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/>
  <mc:AlternateContent xmlns:mc="http://schemas.openxmlformats.org/markup-compatibility/2006">
    <mc:Choice Requires="x15">
      <x15ac:absPath xmlns:x15ac="http://schemas.microsoft.com/office/spreadsheetml/2010/11/ac" url="D:\SaaS Project\trading-alerts-saas-public\excel-calculation\excel-model\"/>
    </mc:Choice>
  </mc:AlternateContent>
  <xr:revisionPtr revIDLastSave="0" documentId="13_ncr:1_{509AAD68-2E0A-4B83-A66E-213F8DFF739F}" xr6:coauthVersionLast="47" xr6:coauthVersionMax="47" xr10:uidLastSave="{00000000-0000-0000-0000-000000000000}"/>
  <bookViews>
    <workbookView xWindow="-96" yWindow="-96" windowWidth="23232" windowHeight="12552" tabRatio="819" activeTab="7" xr2:uid="{00000000-000D-0000-FFFF-FFFF00000000}"/>
  </bookViews>
  <sheets>
    <sheet name="Price" sheetId="6" r:id="rId1"/>
    <sheet name="Trendlines" sheetId="3" r:id="rId2"/>
    <sheet name="ZigZag" sheetId="10" r:id="rId3"/>
    <sheet name="Dual_Tema" sheetId="1" r:id="rId4"/>
    <sheet name="Pinbar" sheetId="5" r:id="rId5"/>
    <sheet name="SSA" sheetId="18" r:id="rId6"/>
    <sheet name="SSA_new" sheetId="31" r:id="rId7"/>
    <sheet name="Data Validation" sheetId="16" r:id="rId8"/>
    <sheet name="Trendline Selection" sheetId="25" r:id="rId9"/>
    <sheet name="S&amp;R Level Analysis" sheetId="28" r:id="rId10"/>
    <sheet name="Trend Follow Strategy" sheetId="26" r:id="rId11"/>
    <sheet name="SSA_SMASSA Deviation" sheetId="27" r:id="rId12"/>
    <sheet name="Trend Counter Strategy" sheetId="30" r:id="rId13"/>
    <sheet name="SSA Crossing Confirmation" sheetId="29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3" i="31" l="1"/>
  <c r="L3" i="31" s="1"/>
  <c r="M3" i="31" s="1"/>
  <c r="K4" i="31"/>
  <c r="L4" i="31"/>
  <c r="M4" i="31" s="1"/>
  <c r="K5" i="31"/>
  <c r="L5" i="31" s="1"/>
  <c r="M5" i="31" s="1"/>
  <c r="K6" i="31"/>
  <c r="L6" i="31"/>
  <c r="M6" i="31" s="1"/>
  <c r="K7" i="31"/>
  <c r="L7" i="31" s="1"/>
  <c r="M7" i="31" s="1"/>
  <c r="K8" i="31"/>
  <c r="L8" i="31"/>
  <c r="M8" i="31" s="1"/>
  <c r="K9" i="31"/>
  <c r="L9" i="31"/>
  <c r="M9" i="31"/>
  <c r="K10" i="31"/>
  <c r="L10" i="31"/>
  <c r="M10" i="31" s="1"/>
  <c r="K11" i="31"/>
  <c r="L11" i="31" s="1"/>
  <c r="M11" i="31" s="1"/>
  <c r="K12" i="31"/>
  <c r="L12" i="31"/>
  <c r="M12" i="31" s="1"/>
  <c r="K13" i="31"/>
  <c r="L13" i="31"/>
  <c r="M13" i="31"/>
  <c r="K14" i="31"/>
  <c r="L14" i="31"/>
  <c r="M14" i="31" s="1"/>
  <c r="K15" i="31"/>
  <c r="L15" i="31" s="1"/>
  <c r="M15" i="31" s="1"/>
  <c r="K16" i="31"/>
  <c r="L16" i="31"/>
  <c r="M16" i="31" s="1"/>
  <c r="K17" i="31"/>
  <c r="L17" i="31"/>
  <c r="M17" i="31"/>
  <c r="K18" i="31"/>
  <c r="L18" i="31"/>
  <c r="M18" i="31" s="1"/>
  <c r="K19" i="31"/>
  <c r="L19" i="31" s="1"/>
  <c r="M19" i="31" s="1"/>
  <c r="K20" i="31"/>
  <c r="L20" i="31"/>
  <c r="M20" i="31" s="1"/>
  <c r="K21" i="31"/>
  <c r="L21" i="31"/>
  <c r="M21" i="31"/>
  <c r="K22" i="31"/>
  <c r="L22" i="31"/>
  <c r="M22" i="31" s="1"/>
  <c r="K23" i="31"/>
  <c r="L23" i="31" s="1"/>
  <c r="M23" i="31" s="1"/>
  <c r="K24" i="31"/>
  <c r="L24" i="31"/>
  <c r="M24" i="31" s="1"/>
  <c r="K25" i="31"/>
  <c r="L25" i="31"/>
  <c r="M25" i="31"/>
  <c r="K26" i="31"/>
  <c r="L26" i="31"/>
  <c r="M26" i="31" s="1"/>
  <c r="K27" i="31"/>
  <c r="L27" i="31" s="1"/>
  <c r="M27" i="31" s="1"/>
  <c r="K28" i="31"/>
  <c r="L28" i="31"/>
  <c r="M28" i="31" s="1"/>
  <c r="K29" i="31"/>
  <c r="L29" i="31"/>
  <c r="M29" i="31"/>
  <c r="K30" i="31"/>
  <c r="L30" i="31"/>
  <c r="M30" i="31" s="1"/>
  <c r="K31" i="31"/>
  <c r="L31" i="31" s="1"/>
  <c r="M31" i="31" s="1"/>
  <c r="K32" i="31"/>
  <c r="L32" i="31"/>
  <c r="M32" i="31" s="1"/>
  <c r="K33" i="31"/>
  <c r="L33" i="31"/>
  <c r="M33" i="31"/>
  <c r="K34" i="31"/>
  <c r="L34" i="31"/>
  <c r="M34" i="31" s="1"/>
  <c r="K35" i="31"/>
  <c r="L35" i="31" s="1"/>
  <c r="M35" i="31" s="1"/>
  <c r="K36" i="31"/>
  <c r="L36" i="31"/>
  <c r="M36" i="31" s="1"/>
  <c r="K37" i="31"/>
  <c r="L37" i="31"/>
  <c r="M37" i="31"/>
  <c r="K38" i="31"/>
  <c r="L38" i="31"/>
  <c r="M38" i="31" s="1"/>
  <c r="K39" i="31"/>
  <c r="L39" i="31" s="1"/>
  <c r="M39" i="31" s="1"/>
  <c r="K40" i="31"/>
  <c r="L40" i="31"/>
  <c r="M40" i="31" s="1"/>
  <c r="K41" i="31"/>
  <c r="L41" i="31"/>
  <c r="M41" i="31"/>
  <c r="K42" i="31"/>
  <c r="L42" i="31"/>
  <c r="M42" i="31" s="1"/>
  <c r="K43" i="31"/>
  <c r="L43" i="31" s="1"/>
  <c r="M43" i="31" s="1"/>
  <c r="K44" i="31"/>
  <c r="L44" i="31"/>
  <c r="M44" i="31" s="1"/>
  <c r="K45" i="31"/>
  <c r="L45" i="31"/>
  <c r="M45" i="31"/>
  <c r="K46" i="31"/>
  <c r="L46" i="31"/>
  <c r="M46" i="31" s="1"/>
  <c r="K47" i="31"/>
  <c r="L47" i="31" s="1"/>
  <c r="M47" i="31" s="1"/>
  <c r="K48" i="31"/>
  <c r="L48" i="31"/>
  <c r="M48" i="31" s="1"/>
  <c r="K49" i="31"/>
  <c r="L49" i="31"/>
  <c r="M49" i="31"/>
  <c r="K50" i="31"/>
  <c r="L50" i="31"/>
  <c r="M50" i="31" s="1"/>
  <c r="K51" i="31"/>
  <c r="L51" i="31" s="1"/>
  <c r="M51" i="31" s="1"/>
  <c r="K52" i="31"/>
  <c r="L52" i="31"/>
  <c r="M52" i="31" s="1"/>
  <c r="K53" i="31"/>
  <c r="L53" i="31"/>
  <c r="M53" i="31"/>
  <c r="K54" i="31"/>
  <c r="L54" i="31"/>
  <c r="M54" i="31" s="1"/>
  <c r="K55" i="31"/>
  <c r="L55" i="31" s="1"/>
  <c r="M55" i="31" s="1"/>
  <c r="K56" i="31"/>
  <c r="L56" i="31"/>
  <c r="M56" i="31" s="1"/>
  <c r="K57" i="31"/>
  <c r="L57" i="31"/>
  <c r="M57" i="31"/>
  <c r="K58" i="31"/>
  <c r="L58" i="31"/>
  <c r="M58" i="31" s="1"/>
  <c r="K59" i="31"/>
  <c r="L59" i="31" s="1"/>
  <c r="M59" i="31" s="1"/>
  <c r="K60" i="31"/>
  <c r="L60" i="31"/>
  <c r="M60" i="31" s="1"/>
  <c r="K61" i="31"/>
  <c r="L61" i="31"/>
  <c r="M61" i="31"/>
  <c r="K62" i="31"/>
  <c r="L62" i="31"/>
  <c r="M62" i="31" s="1"/>
  <c r="K63" i="31"/>
  <c r="L63" i="31" s="1"/>
  <c r="M63" i="31" s="1"/>
  <c r="K64" i="31"/>
  <c r="L64" i="31"/>
  <c r="M64" i="31" s="1"/>
  <c r="K65" i="31"/>
  <c r="L65" i="31"/>
  <c r="M65" i="31"/>
  <c r="K66" i="31"/>
  <c r="L66" i="31"/>
  <c r="M66" i="31" s="1"/>
  <c r="K67" i="31"/>
  <c r="L67" i="31" s="1"/>
  <c r="M67" i="31" s="1"/>
  <c r="K68" i="31"/>
  <c r="L68" i="31"/>
  <c r="M68" i="31" s="1"/>
  <c r="K69" i="31"/>
  <c r="L69" i="31"/>
  <c r="M69" i="31"/>
  <c r="K70" i="31"/>
  <c r="L70" i="31"/>
  <c r="M70" i="31" s="1"/>
  <c r="K71" i="31"/>
  <c r="L71" i="31" s="1"/>
  <c r="M71" i="31" s="1"/>
  <c r="K72" i="31"/>
  <c r="L72" i="31"/>
  <c r="M72" i="31" s="1"/>
  <c r="K73" i="31"/>
  <c r="L73" i="31"/>
  <c r="M73" i="31"/>
  <c r="K74" i="31"/>
  <c r="L74" i="31"/>
  <c r="M74" i="31" s="1"/>
  <c r="K75" i="31"/>
  <c r="L75" i="31" s="1"/>
  <c r="M75" i="31" s="1"/>
  <c r="K76" i="31"/>
  <c r="L76" i="31"/>
  <c r="M76" i="31" s="1"/>
  <c r="K77" i="31"/>
  <c r="L77" i="31"/>
  <c r="M77" i="31"/>
  <c r="K78" i="31"/>
  <c r="L78" i="31"/>
  <c r="M78" i="31" s="1"/>
  <c r="K79" i="31"/>
  <c r="L79" i="31" s="1"/>
  <c r="M79" i="31" s="1"/>
  <c r="K80" i="31"/>
  <c r="L80" i="31"/>
  <c r="M80" i="31" s="1"/>
  <c r="K81" i="31"/>
  <c r="L81" i="31"/>
  <c r="M81" i="31"/>
  <c r="K82" i="31"/>
  <c r="L82" i="31"/>
  <c r="M82" i="31" s="1"/>
  <c r="K83" i="31"/>
  <c r="L83" i="31" s="1"/>
  <c r="M83" i="31" s="1"/>
  <c r="K84" i="31"/>
  <c r="L84" i="31"/>
  <c r="M84" i="31" s="1"/>
  <c r="K85" i="31"/>
  <c r="L85" i="31"/>
  <c r="M85" i="31"/>
  <c r="K86" i="31"/>
  <c r="L86" i="31"/>
  <c r="M86" i="31" s="1"/>
  <c r="K87" i="31"/>
  <c r="L87" i="31" s="1"/>
  <c r="M87" i="31" s="1"/>
  <c r="K88" i="31"/>
  <c r="L88" i="31"/>
  <c r="M88" i="31" s="1"/>
  <c r="K89" i="31"/>
  <c r="L89" i="31"/>
  <c r="M89" i="31"/>
  <c r="K90" i="31"/>
  <c r="L90" i="31"/>
  <c r="M90" i="31" s="1"/>
  <c r="K91" i="31"/>
  <c r="L91" i="31" s="1"/>
  <c r="M91" i="31" s="1"/>
  <c r="K92" i="31"/>
  <c r="L92" i="31"/>
  <c r="M92" i="31" s="1"/>
  <c r="K93" i="31"/>
  <c r="L93" i="31"/>
  <c r="M93" i="31"/>
  <c r="K94" i="31"/>
  <c r="L94" i="31"/>
  <c r="M94" i="31" s="1"/>
  <c r="K95" i="31"/>
  <c r="L95" i="31" s="1"/>
  <c r="M95" i="31" s="1"/>
  <c r="K96" i="31"/>
  <c r="L96" i="31"/>
  <c r="M96" i="31" s="1"/>
  <c r="K97" i="31"/>
  <c r="L97" i="31"/>
  <c r="M97" i="31"/>
  <c r="K98" i="31"/>
  <c r="L98" i="31"/>
  <c r="M98" i="31" s="1"/>
  <c r="K99" i="31"/>
  <c r="L99" i="31" s="1"/>
  <c r="M99" i="31" s="1"/>
  <c r="K100" i="31"/>
  <c r="L100" i="31"/>
  <c r="M100" i="31" s="1"/>
  <c r="K101" i="31"/>
  <c r="L101" i="31"/>
  <c r="M101" i="31"/>
  <c r="K102" i="31"/>
  <c r="L102" i="31"/>
  <c r="M102" i="31" s="1"/>
  <c r="K103" i="31"/>
  <c r="L103" i="31" s="1"/>
  <c r="M103" i="31" s="1"/>
  <c r="K104" i="31"/>
  <c r="L104" i="31"/>
  <c r="M104" i="31" s="1"/>
  <c r="K105" i="31"/>
  <c r="L105" i="31"/>
  <c r="M105" i="31"/>
  <c r="K106" i="31"/>
  <c r="L106" i="31"/>
  <c r="M106" i="31" s="1"/>
  <c r="K107" i="31"/>
  <c r="L107" i="31" s="1"/>
  <c r="M107" i="31" s="1"/>
  <c r="K108" i="31"/>
  <c r="L108" i="31"/>
  <c r="M108" i="31" s="1"/>
  <c r="K109" i="31"/>
  <c r="L109" i="31"/>
  <c r="M109" i="31"/>
  <c r="K110" i="31"/>
  <c r="L110" i="31"/>
  <c r="M110" i="31" s="1"/>
  <c r="K111" i="31"/>
  <c r="L111" i="31" s="1"/>
  <c r="M111" i="31" s="1"/>
  <c r="K112" i="31"/>
  <c r="L112" i="31"/>
  <c r="M112" i="31" s="1"/>
  <c r="K113" i="31"/>
  <c r="L113" i="31"/>
  <c r="M113" i="31"/>
  <c r="K114" i="31"/>
  <c r="L114" i="31"/>
  <c r="M114" i="31" s="1"/>
  <c r="K115" i="31"/>
  <c r="L115" i="31" s="1"/>
  <c r="M115" i="31" s="1"/>
  <c r="K116" i="31"/>
  <c r="L116" i="31"/>
  <c r="M116" i="31" s="1"/>
  <c r="K117" i="31"/>
  <c r="L117" i="31"/>
  <c r="M117" i="31"/>
  <c r="K118" i="31"/>
  <c r="L118" i="31"/>
  <c r="M118" i="31" s="1"/>
  <c r="K119" i="31"/>
  <c r="L119" i="31" s="1"/>
  <c r="M119" i="31" s="1"/>
  <c r="K120" i="31"/>
  <c r="L120" i="31"/>
  <c r="M120" i="31" s="1"/>
  <c r="K121" i="31"/>
  <c r="L121" i="31"/>
  <c r="M121" i="31"/>
  <c r="K122" i="31"/>
  <c r="L122" i="31"/>
  <c r="M122" i="31" s="1"/>
  <c r="K123" i="31"/>
  <c r="L123" i="31" s="1"/>
  <c r="M123" i="31" s="1"/>
  <c r="K124" i="31"/>
  <c r="L124" i="31"/>
  <c r="M124" i="31" s="1"/>
  <c r="K125" i="31"/>
  <c r="L125" i="31"/>
  <c r="M125" i="31"/>
  <c r="K126" i="31"/>
  <c r="L126" i="31"/>
  <c r="M126" i="31" s="1"/>
  <c r="K127" i="31"/>
  <c r="L127" i="31" s="1"/>
  <c r="M127" i="31" s="1"/>
  <c r="K128" i="31"/>
  <c r="L128" i="31"/>
  <c r="M128" i="31" s="1"/>
  <c r="K129" i="31"/>
  <c r="L129" i="31"/>
  <c r="M129" i="31"/>
  <c r="K130" i="31"/>
  <c r="L130" i="31"/>
  <c r="M130" i="31" s="1"/>
  <c r="K131" i="31"/>
  <c r="L131" i="31" s="1"/>
  <c r="M131" i="31" s="1"/>
  <c r="K132" i="31"/>
  <c r="L132" i="31"/>
  <c r="M132" i="31" s="1"/>
  <c r="K133" i="31"/>
  <c r="L133" i="31"/>
  <c r="M133" i="31"/>
  <c r="K134" i="31"/>
  <c r="L134" i="31"/>
  <c r="M134" i="31" s="1"/>
  <c r="K135" i="31"/>
  <c r="L135" i="31" s="1"/>
  <c r="M135" i="31" s="1"/>
  <c r="K136" i="31"/>
  <c r="L136" i="31"/>
  <c r="M136" i="31" s="1"/>
  <c r="K137" i="31"/>
  <c r="L137" i="31"/>
  <c r="M137" i="31"/>
  <c r="K138" i="31"/>
  <c r="L138" i="31"/>
  <c r="M138" i="31" s="1"/>
  <c r="K139" i="31"/>
  <c r="L139" i="31" s="1"/>
  <c r="M139" i="31" s="1"/>
  <c r="K140" i="31"/>
  <c r="L140" i="31"/>
  <c r="M140" i="31" s="1"/>
  <c r="K141" i="31"/>
  <c r="L141" i="31"/>
  <c r="M141" i="31"/>
  <c r="K142" i="31"/>
  <c r="L142" i="31"/>
  <c r="M142" i="31" s="1"/>
  <c r="K143" i="31"/>
  <c r="L143" i="31" s="1"/>
  <c r="M143" i="31" s="1"/>
  <c r="K144" i="31"/>
  <c r="L144" i="31"/>
  <c r="M144" i="31" s="1"/>
  <c r="K145" i="31"/>
  <c r="L145" i="31"/>
  <c r="M145" i="31"/>
  <c r="K146" i="31"/>
  <c r="L146" i="31"/>
  <c r="M146" i="31" s="1"/>
  <c r="K147" i="31"/>
  <c r="L147" i="31" s="1"/>
  <c r="M147" i="31" s="1"/>
  <c r="K148" i="31"/>
  <c r="L148" i="31"/>
  <c r="M148" i="31" s="1"/>
  <c r="K149" i="31"/>
  <c r="L149" i="31"/>
  <c r="M149" i="31"/>
  <c r="K150" i="31"/>
  <c r="L150" i="31"/>
  <c r="M150" i="31" s="1"/>
  <c r="K151" i="31"/>
  <c r="L151" i="31" s="1"/>
  <c r="M151" i="31" s="1"/>
  <c r="K152" i="31"/>
  <c r="L152" i="31"/>
  <c r="M152" i="31" s="1"/>
  <c r="K153" i="31"/>
  <c r="L153" i="31"/>
  <c r="M153" i="31"/>
  <c r="K154" i="31"/>
  <c r="L154" i="31"/>
  <c r="M154" i="31" s="1"/>
  <c r="K155" i="31"/>
  <c r="L155" i="31" s="1"/>
  <c r="M155" i="31" s="1"/>
  <c r="K156" i="31"/>
  <c r="L156" i="31"/>
  <c r="M156" i="31" s="1"/>
  <c r="K157" i="31"/>
  <c r="L157" i="31"/>
  <c r="M157" i="31"/>
  <c r="K158" i="31"/>
  <c r="L158" i="31"/>
  <c r="M158" i="31" s="1"/>
  <c r="K159" i="31"/>
  <c r="L159" i="31" s="1"/>
  <c r="M159" i="31" s="1"/>
  <c r="K160" i="31"/>
  <c r="L160" i="31"/>
  <c r="M160" i="31" s="1"/>
  <c r="K161" i="31"/>
  <c r="L161" i="31"/>
  <c r="M161" i="31"/>
  <c r="K162" i="31"/>
  <c r="L162" i="31"/>
  <c r="M162" i="31" s="1"/>
  <c r="K163" i="31"/>
  <c r="L163" i="31" s="1"/>
  <c r="M163" i="31" s="1"/>
  <c r="K164" i="31"/>
  <c r="L164" i="31"/>
  <c r="M164" i="31" s="1"/>
  <c r="K165" i="31"/>
  <c r="L165" i="31"/>
  <c r="M165" i="31"/>
  <c r="K166" i="31"/>
  <c r="L166" i="31"/>
  <c r="M166" i="31" s="1"/>
  <c r="K167" i="31"/>
  <c r="L167" i="31" s="1"/>
  <c r="M167" i="31" s="1"/>
  <c r="K168" i="31"/>
  <c r="L168" i="31"/>
  <c r="M168" i="31" s="1"/>
  <c r="K169" i="31"/>
  <c r="L169" i="31"/>
  <c r="M169" i="31"/>
  <c r="K170" i="31"/>
  <c r="L170" i="31"/>
  <c r="M170" i="31" s="1"/>
  <c r="K171" i="31"/>
  <c r="L171" i="31" s="1"/>
  <c r="M171" i="31" s="1"/>
  <c r="K172" i="31"/>
  <c r="L172" i="31"/>
  <c r="M172" i="31" s="1"/>
  <c r="K173" i="31"/>
  <c r="L173" i="31"/>
  <c r="M173" i="31"/>
  <c r="K174" i="31"/>
  <c r="L174" i="31"/>
  <c r="M174" i="31" s="1"/>
  <c r="K175" i="31"/>
  <c r="L175" i="31" s="1"/>
  <c r="M175" i="31" s="1"/>
  <c r="K176" i="31"/>
  <c r="L176" i="31"/>
  <c r="M176" i="31" s="1"/>
  <c r="K177" i="31"/>
  <c r="L177" i="31"/>
  <c r="M177" i="31"/>
  <c r="K178" i="31"/>
  <c r="L178" i="31"/>
  <c r="M178" i="31" s="1"/>
  <c r="K179" i="31"/>
  <c r="L179" i="31" s="1"/>
  <c r="M179" i="31" s="1"/>
  <c r="K180" i="31"/>
  <c r="L180" i="31"/>
  <c r="M180" i="31" s="1"/>
  <c r="K181" i="31"/>
  <c r="L181" i="31"/>
  <c r="M181" i="31"/>
  <c r="K182" i="31"/>
  <c r="L182" i="31"/>
  <c r="M182" i="31" s="1"/>
  <c r="K183" i="31"/>
  <c r="L183" i="31" s="1"/>
  <c r="M183" i="31" s="1"/>
  <c r="K184" i="31"/>
  <c r="L184" i="31"/>
  <c r="M184" i="31" s="1"/>
  <c r="K185" i="31"/>
  <c r="L185" i="31"/>
  <c r="M185" i="31"/>
  <c r="K186" i="31"/>
  <c r="L186" i="31"/>
  <c r="M186" i="31" s="1"/>
  <c r="K187" i="31"/>
  <c r="L187" i="31" s="1"/>
  <c r="M187" i="31" s="1"/>
  <c r="K188" i="31"/>
  <c r="L188" i="31"/>
  <c r="M188" i="31" s="1"/>
  <c r="K189" i="31"/>
  <c r="L189" i="31"/>
  <c r="M189" i="31"/>
  <c r="K190" i="31"/>
  <c r="L190" i="31"/>
  <c r="M190" i="31" s="1"/>
  <c r="K191" i="31"/>
  <c r="L191" i="31" s="1"/>
  <c r="M191" i="31" s="1"/>
  <c r="K192" i="31"/>
  <c r="L192" i="31"/>
  <c r="M192" i="31" s="1"/>
  <c r="K193" i="31"/>
  <c r="L193" i="31"/>
  <c r="M193" i="31"/>
  <c r="K194" i="31"/>
  <c r="L194" i="31"/>
  <c r="M194" i="31" s="1"/>
  <c r="K195" i="31"/>
  <c r="L195" i="31" s="1"/>
  <c r="M195" i="31" s="1"/>
  <c r="K196" i="31"/>
  <c r="L196" i="31"/>
  <c r="M196" i="31" s="1"/>
  <c r="K197" i="31"/>
  <c r="L197" i="31"/>
  <c r="M197" i="31"/>
  <c r="K198" i="31"/>
  <c r="L198" i="31"/>
  <c r="M198" i="31" s="1"/>
  <c r="K199" i="31"/>
  <c r="L199" i="31" s="1"/>
  <c r="M199" i="31" s="1"/>
  <c r="K200" i="31"/>
  <c r="L200" i="31"/>
  <c r="M200" i="31" s="1"/>
  <c r="K201" i="31"/>
  <c r="L201" i="31"/>
  <c r="M201" i="31"/>
  <c r="K202" i="31"/>
  <c r="L202" i="31"/>
  <c r="M202" i="31" s="1"/>
  <c r="K203" i="31"/>
  <c r="L203" i="31" s="1"/>
  <c r="M203" i="31" s="1"/>
  <c r="K204" i="31"/>
  <c r="L204" i="31"/>
  <c r="M204" i="31" s="1"/>
  <c r="K205" i="31"/>
  <c r="L205" i="31"/>
  <c r="M205" i="31"/>
  <c r="K206" i="31"/>
  <c r="L206" i="31"/>
  <c r="M206" i="31" s="1"/>
  <c r="K207" i="31"/>
  <c r="L207" i="31" s="1"/>
  <c r="M207" i="31" s="1"/>
  <c r="K208" i="31"/>
  <c r="L208" i="31"/>
  <c r="M208" i="31" s="1"/>
  <c r="K209" i="31"/>
  <c r="L209" i="31"/>
  <c r="M209" i="31"/>
  <c r="K210" i="31"/>
  <c r="L210" i="31"/>
  <c r="M210" i="31" s="1"/>
  <c r="K211" i="31"/>
  <c r="L211" i="31" s="1"/>
  <c r="M211" i="31" s="1"/>
  <c r="K212" i="31"/>
  <c r="L212" i="31"/>
  <c r="M212" i="31" s="1"/>
  <c r="K213" i="31"/>
  <c r="L213" i="31"/>
  <c r="M213" i="31"/>
  <c r="K214" i="31"/>
  <c r="L214" i="31"/>
  <c r="M214" i="31" s="1"/>
  <c r="K215" i="31"/>
  <c r="L215" i="31" s="1"/>
  <c r="M215" i="31" s="1"/>
  <c r="K216" i="31"/>
  <c r="L216" i="31"/>
  <c r="M216" i="31" s="1"/>
  <c r="K217" i="31"/>
  <c r="L217" i="31"/>
  <c r="M217" i="31"/>
  <c r="K218" i="31"/>
  <c r="L218" i="31"/>
  <c r="M218" i="31" s="1"/>
  <c r="K219" i="31"/>
  <c r="L219" i="31" s="1"/>
  <c r="M219" i="31" s="1"/>
  <c r="K220" i="31"/>
  <c r="L220" i="31"/>
  <c r="M220" i="31" s="1"/>
  <c r="K221" i="31"/>
  <c r="L221" i="31"/>
  <c r="M221" i="31"/>
  <c r="K222" i="31"/>
  <c r="L222" i="31"/>
  <c r="M222" i="31" s="1"/>
  <c r="K223" i="31"/>
  <c r="L223" i="31" s="1"/>
  <c r="M223" i="31" s="1"/>
  <c r="K224" i="31"/>
  <c r="L224" i="31"/>
  <c r="M224" i="31" s="1"/>
  <c r="K225" i="31"/>
  <c r="L225" i="31"/>
  <c r="M225" i="31"/>
  <c r="K226" i="31"/>
  <c r="L226" i="31"/>
  <c r="M226" i="31" s="1"/>
  <c r="K227" i="31"/>
  <c r="L227" i="31" s="1"/>
  <c r="M227" i="31" s="1"/>
  <c r="K228" i="31"/>
  <c r="L228" i="31"/>
  <c r="M228" i="31" s="1"/>
  <c r="K229" i="31"/>
  <c r="L229" i="31"/>
  <c r="M229" i="31"/>
  <c r="K230" i="31"/>
  <c r="L230" i="31"/>
  <c r="M230" i="31" s="1"/>
  <c r="K231" i="31"/>
  <c r="L231" i="31" s="1"/>
  <c r="M231" i="31" s="1"/>
  <c r="K232" i="31"/>
  <c r="L232" i="31"/>
  <c r="M232" i="31" s="1"/>
  <c r="K233" i="31"/>
  <c r="L233" i="31"/>
  <c r="M233" i="31"/>
  <c r="K234" i="31"/>
  <c r="L234" i="31"/>
  <c r="M234" i="31" s="1"/>
  <c r="K235" i="31"/>
  <c r="L235" i="31" s="1"/>
  <c r="M235" i="31" s="1"/>
  <c r="K236" i="31"/>
  <c r="L236" i="31"/>
  <c r="M236" i="31" s="1"/>
  <c r="K237" i="31"/>
  <c r="L237" i="31"/>
  <c r="M237" i="31"/>
  <c r="K238" i="31"/>
  <c r="L238" i="31"/>
  <c r="M238" i="31" s="1"/>
  <c r="K239" i="31"/>
  <c r="L239" i="31" s="1"/>
  <c r="M239" i="31" s="1"/>
  <c r="K240" i="31"/>
  <c r="L240" i="31"/>
  <c r="M240" i="31" s="1"/>
  <c r="K241" i="31"/>
  <c r="L241" i="31"/>
  <c r="M241" i="31"/>
  <c r="K242" i="31"/>
  <c r="L242" i="31"/>
  <c r="M242" i="31" s="1"/>
  <c r="K243" i="31"/>
  <c r="L243" i="31" s="1"/>
  <c r="M243" i="31" s="1"/>
  <c r="K244" i="31"/>
  <c r="L244" i="31"/>
  <c r="M244" i="31" s="1"/>
  <c r="K245" i="31"/>
  <c r="L245" i="31"/>
  <c r="M245" i="31"/>
  <c r="K246" i="31"/>
  <c r="L246" i="31"/>
  <c r="M246" i="31" s="1"/>
  <c r="K247" i="31"/>
  <c r="L247" i="31" s="1"/>
  <c r="M247" i="31" s="1"/>
  <c r="K248" i="31"/>
  <c r="L248" i="31"/>
  <c r="M248" i="31" s="1"/>
  <c r="K249" i="31"/>
  <c r="L249" i="31"/>
  <c r="M249" i="31"/>
  <c r="K250" i="31"/>
  <c r="L250" i="31"/>
  <c r="M250" i="31" s="1"/>
  <c r="K251" i="31"/>
  <c r="L251" i="31" s="1"/>
  <c r="M251" i="31" s="1"/>
  <c r="K252" i="31"/>
  <c r="L252" i="31"/>
  <c r="M252" i="31" s="1"/>
  <c r="K253" i="31"/>
  <c r="L253" i="31"/>
  <c r="M253" i="31"/>
  <c r="K254" i="31"/>
  <c r="L254" i="31"/>
  <c r="M254" i="31" s="1"/>
  <c r="K255" i="31"/>
  <c r="L255" i="31" s="1"/>
  <c r="M255" i="31" s="1"/>
  <c r="K256" i="31"/>
  <c r="L256" i="31"/>
  <c r="M256" i="31" s="1"/>
  <c r="K257" i="31"/>
  <c r="L257" i="31"/>
  <c r="M257" i="31"/>
  <c r="K258" i="31"/>
  <c r="L258" i="31"/>
  <c r="M258" i="31" s="1"/>
  <c r="K259" i="31"/>
  <c r="L259" i="31" s="1"/>
  <c r="M259" i="31" s="1"/>
  <c r="K260" i="31"/>
  <c r="L260" i="31"/>
  <c r="M260" i="31" s="1"/>
  <c r="K261" i="31"/>
  <c r="L261" i="31"/>
  <c r="M261" i="31" s="1"/>
  <c r="K262" i="31"/>
  <c r="L262" i="31"/>
  <c r="M262" i="31" s="1"/>
  <c r="K263" i="31"/>
  <c r="L263" i="31" s="1"/>
  <c r="M263" i="31" s="1"/>
  <c r="K264" i="31"/>
  <c r="L264" i="31"/>
  <c r="M264" i="31" s="1"/>
  <c r="K265" i="31"/>
  <c r="L265" i="31"/>
  <c r="M265" i="31" s="1"/>
  <c r="K266" i="31"/>
  <c r="L266" i="31"/>
  <c r="M266" i="31" s="1"/>
  <c r="K267" i="31"/>
  <c r="L267" i="31" s="1"/>
  <c r="M267" i="31" s="1"/>
  <c r="K268" i="31"/>
  <c r="L268" i="31"/>
  <c r="M268" i="31" s="1"/>
  <c r="K269" i="31"/>
  <c r="L269" i="31"/>
  <c r="M269" i="31" s="1"/>
  <c r="K270" i="31"/>
  <c r="L270" i="31"/>
  <c r="M270" i="31" s="1"/>
  <c r="K271" i="31"/>
  <c r="L271" i="31" s="1"/>
  <c r="M271" i="31" s="1"/>
  <c r="K272" i="31"/>
  <c r="L272" i="31"/>
  <c r="M272" i="31" s="1"/>
  <c r="K273" i="31"/>
  <c r="L273" i="31"/>
  <c r="M273" i="31" s="1"/>
  <c r="K274" i="31"/>
  <c r="L274" i="31"/>
  <c r="M274" i="31" s="1"/>
  <c r="K275" i="31"/>
  <c r="L275" i="31" s="1"/>
  <c r="M275" i="31" s="1"/>
  <c r="K276" i="31"/>
  <c r="L276" i="31"/>
  <c r="M276" i="31" s="1"/>
  <c r="K277" i="31"/>
  <c r="L277" i="31"/>
  <c r="M277" i="31" s="1"/>
  <c r="K278" i="31"/>
  <c r="L278" i="31"/>
  <c r="M278" i="31" s="1"/>
  <c r="K279" i="31"/>
  <c r="L279" i="31" s="1"/>
  <c r="M279" i="31" s="1"/>
  <c r="K280" i="31"/>
  <c r="L280" i="31"/>
  <c r="M280" i="31" s="1"/>
  <c r="K281" i="31"/>
  <c r="L281" i="31"/>
  <c r="M281" i="31" s="1"/>
  <c r="K282" i="31"/>
  <c r="L282" i="31"/>
  <c r="M282" i="31" s="1"/>
  <c r="K283" i="31"/>
  <c r="L283" i="31" s="1"/>
  <c r="M283" i="31" s="1"/>
  <c r="K284" i="31"/>
  <c r="L284" i="31"/>
  <c r="M284" i="31" s="1"/>
  <c r="K285" i="31"/>
  <c r="L285" i="31"/>
  <c r="M285" i="31" s="1"/>
  <c r="K286" i="31"/>
  <c r="L286" i="31"/>
  <c r="M286" i="31" s="1"/>
  <c r="K287" i="31"/>
  <c r="L287" i="31" s="1"/>
  <c r="M287" i="31" s="1"/>
  <c r="K288" i="31"/>
  <c r="L288" i="31"/>
  <c r="M288" i="31" s="1"/>
  <c r="K289" i="31"/>
  <c r="L289" i="31"/>
  <c r="M289" i="31" s="1"/>
  <c r="K290" i="31"/>
  <c r="L290" i="31"/>
  <c r="M290" i="31" s="1"/>
  <c r="K291" i="31"/>
  <c r="L291" i="31" s="1"/>
  <c r="M291" i="31" s="1"/>
  <c r="K292" i="31"/>
  <c r="L292" i="31"/>
  <c r="M292" i="31" s="1"/>
  <c r="K293" i="31"/>
  <c r="L293" i="31"/>
  <c r="M293" i="31" s="1"/>
  <c r="K294" i="31"/>
  <c r="L294" i="31"/>
  <c r="M294" i="31" s="1"/>
  <c r="K295" i="31"/>
  <c r="L295" i="31" s="1"/>
  <c r="M295" i="31" s="1"/>
  <c r="K296" i="31"/>
  <c r="L296" i="31"/>
  <c r="M296" i="31" s="1"/>
  <c r="K297" i="31"/>
  <c r="L297" i="31"/>
  <c r="M297" i="31" s="1"/>
  <c r="K298" i="31"/>
  <c r="L298" i="31"/>
  <c r="M298" i="31" s="1"/>
  <c r="K299" i="31"/>
  <c r="L299" i="31" s="1"/>
  <c r="M299" i="31" s="1"/>
  <c r="K300" i="31"/>
  <c r="L300" i="31"/>
  <c r="M300" i="31" s="1"/>
  <c r="K301" i="31"/>
  <c r="L301" i="31"/>
  <c r="M301" i="31" s="1"/>
  <c r="K302" i="31"/>
  <c r="L302" i="31"/>
  <c r="M302" i="31" s="1"/>
  <c r="K303" i="31"/>
  <c r="L303" i="31" s="1"/>
  <c r="M303" i="31" s="1"/>
  <c r="K304" i="31"/>
  <c r="L304" i="31"/>
  <c r="M304" i="31" s="1"/>
  <c r="K305" i="31"/>
  <c r="L305" i="31"/>
  <c r="M305" i="31" s="1"/>
  <c r="K306" i="31"/>
  <c r="L306" i="31"/>
  <c r="M306" i="31" s="1"/>
  <c r="K307" i="31"/>
  <c r="L307" i="31" s="1"/>
  <c r="M307" i="31" s="1"/>
  <c r="K308" i="31"/>
  <c r="L308" i="31"/>
  <c r="M308" i="31" s="1"/>
  <c r="K309" i="31"/>
  <c r="L309" i="31"/>
  <c r="M309" i="31" s="1"/>
  <c r="K310" i="31"/>
  <c r="L310" i="31"/>
  <c r="M310" i="31" s="1"/>
  <c r="K311" i="31"/>
  <c r="L311" i="31" s="1"/>
  <c r="M311" i="31" s="1"/>
  <c r="K312" i="31"/>
  <c r="L312" i="31"/>
  <c r="M312" i="31" s="1"/>
  <c r="K313" i="31"/>
  <c r="L313" i="31"/>
  <c r="M313" i="31" s="1"/>
  <c r="K314" i="31"/>
  <c r="L314" i="31"/>
  <c r="M314" i="31" s="1"/>
  <c r="K315" i="31"/>
  <c r="L315" i="31" s="1"/>
  <c r="M315" i="31" s="1"/>
  <c r="K316" i="31"/>
  <c r="L316" i="31"/>
  <c r="M316" i="31" s="1"/>
  <c r="K317" i="31"/>
  <c r="L317" i="31"/>
  <c r="M317" i="31" s="1"/>
  <c r="K318" i="31"/>
  <c r="L318" i="31"/>
  <c r="M318" i="31" s="1"/>
  <c r="K319" i="31"/>
  <c r="L319" i="31" s="1"/>
  <c r="M319" i="31" s="1"/>
  <c r="K320" i="31"/>
  <c r="L320" i="31"/>
  <c r="M320" i="31" s="1"/>
  <c r="K321" i="31"/>
  <c r="L321" i="31"/>
  <c r="M321" i="31" s="1"/>
  <c r="K322" i="31"/>
  <c r="L322" i="31"/>
  <c r="M322" i="31" s="1"/>
  <c r="K323" i="31"/>
  <c r="L323" i="31" s="1"/>
  <c r="M323" i="31" s="1"/>
  <c r="K324" i="31"/>
  <c r="L324" i="31"/>
  <c r="M324" i="31" s="1"/>
  <c r="K325" i="31"/>
  <c r="L325" i="31"/>
  <c r="M325" i="31" s="1"/>
  <c r="K326" i="31"/>
  <c r="L326" i="31"/>
  <c r="M326" i="31" s="1"/>
  <c r="K327" i="31"/>
  <c r="L327" i="31" s="1"/>
  <c r="M327" i="31" s="1"/>
  <c r="K328" i="31"/>
  <c r="L328" i="31"/>
  <c r="M328" i="31" s="1"/>
  <c r="K329" i="31"/>
  <c r="L329" i="31"/>
  <c r="M329" i="31" s="1"/>
  <c r="K330" i="31"/>
  <c r="L330" i="31"/>
  <c r="M330" i="31" s="1"/>
  <c r="K331" i="31"/>
  <c r="L331" i="31" s="1"/>
  <c r="M331" i="31" s="1"/>
  <c r="K332" i="31"/>
  <c r="L332" i="31"/>
  <c r="M332" i="31" s="1"/>
  <c r="K333" i="31"/>
  <c r="L333" i="31"/>
  <c r="M333" i="31" s="1"/>
  <c r="K334" i="31"/>
  <c r="L334" i="31"/>
  <c r="M334" i="31" s="1"/>
  <c r="K335" i="31"/>
  <c r="L335" i="31" s="1"/>
  <c r="M335" i="31" s="1"/>
  <c r="K336" i="31"/>
  <c r="L336" i="31"/>
  <c r="M336" i="31" s="1"/>
  <c r="K337" i="31"/>
  <c r="L337" i="31"/>
  <c r="M337" i="31" s="1"/>
  <c r="K338" i="31"/>
  <c r="L338" i="31"/>
  <c r="M338" i="31" s="1"/>
  <c r="K339" i="31"/>
  <c r="L339" i="31" s="1"/>
  <c r="M339" i="31" s="1"/>
  <c r="K340" i="31"/>
  <c r="L340" i="31"/>
  <c r="M340" i="31" s="1"/>
  <c r="K341" i="31"/>
  <c r="L341" i="31"/>
  <c r="M341" i="31" s="1"/>
  <c r="K342" i="31"/>
  <c r="L342" i="31"/>
  <c r="M342" i="31" s="1"/>
  <c r="K343" i="31"/>
  <c r="L343" i="31"/>
  <c r="M343" i="31"/>
  <c r="K344" i="31"/>
  <c r="L344" i="31" s="1"/>
  <c r="M344" i="31" s="1"/>
  <c r="K345" i="31"/>
  <c r="L345" i="31"/>
  <c r="M345" i="31"/>
  <c r="K346" i="31"/>
  <c r="L346" i="31"/>
  <c r="M346" i="31"/>
  <c r="K347" i="31"/>
  <c r="L347" i="31" s="1"/>
  <c r="M347" i="31" s="1"/>
  <c r="K348" i="31"/>
  <c r="L348" i="31" s="1"/>
  <c r="M348" i="31" s="1"/>
  <c r="K349" i="31"/>
  <c r="L349" i="31"/>
  <c r="M349" i="31"/>
  <c r="K350" i="31"/>
  <c r="L350" i="31"/>
  <c r="M350" i="31"/>
  <c r="K351" i="31"/>
  <c r="L351" i="31" s="1"/>
  <c r="M351" i="31" s="1"/>
  <c r="K352" i="31"/>
  <c r="L352" i="31" s="1"/>
  <c r="M352" i="31" s="1"/>
  <c r="K353" i="31"/>
  <c r="L353" i="31"/>
  <c r="M353" i="31"/>
  <c r="K354" i="31"/>
  <c r="L354" i="31"/>
  <c r="M354" i="31"/>
  <c r="K355" i="31"/>
  <c r="L355" i="31" s="1"/>
  <c r="M355" i="31" s="1"/>
  <c r="K356" i="31"/>
  <c r="L356" i="31" s="1"/>
  <c r="M356" i="31" s="1"/>
  <c r="K357" i="31"/>
  <c r="L357" i="31"/>
  <c r="M357" i="31"/>
  <c r="K358" i="31"/>
  <c r="L358" i="31"/>
  <c r="M358" i="31"/>
  <c r="K359" i="31"/>
  <c r="L359" i="31" s="1"/>
  <c r="M359" i="31" s="1"/>
  <c r="K360" i="31"/>
  <c r="L360" i="31" s="1"/>
  <c r="M360" i="31" s="1"/>
  <c r="K361" i="31"/>
  <c r="L361" i="31"/>
  <c r="M361" i="31"/>
  <c r="K362" i="31"/>
  <c r="L362" i="31"/>
  <c r="M362" i="31"/>
  <c r="K363" i="31"/>
  <c r="L363" i="31" s="1"/>
  <c r="M363" i="31" s="1"/>
  <c r="K364" i="31"/>
  <c r="L364" i="31" s="1"/>
  <c r="M364" i="31" s="1"/>
  <c r="K365" i="31"/>
  <c r="L365" i="31"/>
  <c r="M365" i="31"/>
  <c r="K366" i="31"/>
  <c r="L366" i="31"/>
  <c r="M366" i="31"/>
  <c r="K367" i="31"/>
  <c r="L367" i="31" s="1"/>
  <c r="M367" i="31" s="1"/>
  <c r="K368" i="31"/>
  <c r="L368" i="31" s="1"/>
  <c r="M368" i="31" s="1"/>
  <c r="K369" i="31"/>
  <c r="L369" i="31"/>
  <c r="M369" i="31"/>
  <c r="K370" i="31"/>
  <c r="L370" i="31"/>
  <c r="M370" i="31"/>
  <c r="K371" i="31"/>
  <c r="L371" i="31" s="1"/>
  <c r="M371" i="31" s="1"/>
  <c r="K372" i="31"/>
  <c r="L372" i="31" s="1"/>
  <c r="M372" i="31" s="1"/>
  <c r="K373" i="31"/>
  <c r="L373" i="31"/>
  <c r="M373" i="31"/>
  <c r="K374" i="31"/>
  <c r="L374" i="31"/>
  <c r="M374" i="31"/>
  <c r="K375" i="31"/>
  <c r="L375" i="31" s="1"/>
  <c r="M375" i="31" s="1"/>
  <c r="K376" i="31"/>
  <c r="L376" i="31" s="1"/>
  <c r="M376" i="31" s="1"/>
  <c r="K377" i="31"/>
  <c r="L377" i="31"/>
  <c r="M377" i="31" s="1"/>
  <c r="K378" i="31"/>
  <c r="L378" i="31"/>
  <c r="M378" i="31"/>
  <c r="K379" i="31"/>
  <c r="L379" i="31" s="1"/>
  <c r="M379" i="31" s="1"/>
  <c r="K380" i="31"/>
  <c r="L380" i="31" s="1"/>
  <c r="M380" i="31" s="1"/>
  <c r="K381" i="31"/>
  <c r="L381" i="31"/>
  <c r="M381" i="31" s="1"/>
  <c r="K382" i="31"/>
  <c r="L382" i="31"/>
  <c r="M382" i="31"/>
  <c r="K383" i="31"/>
  <c r="L383" i="31" s="1"/>
  <c r="M383" i="31" s="1"/>
  <c r="K384" i="31"/>
  <c r="L384" i="31" s="1"/>
  <c r="M384" i="31" s="1"/>
  <c r="K385" i="31"/>
  <c r="L385" i="31"/>
  <c r="M385" i="31" s="1"/>
  <c r="K386" i="31"/>
  <c r="L386" i="31"/>
  <c r="M386" i="31"/>
  <c r="K387" i="31"/>
  <c r="L387" i="31" s="1"/>
  <c r="M387" i="31" s="1"/>
  <c r="K388" i="31"/>
  <c r="L388" i="31" s="1"/>
  <c r="M388" i="31" s="1"/>
  <c r="K389" i="31"/>
  <c r="L389" i="31"/>
  <c r="M389" i="31" s="1"/>
  <c r="K390" i="31"/>
  <c r="L390" i="31"/>
  <c r="M390" i="31"/>
  <c r="K391" i="31"/>
  <c r="L391" i="31" s="1"/>
  <c r="M391" i="31" s="1"/>
  <c r="K392" i="31"/>
  <c r="L392" i="31" s="1"/>
  <c r="M392" i="31" s="1"/>
  <c r="K393" i="31"/>
  <c r="L393" i="31"/>
  <c r="M393" i="31" s="1"/>
  <c r="K394" i="31"/>
  <c r="L394" i="31"/>
  <c r="M394" i="31"/>
  <c r="K395" i="31"/>
  <c r="L395" i="31" s="1"/>
  <c r="M395" i="31" s="1"/>
  <c r="K396" i="31"/>
  <c r="L396" i="31" s="1"/>
  <c r="M396" i="31" s="1"/>
  <c r="K397" i="31"/>
  <c r="L397" i="31"/>
  <c r="M397" i="31" s="1"/>
  <c r="K398" i="31"/>
  <c r="L398" i="31"/>
  <c r="M398" i="31"/>
  <c r="K399" i="31"/>
  <c r="L399" i="31" s="1"/>
  <c r="M399" i="31" s="1"/>
  <c r="K400" i="31"/>
  <c r="L400" i="31" s="1"/>
  <c r="M400" i="31" s="1"/>
  <c r="K401" i="31"/>
  <c r="L401" i="31"/>
  <c r="M401" i="31" s="1"/>
  <c r="K402" i="31"/>
  <c r="L402" i="31"/>
  <c r="M402" i="31"/>
  <c r="K403" i="31"/>
  <c r="L403" i="31" s="1"/>
  <c r="M403" i="31" s="1"/>
  <c r="K404" i="31"/>
  <c r="L404" i="31" s="1"/>
  <c r="M404" i="31" s="1"/>
  <c r="K405" i="31"/>
  <c r="L405" i="31"/>
  <c r="M405" i="31" s="1"/>
  <c r="K406" i="31"/>
  <c r="L406" i="31"/>
  <c r="M406" i="31"/>
  <c r="K407" i="31"/>
  <c r="L407" i="31" s="1"/>
  <c r="M407" i="31" s="1"/>
  <c r="K408" i="31"/>
  <c r="L408" i="31" s="1"/>
  <c r="M408" i="31" s="1"/>
  <c r="K409" i="31"/>
  <c r="L409" i="31"/>
  <c r="M409" i="31" s="1"/>
  <c r="K410" i="31"/>
  <c r="L410" i="31"/>
  <c r="M410" i="31"/>
  <c r="K411" i="31"/>
  <c r="L411" i="31" s="1"/>
  <c r="M411" i="31" s="1"/>
  <c r="K412" i="31"/>
  <c r="L412" i="31" s="1"/>
  <c r="M412" i="31" s="1"/>
  <c r="K413" i="31"/>
  <c r="L413" i="31"/>
  <c r="M413" i="31" s="1"/>
  <c r="K414" i="31"/>
  <c r="L414" i="31"/>
  <c r="M414" i="31" s="1"/>
  <c r="K415" i="31"/>
  <c r="L415" i="31" s="1"/>
  <c r="M415" i="31" s="1"/>
  <c r="K416" i="31"/>
  <c r="L416" i="31" s="1"/>
  <c r="M416" i="31" s="1"/>
  <c r="K417" i="31"/>
  <c r="L417" i="31"/>
  <c r="M417" i="31" s="1"/>
  <c r="K418" i="31"/>
  <c r="L418" i="31"/>
  <c r="M418" i="31" s="1"/>
  <c r="K419" i="31"/>
  <c r="L419" i="31" s="1"/>
  <c r="M419" i="31" s="1"/>
  <c r="K420" i="31"/>
  <c r="L420" i="31" s="1"/>
  <c r="M420" i="31" s="1"/>
  <c r="K421" i="31"/>
  <c r="L421" i="31"/>
  <c r="M421" i="31" s="1"/>
  <c r="K422" i="31"/>
  <c r="L422" i="31"/>
  <c r="M422" i="31" s="1"/>
  <c r="K423" i="31"/>
  <c r="L423" i="31" s="1"/>
  <c r="M423" i="31" s="1"/>
  <c r="K424" i="31"/>
  <c r="L424" i="31" s="1"/>
  <c r="M424" i="31" s="1"/>
  <c r="K425" i="31"/>
  <c r="L425" i="31"/>
  <c r="M425" i="31" s="1"/>
  <c r="K426" i="31"/>
  <c r="L426" i="31"/>
  <c r="M426" i="31" s="1"/>
  <c r="K427" i="31"/>
  <c r="L427" i="31" s="1"/>
  <c r="M427" i="31" s="1"/>
  <c r="K428" i="31"/>
  <c r="L428" i="31" s="1"/>
  <c r="M428" i="31" s="1"/>
  <c r="K429" i="31"/>
  <c r="L429" i="31"/>
  <c r="M429" i="31" s="1"/>
  <c r="K430" i="31"/>
  <c r="L430" i="31"/>
  <c r="M430" i="31" s="1"/>
  <c r="K431" i="31"/>
  <c r="L431" i="31" s="1"/>
  <c r="M431" i="31" s="1"/>
  <c r="K432" i="31"/>
  <c r="L432" i="31" s="1"/>
  <c r="M432" i="31" s="1"/>
  <c r="K433" i="31"/>
  <c r="L433" i="31"/>
  <c r="M433" i="31" s="1"/>
  <c r="K434" i="31"/>
  <c r="L434" i="31"/>
  <c r="M434" i="31" s="1"/>
  <c r="K435" i="31"/>
  <c r="L435" i="31" s="1"/>
  <c r="M435" i="31" s="1"/>
  <c r="K436" i="31"/>
  <c r="L436" i="31" s="1"/>
  <c r="M436" i="31" s="1"/>
  <c r="K437" i="31"/>
  <c r="L437" i="31"/>
  <c r="M437" i="31" s="1"/>
  <c r="K438" i="31"/>
  <c r="L438" i="31"/>
  <c r="M438" i="31" s="1"/>
  <c r="K439" i="31"/>
  <c r="L439" i="31" s="1"/>
  <c r="M439" i="31" s="1"/>
  <c r="K440" i="31"/>
  <c r="L440" i="31" s="1"/>
  <c r="M440" i="31" s="1"/>
  <c r="K441" i="31"/>
  <c r="L441" i="31"/>
  <c r="M441" i="31" s="1"/>
  <c r="K442" i="31"/>
  <c r="L442" i="31"/>
  <c r="M442" i="31" s="1"/>
  <c r="K443" i="31"/>
  <c r="L443" i="31" s="1"/>
  <c r="M443" i="31" s="1"/>
  <c r="K444" i="31"/>
  <c r="L444" i="31" s="1"/>
  <c r="M444" i="31" s="1"/>
  <c r="K445" i="31"/>
  <c r="L445" i="31"/>
  <c r="M445" i="31" s="1"/>
  <c r="K446" i="31"/>
  <c r="L446" i="31"/>
  <c r="M446" i="31" s="1"/>
  <c r="K447" i="31"/>
  <c r="L447" i="31" s="1"/>
  <c r="M447" i="31" s="1"/>
  <c r="K448" i="31"/>
  <c r="L448" i="31" s="1"/>
  <c r="M448" i="31" s="1"/>
  <c r="K449" i="31"/>
  <c r="L449" i="31"/>
  <c r="M449" i="31" s="1"/>
  <c r="K450" i="31"/>
  <c r="L450" i="31"/>
  <c r="M450" i="31" s="1"/>
  <c r="K451" i="31"/>
  <c r="L451" i="31" s="1"/>
  <c r="M451" i="31" s="1"/>
  <c r="K452" i="31"/>
  <c r="L452" i="31" s="1"/>
  <c r="M452" i="31" s="1"/>
  <c r="K453" i="31"/>
  <c r="L453" i="31"/>
  <c r="M453" i="31" s="1"/>
  <c r="K454" i="31"/>
  <c r="L454" i="31"/>
  <c r="M454" i="31" s="1"/>
  <c r="K455" i="31"/>
  <c r="L455" i="31" s="1"/>
  <c r="M455" i="31" s="1"/>
  <c r="K456" i="31"/>
  <c r="L456" i="31" s="1"/>
  <c r="M456" i="31" s="1"/>
  <c r="K457" i="31"/>
  <c r="L457" i="31"/>
  <c r="M457" i="31" s="1"/>
  <c r="K458" i="31"/>
  <c r="L458" i="31"/>
  <c r="M458" i="31" s="1"/>
  <c r="K459" i="31"/>
  <c r="L459" i="31" s="1"/>
  <c r="M459" i="31" s="1"/>
  <c r="K460" i="31"/>
  <c r="L460" i="31" s="1"/>
  <c r="M460" i="31" s="1"/>
  <c r="K461" i="31"/>
  <c r="L461" i="31"/>
  <c r="M461" i="31" s="1"/>
  <c r="K462" i="31"/>
  <c r="L462" i="31"/>
  <c r="M462" i="31" s="1"/>
  <c r="K463" i="31"/>
  <c r="L463" i="31" s="1"/>
  <c r="M463" i="31" s="1"/>
  <c r="K464" i="31"/>
  <c r="L464" i="31" s="1"/>
  <c r="M464" i="31" s="1"/>
  <c r="K465" i="31"/>
  <c r="L465" i="31"/>
  <c r="M465" i="31" s="1"/>
  <c r="K466" i="31"/>
  <c r="L466" i="31"/>
  <c r="M466" i="31" s="1"/>
  <c r="K467" i="31"/>
  <c r="L467" i="31" s="1"/>
  <c r="M467" i="31" s="1"/>
  <c r="K468" i="31"/>
  <c r="L468" i="31" s="1"/>
  <c r="M468" i="31" s="1"/>
  <c r="K469" i="31"/>
  <c r="L469" i="31"/>
  <c r="M469" i="31" s="1"/>
  <c r="K470" i="31"/>
  <c r="L470" i="31"/>
  <c r="M470" i="31" s="1"/>
  <c r="K471" i="31"/>
  <c r="L471" i="31" s="1"/>
  <c r="M471" i="31" s="1"/>
  <c r="K472" i="31"/>
  <c r="L472" i="31" s="1"/>
  <c r="M472" i="31" s="1"/>
  <c r="K473" i="31"/>
  <c r="L473" i="31"/>
  <c r="M473" i="31" s="1"/>
  <c r="K474" i="31"/>
  <c r="L474" i="31"/>
  <c r="M474" i="31" s="1"/>
  <c r="K475" i="31"/>
  <c r="L475" i="31" s="1"/>
  <c r="M475" i="31" s="1"/>
  <c r="K476" i="31"/>
  <c r="L476" i="31" s="1"/>
  <c r="M476" i="31" s="1"/>
  <c r="K477" i="31"/>
  <c r="L477" i="31"/>
  <c r="M477" i="31" s="1"/>
  <c r="K478" i="31"/>
  <c r="L478" i="31"/>
  <c r="M478" i="31" s="1"/>
  <c r="K479" i="31"/>
  <c r="L479" i="31" s="1"/>
  <c r="M479" i="31" s="1"/>
  <c r="K480" i="31"/>
  <c r="L480" i="31" s="1"/>
  <c r="M480" i="31" s="1"/>
  <c r="K481" i="31"/>
  <c r="L481" i="31"/>
  <c r="M481" i="31" s="1"/>
  <c r="K482" i="31"/>
  <c r="L482" i="31"/>
  <c r="M482" i="31" s="1"/>
  <c r="K483" i="31"/>
  <c r="L483" i="31" s="1"/>
  <c r="M483" i="31" s="1"/>
  <c r="K484" i="31"/>
  <c r="L484" i="31" s="1"/>
  <c r="M484" i="31" s="1"/>
  <c r="K485" i="31"/>
  <c r="L485" i="31"/>
  <c r="M485" i="31" s="1"/>
  <c r="K486" i="31"/>
  <c r="L486" i="31"/>
  <c r="M486" i="31" s="1"/>
  <c r="K487" i="31"/>
  <c r="L487" i="31" s="1"/>
  <c r="M487" i="31" s="1"/>
  <c r="K488" i="31"/>
  <c r="L488" i="31" s="1"/>
  <c r="M488" i="31" s="1"/>
  <c r="K489" i="31"/>
  <c r="L489" i="31"/>
  <c r="M489" i="31" s="1"/>
  <c r="K490" i="31"/>
  <c r="L490" i="31"/>
  <c r="M490" i="31" s="1"/>
  <c r="K491" i="31"/>
  <c r="L491" i="31" s="1"/>
  <c r="M491" i="31" s="1"/>
  <c r="K492" i="31"/>
  <c r="L492" i="31" s="1"/>
  <c r="M492" i="31" s="1"/>
  <c r="K493" i="31"/>
  <c r="L493" i="31"/>
  <c r="M493" i="31" s="1"/>
  <c r="K494" i="31"/>
  <c r="L494" i="31"/>
  <c r="M494" i="31" s="1"/>
  <c r="K495" i="31"/>
  <c r="L495" i="31" s="1"/>
  <c r="M495" i="31" s="1"/>
  <c r="K496" i="31"/>
  <c r="L496" i="31" s="1"/>
  <c r="M496" i="31" s="1"/>
  <c r="K497" i="31"/>
  <c r="L497" i="31"/>
  <c r="M497" i="31" s="1"/>
  <c r="K498" i="31"/>
  <c r="L498" i="31"/>
  <c r="M498" i="31" s="1"/>
  <c r="K499" i="31"/>
  <c r="L499" i="31" s="1"/>
  <c r="M499" i="31" s="1"/>
  <c r="K500" i="31"/>
  <c r="L500" i="31" s="1"/>
  <c r="M500" i="31" s="1"/>
  <c r="K2" i="31"/>
  <c r="L2" i="31" s="1"/>
  <c r="M2" i="31" s="1"/>
  <c r="E3" i="29"/>
  <c r="F3" i="29"/>
  <c r="E4" i="29"/>
  <c r="F4" i="29"/>
  <c r="E5" i="29"/>
  <c r="F5" i="29"/>
  <c r="E6" i="29"/>
  <c r="F6" i="29"/>
  <c r="E7" i="29"/>
  <c r="F7" i="29"/>
  <c r="E8" i="29"/>
  <c r="F8" i="29"/>
  <c r="E9" i="29"/>
  <c r="F9" i="29"/>
  <c r="E10" i="29"/>
  <c r="F10" i="29"/>
  <c r="E11" i="29"/>
  <c r="F11" i="29"/>
  <c r="E12" i="29"/>
  <c r="F12" i="29"/>
  <c r="E13" i="29"/>
  <c r="F13" i="29"/>
  <c r="E14" i="29"/>
  <c r="F14" i="29"/>
  <c r="E15" i="29"/>
  <c r="F15" i="29"/>
  <c r="E16" i="29"/>
  <c r="F16" i="29"/>
  <c r="E17" i="29"/>
  <c r="F17" i="29"/>
  <c r="E18" i="29"/>
  <c r="F18" i="29"/>
  <c r="E19" i="29"/>
  <c r="F19" i="29"/>
  <c r="E20" i="29"/>
  <c r="F20" i="29"/>
  <c r="E21" i="29"/>
  <c r="F21" i="29"/>
  <c r="E22" i="29"/>
  <c r="F22" i="29"/>
  <c r="E23" i="29"/>
  <c r="F23" i="29"/>
  <c r="E24" i="29"/>
  <c r="F24" i="29"/>
  <c r="E25" i="29"/>
  <c r="F25" i="29"/>
  <c r="E26" i="29"/>
  <c r="F26" i="29"/>
  <c r="E27" i="29"/>
  <c r="F27" i="29"/>
  <c r="E28" i="29"/>
  <c r="F28" i="29"/>
  <c r="E29" i="29"/>
  <c r="F29" i="29"/>
  <c r="E30" i="29"/>
  <c r="F30" i="29"/>
  <c r="E31" i="29"/>
  <c r="F31" i="29"/>
  <c r="E32" i="29"/>
  <c r="F32" i="29"/>
  <c r="E33" i="29"/>
  <c r="F33" i="29"/>
  <c r="E34" i="29"/>
  <c r="F34" i="29"/>
  <c r="E35" i="29"/>
  <c r="F35" i="29"/>
  <c r="E36" i="29"/>
  <c r="F36" i="29"/>
  <c r="E37" i="29"/>
  <c r="F37" i="29"/>
  <c r="E38" i="29"/>
  <c r="F38" i="29"/>
  <c r="E39" i="29"/>
  <c r="F39" i="29"/>
  <c r="E40" i="29"/>
  <c r="F40" i="29"/>
  <c r="E41" i="29"/>
  <c r="F41" i="29"/>
  <c r="E42" i="29"/>
  <c r="F42" i="29"/>
  <c r="E43" i="29"/>
  <c r="F43" i="29"/>
  <c r="E44" i="29"/>
  <c r="F44" i="29"/>
  <c r="E45" i="29"/>
  <c r="F45" i="29"/>
  <c r="E46" i="29"/>
  <c r="F46" i="29"/>
  <c r="E47" i="29"/>
  <c r="F47" i="29"/>
  <c r="E48" i="29"/>
  <c r="F48" i="29"/>
  <c r="E49" i="29"/>
  <c r="F49" i="29"/>
  <c r="E50" i="29"/>
  <c r="F50" i="29"/>
  <c r="E51" i="29"/>
  <c r="F51" i="29"/>
  <c r="E52" i="29"/>
  <c r="F52" i="29"/>
  <c r="E53" i="29"/>
  <c r="F53" i="29"/>
  <c r="E54" i="29"/>
  <c r="F54" i="29"/>
  <c r="E55" i="29"/>
  <c r="F55" i="29"/>
  <c r="E56" i="29"/>
  <c r="F56" i="29"/>
  <c r="E57" i="29"/>
  <c r="F57" i="29"/>
  <c r="E58" i="29"/>
  <c r="F58" i="29"/>
  <c r="E59" i="29"/>
  <c r="F59" i="29"/>
  <c r="E60" i="29"/>
  <c r="F60" i="29"/>
  <c r="E61" i="29"/>
  <c r="F61" i="29"/>
  <c r="E62" i="29"/>
  <c r="F62" i="29"/>
  <c r="E63" i="29"/>
  <c r="F63" i="29"/>
  <c r="E64" i="29"/>
  <c r="F64" i="29"/>
  <c r="E65" i="29"/>
  <c r="F65" i="29"/>
  <c r="E66" i="29"/>
  <c r="F66" i="29"/>
  <c r="E67" i="29"/>
  <c r="F67" i="29"/>
  <c r="E68" i="29"/>
  <c r="F68" i="29"/>
  <c r="E69" i="29"/>
  <c r="F69" i="29"/>
  <c r="E70" i="29"/>
  <c r="F70" i="29"/>
  <c r="E71" i="29"/>
  <c r="F71" i="29"/>
  <c r="E72" i="29"/>
  <c r="F72" i="29"/>
  <c r="E73" i="29"/>
  <c r="F73" i="29"/>
  <c r="E74" i="29"/>
  <c r="F74" i="29"/>
  <c r="E75" i="29"/>
  <c r="F75" i="29"/>
  <c r="E76" i="29"/>
  <c r="F76" i="29"/>
  <c r="E77" i="29"/>
  <c r="F77" i="29"/>
  <c r="E78" i="29"/>
  <c r="F78" i="29"/>
  <c r="E79" i="29"/>
  <c r="F79" i="29"/>
  <c r="E80" i="29"/>
  <c r="F80" i="29"/>
  <c r="E81" i="29"/>
  <c r="F81" i="29"/>
  <c r="E82" i="29"/>
  <c r="F82" i="29"/>
  <c r="E83" i="29"/>
  <c r="F83" i="29"/>
  <c r="E84" i="29"/>
  <c r="F84" i="29"/>
  <c r="E85" i="29"/>
  <c r="F85" i="29"/>
  <c r="E86" i="29"/>
  <c r="F86" i="29"/>
  <c r="E87" i="29"/>
  <c r="F87" i="29"/>
  <c r="E88" i="29"/>
  <c r="F88" i="29"/>
  <c r="E89" i="29"/>
  <c r="F89" i="29"/>
  <c r="E90" i="29"/>
  <c r="F90" i="29"/>
  <c r="E91" i="29"/>
  <c r="F91" i="29"/>
  <c r="E92" i="29"/>
  <c r="F92" i="29"/>
  <c r="E93" i="29"/>
  <c r="F93" i="29"/>
  <c r="E94" i="29"/>
  <c r="F94" i="29"/>
  <c r="E95" i="29"/>
  <c r="F95" i="29"/>
  <c r="E96" i="29"/>
  <c r="F96" i="29"/>
  <c r="E97" i="29"/>
  <c r="F97" i="29"/>
  <c r="E98" i="29"/>
  <c r="F98" i="29"/>
  <c r="E99" i="29"/>
  <c r="F99" i="29"/>
  <c r="E100" i="29"/>
  <c r="F100" i="29"/>
  <c r="E101" i="29"/>
  <c r="F101" i="29"/>
  <c r="E102" i="29"/>
  <c r="F102" i="29"/>
  <c r="E103" i="29"/>
  <c r="F103" i="29"/>
  <c r="E104" i="29"/>
  <c r="F104" i="29"/>
  <c r="E105" i="29"/>
  <c r="F105" i="29"/>
  <c r="E106" i="29"/>
  <c r="F106" i="29"/>
  <c r="E107" i="29"/>
  <c r="F107" i="29"/>
  <c r="E108" i="29"/>
  <c r="F108" i="29"/>
  <c r="E109" i="29"/>
  <c r="F109" i="29"/>
  <c r="E110" i="29"/>
  <c r="F110" i="29"/>
  <c r="E111" i="29"/>
  <c r="F111" i="29"/>
  <c r="E112" i="29"/>
  <c r="F112" i="29"/>
  <c r="E113" i="29"/>
  <c r="F113" i="29"/>
  <c r="E114" i="29"/>
  <c r="F114" i="29"/>
  <c r="E115" i="29"/>
  <c r="F115" i="29"/>
  <c r="E116" i="29"/>
  <c r="F116" i="29"/>
  <c r="E117" i="29"/>
  <c r="F117" i="29"/>
  <c r="E118" i="29"/>
  <c r="F118" i="29"/>
  <c r="E119" i="29"/>
  <c r="F119" i="29"/>
  <c r="E120" i="29"/>
  <c r="F120" i="29"/>
  <c r="E121" i="29"/>
  <c r="F121" i="29"/>
  <c r="E122" i="29"/>
  <c r="F122" i="29"/>
  <c r="E123" i="29"/>
  <c r="F123" i="29"/>
  <c r="E124" i="29"/>
  <c r="F124" i="29"/>
  <c r="E125" i="29"/>
  <c r="F125" i="29"/>
  <c r="E126" i="29"/>
  <c r="F126" i="29"/>
  <c r="E127" i="29"/>
  <c r="F127" i="29"/>
  <c r="E128" i="29"/>
  <c r="F128" i="29"/>
  <c r="E129" i="29"/>
  <c r="F129" i="29"/>
  <c r="E130" i="29"/>
  <c r="F130" i="29"/>
  <c r="E131" i="29"/>
  <c r="F131" i="29"/>
  <c r="E132" i="29"/>
  <c r="F132" i="29"/>
  <c r="E133" i="29"/>
  <c r="F133" i="29"/>
  <c r="E134" i="29"/>
  <c r="F134" i="29"/>
  <c r="E135" i="29"/>
  <c r="F135" i="29"/>
  <c r="E136" i="29"/>
  <c r="F136" i="29"/>
  <c r="E137" i="29"/>
  <c r="F137" i="29"/>
  <c r="E138" i="29"/>
  <c r="F138" i="29"/>
  <c r="E139" i="29"/>
  <c r="F139" i="29"/>
  <c r="E140" i="29"/>
  <c r="F140" i="29"/>
  <c r="E141" i="29"/>
  <c r="F141" i="29"/>
  <c r="E142" i="29"/>
  <c r="F142" i="29"/>
  <c r="E143" i="29"/>
  <c r="F143" i="29"/>
  <c r="E144" i="29"/>
  <c r="F144" i="29"/>
  <c r="E145" i="29"/>
  <c r="F145" i="29"/>
  <c r="E146" i="29"/>
  <c r="F146" i="29"/>
  <c r="E147" i="29"/>
  <c r="F147" i="29"/>
  <c r="E148" i="29"/>
  <c r="F148" i="29"/>
  <c r="E149" i="29"/>
  <c r="F149" i="29"/>
  <c r="E150" i="29"/>
  <c r="F150" i="29"/>
  <c r="E151" i="29"/>
  <c r="F151" i="29"/>
  <c r="E152" i="29"/>
  <c r="F152" i="29"/>
  <c r="E153" i="29"/>
  <c r="F153" i="29"/>
  <c r="E154" i="29"/>
  <c r="F154" i="29"/>
  <c r="E155" i="29"/>
  <c r="F155" i="29"/>
  <c r="E156" i="29"/>
  <c r="F156" i="29"/>
  <c r="E157" i="29"/>
  <c r="F157" i="29"/>
  <c r="E158" i="29"/>
  <c r="F158" i="29"/>
  <c r="E159" i="29"/>
  <c r="F159" i="29"/>
  <c r="E160" i="29"/>
  <c r="F160" i="29"/>
  <c r="E161" i="29"/>
  <c r="F161" i="29"/>
  <c r="E162" i="29"/>
  <c r="F162" i="29"/>
  <c r="E163" i="29"/>
  <c r="F163" i="29"/>
  <c r="E164" i="29"/>
  <c r="F164" i="29"/>
  <c r="E165" i="29"/>
  <c r="F165" i="29"/>
  <c r="E166" i="29"/>
  <c r="F166" i="29"/>
  <c r="E167" i="29"/>
  <c r="F167" i="29"/>
  <c r="E168" i="29"/>
  <c r="F168" i="29"/>
  <c r="E169" i="29"/>
  <c r="F169" i="29"/>
  <c r="E170" i="29"/>
  <c r="F170" i="29"/>
  <c r="E171" i="29"/>
  <c r="F171" i="29"/>
  <c r="E172" i="29"/>
  <c r="F172" i="29"/>
  <c r="E173" i="29"/>
  <c r="F173" i="29"/>
  <c r="E174" i="29"/>
  <c r="F174" i="29"/>
  <c r="E175" i="29"/>
  <c r="F175" i="29"/>
  <c r="E176" i="29"/>
  <c r="F176" i="29"/>
  <c r="E177" i="29"/>
  <c r="F177" i="29"/>
  <c r="E178" i="29"/>
  <c r="F178" i="29"/>
  <c r="E179" i="29"/>
  <c r="F179" i="29"/>
  <c r="E180" i="29"/>
  <c r="F180" i="29"/>
  <c r="E181" i="29"/>
  <c r="F181" i="29"/>
  <c r="E182" i="29"/>
  <c r="F182" i="29"/>
  <c r="E183" i="29"/>
  <c r="F183" i="29"/>
  <c r="E184" i="29"/>
  <c r="F184" i="29"/>
  <c r="E185" i="29"/>
  <c r="F185" i="29"/>
  <c r="E186" i="29"/>
  <c r="F186" i="29"/>
  <c r="E187" i="29"/>
  <c r="F187" i="29"/>
  <c r="E188" i="29"/>
  <c r="F188" i="29"/>
  <c r="E189" i="29"/>
  <c r="F189" i="29"/>
  <c r="E190" i="29"/>
  <c r="F190" i="29"/>
  <c r="E191" i="29"/>
  <c r="F191" i="29"/>
  <c r="E192" i="29"/>
  <c r="F192" i="29"/>
  <c r="E193" i="29"/>
  <c r="F193" i="29"/>
  <c r="E194" i="29"/>
  <c r="F194" i="29"/>
  <c r="E195" i="29"/>
  <c r="F195" i="29"/>
  <c r="E196" i="29"/>
  <c r="F196" i="29"/>
  <c r="E197" i="29"/>
  <c r="F197" i="29"/>
  <c r="E198" i="29"/>
  <c r="F198" i="29"/>
  <c r="E199" i="29"/>
  <c r="F199" i="29"/>
  <c r="E200" i="29"/>
  <c r="F200" i="29"/>
  <c r="E201" i="29"/>
  <c r="F201" i="29"/>
  <c r="E202" i="29"/>
  <c r="F202" i="29"/>
  <c r="E203" i="29"/>
  <c r="F203" i="29"/>
  <c r="E204" i="29"/>
  <c r="F204" i="29"/>
  <c r="E205" i="29"/>
  <c r="F205" i="29"/>
  <c r="E206" i="29"/>
  <c r="F206" i="29"/>
  <c r="E207" i="29"/>
  <c r="F207" i="29"/>
  <c r="E208" i="29"/>
  <c r="F208" i="29"/>
  <c r="E209" i="29"/>
  <c r="F209" i="29"/>
  <c r="E210" i="29"/>
  <c r="F210" i="29"/>
  <c r="E211" i="29"/>
  <c r="F211" i="29"/>
  <c r="E212" i="29"/>
  <c r="F212" i="29"/>
  <c r="E213" i="29"/>
  <c r="F213" i="29"/>
  <c r="E214" i="29"/>
  <c r="F214" i="29"/>
  <c r="E215" i="29"/>
  <c r="F215" i="29"/>
  <c r="E216" i="29"/>
  <c r="F216" i="29"/>
  <c r="E217" i="29"/>
  <c r="F217" i="29"/>
  <c r="E218" i="29"/>
  <c r="F218" i="29"/>
  <c r="E219" i="29"/>
  <c r="F219" i="29"/>
  <c r="E220" i="29"/>
  <c r="F220" i="29"/>
  <c r="E221" i="29"/>
  <c r="F221" i="29"/>
  <c r="E222" i="29"/>
  <c r="F222" i="29"/>
  <c r="E223" i="29"/>
  <c r="F223" i="29"/>
  <c r="E224" i="29"/>
  <c r="F224" i="29"/>
  <c r="E225" i="29"/>
  <c r="F225" i="29"/>
  <c r="E226" i="29"/>
  <c r="F226" i="29"/>
  <c r="E227" i="29"/>
  <c r="F227" i="29"/>
  <c r="E228" i="29"/>
  <c r="F228" i="29"/>
  <c r="E229" i="29"/>
  <c r="F229" i="29"/>
  <c r="E230" i="29"/>
  <c r="F230" i="29"/>
  <c r="E231" i="29"/>
  <c r="F231" i="29"/>
  <c r="E232" i="29"/>
  <c r="F232" i="29"/>
  <c r="E233" i="29"/>
  <c r="F233" i="29"/>
  <c r="E234" i="29"/>
  <c r="F234" i="29"/>
  <c r="E235" i="29"/>
  <c r="F235" i="29"/>
  <c r="E236" i="29"/>
  <c r="F236" i="29"/>
  <c r="E237" i="29"/>
  <c r="F237" i="29"/>
  <c r="E238" i="29"/>
  <c r="F238" i="29"/>
  <c r="E239" i="29"/>
  <c r="F239" i="29"/>
  <c r="E240" i="29"/>
  <c r="F240" i="29"/>
  <c r="E241" i="29"/>
  <c r="F241" i="29"/>
  <c r="E242" i="29"/>
  <c r="F242" i="29"/>
  <c r="E243" i="29"/>
  <c r="F243" i="29"/>
  <c r="E244" i="29"/>
  <c r="F244" i="29"/>
  <c r="E245" i="29"/>
  <c r="F245" i="29"/>
  <c r="E246" i="29"/>
  <c r="F246" i="29"/>
  <c r="E247" i="29"/>
  <c r="F247" i="29"/>
  <c r="E248" i="29"/>
  <c r="F248" i="29"/>
  <c r="E249" i="29"/>
  <c r="F249" i="29"/>
  <c r="E250" i="29"/>
  <c r="F250" i="29"/>
  <c r="E251" i="29"/>
  <c r="F251" i="29"/>
  <c r="E252" i="29"/>
  <c r="F252" i="29"/>
  <c r="E253" i="29"/>
  <c r="F253" i="29"/>
  <c r="E254" i="29"/>
  <c r="F254" i="29"/>
  <c r="E255" i="29"/>
  <c r="F255" i="29"/>
  <c r="E256" i="29"/>
  <c r="F256" i="29"/>
  <c r="E257" i="29"/>
  <c r="F257" i="29"/>
  <c r="E258" i="29"/>
  <c r="F258" i="29"/>
  <c r="E259" i="29"/>
  <c r="F259" i="29"/>
  <c r="E260" i="29"/>
  <c r="F260" i="29"/>
  <c r="E261" i="29"/>
  <c r="F261" i="29"/>
  <c r="E262" i="29"/>
  <c r="F262" i="29"/>
  <c r="E263" i="29"/>
  <c r="F263" i="29"/>
  <c r="E264" i="29"/>
  <c r="F264" i="29"/>
  <c r="E265" i="29"/>
  <c r="F265" i="29"/>
  <c r="E266" i="29"/>
  <c r="F266" i="29"/>
  <c r="E267" i="29"/>
  <c r="F267" i="29"/>
  <c r="E268" i="29"/>
  <c r="F268" i="29"/>
  <c r="E269" i="29"/>
  <c r="F269" i="29"/>
  <c r="E270" i="29"/>
  <c r="F270" i="29"/>
  <c r="E271" i="29"/>
  <c r="F271" i="29"/>
  <c r="E272" i="29"/>
  <c r="F272" i="29"/>
  <c r="E273" i="29"/>
  <c r="F273" i="29"/>
  <c r="E274" i="29"/>
  <c r="F274" i="29"/>
  <c r="E275" i="29"/>
  <c r="F275" i="29"/>
  <c r="E276" i="29"/>
  <c r="F276" i="29"/>
  <c r="E277" i="29"/>
  <c r="F277" i="29"/>
  <c r="E278" i="29"/>
  <c r="F278" i="29"/>
  <c r="E279" i="29"/>
  <c r="F279" i="29"/>
  <c r="E280" i="29"/>
  <c r="F280" i="29"/>
  <c r="E281" i="29"/>
  <c r="F281" i="29"/>
  <c r="E282" i="29"/>
  <c r="F282" i="29"/>
  <c r="E283" i="29"/>
  <c r="F283" i="29"/>
  <c r="E284" i="29"/>
  <c r="F284" i="29"/>
  <c r="E285" i="29"/>
  <c r="F285" i="29"/>
  <c r="E286" i="29"/>
  <c r="F286" i="29"/>
  <c r="E287" i="29"/>
  <c r="F287" i="29"/>
  <c r="E288" i="29"/>
  <c r="F288" i="29"/>
  <c r="E289" i="29"/>
  <c r="F289" i="29"/>
  <c r="E290" i="29"/>
  <c r="F290" i="29"/>
  <c r="E291" i="29"/>
  <c r="F291" i="29"/>
  <c r="E292" i="29"/>
  <c r="F292" i="29"/>
  <c r="E293" i="29"/>
  <c r="F293" i="29"/>
  <c r="E294" i="29"/>
  <c r="F294" i="29"/>
  <c r="E295" i="29"/>
  <c r="F295" i="29"/>
  <c r="E296" i="29"/>
  <c r="F296" i="29"/>
  <c r="E297" i="29"/>
  <c r="F297" i="29"/>
  <c r="E298" i="29"/>
  <c r="F298" i="29"/>
  <c r="E299" i="29"/>
  <c r="F299" i="29"/>
  <c r="E300" i="29"/>
  <c r="F300" i="29"/>
  <c r="E301" i="29"/>
  <c r="F301" i="29"/>
  <c r="E302" i="29"/>
  <c r="F302" i="29"/>
  <c r="E303" i="29"/>
  <c r="F303" i="29"/>
  <c r="E304" i="29"/>
  <c r="F304" i="29"/>
  <c r="E305" i="29"/>
  <c r="F305" i="29"/>
  <c r="E306" i="29"/>
  <c r="F306" i="29"/>
  <c r="E307" i="29"/>
  <c r="F307" i="29"/>
  <c r="E308" i="29"/>
  <c r="F308" i="29"/>
  <c r="E309" i="29"/>
  <c r="F309" i="29"/>
  <c r="E310" i="29"/>
  <c r="F310" i="29"/>
  <c r="E311" i="29"/>
  <c r="F311" i="29"/>
  <c r="E312" i="29"/>
  <c r="F312" i="29"/>
  <c r="E313" i="29"/>
  <c r="F313" i="29"/>
  <c r="E314" i="29"/>
  <c r="F314" i="29"/>
  <c r="E315" i="29"/>
  <c r="F315" i="29"/>
  <c r="E316" i="29"/>
  <c r="F316" i="29"/>
  <c r="E317" i="29"/>
  <c r="F317" i="29"/>
  <c r="E318" i="29"/>
  <c r="F318" i="29"/>
  <c r="E319" i="29"/>
  <c r="F319" i="29"/>
  <c r="E320" i="29"/>
  <c r="F320" i="29"/>
  <c r="E321" i="29"/>
  <c r="F321" i="29"/>
  <c r="E322" i="29"/>
  <c r="F322" i="29"/>
  <c r="E323" i="29"/>
  <c r="F323" i="29"/>
  <c r="E324" i="29"/>
  <c r="F324" i="29"/>
  <c r="E325" i="29"/>
  <c r="F325" i="29"/>
  <c r="E326" i="29"/>
  <c r="F326" i="29"/>
  <c r="E327" i="29"/>
  <c r="F327" i="29"/>
  <c r="E328" i="29"/>
  <c r="F328" i="29"/>
  <c r="E329" i="29"/>
  <c r="F329" i="29"/>
  <c r="E330" i="29"/>
  <c r="F330" i="29"/>
  <c r="E331" i="29"/>
  <c r="F331" i="29"/>
  <c r="E332" i="29"/>
  <c r="F332" i="29"/>
  <c r="E333" i="29"/>
  <c r="F333" i="29"/>
  <c r="E334" i="29"/>
  <c r="F334" i="29"/>
  <c r="E335" i="29"/>
  <c r="F335" i="29"/>
  <c r="E336" i="29"/>
  <c r="F336" i="29"/>
  <c r="E337" i="29"/>
  <c r="F337" i="29"/>
  <c r="E338" i="29"/>
  <c r="F338" i="29"/>
  <c r="E339" i="29"/>
  <c r="F339" i="29"/>
  <c r="E340" i="29"/>
  <c r="F340" i="29"/>
  <c r="E341" i="29"/>
  <c r="F341" i="29"/>
  <c r="E342" i="29"/>
  <c r="F342" i="29"/>
  <c r="E343" i="29"/>
  <c r="F343" i="29"/>
  <c r="E344" i="29"/>
  <c r="F344" i="29"/>
  <c r="E345" i="29"/>
  <c r="F345" i="29"/>
  <c r="E346" i="29"/>
  <c r="F346" i="29"/>
  <c r="E347" i="29"/>
  <c r="F347" i="29"/>
  <c r="E348" i="29"/>
  <c r="F348" i="29"/>
  <c r="E349" i="29"/>
  <c r="F349" i="29"/>
  <c r="E350" i="29"/>
  <c r="F350" i="29"/>
  <c r="E351" i="29"/>
  <c r="F351" i="29"/>
  <c r="E352" i="29"/>
  <c r="F352" i="29"/>
  <c r="E353" i="29"/>
  <c r="F353" i="29"/>
  <c r="E354" i="29"/>
  <c r="F354" i="29"/>
  <c r="E355" i="29"/>
  <c r="F355" i="29"/>
  <c r="E356" i="29"/>
  <c r="F356" i="29"/>
  <c r="E357" i="29"/>
  <c r="F357" i="29"/>
  <c r="E358" i="29"/>
  <c r="F358" i="29"/>
  <c r="E359" i="29"/>
  <c r="F359" i="29"/>
  <c r="E360" i="29"/>
  <c r="F360" i="29"/>
  <c r="E361" i="29"/>
  <c r="F361" i="29"/>
  <c r="E362" i="29"/>
  <c r="F362" i="29"/>
  <c r="E363" i="29"/>
  <c r="F363" i="29"/>
  <c r="E364" i="29"/>
  <c r="F364" i="29"/>
  <c r="E365" i="29"/>
  <c r="F365" i="29"/>
  <c r="E366" i="29"/>
  <c r="F366" i="29"/>
  <c r="E367" i="29"/>
  <c r="F367" i="29"/>
  <c r="E368" i="29"/>
  <c r="F368" i="29"/>
  <c r="E369" i="29"/>
  <c r="F369" i="29"/>
  <c r="E370" i="29"/>
  <c r="F370" i="29"/>
  <c r="E371" i="29"/>
  <c r="F371" i="29"/>
  <c r="E372" i="29"/>
  <c r="F372" i="29"/>
  <c r="E373" i="29"/>
  <c r="F373" i="29"/>
  <c r="E374" i="29"/>
  <c r="F374" i="29"/>
  <c r="E375" i="29"/>
  <c r="F375" i="29"/>
  <c r="E376" i="29"/>
  <c r="F376" i="29"/>
  <c r="E377" i="29"/>
  <c r="F377" i="29"/>
  <c r="E378" i="29"/>
  <c r="F378" i="29"/>
  <c r="E379" i="29"/>
  <c r="F379" i="29"/>
  <c r="E380" i="29"/>
  <c r="F380" i="29"/>
  <c r="E381" i="29"/>
  <c r="F381" i="29"/>
  <c r="E382" i="29"/>
  <c r="F382" i="29"/>
  <c r="E383" i="29"/>
  <c r="F383" i="29"/>
  <c r="E384" i="29"/>
  <c r="F384" i="29"/>
  <c r="E385" i="29"/>
  <c r="F385" i="29"/>
  <c r="E386" i="29"/>
  <c r="F386" i="29"/>
  <c r="E387" i="29"/>
  <c r="F387" i="29"/>
  <c r="E388" i="29"/>
  <c r="F388" i="29"/>
  <c r="E389" i="29"/>
  <c r="F389" i="29"/>
  <c r="E390" i="29"/>
  <c r="F390" i="29"/>
  <c r="E391" i="29"/>
  <c r="F391" i="29"/>
  <c r="E392" i="29"/>
  <c r="F392" i="29"/>
  <c r="E393" i="29"/>
  <c r="F393" i="29"/>
  <c r="E394" i="29"/>
  <c r="F394" i="29"/>
  <c r="E395" i="29"/>
  <c r="F395" i="29"/>
  <c r="E396" i="29"/>
  <c r="F396" i="29"/>
  <c r="E397" i="29"/>
  <c r="F397" i="29"/>
  <c r="E398" i="29"/>
  <c r="F398" i="29"/>
  <c r="E399" i="29"/>
  <c r="F399" i="29"/>
  <c r="E400" i="29"/>
  <c r="F400" i="29"/>
  <c r="E401" i="29"/>
  <c r="F401" i="29"/>
  <c r="E402" i="29"/>
  <c r="F402" i="29"/>
  <c r="E403" i="29"/>
  <c r="F403" i="29"/>
  <c r="E404" i="29"/>
  <c r="F404" i="29"/>
  <c r="E405" i="29"/>
  <c r="F405" i="29"/>
  <c r="E406" i="29"/>
  <c r="F406" i="29"/>
  <c r="E407" i="29"/>
  <c r="F407" i="29"/>
  <c r="E408" i="29"/>
  <c r="F408" i="29"/>
  <c r="E409" i="29"/>
  <c r="F409" i="29"/>
  <c r="E410" i="29"/>
  <c r="F410" i="29"/>
  <c r="E411" i="29"/>
  <c r="F411" i="29"/>
  <c r="E412" i="29"/>
  <c r="F412" i="29"/>
  <c r="E413" i="29"/>
  <c r="F413" i="29"/>
  <c r="E414" i="29"/>
  <c r="F414" i="29"/>
  <c r="E415" i="29"/>
  <c r="F415" i="29"/>
  <c r="E416" i="29"/>
  <c r="F416" i="29"/>
  <c r="E417" i="29"/>
  <c r="F417" i="29"/>
  <c r="E418" i="29"/>
  <c r="F418" i="29"/>
  <c r="E419" i="29"/>
  <c r="F419" i="29"/>
  <c r="E420" i="29"/>
  <c r="F420" i="29"/>
  <c r="E421" i="29"/>
  <c r="F421" i="29"/>
  <c r="E422" i="29"/>
  <c r="F422" i="29"/>
  <c r="E423" i="29"/>
  <c r="F423" i="29"/>
  <c r="E424" i="29"/>
  <c r="F424" i="29"/>
  <c r="E425" i="29"/>
  <c r="F425" i="29"/>
  <c r="E426" i="29"/>
  <c r="F426" i="29"/>
  <c r="E427" i="29"/>
  <c r="F427" i="29"/>
  <c r="E428" i="29"/>
  <c r="F428" i="29"/>
  <c r="E429" i="29"/>
  <c r="F429" i="29"/>
  <c r="E430" i="29"/>
  <c r="F430" i="29"/>
  <c r="E431" i="29"/>
  <c r="F431" i="29"/>
  <c r="E432" i="29"/>
  <c r="F432" i="29"/>
  <c r="E433" i="29"/>
  <c r="F433" i="29"/>
  <c r="E434" i="29"/>
  <c r="F434" i="29"/>
  <c r="E435" i="29"/>
  <c r="F435" i="29"/>
  <c r="E436" i="29"/>
  <c r="F436" i="29"/>
  <c r="E437" i="29"/>
  <c r="F437" i="29"/>
  <c r="E438" i="29"/>
  <c r="F438" i="29"/>
  <c r="E439" i="29"/>
  <c r="F439" i="29"/>
  <c r="E440" i="29"/>
  <c r="F440" i="29"/>
  <c r="E441" i="29"/>
  <c r="F441" i="29"/>
  <c r="E442" i="29"/>
  <c r="F442" i="29"/>
  <c r="E443" i="29"/>
  <c r="F443" i="29"/>
  <c r="E444" i="29"/>
  <c r="F444" i="29"/>
  <c r="E445" i="29"/>
  <c r="F445" i="29"/>
  <c r="E446" i="29"/>
  <c r="F446" i="29"/>
  <c r="E447" i="29"/>
  <c r="F447" i="29"/>
  <c r="E448" i="29"/>
  <c r="F448" i="29"/>
  <c r="E449" i="29"/>
  <c r="F449" i="29"/>
  <c r="E450" i="29"/>
  <c r="F450" i="29"/>
  <c r="E451" i="29"/>
  <c r="F451" i="29"/>
  <c r="E452" i="29"/>
  <c r="F452" i="29"/>
  <c r="E453" i="29"/>
  <c r="F453" i="29"/>
  <c r="E454" i="29"/>
  <c r="F454" i="29"/>
  <c r="E455" i="29"/>
  <c r="F455" i="29"/>
  <c r="E456" i="29"/>
  <c r="F456" i="29"/>
  <c r="E457" i="29"/>
  <c r="F457" i="29"/>
  <c r="E458" i="29"/>
  <c r="F458" i="29"/>
  <c r="E459" i="29"/>
  <c r="F459" i="29"/>
  <c r="E460" i="29"/>
  <c r="F460" i="29"/>
  <c r="E461" i="29"/>
  <c r="F461" i="29"/>
  <c r="E462" i="29"/>
  <c r="F462" i="29"/>
  <c r="E463" i="29"/>
  <c r="F463" i="29"/>
  <c r="E464" i="29"/>
  <c r="F464" i="29"/>
  <c r="E465" i="29"/>
  <c r="F465" i="29"/>
  <c r="E466" i="29"/>
  <c r="F466" i="29"/>
  <c r="E467" i="29"/>
  <c r="F467" i="29"/>
  <c r="E468" i="29"/>
  <c r="F468" i="29"/>
  <c r="E469" i="29"/>
  <c r="F469" i="29"/>
  <c r="E470" i="29"/>
  <c r="F470" i="29"/>
  <c r="E471" i="29"/>
  <c r="F471" i="29"/>
  <c r="E472" i="29"/>
  <c r="F472" i="29"/>
  <c r="E473" i="29"/>
  <c r="F473" i="29"/>
  <c r="E474" i="29"/>
  <c r="F474" i="29"/>
  <c r="E475" i="29"/>
  <c r="F475" i="29"/>
  <c r="E476" i="29"/>
  <c r="F476" i="29"/>
  <c r="E477" i="29"/>
  <c r="F477" i="29"/>
  <c r="E478" i="29"/>
  <c r="F478" i="29"/>
  <c r="E479" i="29"/>
  <c r="F479" i="29"/>
  <c r="E480" i="29"/>
  <c r="F480" i="29"/>
  <c r="E481" i="29"/>
  <c r="F481" i="29"/>
  <c r="E482" i="29"/>
  <c r="F482" i="29"/>
  <c r="E483" i="29"/>
  <c r="F483" i="29"/>
  <c r="E484" i="29"/>
  <c r="F484" i="29"/>
  <c r="E485" i="29"/>
  <c r="F485" i="29"/>
  <c r="E486" i="29"/>
  <c r="F486" i="29"/>
  <c r="E487" i="29"/>
  <c r="F487" i="29"/>
  <c r="E488" i="29"/>
  <c r="F488" i="29"/>
  <c r="E489" i="29"/>
  <c r="F489" i="29"/>
  <c r="E490" i="29"/>
  <c r="F490" i="29"/>
  <c r="E491" i="29"/>
  <c r="F491" i="29"/>
  <c r="E492" i="29"/>
  <c r="F492" i="29"/>
  <c r="E493" i="29"/>
  <c r="F493" i="29"/>
  <c r="E494" i="29"/>
  <c r="F494" i="29"/>
  <c r="E495" i="29"/>
  <c r="F495" i="29"/>
  <c r="E496" i="29"/>
  <c r="F496" i="29"/>
  <c r="E497" i="29"/>
  <c r="F497" i="29"/>
  <c r="E498" i="29"/>
  <c r="F498" i="29"/>
  <c r="E499" i="29"/>
  <c r="F499" i="29"/>
  <c r="E500" i="29"/>
  <c r="F500" i="29"/>
  <c r="F2" i="29"/>
  <c r="E2" i="29"/>
  <c r="A3" i="29"/>
  <c r="B3" i="29"/>
  <c r="C3" i="29"/>
  <c r="D3" i="29"/>
  <c r="A4" i="29"/>
  <c r="B4" i="29"/>
  <c r="C4" i="29"/>
  <c r="D4" i="29"/>
  <c r="A5" i="29"/>
  <c r="B5" i="29"/>
  <c r="C5" i="29"/>
  <c r="D5" i="29"/>
  <c r="A6" i="29"/>
  <c r="B6" i="29"/>
  <c r="C6" i="29"/>
  <c r="D6" i="29"/>
  <c r="A7" i="29"/>
  <c r="B7" i="29"/>
  <c r="C7" i="29"/>
  <c r="D7" i="29"/>
  <c r="A8" i="29"/>
  <c r="B8" i="29"/>
  <c r="C8" i="29"/>
  <c r="D8" i="29"/>
  <c r="A9" i="29"/>
  <c r="B9" i="29"/>
  <c r="C9" i="29"/>
  <c r="D9" i="29"/>
  <c r="A10" i="29"/>
  <c r="B10" i="29"/>
  <c r="C10" i="29"/>
  <c r="D10" i="29"/>
  <c r="A11" i="29"/>
  <c r="B11" i="29"/>
  <c r="C11" i="29"/>
  <c r="D11" i="29"/>
  <c r="A12" i="29"/>
  <c r="B12" i="29"/>
  <c r="C12" i="29"/>
  <c r="D12" i="29"/>
  <c r="A13" i="29"/>
  <c r="B13" i="29"/>
  <c r="C13" i="29"/>
  <c r="D13" i="29"/>
  <c r="A14" i="29"/>
  <c r="B14" i="29"/>
  <c r="C14" i="29"/>
  <c r="D14" i="29"/>
  <c r="A15" i="29"/>
  <c r="B15" i="29"/>
  <c r="C15" i="29"/>
  <c r="D15" i="29"/>
  <c r="A16" i="29"/>
  <c r="B16" i="29"/>
  <c r="C16" i="29"/>
  <c r="D16" i="29"/>
  <c r="A17" i="29"/>
  <c r="B17" i="29"/>
  <c r="C17" i="29"/>
  <c r="D17" i="29"/>
  <c r="A18" i="29"/>
  <c r="B18" i="29"/>
  <c r="C18" i="29"/>
  <c r="D18" i="29"/>
  <c r="A19" i="29"/>
  <c r="B19" i="29"/>
  <c r="C19" i="29"/>
  <c r="D19" i="29"/>
  <c r="A20" i="29"/>
  <c r="B20" i="29"/>
  <c r="C20" i="29"/>
  <c r="D20" i="29"/>
  <c r="A21" i="29"/>
  <c r="B21" i="29"/>
  <c r="C21" i="29"/>
  <c r="D21" i="29"/>
  <c r="A22" i="29"/>
  <c r="B22" i="29"/>
  <c r="C22" i="29"/>
  <c r="D22" i="29"/>
  <c r="A23" i="29"/>
  <c r="B23" i="29"/>
  <c r="C23" i="29"/>
  <c r="D23" i="29"/>
  <c r="A24" i="29"/>
  <c r="B24" i="29"/>
  <c r="C24" i="29"/>
  <c r="D24" i="29"/>
  <c r="A25" i="29"/>
  <c r="B25" i="29"/>
  <c r="C25" i="29"/>
  <c r="D25" i="29"/>
  <c r="A26" i="29"/>
  <c r="B26" i="29"/>
  <c r="C26" i="29"/>
  <c r="D26" i="29"/>
  <c r="A27" i="29"/>
  <c r="B27" i="29"/>
  <c r="C27" i="29"/>
  <c r="D27" i="29"/>
  <c r="A28" i="29"/>
  <c r="B28" i="29"/>
  <c r="C28" i="29"/>
  <c r="D28" i="29"/>
  <c r="A29" i="29"/>
  <c r="B29" i="29"/>
  <c r="C29" i="29"/>
  <c r="D29" i="29"/>
  <c r="A30" i="29"/>
  <c r="B30" i="29"/>
  <c r="C30" i="29"/>
  <c r="D30" i="29"/>
  <c r="A31" i="29"/>
  <c r="B31" i="29"/>
  <c r="C31" i="29"/>
  <c r="D31" i="29"/>
  <c r="A32" i="29"/>
  <c r="B32" i="29"/>
  <c r="C32" i="29"/>
  <c r="D32" i="29"/>
  <c r="A33" i="29"/>
  <c r="B33" i="29"/>
  <c r="C33" i="29"/>
  <c r="D33" i="29"/>
  <c r="A34" i="29"/>
  <c r="B34" i="29"/>
  <c r="C34" i="29"/>
  <c r="D34" i="29"/>
  <c r="A35" i="29"/>
  <c r="B35" i="29"/>
  <c r="C35" i="29"/>
  <c r="D35" i="29"/>
  <c r="A36" i="29"/>
  <c r="B36" i="29"/>
  <c r="C36" i="29"/>
  <c r="D36" i="29"/>
  <c r="A37" i="29"/>
  <c r="B37" i="29"/>
  <c r="C37" i="29"/>
  <c r="D37" i="29"/>
  <c r="A38" i="29"/>
  <c r="B38" i="29"/>
  <c r="C38" i="29"/>
  <c r="D38" i="29"/>
  <c r="A39" i="29"/>
  <c r="B39" i="29"/>
  <c r="C39" i="29"/>
  <c r="D39" i="29"/>
  <c r="A40" i="29"/>
  <c r="B40" i="29"/>
  <c r="C40" i="29"/>
  <c r="D40" i="29"/>
  <c r="A41" i="29"/>
  <c r="B41" i="29"/>
  <c r="C41" i="29"/>
  <c r="D41" i="29"/>
  <c r="A42" i="29"/>
  <c r="B42" i="29"/>
  <c r="C42" i="29"/>
  <c r="D42" i="29"/>
  <c r="A43" i="29"/>
  <c r="B43" i="29"/>
  <c r="C43" i="29"/>
  <c r="D43" i="29"/>
  <c r="A44" i="29"/>
  <c r="B44" i="29"/>
  <c r="C44" i="29"/>
  <c r="D44" i="29"/>
  <c r="A45" i="29"/>
  <c r="B45" i="29"/>
  <c r="C45" i="29"/>
  <c r="D45" i="29"/>
  <c r="A46" i="29"/>
  <c r="B46" i="29"/>
  <c r="C46" i="29"/>
  <c r="D46" i="29"/>
  <c r="A47" i="29"/>
  <c r="B47" i="29"/>
  <c r="C47" i="29"/>
  <c r="D47" i="29"/>
  <c r="A48" i="29"/>
  <c r="B48" i="29"/>
  <c r="C48" i="29"/>
  <c r="D48" i="29"/>
  <c r="A49" i="29"/>
  <c r="B49" i="29"/>
  <c r="C49" i="29"/>
  <c r="D49" i="29"/>
  <c r="A50" i="29"/>
  <c r="B50" i="29"/>
  <c r="C50" i="29"/>
  <c r="D50" i="29"/>
  <c r="A51" i="29"/>
  <c r="B51" i="29"/>
  <c r="C51" i="29"/>
  <c r="D51" i="29"/>
  <c r="A52" i="29"/>
  <c r="B52" i="29"/>
  <c r="C52" i="29"/>
  <c r="D52" i="29"/>
  <c r="A53" i="29"/>
  <c r="B53" i="29"/>
  <c r="C53" i="29"/>
  <c r="D53" i="29"/>
  <c r="A54" i="29"/>
  <c r="B54" i="29"/>
  <c r="C54" i="29"/>
  <c r="D54" i="29"/>
  <c r="A55" i="29"/>
  <c r="B55" i="29"/>
  <c r="C55" i="29"/>
  <c r="D55" i="29"/>
  <c r="A56" i="29"/>
  <c r="B56" i="29"/>
  <c r="C56" i="29"/>
  <c r="D56" i="29"/>
  <c r="A57" i="29"/>
  <c r="B57" i="29"/>
  <c r="C57" i="29"/>
  <c r="D57" i="29"/>
  <c r="A58" i="29"/>
  <c r="B58" i="29"/>
  <c r="C58" i="29"/>
  <c r="D58" i="29"/>
  <c r="A59" i="29"/>
  <c r="B59" i="29"/>
  <c r="C59" i="29"/>
  <c r="D59" i="29"/>
  <c r="A60" i="29"/>
  <c r="B60" i="29"/>
  <c r="C60" i="29"/>
  <c r="D60" i="29"/>
  <c r="A61" i="29"/>
  <c r="B61" i="29"/>
  <c r="C61" i="29"/>
  <c r="D61" i="29"/>
  <c r="A62" i="29"/>
  <c r="B62" i="29"/>
  <c r="C62" i="29"/>
  <c r="D62" i="29"/>
  <c r="A63" i="29"/>
  <c r="B63" i="29"/>
  <c r="C63" i="29"/>
  <c r="D63" i="29"/>
  <c r="A64" i="29"/>
  <c r="B64" i="29"/>
  <c r="C64" i="29"/>
  <c r="D64" i="29"/>
  <c r="A65" i="29"/>
  <c r="B65" i="29"/>
  <c r="C65" i="29"/>
  <c r="D65" i="29"/>
  <c r="A66" i="29"/>
  <c r="B66" i="29"/>
  <c r="C66" i="29"/>
  <c r="D66" i="29"/>
  <c r="A67" i="29"/>
  <c r="B67" i="29"/>
  <c r="C67" i="29"/>
  <c r="D67" i="29"/>
  <c r="A68" i="29"/>
  <c r="B68" i="29"/>
  <c r="C68" i="29"/>
  <c r="D68" i="29"/>
  <c r="A69" i="29"/>
  <c r="B69" i="29"/>
  <c r="C69" i="29"/>
  <c r="D69" i="29"/>
  <c r="A70" i="29"/>
  <c r="B70" i="29"/>
  <c r="C70" i="29"/>
  <c r="D70" i="29"/>
  <c r="A71" i="29"/>
  <c r="B71" i="29"/>
  <c r="C71" i="29"/>
  <c r="D71" i="29"/>
  <c r="A72" i="29"/>
  <c r="B72" i="29"/>
  <c r="C72" i="29"/>
  <c r="D72" i="29"/>
  <c r="A73" i="29"/>
  <c r="B73" i="29"/>
  <c r="C73" i="29"/>
  <c r="D73" i="29"/>
  <c r="A74" i="29"/>
  <c r="B74" i="29"/>
  <c r="C74" i="29"/>
  <c r="D74" i="29"/>
  <c r="A75" i="29"/>
  <c r="B75" i="29"/>
  <c r="C75" i="29"/>
  <c r="D75" i="29"/>
  <c r="A76" i="29"/>
  <c r="B76" i="29"/>
  <c r="C76" i="29"/>
  <c r="D76" i="29"/>
  <c r="A77" i="29"/>
  <c r="B77" i="29"/>
  <c r="C77" i="29"/>
  <c r="D77" i="29"/>
  <c r="A78" i="29"/>
  <c r="B78" i="29"/>
  <c r="C78" i="29"/>
  <c r="D78" i="29"/>
  <c r="A79" i="29"/>
  <c r="B79" i="29"/>
  <c r="C79" i="29"/>
  <c r="D79" i="29"/>
  <c r="A80" i="29"/>
  <c r="B80" i="29"/>
  <c r="C80" i="29"/>
  <c r="D80" i="29"/>
  <c r="A81" i="29"/>
  <c r="B81" i="29"/>
  <c r="C81" i="29"/>
  <c r="D81" i="29"/>
  <c r="A82" i="29"/>
  <c r="B82" i="29"/>
  <c r="C82" i="29"/>
  <c r="D82" i="29"/>
  <c r="A83" i="29"/>
  <c r="B83" i="29"/>
  <c r="C83" i="29"/>
  <c r="D83" i="29"/>
  <c r="A84" i="29"/>
  <c r="B84" i="29"/>
  <c r="C84" i="29"/>
  <c r="D84" i="29"/>
  <c r="A85" i="29"/>
  <c r="B85" i="29"/>
  <c r="C85" i="29"/>
  <c r="D85" i="29"/>
  <c r="A86" i="29"/>
  <c r="B86" i="29"/>
  <c r="C86" i="29"/>
  <c r="D86" i="29"/>
  <c r="A87" i="29"/>
  <c r="B87" i="29"/>
  <c r="C87" i="29"/>
  <c r="D87" i="29"/>
  <c r="A88" i="29"/>
  <c r="B88" i="29"/>
  <c r="C88" i="29"/>
  <c r="D88" i="29"/>
  <c r="A89" i="29"/>
  <c r="B89" i="29"/>
  <c r="C89" i="29"/>
  <c r="D89" i="29"/>
  <c r="A90" i="29"/>
  <c r="B90" i="29"/>
  <c r="C90" i="29"/>
  <c r="D90" i="29"/>
  <c r="A91" i="29"/>
  <c r="B91" i="29"/>
  <c r="C91" i="29"/>
  <c r="D91" i="29"/>
  <c r="A92" i="29"/>
  <c r="B92" i="29"/>
  <c r="C92" i="29"/>
  <c r="D92" i="29"/>
  <c r="A93" i="29"/>
  <c r="B93" i="29"/>
  <c r="C93" i="29"/>
  <c r="D93" i="29"/>
  <c r="A94" i="29"/>
  <c r="B94" i="29"/>
  <c r="C94" i="29"/>
  <c r="D94" i="29"/>
  <c r="A95" i="29"/>
  <c r="B95" i="29"/>
  <c r="C95" i="29"/>
  <c r="D95" i="29"/>
  <c r="A96" i="29"/>
  <c r="B96" i="29"/>
  <c r="C96" i="29"/>
  <c r="D96" i="29"/>
  <c r="A97" i="29"/>
  <c r="B97" i="29"/>
  <c r="C97" i="29"/>
  <c r="D97" i="29"/>
  <c r="A98" i="29"/>
  <c r="B98" i="29"/>
  <c r="C98" i="29"/>
  <c r="D98" i="29"/>
  <c r="A99" i="29"/>
  <c r="B99" i="29"/>
  <c r="C99" i="29"/>
  <c r="D99" i="29"/>
  <c r="A100" i="29"/>
  <c r="B100" i="29"/>
  <c r="C100" i="29"/>
  <c r="D100" i="29"/>
  <c r="A101" i="29"/>
  <c r="B101" i="29"/>
  <c r="C101" i="29"/>
  <c r="D101" i="29"/>
  <c r="A102" i="29"/>
  <c r="B102" i="29"/>
  <c r="C102" i="29"/>
  <c r="D102" i="29"/>
  <c r="A103" i="29"/>
  <c r="B103" i="29"/>
  <c r="C103" i="29"/>
  <c r="D103" i="29"/>
  <c r="A104" i="29"/>
  <c r="B104" i="29"/>
  <c r="C104" i="29"/>
  <c r="D104" i="29"/>
  <c r="A105" i="29"/>
  <c r="B105" i="29"/>
  <c r="C105" i="29"/>
  <c r="D105" i="29"/>
  <c r="A106" i="29"/>
  <c r="B106" i="29"/>
  <c r="C106" i="29"/>
  <c r="D106" i="29"/>
  <c r="A107" i="29"/>
  <c r="B107" i="29"/>
  <c r="C107" i="29"/>
  <c r="D107" i="29"/>
  <c r="A108" i="29"/>
  <c r="B108" i="29"/>
  <c r="C108" i="29"/>
  <c r="D108" i="29"/>
  <c r="A109" i="29"/>
  <c r="B109" i="29"/>
  <c r="C109" i="29"/>
  <c r="D109" i="29"/>
  <c r="A110" i="29"/>
  <c r="B110" i="29"/>
  <c r="C110" i="29"/>
  <c r="D110" i="29"/>
  <c r="A111" i="29"/>
  <c r="B111" i="29"/>
  <c r="C111" i="29"/>
  <c r="D111" i="29"/>
  <c r="A112" i="29"/>
  <c r="B112" i="29"/>
  <c r="C112" i="29"/>
  <c r="D112" i="29"/>
  <c r="A113" i="29"/>
  <c r="B113" i="29"/>
  <c r="C113" i="29"/>
  <c r="D113" i="29"/>
  <c r="A114" i="29"/>
  <c r="B114" i="29"/>
  <c r="C114" i="29"/>
  <c r="D114" i="29"/>
  <c r="A115" i="29"/>
  <c r="B115" i="29"/>
  <c r="C115" i="29"/>
  <c r="D115" i="29"/>
  <c r="A116" i="29"/>
  <c r="B116" i="29"/>
  <c r="C116" i="29"/>
  <c r="D116" i="29"/>
  <c r="A117" i="29"/>
  <c r="B117" i="29"/>
  <c r="C117" i="29"/>
  <c r="D117" i="29"/>
  <c r="A118" i="29"/>
  <c r="B118" i="29"/>
  <c r="C118" i="29"/>
  <c r="D118" i="29"/>
  <c r="A119" i="29"/>
  <c r="B119" i="29"/>
  <c r="C119" i="29"/>
  <c r="D119" i="29"/>
  <c r="A120" i="29"/>
  <c r="B120" i="29"/>
  <c r="C120" i="29"/>
  <c r="D120" i="29"/>
  <c r="A121" i="29"/>
  <c r="B121" i="29"/>
  <c r="C121" i="29"/>
  <c r="D121" i="29"/>
  <c r="A122" i="29"/>
  <c r="B122" i="29"/>
  <c r="C122" i="29"/>
  <c r="D122" i="29"/>
  <c r="A123" i="29"/>
  <c r="B123" i="29"/>
  <c r="C123" i="29"/>
  <c r="D123" i="29"/>
  <c r="A124" i="29"/>
  <c r="B124" i="29"/>
  <c r="C124" i="29"/>
  <c r="D124" i="29"/>
  <c r="A125" i="29"/>
  <c r="B125" i="29"/>
  <c r="C125" i="29"/>
  <c r="D125" i="29"/>
  <c r="A126" i="29"/>
  <c r="B126" i="29"/>
  <c r="C126" i="29"/>
  <c r="D126" i="29"/>
  <c r="A127" i="29"/>
  <c r="B127" i="29"/>
  <c r="C127" i="29"/>
  <c r="D127" i="29"/>
  <c r="A128" i="29"/>
  <c r="B128" i="29"/>
  <c r="C128" i="29"/>
  <c r="D128" i="29"/>
  <c r="A129" i="29"/>
  <c r="B129" i="29"/>
  <c r="C129" i="29"/>
  <c r="D129" i="29"/>
  <c r="A130" i="29"/>
  <c r="B130" i="29"/>
  <c r="C130" i="29"/>
  <c r="D130" i="29"/>
  <c r="A131" i="29"/>
  <c r="B131" i="29"/>
  <c r="C131" i="29"/>
  <c r="D131" i="29"/>
  <c r="A132" i="29"/>
  <c r="B132" i="29"/>
  <c r="C132" i="29"/>
  <c r="D132" i="29"/>
  <c r="A133" i="29"/>
  <c r="B133" i="29"/>
  <c r="C133" i="29"/>
  <c r="D133" i="29"/>
  <c r="A134" i="29"/>
  <c r="B134" i="29"/>
  <c r="C134" i="29"/>
  <c r="D134" i="29"/>
  <c r="A135" i="29"/>
  <c r="B135" i="29"/>
  <c r="C135" i="29"/>
  <c r="D135" i="29"/>
  <c r="A136" i="29"/>
  <c r="B136" i="29"/>
  <c r="C136" i="29"/>
  <c r="D136" i="29"/>
  <c r="A137" i="29"/>
  <c r="B137" i="29"/>
  <c r="C137" i="29"/>
  <c r="D137" i="29"/>
  <c r="A138" i="29"/>
  <c r="B138" i="29"/>
  <c r="C138" i="29"/>
  <c r="D138" i="29"/>
  <c r="A139" i="29"/>
  <c r="B139" i="29"/>
  <c r="C139" i="29"/>
  <c r="D139" i="29"/>
  <c r="A140" i="29"/>
  <c r="B140" i="29"/>
  <c r="C140" i="29"/>
  <c r="D140" i="29"/>
  <c r="A141" i="29"/>
  <c r="B141" i="29"/>
  <c r="C141" i="29"/>
  <c r="D141" i="29"/>
  <c r="A142" i="29"/>
  <c r="B142" i="29"/>
  <c r="C142" i="29"/>
  <c r="D142" i="29"/>
  <c r="A143" i="29"/>
  <c r="B143" i="29"/>
  <c r="C143" i="29"/>
  <c r="D143" i="29"/>
  <c r="A144" i="29"/>
  <c r="B144" i="29"/>
  <c r="C144" i="29"/>
  <c r="D144" i="29"/>
  <c r="A145" i="29"/>
  <c r="B145" i="29"/>
  <c r="C145" i="29"/>
  <c r="D145" i="29"/>
  <c r="A146" i="29"/>
  <c r="B146" i="29"/>
  <c r="C146" i="29"/>
  <c r="D146" i="29"/>
  <c r="A147" i="29"/>
  <c r="B147" i="29"/>
  <c r="C147" i="29"/>
  <c r="D147" i="29"/>
  <c r="A148" i="29"/>
  <c r="B148" i="29"/>
  <c r="C148" i="29"/>
  <c r="D148" i="29"/>
  <c r="A149" i="29"/>
  <c r="B149" i="29"/>
  <c r="C149" i="29"/>
  <c r="D149" i="29"/>
  <c r="A150" i="29"/>
  <c r="B150" i="29"/>
  <c r="C150" i="29"/>
  <c r="D150" i="29"/>
  <c r="A151" i="29"/>
  <c r="B151" i="29"/>
  <c r="C151" i="29"/>
  <c r="D151" i="29"/>
  <c r="A152" i="29"/>
  <c r="B152" i="29"/>
  <c r="C152" i="29"/>
  <c r="D152" i="29"/>
  <c r="A153" i="29"/>
  <c r="B153" i="29"/>
  <c r="C153" i="29"/>
  <c r="D153" i="29"/>
  <c r="A154" i="29"/>
  <c r="B154" i="29"/>
  <c r="C154" i="29"/>
  <c r="D154" i="29"/>
  <c r="A155" i="29"/>
  <c r="B155" i="29"/>
  <c r="C155" i="29"/>
  <c r="D155" i="29"/>
  <c r="A156" i="29"/>
  <c r="B156" i="29"/>
  <c r="C156" i="29"/>
  <c r="D156" i="29"/>
  <c r="A157" i="29"/>
  <c r="B157" i="29"/>
  <c r="C157" i="29"/>
  <c r="D157" i="29"/>
  <c r="A158" i="29"/>
  <c r="B158" i="29"/>
  <c r="C158" i="29"/>
  <c r="D158" i="29"/>
  <c r="A159" i="29"/>
  <c r="B159" i="29"/>
  <c r="C159" i="29"/>
  <c r="D159" i="29"/>
  <c r="A160" i="29"/>
  <c r="B160" i="29"/>
  <c r="C160" i="29"/>
  <c r="D160" i="29"/>
  <c r="A161" i="29"/>
  <c r="B161" i="29"/>
  <c r="C161" i="29"/>
  <c r="D161" i="29"/>
  <c r="A162" i="29"/>
  <c r="B162" i="29"/>
  <c r="C162" i="29"/>
  <c r="D162" i="29"/>
  <c r="A163" i="29"/>
  <c r="B163" i="29"/>
  <c r="C163" i="29"/>
  <c r="D163" i="29"/>
  <c r="A164" i="29"/>
  <c r="B164" i="29"/>
  <c r="C164" i="29"/>
  <c r="D164" i="29"/>
  <c r="A165" i="29"/>
  <c r="B165" i="29"/>
  <c r="C165" i="29"/>
  <c r="D165" i="29"/>
  <c r="A166" i="29"/>
  <c r="B166" i="29"/>
  <c r="C166" i="29"/>
  <c r="D166" i="29"/>
  <c r="A167" i="29"/>
  <c r="B167" i="29"/>
  <c r="C167" i="29"/>
  <c r="D167" i="29"/>
  <c r="A168" i="29"/>
  <c r="B168" i="29"/>
  <c r="C168" i="29"/>
  <c r="D168" i="29"/>
  <c r="A169" i="29"/>
  <c r="B169" i="29"/>
  <c r="C169" i="29"/>
  <c r="D169" i="29"/>
  <c r="A170" i="29"/>
  <c r="B170" i="29"/>
  <c r="C170" i="29"/>
  <c r="D170" i="29"/>
  <c r="A171" i="29"/>
  <c r="B171" i="29"/>
  <c r="C171" i="29"/>
  <c r="D171" i="29"/>
  <c r="A172" i="29"/>
  <c r="B172" i="29"/>
  <c r="C172" i="29"/>
  <c r="D172" i="29"/>
  <c r="A173" i="29"/>
  <c r="B173" i="29"/>
  <c r="C173" i="29"/>
  <c r="D173" i="29"/>
  <c r="A174" i="29"/>
  <c r="B174" i="29"/>
  <c r="C174" i="29"/>
  <c r="D174" i="29"/>
  <c r="A175" i="29"/>
  <c r="B175" i="29"/>
  <c r="C175" i="29"/>
  <c r="D175" i="29"/>
  <c r="A176" i="29"/>
  <c r="B176" i="29"/>
  <c r="C176" i="29"/>
  <c r="D176" i="29"/>
  <c r="A177" i="29"/>
  <c r="B177" i="29"/>
  <c r="C177" i="29"/>
  <c r="D177" i="29"/>
  <c r="A178" i="29"/>
  <c r="B178" i="29"/>
  <c r="C178" i="29"/>
  <c r="D178" i="29"/>
  <c r="A179" i="29"/>
  <c r="B179" i="29"/>
  <c r="C179" i="29"/>
  <c r="D179" i="29"/>
  <c r="A180" i="29"/>
  <c r="B180" i="29"/>
  <c r="C180" i="29"/>
  <c r="D180" i="29"/>
  <c r="A181" i="29"/>
  <c r="B181" i="29"/>
  <c r="C181" i="29"/>
  <c r="D181" i="29"/>
  <c r="A182" i="29"/>
  <c r="B182" i="29"/>
  <c r="C182" i="29"/>
  <c r="D182" i="29"/>
  <c r="A183" i="29"/>
  <c r="B183" i="29"/>
  <c r="C183" i="29"/>
  <c r="D183" i="29"/>
  <c r="A184" i="29"/>
  <c r="B184" i="29"/>
  <c r="C184" i="29"/>
  <c r="D184" i="29"/>
  <c r="A185" i="29"/>
  <c r="B185" i="29"/>
  <c r="C185" i="29"/>
  <c r="D185" i="29"/>
  <c r="A186" i="29"/>
  <c r="B186" i="29"/>
  <c r="C186" i="29"/>
  <c r="D186" i="29"/>
  <c r="A187" i="29"/>
  <c r="B187" i="29"/>
  <c r="C187" i="29"/>
  <c r="D187" i="29"/>
  <c r="A188" i="29"/>
  <c r="B188" i="29"/>
  <c r="C188" i="29"/>
  <c r="D188" i="29"/>
  <c r="A189" i="29"/>
  <c r="B189" i="29"/>
  <c r="C189" i="29"/>
  <c r="D189" i="29"/>
  <c r="A190" i="29"/>
  <c r="B190" i="29"/>
  <c r="C190" i="29"/>
  <c r="D190" i="29"/>
  <c r="A191" i="29"/>
  <c r="B191" i="29"/>
  <c r="C191" i="29"/>
  <c r="D191" i="29"/>
  <c r="A192" i="29"/>
  <c r="B192" i="29"/>
  <c r="C192" i="29"/>
  <c r="D192" i="29"/>
  <c r="A193" i="29"/>
  <c r="B193" i="29"/>
  <c r="C193" i="29"/>
  <c r="D193" i="29"/>
  <c r="A194" i="29"/>
  <c r="B194" i="29"/>
  <c r="C194" i="29"/>
  <c r="D194" i="29"/>
  <c r="A195" i="29"/>
  <c r="B195" i="29"/>
  <c r="C195" i="29"/>
  <c r="D195" i="29"/>
  <c r="A196" i="29"/>
  <c r="B196" i="29"/>
  <c r="C196" i="29"/>
  <c r="D196" i="29"/>
  <c r="A197" i="29"/>
  <c r="B197" i="29"/>
  <c r="C197" i="29"/>
  <c r="D197" i="29"/>
  <c r="A198" i="29"/>
  <c r="B198" i="29"/>
  <c r="C198" i="29"/>
  <c r="D198" i="29"/>
  <c r="A199" i="29"/>
  <c r="B199" i="29"/>
  <c r="C199" i="29"/>
  <c r="D199" i="29"/>
  <c r="A200" i="29"/>
  <c r="B200" i="29"/>
  <c r="C200" i="29"/>
  <c r="D200" i="29"/>
  <c r="A201" i="29"/>
  <c r="B201" i="29"/>
  <c r="C201" i="29"/>
  <c r="D201" i="29"/>
  <c r="A202" i="29"/>
  <c r="B202" i="29"/>
  <c r="C202" i="29"/>
  <c r="D202" i="29"/>
  <c r="A203" i="29"/>
  <c r="B203" i="29"/>
  <c r="C203" i="29"/>
  <c r="D203" i="29"/>
  <c r="A204" i="29"/>
  <c r="B204" i="29"/>
  <c r="C204" i="29"/>
  <c r="D204" i="29"/>
  <c r="A205" i="29"/>
  <c r="B205" i="29"/>
  <c r="C205" i="29"/>
  <c r="D205" i="29"/>
  <c r="A206" i="29"/>
  <c r="B206" i="29"/>
  <c r="C206" i="29"/>
  <c r="D206" i="29"/>
  <c r="A207" i="29"/>
  <c r="B207" i="29"/>
  <c r="C207" i="29"/>
  <c r="D207" i="29"/>
  <c r="A208" i="29"/>
  <c r="B208" i="29"/>
  <c r="C208" i="29"/>
  <c r="D208" i="29"/>
  <c r="A209" i="29"/>
  <c r="B209" i="29"/>
  <c r="C209" i="29"/>
  <c r="D209" i="29"/>
  <c r="A210" i="29"/>
  <c r="B210" i="29"/>
  <c r="C210" i="29"/>
  <c r="D210" i="29"/>
  <c r="A211" i="29"/>
  <c r="B211" i="29"/>
  <c r="C211" i="29"/>
  <c r="D211" i="29"/>
  <c r="A212" i="29"/>
  <c r="B212" i="29"/>
  <c r="C212" i="29"/>
  <c r="D212" i="29"/>
  <c r="A213" i="29"/>
  <c r="B213" i="29"/>
  <c r="C213" i="29"/>
  <c r="D213" i="29"/>
  <c r="A214" i="29"/>
  <c r="B214" i="29"/>
  <c r="C214" i="29"/>
  <c r="D214" i="29"/>
  <c r="A215" i="29"/>
  <c r="B215" i="29"/>
  <c r="C215" i="29"/>
  <c r="D215" i="29"/>
  <c r="A216" i="29"/>
  <c r="B216" i="29"/>
  <c r="C216" i="29"/>
  <c r="D216" i="29"/>
  <c r="A217" i="29"/>
  <c r="B217" i="29"/>
  <c r="C217" i="29"/>
  <c r="D217" i="29"/>
  <c r="A218" i="29"/>
  <c r="B218" i="29"/>
  <c r="C218" i="29"/>
  <c r="D218" i="29"/>
  <c r="A219" i="29"/>
  <c r="B219" i="29"/>
  <c r="C219" i="29"/>
  <c r="D219" i="29"/>
  <c r="A220" i="29"/>
  <c r="B220" i="29"/>
  <c r="C220" i="29"/>
  <c r="D220" i="29"/>
  <c r="A221" i="29"/>
  <c r="B221" i="29"/>
  <c r="C221" i="29"/>
  <c r="D221" i="29"/>
  <c r="A222" i="29"/>
  <c r="B222" i="29"/>
  <c r="C222" i="29"/>
  <c r="D222" i="29"/>
  <c r="A223" i="29"/>
  <c r="B223" i="29"/>
  <c r="C223" i="29"/>
  <c r="D223" i="29"/>
  <c r="A224" i="29"/>
  <c r="B224" i="29"/>
  <c r="C224" i="29"/>
  <c r="D224" i="29"/>
  <c r="A225" i="29"/>
  <c r="B225" i="29"/>
  <c r="C225" i="29"/>
  <c r="D225" i="29"/>
  <c r="A226" i="29"/>
  <c r="B226" i="29"/>
  <c r="C226" i="29"/>
  <c r="D226" i="29"/>
  <c r="A227" i="29"/>
  <c r="B227" i="29"/>
  <c r="C227" i="29"/>
  <c r="D227" i="29"/>
  <c r="A228" i="29"/>
  <c r="B228" i="29"/>
  <c r="C228" i="29"/>
  <c r="D228" i="29"/>
  <c r="A229" i="29"/>
  <c r="B229" i="29"/>
  <c r="C229" i="29"/>
  <c r="D229" i="29"/>
  <c r="A230" i="29"/>
  <c r="B230" i="29"/>
  <c r="C230" i="29"/>
  <c r="D230" i="29"/>
  <c r="A231" i="29"/>
  <c r="B231" i="29"/>
  <c r="C231" i="29"/>
  <c r="D231" i="29"/>
  <c r="A232" i="29"/>
  <c r="B232" i="29"/>
  <c r="C232" i="29"/>
  <c r="D232" i="29"/>
  <c r="A233" i="29"/>
  <c r="B233" i="29"/>
  <c r="C233" i="29"/>
  <c r="D233" i="29"/>
  <c r="A234" i="29"/>
  <c r="B234" i="29"/>
  <c r="C234" i="29"/>
  <c r="D234" i="29"/>
  <c r="A235" i="29"/>
  <c r="B235" i="29"/>
  <c r="C235" i="29"/>
  <c r="D235" i="29"/>
  <c r="A236" i="29"/>
  <c r="B236" i="29"/>
  <c r="C236" i="29"/>
  <c r="D236" i="29"/>
  <c r="A237" i="29"/>
  <c r="B237" i="29"/>
  <c r="C237" i="29"/>
  <c r="D237" i="29"/>
  <c r="A238" i="29"/>
  <c r="B238" i="29"/>
  <c r="C238" i="29"/>
  <c r="D238" i="29"/>
  <c r="A239" i="29"/>
  <c r="B239" i="29"/>
  <c r="C239" i="29"/>
  <c r="D239" i="29"/>
  <c r="A240" i="29"/>
  <c r="B240" i="29"/>
  <c r="C240" i="29"/>
  <c r="D240" i="29"/>
  <c r="A241" i="29"/>
  <c r="B241" i="29"/>
  <c r="C241" i="29"/>
  <c r="D241" i="29"/>
  <c r="A242" i="29"/>
  <c r="B242" i="29"/>
  <c r="C242" i="29"/>
  <c r="D242" i="29"/>
  <c r="A243" i="29"/>
  <c r="B243" i="29"/>
  <c r="C243" i="29"/>
  <c r="D243" i="29"/>
  <c r="A244" i="29"/>
  <c r="B244" i="29"/>
  <c r="C244" i="29"/>
  <c r="D244" i="29"/>
  <c r="A245" i="29"/>
  <c r="B245" i="29"/>
  <c r="C245" i="29"/>
  <c r="D245" i="29"/>
  <c r="A246" i="29"/>
  <c r="B246" i="29"/>
  <c r="C246" i="29"/>
  <c r="D246" i="29"/>
  <c r="A247" i="29"/>
  <c r="B247" i="29"/>
  <c r="C247" i="29"/>
  <c r="D247" i="29"/>
  <c r="A248" i="29"/>
  <c r="B248" i="29"/>
  <c r="C248" i="29"/>
  <c r="D248" i="29"/>
  <c r="A249" i="29"/>
  <c r="B249" i="29"/>
  <c r="C249" i="29"/>
  <c r="D249" i="29"/>
  <c r="A250" i="29"/>
  <c r="B250" i="29"/>
  <c r="C250" i="29"/>
  <c r="D250" i="29"/>
  <c r="A251" i="29"/>
  <c r="B251" i="29"/>
  <c r="C251" i="29"/>
  <c r="D251" i="29"/>
  <c r="A252" i="29"/>
  <c r="B252" i="29"/>
  <c r="C252" i="29"/>
  <c r="D252" i="29"/>
  <c r="A253" i="29"/>
  <c r="B253" i="29"/>
  <c r="C253" i="29"/>
  <c r="D253" i="29"/>
  <c r="A254" i="29"/>
  <c r="B254" i="29"/>
  <c r="C254" i="29"/>
  <c r="D254" i="29"/>
  <c r="A255" i="29"/>
  <c r="B255" i="29"/>
  <c r="C255" i="29"/>
  <c r="D255" i="29"/>
  <c r="A256" i="29"/>
  <c r="B256" i="29"/>
  <c r="C256" i="29"/>
  <c r="D256" i="29"/>
  <c r="A257" i="29"/>
  <c r="B257" i="29"/>
  <c r="C257" i="29"/>
  <c r="D257" i="29"/>
  <c r="A258" i="29"/>
  <c r="B258" i="29"/>
  <c r="C258" i="29"/>
  <c r="D258" i="29"/>
  <c r="A259" i="29"/>
  <c r="B259" i="29"/>
  <c r="C259" i="29"/>
  <c r="D259" i="29"/>
  <c r="A260" i="29"/>
  <c r="B260" i="29"/>
  <c r="C260" i="29"/>
  <c r="D260" i="29"/>
  <c r="A261" i="29"/>
  <c r="B261" i="29"/>
  <c r="C261" i="29"/>
  <c r="D261" i="29"/>
  <c r="A262" i="29"/>
  <c r="B262" i="29"/>
  <c r="C262" i="29"/>
  <c r="D262" i="29"/>
  <c r="A263" i="29"/>
  <c r="B263" i="29"/>
  <c r="C263" i="29"/>
  <c r="D263" i="29"/>
  <c r="A264" i="29"/>
  <c r="B264" i="29"/>
  <c r="C264" i="29"/>
  <c r="D264" i="29"/>
  <c r="A265" i="29"/>
  <c r="B265" i="29"/>
  <c r="C265" i="29"/>
  <c r="D265" i="29"/>
  <c r="A266" i="29"/>
  <c r="B266" i="29"/>
  <c r="C266" i="29"/>
  <c r="D266" i="29"/>
  <c r="A267" i="29"/>
  <c r="B267" i="29"/>
  <c r="C267" i="29"/>
  <c r="D267" i="29"/>
  <c r="A268" i="29"/>
  <c r="B268" i="29"/>
  <c r="C268" i="29"/>
  <c r="D268" i="29"/>
  <c r="A269" i="29"/>
  <c r="B269" i="29"/>
  <c r="C269" i="29"/>
  <c r="D269" i="29"/>
  <c r="A270" i="29"/>
  <c r="B270" i="29"/>
  <c r="C270" i="29"/>
  <c r="D270" i="29"/>
  <c r="A271" i="29"/>
  <c r="B271" i="29"/>
  <c r="C271" i="29"/>
  <c r="D271" i="29"/>
  <c r="A272" i="29"/>
  <c r="B272" i="29"/>
  <c r="C272" i="29"/>
  <c r="D272" i="29"/>
  <c r="A273" i="29"/>
  <c r="B273" i="29"/>
  <c r="C273" i="29"/>
  <c r="D273" i="29"/>
  <c r="A274" i="29"/>
  <c r="B274" i="29"/>
  <c r="C274" i="29"/>
  <c r="D274" i="29"/>
  <c r="A275" i="29"/>
  <c r="B275" i="29"/>
  <c r="C275" i="29"/>
  <c r="D275" i="29"/>
  <c r="A276" i="29"/>
  <c r="B276" i="29"/>
  <c r="C276" i="29"/>
  <c r="D276" i="29"/>
  <c r="A277" i="29"/>
  <c r="B277" i="29"/>
  <c r="C277" i="29"/>
  <c r="D277" i="29"/>
  <c r="A278" i="29"/>
  <c r="B278" i="29"/>
  <c r="C278" i="29"/>
  <c r="D278" i="29"/>
  <c r="A279" i="29"/>
  <c r="B279" i="29"/>
  <c r="C279" i="29"/>
  <c r="D279" i="29"/>
  <c r="A280" i="29"/>
  <c r="B280" i="29"/>
  <c r="C280" i="29"/>
  <c r="D280" i="29"/>
  <c r="A281" i="29"/>
  <c r="B281" i="29"/>
  <c r="C281" i="29"/>
  <c r="D281" i="29"/>
  <c r="A282" i="29"/>
  <c r="B282" i="29"/>
  <c r="C282" i="29"/>
  <c r="D282" i="29"/>
  <c r="A283" i="29"/>
  <c r="B283" i="29"/>
  <c r="C283" i="29"/>
  <c r="D283" i="29"/>
  <c r="A284" i="29"/>
  <c r="B284" i="29"/>
  <c r="C284" i="29"/>
  <c r="D284" i="29"/>
  <c r="A285" i="29"/>
  <c r="B285" i="29"/>
  <c r="C285" i="29"/>
  <c r="D285" i="29"/>
  <c r="A286" i="29"/>
  <c r="B286" i="29"/>
  <c r="C286" i="29"/>
  <c r="D286" i="29"/>
  <c r="A287" i="29"/>
  <c r="B287" i="29"/>
  <c r="C287" i="29"/>
  <c r="D287" i="29"/>
  <c r="A288" i="29"/>
  <c r="B288" i="29"/>
  <c r="C288" i="29"/>
  <c r="D288" i="29"/>
  <c r="A289" i="29"/>
  <c r="B289" i="29"/>
  <c r="C289" i="29"/>
  <c r="D289" i="29"/>
  <c r="A290" i="29"/>
  <c r="B290" i="29"/>
  <c r="C290" i="29"/>
  <c r="D290" i="29"/>
  <c r="A291" i="29"/>
  <c r="B291" i="29"/>
  <c r="C291" i="29"/>
  <c r="D291" i="29"/>
  <c r="A292" i="29"/>
  <c r="B292" i="29"/>
  <c r="C292" i="29"/>
  <c r="D292" i="29"/>
  <c r="A293" i="29"/>
  <c r="B293" i="29"/>
  <c r="C293" i="29"/>
  <c r="D293" i="29"/>
  <c r="A294" i="29"/>
  <c r="B294" i="29"/>
  <c r="C294" i="29"/>
  <c r="D294" i="29"/>
  <c r="A295" i="29"/>
  <c r="B295" i="29"/>
  <c r="C295" i="29"/>
  <c r="D295" i="29"/>
  <c r="A296" i="29"/>
  <c r="B296" i="29"/>
  <c r="C296" i="29"/>
  <c r="D296" i="29"/>
  <c r="A297" i="29"/>
  <c r="B297" i="29"/>
  <c r="C297" i="29"/>
  <c r="D297" i="29"/>
  <c r="A298" i="29"/>
  <c r="B298" i="29"/>
  <c r="C298" i="29"/>
  <c r="D298" i="29"/>
  <c r="A299" i="29"/>
  <c r="B299" i="29"/>
  <c r="C299" i="29"/>
  <c r="D299" i="29"/>
  <c r="A300" i="29"/>
  <c r="B300" i="29"/>
  <c r="C300" i="29"/>
  <c r="D300" i="29"/>
  <c r="A301" i="29"/>
  <c r="B301" i="29"/>
  <c r="C301" i="29"/>
  <c r="D301" i="29"/>
  <c r="A302" i="29"/>
  <c r="B302" i="29"/>
  <c r="C302" i="29"/>
  <c r="D302" i="29"/>
  <c r="A303" i="29"/>
  <c r="B303" i="29"/>
  <c r="C303" i="29"/>
  <c r="D303" i="29"/>
  <c r="A304" i="29"/>
  <c r="B304" i="29"/>
  <c r="C304" i="29"/>
  <c r="D304" i="29"/>
  <c r="A305" i="29"/>
  <c r="B305" i="29"/>
  <c r="C305" i="29"/>
  <c r="D305" i="29"/>
  <c r="A306" i="29"/>
  <c r="B306" i="29"/>
  <c r="C306" i="29"/>
  <c r="D306" i="29"/>
  <c r="A307" i="29"/>
  <c r="B307" i="29"/>
  <c r="C307" i="29"/>
  <c r="D307" i="29"/>
  <c r="A308" i="29"/>
  <c r="B308" i="29"/>
  <c r="C308" i="29"/>
  <c r="D308" i="29"/>
  <c r="A309" i="29"/>
  <c r="B309" i="29"/>
  <c r="C309" i="29"/>
  <c r="D309" i="29"/>
  <c r="A310" i="29"/>
  <c r="B310" i="29"/>
  <c r="C310" i="29"/>
  <c r="D310" i="29"/>
  <c r="A311" i="29"/>
  <c r="B311" i="29"/>
  <c r="C311" i="29"/>
  <c r="D311" i="29"/>
  <c r="A312" i="29"/>
  <c r="B312" i="29"/>
  <c r="C312" i="29"/>
  <c r="D312" i="29"/>
  <c r="A313" i="29"/>
  <c r="B313" i="29"/>
  <c r="C313" i="29"/>
  <c r="D313" i="29"/>
  <c r="A314" i="29"/>
  <c r="B314" i="29"/>
  <c r="C314" i="29"/>
  <c r="D314" i="29"/>
  <c r="A315" i="29"/>
  <c r="B315" i="29"/>
  <c r="C315" i="29"/>
  <c r="D315" i="29"/>
  <c r="A316" i="29"/>
  <c r="B316" i="29"/>
  <c r="C316" i="29"/>
  <c r="D316" i="29"/>
  <c r="A317" i="29"/>
  <c r="B317" i="29"/>
  <c r="C317" i="29"/>
  <c r="D317" i="29"/>
  <c r="A318" i="29"/>
  <c r="B318" i="29"/>
  <c r="C318" i="29"/>
  <c r="D318" i="29"/>
  <c r="A319" i="29"/>
  <c r="B319" i="29"/>
  <c r="C319" i="29"/>
  <c r="D319" i="29"/>
  <c r="A320" i="29"/>
  <c r="B320" i="29"/>
  <c r="C320" i="29"/>
  <c r="D320" i="29"/>
  <c r="A321" i="29"/>
  <c r="B321" i="29"/>
  <c r="C321" i="29"/>
  <c r="D321" i="29"/>
  <c r="A322" i="29"/>
  <c r="B322" i="29"/>
  <c r="C322" i="29"/>
  <c r="D322" i="29"/>
  <c r="A323" i="29"/>
  <c r="B323" i="29"/>
  <c r="C323" i="29"/>
  <c r="D323" i="29"/>
  <c r="A324" i="29"/>
  <c r="B324" i="29"/>
  <c r="C324" i="29"/>
  <c r="D324" i="29"/>
  <c r="A325" i="29"/>
  <c r="B325" i="29"/>
  <c r="C325" i="29"/>
  <c r="D325" i="29"/>
  <c r="A326" i="29"/>
  <c r="B326" i="29"/>
  <c r="C326" i="29"/>
  <c r="D326" i="29"/>
  <c r="A327" i="29"/>
  <c r="B327" i="29"/>
  <c r="C327" i="29"/>
  <c r="D327" i="29"/>
  <c r="A328" i="29"/>
  <c r="B328" i="29"/>
  <c r="C328" i="29"/>
  <c r="D328" i="29"/>
  <c r="A329" i="29"/>
  <c r="B329" i="29"/>
  <c r="C329" i="29"/>
  <c r="D329" i="29"/>
  <c r="A330" i="29"/>
  <c r="B330" i="29"/>
  <c r="C330" i="29"/>
  <c r="D330" i="29"/>
  <c r="A331" i="29"/>
  <c r="B331" i="29"/>
  <c r="C331" i="29"/>
  <c r="D331" i="29"/>
  <c r="A332" i="29"/>
  <c r="B332" i="29"/>
  <c r="C332" i="29"/>
  <c r="D332" i="29"/>
  <c r="A333" i="29"/>
  <c r="B333" i="29"/>
  <c r="C333" i="29"/>
  <c r="D333" i="29"/>
  <c r="A334" i="29"/>
  <c r="B334" i="29"/>
  <c r="C334" i="29"/>
  <c r="D334" i="29"/>
  <c r="A335" i="29"/>
  <c r="B335" i="29"/>
  <c r="C335" i="29"/>
  <c r="D335" i="29"/>
  <c r="A336" i="29"/>
  <c r="B336" i="29"/>
  <c r="C336" i="29"/>
  <c r="D336" i="29"/>
  <c r="A337" i="29"/>
  <c r="B337" i="29"/>
  <c r="C337" i="29"/>
  <c r="D337" i="29"/>
  <c r="A338" i="29"/>
  <c r="B338" i="29"/>
  <c r="C338" i="29"/>
  <c r="D338" i="29"/>
  <c r="A339" i="29"/>
  <c r="B339" i="29"/>
  <c r="C339" i="29"/>
  <c r="D339" i="29"/>
  <c r="A340" i="29"/>
  <c r="B340" i="29"/>
  <c r="C340" i="29"/>
  <c r="D340" i="29"/>
  <c r="A341" i="29"/>
  <c r="B341" i="29"/>
  <c r="C341" i="29"/>
  <c r="D341" i="29"/>
  <c r="A342" i="29"/>
  <c r="B342" i="29"/>
  <c r="C342" i="29"/>
  <c r="D342" i="29"/>
  <c r="A343" i="29"/>
  <c r="B343" i="29"/>
  <c r="C343" i="29"/>
  <c r="D343" i="29"/>
  <c r="A344" i="29"/>
  <c r="B344" i="29"/>
  <c r="C344" i="29"/>
  <c r="D344" i="29"/>
  <c r="A345" i="29"/>
  <c r="B345" i="29"/>
  <c r="C345" i="29"/>
  <c r="D345" i="29"/>
  <c r="A346" i="29"/>
  <c r="B346" i="29"/>
  <c r="C346" i="29"/>
  <c r="D346" i="29"/>
  <c r="A347" i="29"/>
  <c r="B347" i="29"/>
  <c r="C347" i="29"/>
  <c r="D347" i="29"/>
  <c r="A348" i="29"/>
  <c r="B348" i="29"/>
  <c r="C348" i="29"/>
  <c r="D348" i="29"/>
  <c r="A349" i="29"/>
  <c r="B349" i="29"/>
  <c r="C349" i="29"/>
  <c r="D349" i="29"/>
  <c r="A350" i="29"/>
  <c r="B350" i="29"/>
  <c r="C350" i="29"/>
  <c r="D350" i="29"/>
  <c r="A351" i="29"/>
  <c r="B351" i="29"/>
  <c r="C351" i="29"/>
  <c r="D351" i="29"/>
  <c r="A352" i="29"/>
  <c r="B352" i="29"/>
  <c r="C352" i="29"/>
  <c r="D352" i="29"/>
  <c r="A353" i="29"/>
  <c r="B353" i="29"/>
  <c r="C353" i="29"/>
  <c r="D353" i="29"/>
  <c r="A354" i="29"/>
  <c r="B354" i="29"/>
  <c r="C354" i="29"/>
  <c r="D354" i="29"/>
  <c r="A355" i="29"/>
  <c r="B355" i="29"/>
  <c r="C355" i="29"/>
  <c r="D355" i="29"/>
  <c r="A356" i="29"/>
  <c r="B356" i="29"/>
  <c r="C356" i="29"/>
  <c r="D356" i="29"/>
  <c r="A357" i="29"/>
  <c r="B357" i="29"/>
  <c r="C357" i="29"/>
  <c r="D357" i="29"/>
  <c r="A358" i="29"/>
  <c r="B358" i="29"/>
  <c r="C358" i="29"/>
  <c r="D358" i="29"/>
  <c r="A359" i="29"/>
  <c r="B359" i="29"/>
  <c r="C359" i="29"/>
  <c r="D359" i="29"/>
  <c r="A360" i="29"/>
  <c r="B360" i="29"/>
  <c r="C360" i="29"/>
  <c r="D360" i="29"/>
  <c r="A361" i="29"/>
  <c r="B361" i="29"/>
  <c r="C361" i="29"/>
  <c r="D361" i="29"/>
  <c r="A362" i="29"/>
  <c r="B362" i="29"/>
  <c r="C362" i="29"/>
  <c r="D362" i="29"/>
  <c r="A363" i="29"/>
  <c r="B363" i="29"/>
  <c r="C363" i="29"/>
  <c r="D363" i="29"/>
  <c r="A364" i="29"/>
  <c r="B364" i="29"/>
  <c r="C364" i="29"/>
  <c r="D364" i="29"/>
  <c r="A365" i="29"/>
  <c r="B365" i="29"/>
  <c r="C365" i="29"/>
  <c r="D365" i="29"/>
  <c r="A366" i="29"/>
  <c r="B366" i="29"/>
  <c r="C366" i="29"/>
  <c r="D366" i="29"/>
  <c r="A367" i="29"/>
  <c r="B367" i="29"/>
  <c r="C367" i="29"/>
  <c r="D367" i="29"/>
  <c r="A368" i="29"/>
  <c r="B368" i="29"/>
  <c r="C368" i="29"/>
  <c r="D368" i="29"/>
  <c r="A369" i="29"/>
  <c r="B369" i="29"/>
  <c r="C369" i="29"/>
  <c r="D369" i="29"/>
  <c r="A370" i="29"/>
  <c r="B370" i="29"/>
  <c r="C370" i="29"/>
  <c r="D370" i="29"/>
  <c r="A371" i="29"/>
  <c r="B371" i="29"/>
  <c r="C371" i="29"/>
  <c r="D371" i="29"/>
  <c r="A372" i="29"/>
  <c r="B372" i="29"/>
  <c r="C372" i="29"/>
  <c r="D372" i="29"/>
  <c r="A373" i="29"/>
  <c r="B373" i="29"/>
  <c r="C373" i="29"/>
  <c r="D373" i="29"/>
  <c r="A374" i="29"/>
  <c r="B374" i="29"/>
  <c r="C374" i="29"/>
  <c r="D374" i="29"/>
  <c r="A375" i="29"/>
  <c r="B375" i="29"/>
  <c r="C375" i="29"/>
  <c r="D375" i="29"/>
  <c r="A376" i="29"/>
  <c r="B376" i="29"/>
  <c r="C376" i="29"/>
  <c r="D376" i="29"/>
  <c r="A377" i="29"/>
  <c r="B377" i="29"/>
  <c r="C377" i="29"/>
  <c r="D377" i="29"/>
  <c r="A378" i="29"/>
  <c r="B378" i="29"/>
  <c r="C378" i="29"/>
  <c r="D378" i="29"/>
  <c r="A379" i="29"/>
  <c r="B379" i="29"/>
  <c r="C379" i="29"/>
  <c r="D379" i="29"/>
  <c r="A380" i="29"/>
  <c r="B380" i="29"/>
  <c r="C380" i="29"/>
  <c r="D380" i="29"/>
  <c r="A381" i="29"/>
  <c r="B381" i="29"/>
  <c r="C381" i="29"/>
  <c r="D381" i="29"/>
  <c r="A382" i="29"/>
  <c r="B382" i="29"/>
  <c r="C382" i="29"/>
  <c r="D382" i="29"/>
  <c r="A383" i="29"/>
  <c r="B383" i="29"/>
  <c r="C383" i="29"/>
  <c r="D383" i="29"/>
  <c r="A384" i="29"/>
  <c r="B384" i="29"/>
  <c r="C384" i="29"/>
  <c r="D384" i="29"/>
  <c r="A385" i="29"/>
  <c r="B385" i="29"/>
  <c r="C385" i="29"/>
  <c r="D385" i="29"/>
  <c r="A386" i="29"/>
  <c r="B386" i="29"/>
  <c r="C386" i="29"/>
  <c r="D386" i="29"/>
  <c r="A387" i="29"/>
  <c r="B387" i="29"/>
  <c r="C387" i="29"/>
  <c r="D387" i="29"/>
  <c r="A388" i="29"/>
  <c r="B388" i="29"/>
  <c r="C388" i="29"/>
  <c r="D388" i="29"/>
  <c r="A389" i="29"/>
  <c r="B389" i="29"/>
  <c r="C389" i="29"/>
  <c r="D389" i="29"/>
  <c r="A390" i="29"/>
  <c r="B390" i="29"/>
  <c r="C390" i="29"/>
  <c r="D390" i="29"/>
  <c r="A391" i="29"/>
  <c r="B391" i="29"/>
  <c r="C391" i="29"/>
  <c r="D391" i="29"/>
  <c r="A392" i="29"/>
  <c r="B392" i="29"/>
  <c r="C392" i="29"/>
  <c r="D392" i="29"/>
  <c r="A393" i="29"/>
  <c r="B393" i="29"/>
  <c r="C393" i="29"/>
  <c r="D393" i="29"/>
  <c r="A394" i="29"/>
  <c r="B394" i="29"/>
  <c r="C394" i="29"/>
  <c r="D394" i="29"/>
  <c r="A395" i="29"/>
  <c r="B395" i="29"/>
  <c r="C395" i="29"/>
  <c r="D395" i="29"/>
  <c r="A396" i="29"/>
  <c r="B396" i="29"/>
  <c r="C396" i="29"/>
  <c r="D396" i="29"/>
  <c r="A397" i="29"/>
  <c r="B397" i="29"/>
  <c r="C397" i="29"/>
  <c r="D397" i="29"/>
  <c r="A398" i="29"/>
  <c r="B398" i="29"/>
  <c r="C398" i="29"/>
  <c r="D398" i="29"/>
  <c r="A399" i="29"/>
  <c r="B399" i="29"/>
  <c r="C399" i="29"/>
  <c r="D399" i="29"/>
  <c r="A400" i="29"/>
  <c r="B400" i="29"/>
  <c r="C400" i="29"/>
  <c r="D400" i="29"/>
  <c r="A401" i="29"/>
  <c r="B401" i="29"/>
  <c r="C401" i="29"/>
  <c r="D401" i="29"/>
  <c r="A402" i="29"/>
  <c r="B402" i="29"/>
  <c r="C402" i="29"/>
  <c r="D402" i="29"/>
  <c r="A403" i="29"/>
  <c r="B403" i="29"/>
  <c r="C403" i="29"/>
  <c r="D403" i="29"/>
  <c r="A404" i="29"/>
  <c r="B404" i="29"/>
  <c r="C404" i="29"/>
  <c r="D404" i="29"/>
  <c r="A405" i="29"/>
  <c r="B405" i="29"/>
  <c r="C405" i="29"/>
  <c r="D405" i="29"/>
  <c r="A406" i="29"/>
  <c r="B406" i="29"/>
  <c r="C406" i="29"/>
  <c r="D406" i="29"/>
  <c r="A407" i="29"/>
  <c r="B407" i="29"/>
  <c r="C407" i="29"/>
  <c r="D407" i="29"/>
  <c r="A408" i="29"/>
  <c r="B408" i="29"/>
  <c r="C408" i="29"/>
  <c r="D408" i="29"/>
  <c r="A409" i="29"/>
  <c r="B409" i="29"/>
  <c r="C409" i="29"/>
  <c r="D409" i="29"/>
  <c r="A410" i="29"/>
  <c r="B410" i="29"/>
  <c r="C410" i="29"/>
  <c r="D410" i="29"/>
  <c r="A411" i="29"/>
  <c r="B411" i="29"/>
  <c r="C411" i="29"/>
  <c r="D411" i="29"/>
  <c r="A412" i="29"/>
  <c r="B412" i="29"/>
  <c r="C412" i="29"/>
  <c r="D412" i="29"/>
  <c r="A413" i="29"/>
  <c r="B413" i="29"/>
  <c r="C413" i="29"/>
  <c r="D413" i="29"/>
  <c r="A414" i="29"/>
  <c r="B414" i="29"/>
  <c r="C414" i="29"/>
  <c r="D414" i="29"/>
  <c r="A415" i="29"/>
  <c r="B415" i="29"/>
  <c r="C415" i="29"/>
  <c r="D415" i="29"/>
  <c r="A416" i="29"/>
  <c r="B416" i="29"/>
  <c r="C416" i="29"/>
  <c r="D416" i="29"/>
  <c r="A417" i="29"/>
  <c r="B417" i="29"/>
  <c r="C417" i="29"/>
  <c r="D417" i="29"/>
  <c r="A418" i="29"/>
  <c r="B418" i="29"/>
  <c r="C418" i="29"/>
  <c r="D418" i="29"/>
  <c r="A419" i="29"/>
  <c r="B419" i="29"/>
  <c r="C419" i="29"/>
  <c r="D419" i="29"/>
  <c r="A420" i="29"/>
  <c r="B420" i="29"/>
  <c r="C420" i="29"/>
  <c r="D420" i="29"/>
  <c r="A421" i="29"/>
  <c r="B421" i="29"/>
  <c r="C421" i="29"/>
  <c r="D421" i="29"/>
  <c r="A422" i="29"/>
  <c r="B422" i="29"/>
  <c r="C422" i="29"/>
  <c r="D422" i="29"/>
  <c r="A423" i="29"/>
  <c r="B423" i="29"/>
  <c r="C423" i="29"/>
  <c r="D423" i="29"/>
  <c r="A424" i="29"/>
  <c r="B424" i="29"/>
  <c r="C424" i="29"/>
  <c r="D424" i="29"/>
  <c r="A425" i="29"/>
  <c r="B425" i="29"/>
  <c r="C425" i="29"/>
  <c r="D425" i="29"/>
  <c r="A426" i="29"/>
  <c r="B426" i="29"/>
  <c r="C426" i="29"/>
  <c r="D426" i="29"/>
  <c r="A427" i="29"/>
  <c r="B427" i="29"/>
  <c r="C427" i="29"/>
  <c r="D427" i="29"/>
  <c r="A428" i="29"/>
  <c r="B428" i="29"/>
  <c r="C428" i="29"/>
  <c r="D428" i="29"/>
  <c r="A429" i="29"/>
  <c r="B429" i="29"/>
  <c r="C429" i="29"/>
  <c r="D429" i="29"/>
  <c r="A430" i="29"/>
  <c r="B430" i="29"/>
  <c r="C430" i="29"/>
  <c r="D430" i="29"/>
  <c r="A431" i="29"/>
  <c r="B431" i="29"/>
  <c r="C431" i="29"/>
  <c r="D431" i="29"/>
  <c r="A432" i="29"/>
  <c r="B432" i="29"/>
  <c r="C432" i="29"/>
  <c r="D432" i="29"/>
  <c r="A433" i="29"/>
  <c r="B433" i="29"/>
  <c r="C433" i="29"/>
  <c r="D433" i="29"/>
  <c r="A434" i="29"/>
  <c r="B434" i="29"/>
  <c r="C434" i="29"/>
  <c r="D434" i="29"/>
  <c r="A435" i="29"/>
  <c r="B435" i="29"/>
  <c r="C435" i="29"/>
  <c r="D435" i="29"/>
  <c r="A436" i="29"/>
  <c r="B436" i="29"/>
  <c r="C436" i="29"/>
  <c r="D436" i="29"/>
  <c r="A437" i="29"/>
  <c r="B437" i="29"/>
  <c r="C437" i="29"/>
  <c r="D437" i="29"/>
  <c r="A438" i="29"/>
  <c r="B438" i="29"/>
  <c r="C438" i="29"/>
  <c r="D438" i="29"/>
  <c r="A439" i="29"/>
  <c r="B439" i="29"/>
  <c r="C439" i="29"/>
  <c r="D439" i="29"/>
  <c r="A440" i="29"/>
  <c r="B440" i="29"/>
  <c r="C440" i="29"/>
  <c r="D440" i="29"/>
  <c r="A441" i="29"/>
  <c r="B441" i="29"/>
  <c r="C441" i="29"/>
  <c r="D441" i="29"/>
  <c r="A442" i="29"/>
  <c r="B442" i="29"/>
  <c r="C442" i="29"/>
  <c r="D442" i="29"/>
  <c r="A443" i="29"/>
  <c r="B443" i="29"/>
  <c r="C443" i="29"/>
  <c r="D443" i="29"/>
  <c r="A444" i="29"/>
  <c r="B444" i="29"/>
  <c r="C444" i="29"/>
  <c r="D444" i="29"/>
  <c r="A445" i="29"/>
  <c r="B445" i="29"/>
  <c r="C445" i="29"/>
  <c r="D445" i="29"/>
  <c r="A446" i="29"/>
  <c r="B446" i="29"/>
  <c r="C446" i="29"/>
  <c r="D446" i="29"/>
  <c r="A447" i="29"/>
  <c r="B447" i="29"/>
  <c r="C447" i="29"/>
  <c r="D447" i="29"/>
  <c r="A448" i="29"/>
  <c r="B448" i="29"/>
  <c r="C448" i="29"/>
  <c r="D448" i="29"/>
  <c r="A449" i="29"/>
  <c r="B449" i="29"/>
  <c r="C449" i="29"/>
  <c r="D449" i="29"/>
  <c r="A450" i="29"/>
  <c r="B450" i="29"/>
  <c r="C450" i="29"/>
  <c r="D450" i="29"/>
  <c r="A451" i="29"/>
  <c r="B451" i="29"/>
  <c r="C451" i="29"/>
  <c r="D451" i="29"/>
  <c r="A452" i="29"/>
  <c r="B452" i="29"/>
  <c r="C452" i="29"/>
  <c r="D452" i="29"/>
  <c r="A453" i="29"/>
  <c r="B453" i="29"/>
  <c r="C453" i="29"/>
  <c r="D453" i="29"/>
  <c r="A454" i="29"/>
  <c r="B454" i="29"/>
  <c r="C454" i="29"/>
  <c r="D454" i="29"/>
  <c r="A455" i="29"/>
  <c r="B455" i="29"/>
  <c r="C455" i="29"/>
  <c r="D455" i="29"/>
  <c r="A456" i="29"/>
  <c r="B456" i="29"/>
  <c r="C456" i="29"/>
  <c r="D456" i="29"/>
  <c r="A457" i="29"/>
  <c r="B457" i="29"/>
  <c r="C457" i="29"/>
  <c r="D457" i="29"/>
  <c r="A458" i="29"/>
  <c r="B458" i="29"/>
  <c r="C458" i="29"/>
  <c r="D458" i="29"/>
  <c r="A459" i="29"/>
  <c r="B459" i="29"/>
  <c r="C459" i="29"/>
  <c r="D459" i="29"/>
  <c r="A460" i="29"/>
  <c r="B460" i="29"/>
  <c r="C460" i="29"/>
  <c r="D460" i="29"/>
  <c r="A461" i="29"/>
  <c r="B461" i="29"/>
  <c r="C461" i="29"/>
  <c r="D461" i="29"/>
  <c r="A462" i="29"/>
  <c r="B462" i="29"/>
  <c r="C462" i="29"/>
  <c r="D462" i="29"/>
  <c r="A463" i="29"/>
  <c r="B463" i="29"/>
  <c r="C463" i="29"/>
  <c r="D463" i="29"/>
  <c r="A464" i="29"/>
  <c r="B464" i="29"/>
  <c r="C464" i="29"/>
  <c r="D464" i="29"/>
  <c r="A465" i="29"/>
  <c r="B465" i="29"/>
  <c r="C465" i="29"/>
  <c r="D465" i="29"/>
  <c r="A466" i="29"/>
  <c r="B466" i="29"/>
  <c r="C466" i="29"/>
  <c r="D466" i="29"/>
  <c r="A467" i="29"/>
  <c r="B467" i="29"/>
  <c r="C467" i="29"/>
  <c r="D467" i="29"/>
  <c r="A468" i="29"/>
  <c r="B468" i="29"/>
  <c r="C468" i="29"/>
  <c r="D468" i="29"/>
  <c r="A469" i="29"/>
  <c r="B469" i="29"/>
  <c r="C469" i="29"/>
  <c r="D469" i="29"/>
  <c r="A470" i="29"/>
  <c r="B470" i="29"/>
  <c r="C470" i="29"/>
  <c r="D470" i="29"/>
  <c r="A471" i="29"/>
  <c r="B471" i="29"/>
  <c r="C471" i="29"/>
  <c r="D471" i="29"/>
  <c r="A472" i="29"/>
  <c r="B472" i="29"/>
  <c r="C472" i="29"/>
  <c r="D472" i="29"/>
  <c r="A473" i="29"/>
  <c r="B473" i="29"/>
  <c r="C473" i="29"/>
  <c r="D473" i="29"/>
  <c r="A474" i="29"/>
  <c r="B474" i="29"/>
  <c r="C474" i="29"/>
  <c r="D474" i="29"/>
  <c r="A475" i="29"/>
  <c r="B475" i="29"/>
  <c r="C475" i="29"/>
  <c r="D475" i="29"/>
  <c r="A476" i="29"/>
  <c r="B476" i="29"/>
  <c r="C476" i="29"/>
  <c r="D476" i="29"/>
  <c r="A477" i="29"/>
  <c r="B477" i="29"/>
  <c r="C477" i="29"/>
  <c r="D477" i="29"/>
  <c r="A478" i="29"/>
  <c r="B478" i="29"/>
  <c r="C478" i="29"/>
  <c r="D478" i="29"/>
  <c r="A479" i="29"/>
  <c r="B479" i="29"/>
  <c r="C479" i="29"/>
  <c r="D479" i="29"/>
  <c r="A480" i="29"/>
  <c r="B480" i="29"/>
  <c r="C480" i="29"/>
  <c r="D480" i="29"/>
  <c r="A481" i="29"/>
  <c r="B481" i="29"/>
  <c r="C481" i="29"/>
  <c r="D481" i="29"/>
  <c r="A482" i="29"/>
  <c r="B482" i="29"/>
  <c r="C482" i="29"/>
  <c r="D482" i="29"/>
  <c r="A483" i="29"/>
  <c r="B483" i="29"/>
  <c r="C483" i="29"/>
  <c r="D483" i="29"/>
  <c r="A484" i="29"/>
  <c r="B484" i="29"/>
  <c r="C484" i="29"/>
  <c r="D484" i="29"/>
  <c r="A485" i="29"/>
  <c r="B485" i="29"/>
  <c r="C485" i="29"/>
  <c r="D485" i="29"/>
  <c r="A486" i="29"/>
  <c r="B486" i="29"/>
  <c r="C486" i="29"/>
  <c r="D486" i="29"/>
  <c r="A487" i="29"/>
  <c r="B487" i="29"/>
  <c r="C487" i="29"/>
  <c r="D487" i="29"/>
  <c r="A488" i="29"/>
  <c r="B488" i="29"/>
  <c r="C488" i="29"/>
  <c r="D488" i="29"/>
  <c r="A489" i="29"/>
  <c r="B489" i="29"/>
  <c r="C489" i="29"/>
  <c r="D489" i="29"/>
  <c r="A490" i="29"/>
  <c r="B490" i="29"/>
  <c r="C490" i="29"/>
  <c r="D490" i="29"/>
  <c r="A491" i="29"/>
  <c r="B491" i="29"/>
  <c r="C491" i="29"/>
  <c r="D491" i="29"/>
  <c r="A492" i="29"/>
  <c r="B492" i="29"/>
  <c r="C492" i="29"/>
  <c r="D492" i="29"/>
  <c r="A493" i="29"/>
  <c r="B493" i="29"/>
  <c r="C493" i="29"/>
  <c r="D493" i="29"/>
  <c r="A494" i="29"/>
  <c r="B494" i="29"/>
  <c r="C494" i="29"/>
  <c r="D494" i="29"/>
  <c r="A495" i="29"/>
  <c r="B495" i="29"/>
  <c r="C495" i="29"/>
  <c r="D495" i="29"/>
  <c r="A496" i="29"/>
  <c r="B496" i="29"/>
  <c r="C496" i="29"/>
  <c r="D496" i="29"/>
  <c r="A497" i="29"/>
  <c r="B497" i="29"/>
  <c r="C497" i="29"/>
  <c r="D497" i="29"/>
  <c r="A498" i="29"/>
  <c r="B498" i="29"/>
  <c r="C498" i="29"/>
  <c r="D498" i="29"/>
  <c r="A499" i="29"/>
  <c r="B499" i="29"/>
  <c r="C499" i="29"/>
  <c r="D499" i="29"/>
  <c r="A500" i="29"/>
  <c r="B500" i="29"/>
  <c r="C500" i="29"/>
  <c r="D500" i="29"/>
  <c r="A2" i="29"/>
  <c r="B2" i="29"/>
  <c r="C2" i="29"/>
  <c r="D2" i="29"/>
  <c r="E3" i="30"/>
  <c r="F3" i="30"/>
  <c r="G3" i="30"/>
  <c r="H3" i="30"/>
  <c r="I3" i="30"/>
  <c r="J3" i="30"/>
  <c r="E4" i="30"/>
  <c r="F4" i="30"/>
  <c r="G4" i="30"/>
  <c r="H4" i="30"/>
  <c r="I4" i="30"/>
  <c r="J4" i="30"/>
  <c r="E5" i="30"/>
  <c r="F5" i="30"/>
  <c r="G5" i="30"/>
  <c r="H5" i="30"/>
  <c r="I5" i="30"/>
  <c r="J5" i="30"/>
  <c r="E6" i="30"/>
  <c r="F6" i="30"/>
  <c r="G6" i="30"/>
  <c r="H6" i="30"/>
  <c r="I6" i="30"/>
  <c r="J6" i="30"/>
  <c r="E7" i="30"/>
  <c r="F7" i="30"/>
  <c r="G7" i="30"/>
  <c r="H7" i="30"/>
  <c r="I7" i="30"/>
  <c r="J7" i="30"/>
  <c r="E8" i="30"/>
  <c r="F8" i="30"/>
  <c r="G8" i="30"/>
  <c r="H8" i="30"/>
  <c r="I8" i="30"/>
  <c r="J8" i="30"/>
  <c r="E9" i="30"/>
  <c r="F9" i="30"/>
  <c r="G9" i="30"/>
  <c r="H9" i="30"/>
  <c r="I9" i="30"/>
  <c r="J9" i="30"/>
  <c r="E10" i="30"/>
  <c r="F10" i="30"/>
  <c r="G10" i="30"/>
  <c r="H10" i="30"/>
  <c r="I10" i="30"/>
  <c r="J10" i="30"/>
  <c r="E11" i="30"/>
  <c r="F11" i="30"/>
  <c r="G11" i="30"/>
  <c r="H11" i="30"/>
  <c r="I11" i="30"/>
  <c r="J11" i="30"/>
  <c r="E12" i="30"/>
  <c r="F12" i="30"/>
  <c r="G12" i="30"/>
  <c r="H12" i="30"/>
  <c r="I12" i="30"/>
  <c r="J12" i="30"/>
  <c r="E13" i="30"/>
  <c r="F13" i="30"/>
  <c r="G13" i="30"/>
  <c r="H13" i="30"/>
  <c r="I13" i="30"/>
  <c r="J13" i="30"/>
  <c r="E14" i="30"/>
  <c r="F14" i="30"/>
  <c r="G14" i="30"/>
  <c r="H14" i="30"/>
  <c r="I14" i="30"/>
  <c r="J14" i="30"/>
  <c r="E15" i="30"/>
  <c r="F15" i="30"/>
  <c r="G15" i="30"/>
  <c r="H15" i="30"/>
  <c r="I15" i="30"/>
  <c r="J15" i="30"/>
  <c r="E16" i="30"/>
  <c r="F16" i="30"/>
  <c r="G16" i="30"/>
  <c r="H16" i="30"/>
  <c r="I16" i="30"/>
  <c r="J16" i="30"/>
  <c r="E17" i="30"/>
  <c r="F17" i="30"/>
  <c r="G17" i="30"/>
  <c r="H17" i="30"/>
  <c r="I17" i="30"/>
  <c r="J17" i="30"/>
  <c r="E18" i="30"/>
  <c r="F18" i="30"/>
  <c r="G18" i="30"/>
  <c r="H18" i="30"/>
  <c r="I18" i="30"/>
  <c r="J18" i="30"/>
  <c r="E19" i="30"/>
  <c r="F19" i="30"/>
  <c r="G19" i="30"/>
  <c r="H19" i="30"/>
  <c r="I19" i="30"/>
  <c r="J19" i="30"/>
  <c r="E20" i="30"/>
  <c r="F20" i="30"/>
  <c r="G20" i="30"/>
  <c r="H20" i="30"/>
  <c r="I20" i="30"/>
  <c r="J20" i="30"/>
  <c r="E21" i="30"/>
  <c r="F21" i="30"/>
  <c r="G21" i="30"/>
  <c r="H21" i="30"/>
  <c r="I21" i="30"/>
  <c r="J21" i="30"/>
  <c r="E22" i="30"/>
  <c r="F22" i="30"/>
  <c r="G22" i="30"/>
  <c r="H22" i="30"/>
  <c r="I22" i="30"/>
  <c r="J22" i="30"/>
  <c r="E23" i="30"/>
  <c r="F23" i="30"/>
  <c r="G23" i="30"/>
  <c r="H23" i="30"/>
  <c r="I23" i="30"/>
  <c r="J23" i="30"/>
  <c r="E24" i="30"/>
  <c r="F24" i="30"/>
  <c r="G24" i="30"/>
  <c r="H24" i="30"/>
  <c r="I24" i="30"/>
  <c r="J24" i="30"/>
  <c r="E25" i="30"/>
  <c r="F25" i="30"/>
  <c r="G25" i="30"/>
  <c r="H25" i="30"/>
  <c r="I25" i="30"/>
  <c r="J25" i="30"/>
  <c r="E26" i="30"/>
  <c r="F26" i="30"/>
  <c r="G26" i="30"/>
  <c r="H26" i="30"/>
  <c r="I26" i="30"/>
  <c r="J26" i="30"/>
  <c r="E27" i="30"/>
  <c r="F27" i="30"/>
  <c r="G27" i="30"/>
  <c r="H27" i="30"/>
  <c r="I27" i="30"/>
  <c r="J27" i="30"/>
  <c r="E28" i="30"/>
  <c r="F28" i="30"/>
  <c r="G28" i="30"/>
  <c r="H28" i="30"/>
  <c r="I28" i="30"/>
  <c r="J28" i="30"/>
  <c r="E29" i="30"/>
  <c r="F29" i="30"/>
  <c r="G29" i="30"/>
  <c r="H29" i="30"/>
  <c r="I29" i="30"/>
  <c r="J29" i="30"/>
  <c r="E30" i="30"/>
  <c r="F30" i="30"/>
  <c r="G30" i="30"/>
  <c r="H30" i="30"/>
  <c r="I30" i="30"/>
  <c r="J30" i="30"/>
  <c r="E31" i="30"/>
  <c r="F31" i="30"/>
  <c r="G31" i="30"/>
  <c r="H31" i="30"/>
  <c r="I31" i="30"/>
  <c r="J31" i="30"/>
  <c r="E32" i="30"/>
  <c r="F32" i="30"/>
  <c r="G32" i="30"/>
  <c r="H32" i="30"/>
  <c r="I32" i="30"/>
  <c r="J32" i="30"/>
  <c r="E33" i="30"/>
  <c r="F33" i="30"/>
  <c r="G33" i="30"/>
  <c r="H33" i="30"/>
  <c r="I33" i="30"/>
  <c r="J33" i="30"/>
  <c r="E34" i="30"/>
  <c r="F34" i="30"/>
  <c r="G34" i="30"/>
  <c r="H34" i="30"/>
  <c r="I34" i="30"/>
  <c r="J34" i="30"/>
  <c r="E35" i="30"/>
  <c r="F35" i="30"/>
  <c r="G35" i="30"/>
  <c r="H35" i="30"/>
  <c r="I35" i="30"/>
  <c r="J35" i="30"/>
  <c r="E36" i="30"/>
  <c r="F36" i="30"/>
  <c r="G36" i="30"/>
  <c r="H36" i="30"/>
  <c r="I36" i="30"/>
  <c r="J36" i="30"/>
  <c r="E37" i="30"/>
  <c r="F37" i="30"/>
  <c r="G37" i="30"/>
  <c r="H37" i="30"/>
  <c r="I37" i="30"/>
  <c r="J37" i="30"/>
  <c r="E38" i="30"/>
  <c r="F38" i="30"/>
  <c r="G38" i="30"/>
  <c r="H38" i="30"/>
  <c r="I38" i="30"/>
  <c r="J38" i="30"/>
  <c r="E39" i="30"/>
  <c r="F39" i="30"/>
  <c r="G39" i="30"/>
  <c r="H39" i="30"/>
  <c r="I39" i="30"/>
  <c r="J39" i="30"/>
  <c r="E40" i="30"/>
  <c r="F40" i="30"/>
  <c r="G40" i="30"/>
  <c r="H40" i="30"/>
  <c r="I40" i="30"/>
  <c r="J40" i="30"/>
  <c r="E41" i="30"/>
  <c r="F41" i="30"/>
  <c r="G41" i="30"/>
  <c r="H41" i="30"/>
  <c r="I41" i="30"/>
  <c r="J41" i="30"/>
  <c r="E42" i="30"/>
  <c r="F42" i="30"/>
  <c r="G42" i="30"/>
  <c r="H42" i="30"/>
  <c r="I42" i="30"/>
  <c r="J42" i="30"/>
  <c r="E43" i="30"/>
  <c r="F43" i="30"/>
  <c r="G43" i="30"/>
  <c r="H43" i="30"/>
  <c r="I43" i="30"/>
  <c r="J43" i="30"/>
  <c r="E44" i="30"/>
  <c r="F44" i="30"/>
  <c r="G44" i="30"/>
  <c r="H44" i="30"/>
  <c r="I44" i="30"/>
  <c r="J44" i="30"/>
  <c r="E45" i="30"/>
  <c r="F45" i="30"/>
  <c r="G45" i="30"/>
  <c r="H45" i="30"/>
  <c r="I45" i="30"/>
  <c r="J45" i="30"/>
  <c r="E46" i="30"/>
  <c r="F46" i="30"/>
  <c r="G46" i="30"/>
  <c r="H46" i="30"/>
  <c r="I46" i="30"/>
  <c r="J46" i="30"/>
  <c r="E47" i="30"/>
  <c r="F47" i="30"/>
  <c r="G47" i="30"/>
  <c r="H47" i="30"/>
  <c r="I47" i="30"/>
  <c r="J47" i="30"/>
  <c r="E48" i="30"/>
  <c r="F48" i="30"/>
  <c r="G48" i="30"/>
  <c r="H48" i="30"/>
  <c r="I48" i="30"/>
  <c r="J48" i="30"/>
  <c r="E49" i="30"/>
  <c r="F49" i="30"/>
  <c r="G49" i="30"/>
  <c r="H49" i="30"/>
  <c r="I49" i="30"/>
  <c r="J49" i="30"/>
  <c r="E50" i="30"/>
  <c r="F50" i="30"/>
  <c r="G50" i="30"/>
  <c r="H50" i="30"/>
  <c r="I50" i="30"/>
  <c r="J50" i="30"/>
  <c r="E51" i="30"/>
  <c r="F51" i="30"/>
  <c r="G51" i="30"/>
  <c r="H51" i="30"/>
  <c r="I51" i="30"/>
  <c r="J51" i="30"/>
  <c r="E52" i="30"/>
  <c r="F52" i="30"/>
  <c r="G52" i="30"/>
  <c r="H52" i="30"/>
  <c r="I52" i="30"/>
  <c r="J52" i="30"/>
  <c r="E53" i="30"/>
  <c r="F53" i="30"/>
  <c r="G53" i="30"/>
  <c r="H53" i="30"/>
  <c r="I53" i="30"/>
  <c r="J53" i="30"/>
  <c r="E54" i="30"/>
  <c r="F54" i="30"/>
  <c r="G54" i="30"/>
  <c r="H54" i="30"/>
  <c r="I54" i="30"/>
  <c r="J54" i="30"/>
  <c r="E55" i="30"/>
  <c r="F55" i="30"/>
  <c r="G55" i="30"/>
  <c r="H55" i="30"/>
  <c r="I55" i="30"/>
  <c r="J55" i="30"/>
  <c r="E56" i="30"/>
  <c r="F56" i="30"/>
  <c r="G56" i="30"/>
  <c r="H56" i="30"/>
  <c r="I56" i="30"/>
  <c r="J56" i="30"/>
  <c r="E57" i="30"/>
  <c r="F57" i="30"/>
  <c r="G57" i="30"/>
  <c r="H57" i="30"/>
  <c r="I57" i="30"/>
  <c r="J57" i="30"/>
  <c r="E58" i="30"/>
  <c r="F58" i="30"/>
  <c r="G58" i="30"/>
  <c r="H58" i="30"/>
  <c r="I58" i="30"/>
  <c r="J58" i="30"/>
  <c r="E59" i="30"/>
  <c r="F59" i="30"/>
  <c r="G59" i="30"/>
  <c r="H59" i="30"/>
  <c r="I59" i="30"/>
  <c r="J59" i="30"/>
  <c r="E60" i="30"/>
  <c r="F60" i="30"/>
  <c r="G60" i="30"/>
  <c r="H60" i="30"/>
  <c r="I60" i="30"/>
  <c r="J60" i="30"/>
  <c r="E61" i="30"/>
  <c r="F61" i="30"/>
  <c r="G61" i="30"/>
  <c r="H61" i="30"/>
  <c r="I61" i="30"/>
  <c r="J61" i="30"/>
  <c r="E62" i="30"/>
  <c r="F62" i="30"/>
  <c r="G62" i="30"/>
  <c r="H62" i="30"/>
  <c r="I62" i="30"/>
  <c r="J62" i="30"/>
  <c r="E63" i="30"/>
  <c r="F63" i="30"/>
  <c r="G63" i="30"/>
  <c r="H63" i="30"/>
  <c r="I63" i="30"/>
  <c r="J63" i="30"/>
  <c r="E64" i="30"/>
  <c r="F64" i="30"/>
  <c r="G64" i="30"/>
  <c r="H64" i="30"/>
  <c r="I64" i="30"/>
  <c r="J64" i="30"/>
  <c r="E65" i="30"/>
  <c r="F65" i="30"/>
  <c r="G65" i="30"/>
  <c r="H65" i="30"/>
  <c r="I65" i="30"/>
  <c r="J65" i="30"/>
  <c r="E66" i="30"/>
  <c r="F66" i="30"/>
  <c r="G66" i="30"/>
  <c r="H66" i="30"/>
  <c r="I66" i="30"/>
  <c r="J66" i="30"/>
  <c r="E67" i="30"/>
  <c r="F67" i="30"/>
  <c r="G67" i="30"/>
  <c r="H67" i="30"/>
  <c r="I67" i="30"/>
  <c r="J67" i="30"/>
  <c r="E68" i="30"/>
  <c r="F68" i="30"/>
  <c r="G68" i="30"/>
  <c r="H68" i="30"/>
  <c r="I68" i="30"/>
  <c r="J68" i="30"/>
  <c r="E69" i="30"/>
  <c r="F69" i="30"/>
  <c r="G69" i="30"/>
  <c r="H69" i="30"/>
  <c r="I69" i="30"/>
  <c r="J69" i="30"/>
  <c r="E70" i="30"/>
  <c r="F70" i="30"/>
  <c r="G70" i="30"/>
  <c r="H70" i="30"/>
  <c r="I70" i="30"/>
  <c r="J70" i="30"/>
  <c r="E71" i="30"/>
  <c r="F71" i="30"/>
  <c r="G71" i="30"/>
  <c r="H71" i="30"/>
  <c r="I71" i="30"/>
  <c r="J71" i="30"/>
  <c r="E72" i="30"/>
  <c r="F72" i="30"/>
  <c r="G72" i="30"/>
  <c r="H72" i="30"/>
  <c r="I72" i="30"/>
  <c r="J72" i="30"/>
  <c r="E73" i="30"/>
  <c r="F73" i="30"/>
  <c r="G73" i="30"/>
  <c r="H73" i="30"/>
  <c r="I73" i="30"/>
  <c r="J73" i="30"/>
  <c r="E74" i="30"/>
  <c r="F74" i="30"/>
  <c r="G74" i="30"/>
  <c r="H74" i="30"/>
  <c r="I74" i="30"/>
  <c r="J74" i="30"/>
  <c r="E75" i="30"/>
  <c r="F75" i="30"/>
  <c r="G75" i="30"/>
  <c r="H75" i="30"/>
  <c r="I75" i="30"/>
  <c r="J75" i="30"/>
  <c r="E76" i="30"/>
  <c r="F76" i="30"/>
  <c r="G76" i="30"/>
  <c r="H76" i="30"/>
  <c r="I76" i="30"/>
  <c r="J76" i="30"/>
  <c r="E77" i="30"/>
  <c r="F77" i="30"/>
  <c r="G77" i="30"/>
  <c r="H77" i="30"/>
  <c r="I77" i="30"/>
  <c r="J77" i="30"/>
  <c r="E78" i="30"/>
  <c r="F78" i="30"/>
  <c r="G78" i="30"/>
  <c r="H78" i="30"/>
  <c r="I78" i="30"/>
  <c r="J78" i="30"/>
  <c r="E79" i="30"/>
  <c r="F79" i="30"/>
  <c r="G79" i="30"/>
  <c r="H79" i="30"/>
  <c r="I79" i="30"/>
  <c r="J79" i="30"/>
  <c r="E80" i="30"/>
  <c r="F80" i="30"/>
  <c r="G80" i="30"/>
  <c r="H80" i="30"/>
  <c r="I80" i="30"/>
  <c r="J80" i="30"/>
  <c r="E81" i="30"/>
  <c r="F81" i="30"/>
  <c r="G81" i="30"/>
  <c r="H81" i="30"/>
  <c r="I81" i="30"/>
  <c r="J81" i="30"/>
  <c r="E82" i="30"/>
  <c r="F82" i="30"/>
  <c r="G82" i="30"/>
  <c r="H82" i="30"/>
  <c r="I82" i="30"/>
  <c r="J82" i="30"/>
  <c r="E83" i="30"/>
  <c r="F83" i="30"/>
  <c r="G83" i="30"/>
  <c r="H83" i="30"/>
  <c r="I83" i="30"/>
  <c r="J83" i="30"/>
  <c r="E84" i="30"/>
  <c r="F84" i="30"/>
  <c r="G84" i="30"/>
  <c r="H84" i="30"/>
  <c r="I84" i="30"/>
  <c r="J84" i="30"/>
  <c r="E85" i="30"/>
  <c r="F85" i="30"/>
  <c r="G85" i="30"/>
  <c r="H85" i="30"/>
  <c r="I85" i="30"/>
  <c r="J85" i="30"/>
  <c r="E86" i="30"/>
  <c r="F86" i="30"/>
  <c r="G86" i="30"/>
  <c r="H86" i="30"/>
  <c r="I86" i="30"/>
  <c r="J86" i="30"/>
  <c r="E87" i="30"/>
  <c r="F87" i="30"/>
  <c r="G87" i="30"/>
  <c r="H87" i="30"/>
  <c r="I87" i="30"/>
  <c r="J87" i="30"/>
  <c r="E88" i="30"/>
  <c r="F88" i="30"/>
  <c r="G88" i="30"/>
  <c r="H88" i="30"/>
  <c r="I88" i="30"/>
  <c r="J88" i="30"/>
  <c r="E89" i="30"/>
  <c r="F89" i="30"/>
  <c r="G89" i="30"/>
  <c r="H89" i="30"/>
  <c r="I89" i="30"/>
  <c r="J89" i="30"/>
  <c r="E90" i="30"/>
  <c r="F90" i="30"/>
  <c r="G90" i="30"/>
  <c r="H90" i="30"/>
  <c r="I90" i="30"/>
  <c r="J90" i="30"/>
  <c r="E91" i="30"/>
  <c r="F91" i="30"/>
  <c r="G91" i="30"/>
  <c r="H91" i="30"/>
  <c r="I91" i="30"/>
  <c r="J91" i="30"/>
  <c r="E92" i="30"/>
  <c r="F92" i="30"/>
  <c r="G92" i="30"/>
  <c r="H92" i="30"/>
  <c r="I92" i="30"/>
  <c r="J92" i="30"/>
  <c r="E93" i="30"/>
  <c r="F93" i="30"/>
  <c r="G93" i="30"/>
  <c r="H93" i="30"/>
  <c r="I93" i="30"/>
  <c r="J93" i="30"/>
  <c r="E94" i="30"/>
  <c r="F94" i="30"/>
  <c r="G94" i="30"/>
  <c r="H94" i="30"/>
  <c r="I94" i="30"/>
  <c r="J94" i="30"/>
  <c r="E95" i="30"/>
  <c r="F95" i="30"/>
  <c r="G95" i="30"/>
  <c r="H95" i="30"/>
  <c r="I95" i="30"/>
  <c r="J95" i="30"/>
  <c r="E96" i="30"/>
  <c r="F96" i="30"/>
  <c r="G96" i="30"/>
  <c r="H96" i="30"/>
  <c r="I96" i="30"/>
  <c r="J96" i="30"/>
  <c r="E97" i="30"/>
  <c r="F97" i="30"/>
  <c r="G97" i="30"/>
  <c r="H97" i="30"/>
  <c r="I97" i="30"/>
  <c r="J97" i="30"/>
  <c r="E98" i="30"/>
  <c r="F98" i="30"/>
  <c r="G98" i="30"/>
  <c r="H98" i="30"/>
  <c r="I98" i="30"/>
  <c r="J98" i="30"/>
  <c r="E99" i="30"/>
  <c r="F99" i="30"/>
  <c r="G99" i="30"/>
  <c r="H99" i="30"/>
  <c r="I99" i="30"/>
  <c r="J99" i="30"/>
  <c r="E100" i="30"/>
  <c r="F100" i="30"/>
  <c r="G100" i="30"/>
  <c r="H100" i="30"/>
  <c r="I100" i="30"/>
  <c r="J100" i="30"/>
  <c r="E101" i="30"/>
  <c r="F101" i="30"/>
  <c r="G101" i="30"/>
  <c r="H101" i="30"/>
  <c r="I101" i="30"/>
  <c r="J101" i="30"/>
  <c r="E102" i="30"/>
  <c r="F102" i="30"/>
  <c r="G102" i="30"/>
  <c r="H102" i="30"/>
  <c r="I102" i="30"/>
  <c r="J102" i="30"/>
  <c r="E103" i="30"/>
  <c r="F103" i="30"/>
  <c r="G103" i="30"/>
  <c r="H103" i="30"/>
  <c r="I103" i="30"/>
  <c r="J103" i="30"/>
  <c r="E104" i="30"/>
  <c r="F104" i="30"/>
  <c r="G104" i="30"/>
  <c r="H104" i="30"/>
  <c r="I104" i="30"/>
  <c r="J104" i="30"/>
  <c r="E105" i="30"/>
  <c r="F105" i="30"/>
  <c r="G105" i="30"/>
  <c r="H105" i="30"/>
  <c r="I105" i="30"/>
  <c r="J105" i="30"/>
  <c r="E106" i="30"/>
  <c r="F106" i="30"/>
  <c r="G106" i="30"/>
  <c r="H106" i="30"/>
  <c r="I106" i="30"/>
  <c r="J106" i="30"/>
  <c r="E107" i="30"/>
  <c r="F107" i="30"/>
  <c r="G107" i="30"/>
  <c r="H107" i="30"/>
  <c r="I107" i="30"/>
  <c r="J107" i="30"/>
  <c r="E108" i="30"/>
  <c r="F108" i="30"/>
  <c r="G108" i="30"/>
  <c r="H108" i="30"/>
  <c r="I108" i="30"/>
  <c r="J108" i="30"/>
  <c r="E109" i="30"/>
  <c r="F109" i="30"/>
  <c r="G109" i="30"/>
  <c r="H109" i="30"/>
  <c r="I109" i="30"/>
  <c r="J109" i="30"/>
  <c r="E110" i="30"/>
  <c r="F110" i="30"/>
  <c r="G110" i="30"/>
  <c r="H110" i="30"/>
  <c r="I110" i="30"/>
  <c r="J110" i="30"/>
  <c r="E111" i="30"/>
  <c r="F111" i="30"/>
  <c r="G111" i="30"/>
  <c r="H111" i="30"/>
  <c r="I111" i="30"/>
  <c r="J111" i="30"/>
  <c r="E112" i="30"/>
  <c r="F112" i="30"/>
  <c r="G112" i="30"/>
  <c r="H112" i="30"/>
  <c r="I112" i="30"/>
  <c r="J112" i="30"/>
  <c r="E113" i="30"/>
  <c r="F113" i="30"/>
  <c r="G113" i="30"/>
  <c r="H113" i="30"/>
  <c r="I113" i="30"/>
  <c r="J113" i="30"/>
  <c r="E114" i="30"/>
  <c r="F114" i="30"/>
  <c r="G114" i="30"/>
  <c r="H114" i="30"/>
  <c r="I114" i="30"/>
  <c r="J114" i="30"/>
  <c r="E115" i="30"/>
  <c r="F115" i="30"/>
  <c r="G115" i="30"/>
  <c r="H115" i="30"/>
  <c r="I115" i="30"/>
  <c r="J115" i="30"/>
  <c r="E116" i="30"/>
  <c r="F116" i="30"/>
  <c r="G116" i="30"/>
  <c r="H116" i="30"/>
  <c r="I116" i="30"/>
  <c r="J116" i="30"/>
  <c r="E117" i="30"/>
  <c r="F117" i="30"/>
  <c r="G117" i="30"/>
  <c r="H117" i="30"/>
  <c r="I117" i="30"/>
  <c r="J117" i="30"/>
  <c r="E118" i="30"/>
  <c r="F118" i="30"/>
  <c r="G118" i="30"/>
  <c r="H118" i="30"/>
  <c r="I118" i="30"/>
  <c r="J118" i="30"/>
  <c r="E119" i="30"/>
  <c r="F119" i="30"/>
  <c r="G119" i="30"/>
  <c r="H119" i="30"/>
  <c r="I119" i="30"/>
  <c r="J119" i="30"/>
  <c r="E120" i="30"/>
  <c r="F120" i="30"/>
  <c r="G120" i="30"/>
  <c r="H120" i="30"/>
  <c r="I120" i="30"/>
  <c r="J120" i="30"/>
  <c r="E121" i="30"/>
  <c r="F121" i="30"/>
  <c r="G121" i="30"/>
  <c r="H121" i="30"/>
  <c r="I121" i="30"/>
  <c r="J121" i="30"/>
  <c r="E122" i="30"/>
  <c r="F122" i="30"/>
  <c r="G122" i="30"/>
  <c r="H122" i="30"/>
  <c r="I122" i="30"/>
  <c r="J122" i="30"/>
  <c r="E123" i="30"/>
  <c r="F123" i="30"/>
  <c r="G123" i="30"/>
  <c r="H123" i="30"/>
  <c r="I123" i="30"/>
  <c r="J123" i="30"/>
  <c r="E124" i="30"/>
  <c r="F124" i="30"/>
  <c r="G124" i="30"/>
  <c r="H124" i="30"/>
  <c r="I124" i="30"/>
  <c r="J124" i="30"/>
  <c r="E125" i="30"/>
  <c r="F125" i="30"/>
  <c r="G125" i="30"/>
  <c r="H125" i="30"/>
  <c r="I125" i="30"/>
  <c r="J125" i="30"/>
  <c r="E126" i="30"/>
  <c r="F126" i="30"/>
  <c r="G126" i="30"/>
  <c r="H126" i="30"/>
  <c r="I126" i="30"/>
  <c r="J126" i="30"/>
  <c r="E127" i="30"/>
  <c r="F127" i="30"/>
  <c r="G127" i="30"/>
  <c r="H127" i="30"/>
  <c r="I127" i="30"/>
  <c r="J127" i="30"/>
  <c r="E128" i="30"/>
  <c r="F128" i="30"/>
  <c r="G128" i="30"/>
  <c r="H128" i="30"/>
  <c r="I128" i="30"/>
  <c r="J128" i="30"/>
  <c r="E129" i="30"/>
  <c r="F129" i="30"/>
  <c r="G129" i="30"/>
  <c r="H129" i="30"/>
  <c r="I129" i="30"/>
  <c r="J129" i="30"/>
  <c r="E130" i="30"/>
  <c r="F130" i="30"/>
  <c r="G130" i="30"/>
  <c r="H130" i="30"/>
  <c r="I130" i="30"/>
  <c r="J130" i="30"/>
  <c r="E131" i="30"/>
  <c r="F131" i="30"/>
  <c r="G131" i="30"/>
  <c r="H131" i="30"/>
  <c r="I131" i="30"/>
  <c r="J131" i="30"/>
  <c r="E132" i="30"/>
  <c r="F132" i="30"/>
  <c r="G132" i="30"/>
  <c r="H132" i="30"/>
  <c r="I132" i="30"/>
  <c r="J132" i="30"/>
  <c r="E133" i="30"/>
  <c r="F133" i="30"/>
  <c r="G133" i="30"/>
  <c r="H133" i="30"/>
  <c r="I133" i="30"/>
  <c r="J133" i="30"/>
  <c r="E134" i="30"/>
  <c r="F134" i="30"/>
  <c r="G134" i="30"/>
  <c r="H134" i="30"/>
  <c r="I134" i="30"/>
  <c r="J134" i="30"/>
  <c r="E135" i="30"/>
  <c r="F135" i="30"/>
  <c r="G135" i="30"/>
  <c r="H135" i="30"/>
  <c r="I135" i="30"/>
  <c r="J135" i="30"/>
  <c r="E136" i="30"/>
  <c r="F136" i="30"/>
  <c r="G136" i="30"/>
  <c r="H136" i="30"/>
  <c r="I136" i="30"/>
  <c r="J136" i="30"/>
  <c r="E137" i="30"/>
  <c r="F137" i="30"/>
  <c r="G137" i="30"/>
  <c r="H137" i="30"/>
  <c r="I137" i="30"/>
  <c r="J137" i="30"/>
  <c r="E138" i="30"/>
  <c r="F138" i="30"/>
  <c r="G138" i="30"/>
  <c r="H138" i="30"/>
  <c r="I138" i="30"/>
  <c r="J138" i="30"/>
  <c r="E139" i="30"/>
  <c r="F139" i="30"/>
  <c r="G139" i="30"/>
  <c r="H139" i="30"/>
  <c r="I139" i="30"/>
  <c r="J139" i="30"/>
  <c r="E140" i="30"/>
  <c r="F140" i="30"/>
  <c r="G140" i="30"/>
  <c r="H140" i="30"/>
  <c r="I140" i="30"/>
  <c r="J140" i="30"/>
  <c r="E141" i="30"/>
  <c r="F141" i="30"/>
  <c r="G141" i="30"/>
  <c r="H141" i="30"/>
  <c r="I141" i="30"/>
  <c r="J141" i="30"/>
  <c r="E142" i="30"/>
  <c r="F142" i="30"/>
  <c r="G142" i="30"/>
  <c r="H142" i="30"/>
  <c r="I142" i="30"/>
  <c r="J142" i="30"/>
  <c r="E143" i="30"/>
  <c r="F143" i="30"/>
  <c r="G143" i="30"/>
  <c r="H143" i="30"/>
  <c r="I143" i="30"/>
  <c r="J143" i="30"/>
  <c r="E144" i="30"/>
  <c r="F144" i="30"/>
  <c r="G144" i="30"/>
  <c r="H144" i="30"/>
  <c r="I144" i="30"/>
  <c r="J144" i="30"/>
  <c r="E145" i="30"/>
  <c r="F145" i="30"/>
  <c r="G145" i="30"/>
  <c r="H145" i="30"/>
  <c r="I145" i="30"/>
  <c r="J145" i="30"/>
  <c r="E146" i="30"/>
  <c r="F146" i="30"/>
  <c r="G146" i="30"/>
  <c r="H146" i="30"/>
  <c r="I146" i="30"/>
  <c r="J146" i="30"/>
  <c r="E147" i="30"/>
  <c r="F147" i="30"/>
  <c r="G147" i="30"/>
  <c r="H147" i="30"/>
  <c r="I147" i="30"/>
  <c r="J147" i="30"/>
  <c r="E148" i="30"/>
  <c r="F148" i="30"/>
  <c r="G148" i="30"/>
  <c r="H148" i="30"/>
  <c r="I148" i="30"/>
  <c r="J148" i="30"/>
  <c r="E149" i="30"/>
  <c r="F149" i="30"/>
  <c r="G149" i="30"/>
  <c r="H149" i="30"/>
  <c r="I149" i="30"/>
  <c r="J149" i="30"/>
  <c r="E150" i="30"/>
  <c r="F150" i="30"/>
  <c r="G150" i="30"/>
  <c r="H150" i="30"/>
  <c r="I150" i="30"/>
  <c r="J150" i="30"/>
  <c r="E151" i="30"/>
  <c r="F151" i="30"/>
  <c r="G151" i="30"/>
  <c r="H151" i="30"/>
  <c r="I151" i="30"/>
  <c r="J151" i="30"/>
  <c r="E152" i="30"/>
  <c r="F152" i="30"/>
  <c r="G152" i="30"/>
  <c r="H152" i="30"/>
  <c r="I152" i="30"/>
  <c r="J152" i="30"/>
  <c r="E153" i="30"/>
  <c r="F153" i="30"/>
  <c r="G153" i="30"/>
  <c r="H153" i="30"/>
  <c r="I153" i="30"/>
  <c r="J153" i="30"/>
  <c r="E154" i="30"/>
  <c r="F154" i="30"/>
  <c r="G154" i="30"/>
  <c r="H154" i="30"/>
  <c r="I154" i="30"/>
  <c r="J154" i="30"/>
  <c r="E155" i="30"/>
  <c r="F155" i="30"/>
  <c r="G155" i="30"/>
  <c r="H155" i="30"/>
  <c r="I155" i="30"/>
  <c r="J155" i="30"/>
  <c r="E156" i="30"/>
  <c r="F156" i="30"/>
  <c r="G156" i="30"/>
  <c r="H156" i="30"/>
  <c r="I156" i="30"/>
  <c r="J156" i="30"/>
  <c r="E157" i="30"/>
  <c r="F157" i="30"/>
  <c r="G157" i="30"/>
  <c r="H157" i="30"/>
  <c r="I157" i="30"/>
  <c r="J157" i="30"/>
  <c r="E158" i="30"/>
  <c r="F158" i="30"/>
  <c r="G158" i="30"/>
  <c r="H158" i="30"/>
  <c r="I158" i="30"/>
  <c r="J158" i="30"/>
  <c r="E159" i="30"/>
  <c r="F159" i="30"/>
  <c r="G159" i="30"/>
  <c r="H159" i="30"/>
  <c r="I159" i="30"/>
  <c r="J159" i="30"/>
  <c r="E160" i="30"/>
  <c r="F160" i="30"/>
  <c r="G160" i="30"/>
  <c r="H160" i="30"/>
  <c r="I160" i="30"/>
  <c r="J160" i="30"/>
  <c r="E161" i="30"/>
  <c r="F161" i="30"/>
  <c r="G161" i="30"/>
  <c r="H161" i="30"/>
  <c r="I161" i="30"/>
  <c r="J161" i="30"/>
  <c r="E162" i="30"/>
  <c r="F162" i="30"/>
  <c r="G162" i="30"/>
  <c r="H162" i="30"/>
  <c r="I162" i="30"/>
  <c r="J162" i="30"/>
  <c r="E163" i="30"/>
  <c r="F163" i="30"/>
  <c r="G163" i="30"/>
  <c r="H163" i="30"/>
  <c r="I163" i="30"/>
  <c r="J163" i="30"/>
  <c r="E164" i="30"/>
  <c r="F164" i="30"/>
  <c r="G164" i="30"/>
  <c r="H164" i="30"/>
  <c r="I164" i="30"/>
  <c r="J164" i="30"/>
  <c r="E165" i="30"/>
  <c r="F165" i="30"/>
  <c r="G165" i="30"/>
  <c r="H165" i="30"/>
  <c r="I165" i="30"/>
  <c r="J165" i="30"/>
  <c r="E166" i="30"/>
  <c r="F166" i="30"/>
  <c r="G166" i="30"/>
  <c r="H166" i="30"/>
  <c r="I166" i="30"/>
  <c r="J166" i="30"/>
  <c r="E167" i="30"/>
  <c r="F167" i="30"/>
  <c r="G167" i="30"/>
  <c r="H167" i="30"/>
  <c r="I167" i="30"/>
  <c r="J167" i="30"/>
  <c r="E168" i="30"/>
  <c r="F168" i="30"/>
  <c r="G168" i="30"/>
  <c r="H168" i="30"/>
  <c r="I168" i="30"/>
  <c r="J168" i="30"/>
  <c r="E169" i="30"/>
  <c r="F169" i="30"/>
  <c r="G169" i="30"/>
  <c r="H169" i="30"/>
  <c r="I169" i="30"/>
  <c r="J169" i="30"/>
  <c r="E170" i="30"/>
  <c r="F170" i="30"/>
  <c r="G170" i="30"/>
  <c r="H170" i="30"/>
  <c r="I170" i="30"/>
  <c r="J170" i="30"/>
  <c r="E171" i="30"/>
  <c r="F171" i="30"/>
  <c r="G171" i="30"/>
  <c r="H171" i="30"/>
  <c r="I171" i="30"/>
  <c r="J171" i="30"/>
  <c r="E172" i="30"/>
  <c r="F172" i="30"/>
  <c r="G172" i="30"/>
  <c r="H172" i="30"/>
  <c r="I172" i="30"/>
  <c r="J172" i="30"/>
  <c r="E173" i="30"/>
  <c r="F173" i="30"/>
  <c r="G173" i="30"/>
  <c r="H173" i="30"/>
  <c r="I173" i="30"/>
  <c r="J173" i="30"/>
  <c r="E174" i="30"/>
  <c r="F174" i="30"/>
  <c r="G174" i="30"/>
  <c r="H174" i="30"/>
  <c r="I174" i="30"/>
  <c r="J174" i="30"/>
  <c r="E175" i="30"/>
  <c r="F175" i="30"/>
  <c r="G175" i="30"/>
  <c r="H175" i="30"/>
  <c r="I175" i="30"/>
  <c r="J175" i="30"/>
  <c r="E176" i="30"/>
  <c r="F176" i="30"/>
  <c r="G176" i="30"/>
  <c r="H176" i="30"/>
  <c r="I176" i="30"/>
  <c r="J176" i="30"/>
  <c r="E177" i="30"/>
  <c r="F177" i="30"/>
  <c r="G177" i="30"/>
  <c r="H177" i="30"/>
  <c r="I177" i="30"/>
  <c r="J177" i="30"/>
  <c r="E178" i="30"/>
  <c r="F178" i="30"/>
  <c r="G178" i="30"/>
  <c r="H178" i="30"/>
  <c r="I178" i="30"/>
  <c r="J178" i="30"/>
  <c r="E179" i="30"/>
  <c r="F179" i="30"/>
  <c r="G179" i="30"/>
  <c r="H179" i="30"/>
  <c r="I179" i="30"/>
  <c r="J179" i="30"/>
  <c r="E180" i="30"/>
  <c r="F180" i="30"/>
  <c r="G180" i="30"/>
  <c r="H180" i="30"/>
  <c r="I180" i="30"/>
  <c r="J180" i="30"/>
  <c r="E181" i="30"/>
  <c r="F181" i="30"/>
  <c r="G181" i="30"/>
  <c r="H181" i="30"/>
  <c r="I181" i="30"/>
  <c r="J181" i="30"/>
  <c r="E182" i="30"/>
  <c r="F182" i="30"/>
  <c r="G182" i="30"/>
  <c r="H182" i="30"/>
  <c r="I182" i="30"/>
  <c r="J182" i="30"/>
  <c r="E183" i="30"/>
  <c r="F183" i="30"/>
  <c r="G183" i="30"/>
  <c r="H183" i="30"/>
  <c r="I183" i="30"/>
  <c r="J183" i="30"/>
  <c r="E184" i="30"/>
  <c r="F184" i="30"/>
  <c r="G184" i="30"/>
  <c r="H184" i="30"/>
  <c r="I184" i="30"/>
  <c r="J184" i="30"/>
  <c r="E185" i="30"/>
  <c r="F185" i="30"/>
  <c r="G185" i="30"/>
  <c r="H185" i="30"/>
  <c r="I185" i="30"/>
  <c r="J185" i="30"/>
  <c r="E186" i="30"/>
  <c r="F186" i="30"/>
  <c r="G186" i="30"/>
  <c r="H186" i="30"/>
  <c r="I186" i="30"/>
  <c r="J186" i="30"/>
  <c r="E187" i="30"/>
  <c r="F187" i="30"/>
  <c r="G187" i="30"/>
  <c r="H187" i="30"/>
  <c r="I187" i="30"/>
  <c r="J187" i="30"/>
  <c r="E188" i="30"/>
  <c r="F188" i="30"/>
  <c r="G188" i="30"/>
  <c r="H188" i="30"/>
  <c r="I188" i="30"/>
  <c r="J188" i="30"/>
  <c r="E189" i="30"/>
  <c r="F189" i="30"/>
  <c r="G189" i="30"/>
  <c r="H189" i="30"/>
  <c r="I189" i="30"/>
  <c r="J189" i="30"/>
  <c r="E190" i="30"/>
  <c r="F190" i="30"/>
  <c r="G190" i="30"/>
  <c r="H190" i="30"/>
  <c r="I190" i="30"/>
  <c r="J190" i="30"/>
  <c r="E191" i="30"/>
  <c r="F191" i="30"/>
  <c r="G191" i="30"/>
  <c r="H191" i="30"/>
  <c r="I191" i="30"/>
  <c r="J191" i="30"/>
  <c r="E192" i="30"/>
  <c r="F192" i="30"/>
  <c r="G192" i="30"/>
  <c r="H192" i="30"/>
  <c r="I192" i="30"/>
  <c r="J192" i="30"/>
  <c r="E193" i="30"/>
  <c r="F193" i="30"/>
  <c r="G193" i="30"/>
  <c r="H193" i="30"/>
  <c r="I193" i="30"/>
  <c r="J193" i="30"/>
  <c r="E194" i="30"/>
  <c r="F194" i="30"/>
  <c r="G194" i="30"/>
  <c r="H194" i="30"/>
  <c r="I194" i="30"/>
  <c r="J194" i="30"/>
  <c r="E195" i="30"/>
  <c r="F195" i="30"/>
  <c r="G195" i="30"/>
  <c r="H195" i="30"/>
  <c r="I195" i="30"/>
  <c r="J195" i="30"/>
  <c r="E196" i="30"/>
  <c r="F196" i="30"/>
  <c r="G196" i="30"/>
  <c r="H196" i="30"/>
  <c r="I196" i="30"/>
  <c r="J196" i="30"/>
  <c r="E197" i="30"/>
  <c r="F197" i="30"/>
  <c r="G197" i="30"/>
  <c r="H197" i="30"/>
  <c r="I197" i="30"/>
  <c r="J197" i="30"/>
  <c r="E198" i="30"/>
  <c r="F198" i="30"/>
  <c r="G198" i="30"/>
  <c r="H198" i="30"/>
  <c r="I198" i="30"/>
  <c r="J198" i="30"/>
  <c r="E199" i="30"/>
  <c r="F199" i="30"/>
  <c r="G199" i="30"/>
  <c r="H199" i="30"/>
  <c r="I199" i="30"/>
  <c r="J199" i="30"/>
  <c r="E200" i="30"/>
  <c r="F200" i="30"/>
  <c r="G200" i="30"/>
  <c r="H200" i="30"/>
  <c r="I200" i="30"/>
  <c r="J200" i="30"/>
  <c r="E201" i="30"/>
  <c r="F201" i="30"/>
  <c r="G201" i="30"/>
  <c r="H201" i="30"/>
  <c r="I201" i="30"/>
  <c r="J201" i="30"/>
  <c r="E202" i="30"/>
  <c r="F202" i="30"/>
  <c r="G202" i="30"/>
  <c r="H202" i="30"/>
  <c r="I202" i="30"/>
  <c r="J202" i="30"/>
  <c r="E203" i="30"/>
  <c r="F203" i="30"/>
  <c r="G203" i="30"/>
  <c r="H203" i="30"/>
  <c r="I203" i="30"/>
  <c r="J203" i="30"/>
  <c r="E204" i="30"/>
  <c r="F204" i="30"/>
  <c r="G204" i="30"/>
  <c r="H204" i="30"/>
  <c r="I204" i="30"/>
  <c r="J204" i="30"/>
  <c r="E205" i="30"/>
  <c r="F205" i="30"/>
  <c r="G205" i="30"/>
  <c r="H205" i="30"/>
  <c r="I205" i="30"/>
  <c r="J205" i="30"/>
  <c r="E206" i="30"/>
  <c r="F206" i="30"/>
  <c r="G206" i="30"/>
  <c r="H206" i="30"/>
  <c r="I206" i="30"/>
  <c r="J206" i="30"/>
  <c r="E207" i="30"/>
  <c r="F207" i="30"/>
  <c r="G207" i="30"/>
  <c r="H207" i="30"/>
  <c r="I207" i="30"/>
  <c r="J207" i="30"/>
  <c r="E208" i="30"/>
  <c r="F208" i="30"/>
  <c r="G208" i="30"/>
  <c r="H208" i="30"/>
  <c r="I208" i="30"/>
  <c r="J208" i="30"/>
  <c r="E209" i="30"/>
  <c r="F209" i="30"/>
  <c r="G209" i="30"/>
  <c r="H209" i="30"/>
  <c r="I209" i="30"/>
  <c r="J209" i="30"/>
  <c r="E210" i="30"/>
  <c r="F210" i="30"/>
  <c r="G210" i="30"/>
  <c r="H210" i="30"/>
  <c r="I210" i="30"/>
  <c r="J210" i="30"/>
  <c r="E211" i="30"/>
  <c r="F211" i="30"/>
  <c r="G211" i="30"/>
  <c r="H211" i="30"/>
  <c r="I211" i="30"/>
  <c r="J211" i="30"/>
  <c r="E212" i="30"/>
  <c r="F212" i="30"/>
  <c r="G212" i="30"/>
  <c r="H212" i="30"/>
  <c r="I212" i="30"/>
  <c r="J212" i="30"/>
  <c r="E213" i="30"/>
  <c r="F213" i="30"/>
  <c r="G213" i="30"/>
  <c r="H213" i="30"/>
  <c r="I213" i="30"/>
  <c r="J213" i="30"/>
  <c r="E214" i="30"/>
  <c r="F214" i="30"/>
  <c r="G214" i="30"/>
  <c r="H214" i="30"/>
  <c r="I214" i="30"/>
  <c r="J214" i="30"/>
  <c r="E215" i="30"/>
  <c r="F215" i="30"/>
  <c r="G215" i="30"/>
  <c r="H215" i="30"/>
  <c r="I215" i="30"/>
  <c r="J215" i="30"/>
  <c r="E216" i="30"/>
  <c r="F216" i="30"/>
  <c r="G216" i="30"/>
  <c r="H216" i="30"/>
  <c r="I216" i="30"/>
  <c r="J216" i="30"/>
  <c r="E217" i="30"/>
  <c r="F217" i="30"/>
  <c r="G217" i="30"/>
  <c r="H217" i="30"/>
  <c r="I217" i="30"/>
  <c r="J217" i="30"/>
  <c r="E218" i="30"/>
  <c r="F218" i="30"/>
  <c r="G218" i="30"/>
  <c r="H218" i="30"/>
  <c r="I218" i="30"/>
  <c r="J218" i="30"/>
  <c r="E219" i="30"/>
  <c r="F219" i="30"/>
  <c r="G219" i="30"/>
  <c r="H219" i="30"/>
  <c r="I219" i="30"/>
  <c r="J219" i="30"/>
  <c r="E220" i="30"/>
  <c r="F220" i="30"/>
  <c r="G220" i="30"/>
  <c r="H220" i="30"/>
  <c r="I220" i="30"/>
  <c r="J220" i="30"/>
  <c r="E221" i="30"/>
  <c r="F221" i="30"/>
  <c r="G221" i="30"/>
  <c r="H221" i="30"/>
  <c r="I221" i="30"/>
  <c r="J221" i="30"/>
  <c r="E222" i="30"/>
  <c r="F222" i="30"/>
  <c r="G222" i="30"/>
  <c r="H222" i="30"/>
  <c r="I222" i="30"/>
  <c r="J222" i="30"/>
  <c r="E223" i="30"/>
  <c r="F223" i="30"/>
  <c r="G223" i="30"/>
  <c r="H223" i="30"/>
  <c r="I223" i="30"/>
  <c r="J223" i="30"/>
  <c r="E224" i="30"/>
  <c r="F224" i="30"/>
  <c r="G224" i="30"/>
  <c r="H224" i="30"/>
  <c r="I224" i="30"/>
  <c r="J224" i="30"/>
  <c r="E225" i="30"/>
  <c r="F225" i="30"/>
  <c r="G225" i="30"/>
  <c r="H225" i="30"/>
  <c r="I225" i="30"/>
  <c r="J225" i="30"/>
  <c r="E226" i="30"/>
  <c r="F226" i="30"/>
  <c r="G226" i="30"/>
  <c r="H226" i="30"/>
  <c r="I226" i="30"/>
  <c r="J226" i="30"/>
  <c r="E227" i="30"/>
  <c r="F227" i="30"/>
  <c r="G227" i="30"/>
  <c r="H227" i="30"/>
  <c r="I227" i="30"/>
  <c r="J227" i="30"/>
  <c r="E228" i="30"/>
  <c r="F228" i="30"/>
  <c r="G228" i="30"/>
  <c r="H228" i="30"/>
  <c r="I228" i="30"/>
  <c r="J228" i="30"/>
  <c r="E229" i="30"/>
  <c r="F229" i="30"/>
  <c r="G229" i="30"/>
  <c r="H229" i="30"/>
  <c r="I229" i="30"/>
  <c r="J229" i="30"/>
  <c r="E230" i="30"/>
  <c r="F230" i="30"/>
  <c r="G230" i="30"/>
  <c r="H230" i="30"/>
  <c r="I230" i="30"/>
  <c r="J230" i="30"/>
  <c r="E231" i="30"/>
  <c r="F231" i="30"/>
  <c r="G231" i="30"/>
  <c r="H231" i="30"/>
  <c r="I231" i="30"/>
  <c r="J231" i="30"/>
  <c r="E232" i="30"/>
  <c r="F232" i="30"/>
  <c r="G232" i="30"/>
  <c r="H232" i="30"/>
  <c r="I232" i="30"/>
  <c r="J232" i="30"/>
  <c r="E233" i="30"/>
  <c r="F233" i="30"/>
  <c r="G233" i="30"/>
  <c r="H233" i="30"/>
  <c r="I233" i="30"/>
  <c r="J233" i="30"/>
  <c r="E234" i="30"/>
  <c r="F234" i="30"/>
  <c r="G234" i="30"/>
  <c r="H234" i="30"/>
  <c r="I234" i="30"/>
  <c r="J234" i="30"/>
  <c r="E235" i="30"/>
  <c r="F235" i="30"/>
  <c r="G235" i="30"/>
  <c r="H235" i="30"/>
  <c r="I235" i="30"/>
  <c r="J235" i="30"/>
  <c r="E236" i="30"/>
  <c r="F236" i="30"/>
  <c r="G236" i="30"/>
  <c r="H236" i="30"/>
  <c r="I236" i="30"/>
  <c r="J236" i="30"/>
  <c r="E237" i="30"/>
  <c r="F237" i="30"/>
  <c r="G237" i="30"/>
  <c r="H237" i="30"/>
  <c r="I237" i="30"/>
  <c r="J237" i="30"/>
  <c r="E238" i="30"/>
  <c r="F238" i="30"/>
  <c r="G238" i="30"/>
  <c r="H238" i="30"/>
  <c r="I238" i="30"/>
  <c r="J238" i="30"/>
  <c r="E239" i="30"/>
  <c r="F239" i="30"/>
  <c r="G239" i="30"/>
  <c r="H239" i="30"/>
  <c r="I239" i="30"/>
  <c r="J239" i="30"/>
  <c r="E240" i="30"/>
  <c r="F240" i="30"/>
  <c r="G240" i="30"/>
  <c r="H240" i="30"/>
  <c r="I240" i="30"/>
  <c r="J240" i="30"/>
  <c r="E241" i="30"/>
  <c r="F241" i="30"/>
  <c r="G241" i="30"/>
  <c r="H241" i="30"/>
  <c r="I241" i="30"/>
  <c r="J241" i="30"/>
  <c r="E242" i="30"/>
  <c r="F242" i="30"/>
  <c r="G242" i="30"/>
  <c r="H242" i="30"/>
  <c r="I242" i="30"/>
  <c r="J242" i="30"/>
  <c r="E243" i="30"/>
  <c r="F243" i="30"/>
  <c r="G243" i="30"/>
  <c r="H243" i="30"/>
  <c r="I243" i="30"/>
  <c r="J243" i="30"/>
  <c r="E244" i="30"/>
  <c r="F244" i="30"/>
  <c r="G244" i="30"/>
  <c r="H244" i="30"/>
  <c r="I244" i="30"/>
  <c r="J244" i="30"/>
  <c r="E245" i="30"/>
  <c r="F245" i="30"/>
  <c r="G245" i="30"/>
  <c r="H245" i="30"/>
  <c r="I245" i="30"/>
  <c r="J245" i="30"/>
  <c r="E246" i="30"/>
  <c r="F246" i="30"/>
  <c r="G246" i="30"/>
  <c r="H246" i="30"/>
  <c r="I246" i="30"/>
  <c r="J246" i="30"/>
  <c r="E247" i="30"/>
  <c r="F247" i="30"/>
  <c r="G247" i="30"/>
  <c r="H247" i="30"/>
  <c r="I247" i="30"/>
  <c r="J247" i="30"/>
  <c r="E248" i="30"/>
  <c r="F248" i="30"/>
  <c r="G248" i="30"/>
  <c r="H248" i="30"/>
  <c r="I248" i="30"/>
  <c r="J248" i="30"/>
  <c r="E249" i="30"/>
  <c r="F249" i="30"/>
  <c r="G249" i="30"/>
  <c r="H249" i="30"/>
  <c r="I249" i="30"/>
  <c r="J249" i="30"/>
  <c r="E250" i="30"/>
  <c r="F250" i="30"/>
  <c r="G250" i="30"/>
  <c r="H250" i="30"/>
  <c r="I250" i="30"/>
  <c r="J250" i="30"/>
  <c r="E251" i="30"/>
  <c r="F251" i="30"/>
  <c r="G251" i="30"/>
  <c r="H251" i="30"/>
  <c r="I251" i="30"/>
  <c r="J251" i="30"/>
  <c r="E252" i="30"/>
  <c r="F252" i="30"/>
  <c r="G252" i="30"/>
  <c r="H252" i="30"/>
  <c r="I252" i="30"/>
  <c r="J252" i="30"/>
  <c r="E253" i="30"/>
  <c r="F253" i="30"/>
  <c r="G253" i="30"/>
  <c r="H253" i="30"/>
  <c r="I253" i="30"/>
  <c r="J253" i="30"/>
  <c r="E254" i="30"/>
  <c r="F254" i="30"/>
  <c r="G254" i="30"/>
  <c r="H254" i="30"/>
  <c r="I254" i="30"/>
  <c r="J254" i="30"/>
  <c r="E255" i="30"/>
  <c r="F255" i="30"/>
  <c r="G255" i="30"/>
  <c r="H255" i="30"/>
  <c r="I255" i="30"/>
  <c r="J255" i="30"/>
  <c r="E256" i="30"/>
  <c r="F256" i="30"/>
  <c r="G256" i="30"/>
  <c r="H256" i="30"/>
  <c r="I256" i="30"/>
  <c r="J256" i="30"/>
  <c r="E257" i="30"/>
  <c r="F257" i="30"/>
  <c r="G257" i="30"/>
  <c r="H257" i="30"/>
  <c r="I257" i="30"/>
  <c r="J257" i="30"/>
  <c r="E258" i="30"/>
  <c r="F258" i="30"/>
  <c r="G258" i="30"/>
  <c r="H258" i="30"/>
  <c r="I258" i="30"/>
  <c r="J258" i="30"/>
  <c r="E259" i="30"/>
  <c r="F259" i="30"/>
  <c r="G259" i="30"/>
  <c r="H259" i="30"/>
  <c r="I259" i="30"/>
  <c r="J259" i="30"/>
  <c r="E260" i="30"/>
  <c r="F260" i="30"/>
  <c r="G260" i="30"/>
  <c r="H260" i="30"/>
  <c r="I260" i="30"/>
  <c r="J260" i="30"/>
  <c r="E261" i="30"/>
  <c r="F261" i="30"/>
  <c r="G261" i="30"/>
  <c r="H261" i="30"/>
  <c r="I261" i="30"/>
  <c r="J261" i="30"/>
  <c r="E262" i="30"/>
  <c r="F262" i="30"/>
  <c r="G262" i="30"/>
  <c r="H262" i="30"/>
  <c r="I262" i="30"/>
  <c r="J262" i="30"/>
  <c r="E263" i="30"/>
  <c r="F263" i="30"/>
  <c r="G263" i="30"/>
  <c r="H263" i="30"/>
  <c r="I263" i="30"/>
  <c r="J263" i="30"/>
  <c r="E264" i="30"/>
  <c r="F264" i="30"/>
  <c r="G264" i="30"/>
  <c r="H264" i="30"/>
  <c r="I264" i="30"/>
  <c r="J264" i="30"/>
  <c r="E265" i="30"/>
  <c r="F265" i="30"/>
  <c r="G265" i="30"/>
  <c r="H265" i="30"/>
  <c r="I265" i="30"/>
  <c r="J265" i="30"/>
  <c r="E266" i="30"/>
  <c r="F266" i="30"/>
  <c r="G266" i="30"/>
  <c r="H266" i="30"/>
  <c r="I266" i="30"/>
  <c r="J266" i="30"/>
  <c r="E267" i="30"/>
  <c r="F267" i="30"/>
  <c r="G267" i="30"/>
  <c r="H267" i="30"/>
  <c r="I267" i="30"/>
  <c r="J267" i="30"/>
  <c r="E268" i="30"/>
  <c r="F268" i="30"/>
  <c r="G268" i="30"/>
  <c r="H268" i="30"/>
  <c r="I268" i="30"/>
  <c r="J268" i="30"/>
  <c r="E269" i="30"/>
  <c r="F269" i="30"/>
  <c r="G269" i="30"/>
  <c r="H269" i="30"/>
  <c r="I269" i="30"/>
  <c r="J269" i="30"/>
  <c r="E270" i="30"/>
  <c r="F270" i="30"/>
  <c r="G270" i="30"/>
  <c r="H270" i="30"/>
  <c r="I270" i="30"/>
  <c r="J270" i="30"/>
  <c r="E271" i="30"/>
  <c r="F271" i="30"/>
  <c r="G271" i="30"/>
  <c r="H271" i="30"/>
  <c r="I271" i="30"/>
  <c r="J271" i="30"/>
  <c r="E272" i="30"/>
  <c r="F272" i="30"/>
  <c r="G272" i="30"/>
  <c r="H272" i="30"/>
  <c r="I272" i="30"/>
  <c r="J272" i="30"/>
  <c r="E273" i="30"/>
  <c r="F273" i="30"/>
  <c r="G273" i="30"/>
  <c r="H273" i="30"/>
  <c r="I273" i="30"/>
  <c r="J273" i="30"/>
  <c r="E274" i="30"/>
  <c r="F274" i="30"/>
  <c r="G274" i="30"/>
  <c r="H274" i="30"/>
  <c r="I274" i="30"/>
  <c r="J274" i="30"/>
  <c r="E275" i="30"/>
  <c r="F275" i="30"/>
  <c r="G275" i="30"/>
  <c r="H275" i="30"/>
  <c r="I275" i="30"/>
  <c r="J275" i="30"/>
  <c r="E276" i="30"/>
  <c r="F276" i="30"/>
  <c r="G276" i="30"/>
  <c r="H276" i="30"/>
  <c r="I276" i="30"/>
  <c r="J276" i="30"/>
  <c r="E277" i="30"/>
  <c r="F277" i="30"/>
  <c r="G277" i="30"/>
  <c r="H277" i="30"/>
  <c r="I277" i="30"/>
  <c r="J277" i="30"/>
  <c r="E278" i="30"/>
  <c r="F278" i="30"/>
  <c r="G278" i="30"/>
  <c r="H278" i="30"/>
  <c r="I278" i="30"/>
  <c r="J278" i="30"/>
  <c r="E279" i="30"/>
  <c r="F279" i="30"/>
  <c r="G279" i="30"/>
  <c r="H279" i="30"/>
  <c r="I279" i="30"/>
  <c r="J279" i="30"/>
  <c r="E280" i="30"/>
  <c r="F280" i="30"/>
  <c r="G280" i="30"/>
  <c r="H280" i="30"/>
  <c r="I280" i="30"/>
  <c r="J280" i="30"/>
  <c r="E281" i="30"/>
  <c r="F281" i="30"/>
  <c r="G281" i="30"/>
  <c r="H281" i="30"/>
  <c r="I281" i="30"/>
  <c r="J281" i="30"/>
  <c r="E282" i="30"/>
  <c r="F282" i="30"/>
  <c r="G282" i="30"/>
  <c r="H282" i="30"/>
  <c r="I282" i="30"/>
  <c r="J282" i="30"/>
  <c r="E283" i="30"/>
  <c r="F283" i="30"/>
  <c r="G283" i="30"/>
  <c r="H283" i="30"/>
  <c r="I283" i="30"/>
  <c r="J283" i="30"/>
  <c r="E284" i="30"/>
  <c r="F284" i="30"/>
  <c r="G284" i="30"/>
  <c r="H284" i="30"/>
  <c r="I284" i="30"/>
  <c r="J284" i="30"/>
  <c r="E285" i="30"/>
  <c r="F285" i="30"/>
  <c r="G285" i="30"/>
  <c r="H285" i="30"/>
  <c r="I285" i="30"/>
  <c r="J285" i="30"/>
  <c r="E286" i="30"/>
  <c r="F286" i="30"/>
  <c r="G286" i="30"/>
  <c r="H286" i="30"/>
  <c r="I286" i="30"/>
  <c r="J286" i="30"/>
  <c r="E287" i="30"/>
  <c r="F287" i="30"/>
  <c r="G287" i="30"/>
  <c r="H287" i="30"/>
  <c r="I287" i="30"/>
  <c r="J287" i="30"/>
  <c r="E288" i="30"/>
  <c r="F288" i="30"/>
  <c r="G288" i="30"/>
  <c r="H288" i="30"/>
  <c r="I288" i="30"/>
  <c r="J288" i="30"/>
  <c r="E289" i="30"/>
  <c r="F289" i="30"/>
  <c r="G289" i="30"/>
  <c r="H289" i="30"/>
  <c r="I289" i="30"/>
  <c r="J289" i="30"/>
  <c r="E290" i="30"/>
  <c r="F290" i="30"/>
  <c r="G290" i="30"/>
  <c r="H290" i="30"/>
  <c r="I290" i="30"/>
  <c r="J290" i="30"/>
  <c r="E291" i="30"/>
  <c r="F291" i="30"/>
  <c r="G291" i="30"/>
  <c r="H291" i="30"/>
  <c r="I291" i="30"/>
  <c r="J291" i="30"/>
  <c r="E292" i="30"/>
  <c r="F292" i="30"/>
  <c r="G292" i="30"/>
  <c r="H292" i="30"/>
  <c r="I292" i="30"/>
  <c r="J292" i="30"/>
  <c r="E293" i="30"/>
  <c r="F293" i="30"/>
  <c r="G293" i="30"/>
  <c r="H293" i="30"/>
  <c r="I293" i="30"/>
  <c r="J293" i="30"/>
  <c r="E294" i="30"/>
  <c r="F294" i="30"/>
  <c r="G294" i="30"/>
  <c r="H294" i="30"/>
  <c r="I294" i="30"/>
  <c r="J294" i="30"/>
  <c r="E295" i="30"/>
  <c r="F295" i="30"/>
  <c r="G295" i="30"/>
  <c r="H295" i="30"/>
  <c r="I295" i="30"/>
  <c r="J295" i="30"/>
  <c r="E296" i="30"/>
  <c r="F296" i="30"/>
  <c r="G296" i="30"/>
  <c r="H296" i="30"/>
  <c r="I296" i="30"/>
  <c r="J296" i="30"/>
  <c r="E297" i="30"/>
  <c r="F297" i="30"/>
  <c r="G297" i="30"/>
  <c r="H297" i="30"/>
  <c r="I297" i="30"/>
  <c r="J297" i="30"/>
  <c r="E298" i="30"/>
  <c r="F298" i="30"/>
  <c r="G298" i="30"/>
  <c r="H298" i="30"/>
  <c r="I298" i="30"/>
  <c r="J298" i="30"/>
  <c r="E299" i="30"/>
  <c r="F299" i="30"/>
  <c r="G299" i="30"/>
  <c r="H299" i="30"/>
  <c r="I299" i="30"/>
  <c r="J299" i="30"/>
  <c r="E300" i="30"/>
  <c r="F300" i="30"/>
  <c r="G300" i="30"/>
  <c r="H300" i="30"/>
  <c r="I300" i="30"/>
  <c r="J300" i="30"/>
  <c r="E301" i="30"/>
  <c r="F301" i="30"/>
  <c r="G301" i="30"/>
  <c r="H301" i="30"/>
  <c r="I301" i="30"/>
  <c r="J301" i="30"/>
  <c r="E302" i="30"/>
  <c r="F302" i="30"/>
  <c r="G302" i="30"/>
  <c r="H302" i="30"/>
  <c r="I302" i="30"/>
  <c r="J302" i="30"/>
  <c r="E303" i="30"/>
  <c r="F303" i="30"/>
  <c r="G303" i="30"/>
  <c r="H303" i="30"/>
  <c r="I303" i="30"/>
  <c r="J303" i="30"/>
  <c r="E304" i="30"/>
  <c r="F304" i="30"/>
  <c r="G304" i="30"/>
  <c r="H304" i="30"/>
  <c r="I304" i="30"/>
  <c r="J304" i="30"/>
  <c r="E305" i="30"/>
  <c r="F305" i="30"/>
  <c r="G305" i="30"/>
  <c r="H305" i="30"/>
  <c r="I305" i="30"/>
  <c r="J305" i="30"/>
  <c r="E306" i="30"/>
  <c r="F306" i="30"/>
  <c r="G306" i="30"/>
  <c r="H306" i="30"/>
  <c r="I306" i="30"/>
  <c r="J306" i="30"/>
  <c r="E307" i="30"/>
  <c r="F307" i="30"/>
  <c r="G307" i="30"/>
  <c r="H307" i="30"/>
  <c r="I307" i="30"/>
  <c r="J307" i="30"/>
  <c r="E308" i="30"/>
  <c r="F308" i="30"/>
  <c r="G308" i="30"/>
  <c r="H308" i="30"/>
  <c r="I308" i="30"/>
  <c r="J308" i="30"/>
  <c r="E309" i="30"/>
  <c r="F309" i="30"/>
  <c r="G309" i="30"/>
  <c r="H309" i="30"/>
  <c r="I309" i="30"/>
  <c r="J309" i="30"/>
  <c r="E310" i="30"/>
  <c r="F310" i="30"/>
  <c r="G310" i="30"/>
  <c r="H310" i="30"/>
  <c r="I310" i="30"/>
  <c r="J310" i="30"/>
  <c r="E311" i="30"/>
  <c r="F311" i="30"/>
  <c r="G311" i="30"/>
  <c r="H311" i="30"/>
  <c r="I311" i="30"/>
  <c r="J311" i="30"/>
  <c r="E312" i="30"/>
  <c r="F312" i="30"/>
  <c r="G312" i="30"/>
  <c r="H312" i="30"/>
  <c r="I312" i="30"/>
  <c r="J312" i="30"/>
  <c r="E313" i="30"/>
  <c r="F313" i="30"/>
  <c r="G313" i="30"/>
  <c r="H313" i="30"/>
  <c r="I313" i="30"/>
  <c r="J313" i="30"/>
  <c r="E314" i="30"/>
  <c r="F314" i="30"/>
  <c r="G314" i="30"/>
  <c r="H314" i="30"/>
  <c r="I314" i="30"/>
  <c r="J314" i="30"/>
  <c r="E315" i="30"/>
  <c r="F315" i="30"/>
  <c r="G315" i="30"/>
  <c r="H315" i="30"/>
  <c r="I315" i="30"/>
  <c r="J315" i="30"/>
  <c r="E316" i="30"/>
  <c r="F316" i="30"/>
  <c r="G316" i="30"/>
  <c r="H316" i="30"/>
  <c r="I316" i="30"/>
  <c r="J316" i="30"/>
  <c r="E317" i="30"/>
  <c r="F317" i="30"/>
  <c r="G317" i="30"/>
  <c r="H317" i="30"/>
  <c r="I317" i="30"/>
  <c r="J317" i="30"/>
  <c r="E318" i="30"/>
  <c r="F318" i="30"/>
  <c r="G318" i="30"/>
  <c r="H318" i="30"/>
  <c r="I318" i="30"/>
  <c r="J318" i="30"/>
  <c r="E319" i="30"/>
  <c r="F319" i="30"/>
  <c r="G319" i="30"/>
  <c r="H319" i="30"/>
  <c r="I319" i="30"/>
  <c r="J319" i="30"/>
  <c r="E320" i="30"/>
  <c r="F320" i="30"/>
  <c r="G320" i="30"/>
  <c r="H320" i="30"/>
  <c r="I320" i="30"/>
  <c r="J320" i="30"/>
  <c r="E321" i="30"/>
  <c r="F321" i="30"/>
  <c r="G321" i="30"/>
  <c r="H321" i="30"/>
  <c r="I321" i="30"/>
  <c r="J321" i="30"/>
  <c r="E322" i="30"/>
  <c r="F322" i="30"/>
  <c r="G322" i="30"/>
  <c r="H322" i="30"/>
  <c r="I322" i="30"/>
  <c r="J322" i="30"/>
  <c r="E323" i="30"/>
  <c r="F323" i="30"/>
  <c r="G323" i="30"/>
  <c r="H323" i="30"/>
  <c r="I323" i="30"/>
  <c r="J323" i="30"/>
  <c r="E324" i="30"/>
  <c r="F324" i="30"/>
  <c r="G324" i="30"/>
  <c r="H324" i="30"/>
  <c r="I324" i="30"/>
  <c r="J324" i="30"/>
  <c r="E325" i="30"/>
  <c r="F325" i="30"/>
  <c r="G325" i="30"/>
  <c r="H325" i="30"/>
  <c r="I325" i="30"/>
  <c r="J325" i="30"/>
  <c r="E326" i="30"/>
  <c r="F326" i="30"/>
  <c r="G326" i="30"/>
  <c r="H326" i="30"/>
  <c r="I326" i="30"/>
  <c r="J326" i="30"/>
  <c r="E327" i="30"/>
  <c r="F327" i="30"/>
  <c r="G327" i="30"/>
  <c r="H327" i="30"/>
  <c r="I327" i="30"/>
  <c r="J327" i="30"/>
  <c r="E328" i="30"/>
  <c r="F328" i="30"/>
  <c r="G328" i="30"/>
  <c r="H328" i="30"/>
  <c r="I328" i="30"/>
  <c r="J328" i="30"/>
  <c r="E329" i="30"/>
  <c r="F329" i="30"/>
  <c r="G329" i="30"/>
  <c r="H329" i="30"/>
  <c r="I329" i="30"/>
  <c r="J329" i="30"/>
  <c r="E330" i="30"/>
  <c r="F330" i="30"/>
  <c r="G330" i="30"/>
  <c r="H330" i="30"/>
  <c r="I330" i="30"/>
  <c r="J330" i="30"/>
  <c r="E331" i="30"/>
  <c r="F331" i="30"/>
  <c r="G331" i="30"/>
  <c r="H331" i="30"/>
  <c r="I331" i="30"/>
  <c r="J331" i="30"/>
  <c r="E332" i="30"/>
  <c r="F332" i="30"/>
  <c r="G332" i="30"/>
  <c r="H332" i="30"/>
  <c r="I332" i="30"/>
  <c r="J332" i="30"/>
  <c r="E333" i="30"/>
  <c r="F333" i="30"/>
  <c r="G333" i="30"/>
  <c r="H333" i="30"/>
  <c r="I333" i="30"/>
  <c r="J333" i="30"/>
  <c r="E334" i="30"/>
  <c r="F334" i="30"/>
  <c r="G334" i="30"/>
  <c r="H334" i="30"/>
  <c r="I334" i="30"/>
  <c r="J334" i="30"/>
  <c r="E335" i="30"/>
  <c r="F335" i="30"/>
  <c r="G335" i="30"/>
  <c r="H335" i="30"/>
  <c r="I335" i="30"/>
  <c r="J335" i="30"/>
  <c r="E336" i="30"/>
  <c r="F336" i="30"/>
  <c r="G336" i="30"/>
  <c r="H336" i="30"/>
  <c r="I336" i="30"/>
  <c r="J336" i="30"/>
  <c r="E337" i="30"/>
  <c r="F337" i="30"/>
  <c r="G337" i="30"/>
  <c r="H337" i="30"/>
  <c r="I337" i="30"/>
  <c r="J337" i="30"/>
  <c r="E338" i="30"/>
  <c r="F338" i="30"/>
  <c r="G338" i="30"/>
  <c r="H338" i="30"/>
  <c r="I338" i="30"/>
  <c r="J338" i="30"/>
  <c r="E339" i="30"/>
  <c r="F339" i="30"/>
  <c r="G339" i="30"/>
  <c r="H339" i="30"/>
  <c r="I339" i="30"/>
  <c r="J339" i="30"/>
  <c r="E340" i="30"/>
  <c r="F340" i="30"/>
  <c r="G340" i="30"/>
  <c r="H340" i="30"/>
  <c r="I340" i="30"/>
  <c r="J340" i="30"/>
  <c r="E341" i="30"/>
  <c r="F341" i="30"/>
  <c r="G341" i="30"/>
  <c r="H341" i="30"/>
  <c r="I341" i="30"/>
  <c r="J341" i="30"/>
  <c r="E342" i="30"/>
  <c r="F342" i="30"/>
  <c r="G342" i="30"/>
  <c r="H342" i="30"/>
  <c r="I342" i="30"/>
  <c r="J342" i="30"/>
  <c r="E343" i="30"/>
  <c r="F343" i="30"/>
  <c r="G343" i="30"/>
  <c r="H343" i="30"/>
  <c r="I343" i="30"/>
  <c r="J343" i="30"/>
  <c r="E344" i="30"/>
  <c r="F344" i="30"/>
  <c r="G344" i="30"/>
  <c r="H344" i="30"/>
  <c r="I344" i="30"/>
  <c r="J344" i="30"/>
  <c r="E345" i="30"/>
  <c r="F345" i="30"/>
  <c r="G345" i="30"/>
  <c r="H345" i="30"/>
  <c r="I345" i="30"/>
  <c r="J345" i="30"/>
  <c r="E346" i="30"/>
  <c r="F346" i="30"/>
  <c r="G346" i="30"/>
  <c r="H346" i="30"/>
  <c r="I346" i="30"/>
  <c r="J346" i="30"/>
  <c r="E347" i="30"/>
  <c r="F347" i="30"/>
  <c r="G347" i="30"/>
  <c r="H347" i="30"/>
  <c r="I347" i="30"/>
  <c r="J347" i="30"/>
  <c r="E348" i="30"/>
  <c r="F348" i="30"/>
  <c r="G348" i="30"/>
  <c r="H348" i="30"/>
  <c r="I348" i="30"/>
  <c r="J348" i="30"/>
  <c r="E349" i="30"/>
  <c r="F349" i="30"/>
  <c r="G349" i="30"/>
  <c r="H349" i="30"/>
  <c r="I349" i="30"/>
  <c r="J349" i="30"/>
  <c r="E350" i="30"/>
  <c r="F350" i="30"/>
  <c r="G350" i="30"/>
  <c r="H350" i="30"/>
  <c r="I350" i="30"/>
  <c r="J350" i="30"/>
  <c r="E351" i="30"/>
  <c r="F351" i="30"/>
  <c r="G351" i="30"/>
  <c r="H351" i="30"/>
  <c r="I351" i="30"/>
  <c r="J351" i="30"/>
  <c r="E352" i="30"/>
  <c r="F352" i="30"/>
  <c r="G352" i="30"/>
  <c r="H352" i="30"/>
  <c r="I352" i="30"/>
  <c r="J352" i="30"/>
  <c r="E353" i="30"/>
  <c r="F353" i="30"/>
  <c r="G353" i="30"/>
  <c r="H353" i="30"/>
  <c r="I353" i="30"/>
  <c r="J353" i="30"/>
  <c r="E354" i="30"/>
  <c r="F354" i="30"/>
  <c r="G354" i="30"/>
  <c r="H354" i="30"/>
  <c r="I354" i="30"/>
  <c r="J354" i="30"/>
  <c r="E355" i="30"/>
  <c r="F355" i="30"/>
  <c r="G355" i="30"/>
  <c r="H355" i="30"/>
  <c r="I355" i="30"/>
  <c r="J355" i="30"/>
  <c r="E356" i="30"/>
  <c r="F356" i="30"/>
  <c r="G356" i="30"/>
  <c r="H356" i="30"/>
  <c r="I356" i="30"/>
  <c r="J356" i="30"/>
  <c r="E357" i="30"/>
  <c r="F357" i="30"/>
  <c r="G357" i="30"/>
  <c r="H357" i="30"/>
  <c r="I357" i="30"/>
  <c r="J357" i="30"/>
  <c r="E358" i="30"/>
  <c r="F358" i="30"/>
  <c r="G358" i="30"/>
  <c r="H358" i="30"/>
  <c r="I358" i="30"/>
  <c r="J358" i="30"/>
  <c r="E359" i="30"/>
  <c r="F359" i="30"/>
  <c r="G359" i="30"/>
  <c r="H359" i="30"/>
  <c r="I359" i="30"/>
  <c r="J359" i="30"/>
  <c r="E360" i="30"/>
  <c r="F360" i="30"/>
  <c r="G360" i="30"/>
  <c r="H360" i="30"/>
  <c r="I360" i="30"/>
  <c r="J360" i="30"/>
  <c r="E361" i="30"/>
  <c r="F361" i="30"/>
  <c r="G361" i="30"/>
  <c r="H361" i="30"/>
  <c r="I361" i="30"/>
  <c r="J361" i="30"/>
  <c r="E362" i="30"/>
  <c r="F362" i="30"/>
  <c r="G362" i="30"/>
  <c r="H362" i="30"/>
  <c r="I362" i="30"/>
  <c r="J362" i="30"/>
  <c r="E363" i="30"/>
  <c r="F363" i="30"/>
  <c r="G363" i="30"/>
  <c r="H363" i="30"/>
  <c r="I363" i="30"/>
  <c r="J363" i="30"/>
  <c r="E364" i="30"/>
  <c r="F364" i="30"/>
  <c r="G364" i="30"/>
  <c r="H364" i="30"/>
  <c r="I364" i="30"/>
  <c r="J364" i="30"/>
  <c r="E365" i="30"/>
  <c r="F365" i="30"/>
  <c r="G365" i="30"/>
  <c r="H365" i="30"/>
  <c r="I365" i="30"/>
  <c r="J365" i="30"/>
  <c r="E366" i="30"/>
  <c r="F366" i="30"/>
  <c r="G366" i="30"/>
  <c r="H366" i="30"/>
  <c r="I366" i="30"/>
  <c r="J366" i="30"/>
  <c r="E367" i="30"/>
  <c r="F367" i="30"/>
  <c r="G367" i="30"/>
  <c r="H367" i="30"/>
  <c r="I367" i="30"/>
  <c r="J367" i="30"/>
  <c r="E368" i="30"/>
  <c r="F368" i="30"/>
  <c r="G368" i="30"/>
  <c r="H368" i="30"/>
  <c r="I368" i="30"/>
  <c r="J368" i="30"/>
  <c r="E369" i="30"/>
  <c r="F369" i="30"/>
  <c r="G369" i="30"/>
  <c r="H369" i="30"/>
  <c r="I369" i="30"/>
  <c r="J369" i="30"/>
  <c r="E370" i="30"/>
  <c r="F370" i="30"/>
  <c r="G370" i="30"/>
  <c r="H370" i="30"/>
  <c r="I370" i="30"/>
  <c r="J370" i="30"/>
  <c r="E371" i="30"/>
  <c r="F371" i="30"/>
  <c r="G371" i="30"/>
  <c r="H371" i="30"/>
  <c r="I371" i="30"/>
  <c r="J371" i="30"/>
  <c r="E372" i="30"/>
  <c r="F372" i="30"/>
  <c r="G372" i="30"/>
  <c r="H372" i="30"/>
  <c r="I372" i="30"/>
  <c r="J372" i="30"/>
  <c r="E373" i="30"/>
  <c r="F373" i="30"/>
  <c r="G373" i="30"/>
  <c r="H373" i="30"/>
  <c r="I373" i="30"/>
  <c r="J373" i="30"/>
  <c r="E374" i="30"/>
  <c r="F374" i="30"/>
  <c r="G374" i="30"/>
  <c r="H374" i="30"/>
  <c r="I374" i="30"/>
  <c r="J374" i="30"/>
  <c r="E375" i="30"/>
  <c r="F375" i="30"/>
  <c r="G375" i="30"/>
  <c r="H375" i="30"/>
  <c r="I375" i="30"/>
  <c r="J375" i="30"/>
  <c r="E376" i="30"/>
  <c r="F376" i="30"/>
  <c r="G376" i="30"/>
  <c r="H376" i="30"/>
  <c r="I376" i="30"/>
  <c r="J376" i="30"/>
  <c r="E377" i="30"/>
  <c r="F377" i="30"/>
  <c r="G377" i="30"/>
  <c r="H377" i="30"/>
  <c r="I377" i="30"/>
  <c r="J377" i="30"/>
  <c r="E378" i="30"/>
  <c r="F378" i="30"/>
  <c r="G378" i="30"/>
  <c r="H378" i="30"/>
  <c r="I378" i="30"/>
  <c r="J378" i="30"/>
  <c r="E379" i="30"/>
  <c r="F379" i="30"/>
  <c r="G379" i="30"/>
  <c r="H379" i="30"/>
  <c r="I379" i="30"/>
  <c r="J379" i="30"/>
  <c r="E380" i="30"/>
  <c r="F380" i="30"/>
  <c r="G380" i="30"/>
  <c r="H380" i="30"/>
  <c r="I380" i="30"/>
  <c r="J380" i="30"/>
  <c r="E381" i="30"/>
  <c r="F381" i="30"/>
  <c r="G381" i="30"/>
  <c r="H381" i="30"/>
  <c r="I381" i="30"/>
  <c r="J381" i="30"/>
  <c r="E382" i="30"/>
  <c r="F382" i="30"/>
  <c r="G382" i="30"/>
  <c r="H382" i="30"/>
  <c r="I382" i="30"/>
  <c r="J382" i="30"/>
  <c r="E383" i="30"/>
  <c r="F383" i="30"/>
  <c r="G383" i="30"/>
  <c r="H383" i="30"/>
  <c r="I383" i="30"/>
  <c r="J383" i="30"/>
  <c r="E384" i="30"/>
  <c r="F384" i="30"/>
  <c r="G384" i="30"/>
  <c r="H384" i="30"/>
  <c r="I384" i="30"/>
  <c r="J384" i="30"/>
  <c r="E385" i="30"/>
  <c r="F385" i="30"/>
  <c r="G385" i="30"/>
  <c r="H385" i="30"/>
  <c r="I385" i="30"/>
  <c r="J385" i="30"/>
  <c r="E386" i="30"/>
  <c r="F386" i="30"/>
  <c r="G386" i="30"/>
  <c r="H386" i="30"/>
  <c r="I386" i="30"/>
  <c r="J386" i="30"/>
  <c r="E387" i="30"/>
  <c r="F387" i="30"/>
  <c r="G387" i="30"/>
  <c r="H387" i="30"/>
  <c r="I387" i="30"/>
  <c r="J387" i="30"/>
  <c r="E388" i="30"/>
  <c r="F388" i="30"/>
  <c r="G388" i="30"/>
  <c r="H388" i="30"/>
  <c r="I388" i="30"/>
  <c r="J388" i="30"/>
  <c r="E389" i="30"/>
  <c r="F389" i="30"/>
  <c r="G389" i="30"/>
  <c r="H389" i="30"/>
  <c r="I389" i="30"/>
  <c r="J389" i="30"/>
  <c r="E390" i="30"/>
  <c r="F390" i="30"/>
  <c r="G390" i="30"/>
  <c r="H390" i="30"/>
  <c r="I390" i="30"/>
  <c r="J390" i="30"/>
  <c r="E391" i="30"/>
  <c r="F391" i="30"/>
  <c r="G391" i="30"/>
  <c r="H391" i="30"/>
  <c r="I391" i="30"/>
  <c r="J391" i="30"/>
  <c r="E392" i="30"/>
  <c r="F392" i="30"/>
  <c r="G392" i="30"/>
  <c r="H392" i="30"/>
  <c r="I392" i="30"/>
  <c r="J392" i="30"/>
  <c r="E393" i="30"/>
  <c r="F393" i="30"/>
  <c r="G393" i="30"/>
  <c r="H393" i="30"/>
  <c r="I393" i="30"/>
  <c r="J393" i="30"/>
  <c r="E394" i="30"/>
  <c r="F394" i="30"/>
  <c r="G394" i="30"/>
  <c r="H394" i="30"/>
  <c r="I394" i="30"/>
  <c r="J394" i="30"/>
  <c r="E395" i="30"/>
  <c r="F395" i="30"/>
  <c r="G395" i="30"/>
  <c r="H395" i="30"/>
  <c r="I395" i="30"/>
  <c r="J395" i="30"/>
  <c r="E396" i="30"/>
  <c r="F396" i="30"/>
  <c r="G396" i="30"/>
  <c r="H396" i="30"/>
  <c r="I396" i="30"/>
  <c r="J396" i="30"/>
  <c r="E397" i="30"/>
  <c r="F397" i="30"/>
  <c r="G397" i="30"/>
  <c r="H397" i="30"/>
  <c r="I397" i="30"/>
  <c r="J397" i="30"/>
  <c r="E398" i="30"/>
  <c r="F398" i="30"/>
  <c r="G398" i="30"/>
  <c r="H398" i="30"/>
  <c r="I398" i="30"/>
  <c r="J398" i="30"/>
  <c r="E399" i="30"/>
  <c r="F399" i="30"/>
  <c r="G399" i="30"/>
  <c r="H399" i="30"/>
  <c r="I399" i="30"/>
  <c r="J399" i="30"/>
  <c r="E400" i="30"/>
  <c r="F400" i="30"/>
  <c r="G400" i="30"/>
  <c r="H400" i="30"/>
  <c r="I400" i="30"/>
  <c r="J400" i="30"/>
  <c r="E401" i="30"/>
  <c r="F401" i="30"/>
  <c r="G401" i="30"/>
  <c r="H401" i="30"/>
  <c r="I401" i="30"/>
  <c r="J401" i="30"/>
  <c r="E402" i="30"/>
  <c r="F402" i="30"/>
  <c r="G402" i="30"/>
  <c r="H402" i="30"/>
  <c r="I402" i="30"/>
  <c r="J402" i="30"/>
  <c r="E403" i="30"/>
  <c r="F403" i="30"/>
  <c r="G403" i="30"/>
  <c r="H403" i="30"/>
  <c r="I403" i="30"/>
  <c r="J403" i="30"/>
  <c r="E404" i="30"/>
  <c r="F404" i="30"/>
  <c r="G404" i="30"/>
  <c r="H404" i="30"/>
  <c r="I404" i="30"/>
  <c r="J404" i="30"/>
  <c r="E405" i="30"/>
  <c r="F405" i="30"/>
  <c r="G405" i="30"/>
  <c r="H405" i="30"/>
  <c r="I405" i="30"/>
  <c r="J405" i="30"/>
  <c r="E406" i="30"/>
  <c r="F406" i="30"/>
  <c r="G406" i="30"/>
  <c r="H406" i="30"/>
  <c r="I406" i="30"/>
  <c r="J406" i="30"/>
  <c r="E407" i="30"/>
  <c r="F407" i="30"/>
  <c r="G407" i="30"/>
  <c r="H407" i="30"/>
  <c r="I407" i="30"/>
  <c r="J407" i="30"/>
  <c r="E408" i="30"/>
  <c r="F408" i="30"/>
  <c r="G408" i="30"/>
  <c r="H408" i="30"/>
  <c r="I408" i="30"/>
  <c r="J408" i="30"/>
  <c r="E409" i="30"/>
  <c r="F409" i="30"/>
  <c r="G409" i="30"/>
  <c r="H409" i="30"/>
  <c r="I409" i="30"/>
  <c r="J409" i="30"/>
  <c r="E410" i="30"/>
  <c r="F410" i="30"/>
  <c r="G410" i="30"/>
  <c r="H410" i="30"/>
  <c r="I410" i="30"/>
  <c r="J410" i="30"/>
  <c r="E411" i="30"/>
  <c r="F411" i="30"/>
  <c r="G411" i="30"/>
  <c r="H411" i="30"/>
  <c r="I411" i="30"/>
  <c r="J411" i="30"/>
  <c r="E412" i="30"/>
  <c r="F412" i="30"/>
  <c r="G412" i="30"/>
  <c r="H412" i="30"/>
  <c r="I412" i="30"/>
  <c r="J412" i="30"/>
  <c r="E413" i="30"/>
  <c r="F413" i="30"/>
  <c r="G413" i="30"/>
  <c r="H413" i="30"/>
  <c r="I413" i="30"/>
  <c r="J413" i="30"/>
  <c r="E414" i="30"/>
  <c r="F414" i="30"/>
  <c r="G414" i="30"/>
  <c r="H414" i="30"/>
  <c r="I414" i="30"/>
  <c r="J414" i="30"/>
  <c r="E415" i="30"/>
  <c r="F415" i="30"/>
  <c r="G415" i="30"/>
  <c r="H415" i="30"/>
  <c r="I415" i="30"/>
  <c r="J415" i="30"/>
  <c r="E416" i="30"/>
  <c r="F416" i="30"/>
  <c r="G416" i="30"/>
  <c r="H416" i="30"/>
  <c r="I416" i="30"/>
  <c r="J416" i="30"/>
  <c r="E417" i="30"/>
  <c r="F417" i="30"/>
  <c r="G417" i="30"/>
  <c r="H417" i="30"/>
  <c r="I417" i="30"/>
  <c r="J417" i="30"/>
  <c r="E418" i="30"/>
  <c r="F418" i="30"/>
  <c r="G418" i="30"/>
  <c r="H418" i="30"/>
  <c r="I418" i="30"/>
  <c r="J418" i="30"/>
  <c r="E419" i="30"/>
  <c r="F419" i="30"/>
  <c r="G419" i="30"/>
  <c r="H419" i="30"/>
  <c r="I419" i="30"/>
  <c r="J419" i="30"/>
  <c r="E420" i="30"/>
  <c r="F420" i="30"/>
  <c r="G420" i="30"/>
  <c r="H420" i="30"/>
  <c r="I420" i="30"/>
  <c r="J420" i="30"/>
  <c r="E421" i="30"/>
  <c r="F421" i="30"/>
  <c r="G421" i="30"/>
  <c r="H421" i="30"/>
  <c r="I421" i="30"/>
  <c r="J421" i="30"/>
  <c r="E422" i="30"/>
  <c r="F422" i="30"/>
  <c r="G422" i="30"/>
  <c r="H422" i="30"/>
  <c r="I422" i="30"/>
  <c r="J422" i="30"/>
  <c r="E423" i="30"/>
  <c r="F423" i="30"/>
  <c r="G423" i="30"/>
  <c r="H423" i="30"/>
  <c r="I423" i="30"/>
  <c r="J423" i="30"/>
  <c r="E424" i="30"/>
  <c r="F424" i="30"/>
  <c r="G424" i="30"/>
  <c r="H424" i="30"/>
  <c r="I424" i="30"/>
  <c r="J424" i="30"/>
  <c r="E425" i="30"/>
  <c r="F425" i="30"/>
  <c r="G425" i="30"/>
  <c r="H425" i="30"/>
  <c r="I425" i="30"/>
  <c r="J425" i="30"/>
  <c r="E426" i="30"/>
  <c r="F426" i="30"/>
  <c r="G426" i="30"/>
  <c r="H426" i="30"/>
  <c r="I426" i="30"/>
  <c r="J426" i="30"/>
  <c r="E427" i="30"/>
  <c r="F427" i="30"/>
  <c r="G427" i="30"/>
  <c r="H427" i="30"/>
  <c r="I427" i="30"/>
  <c r="J427" i="30"/>
  <c r="E428" i="30"/>
  <c r="F428" i="30"/>
  <c r="G428" i="30"/>
  <c r="H428" i="30"/>
  <c r="I428" i="30"/>
  <c r="J428" i="30"/>
  <c r="E429" i="30"/>
  <c r="F429" i="30"/>
  <c r="G429" i="30"/>
  <c r="H429" i="30"/>
  <c r="I429" i="30"/>
  <c r="J429" i="30"/>
  <c r="E430" i="30"/>
  <c r="F430" i="30"/>
  <c r="G430" i="30"/>
  <c r="H430" i="30"/>
  <c r="I430" i="30"/>
  <c r="J430" i="30"/>
  <c r="E431" i="30"/>
  <c r="F431" i="30"/>
  <c r="G431" i="30"/>
  <c r="H431" i="30"/>
  <c r="I431" i="30"/>
  <c r="J431" i="30"/>
  <c r="E432" i="30"/>
  <c r="F432" i="30"/>
  <c r="G432" i="30"/>
  <c r="H432" i="30"/>
  <c r="I432" i="30"/>
  <c r="J432" i="30"/>
  <c r="E433" i="30"/>
  <c r="F433" i="30"/>
  <c r="G433" i="30"/>
  <c r="H433" i="30"/>
  <c r="I433" i="30"/>
  <c r="J433" i="30"/>
  <c r="E434" i="30"/>
  <c r="F434" i="30"/>
  <c r="G434" i="30"/>
  <c r="H434" i="30"/>
  <c r="I434" i="30"/>
  <c r="J434" i="30"/>
  <c r="E435" i="30"/>
  <c r="F435" i="30"/>
  <c r="G435" i="30"/>
  <c r="H435" i="30"/>
  <c r="I435" i="30"/>
  <c r="J435" i="30"/>
  <c r="E436" i="30"/>
  <c r="F436" i="30"/>
  <c r="G436" i="30"/>
  <c r="H436" i="30"/>
  <c r="I436" i="30"/>
  <c r="J436" i="30"/>
  <c r="E437" i="30"/>
  <c r="F437" i="30"/>
  <c r="G437" i="30"/>
  <c r="H437" i="30"/>
  <c r="I437" i="30"/>
  <c r="J437" i="30"/>
  <c r="E438" i="30"/>
  <c r="F438" i="30"/>
  <c r="G438" i="30"/>
  <c r="H438" i="30"/>
  <c r="I438" i="30"/>
  <c r="J438" i="30"/>
  <c r="E439" i="30"/>
  <c r="F439" i="30"/>
  <c r="G439" i="30"/>
  <c r="H439" i="30"/>
  <c r="I439" i="30"/>
  <c r="J439" i="30"/>
  <c r="E440" i="30"/>
  <c r="F440" i="30"/>
  <c r="G440" i="30"/>
  <c r="H440" i="30"/>
  <c r="I440" i="30"/>
  <c r="J440" i="30"/>
  <c r="E441" i="30"/>
  <c r="F441" i="30"/>
  <c r="G441" i="30"/>
  <c r="H441" i="30"/>
  <c r="I441" i="30"/>
  <c r="J441" i="30"/>
  <c r="E442" i="30"/>
  <c r="F442" i="30"/>
  <c r="G442" i="30"/>
  <c r="H442" i="30"/>
  <c r="I442" i="30"/>
  <c r="J442" i="30"/>
  <c r="E443" i="30"/>
  <c r="F443" i="30"/>
  <c r="G443" i="30"/>
  <c r="H443" i="30"/>
  <c r="I443" i="30"/>
  <c r="J443" i="30"/>
  <c r="E444" i="30"/>
  <c r="F444" i="30"/>
  <c r="G444" i="30"/>
  <c r="H444" i="30"/>
  <c r="I444" i="30"/>
  <c r="J444" i="30"/>
  <c r="E445" i="30"/>
  <c r="F445" i="30"/>
  <c r="G445" i="30"/>
  <c r="H445" i="30"/>
  <c r="I445" i="30"/>
  <c r="J445" i="30"/>
  <c r="E446" i="30"/>
  <c r="F446" i="30"/>
  <c r="G446" i="30"/>
  <c r="H446" i="30"/>
  <c r="I446" i="30"/>
  <c r="J446" i="30"/>
  <c r="E447" i="30"/>
  <c r="F447" i="30"/>
  <c r="G447" i="30"/>
  <c r="H447" i="30"/>
  <c r="I447" i="30"/>
  <c r="J447" i="30"/>
  <c r="E448" i="30"/>
  <c r="F448" i="30"/>
  <c r="G448" i="30"/>
  <c r="H448" i="30"/>
  <c r="I448" i="30"/>
  <c r="J448" i="30"/>
  <c r="E449" i="30"/>
  <c r="F449" i="30"/>
  <c r="G449" i="30"/>
  <c r="H449" i="30"/>
  <c r="I449" i="30"/>
  <c r="J449" i="30"/>
  <c r="E450" i="30"/>
  <c r="F450" i="30"/>
  <c r="G450" i="30"/>
  <c r="H450" i="30"/>
  <c r="I450" i="30"/>
  <c r="J450" i="30"/>
  <c r="E451" i="30"/>
  <c r="F451" i="30"/>
  <c r="G451" i="30"/>
  <c r="H451" i="30"/>
  <c r="I451" i="30"/>
  <c r="J451" i="30"/>
  <c r="E452" i="30"/>
  <c r="F452" i="30"/>
  <c r="G452" i="30"/>
  <c r="H452" i="30"/>
  <c r="I452" i="30"/>
  <c r="J452" i="30"/>
  <c r="E453" i="30"/>
  <c r="F453" i="30"/>
  <c r="G453" i="30"/>
  <c r="H453" i="30"/>
  <c r="I453" i="30"/>
  <c r="J453" i="30"/>
  <c r="E454" i="30"/>
  <c r="F454" i="30"/>
  <c r="G454" i="30"/>
  <c r="H454" i="30"/>
  <c r="I454" i="30"/>
  <c r="J454" i="30"/>
  <c r="E455" i="30"/>
  <c r="F455" i="30"/>
  <c r="G455" i="30"/>
  <c r="H455" i="30"/>
  <c r="I455" i="30"/>
  <c r="J455" i="30"/>
  <c r="E456" i="30"/>
  <c r="F456" i="30"/>
  <c r="G456" i="30"/>
  <c r="H456" i="30"/>
  <c r="I456" i="30"/>
  <c r="J456" i="30"/>
  <c r="E457" i="30"/>
  <c r="F457" i="30"/>
  <c r="G457" i="30"/>
  <c r="H457" i="30"/>
  <c r="I457" i="30"/>
  <c r="J457" i="30"/>
  <c r="E458" i="30"/>
  <c r="F458" i="30"/>
  <c r="G458" i="30"/>
  <c r="H458" i="30"/>
  <c r="I458" i="30"/>
  <c r="J458" i="30"/>
  <c r="E459" i="30"/>
  <c r="F459" i="30"/>
  <c r="G459" i="30"/>
  <c r="H459" i="30"/>
  <c r="I459" i="30"/>
  <c r="J459" i="30"/>
  <c r="E460" i="30"/>
  <c r="F460" i="30"/>
  <c r="G460" i="30"/>
  <c r="H460" i="30"/>
  <c r="I460" i="30"/>
  <c r="J460" i="30"/>
  <c r="E461" i="30"/>
  <c r="F461" i="30"/>
  <c r="G461" i="30"/>
  <c r="H461" i="30"/>
  <c r="I461" i="30"/>
  <c r="J461" i="30"/>
  <c r="E462" i="30"/>
  <c r="F462" i="30"/>
  <c r="G462" i="30"/>
  <c r="H462" i="30"/>
  <c r="I462" i="30"/>
  <c r="J462" i="30"/>
  <c r="E463" i="30"/>
  <c r="F463" i="30"/>
  <c r="G463" i="30"/>
  <c r="H463" i="30"/>
  <c r="I463" i="30"/>
  <c r="J463" i="30"/>
  <c r="E464" i="30"/>
  <c r="F464" i="30"/>
  <c r="G464" i="30"/>
  <c r="H464" i="30"/>
  <c r="I464" i="30"/>
  <c r="J464" i="30"/>
  <c r="E465" i="30"/>
  <c r="F465" i="30"/>
  <c r="G465" i="30"/>
  <c r="H465" i="30"/>
  <c r="I465" i="30"/>
  <c r="J465" i="30"/>
  <c r="E466" i="30"/>
  <c r="F466" i="30"/>
  <c r="G466" i="30"/>
  <c r="H466" i="30"/>
  <c r="I466" i="30"/>
  <c r="J466" i="30"/>
  <c r="E467" i="30"/>
  <c r="F467" i="30"/>
  <c r="G467" i="30"/>
  <c r="H467" i="30"/>
  <c r="I467" i="30"/>
  <c r="J467" i="30"/>
  <c r="E468" i="30"/>
  <c r="F468" i="30"/>
  <c r="G468" i="30"/>
  <c r="H468" i="30"/>
  <c r="I468" i="30"/>
  <c r="J468" i="30"/>
  <c r="E469" i="30"/>
  <c r="F469" i="30"/>
  <c r="G469" i="30"/>
  <c r="H469" i="30"/>
  <c r="I469" i="30"/>
  <c r="J469" i="30"/>
  <c r="E470" i="30"/>
  <c r="F470" i="30"/>
  <c r="G470" i="30"/>
  <c r="H470" i="30"/>
  <c r="I470" i="30"/>
  <c r="J470" i="30"/>
  <c r="E471" i="30"/>
  <c r="F471" i="30"/>
  <c r="G471" i="30"/>
  <c r="H471" i="30"/>
  <c r="I471" i="30"/>
  <c r="J471" i="30"/>
  <c r="E472" i="30"/>
  <c r="F472" i="30"/>
  <c r="G472" i="30"/>
  <c r="H472" i="30"/>
  <c r="I472" i="30"/>
  <c r="J472" i="30"/>
  <c r="E473" i="30"/>
  <c r="F473" i="30"/>
  <c r="G473" i="30"/>
  <c r="H473" i="30"/>
  <c r="I473" i="30"/>
  <c r="J473" i="30"/>
  <c r="E474" i="30"/>
  <c r="F474" i="30"/>
  <c r="G474" i="30"/>
  <c r="H474" i="30"/>
  <c r="I474" i="30"/>
  <c r="J474" i="30"/>
  <c r="E475" i="30"/>
  <c r="F475" i="30"/>
  <c r="G475" i="30"/>
  <c r="H475" i="30"/>
  <c r="I475" i="30"/>
  <c r="J475" i="30"/>
  <c r="E476" i="30"/>
  <c r="F476" i="30"/>
  <c r="G476" i="30"/>
  <c r="H476" i="30"/>
  <c r="I476" i="30"/>
  <c r="J476" i="30"/>
  <c r="E477" i="30"/>
  <c r="F477" i="30"/>
  <c r="G477" i="30"/>
  <c r="H477" i="30"/>
  <c r="I477" i="30"/>
  <c r="J477" i="30"/>
  <c r="E478" i="30"/>
  <c r="F478" i="30"/>
  <c r="G478" i="30"/>
  <c r="H478" i="30"/>
  <c r="I478" i="30"/>
  <c r="J478" i="30"/>
  <c r="E479" i="30"/>
  <c r="F479" i="30"/>
  <c r="G479" i="30"/>
  <c r="H479" i="30"/>
  <c r="I479" i="30"/>
  <c r="J479" i="30"/>
  <c r="E480" i="30"/>
  <c r="F480" i="30"/>
  <c r="G480" i="30"/>
  <c r="H480" i="30"/>
  <c r="I480" i="30"/>
  <c r="J480" i="30"/>
  <c r="E481" i="30"/>
  <c r="F481" i="30"/>
  <c r="G481" i="30"/>
  <c r="H481" i="30"/>
  <c r="I481" i="30"/>
  <c r="J481" i="30"/>
  <c r="E482" i="30"/>
  <c r="F482" i="30"/>
  <c r="G482" i="30"/>
  <c r="H482" i="30"/>
  <c r="I482" i="30"/>
  <c r="J482" i="30"/>
  <c r="E483" i="30"/>
  <c r="F483" i="30"/>
  <c r="G483" i="30"/>
  <c r="H483" i="30"/>
  <c r="I483" i="30"/>
  <c r="J483" i="30"/>
  <c r="E484" i="30"/>
  <c r="F484" i="30"/>
  <c r="G484" i="30"/>
  <c r="H484" i="30"/>
  <c r="I484" i="30"/>
  <c r="J484" i="30"/>
  <c r="E485" i="30"/>
  <c r="F485" i="30"/>
  <c r="G485" i="30"/>
  <c r="H485" i="30"/>
  <c r="I485" i="30"/>
  <c r="J485" i="30"/>
  <c r="E486" i="30"/>
  <c r="F486" i="30"/>
  <c r="G486" i="30"/>
  <c r="H486" i="30"/>
  <c r="I486" i="30"/>
  <c r="J486" i="30"/>
  <c r="E487" i="30"/>
  <c r="F487" i="30"/>
  <c r="G487" i="30"/>
  <c r="H487" i="30"/>
  <c r="I487" i="30"/>
  <c r="J487" i="30"/>
  <c r="E488" i="30"/>
  <c r="F488" i="30"/>
  <c r="G488" i="30"/>
  <c r="H488" i="30"/>
  <c r="I488" i="30"/>
  <c r="J488" i="30"/>
  <c r="E489" i="30"/>
  <c r="F489" i="30"/>
  <c r="G489" i="30"/>
  <c r="H489" i="30"/>
  <c r="I489" i="30"/>
  <c r="J489" i="30"/>
  <c r="E490" i="30"/>
  <c r="F490" i="30"/>
  <c r="G490" i="30"/>
  <c r="H490" i="30"/>
  <c r="I490" i="30"/>
  <c r="J490" i="30"/>
  <c r="E491" i="30"/>
  <c r="F491" i="30"/>
  <c r="G491" i="30"/>
  <c r="H491" i="30"/>
  <c r="I491" i="30"/>
  <c r="J491" i="30"/>
  <c r="E492" i="30"/>
  <c r="F492" i="30"/>
  <c r="G492" i="30"/>
  <c r="H492" i="30"/>
  <c r="I492" i="30"/>
  <c r="J492" i="30"/>
  <c r="E493" i="30"/>
  <c r="F493" i="30"/>
  <c r="G493" i="30"/>
  <c r="H493" i="30"/>
  <c r="I493" i="30"/>
  <c r="J493" i="30"/>
  <c r="E494" i="30"/>
  <c r="F494" i="30"/>
  <c r="G494" i="30"/>
  <c r="H494" i="30"/>
  <c r="I494" i="30"/>
  <c r="J494" i="30"/>
  <c r="E495" i="30"/>
  <c r="F495" i="30"/>
  <c r="G495" i="30"/>
  <c r="H495" i="30"/>
  <c r="I495" i="30"/>
  <c r="J495" i="30"/>
  <c r="E496" i="30"/>
  <c r="F496" i="30"/>
  <c r="G496" i="30"/>
  <c r="H496" i="30"/>
  <c r="I496" i="30"/>
  <c r="J496" i="30"/>
  <c r="E497" i="30"/>
  <c r="F497" i="30"/>
  <c r="G497" i="30"/>
  <c r="H497" i="30"/>
  <c r="I497" i="30"/>
  <c r="J497" i="30"/>
  <c r="E498" i="30"/>
  <c r="F498" i="30"/>
  <c r="G498" i="30"/>
  <c r="H498" i="30"/>
  <c r="I498" i="30"/>
  <c r="J498" i="30"/>
  <c r="E499" i="30"/>
  <c r="F499" i="30"/>
  <c r="G499" i="30"/>
  <c r="H499" i="30"/>
  <c r="I499" i="30"/>
  <c r="J499" i="30"/>
  <c r="E500" i="30"/>
  <c r="F500" i="30"/>
  <c r="G500" i="30"/>
  <c r="H500" i="30"/>
  <c r="I500" i="30"/>
  <c r="J500" i="30"/>
  <c r="J2" i="30"/>
  <c r="I2" i="30"/>
  <c r="H2" i="30"/>
  <c r="G2" i="30"/>
  <c r="F2" i="30"/>
  <c r="E3" i="27"/>
  <c r="E4" i="27"/>
  <c r="E5" i="27"/>
  <c r="E6" i="27"/>
  <c r="E7" i="27"/>
  <c r="E8" i="27"/>
  <c r="E9" i="27"/>
  <c r="E10" i="27"/>
  <c r="E11" i="27"/>
  <c r="E12" i="27"/>
  <c r="E13" i="27"/>
  <c r="E14" i="27"/>
  <c r="E15" i="27"/>
  <c r="E16" i="27"/>
  <c r="E17" i="27"/>
  <c r="E18" i="27"/>
  <c r="E19" i="27"/>
  <c r="E20" i="27"/>
  <c r="E21" i="27"/>
  <c r="E22" i="27"/>
  <c r="E23" i="27"/>
  <c r="E24" i="27"/>
  <c r="E25" i="27"/>
  <c r="E26" i="27"/>
  <c r="E27" i="27"/>
  <c r="E28" i="27"/>
  <c r="E29" i="27"/>
  <c r="E30" i="27"/>
  <c r="E31" i="27"/>
  <c r="E32" i="27"/>
  <c r="E33" i="27"/>
  <c r="E34" i="27"/>
  <c r="E35" i="27"/>
  <c r="E36" i="27"/>
  <c r="E37" i="27"/>
  <c r="E38" i="27"/>
  <c r="E39" i="27"/>
  <c r="E40" i="27"/>
  <c r="E41" i="27"/>
  <c r="E42" i="27"/>
  <c r="E43" i="27"/>
  <c r="E44" i="27"/>
  <c r="E45" i="27"/>
  <c r="E46" i="27"/>
  <c r="E47" i="27"/>
  <c r="E48" i="27"/>
  <c r="E49" i="27"/>
  <c r="E50" i="27"/>
  <c r="E51" i="27"/>
  <c r="E52" i="27"/>
  <c r="E53" i="27"/>
  <c r="E54" i="27"/>
  <c r="E55" i="27"/>
  <c r="E56" i="27"/>
  <c r="E57" i="27"/>
  <c r="E58" i="27"/>
  <c r="E59" i="27"/>
  <c r="E60" i="27"/>
  <c r="E61" i="27"/>
  <c r="E62" i="27"/>
  <c r="E63" i="27"/>
  <c r="E64" i="27"/>
  <c r="E65" i="27"/>
  <c r="E66" i="27"/>
  <c r="E67" i="27"/>
  <c r="E68" i="27"/>
  <c r="E69" i="27"/>
  <c r="E70" i="27"/>
  <c r="E71" i="27"/>
  <c r="E72" i="27"/>
  <c r="E73" i="27"/>
  <c r="E74" i="27"/>
  <c r="E75" i="27"/>
  <c r="E76" i="27"/>
  <c r="E77" i="27"/>
  <c r="E78" i="27"/>
  <c r="E79" i="27"/>
  <c r="E80" i="27"/>
  <c r="E81" i="27"/>
  <c r="E82" i="27"/>
  <c r="E83" i="27"/>
  <c r="E84" i="27"/>
  <c r="E85" i="27"/>
  <c r="E86" i="27"/>
  <c r="E87" i="27"/>
  <c r="E88" i="27"/>
  <c r="E89" i="27"/>
  <c r="E90" i="27"/>
  <c r="E91" i="27"/>
  <c r="E92" i="27"/>
  <c r="E93" i="27"/>
  <c r="E94" i="27"/>
  <c r="E95" i="27"/>
  <c r="E96" i="27"/>
  <c r="E97" i="27"/>
  <c r="E98" i="27"/>
  <c r="E99" i="27"/>
  <c r="E100" i="27"/>
  <c r="E101" i="27"/>
  <c r="E102" i="27"/>
  <c r="E103" i="27"/>
  <c r="E104" i="27"/>
  <c r="E105" i="27"/>
  <c r="E106" i="27"/>
  <c r="E107" i="27"/>
  <c r="E108" i="27"/>
  <c r="E109" i="27"/>
  <c r="E110" i="27"/>
  <c r="E111" i="27"/>
  <c r="E112" i="27"/>
  <c r="E113" i="27"/>
  <c r="E114" i="27"/>
  <c r="E115" i="27"/>
  <c r="E116" i="27"/>
  <c r="E117" i="27"/>
  <c r="E118" i="27"/>
  <c r="E119" i="27"/>
  <c r="E120" i="27"/>
  <c r="E121" i="27"/>
  <c r="E122" i="27"/>
  <c r="E123" i="27"/>
  <c r="E124" i="27"/>
  <c r="E125" i="27"/>
  <c r="E126" i="27"/>
  <c r="E127" i="27"/>
  <c r="E128" i="27"/>
  <c r="E129" i="27"/>
  <c r="E130" i="27"/>
  <c r="E131" i="27"/>
  <c r="E132" i="27"/>
  <c r="E133" i="27"/>
  <c r="E134" i="27"/>
  <c r="E135" i="27"/>
  <c r="E136" i="27"/>
  <c r="E137" i="27"/>
  <c r="E138" i="27"/>
  <c r="E139" i="27"/>
  <c r="E140" i="27"/>
  <c r="E141" i="27"/>
  <c r="E142" i="27"/>
  <c r="E143" i="27"/>
  <c r="E144" i="27"/>
  <c r="E145" i="27"/>
  <c r="E146" i="27"/>
  <c r="E147" i="27"/>
  <c r="E148" i="27"/>
  <c r="E149" i="27"/>
  <c r="E150" i="27"/>
  <c r="E151" i="27"/>
  <c r="E152" i="27"/>
  <c r="E153" i="27"/>
  <c r="E154" i="27"/>
  <c r="E155" i="27"/>
  <c r="E156" i="27"/>
  <c r="E157" i="27"/>
  <c r="E158" i="27"/>
  <c r="E159" i="27"/>
  <c r="E160" i="27"/>
  <c r="E161" i="27"/>
  <c r="E162" i="27"/>
  <c r="E163" i="27"/>
  <c r="E164" i="27"/>
  <c r="E165" i="27"/>
  <c r="E166" i="27"/>
  <c r="E167" i="27"/>
  <c r="E168" i="27"/>
  <c r="E169" i="27"/>
  <c r="E170" i="27"/>
  <c r="E171" i="27"/>
  <c r="E172" i="27"/>
  <c r="E173" i="27"/>
  <c r="E174" i="27"/>
  <c r="E175" i="27"/>
  <c r="E176" i="27"/>
  <c r="E177" i="27"/>
  <c r="E178" i="27"/>
  <c r="E179" i="27"/>
  <c r="E180" i="27"/>
  <c r="E181" i="27"/>
  <c r="E182" i="27"/>
  <c r="E183" i="27"/>
  <c r="E184" i="27"/>
  <c r="E185" i="27"/>
  <c r="E186" i="27"/>
  <c r="E187" i="27"/>
  <c r="E188" i="27"/>
  <c r="E189" i="27"/>
  <c r="E190" i="27"/>
  <c r="E191" i="27"/>
  <c r="E192" i="27"/>
  <c r="E193" i="27"/>
  <c r="E194" i="27"/>
  <c r="E195" i="27"/>
  <c r="E196" i="27"/>
  <c r="E197" i="27"/>
  <c r="E198" i="27"/>
  <c r="E199" i="27"/>
  <c r="E200" i="27"/>
  <c r="E201" i="27"/>
  <c r="E202" i="27"/>
  <c r="E203" i="27"/>
  <c r="E204" i="27"/>
  <c r="E205" i="27"/>
  <c r="E206" i="27"/>
  <c r="E207" i="27"/>
  <c r="E208" i="27"/>
  <c r="E209" i="27"/>
  <c r="E210" i="27"/>
  <c r="E211" i="27"/>
  <c r="E212" i="27"/>
  <c r="E213" i="27"/>
  <c r="E214" i="27"/>
  <c r="E215" i="27"/>
  <c r="E216" i="27"/>
  <c r="E217" i="27"/>
  <c r="E218" i="27"/>
  <c r="E219" i="27"/>
  <c r="E220" i="27"/>
  <c r="E221" i="27"/>
  <c r="E222" i="27"/>
  <c r="E223" i="27"/>
  <c r="E224" i="27"/>
  <c r="E225" i="27"/>
  <c r="E226" i="27"/>
  <c r="E227" i="27"/>
  <c r="E228" i="27"/>
  <c r="E229" i="27"/>
  <c r="E230" i="27"/>
  <c r="E231" i="27"/>
  <c r="E232" i="27"/>
  <c r="E233" i="27"/>
  <c r="E234" i="27"/>
  <c r="E235" i="27"/>
  <c r="E236" i="27"/>
  <c r="E237" i="27"/>
  <c r="E238" i="27"/>
  <c r="E239" i="27"/>
  <c r="E240" i="27"/>
  <c r="E241" i="27"/>
  <c r="E242" i="27"/>
  <c r="E243" i="27"/>
  <c r="E244" i="27"/>
  <c r="E245" i="27"/>
  <c r="E246" i="27"/>
  <c r="E247" i="27"/>
  <c r="E248" i="27"/>
  <c r="E249" i="27"/>
  <c r="E250" i="27"/>
  <c r="E251" i="27"/>
  <c r="E252" i="27"/>
  <c r="E253" i="27"/>
  <c r="E254" i="27"/>
  <c r="E255" i="27"/>
  <c r="E256" i="27"/>
  <c r="E257" i="27"/>
  <c r="E258" i="27"/>
  <c r="E259" i="27"/>
  <c r="E260" i="27"/>
  <c r="E261" i="27"/>
  <c r="E262" i="27"/>
  <c r="E263" i="27"/>
  <c r="E264" i="27"/>
  <c r="E265" i="27"/>
  <c r="E266" i="27"/>
  <c r="E267" i="27"/>
  <c r="E268" i="27"/>
  <c r="E269" i="27"/>
  <c r="E270" i="27"/>
  <c r="E271" i="27"/>
  <c r="E272" i="27"/>
  <c r="E273" i="27"/>
  <c r="E274" i="27"/>
  <c r="E275" i="27"/>
  <c r="E276" i="27"/>
  <c r="E277" i="27"/>
  <c r="E278" i="27"/>
  <c r="E279" i="27"/>
  <c r="E280" i="27"/>
  <c r="E281" i="27"/>
  <c r="E282" i="27"/>
  <c r="E283" i="27"/>
  <c r="E284" i="27"/>
  <c r="E285" i="27"/>
  <c r="E286" i="27"/>
  <c r="E287" i="27"/>
  <c r="E288" i="27"/>
  <c r="E289" i="27"/>
  <c r="E290" i="27"/>
  <c r="E291" i="27"/>
  <c r="E292" i="27"/>
  <c r="E293" i="27"/>
  <c r="E294" i="27"/>
  <c r="E295" i="27"/>
  <c r="E296" i="27"/>
  <c r="E297" i="27"/>
  <c r="E298" i="27"/>
  <c r="E299" i="27"/>
  <c r="E300" i="27"/>
  <c r="E301" i="27"/>
  <c r="E302" i="27"/>
  <c r="E303" i="27"/>
  <c r="E304" i="27"/>
  <c r="E305" i="27"/>
  <c r="E306" i="27"/>
  <c r="E307" i="27"/>
  <c r="E308" i="27"/>
  <c r="E309" i="27"/>
  <c r="E310" i="27"/>
  <c r="E311" i="27"/>
  <c r="E312" i="27"/>
  <c r="E313" i="27"/>
  <c r="E314" i="27"/>
  <c r="E315" i="27"/>
  <c r="E316" i="27"/>
  <c r="E317" i="27"/>
  <c r="E318" i="27"/>
  <c r="E319" i="27"/>
  <c r="E320" i="27"/>
  <c r="E321" i="27"/>
  <c r="E322" i="27"/>
  <c r="E323" i="27"/>
  <c r="E324" i="27"/>
  <c r="E325" i="27"/>
  <c r="E326" i="27"/>
  <c r="E327" i="27"/>
  <c r="E328" i="27"/>
  <c r="E329" i="27"/>
  <c r="E330" i="27"/>
  <c r="E331" i="27"/>
  <c r="E332" i="27"/>
  <c r="E333" i="27"/>
  <c r="E334" i="27"/>
  <c r="E335" i="27"/>
  <c r="E336" i="27"/>
  <c r="E337" i="27"/>
  <c r="E338" i="27"/>
  <c r="E339" i="27"/>
  <c r="E340" i="27"/>
  <c r="E341" i="27"/>
  <c r="E342" i="27"/>
  <c r="E343" i="27"/>
  <c r="E344" i="27"/>
  <c r="E345" i="27"/>
  <c r="E346" i="27"/>
  <c r="E347" i="27"/>
  <c r="E348" i="27"/>
  <c r="E349" i="27"/>
  <c r="E350" i="27"/>
  <c r="E351" i="27"/>
  <c r="E352" i="27"/>
  <c r="E353" i="27"/>
  <c r="E354" i="27"/>
  <c r="E355" i="27"/>
  <c r="E356" i="27"/>
  <c r="E357" i="27"/>
  <c r="E358" i="27"/>
  <c r="E359" i="27"/>
  <c r="E360" i="27"/>
  <c r="E361" i="27"/>
  <c r="E362" i="27"/>
  <c r="E363" i="27"/>
  <c r="E364" i="27"/>
  <c r="E365" i="27"/>
  <c r="E366" i="27"/>
  <c r="E367" i="27"/>
  <c r="E368" i="27"/>
  <c r="E369" i="27"/>
  <c r="E370" i="27"/>
  <c r="E371" i="27"/>
  <c r="E372" i="27"/>
  <c r="E373" i="27"/>
  <c r="E374" i="27"/>
  <c r="E375" i="27"/>
  <c r="E376" i="27"/>
  <c r="E377" i="27"/>
  <c r="E378" i="27"/>
  <c r="E379" i="27"/>
  <c r="E380" i="27"/>
  <c r="E381" i="27"/>
  <c r="E382" i="27"/>
  <c r="E383" i="27"/>
  <c r="E384" i="27"/>
  <c r="E385" i="27"/>
  <c r="E386" i="27"/>
  <c r="E387" i="27"/>
  <c r="E388" i="27"/>
  <c r="E389" i="27"/>
  <c r="E390" i="27"/>
  <c r="E391" i="27"/>
  <c r="E392" i="27"/>
  <c r="E393" i="27"/>
  <c r="E394" i="27"/>
  <c r="E395" i="27"/>
  <c r="E396" i="27"/>
  <c r="E397" i="27"/>
  <c r="E398" i="27"/>
  <c r="E399" i="27"/>
  <c r="E400" i="27"/>
  <c r="E401" i="27"/>
  <c r="E402" i="27"/>
  <c r="E403" i="27"/>
  <c r="E404" i="27"/>
  <c r="E405" i="27"/>
  <c r="E406" i="27"/>
  <c r="E407" i="27"/>
  <c r="E408" i="27"/>
  <c r="E409" i="27"/>
  <c r="E410" i="27"/>
  <c r="E411" i="27"/>
  <c r="E412" i="27"/>
  <c r="E413" i="27"/>
  <c r="E414" i="27"/>
  <c r="E415" i="27"/>
  <c r="E416" i="27"/>
  <c r="E417" i="27"/>
  <c r="E418" i="27"/>
  <c r="E419" i="27"/>
  <c r="E420" i="27"/>
  <c r="E421" i="27"/>
  <c r="E422" i="27"/>
  <c r="E423" i="27"/>
  <c r="E424" i="27"/>
  <c r="E425" i="27"/>
  <c r="E426" i="27"/>
  <c r="E427" i="27"/>
  <c r="E428" i="27"/>
  <c r="E429" i="27"/>
  <c r="E430" i="27"/>
  <c r="E431" i="27"/>
  <c r="E432" i="27"/>
  <c r="E433" i="27"/>
  <c r="E434" i="27"/>
  <c r="E435" i="27"/>
  <c r="E436" i="27"/>
  <c r="E437" i="27"/>
  <c r="E438" i="27"/>
  <c r="E439" i="27"/>
  <c r="E440" i="27"/>
  <c r="E441" i="27"/>
  <c r="E442" i="27"/>
  <c r="E443" i="27"/>
  <c r="E444" i="27"/>
  <c r="E445" i="27"/>
  <c r="E446" i="27"/>
  <c r="E447" i="27"/>
  <c r="E448" i="27"/>
  <c r="E449" i="27"/>
  <c r="E450" i="27"/>
  <c r="E451" i="27"/>
  <c r="E452" i="27"/>
  <c r="E453" i="27"/>
  <c r="E454" i="27"/>
  <c r="E455" i="27"/>
  <c r="E456" i="27"/>
  <c r="E457" i="27"/>
  <c r="E458" i="27"/>
  <c r="E459" i="27"/>
  <c r="E460" i="27"/>
  <c r="E461" i="27"/>
  <c r="E462" i="27"/>
  <c r="E463" i="27"/>
  <c r="E464" i="27"/>
  <c r="E465" i="27"/>
  <c r="E466" i="27"/>
  <c r="E467" i="27"/>
  <c r="E468" i="27"/>
  <c r="E469" i="27"/>
  <c r="E470" i="27"/>
  <c r="E471" i="27"/>
  <c r="E472" i="27"/>
  <c r="E473" i="27"/>
  <c r="E474" i="27"/>
  <c r="E475" i="27"/>
  <c r="E476" i="27"/>
  <c r="E477" i="27"/>
  <c r="E478" i="27"/>
  <c r="E479" i="27"/>
  <c r="E480" i="27"/>
  <c r="E481" i="27"/>
  <c r="E482" i="27"/>
  <c r="E483" i="27"/>
  <c r="E484" i="27"/>
  <c r="E485" i="27"/>
  <c r="E486" i="27"/>
  <c r="E487" i="27"/>
  <c r="E488" i="27"/>
  <c r="E489" i="27"/>
  <c r="E490" i="27"/>
  <c r="E491" i="27"/>
  <c r="E492" i="27"/>
  <c r="E493" i="27"/>
  <c r="E494" i="27"/>
  <c r="E495" i="27"/>
  <c r="E496" i="27"/>
  <c r="E497" i="27"/>
  <c r="E498" i="27"/>
  <c r="E499" i="27"/>
  <c r="E500" i="27"/>
  <c r="E2" i="30"/>
  <c r="A2" i="30"/>
  <c r="B2" i="30"/>
  <c r="C2" i="30"/>
  <c r="D2" i="30"/>
  <c r="A3" i="30"/>
  <c r="B3" i="30"/>
  <c r="C3" i="30"/>
  <c r="D3" i="30"/>
  <c r="A4" i="30"/>
  <c r="B4" i="30"/>
  <c r="C4" i="30"/>
  <c r="D4" i="30"/>
  <c r="A5" i="30"/>
  <c r="B5" i="30"/>
  <c r="C5" i="30"/>
  <c r="D5" i="30"/>
  <c r="A6" i="30"/>
  <c r="B6" i="30"/>
  <c r="C6" i="30"/>
  <c r="D6" i="30"/>
  <c r="A7" i="30"/>
  <c r="B7" i="30"/>
  <c r="C7" i="30"/>
  <c r="D7" i="30"/>
  <c r="A8" i="30"/>
  <c r="B8" i="30"/>
  <c r="C8" i="30"/>
  <c r="D8" i="30"/>
  <c r="A9" i="30"/>
  <c r="B9" i="30"/>
  <c r="C9" i="30"/>
  <c r="D9" i="30"/>
  <c r="A10" i="30"/>
  <c r="B10" i="30"/>
  <c r="C10" i="30"/>
  <c r="D10" i="30"/>
  <c r="A11" i="30"/>
  <c r="B11" i="30"/>
  <c r="C11" i="30"/>
  <c r="D11" i="30"/>
  <c r="A12" i="30"/>
  <c r="B12" i="30"/>
  <c r="C12" i="30"/>
  <c r="D12" i="30"/>
  <c r="A13" i="30"/>
  <c r="B13" i="30"/>
  <c r="C13" i="30"/>
  <c r="D13" i="30"/>
  <c r="A14" i="30"/>
  <c r="B14" i="30"/>
  <c r="C14" i="30"/>
  <c r="D14" i="30"/>
  <c r="A15" i="30"/>
  <c r="B15" i="30"/>
  <c r="C15" i="30"/>
  <c r="D15" i="30"/>
  <c r="A16" i="30"/>
  <c r="B16" i="30"/>
  <c r="C16" i="30"/>
  <c r="D16" i="30"/>
  <c r="A17" i="30"/>
  <c r="B17" i="30"/>
  <c r="C17" i="30"/>
  <c r="D17" i="30"/>
  <c r="A18" i="30"/>
  <c r="B18" i="30"/>
  <c r="C18" i="30"/>
  <c r="D18" i="30"/>
  <c r="A19" i="30"/>
  <c r="B19" i="30"/>
  <c r="C19" i="30"/>
  <c r="D19" i="30"/>
  <c r="A20" i="30"/>
  <c r="B20" i="30"/>
  <c r="C20" i="30"/>
  <c r="D20" i="30"/>
  <c r="A21" i="30"/>
  <c r="B21" i="30"/>
  <c r="C21" i="30"/>
  <c r="D21" i="30"/>
  <c r="A22" i="30"/>
  <c r="B22" i="30"/>
  <c r="C22" i="30"/>
  <c r="D22" i="30"/>
  <c r="A23" i="30"/>
  <c r="B23" i="30"/>
  <c r="C23" i="30"/>
  <c r="D23" i="30"/>
  <c r="A24" i="30"/>
  <c r="B24" i="30"/>
  <c r="C24" i="30"/>
  <c r="D24" i="30"/>
  <c r="A25" i="30"/>
  <c r="B25" i="30"/>
  <c r="C25" i="30"/>
  <c r="D25" i="30"/>
  <c r="A26" i="30"/>
  <c r="B26" i="30"/>
  <c r="C26" i="30"/>
  <c r="D26" i="30"/>
  <c r="A27" i="30"/>
  <c r="B27" i="30"/>
  <c r="C27" i="30"/>
  <c r="D27" i="30"/>
  <c r="A28" i="30"/>
  <c r="B28" i="30"/>
  <c r="C28" i="30"/>
  <c r="D28" i="30"/>
  <c r="A29" i="30"/>
  <c r="B29" i="30"/>
  <c r="C29" i="30"/>
  <c r="D29" i="30"/>
  <c r="A30" i="30"/>
  <c r="B30" i="30"/>
  <c r="C30" i="30"/>
  <c r="D30" i="30"/>
  <c r="A31" i="30"/>
  <c r="B31" i="30"/>
  <c r="C31" i="30"/>
  <c r="D31" i="30"/>
  <c r="A32" i="30"/>
  <c r="B32" i="30"/>
  <c r="C32" i="30"/>
  <c r="D32" i="30"/>
  <c r="A33" i="30"/>
  <c r="B33" i="30"/>
  <c r="C33" i="30"/>
  <c r="D33" i="30"/>
  <c r="A34" i="30"/>
  <c r="B34" i="30"/>
  <c r="C34" i="30"/>
  <c r="D34" i="30"/>
  <c r="A35" i="30"/>
  <c r="B35" i="30"/>
  <c r="C35" i="30"/>
  <c r="D35" i="30"/>
  <c r="A36" i="30"/>
  <c r="B36" i="30"/>
  <c r="C36" i="30"/>
  <c r="D36" i="30"/>
  <c r="A37" i="30"/>
  <c r="B37" i="30"/>
  <c r="C37" i="30"/>
  <c r="D37" i="30"/>
  <c r="A38" i="30"/>
  <c r="B38" i="30"/>
  <c r="C38" i="30"/>
  <c r="D38" i="30"/>
  <c r="A39" i="30"/>
  <c r="B39" i="30"/>
  <c r="C39" i="30"/>
  <c r="D39" i="30"/>
  <c r="A40" i="30"/>
  <c r="B40" i="30"/>
  <c r="C40" i="30"/>
  <c r="D40" i="30"/>
  <c r="A41" i="30"/>
  <c r="B41" i="30"/>
  <c r="C41" i="30"/>
  <c r="D41" i="30"/>
  <c r="A42" i="30"/>
  <c r="B42" i="30"/>
  <c r="C42" i="30"/>
  <c r="D42" i="30"/>
  <c r="A43" i="30"/>
  <c r="B43" i="30"/>
  <c r="C43" i="30"/>
  <c r="D43" i="30"/>
  <c r="A44" i="30"/>
  <c r="B44" i="30"/>
  <c r="C44" i="30"/>
  <c r="D44" i="30"/>
  <c r="A45" i="30"/>
  <c r="B45" i="30"/>
  <c r="C45" i="30"/>
  <c r="D45" i="30"/>
  <c r="A46" i="30"/>
  <c r="B46" i="30"/>
  <c r="C46" i="30"/>
  <c r="D46" i="30"/>
  <c r="A47" i="30"/>
  <c r="B47" i="30"/>
  <c r="C47" i="30"/>
  <c r="D47" i="30"/>
  <c r="A48" i="30"/>
  <c r="B48" i="30"/>
  <c r="C48" i="30"/>
  <c r="D48" i="30"/>
  <c r="A49" i="30"/>
  <c r="B49" i="30"/>
  <c r="C49" i="30"/>
  <c r="D49" i="30"/>
  <c r="A50" i="30"/>
  <c r="B50" i="30"/>
  <c r="C50" i="30"/>
  <c r="D50" i="30"/>
  <c r="A51" i="30"/>
  <c r="B51" i="30"/>
  <c r="C51" i="30"/>
  <c r="D51" i="30"/>
  <c r="A52" i="30"/>
  <c r="B52" i="30"/>
  <c r="C52" i="30"/>
  <c r="D52" i="30"/>
  <c r="A53" i="30"/>
  <c r="B53" i="30"/>
  <c r="C53" i="30"/>
  <c r="D53" i="30"/>
  <c r="A54" i="30"/>
  <c r="B54" i="30"/>
  <c r="C54" i="30"/>
  <c r="D54" i="30"/>
  <c r="A55" i="30"/>
  <c r="B55" i="30"/>
  <c r="C55" i="30"/>
  <c r="D55" i="30"/>
  <c r="A56" i="30"/>
  <c r="B56" i="30"/>
  <c r="C56" i="30"/>
  <c r="D56" i="30"/>
  <c r="A57" i="30"/>
  <c r="B57" i="30"/>
  <c r="C57" i="30"/>
  <c r="D57" i="30"/>
  <c r="A58" i="30"/>
  <c r="B58" i="30"/>
  <c r="C58" i="30"/>
  <c r="D58" i="30"/>
  <c r="A59" i="30"/>
  <c r="B59" i="30"/>
  <c r="C59" i="30"/>
  <c r="D59" i="30"/>
  <c r="A60" i="30"/>
  <c r="B60" i="30"/>
  <c r="C60" i="30"/>
  <c r="D60" i="30"/>
  <c r="A61" i="30"/>
  <c r="B61" i="30"/>
  <c r="C61" i="30"/>
  <c r="D61" i="30"/>
  <c r="A62" i="30"/>
  <c r="B62" i="30"/>
  <c r="C62" i="30"/>
  <c r="D62" i="30"/>
  <c r="A63" i="30"/>
  <c r="B63" i="30"/>
  <c r="C63" i="30"/>
  <c r="D63" i="30"/>
  <c r="A64" i="30"/>
  <c r="B64" i="30"/>
  <c r="C64" i="30"/>
  <c r="D64" i="30"/>
  <c r="A65" i="30"/>
  <c r="B65" i="30"/>
  <c r="C65" i="30"/>
  <c r="D65" i="30"/>
  <c r="A66" i="30"/>
  <c r="B66" i="30"/>
  <c r="C66" i="30"/>
  <c r="D66" i="30"/>
  <c r="A67" i="30"/>
  <c r="B67" i="30"/>
  <c r="C67" i="30"/>
  <c r="D67" i="30"/>
  <c r="A68" i="30"/>
  <c r="B68" i="30"/>
  <c r="C68" i="30"/>
  <c r="D68" i="30"/>
  <c r="A69" i="30"/>
  <c r="B69" i="30"/>
  <c r="C69" i="30"/>
  <c r="D69" i="30"/>
  <c r="A70" i="30"/>
  <c r="B70" i="30"/>
  <c r="C70" i="30"/>
  <c r="D70" i="30"/>
  <c r="A71" i="30"/>
  <c r="B71" i="30"/>
  <c r="C71" i="30"/>
  <c r="D71" i="30"/>
  <c r="A72" i="30"/>
  <c r="B72" i="30"/>
  <c r="C72" i="30"/>
  <c r="D72" i="30"/>
  <c r="A73" i="30"/>
  <c r="B73" i="30"/>
  <c r="C73" i="30"/>
  <c r="D73" i="30"/>
  <c r="A74" i="30"/>
  <c r="B74" i="30"/>
  <c r="C74" i="30"/>
  <c r="D74" i="30"/>
  <c r="A75" i="30"/>
  <c r="B75" i="30"/>
  <c r="C75" i="30"/>
  <c r="D75" i="30"/>
  <c r="A76" i="30"/>
  <c r="B76" i="30"/>
  <c r="C76" i="30"/>
  <c r="D76" i="30"/>
  <c r="A77" i="30"/>
  <c r="B77" i="30"/>
  <c r="C77" i="30"/>
  <c r="D77" i="30"/>
  <c r="A78" i="30"/>
  <c r="B78" i="30"/>
  <c r="C78" i="30"/>
  <c r="D78" i="30"/>
  <c r="A79" i="30"/>
  <c r="B79" i="30"/>
  <c r="C79" i="30"/>
  <c r="D79" i="30"/>
  <c r="A80" i="30"/>
  <c r="B80" i="30"/>
  <c r="C80" i="30"/>
  <c r="D80" i="30"/>
  <c r="A81" i="30"/>
  <c r="B81" i="30"/>
  <c r="C81" i="30"/>
  <c r="D81" i="30"/>
  <c r="A82" i="30"/>
  <c r="B82" i="30"/>
  <c r="C82" i="30"/>
  <c r="D82" i="30"/>
  <c r="A83" i="30"/>
  <c r="B83" i="30"/>
  <c r="C83" i="30"/>
  <c r="D83" i="30"/>
  <c r="A84" i="30"/>
  <c r="B84" i="30"/>
  <c r="C84" i="30"/>
  <c r="D84" i="30"/>
  <c r="A85" i="30"/>
  <c r="B85" i="30"/>
  <c r="C85" i="30"/>
  <c r="D85" i="30"/>
  <c r="A86" i="30"/>
  <c r="B86" i="30"/>
  <c r="C86" i="30"/>
  <c r="D86" i="30"/>
  <c r="A87" i="30"/>
  <c r="B87" i="30"/>
  <c r="C87" i="30"/>
  <c r="D87" i="30"/>
  <c r="A88" i="30"/>
  <c r="B88" i="30"/>
  <c r="C88" i="30"/>
  <c r="D88" i="30"/>
  <c r="A89" i="30"/>
  <c r="B89" i="30"/>
  <c r="C89" i="30"/>
  <c r="D89" i="30"/>
  <c r="A90" i="30"/>
  <c r="B90" i="30"/>
  <c r="C90" i="30"/>
  <c r="D90" i="30"/>
  <c r="A91" i="30"/>
  <c r="B91" i="30"/>
  <c r="C91" i="30"/>
  <c r="D91" i="30"/>
  <c r="A92" i="30"/>
  <c r="B92" i="30"/>
  <c r="C92" i="30"/>
  <c r="D92" i="30"/>
  <c r="A93" i="30"/>
  <c r="B93" i="30"/>
  <c r="C93" i="30"/>
  <c r="D93" i="30"/>
  <c r="A94" i="30"/>
  <c r="B94" i="30"/>
  <c r="C94" i="30"/>
  <c r="D94" i="30"/>
  <c r="A95" i="30"/>
  <c r="B95" i="30"/>
  <c r="C95" i="30"/>
  <c r="D95" i="30"/>
  <c r="A96" i="30"/>
  <c r="B96" i="30"/>
  <c r="C96" i="30"/>
  <c r="D96" i="30"/>
  <c r="A97" i="30"/>
  <c r="B97" i="30"/>
  <c r="C97" i="30"/>
  <c r="D97" i="30"/>
  <c r="A98" i="30"/>
  <c r="B98" i="30"/>
  <c r="C98" i="30"/>
  <c r="D98" i="30"/>
  <c r="A99" i="30"/>
  <c r="B99" i="30"/>
  <c r="C99" i="30"/>
  <c r="D99" i="30"/>
  <c r="A100" i="30"/>
  <c r="B100" i="30"/>
  <c r="C100" i="30"/>
  <c r="D100" i="30"/>
  <c r="A101" i="30"/>
  <c r="B101" i="30"/>
  <c r="C101" i="30"/>
  <c r="D101" i="30"/>
  <c r="A102" i="30"/>
  <c r="B102" i="30"/>
  <c r="C102" i="30"/>
  <c r="D102" i="30"/>
  <c r="A103" i="30"/>
  <c r="B103" i="30"/>
  <c r="C103" i="30"/>
  <c r="D103" i="30"/>
  <c r="A104" i="30"/>
  <c r="B104" i="30"/>
  <c r="C104" i="30"/>
  <c r="D104" i="30"/>
  <c r="A105" i="30"/>
  <c r="B105" i="30"/>
  <c r="C105" i="30"/>
  <c r="D105" i="30"/>
  <c r="A106" i="30"/>
  <c r="B106" i="30"/>
  <c r="C106" i="30"/>
  <c r="D106" i="30"/>
  <c r="A107" i="30"/>
  <c r="B107" i="30"/>
  <c r="C107" i="30"/>
  <c r="D107" i="30"/>
  <c r="A108" i="30"/>
  <c r="B108" i="30"/>
  <c r="C108" i="30"/>
  <c r="D108" i="30"/>
  <c r="A109" i="30"/>
  <c r="B109" i="30"/>
  <c r="C109" i="30"/>
  <c r="D109" i="30"/>
  <c r="A110" i="30"/>
  <c r="B110" i="30"/>
  <c r="C110" i="30"/>
  <c r="D110" i="30"/>
  <c r="A111" i="30"/>
  <c r="B111" i="30"/>
  <c r="C111" i="30"/>
  <c r="D111" i="30"/>
  <c r="A112" i="30"/>
  <c r="B112" i="30"/>
  <c r="C112" i="30"/>
  <c r="D112" i="30"/>
  <c r="A113" i="30"/>
  <c r="B113" i="30"/>
  <c r="C113" i="30"/>
  <c r="D113" i="30"/>
  <c r="A114" i="30"/>
  <c r="B114" i="30"/>
  <c r="C114" i="30"/>
  <c r="D114" i="30"/>
  <c r="A115" i="30"/>
  <c r="B115" i="30"/>
  <c r="C115" i="30"/>
  <c r="D115" i="30"/>
  <c r="A116" i="30"/>
  <c r="B116" i="30"/>
  <c r="C116" i="30"/>
  <c r="D116" i="30"/>
  <c r="A117" i="30"/>
  <c r="B117" i="30"/>
  <c r="C117" i="30"/>
  <c r="D117" i="30"/>
  <c r="A118" i="30"/>
  <c r="B118" i="30"/>
  <c r="C118" i="30"/>
  <c r="D118" i="30"/>
  <c r="A119" i="30"/>
  <c r="B119" i="30"/>
  <c r="C119" i="30"/>
  <c r="D119" i="30"/>
  <c r="A120" i="30"/>
  <c r="B120" i="30"/>
  <c r="C120" i="30"/>
  <c r="D120" i="30"/>
  <c r="A121" i="30"/>
  <c r="B121" i="30"/>
  <c r="C121" i="30"/>
  <c r="D121" i="30"/>
  <c r="A122" i="30"/>
  <c r="B122" i="30"/>
  <c r="C122" i="30"/>
  <c r="D122" i="30"/>
  <c r="A123" i="30"/>
  <c r="B123" i="30"/>
  <c r="C123" i="30"/>
  <c r="D123" i="30"/>
  <c r="A124" i="30"/>
  <c r="B124" i="30"/>
  <c r="C124" i="30"/>
  <c r="D124" i="30"/>
  <c r="A125" i="30"/>
  <c r="B125" i="30"/>
  <c r="C125" i="30"/>
  <c r="D125" i="30"/>
  <c r="A126" i="30"/>
  <c r="B126" i="30"/>
  <c r="C126" i="30"/>
  <c r="D126" i="30"/>
  <c r="A127" i="30"/>
  <c r="B127" i="30"/>
  <c r="C127" i="30"/>
  <c r="D127" i="30"/>
  <c r="A128" i="30"/>
  <c r="B128" i="30"/>
  <c r="C128" i="30"/>
  <c r="D128" i="30"/>
  <c r="A129" i="30"/>
  <c r="B129" i="30"/>
  <c r="C129" i="30"/>
  <c r="D129" i="30"/>
  <c r="A130" i="30"/>
  <c r="B130" i="30"/>
  <c r="C130" i="30"/>
  <c r="D130" i="30"/>
  <c r="A131" i="30"/>
  <c r="B131" i="30"/>
  <c r="C131" i="30"/>
  <c r="D131" i="30"/>
  <c r="A132" i="30"/>
  <c r="B132" i="30"/>
  <c r="C132" i="30"/>
  <c r="D132" i="30"/>
  <c r="A133" i="30"/>
  <c r="B133" i="30"/>
  <c r="C133" i="30"/>
  <c r="D133" i="30"/>
  <c r="A134" i="30"/>
  <c r="B134" i="30"/>
  <c r="C134" i="30"/>
  <c r="D134" i="30"/>
  <c r="A135" i="30"/>
  <c r="B135" i="30"/>
  <c r="C135" i="30"/>
  <c r="D135" i="30"/>
  <c r="A136" i="30"/>
  <c r="B136" i="30"/>
  <c r="C136" i="30"/>
  <c r="D136" i="30"/>
  <c r="A137" i="30"/>
  <c r="B137" i="30"/>
  <c r="C137" i="30"/>
  <c r="D137" i="30"/>
  <c r="A138" i="30"/>
  <c r="B138" i="30"/>
  <c r="C138" i="30"/>
  <c r="D138" i="30"/>
  <c r="A139" i="30"/>
  <c r="B139" i="30"/>
  <c r="C139" i="30"/>
  <c r="D139" i="30"/>
  <c r="A140" i="30"/>
  <c r="B140" i="30"/>
  <c r="C140" i="30"/>
  <c r="D140" i="30"/>
  <c r="A141" i="30"/>
  <c r="B141" i="30"/>
  <c r="C141" i="30"/>
  <c r="D141" i="30"/>
  <c r="A142" i="30"/>
  <c r="B142" i="30"/>
  <c r="C142" i="30"/>
  <c r="D142" i="30"/>
  <c r="A143" i="30"/>
  <c r="B143" i="30"/>
  <c r="C143" i="30"/>
  <c r="D143" i="30"/>
  <c r="A144" i="30"/>
  <c r="B144" i="30"/>
  <c r="C144" i="30"/>
  <c r="D144" i="30"/>
  <c r="A145" i="30"/>
  <c r="B145" i="30"/>
  <c r="C145" i="30"/>
  <c r="D145" i="30"/>
  <c r="A146" i="30"/>
  <c r="B146" i="30"/>
  <c r="C146" i="30"/>
  <c r="D146" i="30"/>
  <c r="A147" i="30"/>
  <c r="B147" i="30"/>
  <c r="C147" i="30"/>
  <c r="D147" i="30"/>
  <c r="A148" i="30"/>
  <c r="B148" i="30"/>
  <c r="C148" i="30"/>
  <c r="D148" i="30"/>
  <c r="A149" i="30"/>
  <c r="B149" i="30"/>
  <c r="C149" i="30"/>
  <c r="D149" i="30"/>
  <c r="A150" i="30"/>
  <c r="B150" i="30"/>
  <c r="C150" i="30"/>
  <c r="D150" i="30"/>
  <c r="A151" i="30"/>
  <c r="B151" i="30"/>
  <c r="C151" i="30"/>
  <c r="D151" i="30"/>
  <c r="A152" i="30"/>
  <c r="B152" i="30"/>
  <c r="C152" i="30"/>
  <c r="D152" i="30"/>
  <c r="A153" i="30"/>
  <c r="B153" i="30"/>
  <c r="C153" i="30"/>
  <c r="D153" i="30"/>
  <c r="A154" i="30"/>
  <c r="B154" i="30"/>
  <c r="C154" i="30"/>
  <c r="D154" i="30"/>
  <c r="A155" i="30"/>
  <c r="B155" i="30"/>
  <c r="C155" i="30"/>
  <c r="D155" i="30"/>
  <c r="A156" i="30"/>
  <c r="B156" i="30"/>
  <c r="C156" i="30"/>
  <c r="D156" i="30"/>
  <c r="A157" i="30"/>
  <c r="B157" i="30"/>
  <c r="C157" i="30"/>
  <c r="D157" i="30"/>
  <c r="A158" i="30"/>
  <c r="B158" i="30"/>
  <c r="C158" i="30"/>
  <c r="D158" i="30"/>
  <c r="A159" i="30"/>
  <c r="B159" i="30"/>
  <c r="C159" i="30"/>
  <c r="D159" i="30"/>
  <c r="A160" i="30"/>
  <c r="B160" i="30"/>
  <c r="C160" i="30"/>
  <c r="D160" i="30"/>
  <c r="A161" i="30"/>
  <c r="B161" i="30"/>
  <c r="C161" i="30"/>
  <c r="D161" i="30"/>
  <c r="A162" i="30"/>
  <c r="B162" i="30"/>
  <c r="C162" i="30"/>
  <c r="D162" i="30"/>
  <c r="A163" i="30"/>
  <c r="B163" i="30"/>
  <c r="C163" i="30"/>
  <c r="D163" i="30"/>
  <c r="A164" i="30"/>
  <c r="B164" i="30"/>
  <c r="C164" i="30"/>
  <c r="D164" i="30"/>
  <c r="A165" i="30"/>
  <c r="B165" i="30"/>
  <c r="C165" i="30"/>
  <c r="D165" i="30"/>
  <c r="A166" i="30"/>
  <c r="B166" i="30"/>
  <c r="C166" i="30"/>
  <c r="D166" i="30"/>
  <c r="A167" i="30"/>
  <c r="B167" i="30"/>
  <c r="C167" i="30"/>
  <c r="D167" i="30"/>
  <c r="A168" i="30"/>
  <c r="B168" i="30"/>
  <c r="C168" i="30"/>
  <c r="D168" i="30"/>
  <c r="A169" i="30"/>
  <c r="B169" i="30"/>
  <c r="C169" i="30"/>
  <c r="D169" i="30"/>
  <c r="A170" i="30"/>
  <c r="B170" i="30"/>
  <c r="C170" i="30"/>
  <c r="D170" i="30"/>
  <c r="A171" i="30"/>
  <c r="B171" i="30"/>
  <c r="C171" i="30"/>
  <c r="D171" i="30"/>
  <c r="A172" i="30"/>
  <c r="B172" i="30"/>
  <c r="C172" i="30"/>
  <c r="D172" i="30"/>
  <c r="A173" i="30"/>
  <c r="B173" i="30"/>
  <c r="C173" i="30"/>
  <c r="D173" i="30"/>
  <c r="A174" i="30"/>
  <c r="B174" i="30"/>
  <c r="C174" i="30"/>
  <c r="D174" i="30"/>
  <c r="A175" i="30"/>
  <c r="B175" i="30"/>
  <c r="C175" i="30"/>
  <c r="D175" i="30"/>
  <c r="A176" i="30"/>
  <c r="B176" i="30"/>
  <c r="C176" i="30"/>
  <c r="D176" i="30"/>
  <c r="A177" i="30"/>
  <c r="B177" i="30"/>
  <c r="C177" i="30"/>
  <c r="D177" i="30"/>
  <c r="A178" i="30"/>
  <c r="B178" i="30"/>
  <c r="C178" i="30"/>
  <c r="D178" i="30"/>
  <c r="A179" i="30"/>
  <c r="B179" i="30"/>
  <c r="C179" i="30"/>
  <c r="D179" i="30"/>
  <c r="A180" i="30"/>
  <c r="B180" i="30"/>
  <c r="C180" i="30"/>
  <c r="D180" i="30"/>
  <c r="A181" i="30"/>
  <c r="B181" i="30"/>
  <c r="C181" i="30"/>
  <c r="D181" i="30"/>
  <c r="A182" i="30"/>
  <c r="B182" i="30"/>
  <c r="C182" i="30"/>
  <c r="D182" i="30"/>
  <c r="A183" i="30"/>
  <c r="B183" i="30"/>
  <c r="C183" i="30"/>
  <c r="D183" i="30"/>
  <c r="A184" i="30"/>
  <c r="B184" i="30"/>
  <c r="C184" i="30"/>
  <c r="D184" i="30"/>
  <c r="A185" i="30"/>
  <c r="B185" i="30"/>
  <c r="C185" i="30"/>
  <c r="D185" i="30"/>
  <c r="A186" i="30"/>
  <c r="B186" i="30"/>
  <c r="C186" i="30"/>
  <c r="D186" i="30"/>
  <c r="A187" i="30"/>
  <c r="B187" i="30"/>
  <c r="C187" i="30"/>
  <c r="D187" i="30"/>
  <c r="A188" i="30"/>
  <c r="B188" i="30"/>
  <c r="C188" i="30"/>
  <c r="D188" i="30"/>
  <c r="A189" i="30"/>
  <c r="B189" i="30"/>
  <c r="C189" i="30"/>
  <c r="D189" i="30"/>
  <c r="A190" i="30"/>
  <c r="B190" i="30"/>
  <c r="C190" i="30"/>
  <c r="D190" i="30"/>
  <c r="A191" i="30"/>
  <c r="B191" i="30"/>
  <c r="C191" i="30"/>
  <c r="D191" i="30"/>
  <c r="A192" i="30"/>
  <c r="B192" i="30"/>
  <c r="C192" i="30"/>
  <c r="D192" i="30"/>
  <c r="A193" i="30"/>
  <c r="B193" i="30"/>
  <c r="C193" i="30"/>
  <c r="D193" i="30"/>
  <c r="A194" i="30"/>
  <c r="B194" i="30"/>
  <c r="C194" i="30"/>
  <c r="D194" i="30"/>
  <c r="A195" i="30"/>
  <c r="B195" i="30"/>
  <c r="C195" i="30"/>
  <c r="D195" i="30"/>
  <c r="A196" i="30"/>
  <c r="B196" i="30"/>
  <c r="C196" i="30"/>
  <c r="D196" i="30"/>
  <c r="A197" i="30"/>
  <c r="B197" i="30"/>
  <c r="C197" i="30"/>
  <c r="D197" i="30"/>
  <c r="A198" i="30"/>
  <c r="B198" i="30"/>
  <c r="C198" i="30"/>
  <c r="D198" i="30"/>
  <c r="A199" i="30"/>
  <c r="B199" i="30"/>
  <c r="C199" i="30"/>
  <c r="D199" i="30"/>
  <c r="A200" i="30"/>
  <c r="B200" i="30"/>
  <c r="C200" i="30"/>
  <c r="D200" i="30"/>
  <c r="A201" i="30"/>
  <c r="B201" i="30"/>
  <c r="C201" i="30"/>
  <c r="D201" i="30"/>
  <c r="A202" i="30"/>
  <c r="B202" i="30"/>
  <c r="C202" i="30"/>
  <c r="D202" i="30"/>
  <c r="A203" i="30"/>
  <c r="B203" i="30"/>
  <c r="C203" i="30"/>
  <c r="D203" i="30"/>
  <c r="A204" i="30"/>
  <c r="B204" i="30"/>
  <c r="C204" i="30"/>
  <c r="D204" i="30"/>
  <c r="A205" i="30"/>
  <c r="B205" i="30"/>
  <c r="C205" i="30"/>
  <c r="D205" i="30"/>
  <c r="A206" i="30"/>
  <c r="B206" i="30"/>
  <c r="C206" i="30"/>
  <c r="D206" i="30"/>
  <c r="A207" i="30"/>
  <c r="B207" i="30"/>
  <c r="C207" i="30"/>
  <c r="D207" i="30"/>
  <c r="A208" i="30"/>
  <c r="B208" i="30"/>
  <c r="C208" i="30"/>
  <c r="D208" i="30"/>
  <c r="A209" i="30"/>
  <c r="B209" i="30"/>
  <c r="C209" i="30"/>
  <c r="D209" i="30"/>
  <c r="A210" i="30"/>
  <c r="B210" i="30"/>
  <c r="C210" i="30"/>
  <c r="D210" i="30"/>
  <c r="A211" i="30"/>
  <c r="B211" i="30"/>
  <c r="C211" i="30"/>
  <c r="D211" i="30"/>
  <c r="A212" i="30"/>
  <c r="B212" i="30"/>
  <c r="C212" i="30"/>
  <c r="D212" i="30"/>
  <c r="A213" i="30"/>
  <c r="B213" i="30"/>
  <c r="C213" i="30"/>
  <c r="D213" i="30"/>
  <c r="A214" i="30"/>
  <c r="B214" i="30"/>
  <c r="C214" i="30"/>
  <c r="D214" i="30"/>
  <c r="A215" i="30"/>
  <c r="B215" i="30"/>
  <c r="C215" i="30"/>
  <c r="D215" i="30"/>
  <c r="A216" i="30"/>
  <c r="B216" i="30"/>
  <c r="C216" i="30"/>
  <c r="D216" i="30"/>
  <c r="A217" i="30"/>
  <c r="B217" i="30"/>
  <c r="C217" i="30"/>
  <c r="D217" i="30"/>
  <c r="A218" i="30"/>
  <c r="B218" i="30"/>
  <c r="C218" i="30"/>
  <c r="D218" i="30"/>
  <c r="A219" i="30"/>
  <c r="B219" i="30"/>
  <c r="C219" i="30"/>
  <c r="D219" i="30"/>
  <c r="A220" i="30"/>
  <c r="B220" i="30"/>
  <c r="C220" i="30"/>
  <c r="D220" i="30"/>
  <c r="A221" i="30"/>
  <c r="B221" i="30"/>
  <c r="C221" i="30"/>
  <c r="D221" i="30"/>
  <c r="A222" i="30"/>
  <c r="B222" i="30"/>
  <c r="C222" i="30"/>
  <c r="D222" i="30"/>
  <c r="A223" i="30"/>
  <c r="B223" i="30"/>
  <c r="C223" i="30"/>
  <c r="D223" i="30"/>
  <c r="A224" i="30"/>
  <c r="B224" i="30"/>
  <c r="C224" i="30"/>
  <c r="D224" i="30"/>
  <c r="A225" i="30"/>
  <c r="B225" i="30"/>
  <c r="C225" i="30"/>
  <c r="D225" i="30"/>
  <c r="A226" i="30"/>
  <c r="B226" i="30"/>
  <c r="C226" i="30"/>
  <c r="D226" i="30"/>
  <c r="A227" i="30"/>
  <c r="B227" i="30"/>
  <c r="C227" i="30"/>
  <c r="D227" i="30"/>
  <c r="A228" i="30"/>
  <c r="B228" i="30"/>
  <c r="C228" i="30"/>
  <c r="D228" i="30"/>
  <c r="A229" i="30"/>
  <c r="B229" i="30"/>
  <c r="C229" i="30"/>
  <c r="D229" i="30"/>
  <c r="A230" i="30"/>
  <c r="B230" i="30"/>
  <c r="C230" i="30"/>
  <c r="D230" i="30"/>
  <c r="A231" i="30"/>
  <c r="B231" i="30"/>
  <c r="C231" i="30"/>
  <c r="D231" i="30"/>
  <c r="A232" i="30"/>
  <c r="B232" i="30"/>
  <c r="C232" i="30"/>
  <c r="D232" i="30"/>
  <c r="A233" i="30"/>
  <c r="B233" i="30"/>
  <c r="C233" i="30"/>
  <c r="D233" i="30"/>
  <c r="A234" i="30"/>
  <c r="B234" i="30"/>
  <c r="C234" i="30"/>
  <c r="D234" i="30"/>
  <c r="A235" i="30"/>
  <c r="B235" i="30"/>
  <c r="C235" i="30"/>
  <c r="D235" i="30"/>
  <c r="A236" i="30"/>
  <c r="B236" i="30"/>
  <c r="C236" i="30"/>
  <c r="D236" i="30"/>
  <c r="A237" i="30"/>
  <c r="B237" i="30"/>
  <c r="C237" i="30"/>
  <c r="D237" i="30"/>
  <c r="A238" i="30"/>
  <c r="B238" i="30"/>
  <c r="C238" i="30"/>
  <c r="D238" i="30"/>
  <c r="A239" i="30"/>
  <c r="B239" i="30"/>
  <c r="C239" i="30"/>
  <c r="D239" i="30"/>
  <c r="A240" i="30"/>
  <c r="B240" i="30"/>
  <c r="C240" i="30"/>
  <c r="D240" i="30"/>
  <c r="A241" i="30"/>
  <c r="B241" i="30"/>
  <c r="C241" i="30"/>
  <c r="D241" i="30"/>
  <c r="A242" i="30"/>
  <c r="B242" i="30"/>
  <c r="C242" i="30"/>
  <c r="D242" i="30"/>
  <c r="A243" i="30"/>
  <c r="B243" i="30"/>
  <c r="C243" i="30"/>
  <c r="D243" i="30"/>
  <c r="A244" i="30"/>
  <c r="B244" i="30"/>
  <c r="C244" i="30"/>
  <c r="D244" i="30"/>
  <c r="A245" i="30"/>
  <c r="B245" i="30"/>
  <c r="C245" i="30"/>
  <c r="D245" i="30"/>
  <c r="A246" i="30"/>
  <c r="B246" i="30"/>
  <c r="C246" i="30"/>
  <c r="D246" i="30"/>
  <c r="A247" i="30"/>
  <c r="B247" i="30"/>
  <c r="C247" i="30"/>
  <c r="D247" i="30"/>
  <c r="A248" i="30"/>
  <c r="B248" i="30"/>
  <c r="C248" i="30"/>
  <c r="D248" i="30"/>
  <c r="A249" i="30"/>
  <c r="B249" i="30"/>
  <c r="C249" i="30"/>
  <c r="D249" i="30"/>
  <c r="A250" i="30"/>
  <c r="B250" i="30"/>
  <c r="C250" i="30"/>
  <c r="D250" i="30"/>
  <c r="A251" i="30"/>
  <c r="B251" i="30"/>
  <c r="C251" i="30"/>
  <c r="D251" i="30"/>
  <c r="A252" i="30"/>
  <c r="B252" i="30"/>
  <c r="C252" i="30"/>
  <c r="D252" i="30"/>
  <c r="A253" i="30"/>
  <c r="B253" i="30"/>
  <c r="C253" i="30"/>
  <c r="D253" i="30"/>
  <c r="A254" i="30"/>
  <c r="B254" i="30"/>
  <c r="C254" i="30"/>
  <c r="D254" i="30"/>
  <c r="A255" i="30"/>
  <c r="B255" i="30"/>
  <c r="C255" i="30"/>
  <c r="D255" i="30"/>
  <c r="A256" i="30"/>
  <c r="B256" i="30"/>
  <c r="C256" i="30"/>
  <c r="D256" i="30"/>
  <c r="A257" i="30"/>
  <c r="B257" i="30"/>
  <c r="C257" i="30"/>
  <c r="D257" i="30"/>
  <c r="A258" i="30"/>
  <c r="B258" i="30"/>
  <c r="C258" i="30"/>
  <c r="D258" i="30"/>
  <c r="A259" i="30"/>
  <c r="B259" i="30"/>
  <c r="C259" i="30"/>
  <c r="D259" i="30"/>
  <c r="A260" i="30"/>
  <c r="B260" i="30"/>
  <c r="C260" i="30"/>
  <c r="D260" i="30"/>
  <c r="A261" i="30"/>
  <c r="B261" i="30"/>
  <c r="C261" i="30"/>
  <c r="D261" i="30"/>
  <c r="A262" i="30"/>
  <c r="B262" i="30"/>
  <c r="C262" i="30"/>
  <c r="D262" i="30"/>
  <c r="A263" i="30"/>
  <c r="B263" i="30"/>
  <c r="C263" i="30"/>
  <c r="D263" i="30"/>
  <c r="A264" i="30"/>
  <c r="B264" i="30"/>
  <c r="C264" i="30"/>
  <c r="D264" i="30"/>
  <c r="A265" i="30"/>
  <c r="B265" i="30"/>
  <c r="C265" i="30"/>
  <c r="D265" i="30"/>
  <c r="A266" i="30"/>
  <c r="B266" i="30"/>
  <c r="C266" i="30"/>
  <c r="D266" i="30"/>
  <c r="A267" i="30"/>
  <c r="B267" i="30"/>
  <c r="C267" i="30"/>
  <c r="D267" i="30"/>
  <c r="A268" i="30"/>
  <c r="B268" i="30"/>
  <c r="C268" i="30"/>
  <c r="D268" i="30"/>
  <c r="A269" i="30"/>
  <c r="B269" i="30"/>
  <c r="C269" i="30"/>
  <c r="D269" i="30"/>
  <c r="A270" i="30"/>
  <c r="B270" i="30"/>
  <c r="C270" i="30"/>
  <c r="D270" i="30"/>
  <c r="A271" i="30"/>
  <c r="B271" i="30"/>
  <c r="C271" i="30"/>
  <c r="D271" i="30"/>
  <c r="A272" i="30"/>
  <c r="B272" i="30"/>
  <c r="C272" i="30"/>
  <c r="D272" i="30"/>
  <c r="A273" i="30"/>
  <c r="B273" i="30"/>
  <c r="C273" i="30"/>
  <c r="D273" i="30"/>
  <c r="A274" i="30"/>
  <c r="B274" i="30"/>
  <c r="C274" i="30"/>
  <c r="D274" i="30"/>
  <c r="A275" i="30"/>
  <c r="B275" i="30"/>
  <c r="C275" i="30"/>
  <c r="D275" i="30"/>
  <c r="A276" i="30"/>
  <c r="B276" i="30"/>
  <c r="C276" i="30"/>
  <c r="D276" i="30"/>
  <c r="A277" i="30"/>
  <c r="B277" i="30"/>
  <c r="C277" i="30"/>
  <c r="D277" i="30"/>
  <c r="A278" i="30"/>
  <c r="B278" i="30"/>
  <c r="C278" i="30"/>
  <c r="D278" i="30"/>
  <c r="A279" i="30"/>
  <c r="B279" i="30"/>
  <c r="C279" i="30"/>
  <c r="D279" i="30"/>
  <c r="A280" i="30"/>
  <c r="B280" i="30"/>
  <c r="C280" i="30"/>
  <c r="D280" i="30"/>
  <c r="A281" i="30"/>
  <c r="B281" i="30"/>
  <c r="C281" i="30"/>
  <c r="D281" i="30"/>
  <c r="A282" i="30"/>
  <c r="B282" i="30"/>
  <c r="C282" i="30"/>
  <c r="D282" i="30"/>
  <c r="A283" i="30"/>
  <c r="B283" i="30"/>
  <c r="C283" i="30"/>
  <c r="D283" i="30"/>
  <c r="A284" i="30"/>
  <c r="B284" i="30"/>
  <c r="C284" i="30"/>
  <c r="D284" i="30"/>
  <c r="A285" i="30"/>
  <c r="B285" i="30"/>
  <c r="C285" i="30"/>
  <c r="D285" i="30"/>
  <c r="A286" i="30"/>
  <c r="B286" i="30"/>
  <c r="C286" i="30"/>
  <c r="D286" i="30"/>
  <c r="A287" i="30"/>
  <c r="B287" i="30"/>
  <c r="C287" i="30"/>
  <c r="D287" i="30"/>
  <c r="A288" i="30"/>
  <c r="B288" i="30"/>
  <c r="C288" i="30"/>
  <c r="D288" i="30"/>
  <c r="A289" i="30"/>
  <c r="B289" i="30"/>
  <c r="C289" i="30"/>
  <c r="D289" i="30"/>
  <c r="A290" i="30"/>
  <c r="B290" i="30"/>
  <c r="C290" i="30"/>
  <c r="D290" i="30"/>
  <c r="A291" i="30"/>
  <c r="B291" i="30"/>
  <c r="C291" i="30"/>
  <c r="D291" i="30"/>
  <c r="A292" i="30"/>
  <c r="B292" i="30"/>
  <c r="C292" i="30"/>
  <c r="D292" i="30"/>
  <c r="A293" i="30"/>
  <c r="B293" i="30"/>
  <c r="C293" i="30"/>
  <c r="D293" i="30"/>
  <c r="A294" i="30"/>
  <c r="B294" i="30"/>
  <c r="C294" i="30"/>
  <c r="D294" i="30"/>
  <c r="A295" i="30"/>
  <c r="B295" i="30"/>
  <c r="C295" i="30"/>
  <c r="D295" i="30"/>
  <c r="A296" i="30"/>
  <c r="B296" i="30"/>
  <c r="C296" i="30"/>
  <c r="D296" i="30"/>
  <c r="A297" i="30"/>
  <c r="B297" i="30"/>
  <c r="C297" i="30"/>
  <c r="D297" i="30"/>
  <c r="A298" i="30"/>
  <c r="B298" i="30"/>
  <c r="C298" i="30"/>
  <c r="D298" i="30"/>
  <c r="A299" i="30"/>
  <c r="B299" i="30"/>
  <c r="C299" i="30"/>
  <c r="D299" i="30"/>
  <c r="A300" i="30"/>
  <c r="B300" i="30"/>
  <c r="C300" i="30"/>
  <c r="D300" i="30"/>
  <c r="A301" i="30"/>
  <c r="B301" i="30"/>
  <c r="C301" i="30"/>
  <c r="D301" i="30"/>
  <c r="A302" i="30"/>
  <c r="B302" i="30"/>
  <c r="C302" i="30"/>
  <c r="D302" i="30"/>
  <c r="A303" i="30"/>
  <c r="B303" i="30"/>
  <c r="C303" i="30"/>
  <c r="D303" i="30"/>
  <c r="A304" i="30"/>
  <c r="B304" i="30"/>
  <c r="C304" i="30"/>
  <c r="D304" i="30"/>
  <c r="A305" i="30"/>
  <c r="B305" i="30"/>
  <c r="C305" i="30"/>
  <c r="D305" i="30"/>
  <c r="A306" i="30"/>
  <c r="B306" i="30"/>
  <c r="C306" i="30"/>
  <c r="D306" i="30"/>
  <c r="A307" i="30"/>
  <c r="B307" i="30"/>
  <c r="C307" i="30"/>
  <c r="D307" i="30"/>
  <c r="A308" i="30"/>
  <c r="B308" i="30"/>
  <c r="C308" i="30"/>
  <c r="D308" i="30"/>
  <c r="A309" i="30"/>
  <c r="B309" i="30"/>
  <c r="C309" i="30"/>
  <c r="D309" i="30"/>
  <c r="A310" i="30"/>
  <c r="B310" i="30"/>
  <c r="C310" i="30"/>
  <c r="D310" i="30"/>
  <c r="A311" i="30"/>
  <c r="B311" i="30"/>
  <c r="C311" i="30"/>
  <c r="D311" i="30"/>
  <c r="A312" i="30"/>
  <c r="B312" i="30"/>
  <c r="C312" i="30"/>
  <c r="D312" i="30"/>
  <c r="A313" i="30"/>
  <c r="B313" i="30"/>
  <c r="C313" i="30"/>
  <c r="D313" i="30"/>
  <c r="A314" i="30"/>
  <c r="B314" i="30"/>
  <c r="C314" i="30"/>
  <c r="D314" i="30"/>
  <c r="A315" i="30"/>
  <c r="B315" i="30"/>
  <c r="C315" i="30"/>
  <c r="D315" i="30"/>
  <c r="A316" i="30"/>
  <c r="B316" i="30"/>
  <c r="C316" i="30"/>
  <c r="D316" i="30"/>
  <c r="A317" i="30"/>
  <c r="B317" i="30"/>
  <c r="C317" i="30"/>
  <c r="D317" i="30"/>
  <c r="A318" i="30"/>
  <c r="B318" i="30"/>
  <c r="C318" i="30"/>
  <c r="D318" i="30"/>
  <c r="A319" i="30"/>
  <c r="B319" i="30"/>
  <c r="C319" i="30"/>
  <c r="D319" i="30"/>
  <c r="A320" i="30"/>
  <c r="B320" i="30"/>
  <c r="C320" i="30"/>
  <c r="D320" i="30"/>
  <c r="A321" i="30"/>
  <c r="B321" i="30"/>
  <c r="C321" i="30"/>
  <c r="D321" i="30"/>
  <c r="A322" i="30"/>
  <c r="B322" i="30"/>
  <c r="C322" i="30"/>
  <c r="D322" i="30"/>
  <c r="A323" i="30"/>
  <c r="B323" i="30"/>
  <c r="C323" i="30"/>
  <c r="D323" i="30"/>
  <c r="A324" i="30"/>
  <c r="B324" i="30"/>
  <c r="C324" i="30"/>
  <c r="D324" i="30"/>
  <c r="A325" i="30"/>
  <c r="B325" i="30"/>
  <c r="C325" i="30"/>
  <c r="D325" i="30"/>
  <c r="A326" i="30"/>
  <c r="B326" i="30"/>
  <c r="C326" i="30"/>
  <c r="D326" i="30"/>
  <c r="A327" i="30"/>
  <c r="B327" i="30"/>
  <c r="C327" i="30"/>
  <c r="D327" i="30"/>
  <c r="A328" i="30"/>
  <c r="B328" i="30"/>
  <c r="C328" i="30"/>
  <c r="D328" i="30"/>
  <c r="A329" i="30"/>
  <c r="B329" i="30"/>
  <c r="C329" i="30"/>
  <c r="D329" i="30"/>
  <c r="A330" i="30"/>
  <c r="B330" i="30"/>
  <c r="C330" i="30"/>
  <c r="D330" i="30"/>
  <c r="A331" i="30"/>
  <c r="B331" i="30"/>
  <c r="C331" i="30"/>
  <c r="D331" i="30"/>
  <c r="A332" i="30"/>
  <c r="B332" i="30"/>
  <c r="C332" i="30"/>
  <c r="D332" i="30"/>
  <c r="A333" i="30"/>
  <c r="B333" i="30"/>
  <c r="C333" i="30"/>
  <c r="D333" i="30"/>
  <c r="A334" i="30"/>
  <c r="B334" i="30"/>
  <c r="C334" i="30"/>
  <c r="D334" i="30"/>
  <c r="A335" i="30"/>
  <c r="B335" i="30"/>
  <c r="C335" i="30"/>
  <c r="D335" i="30"/>
  <c r="A336" i="30"/>
  <c r="B336" i="30"/>
  <c r="C336" i="30"/>
  <c r="D336" i="30"/>
  <c r="A337" i="30"/>
  <c r="B337" i="30"/>
  <c r="C337" i="30"/>
  <c r="D337" i="30"/>
  <c r="A338" i="30"/>
  <c r="B338" i="30"/>
  <c r="C338" i="30"/>
  <c r="D338" i="30"/>
  <c r="A339" i="30"/>
  <c r="B339" i="30"/>
  <c r="C339" i="30"/>
  <c r="D339" i="30"/>
  <c r="A340" i="30"/>
  <c r="B340" i="30"/>
  <c r="C340" i="30"/>
  <c r="D340" i="30"/>
  <c r="A341" i="30"/>
  <c r="B341" i="30"/>
  <c r="C341" i="30"/>
  <c r="D341" i="30"/>
  <c r="A342" i="30"/>
  <c r="B342" i="30"/>
  <c r="C342" i="30"/>
  <c r="D342" i="30"/>
  <c r="A343" i="30"/>
  <c r="B343" i="30"/>
  <c r="C343" i="30"/>
  <c r="D343" i="30"/>
  <c r="A344" i="30"/>
  <c r="B344" i="30"/>
  <c r="C344" i="30"/>
  <c r="D344" i="30"/>
  <c r="A345" i="30"/>
  <c r="B345" i="30"/>
  <c r="C345" i="30"/>
  <c r="D345" i="30"/>
  <c r="A346" i="30"/>
  <c r="B346" i="30"/>
  <c r="C346" i="30"/>
  <c r="D346" i="30"/>
  <c r="A347" i="30"/>
  <c r="B347" i="30"/>
  <c r="C347" i="30"/>
  <c r="D347" i="30"/>
  <c r="A348" i="30"/>
  <c r="B348" i="30"/>
  <c r="C348" i="30"/>
  <c r="D348" i="30"/>
  <c r="A349" i="30"/>
  <c r="B349" i="30"/>
  <c r="C349" i="30"/>
  <c r="D349" i="30"/>
  <c r="A350" i="30"/>
  <c r="B350" i="30"/>
  <c r="C350" i="30"/>
  <c r="D350" i="30"/>
  <c r="A351" i="30"/>
  <c r="B351" i="30"/>
  <c r="C351" i="30"/>
  <c r="D351" i="30"/>
  <c r="A352" i="30"/>
  <c r="B352" i="30"/>
  <c r="C352" i="30"/>
  <c r="D352" i="30"/>
  <c r="A353" i="30"/>
  <c r="B353" i="30"/>
  <c r="C353" i="30"/>
  <c r="D353" i="30"/>
  <c r="A354" i="30"/>
  <c r="B354" i="30"/>
  <c r="C354" i="30"/>
  <c r="D354" i="30"/>
  <c r="A355" i="30"/>
  <c r="B355" i="30"/>
  <c r="C355" i="30"/>
  <c r="D355" i="30"/>
  <c r="A356" i="30"/>
  <c r="B356" i="30"/>
  <c r="C356" i="30"/>
  <c r="D356" i="30"/>
  <c r="A357" i="30"/>
  <c r="B357" i="30"/>
  <c r="C357" i="30"/>
  <c r="D357" i="30"/>
  <c r="A358" i="30"/>
  <c r="B358" i="30"/>
  <c r="C358" i="30"/>
  <c r="D358" i="30"/>
  <c r="A359" i="30"/>
  <c r="B359" i="30"/>
  <c r="C359" i="30"/>
  <c r="D359" i="30"/>
  <c r="A360" i="30"/>
  <c r="B360" i="30"/>
  <c r="C360" i="30"/>
  <c r="D360" i="30"/>
  <c r="A361" i="30"/>
  <c r="B361" i="30"/>
  <c r="C361" i="30"/>
  <c r="D361" i="30"/>
  <c r="A362" i="30"/>
  <c r="B362" i="30"/>
  <c r="C362" i="30"/>
  <c r="D362" i="30"/>
  <c r="A363" i="30"/>
  <c r="B363" i="30"/>
  <c r="C363" i="30"/>
  <c r="D363" i="30"/>
  <c r="A364" i="30"/>
  <c r="B364" i="30"/>
  <c r="C364" i="30"/>
  <c r="D364" i="30"/>
  <c r="A365" i="30"/>
  <c r="B365" i="30"/>
  <c r="C365" i="30"/>
  <c r="D365" i="30"/>
  <c r="A366" i="30"/>
  <c r="B366" i="30"/>
  <c r="C366" i="30"/>
  <c r="D366" i="30"/>
  <c r="A367" i="30"/>
  <c r="B367" i="30"/>
  <c r="C367" i="30"/>
  <c r="D367" i="30"/>
  <c r="A368" i="30"/>
  <c r="B368" i="30"/>
  <c r="C368" i="30"/>
  <c r="D368" i="30"/>
  <c r="A369" i="30"/>
  <c r="B369" i="30"/>
  <c r="C369" i="30"/>
  <c r="D369" i="30"/>
  <c r="A370" i="30"/>
  <c r="B370" i="30"/>
  <c r="C370" i="30"/>
  <c r="D370" i="30"/>
  <c r="A371" i="30"/>
  <c r="B371" i="30"/>
  <c r="C371" i="30"/>
  <c r="D371" i="30"/>
  <c r="A372" i="30"/>
  <c r="B372" i="30"/>
  <c r="C372" i="30"/>
  <c r="D372" i="30"/>
  <c r="A373" i="30"/>
  <c r="B373" i="30"/>
  <c r="C373" i="30"/>
  <c r="D373" i="30"/>
  <c r="A374" i="30"/>
  <c r="B374" i="30"/>
  <c r="C374" i="30"/>
  <c r="D374" i="30"/>
  <c r="A375" i="30"/>
  <c r="B375" i="30"/>
  <c r="C375" i="30"/>
  <c r="D375" i="30"/>
  <c r="A376" i="30"/>
  <c r="B376" i="30"/>
  <c r="C376" i="30"/>
  <c r="D376" i="30"/>
  <c r="A377" i="30"/>
  <c r="B377" i="30"/>
  <c r="C377" i="30"/>
  <c r="D377" i="30"/>
  <c r="A378" i="30"/>
  <c r="B378" i="30"/>
  <c r="C378" i="30"/>
  <c r="D378" i="30"/>
  <c r="A379" i="30"/>
  <c r="B379" i="30"/>
  <c r="C379" i="30"/>
  <c r="D379" i="30"/>
  <c r="A380" i="30"/>
  <c r="B380" i="30"/>
  <c r="C380" i="30"/>
  <c r="D380" i="30"/>
  <c r="A381" i="30"/>
  <c r="B381" i="30"/>
  <c r="C381" i="30"/>
  <c r="D381" i="30"/>
  <c r="A382" i="30"/>
  <c r="B382" i="30"/>
  <c r="C382" i="30"/>
  <c r="D382" i="30"/>
  <c r="A383" i="30"/>
  <c r="B383" i="30"/>
  <c r="C383" i="30"/>
  <c r="D383" i="30"/>
  <c r="A384" i="30"/>
  <c r="B384" i="30"/>
  <c r="C384" i="30"/>
  <c r="D384" i="30"/>
  <c r="A385" i="30"/>
  <c r="B385" i="30"/>
  <c r="C385" i="30"/>
  <c r="D385" i="30"/>
  <c r="A386" i="30"/>
  <c r="B386" i="30"/>
  <c r="C386" i="30"/>
  <c r="D386" i="30"/>
  <c r="A387" i="30"/>
  <c r="B387" i="30"/>
  <c r="C387" i="30"/>
  <c r="D387" i="30"/>
  <c r="A388" i="30"/>
  <c r="B388" i="30"/>
  <c r="C388" i="30"/>
  <c r="D388" i="30"/>
  <c r="A389" i="30"/>
  <c r="B389" i="30"/>
  <c r="C389" i="30"/>
  <c r="D389" i="30"/>
  <c r="A390" i="30"/>
  <c r="B390" i="30"/>
  <c r="C390" i="30"/>
  <c r="D390" i="30"/>
  <c r="A391" i="30"/>
  <c r="B391" i="30"/>
  <c r="C391" i="30"/>
  <c r="D391" i="30"/>
  <c r="A392" i="30"/>
  <c r="B392" i="30"/>
  <c r="C392" i="30"/>
  <c r="D392" i="30"/>
  <c r="A393" i="30"/>
  <c r="B393" i="30"/>
  <c r="C393" i="30"/>
  <c r="D393" i="30"/>
  <c r="A394" i="30"/>
  <c r="B394" i="30"/>
  <c r="C394" i="30"/>
  <c r="D394" i="30"/>
  <c r="A395" i="30"/>
  <c r="B395" i="30"/>
  <c r="C395" i="30"/>
  <c r="D395" i="30"/>
  <c r="A396" i="30"/>
  <c r="B396" i="30"/>
  <c r="C396" i="30"/>
  <c r="D396" i="30"/>
  <c r="A397" i="30"/>
  <c r="B397" i="30"/>
  <c r="C397" i="30"/>
  <c r="D397" i="30"/>
  <c r="A398" i="30"/>
  <c r="B398" i="30"/>
  <c r="C398" i="30"/>
  <c r="D398" i="30"/>
  <c r="A399" i="30"/>
  <c r="B399" i="30"/>
  <c r="C399" i="30"/>
  <c r="D399" i="30"/>
  <c r="A400" i="30"/>
  <c r="B400" i="30"/>
  <c r="C400" i="30"/>
  <c r="D400" i="30"/>
  <c r="A401" i="30"/>
  <c r="B401" i="30"/>
  <c r="C401" i="30"/>
  <c r="D401" i="30"/>
  <c r="A402" i="30"/>
  <c r="B402" i="30"/>
  <c r="C402" i="30"/>
  <c r="D402" i="30"/>
  <c r="A403" i="30"/>
  <c r="B403" i="30"/>
  <c r="C403" i="30"/>
  <c r="D403" i="30"/>
  <c r="A404" i="30"/>
  <c r="B404" i="30"/>
  <c r="C404" i="30"/>
  <c r="D404" i="30"/>
  <c r="A405" i="30"/>
  <c r="B405" i="30"/>
  <c r="C405" i="30"/>
  <c r="D405" i="30"/>
  <c r="A406" i="30"/>
  <c r="B406" i="30"/>
  <c r="C406" i="30"/>
  <c r="D406" i="30"/>
  <c r="A407" i="30"/>
  <c r="B407" i="30"/>
  <c r="C407" i="30"/>
  <c r="D407" i="30"/>
  <c r="A408" i="30"/>
  <c r="B408" i="30"/>
  <c r="C408" i="30"/>
  <c r="D408" i="30"/>
  <c r="A409" i="30"/>
  <c r="B409" i="30"/>
  <c r="C409" i="30"/>
  <c r="D409" i="30"/>
  <c r="A410" i="30"/>
  <c r="B410" i="30"/>
  <c r="C410" i="30"/>
  <c r="D410" i="30"/>
  <c r="A411" i="30"/>
  <c r="B411" i="30"/>
  <c r="C411" i="30"/>
  <c r="D411" i="30"/>
  <c r="A412" i="30"/>
  <c r="B412" i="30"/>
  <c r="C412" i="30"/>
  <c r="D412" i="30"/>
  <c r="A413" i="30"/>
  <c r="B413" i="30"/>
  <c r="C413" i="30"/>
  <c r="D413" i="30"/>
  <c r="A414" i="30"/>
  <c r="B414" i="30"/>
  <c r="C414" i="30"/>
  <c r="D414" i="30"/>
  <c r="A415" i="30"/>
  <c r="B415" i="30"/>
  <c r="C415" i="30"/>
  <c r="D415" i="30"/>
  <c r="A416" i="30"/>
  <c r="B416" i="30"/>
  <c r="C416" i="30"/>
  <c r="D416" i="30"/>
  <c r="A417" i="30"/>
  <c r="B417" i="30"/>
  <c r="C417" i="30"/>
  <c r="D417" i="30"/>
  <c r="A418" i="30"/>
  <c r="B418" i="30"/>
  <c r="C418" i="30"/>
  <c r="D418" i="30"/>
  <c r="A419" i="30"/>
  <c r="B419" i="30"/>
  <c r="C419" i="30"/>
  <c r="D419" i="30"/>
  <c r="A420" i="30"/>
  <c r="B420" i="30"/>
  <c r="C420" i="30"/>
  <c r="D420" i="30"/>
  <c r="A421" i="30"/>
  <c r="B421" i="30"/>
  <c r="C421" i="30"/>
  <c r="D421" i="30"/>
  <c r="A422" i="30"/>
  <c r="B422" i="30"/>
  <c r="C422" i="30"/>
  <c r="D422" i="30"/>
  <c r="A423" i="30"/>
  <c r="B423" i="30"/>
  <c r="C423" i="30"/>
  <c r="D423" i="30"/>
  <c r="A424" i="30"/>
  <c r="B424" i="30"/>
  <c r="C424" i="30"/>
  <c r="D424" i="30"/>
  <c r="A425" i="30"/>
  <c r="B425" i="30"/>
  <c r="C425" i="30"/>
  <c r="D425" i="30"/>
  <c r="A426" i="30"/>
  <c r="B426" i="30"/>
  <c r="C426" i="30"/>
  <c r="D426" i="30"/>
  <c r="A427" i="30"/>
  <c r="B427" i="30"/>
  <c r="C427" i="30"/>
  <c r="D427" i="30"/>
  <c r="A428" i="30"/>
  <c r="B428" i="30"/>
  <c r="C428" i="30"/>
  <c r="D428" i="30"/>
  <c r="A429" i="30"/>
  <c r="B429" i="30"/>
  <c r="C429" i="30"/>
  <c r="D429" i="30"/>
  <c r="A430" i="30"/>
  <c r="B430" i="30"/>
  <c r="C430" i="30"/>
  <c r="D430" i="30"/>
  <c r="A431" i="30"/>
  <c r="B431" i="30"/>
  <c r="C431" i="30"/>
  <c r="D431" i="30"/>
  <c r="A432" i="30"/>
  <c r="B432" i="30"/>
  <c r="C432" i="30"/>
  <c r="D432" i="30"/>
  <c r="A433" i="30"/>
  <c r="B433" i="30"/>
  <c r="C433" i="30"/>
  <c r="D433" i="30"/>
  <c r="A434" i="30"/>
  <c r="B434" i="30"/>
  <c r="C434" i="30"/>
  <c r="D434" i="30"/>
  <c r="A435" i="30"/>
  <c r="B435" i="30"/>
  <c r="C435" i="30"/>
  <c r="D435" i="30"/>
  <c r="A436" i="30"/>
  <c r="B436" i="30"/>
  <c r="C436" i="30"/>
  <c r="D436" i="30"/>
  <c r="A437" i="30"/>
  <c r="B437" i="30"/>
  <c r="C437" i="30"/>
  <c r="D437" i="30"/>
  <c r="A438" i="30"/>
  <c r="B438" i="30"/>
  <c r="C438" i="30"/>
  <c r="D438" i="30"/>
  <c r="A439" i="30"/>
  <c r="B439" i="30"/>
  <c r="C439" i="30"/>
  <c r="D439" i="30"/>
  <c r="A440" i="30"/>
  <c r="B440" i="30"/>
  <c r="C440" i="30"/>
  <c r="D440" i="30"/>
  <c r="A441" i="30"/>
  <c r="B441" i="30"/>
  <c r="C441" i="30"/>
  <c r="D441" i="30"/>
  <c r="A442" i="30"/>
  <c r="B442" i="30"/>
  <c r="C442" i="30"/>
  <c r="D442" i="30"/>
  <c r="A443" i="30"/>
  <c r="B443" i="30"/>
  <c r="C443" i="30"/>
  <c r="D443" i="30"/>
  <c r="A444" i="30"/>
  <c r="B444" i="30"/>
  <c r="C444" i="30"/>
  <c r="D444" i="30"/>
  <c r="A445" i="30"/>
  <c r="B445" i="30"/>
  <c r="C445" i="30"/>
  <c r="D445" i="30"/>
  <c r="A446" i="30"/>
  <c r="B446" i="30"/>
  <c r="C446" i="30"/>
  <c r="D446" i="30"/>
  <c r="A447" i="30"/>
  <c r="B447" i="30"/>
  <c r="C447" i="30"/>
  <c r="D447" i="30"/>
  <c r="A448" i="30"/>
  <c r="B448" i="30"/>
  <c r="C448" i="30"/>
  <c r="D448" i="30"/>
  <c r="A449" i="30"/>
  <c r="B449" i="30"/>
  <c r="C449" i="30"/>
  <c r="D449" i="30"/>
  <c r="A450" i="30"/>
  <c r="B450" i="30"/>
  <c r="C450" i="30"/>
  <c r="D450" i="30"/>
  <c r="A451" i="30"/>
  <c r="B451" i="30"/>
  <c r="C451" i="30"/>
  <c r="D451" i="30"/>
  <c r="A452" i="30"/>
  <c r="B452" i="30"/>
  <c r="C452" i="30"/>
  <c r="D452" i="30"/>
  <c r="A453" i="30"/>
  <c r="B453" i="30"/>
  <c r="C453" i="30"/>
  <c r="D453" i="30"/>
  <c r="A454" i="30"/>
  <c r="B454" i="30"/>
  <c r="C454" i="30"/>
  <c r="D454" i="30"/>
  <c r="A455" i="30"/>
  <c r="B455" i="30"/>
  <c r="C455" i="30"/>
  <c r="D455" i="30"/>
  <c r="A456" i="30"/>
  <c r="B456" i="30"/>
  <c r="C456" i="30"/>
  <c r="D456" i="30"/>
  <c r="A457" i="30"/>
  <c r="B457" i="30"/>
  <c r="C457" i="30"/>
  <c r="D457" i="30"/>
  <c r="A458" i="30"/>
  <c r="B458" i="30"/>
  <c r="C458" i="30"/>
  <c r="D458" i="30"/>
  <c r="A459" i="30"/>
  <c r="B459" i="30"/>
  <c r="C459" i="30"/>
  <c r="D459" i="30"/>
  <c r="A460" i="30"/>
  <c r="B460" i="30"/>
  <c r="C460" i="30"/>
  <c r="D460" i="30"/>
  <c r="A461" i="30"/>
  <c r="B461" i="30"/>
  <c r="C461" i="30"/>
  <c r="D461" i="30"/>
  <c r="A462" i="30"/>
  <c r="B462" i="30"/>
  <c r="C462" i="30"/>
  <c r="D462" i="30"/>
  <c r="A463" i="30"/>
  <c r="B463" i="30"/>
  <c r="C463" i="30"/>
  <c r="D463" i="30"/>
  <c r="A464" i="30"/>
  <c r="B464" i="30"/>
  <c r="C464" i="30"/>
  <c r="D464" i="30"/>
  <c r="A465" i="30"/>
  <c r="B465" i="30"/>
  <c r="C465" i="30"/>
  <c r="D465" i="30"/>
  <c r="A466" i="30"/>
  <c r="B466" i="30"/>
  <c r="C466" i="30"/>
  <c r="D466" i="30"/>
  <c r="A467" i="30"/>
  <c r="B467" i="30"/>
  <c r="C467" i="30"/>
  <c r="D467" i="30"/>
  <c r="A468" i="30"/>
  <c r="B468" i="30"/>
  <c r="C468" i="30"/>
  <c r="D468" i="30"/>
  <c r="A469" i="30"/>
  <c r="B469" i="30"/>
  <c r="C469" i="30"/>
  <c r="D469" i="30"/>
  <c r="A470" i="30"/>
  <c r="B470" i="30"/>
  <c r="C470" i="30"/>
  <c r="D470" i="30"/>
  <c r="A471" i="30"/>
  <c r="B471" i="30"/>
  <c r="C471" i="30"/>
  <c r="D471" i="30"/>
  <c r="A472" i="30"/>
  <c r="B472" i="30"/>
  <c r="C472" i="30"/>
  <c r="D472" i="30"/>
  <c r="A473" i="30"/>
  <c r="B473" i="30"/>
  <c r="C473" i="30"/>
  <c r="D473" i="30"/>
  <c r="A474" i="30"/>
  <c r="B474" i="30"/>
  <c r="C474" i="30"/>
  <c r="D474" i="30"/>
  <c r="A475" i="30"/>
  <c r="B475" i="30"/>
  <c r="C475" i="30"/>
  <c r="D475" i="30"/>
  <c r="A476" i="30"/>
  <c r="B476" i="30"/>
  <c r="C476" i="30"/>
  <c r="D476" i="30"/>
  <c r="A477" i="30"/>
  <c r="B477" i="30"/>
  <c r="C477" i="30"/>
  <c r="D477" i="30"/>
  <c r="A478" i="30"/>
  <c r="B478" i="30"/>
  <c r="C478" i="30"/>
  <c r="D478" i="30"/>
  <c r="A479" i="30"/>
  <c r="B479" i="30"/>
  <c r="C479" i="30"/>
  <c r="D479" i="30"/>
  <c r="A480" i="30"/>
  <c r="B480" i="30"/>
  <c r="C480" i="30"/>
  <c r="D480" i="30"/>
  <c r="A481" i="30"/>
  <c r="B481" i="30"/>
  <c r="C481" i="30"/>
  <c r="D481" i="30"/>
  <c r="A482" i="30"/>
  <c r="B482" i="30"/>
  <c r="C482" i="30"/>
  <c r="D482" i="30"/>
  <c r="A483" i="30"/>
  <c r="B483" i="30"/>
  <c r="C483" i="30"/>
  <c r="D483" i="30"/>
  <c r="A484" i="30"/>
  <c r="B484" i="30"/>
  <c r="C484" i="30"/>
  <c r="D484" i="30"/>
  <c r="A485" i="30"/>
  <c r="B485" i="30"/>
  <c r="C485" i="30"/>
  <c r="D485" i="30"/>
  <c r="A486" i="30"/>
  <c r="B486" i="30"/>
  <c r="C486" i="30"/>
  <c r="D486" i="30"/>
  <c r="A487" i="30"/>
  <c r="B487" i="30"/>
  <c r="C487" i="30"/>
  <c r="D487" i="30"/>
  <c r="A488" i="30"/>
  <c r="B488" i="30"/>
  <c r="C488" i="30"/>
  <c r="D488" i="30"/>
  <c r="A489" i="30"/>
  <c r="B489" i="30"/>
  <c r="C489" i="30"/>
  <c r="D489" i="30"/>
  <c r="A490" i="30"/>
  <c r="B490" i="30"/>
  <c r="C490" i="30"/>
  <c r="D490" i="30"/>
  <c r="A491" i="30"/>
  <c r="B491" i="30"/>
  <c r="C491" i="30"/>
  <c r="D491" i="30"/>
  <c r="A492" i="30"/>
  <c r="B492" i="30"/>
  <c r="C492" i="30"/>
  <c r="D492" i="30"/>
  <c r="A493" i="30"/>
  <c r="B493" i="30"/>
  <c r="C493" i="30"/>
  <c r="D493" i="30"/>
  <c r="A494" i="30"/>
  <c r="B494" i="30"/>
  <c r="C494" i="30"/>
  <c r="D494" i="30"/>
  <c r="A495" i="30"/>
  <c r="B495" i="30"/>
  <c r="C495" i="30"/>
  <c r="D495" i="30"/>
  <c r="A496" i="30"/>
  <c r="B496" i="30"/>
  <c r="C496" i="30"/>
  <c r="D496" i="30"/>
  <c r="A497" i="30"/>
  <c r="B497" i="30"/>
  <c r="C497" i="30"/>
  <c r="D497" i="30"/>
  <c r="A498" i="30"/>
  <c r="B498" i="30"/>
  <c r="C498" i="30"/>
  <c r="D498" i="30"/>
  <c r="A499" i="30"/>
  <c r="B499" i="30"/>
  <c r="C499" i="30"/>
  <c r="D499" i="30"/>
  <c r="A3" i="27"/>
  <c r="B3" i="27"/>
  <c r="C3" i="27"/>
  <c r="D3" i="27"/>
  <c r="A4" i="27"/>
  <c r="B4" i="27"/>
  <c r="C4" i="27"/>
  <c r="D4" i="27"/>
  <c r="A5" i="27"/>
  <c r="B5" i="27"/>
  <c r="C5" i="27"/>
  <c r="D5" i="27"/>
  <c r="A6" i="27"/>
  <c r="B6" i="27"/>
  <c r="C6" i="27"/>
  <c r="D6" i="27"/>
  <c r="A7" i="27"/>
  <c r="B7" i="27"/>
  <c r="C7" i="27"/>
  <c r="D7" i="27"/>
  <c r="A8" i="27"/>
  <c r="B8" i="27"/>
  <c r="C8" i="27"/>
  <c r="D8" i="27"/>
  <c r="A9" i="27"/>
  <c r="B9" i="27"/>
  <c r="C9" i="27"/>
  <c r="D9" i="27"/>
  <c r="A10" i="27"/>
  <c r="B10" i="27"/>
  <c r="C10" i="27"/>
  <c r="D10" i="27"/>
  <c r="A11" i="27"/>
  <c r="B11" i="27"/>
  <c r="C11" i="27"/>
  <c r="D11" i="27"/>
  <c r="A12" i="27"/>
  <c r="B12" i="27"/>
  <c r="C12" i="27"/>
  <c r="D12" i="27"/>
  <c r="A13" i="27"/>
  <c r="B13" i="27"/>
  <c r="C13" i="27"/>
  <c r="D13" i="27"/>
  <c r="A14" i="27"/>
  <c r="B14" i="27"/>
  <c r="C14" i="27"/>
  <c r="D14" i="27"/>
  <c r="A15" i="27"/>
  <c r="B15" i="27"/>
  <c r="C15" i="27"/>
  <c r="D15" i="27"/>
  <c r="A16" i="27"/>
  <c r="B16" i="27"/>
  <c r="C16" i="27"/>
  <c r="D16" i="27"/>
  <c r="A17" i="27"/>
  <c r="B17" i="27"/>
  <c r="C17" i="27"/>
  <c r="D17" i="27"/>
  <c r="A18" i="27"/>
  <c r="B18" i="27"/>
  <c r="C18" i="27"/>
  <c r="D18" i="27"/>
  <c r="A19" i="27"/>
  <c r="B19" i="27"/>
  <c r="C19" i="27"/>
  <c r="D19" i="27"/>
  <c r="A20" i="27"/>
  <c r="B20" i="27"/>
  <c r="C20" i="27"/>
  <c r="D20" i="27"/>
  <c r="A21" i="27"/>
  <c r="B21" i="27"/>
  <c r="C21" i="27"/>
  <c r="D21" i="27"/>
  <c r="A22" i="27"/>
  <c r="B22" i="27"/>
  <c r="C22" i="27"/>
  <c r="D22" i="27"/>
  <c r="A23" i="27"/>
  <c r="B23" i="27"/>
  <c r="C23" i="27"/>
  <c r="D23" i="27"/>
  <c r="A24" i="27"/>
  <c r="B24" i="27"/>
  <c r="C24" i="27"/>
  <c r="D24" i="27"/>
  <c r="A25" i="27"/>
  <c r="B25" i="27"/>
  <c r="C25" i="27"/>
  <c r="D25" i="27"/>
  <c r="A26" i="27"/>
  <c r="B26" i="27"/>
  <c r="C26" i="27"/>
  <c r="D26" i="27"/>
  <c r="A27" i="27"/>
  <c r="B27" i="27"/>
  <c r="C27" i="27"/>
  <c r="D27" i="27"/>
  <c r="A28" i="27"/>
  <c r="B28" i="27"/>
  <c r="C28" i="27"/>
  <c r="D28" i="27"/>
  <c r="A29" i="27"/>
  <c r="B29" i="27"/>
  <c r="C29" i="27"/>
  <c r="D29" i="27"/>
  <c r="A30" i="27"/>
  <c r="B30" i="27"/>
  <c r="C30" i="27"/>
  <c r="D30" i="27"/>
  <c r="A31" i="27"/>
  <c r="B31" i="27"/>
  <c r="C31" i="27"/>
  <c r="D31" i="27"/>
  <c r="A32" i="27"/>
  <c r="B32" i="27"/>
  <c r="C32" i="27"/>
  <c r="D32" i="27"/>
  <c r="A33" i="27"/>
  <c r="B33" i="27"/>
  <c r="C33" i="27"/>
  <c r="D33" i="27"/>
  <c r="A34" i="27"/>
  <c r="B34" i="27"/>
  <c r="C34" i="27"/>
  <c r="D34" i="27"/>
  <c r="A35" i="27"/>
  <c r="B35" i="27"/>
  <c r="C35" i="27"/>
  <c r="D35" i="27"/>
  <c r="A36" i="27"/>
  <c r="B36" i="27"/>
  <c r="C36" i="27"/>
  <c r="D36" i="27"/>
  <c r="A37" i="27"/>
  <c r="B37" i="27"/>
  <c r="C37" i="27"/>
  <c r="D37" i="27"/>
  <c r="A38" i="27"/>
  <c r="B38" i="27"/>
  <c r="C38" i="27"/>
  <c r="D38" i="27"/>
  <c r="A39" i="27"/>
  <c r="B39" i="27"/>
  <c r="C39" i="27"/>
  <c r="D39" i="27"/>
  <c r="A40" i="27"/>
  <c r="B40" i="27"/>
  <c r="C40" i="27"/>
  <c r="D40" i="27"/>
  <c r="A41" i="27"/>
  <c r="B41" i="27"/>
  <c r="C41" i="27"/>
  <c r="D41" i="27"/>
  <c r="A42" i="27"/>
  <c r="B42" i="27"/>
  <c r="C42" i="27"/>
  <c r="D42" i="27"/>
  <c r="A43" i="27"/>
  <c r="B43" i="27"/>
  <c r="C43" i="27"/>
  <c r="D43" i="27"/>
  <c r="A44" i="27"/>
  <c r="B44" i="27"/>
  <c r="C44" i="27"/>
  <c r="D44" i="27"/>
  <c r="A45" i="27"/>
  <c r="B45" i="27"/>
  <c r="C45" i="27"/>
  <c r="D45" i="27"/>
  <c r="A46" i="27"/>
  <c r="B46" i="27"/>
  <c r="C46" i="27"/>
  <c r="D46" i="27"/>
  <c r="A47" i="27"/>
  <c r="B47" i="27"/>
  <c r="C47" i="27"/>
  <c r="D47" i="27"/>
  <c r="A48" i="27"/>
  <c r="B48" i="27"/>
  <c r="C48" i="27"/>
  <c r="D48" i="27"/>
  <c r="A49" i="27"/>
  <c r="B49" i="27"/>
  <c r="C49" i="27"/>
  <c r="D49" i="27"/>
  <c r="A50" i="27"/>
  <c r="B50" i="27"/>
  <c r="C50" i="27"/>
  <c r="D50" i="27"/>
  <c r="A51" i="27"/>
  <c r="B51" i="27"/>
  <c r="C51" i="27"/>
  <c r="D51" i="27"/>
  <c r="A52" i="27"/>
  <c r="B52" i="27"/>
  <c r="C52" i="27"/>
  <c r="D52" i="27"/>
  <c r="A53" i="27"/>
  <c r="B53" i="27"/>
  <c r="C53" i="27"/>
  <c r="D53" i="27"/>
  <c r="A54" i="27"/>
  <c r="B54" i="27"/>
  <c r="C54" i="27"/>
  <c r="D54" i="27"/>
  <c r="A55" i="27"/>
  <c r="B55" i="27"/>
  <c r="C55" i="27"/>
  <c r="D55" i="27"/>
  <c r="A56" i="27"/>
  <c r="B56" i="27"/>
  <c r="C56" i="27"/>
  <c r="D56" i="27"/>
  <c r="A57" i="27"/>
  <c r="B57" i="27"/>
  <c r="C57" i="27"/>
  <c r="D57" i="27"/>
  <c r="A58" i="27"/>
  <c r="B58" i="27"/>
  <c r="C58" i="27"/>
  <c r="D58" i="27"/>
  <c r="A59" i="27"/>
  <c r="B59" i="27"/>
  <c r="C59" i="27"/>
  <c r="D59" i="27"/>
  <c r="A60" i="27"/>
  <c r="B60" i="27"/>
  <c r="C60" i="27"/>
  <c r="D60" i="27"/>
  <c r="A61" i="27"/>
  <c r="B61" i="27"/>
  <c r="C61" i="27"/>
  <c r="D61" i="27"/>
  <c r="A62" i="27"/>
  <c r="B62" i="27"/>
  <c r="C62" i="27"/>
  <c r="D62" i="27"/>
  <c r="A63" i="27"/>
  <c r="B63" i="27"/>
  <c r="C63" i="27"/>
  <c r="D63" i="27"/>
  <c r="A64" i="27"/>
  <c r="B64" i="27"/>
  <c r="C64" i="27"/>
  <c r="D64" i="27"/>
  <c r="A65" i="27"/>
  <c r="B65" i="27"/>
  <c r="C65" i="27"/>
  <c r="D65" i="27"/>
  <c r="A66" i="27"/>
  <c r="B66" i="27"/>
  <c r="C66" i="27"/>
  <c r="D66" i="27"/>
  <c r="A67" i="27"/>
  <c r="B67" i="27"/>
  <c r="C67" i="27"/>
  <c r="D67" i="27"/>
  <c r="A68" i="27"/>
  <c r="B68" i="27"/>
  <c r="C68" i="27"/>
  <c r="D68" i="27"/>
  <c r="A69" i="27"/>
  <c r="B69" i="27"/>
  <c r="C69" i="27"/>
  <c r="D69" i="27"/>
  <c r="A70" i="27"/>
  <c r="B70" i="27"/>
  <c r="C70" i="27"/>
  <c r="D70" i="27"/>
  <c r="A71" i="27"/>
  <c r="B71" i="27"/>
  <c r="C71" i="27"/>
  <c r="D71" i="27"/>
  <c r="A72" i="27"/>
  <c r="B72" i="27"/>
  <c r="C72" i="27"/>
  <c r="D72" i="27"/>
  <c r="A73" i="27"/>
  <c r="B73" i="27"/>
  <c r="C73" i="27"/>
  <c r="D73" i="27"/>
  <c r="A74" i="27"/>
  <c r="B74" i="27"/>
  <c r="C74" i="27"/>
  <c r="D74" i="27"/>
  <c r="A75" i="27"/>
  <c r="B75" i="27"/>
  <c r="C75" i="27"/>
  <c r="D75" i="27"/>
  <c r="A76" i="27"/>
  <c r="B76" i="27"/>
  <c r="C76" i="27"/>
  <c r="D76" i="27"/>
  <c r="A77" i="27"/>
  <c r="B77" i="27"/>
  <c r="C77" i="27"/>
  <c r="D77" i="27"/>
  <c r="A78" i="27"/>
  <c r="B78" i="27"/>
  <c r="C78" i="27"/>
  <c r="D78" i="27"/>
  <c r="A79" i="27"/>
  <c r="B79" i="27"/>
  <c r="C79" i="27"/>
  <c r="D79" i="27"/>
  <c r="A80" i="27"/>
  <c r="B80" i="27"/>
  <c r="C80" i="27"/>
  <c r="D80" i="27"/>
  <c r="A81" i="27"/>
  <c r="B81" i="27"/>
  <c r="C81" i="27"/>
  <c r="D81" i="27"/>
  <c r="A82" i="27"/>
  <c r="B82" i="27"/>
  <c r="C82" i="27"/>
  <c r="D82" i="27"/>
  <c r="A83" i="27"/>
  <c r="B83" i="27"/>
  <c r="C83" i="27"/>
  <c r="D83" i="27"/>
  <c r="A84" i="27"/>
  <c r="B84" i="27"/>
  <c r="C84" i="27"/>
  <c r="D84" i="27"/>
  <c r="A85" i="27"/>
  <c r="B85" i="27"/>
  <c r="C85" i="27"/>
  <c r="D85" i="27"/>
  <c r="A86" i="27"/>
  <c r="B86" i="27"/>
  <c r="C86" i="27"/>
  <c r="D86" i="27"/>
  <c r="A87" i="27"/>
  <c r="B87" i="27"/>
  <c r="C87" i="27"/>
  <c r="D87" i="27"/>
  <c r="A88" i="27"/>
  <c r="B88" i="27"/>
  <c r="C88" i="27"/>
  <c r="D88" i="27"/>
  <c r="A89" i="27"/>
  <c r="B89" i="27"/>
  <c r="C89" i="27"/>
  <c r="D89" i="27"/>
  <c r="A90" i="27"/>
  <c r="B90" i="27"/>
  <c r="C90" i="27"/>
  <c r="D90" i="27"/>
  <c r="A91" i="27"/>
  <c r="B91" i="27"/>
  <c r="C91" i="27"/>
  <c r="D91" i="27"/>
  <c r="A92" i="27"/>
  <c r="B92" i="27"/>
  <c r="C92" i="27"/>
  <c r="D92" i="27"/>
  <c r="A93" i="27"/>
  <c r="B93" i="27"/>
  <c r="C93" i="27"/>
  <c r="D93" i="27"/>
  <c r="A94" i="27"/>
  <c r="B94" i="27"/>
  <c r="C94" i="27"/>
  <c r="D94" i="27"/>
  <c r="A95" i="27"/>
  <c r="B95" i="27"/>
  <c r="C95" i="27"/>
  <c r="D95" i="27"/>
  <c r="A96" i="27"/>
  <c r="B96" i="27"/>
  <c r="C96" i="27"/>
  <c r="D96" i="27"/>
  <c r="A97" i="27"/>
  <c r="B97" i="27"/>
  <c r="C97" i="27"/>
  <c r="D97" i="27"/>
  <c r="A98" i="27"/>
  <c r="B98" i="27"/>
  <c r="C98" i="27"/>
  <c r="D98" i="27"/>
  <c r="A99" i="27"/>
  <c r="B99" i="27"/>
  <c r="C99" i="27"/>
  <c r="D99" i="27"/>
  <c r="A100" i="27"/>
  <c r="B100" i="27"/>
  <c r="C100" i="27"/>
  <c r="D100" i="27"/>
  <c r="A101" i="27"/>
  <c r="B101" i="27"/>
  <c r="C101" i="27"/>
  <c r="D101" i="27"/>
  <c r="A102" i="27"/>
  <c r="B102" i="27"/>
  <c r="C102" i="27"/>
  <c r="D102" i="27"/>
  <c r="A103" i="27"/>
  <c r="B103" i="27"/>
  <c r="C103" i="27"/>
  <c r="D103" i="27"/>
  <c r="A104" i="27"/>
  <c r="B104" i="27"/>
  <c r="C104" i="27"/>
  <c r="D104" i="27"/>
  <c r="A105" i="27"/>
  <c r="B105" i="27"/>
  <c r="C105" i="27"/>
  <c r="D105" i="27"/>
  <c r="A106" i="27"/>
  <c r="B106" i="27"/>
  <c r="C106" i="27"/>
  <c r="D106" i="27"/>
  <c r="A107" i="27"/>
  <c r="B107" i="27"/>
  <c r="C107" i="27"/>
  <c r="D107" i="27"/>
  <c r="A108" i="27"/>
  <c r="B108" i="27"/>
  <c r="C108" i="27"/>
  <c r="D108" i="27"/>
  <c r="A109" i="27"/>
  <c r="B109" i="27"/>
  <c r="C109" i="27"/>
  <c r="D109" i="27"/>
  <c r="A110" i="27"/>
  <c r="B110" i="27"/>
  <c r="C110" i="27"/>
  <c r="D110" i="27"/>
  <c r="A111" i="27"/>
  <c r="B111" i="27"/>
  <c r="C111" i="27"/>
  <c r="D111" i="27"/>
  <c r="A112" i="27"/>
  <c r="B112" i="27"/>
  <c r="C112" i="27"/>
  <c r="D112" i="27"/>
  <c r="A113" i="27"/>
  <c r="B113" i="27"/>
  <c r="C113" i="27"/>
  <c r="D113" i="27"/>
  <c r="A114" i="27"/>
  <c r="B114" i="27"/>
  <c r="C114" i="27"/>
  <c r="D114" i="27"/>
  <c r="A115" i="27"/>
  <c r="B115" i="27"/>
  <c r="C115" i="27"/>
  <c r="D115" i="27"/>
  <c r="A116" i="27"/>
  <c r="B116" i="27"/>
  <c r="C116" i="27"/>
  <c r="D116" i="27"/>
  <c r="A117" i="27"/>
  <c r="B117" i="27"/>
  <c r="C117" i="27"/>
  <c r="D117" i="27"/>
  <c r="A118" i="27"/>
  <c r="B118" i="27"/>
  <c r="C118" i="27"/>
  <c r="D118" i="27"/>
  <c r="A119" i="27"/>
  <c r="B119" i="27"/>
  <c r="C119" i="27"/>
  <c r="D119" i="27"/>
  <c r="A120" i="27"/>
  <c r="B120" i="27"/>
  <c r="C120" i="27"/>
  <c r="D120" i="27"/>
  <c r="A121" i="27"/>
  <c r="B121" i="27"/>
  <c r="C121" i="27"/>
  <c r="D121" i="27"/>
  <c r="A122" i="27"/>
  <c r="B122" i="27"/>
  <c r="C122" i="27"/>
  <c r="D122" i="27"/>
  <c r="A123" i="27"/>
  <c r="B123" i="27"/>
  <c r="C123" i="27"/>
  <c r="D123" i="27"/>
  <c r="A124" i="27"/>
  <c r="B124" i="27"/>
  <c r="C124" i="27"/>
  <c r="D124" i="27"/>
  <c r="A125" i="27"/>
  <c r="B125" i="27"/>
  <c r="C125" i="27"/>
  <c r="D125" i="27"/>
  <c r="A126" i="27"/>
  <c r="B126" i="27"/>
  <c r="C126" i="27"/>
  <c r="D126" i="27"/>
  <c r="A127" i="27"/>
  <c r="B127" i="27"/>
  <c r="C127" i="27"/>
  <c r="D127" i="27"/>
  <c r="A128" i="27"/>
  <c r="B128" i="27"/>
  <c r="C128" i="27"/>
  <c r="D128" i="27"/>
  <c r="A129" i="27"/>
  <c r="B129" i="27"/>
  <c r="C129" i="27"/>
  <c r="D129" i="27"/>
  <c r="A130" i="27"/>
  <c r="B130" i="27"/>
  <c r="C130" i="27"/>
  <c r="D130" i="27"/>
  <c r="A131" i="27"/>
  <c r="B131" i="27"/>
  <c r="C131" i="27"/>
  <c r="D131" i="27"/>
  <c r="A132" i="27"/>
  <c r="B132" i="27"/>
  <c r="C132" i="27"/>
  <c r="D132" i="27"/>
  <c r="A133" i="27"/>
  <c r="B133" i="27"/>
  <c r="C133" i="27"/>
  <c r="D133" i="27"/>
  <c r="A134" i="27"/>
  <c r="B134" i="27"/>
  <c r="C134" i="27"/>
  <c r="D134" i="27"/>
  <c r="A135" i="27"/>
  <c r="B135" i="27"/>
  <c r="C135" i="27"/>
  <c r="D135" i="27"/>
  <c r="A136" i="27"/>
  <c r="B136" i="27"/>
  <c r="C136" i="27"/>
  <c r="D136" i="27"/>
  <c r="A137" i="27"/>
  <c r="B137" i="27"/>
  <c r="C137" i="27"/>
  <c r="D137" i="27"/>
  <c r="A138" i="27"/>
  <c r="B138" i="27"/>
  <c r="C138" i="27"/>
  <c r="D138" i="27"/>
  <c r="A139" i="27"/>
  <c r="B139" i="27"/>
  <c r="C139" i="27"/>
  <c r="D139" i="27"/>
  <c r="A140" i="27"/>
  <c r="B140" i="27"/>
  <c r="C140" i="27"/>
  <c r="D140" i="27"/>
  <c r="A141" i="27"/>
  <c r="B141" i="27"/>
  <c r="C141" i="27"/>
  <c r="D141" i="27"/>
  <c r="A142" i="27"/>
  <c r="B142" i="27"/>
  <c r="C142" i="27"/>
  <c r="D142" i="27"/>
  <c r="A143" i="27"/>
  <c r="B143" i="27"/>
  <c r="C143" i="27"/>
  <c r="D143" i="27"/>
  <c r="A144" i="27"/>
  <c r="B144" i="27"/>
  <c r="C144" i="27"/>
  <c r="D144" i="27"/>
  <c r="A145" i="27"/>
  <c r="B145" i="27"/>
  <c r="C145" i="27"/>
  <c r="D145" i="27"/>
  <c r="A146" i="27"/>
  <c r="B146" i="27"/>
  <c r="C146" i="27"/>
  <c r="D146" i="27"/>
  <c r="A147" i="27"/>
  <c r="B147" i="27"/>
  <c r="C147" i="27"/>
  <c r="D147" i="27"/>
  <c r="A148" i="27"/>
  <c r="B148" i="27"/>
  <c r="C148" i="27"/>
  <c r="D148" i="27"/>
  <c r="A149" i="27"/>
  <c r="B149" i="27"/>
  <c r="C149" i="27"/>
  <c r="D149" i="27"/>
  <c r="A150" i="27"/>
  <c r="B150" i="27"/>
  <c r="C150" i="27"/>
  <c r="D150" i="27"/>
  <c r="A151" i="27"/>
  <c r="B151" i="27"/>
  <c r="C151" i="27"/>
  <c r="D151" i="27"/>
  <c r="A152" i="27"/>
  <c r="B152" i="27"/>
  <c r="C152" i="27"/>
  <c r="D152" i="27"/>
  <c r="A153" i="27"/>
  <c r="B153" i="27"/>
  <c r="C153" i="27"/>
  <c r="D153" i="27"/>
  <c r="A154" i="27"/>
  <c r="B154" i="27"/>
  <c r="C154" i="27"/>
  <c r="D154" i="27"/>
  <c r="A155" i="27"/>
  <c r="B155" i="27"/>
  <c r="C155" i="27"/>
  <c r="D155" i="27"/>
  <c r="A156" i="27"/>
  <c r="B156" i="27"/>
  <c r="C156" i="27"/>
  <c r="D156" i="27"/>
  <c r="A157" i="27"/>
  <c r="B157" i="27"/>
  <c r="C157" i="27"/>
  <c r="D157" i="27"/>
  <c r="A158" i="27"/>
  <c r="B158" i="27"/>
  <c r="C158" i="27"/>
  <c r="D158" i="27"/>
  <c r="A159" i="27"/>
  <c r="B159" i="27"/>
  <c r="C159" i="27"/>
  <c r="D159" i="27"/>
  <c r="A160" i="27"/>
  <c r="B160" i="27"/>
  <c r="C160" i="27"/>
  <c r="D160" i="27"/>
  <c r="A161" i="27"/>
  <c r="B161" i="27"/>
  <c r="C161" i="27"/>
  <c r="D161" i="27"/>
  <c r="A162" i="27"/>
  <c r="B162" i="27"/>
  <c r="C162" i="27"/>
  <c r="D162" i="27"/>
  <c r="A163" i="27"/>
  <c r="B163" i="27"/>
  <c r="C163" i="27"/>
  <c r="D163" i="27"/>
  <c r="A164" i="27"/>
  <c r="B164" i="27"/>
  <c r="C164" i="27"/>
  <c r="D164" i="27"/>
  <c r="A165" i="27"/>
  <c r="B165" i="27"/>
  <c r="C165" i="27"/>
  <c r="D165" i="27"/>
  <c r="A166" i="27"/>
  <c r="B166" i="27"/>
  <c r="C166" i="27"/>
  <c r="D166" i="27"/>
  <c r="A167" i="27"/>
  <c r="B167" i="27"/>
  <c r="C167" i="27"/>
  <c r="D167" i="27"/>
  <c r="A168" i="27"/>
  <c r="B168" i="27"/>
  <c r="C168" i="27"/>
  <c r="D168" i="27"/>
  <c r="A169" i="27"/>
  <c r="B169" i="27"/>
  <c r="C169" i="27"/>
  <c r="D169" i="27"/>
  <c r="A170" i="27"/>
  <c r="B170" i="27"/>
  <c r="C170" i="27"/>
  <c r="D170" i="27"/>
  <c r="A171" i="27"/>
  <c r="B171" i="27"/>
  <c r="C171" i="27"/>
  <c r="D171" i="27"/>
  <c r="A172" i="27"/>
  <c r="B172" i="27"/>
  <c r="C172" i="27"/>
  <c r="D172" i="27"/>
  <c r="A173" i="27"/>
  <c r="B173" i="27"/>
  <c r="C173" i="27"/>
  <c r="D173" i="27"/>
  <c r="A174" i="27"/>
  <c r="B174" i="27"/>
  <c r="C174" i="27"/>
  <c r="D174" i="27"/>
  <c r="A175" i="27"/>
  <c r="B175" i="27"/>
  <c r="C175" i="27"/>
  <c r="D175" i="27"/>
  <c r="A176" i="27"/>
  <c r="B176" i="27"/>
  <c r="C176" i="27"/>
  <c r="D176" i="27"/>
  <c r="A177" i="27"/>
  <c r="B177" i="27"/>
  <c r="C177" i="27"/>
  <c r="D177" i="27"/>
  <c r="A178" i="27"/>
  <c r="B178" i="27"/>
  <c r="C178" i="27"/>
  <c r="D178" i="27"/>
  <c r="A179" i="27"/>
  <c r="B179" i="27"/>
  <c r="C179" i="27"/>
  <c r="D179" i="27"/>
  <c r="A180" i="27"/>
  <c r="B180" i="27"/>
  <c r="C180" i="27"/>
  <c r="D180" i="27"/>
  <c r="A181" i="27"/>
  <c r="B181" i="27"/>
  <c r="C181" i="27"/>
  <c r="D181" i="27"/>
  <c r="A182" i="27"/>
  <c r="B182" i="27"/>
  <c r="C182" i="27"/>
  <c r="D182" i="27"/>
  <c r="A183" i="27"/>
  <c r="B183" i="27"/>
  <c r="C183" i="27"/>
  <c r="D183" i="27"/>
  <c r="A184" i="27"/>
  <c r="B184" i="27"/>
  <c r="C184" i="27"/>
  <c r="D184" i="27"/>
  <c r="A185" i="27"/>
  <c r="B185" i="27"/>
  <c r="C185" i="27"/>
  <c r="D185" i="27"/>
  <c r="A186" i="27"/>
  <c r="B186" i="27"/>
  <c r="C186" i="27"/>
  <c r="D186" i="27"/>
  <c r="A187" i="27"/>
  <c r="B187" i="27"/>
  <c r="C187" i="27"/>
  <c r="D187" i="27"/>
  <c r="A188" i="27"/>
  <c r="B188" i="27"/>
  <c r="C188" i="27"/>
  <c r="D188" i="27"/>
  <c r="A189" i="27"/>
  <c r="B189" i="27"/>
  <c r="C189" i="27"/>
  <c r="D189" i="27"/>
  <c r="A190" i="27"/>
  <c r="B190" i="27"/>
  <c r="C190" i="27"/>
  <c r="D190" i="27"/>
  <c r="A191" i="27"/>
  <c r="B191" i="27"/>
  <c r="C191" i="27"/>
  <c r="D191" i="27"/>
  <c r="A192" i="27"/>
  <c r="B192" i="27"/>
  <c r="C192" i="27"/>
  <c r="D192" i="27"/>
  <c r="A193" i="27"/>
  <c r="B193" i="27"/>
  <c r="C193" i="27"/>
  <c r="D193" i="27"/>
  <c r="A194" i="27"/>
  <c r="B194" i="27"/>
  <c r="C194" i="27"/>
  <c r="D194" i="27"/>
  <c r="A195" i="27"/>
  <c r="B195" i="27"/>
  <c r="C195" i="27"/>
  <c r="D195" i="27"/>
  <c r="A196" i="27"/>
  <c r="B196" i="27"/>
  <c r="C196" i="27"/>
  <c r="D196" i="27"/>
  <c r="A197" i="27"/>
  <c r="B197" i="27"/>
  <c r="C197" i="27"/>
  <c r="D197" i="27"/>
  <c r="A198" i="27"/>
  <c r="B198" i="27"/>
  <c r="C198" i="27"/>
  <c r="D198" i="27"/>
  <c r="A199" i="27"/>
  <c r="B199" i="27"/>
  <c r="C199" i="27"/>
  <c r="D199" i="27"/>
  <c r="A200" i="27"/>
  <c r="B200" i="27"/>
  <c r="C200" i="27"/>
  <c r="D200" i="27"/>
  <c r="A201" i="27"/>
  <c r="B201" i="27"/>
  <c r="C201" i="27"/>
  <c r="D201" i="27"/>
  <c r="A202" i="27"/>
  <c r="B202" i="27"/>
  <c r="C202" i="27"/>
  <c r="D202" i="27"/>
  <c r="A203" i="27"/>
  <c r="B203" i="27"/>
  <c r="C203" i="27"/>
  <c r="D203" i="27"/>
  <c r="A204" i="27"/>
  <c r="B204" i="27"/>
  <c r="C204" i="27"/>
  <c r="D204" i="27"/>
  <c r="A205" i="27"/>
  <c r="B205" i="27"/>
  <c r="C205" i="27"/>
  <c r="D205" i="27"/>
  <c r="A206" i="27"/>
  <c r="B206" i="27"/>
  <c r="C206" i="27"/>
  <c r="D206" i="27"/>
  <c r="A207" i="27"/>
  <c r="B207" i="27"/>
  <c r="C207" i="27"/>
  <c r="D207" i="27"/>
  <c r="A208" i="27"/>
  <c r="B208" i="27"/>
  <c r="C208" i="27"/>
  <c r="D208" i="27"/>
  <c r="A209" i="27"/>
  <c r="B209" i="27"/>
  <c r="C209" i="27"/>
  <c r="D209" i="27"/>
  <c r="A210" i="27"/>
  <c r="B210" i="27"/>
  <c r="C210" i="27"/>
  <c r="D210" i="27"/>
  <c r="A211" i="27"/>
  <c r="B211" i="27"/>
  <c r="C211" i="27"/>
  <c r="D211" i="27"/>
  <c r="A212" i="27"/>
  <c r="B212" i="27"/>
  <c r="C212" i="27"/>
  <c r="D212" i="27"/>
  <c r="A213" i="27"/>
  <c r="B213" i="27"/>
  <c r="C213" i="27"/>
  <c r="D213" i="27"/>
  <c r="A214" i="27"/>
  <c r="B214" i="27"/>
  <c r="C214" i="27"/>
  <c r="D214" i="27"/>
  <c r="A215" i="27"/>
  <c r="B215" i="27"/>
  <c r="C215" i="27"/>
  <c r="D215" i="27"/>
  <c r="A216" i="27"/>
  <c r="B216" i="27"/>
  <c r="C216" i="27"/>
  <c r="D216" i="27"/>
  <c r="A217" i="27"/>
  <c r="B217" i="27"/>
  <c r="C217" i="27"/>
  <c r="D217" i="27"/>
  <c r="A218" i="27"/>
  <c r="B218" i="27"/>
  <c r="C218" i="27"/>
  <c r="D218" i="27"/>
  <c r="A219" i="27"/>
  <c r="B219" i="27"/>
  <c r="C219" i="27"/>
  <c r="D219" i="27"/>
  <c r="A220" i="27"/>
  <c r="B220" i="27"/>
  <c r="C220" i="27"/>
  <c r="D220" i="27"/>
  <c r="A221" i="27"/>
  <c r="B221" i="27"/>
  <c r="C221" i="27"/>
  <c r="D221" i="27"/>
  <c r="A222" i="27"/>
  <c r="B222" i="27"/>
  <c r="C222" i="27"/>
  <c r="D222" i="27"/>
  <c r="A223" i="27"/>
  <c r="B223" i="27"/>
  <c r="C223" i="27"/>
  <c r="D223" i="27"/>
  <c r="A224" i="27"/>
  <c r="B224" i="27"/>
  <c r="C224" i="27"/>
  <c r="D224" i="27"/>
  <c r="A225" i="27"/>
  <c r="B225" i="27"/>
  <c r="C225" i="27"/>
  <c r="D225" i="27"/>
  <c r="A226" i="27"/>
  <c r="B226" i="27"/>
  <c r="C226" i="27"/>
  <c r="D226" i="27"/>
  <c r="A227" i="27"/>
  <c r="B227" i="27"/>
  <c r="C227" i="27"/>
  <c r="D227" i="27"/>
  <c r="A228" i="27"/>
  <c r="B228" i="27"/>
  <c r="C228" i="27"/>
  <c r="D228" i="27"/>
  <c r="A229" i="27"/>
  <c r="B229" i="27"/>
  <c r="C229" i="27"/>
  <c r="D229" i="27"/>
  <c r="A230" i="27"/>
  <c r="B230" i="27"/>
  <c r="C230" i="27"/>
  <c r="D230" i="27"/>
  <c r="A231" i="27"/>
  <c r="B231" i="27"/>
  <c r="C231" i="27"/>
  <c r="D231" i="27"/>
  <c r="A232" i="27"/>
  <c r="B232" i="27"/>
  <c r="C232" i="27"/>
  <c r="D232" i="27"/>
  <c r="A233" i="27"/>
  <c r="B233" i="27"/>
  <c r="C233" i="27"/>
  <c r="D233" i="27"/>
  <c r="A234" i="27"/>
  <c r="B234" i="27"/>
  <c r="C234" i="27"/>
  <c r="D234" i="27"/>
  <c r="A235" i="27"/>
  <c r="B235" i="27"/>
  <c r="C235" i="27"/>
  <c r="D235" i="27"/>
  <c r="A236" i="27"/>
  <c r="B236" i="27"/>
  <c r="C236" i="27"/>
  <c r="D236" i="27"/>
  <c r="A237" i="27"/>
  <c r="B237" i="27"/>
  <c r="C237" i="27"/>
  <c r="D237" i="27"/>
  <c r="A238" i="27"/>
  <c r="B238" i="27"/>
  <c r="C238" i="27"/>
  <c r="D238" i="27"/>
  <c r="A239" i="27"/>
  <c r="B239" i="27"/>
  <c r="C239" i="27"/>
  <c r="D239" i="27"/>
  <c r="A240" i="27"/>
  <c r="B240" i="27"/>
  <c r="C240" i="27"/>
  <c r="D240" i="27"/>
  <c r="A241" i="27"/>
  <c r="B241" i="27"/>
  <c r="C241" i="27"/>
  <c r="D241" i="27"/>
  <c r="A242" i="27"/>
  <c r="B242" i="27"/>
  <c r="C242" i="27"/>
  <c r="D242" i="27"/>
  <c r="A243" i="27"/>
  <c r="B243" i="27"/>
  <c r="C243" i="27"/>
  <c r="D243" i="27"/>
  <c r="A244" i="27"/>
  <c r="B244" i="27"/>
  <c r="C244" i="27"/>
  <c r="D244" i="27"/>
  <c r="A245" i="27"/>
  <c r="B245" i="27"/>
  <c r="C245" i="27"/>
  <c r="D245" i="27"/>
  <c r="A246" i="27"/>
  <c r="B246" i="27"/>
  <c r="C246" i="27"/>
  <c r="D246" i="27"/>
  <c r="A247" i="27"/>
  <c r="B247" i="27"/>
  <c r="C247" i="27"/>
  <c r="D247" i="27"/>
  <c r="A248" i="27"/>
  <c r="B248" i="27"/>
  <c r="C248" i="27"/>
  <c r="D248" i="27"/>
  <c r="A249" i="27"/>
  <c r="B249" i="27"/>
  <c r="C249" i="27"/>
  <c r="D249" i="27"/>
  <c r="A250" i="27"/>
  <c r="B250" i="27"/>
  <c r="C250" i="27"/>
  <c r="D250" i="27"/>
  <c r="A251" i="27"/>
  <c r="B251" i="27"/>
  <c r="C251" i="27"/>
  <c r="D251" i="27"/>
  <c r="A252" i="27"/>
  <c r="B252" i="27"/>
  <c r="C252" i="27"/>
  <c r="D252" i="27"/>
  <c r="A253" i="27"/>
  <c r="B253" i="27"/>
  <c r="C253" i="27"/>
  <c r="D253" i="27"/>
  <c r="A254" i="27"/>
  <c r="B254" i="27"/>
  <c r="C254" i="27"/>
  <c r="D254" i="27"/>
  <c r="A255" i="27"/>
  <c r="B255" i="27"/>
  <c r="C255" i="27"/>
  <c r="D255" i="27"/>
  <c r="A256" i="27"/>
  <c r="B256" i="27"/>
  <c r="C256" i="27"/>
  <c r="D256" i="27"/>
  <c r="A257" i="27"/>
  <c r="B257" i="27"/>
  <c r="C257" i="27"/>
  <c r="D257" i="27"/>
  <c r="A258" i="27"/>
  <c r="B258" i="27"/>
  <c r="C258" i="27"/>
  <c r="D258" i="27"/>
  <c r="A259" i="27"/>
  <c r="B259" i="27"/>
  <c r="C259" i="27"/>
  <c r="D259" i="27"/>
  <c r="A260" i="27"/>
  <c r="B260" i="27"/>
  <c r="C260" i="27"/>
  <c r="D260" i="27"/>
  <c r="A261" i="27"/>
  <c r="B261" i="27"/>
  <c r="C261" i="27"/>
  <c r="D261" i="27"/>
  <c r="A262" i="27"/>
  <c r="B262" i="27"/>
  <c r="C262" i="27"/>
  <c r="D262" i="27"/>
  <c r="A263" i="27"/>
  <c r="B263" i="27"/>
  <c r="C263" i="27"/>
  <c r="D263" i="27"/>
  <c r="A264" i="27"/>
  <c r="B264" i="27"/>
  <c r="C264" i="27"/>
  <c r="D264" i="27"/>
  <c r="A265" i="27"/>
  <c r="B265" i="27"/>
  <c r="C265" i="27"/>
  <c r="D265" i="27"/>
  <c r="A266" i="27"/>
  <c r="B266" i="27"/>
  <c r="C266" i="27"/>
  <c r="D266" i="27"/>
  <c r="A267" i="27"/>
  <c r="B267" i="27"/>
  <c r="C267" i="27"/>
  <c r="D267" i="27"/>
  <c r="A268" i="27"/>
  <c r="B268" i="27"/>
  <c r="C268" i="27"/>
  <c r="D268" i="27"/>
  <c r="A269" i="27"/>
  <c r="B269" i="27"/>
  <c r="C269" i="27"/>
  <c r="D269" i="27"/>
  <c r="A270" i="27"/>
  <c r="B270" i="27"/>
  <c r="C270" i="27"/>
  <c r="D270" i="27"/>
  <c r="A271" i="27"/>
  <c r="B271" i="27"/>
  <c r="C271" i="27"/>
  <c r="D271" i="27"/>
  <c r="A272" i="27"/>
  <c r="B272" i="27"/>
  <c r="C272" i="27"/>
  <c r="D272" i="27"/>
  <c r="A273" i="27"/>
  <c r="B273" i="27"/>
  <c r="C273" i="27"/>
  <c r="D273" i="27"/>
  <c r="A274" i="27"/>
  <c r="B274" i="27"/>
  <c r="C274" i="27"/>
  <c r="D274" i="27"/>
  <c r="A275" i="27"/>
  <c r="B275" i="27"/>
  <c r="C275" i="27"/>
  <c r="D275" i="27"/>
  <c r="A276" i="27"/>
  <c r="B276" i="27"/>
  <c r="C276" i="27"/>
  <c r="D276" i="27"/>
  <c r="A277" i="27"/>
  <c r="B277" i="27"/>
  <c r="C277" i="27"/>
  <c r="D277" i="27"/>
  <c r="A278" i="27"/>
  <c r="B278" i="27"/>
  <c r="C278" i="27"/>
  <c r="D278" i="27"/>
  <c r="A279" i="27"/>
  <c r="B279" i="27"/>
  <c r="C279" i="27"/>
  <c r="D279" i="27"/>
  <c r="A280" i="27"/>
  <c r="B280" i="27"/>
  <c r="C280" i="27"/>
  <c r="D280" i="27"/>
  <c r="A281" i="27"/>
  <c r="B281" i="27"/>
  <c r="C281" i="27"/>
  <c r="D281" i="27"/>
  <c r="A282" i="27"/>
  <c r="B282" i="27"/>
  <c r="C282" i="27"/>
  <c r="D282" i="27"/>
  <c r="A283" i="27"/>
  <c r="B283" i="27"/>
  <c r="C283" i="27"/>
  <c r="D283" i="27"/>
  <c r="A284" i="27"/>
  <c r="B284" i="27"/>
  <c r="C284" i="27"/>
  <c r="D284" i="27"/>
  <c r="A285" i="27"/>
  <c r="B285" i="27"/>
  <c r="C285" i="27"/>
  <c r="D285" i="27"/>
  <c r="A286" i="27"/>
  <c r="B286" i="27"/>
  <c r="C286" i="27"/>
  <c r="D286" i="27"/>
  <c r="A287" i="27"/>
  <c r="B287" i="27"/>
  <c r="C287" i="27"/>
  <c r="D287" i="27"/>
  <c r="A288" i="27"/>
  <c r="B288" i="27"/>
  <c r="C288" i="27"/>
  <c r="D288" i="27"/>
  <c r="A289" i="27"/>
  <c r="B289" i="27"/>
  <c r="C289" i="27"/>
  <c r="D289" i="27"/>
  <c r="A290" i="27"/>
  <c r="B290" i="27"/>
  <c r="C290" i="27"/>
  <c r="D290" i="27"/>
  <c r="A291" i="27"/>
  <c r="B291" i="27"/>
  <c r="C291" i="27"/>
  <c r="D291" i="27"/>
  <c r="A292" i="27"/>
  <c r="B292" i="27"/>
  <c r="C292" i="27"/>
  <c r="D292" i="27"/>
  <c r="A293" i="27"/>
  <c r="B293" i="27"/>
  <c r="C293" i="27"/>
  <c r="D293" i="27"/>
  <c r="A294" i="27"/>
  <c r="B294" i="27"/>
  <c r="C294" i="27"/>
  <c r="D294" i="27"/>
  <c r="A295" i="27"/>
  <c r="B295" i="27"/>
  <c r="C295" i="27"/>
  <c r="D295" i="27"/>
  <c r="A296" i="27"/>
  <c r="B296" i="27"/>
  <c r="C296" i="27"/>
  <c r="D296" i="27"/>
  <c r="A297" i="27"/>
  <c r="B297" i="27"/>
  <c r="C297" i="27"/>
  <c r="D297" i="27"/>
  <c r="A298" i="27"/>
  <c r="B298" i="27"/>
  <c r="C298" i="27"/>
  <c r="D298" i="27"/>
  <c r="A299" i="27"/>
  <c r="B299" i="27"/>
  <c r="C299" i="27"/>
  <c r="D299" i="27"/>
  <c r="A300" i="27"/>
  <c r="B300" i="27"/>
  <c r="C300" i="27"/>
  <c r="D300" i="27"/>
  <c r="A301" i="27"/>
  <c r="B301" i="27"/>
  <c r="C301" i="27"/>
  <c r="D301" i="27"/>
  <c r="A302" i="27"/>
  <c r="B302" i="27"/>
  <c r="C302" i="27"/>
  <c r="D302" i="27"/>
  <c r="A303" i="27"/>
  <c r="B303" i="27"/>
  <c r="C303" i="27"/>
  <c r="D303" i="27"/>
  <c r="A304" i="27"/>
  <c r="B304" i="27"/>
  <c r="C304" i="27"/>
  <c r="D304" i="27"/>
  <c r="A305" i="27"/>
  <c r="B305" i="27"/>
  <c r="C305" i="27"/>
  <c r="D305" i="27"/>
  <c r="A306" i="27"/>
  <c r="B306" i="27"/>
  <c r="C306" i="27"/>
  <c r="D306" i="27"/>
  <c r="A307" i="27"/>
  <c r="B307" i="27"/>
  <c r="C307" i="27"/>
  <c r="D307" i="27"/>
  <c r="A308" i="27"/>
  <c r="B308" i="27"/>
  <c r="C308" i="27"/>
  <c r="D308" i="27"/>
  <c r="A309" i="27"/>
  <c r="B309" i="27"/>
  <c r="C309" i="27"/>
  <c r="D309" i="27"/>
  <c r="A310" i="27"/>
  <c r="B310" i="27"/>
  <c r="C310" i="27"/>
  <c r="D310" i="27"/>
  <c r="A311" i="27"/>
  <c r="B311" i="27"/>
  <c r="C311" i="27"/>
  <c r="D311" i="27"/>
  <c r="A312" i="27"/>
  <c r="B312" i="27"/>
  <c r="C312" i="27"/>
  <c r="D312" i="27"/>
  <c r="A313" i="27"/>
  <c r="B313" i="27"/>
  <c r="C313" i="27"/>
  <c r="D313" i="27"/>
  <c r="A314" i="27"/>
  <c r="B314" i="27"/>
  <c r="C314" i="27"/>
  <c r="D314" i="27"/>
  <c r="A315" i="27"/>
  <c r="B315" i="27"/>
  <c r="C315" i="27"/>
  <c r="D315" i="27"/>
  <c r="A316" i="27"/>
  <c r="B316" i="27"/>
  <c r="C316" i="27"/>
  <c r="D316" i="27"/>
  <c r="A317" i="27"/>
  <c r="B317" i="27"/>
  <c r="C317" i="27"/>
  <c r="D317" i="27"/>
  <c r="A318" i="27"/>
  <c r="B318" i="27"/>
  <c r="C318" i="27"/>
  <c r="D318" i="27"/>
  <c r="A319" i="27"/>
  <c r="B319" i="27"/>
  <c r="C319" i="27"/>
  <c r="D319" i="27"/>
  <c r="A320" i="27"/>
  <c r="B320" i="27"/>
  <c r="C320" i="27"/>
  <c r="D320" i="27"/>
  <c r="A321" i="27"/>
  <c r="B321" i="27"/>
  <c r="C321" i="27"/>
  <c r="D321" i="27"/>
  <c r="A322" i="27"/>
  <c r="B322" i="27"/>
  <c r="C322" i="27"/>
  <c r="D322" i="27"/>
  <c r="A323" i="27"/>
  <c r="B323" i="27"/>
  <c r="C323" i="27"/>
  <c r="D323" i="27"/>
  <c r="A324" i="27"/>
  <c r="B324" i="27"/>
  <c r="C324" i="27"/>
  <c r="D324" i="27"/>
  <c r="A325" i="27"/>
  <c r="B325" i="27"/>
  <c r="C325" i="27"/>
  <c r="D325" i="27"/>
  <c r="A326" i="27"/>
  <c r="B326" i="27"/>
  <c r="C326" i="27"/>
  <c r="D326" i="27"/>
  <c r="A327" i="27"/>
  <c r="B327" i="27"/>
  <c r="C327" i="27"/>
  <c r="D327" i="27"/>
  <c r="A328" i="27"/>
  <c r="B328" i="27"/>
  <c r="C328" i="27"/>
  <c r="D328" i="27"/>
  <c r="A329" i="27"/>
  <c r="B329" i="27"/>
  <c r="C329" i="27"/>
  <c r="D329" i="27"/>
  <c r="A330" i="27"/>
  <c r="B330" i="27"/>
  <c r="C330" i="27"/>
  <c r="D330" i="27"/>
  <c r="A331" i="27"/>
  <c r="B331" i="27"/>
  <c r="C331" i="27"/>
  <c r="D331" i="27"/>
  <c r="A332" i="27"/>
  <c r="B332" i="27"/>
  <c r="C332" i="27"/>
  <c r="D332" i="27"/>
  <c r="A333" i="27"/>
  <c r="B333" i="27"/>
  <c r="C333" i="27"/>
  <c r="D333" i="27"/>
  <c r="A334" i="27"/>
  <c r="B334" i="27"/>
  <c r="C334" i="27"/>
  <c r="D334" i="27"/>
  <c r="A335" i="27"/>
  <c r="B335" i="27"/>
  <c r="C335" i="27"/>
  <c r="D335" i="27"/>
  <c r="A336" i="27"/>
  <c r="B336" i="27"/>
  <c r="C336" i="27"/>
  <c r="D336" i="27"/>
  <c r="A337" i="27"/>
  <c r="B337" i="27"/>
  <c r="C337" i="27"/>
  <c r="D337" i="27"/>
  <c r="A338" i="27"/>
  <c r="B338" i="27"/>
  <c r="C338" i="27"/>
  <c r="D338" i="27"/>
  <c r="A339" i="27"/>
  <c r="B339" i="27"/>
  <c r="C339" i="27"/>
  <c r="D339" i="27"/>
  <c r="A340" i="27"/>
  <c r="B340" i="27"/>
  <c r="C340" i="27"/>
  <c r="D340" i="27"/>
  <c r="A341" i="27"/>
  <c r="B341" i="27"/>
  <c r="C341" i="27"/>
  <c r="D341" i="27"/>
  <c r="A342" i="27"/>
  <c r="B342" i="27"/>
  <c r="C342" i="27"/>
  <c r="D342" i="27"/>
  <c r="A343" i="27"/>
  <c r="B343" i="27"/>
  <c r="C343" i="27"/>
  <c r="D343" i="27"/>
  <c r="A344" i="27"/>
  <c r="B344" i="27"/>
  <c r="C344" i="27"/>
  <c r="D344" i="27"/>
  <c r="A345" i="27"/>
  <c r="B345" i="27"/>
  <c r="C345" i="27"/>
  <c r="D345" i="27"/>
  <c r="A346" i="27"/>
  <c r="B346" i="27"/>
  <c r="C346" i="27"/>
  <c r="D346" i="27"/>
  <c r="A347" i="27"/>
  <c r="B347" i="27"/>
  <c r="C347" i="27"/>
  <c r="D347" i="27"/>
  <c r="A348" i="27"/>
  <c r="B348" i="27"/>
  <c r="C348" i="27"/>
  <c r="D348" i="27"/>
  <c r="A349" i="27"/>
  <c r="B349" i="27"/>
  <c r="C349" i="27"/>
  <c r="D349" i="27"/>
  <c r="A350" i="27"/>
  <c r="B350" i="27"/>
  <c r="C350" i="27"/>
  <c r="D350" i="27"/>
  <c r="A351" i="27"/>
  <c r="B351" i="27"/>
  <c r="C351" i="27"/>
  <c r="D351" i="27"/>
  <c r="A352" i="27"/>
  <c r="B352" i="27"/>
  <c r="C352" i="27"/>
  <c r="D352" i="27"/>
  <c r="A353" i="27"/>
  <c r="B353" i="27"/>
  <c r="C353" i="27"/>
  <c r="D353" i="27"/>
  <c r="A354" i="27"/>
  <c r="B354" i="27"/>
  <c r="C354" i="27"/>
  <c r="D354" i="27"/>
  <c r="A355" i="27"/>
  <c r="B355" i="27"/>
  <c r="C355" i="27"/>
  <c r="D355" i="27"/>
  <c r="A356" i="27"/>
  <c r="B356" i="27"/>
  <c r="C356" i="27"/>
  <c r="D356" i="27"/>
  <c r="A357" i="27"/>
  <c r="B357" i="27"/>
  <c r="C357" i="27"/>
  <c r="D357" i="27"/>
  <c r="A358" i="27"/>
  <c r="B358" i="27"/>
  <c r="C358" i="27"/>
  <c r="D358" i="27"/>
  <c r="A359" i="27"/>
  <c r="B359" i="27"/>
  <c r="C359" i="27"/>
  <c r="D359" i="27"/>
  <c r="A360" i="27"/>
  <c r="B360" i="27"/>
  <c r="C360" i="27"/>
  <c r="D360" i="27"/>
  <c r="A361" i="27"/>
  <c r="B361" i="27"/>
  <c r="C361" i="27"/>
  <c r="D361" i="27"/>
  <c r="A362" i="27"/>
  <c r="B362" i="27"/>
  <c r="C362" i="27"/>
  <c r="D362" i="27"/>
  <c r="A363" i="27"/>
  <c r="B363" i="27"/>
  <c r="C363" i="27"/>
  <c r="D363" i="27"/>
  <c r="A364" i="27"/>
  <c r="B364" i="27"/>
  <c r="C364" i="27"/>
  <c r="D364" i="27"/>
  <c r="A365" i="27"/>
  <c r="B365" i="27"/>
  <c r="C365" i="27"/>
  <c r="D365" i="27"/>
  <c r="A366" i="27"/>
  <c r="B366" i="27"/>
  <c r="C366" i="27"/>
  <c r="D366" i="27"/>
  <c r="A367" i="27"/>
  <c r="B367" i="27"/>
  <c r="C367" i="27"/>
  <c r="D367" i="27"/>
  <c r="A368" i="27"/>
  <c r="B368" i="27"/>
  <c r="C368" i="27"/>
  <c r="D368" i="27"/>
  <c r="A369" i="27"/>
  <c r="B369" i="27"/>
  <c r="C369" i="27"/>
  <c r="D369" i="27"/>
  <c r="A370" i="27"/>
  <c r="B370" i="27"/>
  <c r="C370" i="27"/>
  <c r="D370" i="27"/>
  <c r="A371" i="27"/>
  <c r="B371" i="27"/>
  <c r="C371" i="27"/>
  <c r="D371" i="27"/>
  <c r="A372" i="27"/>
  <c r="B372" i="27"/>
  <c r="C372" i="27"/>
  <c r="D372" i="27"/>
  <c r="A373" i="27"/>
  <c r="B373" i="27"/>
  <c r="C373" i="27"/>
  <c r="D373" i="27"/>
  <c r="A374" i="27"/>
  <c r="B374" i="27"/>
  <c r="C374" i="27"/>
  <c r="D374" i="27"/>
  <c r="A375" i="27"/>
  <c r="B375" i="27"/>
  <c r="C375" i="27"/>
  <c r="D375" i="27"/>
  <c r="A376" i="27"/>
  <c r="B376" i="27"/>
  <c r="C376" i="27"/>
  <c r="D376" i="27"/>
  <c r="A377" i="27"/>
  <c r="B377" i="27"/>
  <c r="C377" i="27"/>
  <c r="D377" i="27"/>
  <c r="A378" i="27"/>
  <c r="B378" i="27"/>
  <c r="C378" i="27"/>
  <c r="D378" i="27"/>
  <c r="A379" i="27"/>
  <c r="B379" i="27"/>
  <c r="C379" i="27"/>
  <c r="D379" i="27"/>
  <c r="A380" i="27"/>
  <c r="B380" i="27"/>
  <c r="C380" i="27"/>
  <c r="D380" i="27"/>
  <c r="A381" i="27"/>
  <c r="B381" i="27"/>
  <c r="C381" i="27"/>
  <c r="D381" i="27"/>
  <c r="A382" i="27"/>
  <c r="B382" i="27"/>
  <c r="C382" i="27"/>
  <c r="D382" i="27"/>
  <c r="A383" i="27"/>
  <c r="B383" i="27"/>
  <c r="C383" i="27"/>
  <c r="D383" i="27"/>
  <c r="A384" i="27"/>
  <c r="B384" i="27"/>
  <c r="C384" i="27"/>
  <c r="D384" i="27"/>
  <c r="A385" i="27"/>
  <c r="B385" i="27"/>
  <c r="C385" i="27"/>
  <c r="D385" i="27"/>
  <c r="A386" i="27"/>
  <c r="B386" i="27"/>
  <c r="C386" i="27"/>
  <c r="D386" i="27"/>
  <c r="A387" i="27"/>
  <c r="B387" i="27"/>
  <c r="C387" i="27"/>
  <c r="D387" i="27"/>
  <c r="A388" i="27"/>
  <c r="B388" i="27"/>
  <c r="C388" i="27"/>
  <c r="D388" i="27"/>
  <c r="A389" i="27"/>
  <c r="B389" i="27"/>
  <c r="C389" i="27"/>
  <c r="D389" i="27"/>
  <c r="A390" i="27"/>
  <c r="B390" i="27"/>
  <c r="C390" i="27"/>
  <c r="D390" i="27"/>
  <c r="A391" i="27"/>
  <c r="B391" i="27"/>
  <c r="C391" i="27"/>
  <c r="D391" i="27"/>
  <c r="A392" i="27"/>
  <c r="B392" i="27"/>
  <c r="C392" i="27"/>
  <c r="D392" i="27"/>
  <c r="A393" i="27"/>
  <c r="B393" i="27"/>
  <c r="C393" i="27"/>
  <c r="D393" i="27"/>
  <c r="A394" i="27"/>
  <c r="B394" i="27"/>
  <c r="C394" i="27"/>
  <c r="D394" i="27"/>
  <c r="A395" i="27"/>
  <c r="B395" i="27"/>
  <c r="C395" i="27"/>
  <c r="D395" i="27"/>
  <c r="A396" i="27"/>
  <c r="B396" i="27"/>
  <c r="C396" i="27"/>
  <c r="D396" i="27"/>
  <c r="A397" i="27"/>
  <c r="B397" i="27"/>
  <c r="C397" i="27"/>
  <c r="D397" i="27"/>
  <c r="A398" i="27"/>
  <c r="B398" i="27"/>
  <c r="C398" i="27"/>
  <c r="D398" i="27"/>
  <c r="A399" i="27"/>
  <c r="B399" i="27"/>
  <c r="C399" i="27"/>
  <c r="D399" i="27"/>
  <c r="A400" i="27"/>
  <c r="B400" i="27"/>
  <c r="C400" i="27"/>
  <c r="D400" i="27"/>
  <c r="A401" i="27"/>
  <c r="B401" i="27"/>
  <c r="C401" i="27"/>
  <c r="D401" i="27"/>
  <c r="A402" i="27"/>
  <c r="B402" i="27"/>
  <c r="C402" i="27"/>
  <c r="D402" i="27"/>
  <c r="A403" i="27"/>
  <c r="B403" i="27"/>
  <c r="C403" i="27"/>
  <c r="D403" i="27"/>
  <c r="A404" i="27"/>
  <c r="B404" i="27"/>
  <c r="C404" i="27"/>
  <c r="D404" i="27"/>
  <c r="A405" i="27"/>
  <c r="B405" i="27"/>
  <c r="C405" i="27"/>
  <c r="D405" i="27"/>
  <c r="A406" i="27"/>
  <c r="B406" i="27"/>
  <c r="C406" i="27"/>
  <c r="D406" i="27"/>
  <c r="A407" i="27"/>
  <c r="B407" i="27"/>
  <c r="C407" i="27"/>
  <c r="D407" i="27"/>
  <c r="A408" i="27"/>
  <c r="B408" i="27"/>
  <c r="C408" i="27"/>
  <c r="D408" i="27"/>
  <c r="A409" i="27"/>
  <c r="B409" i="27"/>
  <c r="C409" i="27"/>
  <c r="D409" i="27"/>
  <c r="A410" i="27"/>
  <c r="B410" i="27"/>
  <c r="C410" i="27"/>
  <c r="D410" i="27"/>
  <c r="A411" i="27"/>
  <c r="B411" i="27"/>
  <c r="C411" i="27"/>
  <c r="D411" i="27"/>
  <c r="A412" i="27"/>
  <c r="B412" i="27"/>
  <c r="C412" i="27"/>
  <c r="D412" i="27"/>
  <c r="A413" i="27"/>
  <c r="B413" i="27"/>
  <c r="C413" i="27"/>
  <c r="D413" i="27"/>
  <c r="A414" i="27"/>
  <c r="B414" i="27"/>
  <c r="C414" i="27"/>
  <c r="D414" i="27"/>
  <c r="A415" i="27"/>
  <c r="B415" i="27"/>
  <c r="C415" i="27"/>
  <c r="D415" i="27"/>
  <c r="A416" i="27"/>
  <c r="B416" i="27"/>
  <c r="C416" i="27"/>
  <c r="D416" i="27"/>
  <c r="A417" i="27"/>
  <c r="B417" i="27"/>
  <c r="C417" i="27"/>
  <c r="D417" i="27"/>
  <c r="A418" i="27"/>
  <c r="B418" i="27"/>
  <c r="C418" i="27"/>
  <c r="D418" i="27"/>
  <c r="A419" i="27"/>
  <c r="B419" i="27"/>
  <c r="C419" i="27"/>
  <c r="D419" i="27"/>
  <c r="A420" i="27"/>
  <c r="B420" i="27"/>
  <c r="C420" i="27"/>
  <c r="D420" i="27"/>
  <c r="A421" i="27"/>
  <c r="B421" i="27"/>
  <c r="C421" i="27"/>
  <c r="D421" i="27"/>
  <c r="A422" i="27"/>
  <c r="B422" i="27"/>
  <c r="C422" i="27"/>
  <c r="D422" i="27"/>
  <c r="A423" i="27"/>
  <c r="B423" i="27"/>
  <c r="C423" i="27"/>
  <c r="D423" i="27"/>
  <c r="A424" i="27"/>
  <c r="B424" i="27"/>
  <c r="C424" i="27"/>
  <c r="D424" i="27"/>
  <c r="A425" i="27"/>
  <c r="B425" i="27"/>
  <c r="C425" i="27"/>
  <c r="D425" i="27"/>
  <c r="A426" i="27"/>
  <c r="B426" i="27"/>
  <c r="C426" i="27"/>
  <c r="D426" i="27"/>
  <c r="A427" i="27"/>
  <c r="B427" i="27"/>
  <c r="C427" i="27"/>
  <c r="D427" i="27"/>
  <c r="A428" i="27"/>
  <c r="B428" i="27"/>
  <c r="C428" i="27"/>
  <c r="D428" i="27"/>
  <c r="A429" i="27"/>
  <c r="B429" i="27"/>
  <c r="C429" i="27"/>
  <c r="D429" i="27"/>
  <c r="A430" i="27"/>
  <c r="B430" i="27"/>
  <c r="C430" i="27"/>
  <c r="D430" i="27"/>
  <c r="A431" i="27"/>
  <c r="B431" i="27"/>
  <c r="C431" i="27"/>
  <c r="D431" i="27"/>
  <c r="A432" i="27"/>
  <c r="B432" i="27"/>
  <c r="C432" i="27"/>
  <c r="D432" i="27"/>
  <c r="A433" i="27"/>
  <c r="B433" i="27"/>
  <c r="C433" i="27"/>
  <c r="D433" i="27"/>
  <c r="A434" i="27"/>
  <c r="B434" i="27"/>
  <c r="C434" i="27"/>
  <c r="D434" i="27"/>
  <c r="A435" i="27"/>
  <c r="B435" i="27"/>
  <c r="C435" i="27"/>
  <c r="D435" i="27"/>
  <c r="A436" i="27"/>
  <c r="B436" i="27"/>
  <c r="C436" i="27"/>
  <c r="D436" i="27"/>
  <c r="A437" i="27"/>
  <c r="B437" i="27"/>
  <c r="C437" i="27"/>
  <c r="D437" i="27"/>
  <c r="A438" i="27"/>
  <c r="B438" i="27"/>
  <c r="C438" i="27"/>
  <c r="D438" i="27"/>
  <c r="A439" i="27"/>
  <c r="B439" i="27"/>
  <c r="C439" i="27"/>
  <c r="D439" i="27"/>
  <c r="A440" i="27"/>
  <c r="B440" i="27"/>
  <c r="C440" i="27"/>
  <c r="D440" i="27"/>
  <c r="A441" i="27"/>
  <c r="B441" i="27"/>
  <c r="C441" i="27"/>
  <c r="D441" i="27"/>
  <c r="A442" i="27"/>
  <c r="B442" i="27"/>
  <c r="C442" i="27"/>
  <c r="D442" i="27"/>
  <c r="A443" i="27"/>
  <c r="B443" i="27"/>
  <c r="C443" i="27"/>
  <c r="D443" i="27"/>
  <c r="A444" i="27"/>
  <c r="B444" i="27"/>
  <c r="C444" i="27"/>
  <c r="D444" i="27"/>
  <c r="A445" i="27"/>
  <c r="B445" i="27"/>
  <c r="C445" i="27"/>
  <c r="D445" i="27"/>
  <c r="A446" i="27"/>
  <c r="B446" i="27"/>
  <c r="C446" i="27"/>
  <c r="D446" i="27"/>
  <c r="A447" i="27"/>
  <c r="B447" i="27"/>
  <c r="C447" i="27"/>
  <c r="D447" i="27"/>
  <c r="A448" i="27"/>
  <c r="B448" i="27"/>
  <c r="C448" i="27"/>
  <c r="D448" i="27"/>
  <c r="A449" i="27"/>
  <c r="B449" i="27"/>
  <c r="C449" i="27"/>
  <c r="D449" i="27"/>
  <c r="A450" i="27"/>
  <c r="B450" i="27"/>
  <c r="C450" i="27"/>
  <c r="D450" i="27"/>
  <c r="A451" i="27"/>
  <c r="B451" i="27"/>
  <c r="C451" i="27"/>
  <c r="D451" i="27"/>
  <c r="A452" i="27"/>
  <c r="B452" i="27"/>
  <c r="C452" i="27"/>
  <c r="D452" i="27"/>
  <c r="A453" i="27"/>
  <c r="B453" i="27"/>
  <c r="C453" i="27"/>
  <c r="D453" i="27"/>
  <c r="A454" i="27"/>
  <c r="B454" i="27"/>
  <c r="C454" i="27"/>
  <c r="D454" i="27"/>
  <c r="A455" i="27"/>
  <c r="B455" i="27"/>
  <c r="C455" i="27"/>
  <c r="D455" i="27"/>
  <c r="A456" i="27"/>
  <c r="B456" i="27"/>
  <c r="C456" i="27"/>
  <c r="D456" i="27"/>
  <c r="A457" i="27"/>
  <c r="B457" i="27"/>
  <c r="C457" i="27"/>
  <c r="D457" i="27"/>
  <c r="A458" i="27"/>
  <c r="B458" i="27"/>
  <c r="C458" i="27"/>
  <c r="D458" i="27"/>
  <c r="A459" i="27"/>
  <c r="B459" i="27"/>
  <c r="C459" i="27"/>
  <c r="D459" i="27"/>
  <c r="A460" i="27"/>
  <c r="B460" i="27"/>
  <c r="C460" i="27"/>
  <c r="D460" i="27"/>
  <c r="A461" i="27"/>
  <c r="B461" i="27"/>
  <c r="C461" i="27"/>
  <c r="D461" i="27"/>
  <c r="A462" i="27"/>
  <c r="B462" i="27"/>
  <c r="C462" i="27"/>
  <c r="D462" i="27"/>
  <c r="A463" i="27"/>
  <c r="B463" i="27"/>
  <c r="C463" i="27"/>
  <c r="D463" i="27"/>
  <c r="A464" i="27"/>
  <c r="B464" i="27"/>
  <c r="C464" i="27"/>
  <c r="D464" i="27"/>
  <c r="A465" i="27"/>
  <c r="B465" i="27"/>
  <c r="C465" i="27"/>
  <c r="D465" i="27"/>
  <c r="A466" i="27"/>
  <c r="B466" i="27"/>
  <c r="C466" i="27"/>
  <c r="D466" i="27"/>
  <c r="A467" i="27"/>
  <c r="B467" i="27"/>
  <c r="C467" i="27"/>
  <c r="D467" i="27"/>
  <c r="A468" i="27"/>
  <c r="B468" i="27"/>
  <c r="C468" i="27"/>
  <c r="D468" i="27"/>
  <c r="A469" i="27"/>
  <c r="B469" i="27"/>
  <c r="C469" i="27"/>
  <c r="D469" i="27"/>
  <c r="A470" i="27"/>
  <c r="B470" i="27"/>
  <c r="C470" i="27"/>
  <c r="D470" i="27"/>
  <c r="A471" i="27"/>
  <c r="B471" i="27"/>
  <c r="C471" i="27"/>
  <c r="D471" i="27"/>
  <c r="A472" i="27"/>
  <c r="B472" i="27"/>
  <c r="C472" i="27"/>
  <c r="D472" i="27"/>
  <c r="A473" i="27"/>
  <c r="B473" i="27"/>
  <c r="C473" i="27"/>
  <c r="D473" i="27"/>
  <c r="A474" i="27"/>
  <c r="B474" i="27"/>
  <c r="C474" i="27"/>
  <c r="D474" i="27"/>
  <c r="A475" i="27"/>
  <c r="B475" i="27"/>
  <c r="C475" i="27"/>
  <c r="D475" i="27"/>
  <c r="A476" i="27"/>
  <c r="B476" i="27"/>
  <c r="C476" i="27"/>
  <c r="D476" i="27"/>
  <c r="A477" i="27"/>
  <c r="B477" i="27"/>
  <c r="C477" i="27"/>
  <c r="D477" i="27"/>
  <c r="A478" i="27"/>
  <c r="B478" i="27"/>
  <c r="C478" i="27"/>
  <c r="D478" i="27"/>
  <c r="A479" i="27"/>
  <c r="B479" i="27"/>
  <c r="C479" i="27"/>
  <c r="D479" i="27"/>
  <c r="A480" i="27"/>
  <c r="B480" i="27"/>
  <c r="C480" i="27"/>
  <c r="D480" i="27"/>
  <c r="A481" i="27"/>
  <c r="B481" i="27"/>
  <c r="C481" i="27"/>
  <c r="D481" i="27"/>
  <c r="A482" i="27"/>
  <c r="B482" i="27"/>
  <c r="C482" i="27"/>
  <c r="D482" i="27"/>
  <c r="A483" i="27"/>
  <c r="B483" i="27"/>
  <c r="C483" i="27"/>
  <c r="D483" i="27"/>
  <c r="A484" i="27"/>
  <c r="B484" i="27"/>
  <c r="C484" i="27"/>
  <c r="D484" i="27"/>
  <c r="A485" i="27"/>
  <c r="B485" i="27"/>
  <c r="C485" i="27"/>
  <c r="D485" i="27"/>
  <c r="A486" i="27"/>
  <c r="B486" i="27"/>
  <c r="C486" i="27"/>
  <c r="D486" i="27"/>
  <c r="A487" i="27"/>
  <c r="B487" i="27"/>
  <c r="C487" i="27"/>
  <c r="D487" i="27"/>
  <c r="A488" i="27"/>
  <c r="B488" i="27"/>
  <c r="C488" i="27"/>
  <c r="D488" i="27"/>
  <c r="A489" i="27"/>
  <c r="B489" i="27"/>
  <c r="C489" i="27"/>
  <c r="D489" i="27"/>
  <c r="A490" i="27"/>
  <c r="B490" i="27"/>
  <c r="C490" i="27"/>
  <c r="D490" i="27"/>
  <c r="A491" i="27"/>
  <c r="B491" i="27"/>
  <c r="C491" i="27"/>
  <c r="D491" i="27"/>
  <c r="A492" i="27"/>
  <c r="B492" i="27"/>
  <c r="C492" i="27"/>
  <c r="D492" i="27"/>
  <c r="A493" i="27"/>
  <c r="B493" i="27"/>
  <c r="C493" i="27"/>
  <c r="D493" i="27"/>
  <c r="A494" i="27"/>
  <c r="B494" i="27"/>
  <c r="C494" i="27"/>
  <c r="D494" i="27"/>
  <c r="A495" i="27"/>
  <c r="B495" i="27"/>
  <c r="C495" i="27"/>
  <c r="D495" i="27"/>
  <c r="A496" i="27"/>
  <c r="B496" i="27"/>
  <c r="C496" i="27"/>
  <c r="D496" i="27"/>
  <c r="A497" i="27"/>
  <c r="B497" i="27"/>
  <c r="C497" i="27"/>
  <c r="D497" i="27"/>
  <c r="A498" i="27"/>
  <c r="B498" i="27"/>
  <c r="C498" i="27"/>
  <c r="D498" i="27"/>
  <c r="A499" i="27"/>
  <c r="B499" i="27"/>
  <c r="C499" i="27"/>
  <c r="D499" i="27"/>
  <c r="A500" i="27"/>
  <c r="B500" i="27"/>
  <c r="C500" i="27"/>
  <c r="D500" i="27"/>
  <c r="E3" i="26"/>
  <c r="F3" i="26"/>
  <c r="G3" i="26"/>
  <c r="H3" i="26"/>
  <c r="I3" i="26"/>
  <c r="E4" i="26"/>
  <c r="F4" i="26"/>
  <c r="G4" i="26"/>
  <c r="H4" i="26"/>
  <c r="I4" i="26"/>
  <c r="E5" i="26"/>
  <c r="F5" i="26"/>
  <c r="G5" i="26"/>
  <c r="H5" i="26"/>
  <c r="I5" i="26"/>
  <c r="E6" i="26"/>
  <c r="F6" i="26"/>
  <c r="G6" i="26"/>
  <c r="H6" i="26"/>
  <c r="I6" i="26"/>
  <c r="E7" i="26"/>
  <c r="F7" i="26"/>
  <c r="G7" i="26"/>
  <c r="H7" i="26"/>
  <c r="I7" i="26"/>
  <c r="E8" i="26"/>
  <c r="F8" i="26"/>
  <c r="G8" i="26"/>
  <c r="H8" i="26"/>
  <c r="I8" i="26"/>
  <c r="E9" i="26"/>
  <c r="F9" i="26"/>
  <c r="G9" i="26"/>
  <c r="H9" i="26"/>
  <c r="I9" i="26"/>
  <c r="E10" i="26"/>
  <c r="F10" i="26"/>
  <c r="G10" i="26"/>
  <c r="H10" i="26"/>
  <c r="I10" i="26"/>
  <c r="E11" i="26"/>
  <c r="F11" i="26"/>
  <c r="G11" i="26"/>
  <c r="H11" i="26"/>
  <c r="I11" i="26"/>
  <c r="E12" i="26"/>
  <c r="F12" i="26"/>
  <c r="G12" i="26"/>
  <c r="H12" i="26"/>
  <c r="I12" i="26"/>
  <c r="E13" i="26"/>
  <c r="F13" i="26"/>
  <c r="G13" i="26"/>
  <c r="H13" i="26"/>
  <c r="I13" i="26"/>
  <c r="E14" i="26"/>
  <c r="F14" i="26"/>
  <c r="G14" i="26"/>
  <c r="H14" i="26"/>
  <c r="I14" i="26"/>
  <c r="E15" i="26"/>
  <c r="F15" i="26"/>
  <c r="G15" i="26"/>
  <c r="H15" i="26"/>
  <c r="I15" i="26"/>
  <c r="E16" i="26"/>
  <c r="F16" i="26"/>
  <c r="G16" i="26"/>
  <c r="H16" i="26"/>
  <c r="I16" i="26"/>
  <c r="E17" i="26"/>
  <c r="F17" i="26"/>
  <c r="G17" i="26"/>
  <c r="H17" i="26"/>
  <c r="I17" i="26"/>
  <c r="E18" i="26"/>
  <c r="F18" i="26"/>
  <c r="G18" i="26"/>
  <c r="H18" i="26"/>
  <c r="I18" i="26"/>
  <c r="E19" i="26"/>
  <c r="F19" i="26"/>
  <c r="G19" i="26"/>
  <c r="H19" i="26"/>
  <c r="I19" i="26"/>
  <c r="E20" i="26"/>
  <c r="F20" i="26"/>
  <c r="G20" i="26"/>
  <c r="H20" i="26"/>
  <c r="I20" i="26"/>
  <c r="E21" i="26"/>
  <c r="F21" i="26"/>
  <c r="G21" i="26"/>
  <c r="H21" i="26"/>
  <c r="I21" i="26"/>
  <c r="E22" i="26"/>
  <c r="F22" i="26"/>
  <c r="G22" i="26"/>
  <c r="H22" i="26"/>
  <c r="I22" i="26"/>
  <c r="E23" i="26"/>
  <c r="F23" i="26"/>
  <c r="G23" i="26"/>
  <c r="H23" i="26"/>
  <c r="I23" i="26"/>
  <c r="E24" i="26"/>
  <c r="F24" i="26"/>
  <c r="G24" i="26"/>
  <c r="H24" i="26"/>
  <c r="I24" i="26"/>
  <c r="E25" i="26"/>
  <c r="F25" i="26"/>
  <c r="G25" i="26"/>
  <c r="H25" i="26"/>
  <c r="I25" i="26"/>
  <c r="E26" i="26"/>
  <c r="F26" i="26"/>
  <c r="G26" i="26"/>
  <c r="H26" i="26"/>
  <c r="I26" i="26"/>
  <c r="E27" i="26"/>
  <c r="F27" i="26"/>
  <c r="G27" i="26"/>
  <c r="H27" i="26"/>
  <c r="I27" i="26"/>
  <c r="E28" i="26"/>
  <c r="F28" i="26"/>
  <c r="G28" i="26"/>
  <c r="H28" i="26"/>
  <c r="I28" i="26"/>
  <c r="E29" i="26"/>
  <c r="F29" i="26"/>
  <c r="G29" i="26"/>
  <c r="H29" i="26"/>
  <c r="I29" i="26"/>
  <c r="E30" i="26"/>
  <c r="F30" i="26"/>
  <c r="G30" i="26"/>
  <c r="H30" i="26"/>
  <c r="I30" i="26"/>
  <c r="E31" i="26"/>
  <c r="F31" i="26"/>
  <c r="G31" i="26"/>
  <c r="H31" i="26"/>
  <c r="I31" i="26"/>
  <c r="E32" i="26"/>
  <c r="F32" i="26"/>
  <c r="G32" i="26"/>
  <c r="H32" i="26"/>
  <c r="I32" i="26"/>
  <c r="E33" i="26"/>
  <c r="F33" i="26"/>
  <c r="G33" i="26"/>
  <c r="H33" i="26"/>
  <c r="I33" i="26"/>
  <c r="E34" i="26"/>
  <c r="F34" i="26"/>
  <c r="G34" i="26"/>
  <c r="H34" i="26"/>
  <c r="I34" i="26"/>
  <c r="E35" i="26"/>
  <c r="F35" i="26"/>
  <c r="G35" i="26"/>
  <c r="H35" i="26"/>
  <c r="I35" i="26"/>
  <c r="E36" i="26"/>
  <c r="F36" i="26"/>
  <c r="G36" i="26"/>
  <c r="H36" i="26"/>
  <c r="I36" i="26"/>
  <c r="E37" i="26"/>
  <c r="F37" i="26"/>
  <c r="G37" i="26"/>
  <c r="H37" i="26"/>
  <c r="I37" i="26"/>
  <c r="E38" i="26"/>
  <c r="F38" i="26"/>
  <c r="G38" i="26"/>
  <c r="H38" i="26"/>
  <c r="I38" i="26"/>
  <c r="E39" i="26"/>
  <c r="F39" i="26"/>
  <c r="G39" i="26"/>
  <c r="H39" i="26"/>
  <c r="I39" i="26"/>
  <c r="E40" i="26"/>
  <c r="F40" i="26"/>
  <c r="G40" i="26"/>
  <c r="H40" i="26"/>
  <c r="I40" i="26"/>
  <c r="E41" i="26"/>
  <c r="F41" i="26"/>
  <c r="G41" i="26"/>
  <c r="H41" i="26"/>
  <c r="I41" i="26"/>
  <c r="E42" i="26"/>
  <c r="F42" i="26"/>
  <c r="G42" i="26"/>
  <c r="H42" i="26"/>
  <c r="I42" i="26"/>
  <c r="E43" i="26"/>
  <c r="F43" i="26"/>
  <c r="G43" i="26"/>
  <c r="H43" i="26"/>
  <c r="I43" i="26"/>
  <c r="E44" i="26"/>
  <c r="F44" i="26"/>
  <c r="G44" i="26"/>
  <c r="H44" i="26"/>
  <c r="I44" i="26"/>
  <c r="E45" i="26"/>
  <c r="F45" i="26"/>
  <c r="G45" i="26"/>
  <c r="H45" i="26"/>
  <c r="I45" i="26"/>
  <c r="E46" i="26"/>
  <c r="F46" i="26"/>
  <c r="G46" i="26"/>
  <c r="H46" i="26"/>
  <c r="I46" i="26"/>
  <c r="E47" i="26"/>
  <c r="F47" i="26"/>
  <c r="G47" i="26"/>
  <c r="H47" i="26"/>
  <c r="I47" i="26"/>
  <c r="E48" i="26"/>
  <c r="F48" i="26"/>
  <c r="G48" i="26"/>
  <c r="H48" i="26"/>
  <c r="I48" i="26"/>
  <c r="E49" i="26"/>
  <c r="F49" i="26"/>
  <c r="G49" i="26"/>
  <c r="H49" i="26"/>
  <c r="I49" i="26"/>
  <c r="E50" i="26"/>
  <c r="F50" i="26"/>
  <c r="G50" i="26"/>
  <c r="H50" i="26"/>
  <c r="I50" i="26"/>
  <c r="E51" i="26"/>
  <c r="F51" i="26"/>
  <c r="G51" i="26"/>
  <c r="H51" i="26"/>
  <c r="I51" i="26"/>
  <c r="E52" i="26"/>
  <c r="F52" i="26"/>
  <c r="G52" i="26"/>
  <c r="H52" i="26"/>
  <c r="I52" i="26"/>
  <c r="E53" i="26"/>
  <c r="F53" i="26"/>
  <c r="G53" i="26"/>
  <c r="H53" i="26"/>
  <c r="I53" i="26"/>
  <c r="E54" i="26"/>
  <c r="F54" i="26"/>
  <c r="G54" i="26"/>
  <c r="H54" i="26"/>
  <c r="I54" i="26"/>
  <c r="E55" i="26"/>
  <c r="F55" i="26"/>
  <c r="G55" i="26"/>
  <c r="H55" i="26"/>
  <c r="I55" i="26"/>
  <c r="E56" i="26"/>
  <c r="F56" i="26"/>
  <c r="G56" i="26"/>
  <c r="H56" i="26"/>
  <c r="I56" i="26"/>
  <c r="E57" i="26"/>
  <c r="F57" i="26"/>
  <c r="G57" i="26"/>
  <c r="H57" i="26"/>
  <c r="I57" i="26"/>
  <c r="E58" i="26"/>
  <c r="F58" i="26"/>
  <c r="G58" i="26"/>
  <c r="H58" i="26"/>
  <c r="I58" i="26"/>
  <c r="E59" i="26"/>
  <c r="F59" i="26"/>
  <c r="G59" i="26"/>
  <c r="H59" i="26"/>
  <c r="I59" i="26"/>
  <c r="E60" i="26"/>
  <c r="F60" i="26"/>
  <c r="G60" i="26"/>
  <c r="H60" i="26"/>
  <c r="I60" i="26"/>
  <c r="E61" i="26"/>
  <c r="F61" i="26"/>
  <c r="G61" i="26"/>
  <c r="H61" i="26"/>
  <c r="I61" i="26"/>
  <c r="E62" i="26"/>
  <c r="F62" i="26"/>
  <c r="G62" i="26"/>
  <c r="H62" i="26"/>
  <c r="I62" i="26"/>
  <c r="E63" i="26"/>
  <c r="F63" i="26"/>
  <c r="G63" i="26"/>
  <c r="H63" i="26"/>
  <c r="I63" i="26"/>
  <c r="E64" i="26"/>
  <c r="F64" i="26"/>
  <c r="G64" i="26"/>
  <c r="H64" i="26"/>
  <c r="I64" i="26"/>
  <c r="E65" i="26"/>
  <c r="F65" i="26"/>
  <c r="G65" i="26"/>
  <c r="H65" i="26"/>
  <c r="I65" i="26"/>
  <c r="E66" i="26"/>
  <c r="F66" i="26"/>
  <c r="G66" i="26"/>
  <c r="H66" i="26"/>
  <c r="I66" i="26"/>
  <c r="E67" i="26"/>
  <c r="F67" i="26"/>
  <c r="G67" i="26"/>
  <c r="H67" i="26"/>
  <c r="I67" i="26"/>
  <c r="E68" i="26"/>
  <c r="F68" i="26"/>
  <c r="G68" i="26"/>
  <c r="H68" i="26"/>
  <c r="I68" i="26"/>
  <c r="E69" i="26"/>
  <c r="F69" i="26"/>
  <c r="G69" i="26"/>
  <c r="H69" i="26"/>
  <c r="I69" i="26"/>
  <c r="E70" i="26"/>
  <c r="F70" i="26"/>
  <c r="G70" i="26"/>
  <c r="H70" i="26"/>
  <c r="I70" i="26"/>
  <c r="E71" i="26"/>
  <c r="F71" i="26"/>
  <c r="G71" i="26"/>
  <c r="H71" i="26"/>
  <c r="I71" i="26"/>
  <c r="E72" i="26"/>
  <c r="F72" i="26"/>
  <c r="G72" i="26"/>
  <c r="H72" i="26"/>
  <c r="I72" i="26"/>
  <c r="E73" i="26"/>
  <c r="F73" i="26"/>
  <c r="G73" i="26"/>
  <c r="H73" i="26"/>
  <c r="I73" i="26"/>
  <c r="E74" i="26"/>
  <c r="F74" i="26"/>
  <c r="G74" i="26"/>
  <c r="H74" i="26"/>
  <c r="I74" i="26"/>
  <c r="E75" i="26"/>
  <c r="F75" i="26"/>
  <c r="G75" i="26"/>
  <c r="H75" i="26"/>
  <c r="I75" i="26"/>
  <c r="E76" i="26"/>
  <c r="F76" i="26"/>
  <c r="G76" i="26"/>
  <c r="H76" i="26"/>
  <c r="I76" i="26"/>
  <c r="E77" i="26"/>
  <c r="F77" i="26"/>
  <c r="G77" i="26"/>
  <c r="H77" i="26"/>
  <c r="I77" i="26"/>
  <c r="E78" i="26"/>
  <c r="F78" i="26"/>
  <c r="G78" i="26"/>
  <c r="H78" i="26"/>
  <c r="I78" i="26"/>
  <c r="E79" i="26"/>
  <c r="F79" i="26"/>
  <c r="G79" i="26"/>
  <c r="H79" i="26"/>
  <c r="I79" i="26"/>
  <c r="E80" i="26"/>
  <c r="F80" i="26"/>
  <c r="G80" i="26"/>
  <c r="H80" i="26"/>
  <c r="I80" i="26"/>
  <c r="E81" i="26"/>
  <c r="F81" i="26"/>
  <c r="G81" i="26"/>
  <c r="H81" i="26"/>
  <c r="I81" i="26"/>
  <c r="E82" i="26"/>
  <c r="F82" i="26"/>
  <c r="G82" i="26"/>
  <c r="H82" i="26"/>
  <c r="I82" i="26"/>
  <c r="E83" i="26"/>
  <c r="F83" i="26"/>
  <c r="G83" i="26"/>
  <c r="H83" i="26"/>
  <c r="I83" i="26"/>
  <c r="E84" i="26"/>
  <c r="F84" i="26"/>
  <c r="G84" i="26"/>
  <c r="H84" i="26"/>
  <c r="I84" i="26"/>
  <c r="E85" i="26"/>
  <c r="F85" i="26"/>
  <c r="G85" i="26"/>
  <c r="H85" i="26"/>
  <c r="I85" i="26"/>
  <c r="E86" i="26"/>
  <c r="F86" i="26"/>
  <c r="G86" i="26"/>
  <c r="H86" i="26"/>
  <c r="I86" i="26"/>
  <c r="E87" i="26"/>
  <c r="F87" i="26"/>
  <c r="G87" i="26"/>
  <c r="H87" i="26"/>
  <c r="I87" i="26"/>
  <c r="E88" i="26"/>
  <c r="F88" i="26"/>
  <c r="G88" i="26"/>
  <c r="H88" i="26"/>
  <c r="I88" i="26"/>
  <c r="E89" i="26"/>
  <c r="F89" i="26"/>
  <c r="G89" i="26"/>
  <c r="H89" i="26"/>
  <c r="I89" i="26"/>
  <c r="E90" i="26"/>
  <c r="F90" i="26"/>
  <c r="G90" i="26"/>
  <c r="H90" i="26"/>
  <c r="I90" i="26"/>
  <c r="E91" i="26"/>
  <c r="F91" i="26"/>
  <c r="G91" i="26"/>
  <c r="H91" i="26"/>
  <c r="I91" i="26"/>
  <c r="E92" i="26"/>
  <c r="F92" i="26"/>
  <c r="G92" i="26"/>
  <c r="H92" i="26"/>
  <c r="I92" i="26"/>
  <c r="E93" i="26"/>
  <c r="F93" i="26"/>
  <c r="G93" i="26"/>
  <c r="H93" i="26"/>
  <c r="I93" i="26"/>
  <c r="E94" i="26"/>
  <c r="F94" i="26"/>
  <c r="G94" i="26"/>
  <c r="H94" i="26"/>
  <c r="I94" i="26"/>
  <c r="E95" i="26"/>
  <c r="F95" i="26"/>
  <c r="G95" i="26"/>
  <c r="H95" i="26"/>
  <c r="I95" i="26"/>
  <c r="E96" i="26"/>
  <c r="F96" i="26"/>
  <c r="G96" i="26"/>
  <c r="H96" i="26"/>
  <c r="I96" i="26"/>
  <c r="E97" i="26"/>
  <c r="F97" i="26"/>
  <c r="G97" i="26"/>
  <c r="H97" i="26"/>
  <c r="I97" i="26"/>
  <c r="E98" i="26"/>
  <c r="F98" i="26"/>
  <c r="G98" i="26"/>
  <c r="H98" i="26"/>
  <c r="I98" i="26"/>
  <c r="E99" i="26"/>
  <c r="F99" i="26"/>
  <c r="G99" i="26"/>
  <c r="H99" i="26"/>
  <c r="I99" i="26"/>
  <c r="E100" i="26"/>
  <c r="F100" i="26"/>
  <c r="G100" i="26"/>
  <c r="H100" i="26"/>
  <c r="I100" i="26"/>
  <c r="E101" i="26"/>
  <c r="F101" i="26"/>
  <c r="G101" i="26"/>
  <c r="H101" i="26"/>
  <c r="I101" i="26"/>
  <c r="E102" i="26"/>
  <c r="F102" i="26"/>
  <c r="G102" i="26"/>
  <c r="H102" i="26"/>
  <c r="I102" i="26"/>
  <c r="E103" i="26"/>
  <c r="F103" i="26"/>
  <c r="G103" i="26"/>
  <c r="H103" i="26"/>
  <c r="I103" i="26"/>
  <c r="E104" i="26"/>
  <c r="F104" i="26"/>
  <c r="G104" i="26"/>
  <c r="H104" i="26"/>
  <c r="I104" i="26"/>
  <c r="E105" i="26"/>
  <c r="F105" i="26"/>
  <c r="G105" i="26"/>
  <c r="H105" i="26"/>
  <c r="I105" i="26"/>
  <c r="E106" i="26"/>
  <c r="F106" i="26"/>
  <c r="G106" i="26"/>
  <c r="H106" i="26"/>
  <c r="I106" i="26"/>
  <c r="E107" i="26"/>
  <c r="F107" i="26"/>
  <c r="G107" i="26"/>
  <c r="H107" i="26"/>
  <c r="I107" i="26"/>
  <c r="E108" i="26"/>
  <c r="F108" i="26"/>
  <c r="G108" i="26"/>
  <c r="H108" i="26"/>
  <c r="I108" i="26"/>
  <c r="E109" i="26"/>
  <c r="F109" i="26"/>
  <c r="G109" i="26"/>
  <c r="H109" i="26"/>
  <c r="I109" i="26"/>
  <c r="E110" i="26"/>
  <c r="F110" i="26"/>
  <c r="G110" i="26"/>
  <c r="H110" i="26"/>
  <c r="I110" i="26"/>
  <c r="E111" i="26"/>
  <c r="F111" i="26"/>
  <c r="G111" i="26"/>
  <c r="H111" i="26"/>
  <c r="I111" i="26"/>
  <c r="E112" i="26"/>
  <c r="F112" i="26"/>
  <c r="G112" i="26"/>
  <c r="H112" i="26"/>
  <c r="I112" i="26"/>
  <c r="E113" i="26"/>
  <c r="F113" i="26"/>
  <c r="G113" i="26"/>
  <c r="H113" i="26"/>
  <c r="I113" i="26"/>
  <c r="E114" i="26"/>
  <c r="F114" i="26"/>
  <c r="G114" i="26"/>
  <c r="H114" i="26"/>
  <c r="I114" i="26"/>
  <c r="E115" i="26"/>
  <c r="F115" i="26"/>
  <c r="G115" i="26"/>
  <c r="H115" i="26"/>
  <c r="I115" i="26"/>
  <c r="E116" i="26"/>
  <c r="F116" i="26"/>
  <c r="G116" i="26"/>
  <c r="H116" i="26"/>
  <c r="I116" i="26"/>
  <c r="E117" i="26"/>
  <c r="F117" i="26"/>
  <c r="G117" i="26"/>
  <c r="H117" i="26"/>
  <c r="I117" i="26"/>
  <c r="E118" i="26"/>
  <c r="F118" i="26"/>
  <c r="G118" i="26"/>
  <c r="H118" i="26"/>
  <c r="I118" i="26"/>
  <c r="E119" i="26"/>
  <c r="F119" i="26"/>
  <c r="G119" i="26"/>
  <c r="H119" i="26"/>
  <c r="I119" i="26"/>
  <c r="E120" i="26"/>
  <c r="F120" i="26"/>
  <c r="G120" i="26"/>
  <c r="H120" i="26"/>
  <c r="I120" i="26"/>
  <c r="E121" i="26"/>
  <c r="F121" i="26"/>
  <c r="G121" i="26"/>
  <c r="H121" i="26"/>
  <c r="I121" i="26"/>
  <c r="E122" i="26"/>
  <c r="F122" i="26"/>
  <c r="G122" i="26"/>
  <c r="H122" i="26"/>
  <c r="I122" i="26"/>
  <c r="E123" i="26"/>
  <c r="F123" i="26"/>
  <c r="G123" i="26"/>
  <c r="H123" i="26"/>
  <c r="I123" i="26"/>
  <c r="E124" i="26"/>
  <c r="F124" i="26"/>
  <c r="G124" i="26"/>
  <c r="H124" i="26"/>
  <c r="I124" i="26"/>
  <c r="E125" i="26"/>
  <c r="F125" i="26"/>
  <c r="G125" i="26"/>
  <c r="H125" i="26"/>
  <c r="I125" i="26"/>
  <c r="E126" i="26"/>
  <c r="F126" i="26"/>
  <c r="G126" i="26"/>
  <c r="H126" i="26"/>
  <c r="I126" i="26"/>
  <c r="E127" i="26"/>
  <c r="F127" i="26"/>
  <c r="G127" i="26"/>
  <c r="H127" i="26"/>
  <c r="I127" i="26"/>
  <c r="E128" i="26"/>
  <c r="F128" i="26"/>
  <c r="G128" i="26"/>
  <c r="H128" i="26"/>
  <c r="I128" i="26"/>
  <c r="E129" i="26"/>
  <c r="F129" i="26"/>
  <c r="G129" i="26"/>
  <c r="H129" i="26"/>
  <c r="I129" i="26"/>
  <c r="E130" i="26"/>
  <c r="F130" i="26"/>
  <c r="G130" i="26"/>
  <c r="H130" i="26"/>
  <c r="I130" i="26"/>
  <c r="E131" i="26"/>
  <c r="F131" i="26"/>
  <c r="G131" i="26"/>
  <c r="H131" i="26"/>
  <c r="I131" i="26"/>
  <c r="E132" i="26"/>
  <c r="F132" i="26"/>
  <c r="G132" i="26"/>
  <c r="H132" i="26"/>
  <c r="I132" i="26"/>
  <c r="E133" i="26"/>
  <c r="F133" i="26"/>
  <c r="G133" i="26"/>
  <c r="H133" i="26"/>
  <c r="I133" i="26"/>
  <c r="E134" i="26"/>
  <c r="F134" i="26"/>
  <c r="G134" i="26"/>
  <c r="H134" i="26"/>
  <c r="I134" i="26"/>
  <c r="E135" i="26"/>
  <c r="F135" i="26"/>
  <c r="G135" i="26"/>
  <c r="H135" i="26"/>
  <c r="I135" i="26"/>
  <c r="E136" i="26"/>
  <c r="F136" i="26"/>
  <c r="G136" i="26"/>
  <c r="H136" i="26"/>
  <c r="I136" i="26"/>
  <c r="E137" i="26"/>
  <c r="F137" i="26"/>
  <c r="G137" i="26"/>
  <c r="H137" i="26"/>
  <c r="I137" i="26"/>
  <c r="E138" i="26"/>
  <c r="F138" i="26"/>
  <c r="G138" i="26"/>
  <c r="H138" i="26"/>
  <c r="I138" i="26"/>
  <c r="E139" i="26"/>
  <c r="F139" i="26"/>
  <c r="G139" i="26"/>
  <c r="H139" i="26"/>
  <c r="I139" i="26"/>
  <c r="E140" i="26"/>
  <c r="F140" i="26"/>
  <c r="G140" i="26"/>
  <c r="H140" i="26"/>
  <c r="I140" i="26"/>
  <c r="E141" i="26"/>
  <c r="F141" i="26"/>
  <c r="G141" i="26"/>
  <c r="H141" i="26"/>
  <c r="I141" i="26"/>
  <c r="E142" i="26"/>
  <c r="F142" i="26"/>
  <c r="G142" i="26"/>
  <c r="H142" i="26"/>
  <c r="I142" i="26"/>
  <c r="E143" i="26"/>
  <c r="F143" i="26"/>
  <c r="G143" i="26"/>
  <c r="H143" i="26"/>
  <c r="I143" i="26"/>
  <c r="E144" i="26"/>
  <c r="F144" i="26"/>
  <c r="G144" i="26"/>
  <c r="H144" i="26"/>
  <c r="I144" i="26"/>
  <c r="E145" i="26"/>
  <c r="F145" i="26"/>
  <c r="G145" i="26"/>
  <c r="H145" i="26"/>
  <c r="I145" i="26"/>
  <c r="E146" i="26"/>
  <c r="F146" i="26"/>
  <c r="G146" i="26"/>
  <c r="H146" i="26"/>
  <c r="I146" i="26"/>
  <c r="E147" i="26"/>
  <c r="F147" i="26"/>
  <c r="G147" i="26"/>
  <c r="H147" i="26"/>
  <c r="I147" i="26"/>
  <c r="E148" i="26"/>
  <c r="F148" i="26"/>
  <c r="G148" i="26"/>
  <c r="H148" i="26"/>
  <c r="I148" i="26"/>
  <c r="E149" i="26"/>
  <c r="F149" i="26"/>
  <c r="G149" i="26"/>
  <c r="H149" i="26"/>
  <c r="I149" i="26"/>
  <c r="E150" i="26"/>
  <c r="F150" i="26"/>
  <c r="G150" i="26"/>
  <c r="H150" i="26"/>
  <c r="I150" i="26"/>
  <c r="E151" i="26"/>
  <c r="F151" i="26"/>
  <c r="G151" i="26"/>
  <c r="H151" i="26"/>
  <c r="I151" i="26"/>
  <c r="E152" i="26"/>
  <c r="F152" i="26"/>
  <c r="G152" i="26"/>
  <c r="H152" i="26"/>
  <c r="I152" i="26"/>
  <c r="E153" i="26"/>
  <c r="F153" i="26"/>
  <c r="G153" i="26"/>
  <c r="H153" i="26"/>
  <c r="I153" i="26"/>
  <c r="E154" i="26"/>
  <c r="F154" i="26"/>
  <c r="G154" i="26"/>
  <c r="H154" i="26"/>
  <c r="I154" i="26"/>
  <c r="E155" i="26"/>
  <c r="F155" i="26"/>
  <c r="G155" i="26"/>
  <c r="H155" i="26"/>
  <c r="I155" i="26"/>
  <c r="E156" i="26"/>
  <c r="F156" i="26"/>
  <c r="G156" i="26"/>
  <c r="H156" i="26"/>
  <c r="I156" i="26"/>
  <c r="E157" i="26"/>
  <c r="F157" i="26"/>
  <c r="G157" i="26"/>
  <c r="H157" i="26"/>
  <c r="I157" i="26"/>
  <c r="E158" i="26"/>
  <c r="F158" i="26"/>
  <c r="G158" i="26"/>
  <c r="H158" i="26"/>
  <c r="I158" i="26"/>
  <c r="E159" i="26"/>
  <c r="F159" i="26"/>
  <c r="G159" i="26"/>
  <c r="H159" i="26"/>
  <c r="I159" i="26"/>
  <c r="E160" i="26"/>
  <c r="F160" i="26"/>
  <c r="G160" i="26"/>
  <c r="H160" i="26"/>
  <c r="I160" i="26"/>
  <c r="E161" i="26"/>
  <c r="F161" i="26"/>
  <c r="G161" i="26"/>
  <c r="H161" i="26"/>
  <c r="I161" i="26"/>
  <c r="E162" i="26"/>
  <c r="F162" i="26"/>
  <c r="G162" i="26"/>
  <c r="H162" i="26"/>
  <c r="I162" i="26"/>
  <c r="E163" i="26"/>
  <c r="F163" i="26"/>
  <c r="G163" i="26"/>
  <c r="H163" i="26"/>
  <c r="I163" i="26"/>
  <c r="E164" i="26"/>
  <c r="F164" i="26"/>
  <c r="G164" i="26"/>
  <c r="H164" i="26"/>
  <c r="I164" i="26"/>
  <c r="E165" i="26"/>
  <c r="F165" i="26"/>
  <c r="G165" i="26"/>
  <c r="H165" i="26"/>
  <c r="I165" i="26"/>
  <c r="E166" i="26"/>
  <c r="F166" i="26"/>
  <c r="G166" i="26"/>
  <c r="H166" i="26"/>
  <c r="I166" i="26"/>
  <c r="E167" i="26"/>
  <c r="F167" i="26"/>
  <c r="G167" i="26"/>
  <c r="H167" i="26"/>
  <c r="I167" i="26"/>
  <c r="E168" i="26"/>
  <c r="F168" i="26"/>
  <c r="G168" i="26"/>
  <c r="H168" i="26"/>
  <c r="I168" i="26"/>
  <c r="E169" i="26"/>
  <c r="F169" i="26"/>
  <c r="G169" i="26"/>
  <c r="H169" i="26"/>
  <c r="I169" i="26"/>
  <c r="E170" i="26"/>
  <c r="F170" i="26"/>
  <c r="G170" i="26"/>
  <c r="H170" i="26"/>
  <c r="I170" i="26"/>
  <c r="E171" i="26"/>
  <c r="F171" i="26"/>
  <c r="G171" i="26"/>
  <c r="H171" i="26"/>
  <c r="I171" i="26"/>
  <c r="E172" i="26"/>
  <c r="F172" i="26"/>
  <c r="G172" i="26"/>
  <c r="H172" i="26"/>
  <c r="I172" i="26"/>
  <c r="E173" i="26"/>
  <c r="F173" i="26"/>
  <c r="G173" i="26"/>
  <c r="H173" i="26"/>
  <c r="I173" i="26"/>
  <c r="E174" i="26"/>
  <c r="F174" i="26"/>
  <c r="G174" i="26"/>
  <c r="H174" i="26"/>
  <c r="I174" i="26"/>
  <c r="E175" i="26"/>
  <c r="F175" i="26"/>
  <c r="G175" i="26"/>
  <c r="H175" i="26"/>
  <c r="I175" i="26"/>
  <c r="E176" i="26"/>
  <c r="F176" i="26"/>
  <c r="G176" i="26"/>
  <c r="H176" i="26"/>
  <c r="I176" i="26"/>
  <c r="E177" i="26"/>
  <c r="F177" i="26"/>
  <c r="G177" i="26"/>
  <c r="H177" i="26"/>
  <c r="I177" i="26"/>
  <c r="E178" i="26"/>
  <c r="F178" i="26"/>
  <c r="G178" i="26"/>
  <c r="H178" i="26"/>
  <c r="I178" i="26"/>
  <c r="E179" i="26"/>
  <c r="F179" i="26"/>
  <c r="G179" i="26"/>
  <c r="H179" i="26"/>
  <c r="I179" i="26"/>
  <c r="E180" i="26"/>
  <c r="F180" i="26"/>
  <c r="G180" i="26"/>
  <c r="H180" i="26"/>
  <c r="I180" i="26"/>
  <c r="E181" i="26"/>
  <c r="F181" i="26"/>
  <c r="G181" i="26"/>
  <c r="H181" i="26"/>
  <c r="I181" i="26"/>
  <c r="E182" i="26"/>
  <c r="F182" i="26"/>
  <c r="G182" i="26"/>
  <c r="H182" i="26"/>
  <c r="I182" i="26"/>
  <c r="E183" i="26"/>
  <c r="F183" i="26"/>
  <c r="G183" i="26"/>
  <c r="H183" i="26"/>
  <c r="I183" i="26"/>
  <c r="E184" i="26"/>
  <c r="F184" i="26"/>
  <c r="G184" i="26"/>
  <c r="H184" i="26"/>
  <c r="I184" i="26"/>
  <c r="E185" i="26"/>
  <c r="F185" i="26"/>
  <c r="G185" i="26"/>
  <c r="H185" i="26"/>
  <c r="I185" i="26"/>
  <c r="E186" i="26"/>
  <c r="F186" i="26"/>
  <c r="G186" i="26"/>
  <c r="H186" i="26"/>
  <c r="I186" i="26"/>
  <c r="E187" i="26"/>
  <c r="F187" i="26"/>
  <c r="G187" i="26"/>
  <c r="H187" i="26"/>
  <c r="I187" i="26"/>
  <c r="E188" i="26"/>
  <c r="F188" i="26"/>
  <c r="G188" i="26"/>
  <c r="H188" i="26"/>
  <c r="I188" i="26"/>
  <c r="E189" i="26"/>
  <c r="F189" i="26"/>
  <c r="G189" i="26"/>
  <c r="H189" i="26"/>
  <c r="I189" i="26"/>
  <c r="E190" i="26"/>
  <c r="F190" i="26"/>
  <c r="G190" i="26"/>
  <c r="H190" i="26"/>
  <c r="I190" i="26"/>
  <c r="E191" i="26"/>
  <c r="F191" i="26"/>
  <c r="G191" i="26"/>
  <c r="H191" i="26"/>
  <c r="I191" i="26"/>
  <c r="E192" i="26"/>
  <c r="F192" i="26"/>
  <c r="G192" i="26"/>
  <c r="H192" i="26"/>
  <c r="I192" i="26"/>
  <c r="E193" i="26"/>
  <c r="F193" i="26"/>
  <c r="G193" i="26"/>
  <c r="H193" i="26"/>
  <c r="I193" i="26"/>
  <c r="E194" i="26"/>
  <c r="F194" i="26"/>
  <c r="G194" i="26"/>
  <c r="H194" i="26"/>
  <c r="I194" i="26"/>
  <c r="E195" i="26"/>
  <c r="F195" i="26"/>
  <c r="G195" i="26"/>
  <c r="H195" i="26"/>
  <c r="I195" i="26"/>
  <c r="E196" i="26"/>
  <c r="F196" i="26"/>
  <c r="G196" i="26"/>
  <c r="H196" i="26"/>
  <c r="I196" i="26"/>
  <c r="E197" i="26"/>
  <c r="F197" i="26"/>
  <c r="G197" i="26"/>
  <c r="H197" i="26"/>
  <c r="I197" i="26"/>
  <c r="E198" i="26"/>
  <c r="F198" i="26"/>
  <c r="G198" i="26"/>
  <c r="H198" i="26"/>
  <c r="I198" i="26"/>
  <c r="E199" i="26"/>
  <c r="F199" i="26"/>
  <c r="G199" i="26"/>
  <c r="H199" i="26"/>
  <c r="I199" i="26"/>
  <c r="E200" i="26"/>
  <c r="F200" i="26"/>
  <c r="G200" i="26"/>
  <c r="H200" i="26"/>
  <c r="I200" i="26"/>
  <c r="E201" i="26"/>
  <c r="F201" i="26"/>
  <c r="G201" i="26"/>
  <c r="H201" i="26"/>
  <c r="I201" i="26"/>
  <c r="E202" i="26"/>
  <c r="F202" i="26"/>
  <c r="G202" i="26"/>
  <c r="H202" i="26"/>
  <c r="I202" i="26"/>
  <c r="E203" i="26"/>
  <c r="F203" i="26"/>
  <c r="G203" i="26"/>
  <c r="H203" i="26"/>
  <c r="I203" i="26"/>
  <c r="E204" i="26"/>
  <c r="F204" i="26"/>
  <c r="G204" i="26"/>
  <c r="H204" i="26"/>
  <c r="I204" i="26"/>
  <c r="E205" i="26"/>
  <c r="F205" i="26"/>
  <c r="G205" i="26"/>
  <c r="H205" i="26"/>
  <c r="I205" i="26"/>
  <c r="E206" i="26"/>
  <c r="F206" i="26"/>
  <c r="G206" i="26"/>
  <c r="H206" i="26"/>
  <c r="I206" i="26"/>
  <c r="E207" i="26"/>
  <c r="F207" i="26"/>
  <c r="G207" i="26"/>
  <c r="H207" i="26"/>
  <c r="I207" i="26"/>
  <c r="E208" i="26"/>
  <c r="F208" i="26"/>
  <c r="G208" i="26"/>
  <c r="H208" i="26"/>
  <c r="I208" i="26"/>
  <c r="E209" i="26"/>
  <c r="F209" i="26"/>
  <c r="G209" i="26"/>
  <c r="H209" i="26"/>
  <c r="I209" i="26"/>
  <c r="E210" i="26"/>
  <c r="F210" i="26"/>
  <c r="G210" i="26"/>
  <c r="H210" i="26"/>
  <c r="I210" i="26"/>
  <c r="E211" i="26"/>
  <c r="F211" i="26"/>
  <c r="G211" i="26"/>
  <c r="H211" i="26"/>
  <c r="I211" i="26"/>
  <c r="E212" i="26"/>
  <c r="F212" i="26"/>
  <c r="G212" i="26"/>
  <c r="H212" i="26"/>
  <c r="I212" i="26"/>
  <c r="E213" i="26"/>
  <c r="F213" i="26"/>
  <c r="G213" i="26"/>
  <c r="H213" i="26"/>
  <c r="I213" i="26"/>
  <c r="E214" i="26"/>
  <c r="F214" i="26"/>
  <c r="G214" i="26"/>
  <c r="H214" i="26"/>
  <c r="I214" i="26"/>
  <c r="E215" i="26"/>
  <c r="F215" i="26"/>
  <c r="G215" i="26"/>
  <c r="H215" i="26"/>
  <c r="I215" i="26"/>
  <c r="E216" i="26"/>
  <c r="F216" i="26"/>
  <c r="G216" i="26"/>
  <c r="H216" i="26"/>
  <c r="I216" i="26"/>
  <c r="E217" i="26"/>
  <c r="F217" i="26"/>
  <c r="G217" i="26"/>
  <c r="H217" i="26"/>
  <c r="I217" i="26"/>
  <c r="E218" i="26"/>
  <c r="F218" i="26"/>
  <c r="G218" i="26"/>
  <c r="H218" i="26"/>
  <c r="I218" i="26"/>
  <c r="E219" i="26"/>
  <c r="F219" i="26"/>
  <c r="G219" i="26"/>
  <c r="H219" i="26"/>
  <c r="I219" i="26"/>
  <c r="E220" i="26"/>
  <c r="F220" i="26"/>
  <c r="G220" i="26"/>
  <c r="H220" i="26"/>
  <c r="I220" i="26"/>
  <c r="E221" i="26"/>
  <c r="F221" i="26"/>
  <c r="G221" i="26"/>
  <c r="H221" i="26"/>
  <c r="I221" i="26"/>
  <c r="E222" i="26"/>
  <c r="F222" i="26"/>
  <c r="G222" i="26"/>
  <c r="H222" i="26"/>
  <c r="I222" i="26"/>
  <c r="E223" i="26"/>
  <c r="F223" i="26"/>
  <c r="G223" i="26"/>
  <c r="H223" i="26"/>
  <c r="I223" i="26"/>
  <c r="E224" i="26"/>
  <c r="F224" i="26"/>
  <c r="G224" i="26"/>
  <c r="H224" i="26"/>
  <c r="I224" i="26"/>
  <c r="E225" i="26"/>
  <c r="F225" i="26"/>
  <c r="G225" i="26"/>
  <c r="H225" i="26"/>
  <c r="I225" i="26"/>
  <c r="E226" i="26"/>
  <c r="F226" i="26"/>
  <c r="G226" i="26"/>
  <c r="H226" i="26"/>
  <c r="I226" i="26"/>
  <c r="E227" i="26"/>
  <c r="F227" i="26"/>
  <c r="G227" i="26"/>
  <c r="H227" i="26"/>
  <c r="I227" i="26"/>
  <c r="E228" i="26"/>
  <c r="F228" i="26"/>
  <c r="G228" i="26"/>
  <c r="H228" i="26"/>
  <c r="I228" i="26"/>
  <c r="E229" i="26"/>
  <c r="F229" i="26"/>
  <c r="G229" i="26"/>
  <c r="H229" i="26"/>
  <c r="I229" i="26"/>
  <c r="E230" i="26"/>
  <c r="F230" i="26"/>
  <c r="G230" i="26"/>
  <c r="H230" i="26"/>
  <c r="I230" i="26"/>
  <c r="E231" i="26"/>
  <c r="F231" i="26"/>
  <c r="G231" i="26"/>
  <c r="H231" i="26"/>
  <c r="I231" i="26"/>
  <c r="E232" i="26"/>
  <c r="F232" i="26"/>
  <c r="G232" i="26"/>
  <c r="H232" i="26"/>
  <c r="I232" i="26"/>
  <c r="E233" i="26"/>
  <c r="F233" i="26"/>
  <c r="G233" i="26"/>
  <c r="H233" i="26"/>
  <c r="I233" i="26"/>
  <c r="E234" i="26"/>
  <c r="F234" i="26"/>
  <c r="G234" i="26"/>
  <c r="H234" i="26"/>
  <c r="I234" i="26"/>
  <c r="E235" i="26"/>
  <c r="F235" i="26"/>
  <c r="G235" i="26"/>
  <c r="H235" i="26"/>
  <c r="I235" i="26"/>
  <c r="E236" i="26"/>
  <c r="F236" i="26"/>
  <c r="G236" i="26"/>
  <c r="H236" i="26"/>
  <c r="I236" i="26"/>
  <c r="E237" i="26"/>
  <c r="F237" i="26"/>
  <c r="G237" i="26"/>
  <c r="H237" i="26"/>
  <c r="I237" i="26"/>
  <c r="E238" i="26"/>
  <c r="F238" i="26"/>
  <c r="G238" i="26"/>
  <c r="H238" i="26"/>
  <c r="I238" i="26"/>
  <c r="E239" i="26"/>
  <c r="F239" i="26"/>
  <c r="G239" i="26"/>
  <c r="H239" i="26"/>
  <c r="I239" i="26"/>
  <c r="E240" i="26"/>
  <c r="F240" i="26"/>
  <c r="G240" i="26"/>
  <c r="H240" i="26"/>
  <c r="I240" i="26"/>
  <c r="E241" i="26"/>
  <c r="F241" i="26"/>
  <c r="G241" i="26"/>
  <c r="H241" i="26"/>
  <c r="I241" i="26"/>
  <c r="E242" i="26"/>
  <c r="F242" i="26"/>
  <c r="G242" i="26"/>
  <c r="H242" i="26"/>
  <c r="I242" i="26"/>
  <c r="E243" i="26"/>
  <c r="F243" i="26"/>
  <c r="G243" i="26"/>
  <c r="H243" i="26"/>
  <c r="I243" i="26"/>
  <c r="E244" i="26"/>
  <c r="F244" i="26"/>
  <c r="G244" i="26"/>
  <c r="H244" i="26"/>
  <c r="I244" i="26"/>
  <c r="E245" i="26"/>
  <c r="F245" i="26"/>
  <c r="G245" i="26"/>
  <c r="H245" i="26"/>
  <c r="I245" i="26"/>
  <c r="E246" i="26"/>
  <c r="F246" i="26"/>
  <c r="G246" i="26"/>
  <c r="H246" i="26"/>
  <c r="I246" i="26"/>
  <c r="E247" i="26"/>
  <c r="F247" i="26"/>
  <c r="G247" i="26"/>
  <c r="H247" i="26"/>
  <c r="I247" i="26"/>
  <c r="E248" i="26"/>
  <c r="F248" i="26"/>
  <c r="G248" i="26"/>
  <c r="H248" i="26"/>
  <c r="I248" i="26"/>
  <c r="E249" i="26"/>
  <c r="F249" i="26"/>
  <c r="G249" i="26"/>
  <c r="H249" i="26"/>
  <c r="I249" i="26"/>
  <c r="E250" i="26"/>
  <c r="F250" i="26"/>
  <c r="G250" i="26"/>
  <c r="H250" i="26"/>
  <c r="I250" i="26"/>
  <c r="E251" i="26"/>
  <c r="F251" i="26"/>
  <c r="G251" i="26"/>
  <c r="H251" i="26"/>
  <c r="I251" i="26"/>
  <c r="E252" i="26"/>
  <c r="F252" i="26"/>
  <c r="G252" i="26"/>
  <c r="H252" i="26"/>
  <c r="I252" i="26"/>
  <c r="E253" i="26"/>
  <c r="F253" i="26"/>
  <c r="G253" i="26"/>
  <c r="H253" i="26"/>
  <c r="I253" i="26"/>
  <c r="E254" i="26"/>
  <c r="F254" i="26"/>
  <c r="G254" i="26"/>
  <c r="H254" i="26"/>
  <c r="I254" i="26"/>
  <c r="E255" i="26"/>
  <c r="F255" i="26"/>
  <c r="G255" i="26"/>
  <c r="H255" i="26"/>
  <c r="I255" i="26"/>
  <c r="E256" i="26"/>
  <c r="F256" i="26"/>
  <c r="G256" i="26"/>
  <c r="H256" i="26"/>
  <c r="I256" i="26"/>
  <c r="E257" i="26"/>
  <c r="F257" i="26"/>
  <c r="G257" i="26"/>
  <c r="H257" i="26"/>
  <c r="I257" i="26"/>
  <c r="E258" i="26"/>
  <c r="F258" i="26"/>
  <c r="G258" i="26"/>
  <c r="H258" i="26"/>
  <c r="I258" i="26"/>
  <c r="E259" i="26"/>
  <c r="F259" i="26"/>
  <c r="G259" i="26"/>
  <c r="H259" i="26"/>
  <c r="I259" i="26"/>
  <c r="E260" i="26"/>
  <c r="F260" i="26"/>
  <c r="G260" i="26"/>
  <c r="H260" i="26"/>
  <c r="I260" i="26"/>
  <c r="E261" i="26"/>
  <c r="F261" i="26"/>
  <c r="G261" i="26"/>
  <c r="H261" i="26"/>
  <c r="I261" i="26"/>
  <c r="E262" i="26"/>
  <c r="F262" i="26"/>
  <c r="G262" i="26"/>
  <c r="H262" i="26"/>
  <c r="I262" i="26"/>
  <c r="E263" i="26"/>
  <c r="F263" i="26"/>
  <c r="G263" i="26"/>
  <c r="H263" i="26"/>
  <c r="I263" i="26"/>
  <c r="E264" i="26"/>
  <c r="F264" i="26"/>
  <c r="G264" i="26"/>
  <c r="H264" i="26"/>
  <c r="I264" i="26"/>
  <c r="E265" i="26"/>
  <c r="F265" i="26"/>
  <c r="G265" i="26"/>
  <c r="H265" i="26"/>
  <c r="I265" i="26"/>
  <c r="E266" i="26"/>
  <c r="F266" i="26"/>
  <c r="G266" i="26"/>
  <c r="H266" i="26"/>
  <c r="I266" i="26"/>
  <c r="E267" i="26"/>
  <c r="F267" i="26"/>
  <c r="G267" i="26"/>
  <c r="H267" i="26"/>
  <c r="I267" i="26"/>
  <c r="E268" i="26"/>
  <c r="F268" i="26"/>
  <c r="G268" i="26"/>
  <c r="H268" i="26"/>
  <c r="I268" i="26"/>
  <c r="E269" i="26"/>
  <c r="F269" i="26"/>
  <c r="G269" i="26"/>
  <c r="H269" i="26"/>
  <c r="I269" i="26"/>
  <c r="E270" i="26"/>
  <c r="F270" i="26"/>
  <c r="G270" i="26"/>
  <c r="H270" i="26"/>
  <c r="I270" i="26"/>
  <c r="E271" i="26"/>
  <c r="F271" i="26"/>
  <c r="G271" i="26"/>
  <c r="H271" i="26"/>
  <c r="I271" i="26"/>
  <c r="E272" i="26"/>
  <c r="F272" i="26"/>
  <c r="G272" i="26"/>
  <c r="H272" i="26"/>
  <c r="I272" i="26"/>
  <c r="E273" i="26"/>
  <c r="F273" i="26"/>
  <c r="G273" i="26"/>
  <c r="H273" i="26"/>
  <c r="I273" i="26"/>
  <c r="E274" i="26"/>
  <c r="F274" i="26"/>
  <c r="G274" i="26"/>
  <c r="H274" i="26"/>
  <c r="I274" i="26"/>
  <c r="E275" i="26"/>
  <c r="F275" i="26"/>
  <c r="G275" i="26"/>
  <c r="H275" i="26"/>
  <c r="I275" i="26"/>
  <c r="E276" i="26"/>
  <c r="F276" i="26"/>
  <c r="G276" i="26"/>
  <c r="H276" i="26"/>
  <c r="I276" i="26"/>
  <c r="E277" i="26"/>
  <c r="F277" i="26"/>
  <c r="G277" i="26"/>
  <c r="H277" i="26"/>
  <c r="I277" i="26"/>
  <c r="E278" i="26"/>
  <c r="F278" i="26"/>
  <c r="G278" i="26"/>
  <c r="H278" i="26"/>
  <c r="I278" i="26"/>
  <c r="E279" i="26"/>
  <c r="F279" i="26"/>
  <c r="G279" i="26"/>
  <c r="H279" i="26"/>
  <c r="I279" i="26"/>
  <c r="E280" i="26"/>
  <c r="F280" i="26"/>
  <c r="G280" i="26"/>
  <c r="H280" i="26"/>
  <c r="I280" i="26"/>
  <c r="E281" i="26"/>
  <c r="F281" i="26"/>
  <c r="G281" i="26"/>
  <c r="H281" i="26"/>
  <c r="I281" i="26"/>
  <c r="E282" i="26"/>
  <c r="F282" i="26"/>
  <c r="G282" i="26"/>
  <c r="H282" i="26"/>
  <c r="I282" i="26"/>
  <c r="E283" i="26"/>
  <c r="F283" i="26"/>
  <c r="G283" i="26"/>
  <c r="H283" i="26"/>
  <c r="I283" i="26"/>
  <c r="E284" i="26"/>
  <c r="F284" i="26"/>
  <c r="G284" i="26"/>
  <c r="H284" i="26"/>
  <c r="I284" i="26"/>
  <c r="E285" i="26"/>
  <c r="F285" i="26"/>
  <c r="G285" i="26"/>
  <c r="H285" i="26"/>
  <c r="I285" i="26"/>
  <c r="E286" i="26"/>
  <c r="F286" i="26"/>
  <c r="G286" i="26"/>
  <c r="H286" i="26"/>
  <c r="I286" i="26"/>
  <c r="E287" i="26"/>
  <c r="F287" i="26"/>
  <c r="G287" i="26"/>
  <c r="H287" i="26"/>
  <c r="I287" i="26"/>
  <c r="E288" i="26"/>
  <c r="F288" i="26"/>
  <c r="G288" i="26"/>
  <c r="H288" i="26"/>
  <c r="I288" i="26"/>
  <c r="E289" i="26"/>
  <c r="F289" i="26"/>
  <c r="G289" i="26"/>
  <c r="H289" i="26"/>
  <c r="I289" i="26"/>
  <c r="E290" i="26"/>
  <c r="F290" i="26"/>
  <c r="G290" i="26"/>
  <c r="H290" i="26"/>
  <c r="I290" i="26"/>
  <c r="E291" i="26"/>
  <c r="F291" i="26"/>
  <c r="G291" i="26"/>
  <c r="H291" i="26"/>
  <c r="I291" i="26"/>
  <c r="E292" i="26"/>
  <c r="F292" i="26"/>
  <c r="G292" i="26"/>
  <c r="H292" i="26"/>
  <c r="I292" i="26"/>
  <c r="E293" i="26"/>
  <c r="F293" i="26"/>
  <c r="G293" i="26"/>
  <c r="H293" i="26"/>
  <c r="I293" i="26"/>
  <c r="E294" i="26"/>
  <c r="F294" i="26"/>
  <c r="G294" i="26"/>
  <c r="H294" i="26"/>
  <c r="I294" i="26"/>
  <c r="E295" i="26"/>
  <c r="F295" i="26"/>
  <c r="G295" i="26"/>
  <c r="H295" i="26"/>
  <c r="I295" i="26"/>
  <c r="E296" i="26"/>
  <c r="F296" i="26"/>
  <c r="G296" i="26"/>
  <c r="H296" i="26"/>
  <c r="I296" i="26"/>
  <c r="E297" i="26"/>
  <c r="F297" i="26"/>
  <c r="G297" i="26"/>
  <c r="H297" i="26"/>
  <c r="I297" i="26"/>
  <c r="E298" i="26"/>
  <c r="F298" i="26"/>
  <c r="G298" i="26"/>
  <c r="H298" i="26"/>
  <c r="I298" i="26"/>
  <c r="E299" i="26"/>
  <c r="F299" i="26"/>
  <c r="G299" i="26"/>
  <c r="H299" i="26"/>
  <c r="I299" i="26"/>
  <c r="E300" i="26"/>
  <c r="F300" i="26"/>
  <c r="G300" i="26"/>
  <c r="H300" i="26"/>
  <c r="I300" i="26"/>
  <c r="E301" i="26"/>
  <c r="F301" i="26"/>
  <c r="G301" i="26"/>
  <c r="H301" i="26"/>
  <c r="I301" i="26"/>
  <c r="E302" i="26"/>
  <c r="F302" i="26"/>
  <c r="G302" i="26"/>
  <c r="H302" i="26"/>
  <c r="I302" i="26"/>
  <c r="E303" i="26"/>
  <c r="F303" i="26"/>
  <c r="G303" i="26"/>
  <c r="H303" i="26"/>
  <c r="I303" i="26"/>
  <c r="E304" i="26"/>
  <c r="F304" i="26"/>
  <c r="G304" i="26"/>
  <c r="H304" i="26"/>
  <c r="I304" i="26"/>
  <c r="E305" i="26"/>
  <c r="F305" i="26"/>
  <c r="G305" i="26"/>
  <c r="H305" i="26"/>
  <c r="I305" i="26"/>
  <c r="E306" i="26"/>
  <c r="F306" i="26"/>
  <c r="G306" i="26"/>
  <c r="H306" i="26"/>
  <c r="I306" i="26"/>
  <c r="E307" i="26"/>
  <c r="F307" i="26"/>
  <c r="G307" i="26"/>
  <c r="H307" i="26"/>
  <c r="I307" i="26"/>
  <c r="E308" i="26"/>
  <c r="F308" i="26"/>
  <c r="G308" i="26"/>
  <c r="H308" i="26"/>
  <c r="I308" i="26"/>
  <c r="E309" i="26"/>
  <c r="F309" i="26"/>
  <c r="G309" i="26"/>
  <c r="H309" i="26"/>
  <c r="I309" i="26"/>
  <c r="E310" i="26"/>
  <c r="F310" i="26"/>
  <c r="G310" i="26"/>
  <c r="H310" i="26"/>
  <c r="I310" i="26"/>
  <c r="E311" i="26"/>
  <c r="F311" i="26"/>
  <c r="G311" i="26"/>
  <c r="H311" i="26"/>
  <c r="I311" i="26"/>
  <c r="E312" i="26"/>
  <c r="F312" i="26"/>
  <c r="G312" i="26"/>
  <c r="H312" i="26"/>
  <c r="I312" i="26"/>
  <c r="E313" i="26"/>
  <c r="F313" i="26"/>
  <c r="G313" i="26"/>
  <c r="H313" i="26"/>
  <c r="I313" i="26"/>
  <c r="E314" i="26"/>
  <c r="F314" i="26"/>
  <c r="G314" i="26"/>
  <c r="H314" i="26"/>
  <c r="I314" i="26"/>
  <c r="E315" i="26"/>
  <c r="F315" i="26"/>
  <c r="G315" i="26"/>
  <c r="H315" i="26"/>
  <c r="I315" i="26"/>
  <c r="E316" i="26"/>
  <c r="F316" i="26"/>
  <c r="G316" i="26"/>
  <c r="H316" i="26"/>
  <c r="I316" i="26"/>
  <c r="E317" i="26"/>
  <c r="F317" i="26"/>
  <c r="G317" i="26"/>
  <c r="H317" i="26"/>
  <c r="I317" i="26"/>
  <c r="E318" i="26"/>
  <c r="F318" i="26"/>
  <c r="G318" i="26"/>
  <c r="H318" i="26"/>
  <c r="I318" i="26"/>
  <c r="E319" i="26"/>
  <c r="F319" i="26"/>
  <c r="G319" i="26"/>
  <c r="H319" i="26"/>
  <c r="I319" i="26"/>
  <c r="E320" i="26"/>
  <c r="F320" i="26"/>
  <c r="G320" i="26"/>
  <c r="H320" i="26"/>
  <c r="I320" i="26"/>
  <c r="E321" i="26"/>
  <c r="F321" i="26"/>
  <c r="G321" i="26"/>
  <c r="H321" i="26"/>
  <c r="I321" i="26"/>
  <c r="E322" i="26"/>
  <c r="F322" i="26"/>
  <c r="G322" i="26"/>
  <c r="H322" i="26"/>
  <c r="I322" i="26"/>
  <c r="E323" i="26"/>
  <c r="F323" i="26"/>
  <c r="G323" i="26"/>
  <c r="H323" i="26"/>
  <c r="I323" i="26"/>
  <c r="E324" i="26"/>
  <c r="F324" i="26"/>
  <c r="G324" i="26"/>
  <c r="H324" i="26"/>
  <c r="I324" i="26"/>
  <c r="E325" i="26"/>
  <c r="F325" i="26"/>
  <c r="G325" i="26"/>
  <c r="H325" i="26"/>
  <c r="I325" i="26"/>
  <c r="E326" i="26"/>
  <c r="F326" i="26"/>
  <c r="G326" i="26"/>
  <c r="H326" i="26"/>
  <c r="I326" i="26"/>
  <c r="E327" i="26"/>
  <c r="F327" i="26"/>
  <c r="G327" i="26"/>
  <c r="H327" i="26"/>
  <c r="I327" i="26"/>
  <c r="E328" i="26"/>
  <c r="F328" i="26"/>
  <c r="G328" i="26"/>
  <c r="H328" i="26"/>
  <c r="I328" i="26"/>
  <c r="E329" i="26"/>
  <c r="F329" i="26"/>
  <c r="G329" i="26"/>
  <c r="H329" i="26"/>
  <c r="I329" i="26"/>
  <c r="E330" i="26"/>
  <c r="F330" i="26"/>
  <c r="G330" i="26"/>
  <c r="H330" i="26"/>
  <c r="I330" i="26"/>
  <c r="E331" i="26"/>
  <c r="F331" i="26"/>
  <c r="G331" i="26"/>
  <c r="H331" i="26"/>
  <c r="I331" i="26"/>
  <c r="E332" i="26"/>
  <c r="F332" i="26"/>
  <c r="G332" i="26"/>
  <c r="H332" i="26"/>
  <c r="I332" i="26"/>
  <c r="E333" i="26"/>
  <c r="F333" i="26"/>
  <c r="G333" i="26"/>
  <c r="H333" i="26"/>
  <c r="I333" i="26"/>
  <c r="E334" i="26"/>
  <c r="F334" i="26"/>
  <c r="G334" i="26"/>
  <c r="H334" i="26"/>
  <c r="I334" i="26"/>
  <c r="E335" i="26"/>
  <c r="F335" i="26"/>
  <c r="G335" i="26"/>
  <c r="H335" i="26"/>
  <c r="I335" i="26"/>
  <c r="E336" i="26"/>
  <c r="F336" i="26"/>
  <c r="G336" i="26"/>
  <c r="H336" i="26"/>
  <c r="I336" i="26"/>
  <c r="E337" i="26"/>
  <c r="F337" i="26"/>
  <c r="G337" i="26"/>
  <c r="H337" i="26"/>
  <c r="I337" i="26"/>
  <c r="E338" i="26"/>
  <c r="F338" i="26"/>
  <c r="G338" i="26"/>
  <c r="H338" i="26"/>
  <c r="I338" i="26"/>
  <c r="E339" i="26"/>
  <c r="F339" i="26"/>
  <c r="G339" i="26"/>
  <c r="H339" i="26"/>
  <c r="I339" i="26"/>
  <c r="E340" i="26"/>
  <c r="F340" i="26"/>
  <c r="G340" i="26"/>
  <c r="H340" i="26"/>
  <c r="I340" i="26"/>
  <c r="E341" i="26"/>
  <c r="F341" i="26"/>
  <c r="G341" i="26"/>
  <c r="H341" i="26"/>
  <c r="I341" i="26"/>
  <c r="E342" i="26"/>
  <c r="F342" i="26"/>
  <c r="G342" i="26"/>
  <c r="H342" i="26"/>
  <c r="I342" i="26"/>
  <c r="E343" i="26"/>
  <c r="F343" i="26"/>
  <c r="G343" i="26"/>
  <c r="H343" i="26"/>
  <c r="I343" i="26"/>
  <c r="E344" i="26"/>
  <c r="F344" i="26"/>
  <c r="G344" i="26"/>
  <c r="H344" i="26"/>
  <c r="I344" i="26"/>
  <c r="E345" i="26"/>
  <c r="F345" i="26"/>
  <c r="G345" i="26"/>
  <c r="H345" i="26"/>
  <c r="I345" i="26"/>
  <c r="E346" i="26"/>
  <c r="F346" i="26"/>
  <c r="G346" i="26"/>
  <c r="H346" i="26"/>
  <c r="I346" i="26"/>
  <c r="E347" i="26"/>
  <c r="F347" i="26"/>
  <c r="G347" i="26"/>
  <c r="H347" i="26"/>
  <c r="I347" i="26"/>
  <c r="E348" i="26"/>
  <c r="F348" i="26"/>
  <c r="G348" i="26"/>
  <c r="H348" i="26"/>
  <c r="I348" i="26"/>
  <c r="E349" i="26"/>
  <c r="F349" i="26"/>
  <c r="G349" i="26"/>
  <c r="H349" i="26"/>
  <c r="I349" i="26"/>
  <c r="E350" i="26"/>
  <c r="F350" i="26"/>
  <c r="G350" i="26"/>
  <c r="H350" i="26"/>
  <c r="I350" i="26"/>
  <c r="E351" i="26"/>
  <c r="F351" i="26"/>
  <c r="G351" i="26"/>
  <c r="H351" i="26"/>
  <c r="I351" i="26"/>
  <c r="E352" i="26"/>
  <c r="F352" i="26"/>
  <c r="G352" i="26"/>
  <c r="H352" i="26"/>
  <c r="I352" i="26"/>
  <c r="E353" i="26"/>
  <c r="F353" i="26"/>
  <c r="G353" i="26"/>
  <c r="H353" i="26"/>
  <c r="I353" i="26"/>
  <c r="E354" i="26"/>
  <c r="F354" i="26"/>
  <c r="G354" i="26"/>
  <c r="H354" i="26"/>
  <c r="I354" i="26"/>
  <c r="E355" i="26"/>
  <c r="F355" i="26"/>
  <c r="G355" i="26"/>
  <c r="H355" i="26"/>
  <c r="I355" i="26"/>
  <c r="E356" i="26"/>
  <c r="F356" i="26"/>
  <c r="G356" i="26"/>
  <c r="H356" i="26"/>
  <c r="I356" i="26"/>
  <c r="E357" i="26"/>
  <c r="F357" i="26"/>
  <c r="G357" i="26"/>
  <c r="H357" i="26"/>
  <c r="I357" i="26"/>
  <c r="E358" i="26"/>
  <c r="F358" i="26"/>
  <c r="G358" i="26"/>
  <c r="H358" i="26"/>
  <c r="I358" i="26"/>
  <c r="E359" i="26"/>
  <c r="F359" i="26"/>
  <c r="G359" i="26"/>
  <c r="H359" i="26"/>
  <c r="I359" i="26"/>
  <c r="E360" i="26"/>
  <c r="F360" i="26"/>
  <c r="G360" i="26"/>
  <c r="H360" i="26"/>
  <c r="I360" i="26"/>
  <c r="E361" i="26"/>
  <c r="F361" i="26"/>
  <c r="G361" i="26"/>
  <c r="H361" i="26"/>
  <c r="I361" i="26"/>
  <c r="E362" i="26"/>
  <c r="F362" i="26"/>
  <c r="G362" i="26"/>
  <c r="H362" i="26"/>
  <c r="I362" i="26"/>
  <c r="E363" i="26"/>
  <c r="F363" i="26"/>
  <c r="G363" i="26"/>
  <c r="H363" i="26"/>
  <c r="I363" i="26"/>
  <c r="E364" i="26"/>
  <c r="F364" i="26"/>
  <c r="G364" i="26"/>
  <c r="H364" i="26"/>
  <c r="I364" i="26"/>
  <c r="E365" i="26"/>
  <c r="F365" i="26"/>
  <c r="G365" i="26"/>
  <c r="H365" i="26"/>
  <c r="I365" i="26"/>
  <c r="E366" i="26"/>
  <c r="F366" i="26"/>
  <c r="G366" i="26"/>
  <c r="H366" i="26"/>
  <c r="I366" i="26"/>
  <c r="E367" i="26"/>
  <c r="F367" i="26"/>
  <c r="G367" i="26"/>
  <c r="H367" i="26"/>
  <c r="I367" i="26"/>
  <c r="E368" i="26"/>
  <c r="F368" i="26"/>
  <c r="G368" i="26"/>
  <c r="H368" i="26"/>
  <c r="I368" i="26"/>
  <c r="E369" i="26"/>
  <c r="F369" i="26"/>
  <c r="G369" i="26"/>
  <c r="H369" i="26"/>
  <c r="I369" i="26"/>
  <c r="E370" i="26"/>
  <c r="F370" i="26"/>
  <c r="G370" i="26"/>
  <c r="H370" i="26"/>
  <c r="I370" i="26"/>
  <c r="E371" i="26"/>
  <c r="F371" i="26"/>
  <c r="G371" i="26"/>
  <c r="H371" i="26"/>
  <c r="I371" i="26"/>
  <c r="E372" i="26"/>
  <c r="F372" i="26"/>
  <c r="G372" i="26"/>
  <c r="H372" i="26"/>
  <c r="I372" i="26"/>
  <c r="E373" i="26"/>
  <c r="F373" i="26"/>
  <c r="G373" i="26"/>
  <c r="H373" i="26"/>
  <c r="I373" i="26"/>
  <c r="E374" i="26"/>
  <c r="F374" i="26"/>
  <c r="G374" i="26"/>
  <c r="H374" i="26"/>
  <c r="I374" i="26"/>
  <c r="E375" i="26"/>
  <c r="F375" i="26"/>
  <c r="G375" i="26"/>
  <c r="H375" i="26"/>
  <c r="I375" i="26"/>
  <c r="E376" i="26"/>
  <c r="F376" i="26"/>
  <c r="G376" i="26"/>
  <c r="H376" i="26"/>
  <c r="I376" i="26"/>
  <c r="E377" i="26"/>
  <c r="F377" i="26"/>
  <c r="G377" i="26"/>
  <c r="H377" i="26"/>
  <c r="I377" i="26"/>
  <c r="E378" i="26"/>
  <c r="F378" i="26"/>
  <c r="G378" i="26"/>
  <c r="H378" i="26"/>
  <c r="I378" i="26"/>
  <c r="E379" i="26"/>
  <c r="F379" i="26"/>
  <c r="G379" i="26"/>
  <c r="H379" i="26"/>
  <c r="I379" i="26"/>
  <c r="E380" i="26"/>
  <c r="F380" i="26"/>
  <c r="G380" i="26"/>
  <c r="H380" i="26"/>
  <c r="I380" i="26"/>
  <c r="E381" i="26"/>
  <c r="F381" i="26"/>
  <c r="G381" i="26"/>
  <c r="H381" i="26"/>
  <c r="I381" i="26"/>
  <c r="E382" i="26"/>
  <c r="F382" i="26"/>
  <c r="G382" i="26"/>
  <c r="H382" i="26"/>
  <c r="I382" i="26"/>
  <c r="E383" i="26"/>
  <c r="F383" i="26"/>
  <c r="G383" i="26"/>
  <c r="H383" i="26"/>
  <c r="I383" i="26"/>
  <c r="E384" i="26"/>
  <c r="F384" i="26"/>
  <c r="G384" i="26"/>
  <c r="H384" i="26"/>
  <c r="I384" i="26"/>
  <c r="E385" i="26"/>
  <c r="F385" i="26"/>
  <c r="G385" i="26"/>
  <c r="H385" i="26"/>
  <c r="I385" i="26"/>
  <c r="E386" i="26"/>
  <c r="F386" i="26"/>
  <c r="G386" i="26"/>
  <c r="H386" i="26"/>
  <c r="I386" i="26"/>
  <c r="E387" i="26"/>
  <c r="F387" i="26"/>
  <c r="G387" i="26"/>
  <c r="H387" i="26"/>
  <c r="I387" i="26"/>
  <c r="E388" i="26"/>
  <c r="F388" i="26"/>
  <c r="G388" i="26"/>
  <c r="H388" i="26"/>
  <c r="I388" i="26"/>
  <c r="E389" i="26"/>
  <c r="F389" i="26"/>
  <c r="G389" i="26"/>
  <c r="H389" i="26"/>
  <c r="I389" i="26"/>
  <c r="E390" i="26"/>
  <c r="F390" i="26"/>
  <c r="G390" i="26"/>
  <c r="H390" i="26"/>
  <c r="I390" i="26"/>
  <c r="E391" i="26"/>
  <c r="F391" i="26"/>
  <c r="G391" i="26"/>
  <c r="H391" i="26"/>
  <c r="I391" i="26"/>
  <c r="E392" i="26"/>
  <c r="F392" i="26"/>
  <c r="G392" i="26"/>
  <c r="H392" i="26"/>
  <c r="I392" i="26"/>
  <c r="E393" i="26"/>
  <c r="F393" i="26"/>
  <c r="G393" i="26"/>
  <c r="H393" i="26"/>
  <c r="I393" i="26"/>
  <c r="E394" i="26"/>
  <c r="F394" i="26"/>
  <c r="G394" i="26"/>
  <c r="H394" i="26"/>
  <c r="I394" i="26"/>
  <c r="E395" i="26"/>
  <c r="F395" i="26"/>
  <c r="G395" i="26"/>
  <c r="H395" i="26"/>
  <c r="I395" i="26"/>
  <c r="E396" i="26"/>
  <c r="F396" i="26"/>
  <c r="G396" i="26"/>
  <c r="H396" i="26"/>
  <c r="I396" i="26"/>
  <c r="E397" i="26"/>
  <c r="F397" i="26"/>
  <c r="G397" i="26"/>
  <c r="H397" i="26"/>
  <c r="I397" i="26"/>
  <c r="E398" i="26"/>
  <c r="F398" i="26"/>
  <c r="G398" i="26"/>
  <c r="H398" i="26"/>
  <c r="I398" i="26"/>
  <c r="E399" i="26"/>
  <c r="F399" i="26"/>
  <c r="G399" i="26"/>
  <c r="H399" i="26"/>
  <c r="I399" i="26"/>
  <c r="E400" i="26"/>
  <c r="F400" i="26"/>
  <c r="G400" i="26"/>
  <c r="H400" i="26"/>
  <c r="I400" i="26"/>
  <c r="E401" i="26"/>
  <c r="F401" i="26"/>
  <c r="G401" i="26"/>
  <c r="H401" i="26"/>
  <c r="I401" i="26"/>
  <c r="E402" i="26"/>
  <c r="F402" i="26"/>
  <c r="G402" i="26"/>
  <c r="H402" i="26"/>
  <c r="I402" i="26"/>
  <c r="E403" i="26"/>
  <c r="F403" i="26"/>
  <c r="G403" i="26"/>
  <c r="H403" i="26"/>
  <c r="I403" i="26"/>
  <c r="E404" i="26"/>
  <c r="F404" i="26"/>
  <c r="G404" i="26"/>
  <c r="H404" i="26"/>
  <c r="I404" i="26"/>
  <c r="E405" i="26"/>
  <c r="F405" i="26"/>
  <c r="G405" i="26"/>
  <c r="H405" i="26"/>
  <c r="I405" i="26"/>
  <c r="E406" i="26"/>
  <c r="F406" i="26"/>
  <c r="G406" i="26"/>
  <c r="H406" i="26"/>
  <c r="I406" i="26"/>
  <c r="E407" i="26"/>
  <c r="F407" i="26"/>
  <c r="G407" i="26"/>
  <c r="H407" i="26"/>
  <c r="I407" i="26"/>
  <c r="E408" i="26"/>
  <c r="F408" i="26"/>
  <c r="G408" i="26"/>
  <c r="H408" i="26"/>
  <c r="I408" i="26"/>
  <c r="E409" i="26"/>
  <c r="F409" i="26"/>
  <c r="G409" i="26"/>
  <c r="H409" i="26"/>
  <c r="I409" i="26"/>
  <c r="E410" i="26"/>
  <c r="F410" i="26"/>
  <c r="G410" i="26"/>
  <c r="H410" i="26"/>
  <c r="I410" i="26"/>
  <c r="E411" i="26"/>
  <c r="F411" i="26"/>
  <c r="G411" i="26"/>
  <c r="H411" i="26"/>
  <c r="I411" i="26"/>
  <c r="E412" i="26"/>
  <c r="F412" i="26"/>
  <c r="G412" i="26"/>
  <c r="H412" i="26"/>
  <c r="I412" i="26"/>
  <c r="E413" i="26"/>
  <c r="F413" i="26"/>
  <c r="G413" i="26"/>
  <c r="H413" i="26"/>
  <c r="I413" i="26"/>
  <c r="E414" i="26"/>
  <c r="F414" i="26"/>
  <c r="G414" i="26"/>
  <c r="H414" i="26"/>
  <c r="I414" i="26"/>
  <c r="E415" i="26"/>
  <c r="F415" i="26"/>
  <c r="G415" i="26"/>
  <c r="H415" i="26"/>
  <c r="I415" i="26"/>
  <c r="E416" i="26"/>
  <c r="F416" i="26"/>
  <c r="G416" i="26"/>
  <c r="H416" i="26"/>
  <c r="I416" i="26"/>
  <c r="E417" i="26"/>
  <c r="F417" i="26"/>
  <c r="G417" i="26"/>
  <c r="H417" i="26"/>
  <c r="I417" i="26"/>
  <c r="E418" i="26"/>
  <c r="F418" i="26"/>
  <c r="G418" i="26"/>
  <c r="H418" i="26"/>
  <c r="I418" i="26"/>
  <c r="E419" i="26"/>
  <c r="F419" i="26"/>
  <c r="G419" i="26"/>
  <c r="H419" i="26"/>
  <c r="I419" i="26"/>
  <c r="E420" i="26"/>
  <c r="F420" i="26"/>
  <c r="G420" i="26"/>
  <c r="H420" i="26"/>
  <c r="I420" i="26"/>
  <c r="E421" i="26"/>
  <c r="F421" i="26"/>
  <c r="G421" i="26"/>
  <c r="H421" i="26"/>
  <c r="I421" i="26"/>
  <c r="E422" i="26"/>
  <c r="F422" i="26"/>
  <c r="G422" i="26"/>
  <c r="H422" i="26"/>
  <c r="I422" i="26"/>
  <c r="E423" i="26"/>
  <c r="F423" i="26"/>
  <c r="G423" i="26"/>
  <c r="H423" i="26"/>
  <c r="I423" i="26"/>
  <c r="E424" i="26"/>
  <c r="F424" i="26"/>
  <c r="G424" i="26"/>
  <c r="H424" i="26"/>
  <c r="I424" i="26"/>
  <c r="E425" i="26"/>
  <c r="F425" i="26"/>
  <c r="G425" i="26"/>
  <c r="H425" i="26"/>
  <c r="I425" i="26"/>
  <c r="E426" i="26"/>
  <c r="F426" i="26"/>
  <c r="G426" i="26"/>
  <c r="H426" i="26"/>
  <c r="I426" i="26"/>
  <c r="E427" i="26"/>
  <c r="F427" i="26"/>
  <c r="G427" i="26"/>
  <c r="H427" i="26"/>
  <c r="I427" i="26"/>
  <c r="E428" i="26"/>
  <c r="F428" i="26"/>
  <c r="G428" i="26"/>
  <c r="H428" i="26"/>
  <c r="I428" i="26"/>
  <c r="E429" i="26"/>
  <c r="F429" i="26"/>
  <c r="G429" i="26"/>
  <c r="H429" i="26"/>
  <c r="I429" i="26"/>
  <c r="E430" i="26"/>
  <c r="F430" i="26"/>
  <c r="G430" i="26"/>
  <c r="H430" i="26"/>
  <c r="I430" i="26"/>
  <c r="E431" i="26"/>
  <c r="F431" i="26"/>
  <c r="G431" i="26"/>
  <c r="H431" i="26"/>
  <c r="I431" i="26"/>
  <c r="E432" i="26"/>
  <c r="F432" i="26"/>
  <c r="G432" i="26"/>
  <c r="H432" i="26"/>
  <c r="I432" i="26"/>
  <c r="E433" i="26"/>
  <c r="F433" i="26"/>
  <c r="G433" i="26"/>
  <c r="H433" i="26"/>
  <c r="I433" i="26"/>
  <c r="E434" i="26"/>
  <c r="F434" i="26"/>
  <c r="G434" i="26"/>
  <c r="H434" i="26"/>
  <c r="I434" i="26"/>
  <c r="E435" i="26"/>
  <c r="F435" i="26"/>
  <c r="G435" i="26"/>
  <c r="H435" i="26"/>
  <c r="I435" i="26"/>
  <c r="E436" i="26"/>
  <c r="F436" i="26"/>
  <c r="G436" i="26"/>
  <c r="H436" i="26"/>
  <c r="I436" i="26"/>
  <c r="E437" i="26"/>
  <c r="F437" i="26"/>
  <c r="G437" i="26"/>
  <c r="H437" i="26"/>
  <c r="I437" i="26"/>
  <c r="E438" i="26"/>
  <c r="F438" i="26"/>
  <c r="G438" i="26"/>
  <c r="H438" i="26"/>
  <c r="I438" i="26"/>
  <c r="E439" i="26"/>
  <c r="F439" i="26"/>
  <c r="G439" i="26"/>
  <c r="H439" i="26"/>
  <c r="I439" i="26"/>
  <c r="E440" i="26"/>
  <c r="F440" i="26"/>
  <c r="G440" i="26"/>
  <c r="H440" i="26"/>
  <c r="I440" i="26"/>
  <c r="E441" i="26"/>
  <c r="F441" i="26"/>
  <c r="G441" i="26"/>
  <c r="H441" i="26"/>
  <c r="I441" i="26"/>
  <c r="E442" i="26"/>
  <c r="F442" i="26"/>
  <c r="G442" i="26"/>
  <c r="H442" i="26"/>
  <c r="I442" i="26"/>
  <c r="E443" i="26"/>
  <c r="F443" i="26"/>
  <c r="G443" i="26"/>
  <c r="H443" i="26"/>
  <c r="I443" i="26"/>
  <c r="E444" i="26"/>
  <c r="F444" i="26"/>
  <c r="G444" i="26"/>
  <c r="H444" i="26"/>
  <c r="I444" i="26"/>
  <c r="E445" i="26"/>
  <c r="F445" i="26"/>
  <c r="G445" i="26"/>
  <c r="H445" i="26"/>
  <c r="I445" i="26"/>
  <c r="E446" i="26"/>
  <c r="F446" i="26"/>
  <c r="G446" i="26"/>
  <c r="H446" i="26"/>
  <c r="I446" i="26"/>
  <c r="E447" i="26"/>
  <c r="F447" i="26"/>
  <c r="G447" i="26"/>
  <c r="H447" i="26"/>
  <c r="I447" i="26"/>
  <c r="E448" i="26"/>
  <c r="F448" i="26"/>
  <c r="G448" i="26"/>
  <c r="H448" i="26"/>
  <c r="I448" i="26"/>
  <c r="E449" i="26"/>
  <c r="F449" i="26"/>
  <c r="G449" i="26"/>
  <c r="H449" i="26"/>
  <c r="I449" i="26"/>
  <c r="E450" i="26"/>
  <c r="F450" i="26"/>
  <c r="G450" i="26"/>
  <c r="H450" i="26"/>
  <c r="I450" i="26"/>
  <c r="E451" i="26"/>
  <c r="F451" i="26"/>
  <c r="G451" i="26"/>
  <c r="H451" i="26"/>
  <c r="I451" i="26"/>
  <c r="E452" i="26"/>
  <c r="F452" i="26"/>
  <c r="G452" i="26"/>
  <c r="H452" i="26"/>
  <c r="I452" i="26"/>
  <c r="E453" i="26"/>
  <c r="F453" i="26"/>
  <c r="G453" i="26"/>
  <c r="H453" i="26"/>
  <c r="I453" i="26"/>
  <c r="E454" i="26"/>
  <c r="F454" i="26"/>
  <c r="G454" i="26"/>
  <c r="H454" i="26"/>
  <c r="I454" i="26"/>
  <c r="E455" i="26"/>
  <c r="F455" i="26"/>
  <c r="G455" i="26"/>
  <c r="H455" i="26"/>
  <c r="I455" i="26"/>
  <c r="E456" i="26"/>
  <c r="F456" i="26"/>
  <c r="G456" i="26"/>
  <c r="H456" i="26"/>
  <c r="I456" i="26"/>
  <c r="E457" i="26"/>
  <c r="F457" i="26"/>
  <c r="G457" i="26"/>
  <c r="H457" i="26"/>
  <c r="I457" i="26"/>
  <c r="E458" i="26"/>
  <c r="F458" i="26"/>
  <c r="G458" i="26"/>
  <c r="H458" i="26"/>
  <c r="I458" i="26"/>
  <c r="E459" i="26"/>
  <c r="F459" i="26"/>
  <c r="G459" i="26"/>
  <c r="H459" i="26"/>
  <c r="I459" i="26"/>
  <c r="E460" i="26"/>
  <c r="F460" i="26"/>
  <c r="G460" i="26"/>
  <c r="H460" i="26"/>
  <c r="I460" i="26"/>
  <c r="E461" i="26"/>
  <c r="F461" i="26"/>
  <c r="G461" i="26"/>
  <c r="H461" i="26"/>
  <c r="I461" i="26"/>
  <c r="E462" i="26"/>
  <c r="F462" i="26"/>
  <c r="G462" i="26"/>
  <c r="H462" i="26"/>
  <c r="I462" i="26"/>
  <c r="E463" i="26"/>
  <c r="F463" i="26"/>
  <c r="G463" i="26"/>
  <c r="H463" i="26"/>
  <c r="I463" i="26"/>
  <c r="E464" i="26"/>
  <c r="F464" i="26"/>
  <c r="G464" i="26"/>
  <c r="H464" i="26"/>
  <c r="I464" i="26"/>
  <c r="E465" i="26"/>
  <c r="F465" i="26"/>
  <c r="G465" i="26"/>
  <c r="H465" i="26"/>
  <c r="I465" i="26"/>
  <c r="E466" i="26"/>
  <c r="F466" i="26"/>
  <c r="G466" i="26"/>
  <c r="H466" i="26"/>
  <c r="I466" i="26"/>
  <c r="E467" i="26"/>
  <c r="F467" i="26"/>
  <c r="G467" i="26"/>
  <c r="H467" i="26"/>
  <c r="I467" i="26"/>
  <c r="E468" i="26"/>
  <c r="F468" i="26"/>
  <c r="G468" i="26"/>
  <c r="H468" i="26"/>
  <c r="I468" i="26"/>
  <c r="E469" i="26"/>
  <c r="F469" i="26"/>
  <c r="G469" i="26"/>
  <c r="H469" i="26"/>
  <c r="I469" i="26"/>
  <c r="E470" i="26"/>
  <c r="F470" i="26"/>
  <c r="G470" i="26"/>
  <c r="H470" i="26"/>
  <c r="I470" i="26"/>
  <c r="E471" i="26"/>
  <c r="F471" i="26"/>
  <c r="G471" i="26"/>
  <c r="H471" i="26"/>
  <c r="I471" i="26"/>
  <c r="E472" i="26"/>
  <c r="F472" i="26"/>
  <c r="G472" i="26"/>
  <c r="H472" i="26"/>
  <c r="I472" i="26"/>
  <c r="E473" i="26"/>
  <c r="F473" i="26"/>
  <c r="G473" i="26"/>
  <c r="H473" i="26"/>
  <c r="I473" i="26"/>
  <c r="E474" i="26"/>
  <c r="F474" i="26"/>
  <c r="G474" i="26"/>
  <c r="H474" i="26"/>
  <c r="I474" i="26"/>
  <c r="E475" i="26"/>
  <c r="F475" i="26"/>
  <c r="G475" i="26"/>
  <c r="H475" i="26"/>
  <c r="I475" i="26"/>
  <c r="E476" i="26"/>
  <c r="F476" i="26"/>
  <c r="G476" i="26"/>
  <c r="H476" i="26"/>
  <c r="I476" i="26"/>
  <c r="E477" i="26"/>
  <c r="F477" i="26"/>
  <c r="G477" i="26"/>
  <c r="H477" i="26"/>
  <c r="I477" i="26"/>
  <c r="E478" i="26"/>
  <c r="F478" i="26"/>
  <c r="G478" i="26"/>
  <c r="H478" i="26"/>
  <c r="I478" i="26"/>
  <c r="E479" i="26"/>
  <c r="F479" i="26"/>
  <c r="G479" i="26"/>
  <c r="H479" i="26"/>
  <c r="I479" i="26"/>
  <c r="E480" i="26"/>
  <c r="F480" i="26"/>
  <c r="G480" i="26"/>
  <c r="H480" i="26"/>
  <c r="I480" i="26"/>
  <c r="E481" i="26"/>
  <c r="F481" i="26"/>
  <c r="G481" i="26"/>
  <c r="H481" i="26"/>
  <c r="I481" i="26"/>
  <c r="E482" i="26"/>
  <c r="F482" i="26"/>
  <c r="G482" i="26"/>
  <c r="H482" i="26"/>
  <c r="I482" i="26"/>
  <c r="E483" i="26"/>
  <c r="F483" i="26"/>
  <c r="G483" i="26"/>
  <c r="H483" i="26"/>
  <c r="I483" i="26"/>
  <c r="E484" i="26"/>
  <c r="F484" i="26"/>
  <c r="G484" i="26"/>
  <c r="H484" i="26"/>
  <c r="I484" i="26"/>
  <c r="E485" i="26"/>
  <c r="F485" i="26"/>
  <c r="G485" i="26"/>
  <c r="H485" i="26"/>
  <c r="I485" i="26"/>
  <c r="E486" i="26"/>
  <c r="F486" i="26"/>
  <c r="G486" i="26"/>
  <c r="H486" i="26"/>
  <c r="I486" i="26"/>
  <c r="E487" i="26"/>
  <c r="F487" i="26"/>
  <c r="G487" i="26"/>
  <c r="H487" i="26"/>
  <c r="I487" i="26"/>
  <c r="E488" i="26"/>
  <c r="F488" i="26"/>
  <c r="G488" i="26"/>
  <c r="H488" i="26"/>
  <c r="I488" i="26"/>
  <c r="E489" i="26"/>
  <c r="F489" i="26"/>
  <c r="G489" i="26"/>
  <c r="H489" i="26"/>
  <c r="I489" i="26"/>
  <c r="E490" i="26"/>
  <c r="F490" i="26"/>
  <c r="G490" i="26"/>
  <c r="H490" i="26"/>
  <c r="I490" i="26"/>
  <c r="E491" i="26"/>
  <c r="F491" i="26"/>
  <c r="G491" i="26"/>
  <c r="H491" i="26"/>
  <c r="I491" i="26"/>
  <c r="E492" i="26"/>
  <c r="F492" i="26"/>
  <c r="G492" i="26"/>
  <c r="H492" i="26"/>
  <c r="I492" i="26"/>
  <c r="E493" i="26"/>
  <c r="F493" i="26"/>
  <c r="G493" i="26"/>
  <c r="H493" i="26"/>
  <c r="I493" i="26"/>
  <c r="E494" i="26"/>
  <c r="F494" i="26"/>
  <c r="G494" i="26"/>
  <c r="H494" i="26"/>
  <c r="I494" i="26"/>
  <c r="E495" i="26"/>
  <c r="F495" i="26"/>
  <c r="G495" i="26"/>
  <c r="H495" i="26"/>
  <c r="I495" i="26"/>
  <c r="E496" i="26"/>
  <c r="F496" i="26"/>
  <c r="G496" i="26"/>
  <c r="H496" i="26"/>
  <c r="I496" i="26"/>
  <c r="E497" i="26"/>
  <c r="F497" i="26"/>
  <c r="G497" i="26"/>
  <c r="H497" i="26"/>
  <c r="I497" i="26"/>
  <c r="E498" i="26"/>
  <c r="F498" i="26"/>
  <c r="G498" i="26"/>
  <c r="H498" i="26"/>
  <c r="I498" i="26"/>
  <c r="E499" i="26"/>
  <c r="F499" i="26"/>
  <c r="G499" i="26"/>
  <c r="H499" i="26"/>
  <c r="I499" i="26"/>
  <c r="E500" i="26"/>
  <c r="F500" i="26"/>
  <c r="G500" i="26"/>
  <c r="H500" i="26"/>
  <c r="I500" i="26"/>
  <c r="A3" i="26"/>
  <c r="B3" i="26"/>
  <c r="C3" i="26"/>
  <c r="D3" i="26"/>
  <c r="A4" i="26"/>
  <c r="B4" i="26"/>
  <c r="C4" i="26"/>
  <c r="D4" i="26"/>
  <c r="A5" i="26"/>
  <c r="B5" i="26"/>
  <c r="C5" i="26"/>
  <c r="D5" i="26"/>
  <c r="A6" i="26"/>
  <c r="B6" i="26"/>
  <c r="C6" i="26"/>
  <c r="D6" i="26"/>
  <c r="A7" i="26"/>
  <c r="B7" i="26"/>
  <c r="C7" i="26"/>
  <c r="D7" i="26"/>
  <c r="A8" i="26"/>
  <c r="B8" i="26"/>
  <c r="C8" i="26"/>
  <c r="D8" i="26"/>
  <c r="A9" i="26"/>
  <c r="B9" i="26"/>
  <c r="C9" i="26"/>
  <c r="D9" i="26"/>
  <c r="A10" i="26"/>
  <c r="B10" i="26"/>
  <c r="C10" i="26"/>
  <c r="D10" i="26"/>
  <c r="A11" i="26"/>
  <c r="B11" i="26"/>
  <c r="C11" i="26"/>
  <c r="D11" i="26"/>
  <c r="A12" i="26"/>
  <c r="B12" i="26"/>
  <c r="C12" i="26"/>
  <c r="D12" i="26"/>
  <c r="A13" i="26"/>
  <c r="B13" i="26"/>
  <c r="C13" i="26"/>
  <c r="D13" i="26"/>
  <c r="A14" i="26"/>
  <c r="B14" i="26"/>
  <c r="C14" i="26"/>
  <c r="D14" i="26"/>
  <c r="A15" i="26"/>
  <c r="B15" i="26"/>
  <c r="C15" i="26"/>
  <c r="D15" i="26"/>
  <c r="A16" i="26"/>
  <c r="B16" i="26"/>
  <c r="C16" i="26"/>
  <c r="D16" i="26"/>
  <c r="A17" i="26"/>
  <c r="B17" i="26"/>
  <c r="C17" i="26"/>
  <c r="D17" i="26"/>
  <c r="A18" i="26"/>
  <c r="B18" i="26"/>
  <c r="C18" i="26"/>
  <c r="D18" i="26"/>
  <c r="A19" i="26"/>
  <c r="B19" i="26"/>
  <c r="C19" i="26"/>
  <c r="D19" i="26"/>
  <c r="A20" i="26"/>
  <c r="B20" i="26"/>
  <c r="C20" i="26"/>
  <c r="D20" i="26"/>
  <c r="A21" i="26"/>
  <c r="B21" i="26"/>
  <c r="C21" i="26"/>
  <c r="D21" i="26"/>
  <c r="A22" i="26"/>
  <c r="B22" i="26"/>
  <c r="C22" i="26"/>
  <c r="D22" i="26"/>
  <c r="A23" i="26"/>
  <c r="B23" i="26"/>
  <c r="C23" i="26"/>
  <c r="D23" i="26"/>
  <c r="A24" i="26"/>
  <c r="B24" i="26"/>
  <c r="C24" i="26"/>
  <c r="D24" i="26"/>
  <c r="A25" i="26"/>
  <c r="B25" i="26"/>
  <c r="C25" i="26"/>
  <c r="D25" i="26"/>
  <c r="A26" i="26"/>
  <c r="B26" i="26"/>
  <c r="C26" i="26"/>
  <c r="D26" i="26"/>
  <c r="A27" i="26"/>
  <c r="B27" i="26"/>
  <c r="C27" i="26"/>
  <c r="D27" i="26"/>
  <c r="A28" i="26"/>
  <c r="B28" i="26"/>
  <c r="C28" i="26"/>
  <c r="D28" i="26"/>
  <c r="A29" i="26"/>
  <c r="B29" i="26"/>
  <c r="C29" i="26"/>
  <c r="D29" i="26"/>
  <c r="A30" i="26"/>
  <c r="B30" i="26"/>
  <c r="C30" i="26"/>
  <c r="D30" i="26"/>
  <c r="A31" i="26"/>
  <c r="B31" i="26"/>
  <c r="C31" i="26"/>
  <c r="D31" i="26"/>
  <c r="A32" i="26"/>
  <c r="B32" i="26"/>
  <c r="C32" i="26"/>
  <c r="D32" i="26"/>
  <c r="A33" i="26"/>
  <c r="B33" i="26"/>
  <c r="C33" i="26"/>
  <c r="D33" i="26"/>
  <c r="A34" i="26"/>
  <c r="B34" i="26"/>
  <c r="C34" i="26"/>
  <c r="D34" i="26"/>
  <c r="A35" i="26"/>
  <c r="B35" i="26"/>
  <c r="C35" i="26"/>
  <c r="D35" i="26"/>
  <c r="A36" i="26"/>
  <c r="B36" i="26"/>
  <c r="C36" i="26"/>
  <c r="D36" i="26"/>
  <c r="A37" i="26"/>
  <c r="B37" i="26"/>
  <c r="C37" i="26"/>
  <c r="D37" i="26"/>
  <c r="A38" i="26"/>
  <c r="B38" i="26"/>
  <c r="C38" i="26"/>
  <c r="D38" i="26"/>
  <c r="A39" i="26"/>
  <c r="B39" i="26"/>
  <c r="C39" i="26"/>
  <c r="D39" i="26"/>
  <c r="A40" i="26"/>
  <c r="B40" i="26"/>
  <c r="C40" i="26"/>
  <c r="D40" i="26"/>
  <c r="A41" i="26"/>
  <c r="B41" i="26"/>
  <c r="C41" i="26"/>
  <c r="D41" i="26"/>
  <c r="A42" i="26"/>
  <c r="B42" i="26"/>
  <c r="C42" i="26"/>
  <c r="D42" i="26"/>
  <c r="A43" i="26"/>
  <c r="B43" i="26"/>
  <c r="C43" i="26"/>
  <c r="D43" i="26"/>
  <c r="A44" i="26"/>
  <c r="B44" i="26"/>
  <c r="C44" i="26"/>
  <c r="D44" i="26"/>
  <c r="A45" i="26"/>
  <c r="B45" i="26"/>
  <c r="C45" i="26"/>
  <c r="D45" i="26"/>
  <c r="A46" i="26"/>
  <c r="B46" i="26"/>
  <c r="C46" i="26"/>
  <c r="D46" i="26"/>
  <c r="A47" i="26"/>
  <c r="B47" i="26"/>
  <c r="C47" i="26"/>
  <c r="D47" i="26"/>
  <c r="A48" i="26"/>
  <c r="B48" i="26"/>
  <c r="C48" i="26"/>
  <c r="D48" i="26"/>
  <c r="A49" i="26"/>
  <c r="B49" i="26"/>
  <c r="C49" i="26"/>
  <c r="D49" i="26"/>
  <c r="A50" i="26"/>
  <c r="B50" i="26"/>
  <c r="C50" i="26"/>
  <c r="D50" i="26"/>
  <c r="A51" i="26"/>
  <c r="B51" i="26"/>
  <c r="C51" i="26"/>
  <c r="D51" i="26"/>
  <c r="A52" i="26"/>
  <c r="B52" i="26"/>
  <c r="C52" i="26"/>
  <c r="D52" i="26"/>
  <c r="A53" i="26"/>
  <c r="B53" i="26"/>
  <c r="C53" i="26"/>
  <c r="D53" i="26"/>
  <c r="A54" i="26"/>
  <c r="B54" i="26"/>
  <c r="C54" i="26"/>
  <c r="D54" i="26"/>
  <c r="A55" i="26"/>
  <c r="B55" i="26"/>
  <c r="C55" i="26"/>
  <c r="D55" i="26"/>
  <c r="A56" i="26"/>
  <c r="B56" i="26"/>
  <c r="C56" i="26"/>
  <c r="D56" i="26"/>
  <c r="A57" i="26"/>
  <c r="B57" i="26"/>
  <c r="C57" i="26"/>
  <c r="D57" i="26"/>
  <c r="A58" i="26"/>
  <c r="B58" i="26"/>
  <c r="C58" i="26"/>
  <c r="D58" i="26"/>
  <c r="A59" i="26"/>
  <c r="B59" i="26"/>
  <c r="C59" i="26"/>
  <c r="D59" i="26"/>
  <c r="A60" i="26"/>
  <c r="B60" i="26"/>
  <c r="C60" i="26"/>
  <c r="D60" i="26"/>
  <c r="A61" i="26"/>
  <c r="B61" i="26"/>
  <c r="C61" i="26"/>
  <c r="D61" i="26"/>
  <c r="A62" i="26"/>
  <c r="B62" i="26"/>
  <c r="C62" i="26"/>
  <c r="D62" i="26"/>
  <c r="A63" i="26"/>
  <c r="B63" i="26"/>
  <c r="C63" i="26"/>
  <c r="D63" i="26"/>
  <c r="A64" i="26"/>
  <c r="B64" i="26"/>
  <c r="C64" i="26"/>
  <c r="D64" i="26"/>
  <c r="A65" i="26"/>
  <c r="B65" i="26"/>
  <c r="C65" i="26"/>
  <c r="D65" i="26"/>
  <c r="A66" i="26"/>
  <c r="B66" i="26"/>
  <c r="C66" i="26"/>
  <c r="D66" i="26"/>
  <c r="A67" i="26"/>
  <c r="B67" i="26"/>
  <c r="C67" i="26"/>
  <c r="D67" i="26"/>
  <c r="A68" i="26"/>
  <c r="B68" i="26"/>
  <c r="C68" i="26"/>
  <c r="D68" i="26"/>
  <c r="A69" i="26"/>
  <c r="B69" i="26"/>
  <c r="C69" i="26"/>
  <c r="D69" i="26"/>
  <c r="A70" i="26"/>
  <c r="B70" i="26"/>
  <c r="C70" i="26"/>
  <c r="D70" i="26"/>
  <c r="A71" i="26"/>
  <c r="B71" i="26"/>
  <c r="C71" i="26"/>
  <c r="D71" i="26"/>
  <c r="A72" i="26"/>
  <c r="B72" i="26"/>
  <c r="C72" i="26"/>
  <c r="D72" i="26"/>
  <c r="A73" i="26"/>
  <c r="B73" i="26"/>
  <c r="C73" i="26"/>
  <c r="D73" i="26"/>
  <c r="A74" i="26"/>
  <c r="B74" i="26"/>
  <c r="C74" i="26"/>
  <c r="D74" i="26"/>
  <c r="A75" i="26"/>
  <c r="B75" i="26"/>
  <c r="C75" i="26"/>
  <c r="D75" i="26"/>
  <c r="A76" i="26"/>
  <c r="B76" i="26"/>
  <c r="C76" i="26"/>
  <c r="D76" i="26"/>
  <c r="A77" i="26"/>
  <c r="B77" i="26"/>
  <c r="C77" i="26"/>
  <c r="D77" i="26"/>
  <c r="A78" i="26"/>
  <c r="B78" i="26"/>
  <c r="C78" i="26"/>
  <c r="D78" i="26"/>
  <c r="A79" i="26"/>
  <c r="B79" i="26"/>
  <c r="C79" i="26"/>
  <c r="D79" i="26"/>
  <c r="A80" i="26"/>
  <c r="B80" i="26"/>
  <c r="C80" i="26"/>
  <c r="D80" i="26"/>
  <c r="A81" i="26"/>
  <c r="B81" i="26"/>
  <c r="C81" i="26"/>
  <c r="D81" i="26"/>
  <c r="A82" i="26"/>
  <c r="B82" i="26"/>
  <c r="C82" i="26"/>
  <c r="D82" i="26"/>
  <c r="A83" i="26"/>
  <c r="B83" i="26"/>
  <c r="C83" i="26"/>
  <c r="D83" i="26"/>
  <c r="A84" i="26"/>
  <c r="B84" i="26"/>
  <c r="C84" i="26"/>
  <c r="D84" i="26"/>
  <c r="A85" i="26"/>
  <c r="B85" i="26"/>
  <c r="C85" i="26"/>
  <c r="D85" i="26"/>
  <c r="A86" i="26"/>
  <c r="B86" i="26"/>
  <c r="C86" i="26"/>
  <c r="D86" i="26"/>
  <c r="A87" i="26"/>
  <c r="B87" i="26"/>
  <c r="C87" i="26"/>
  <c r="D87" i="26"/>
  <c r="A88" i="26"/>
  <c r="B88" i="26"/>
  <c r="C88" i="26"/>
  <c r="D88" i="26"/>
  <c r="A89" i="26"/>
  <c r="B89" i="26"/>
  <c r="C89" i="26"/>
  <c r="D89" i="26"/>
  <c r="A90" i="26"/>
  <c r="B90" i="26"/>
  <c r="C90" i="26"/>
  <c r="D90" i="26"/>
  <c r="A91" i="26"/>
  <c r="B91" i="26"/>
  <c r="C91" i="26"/>
  <c r="D91" i="26"/>
  <c r="A92" i="26"/>
  <c r="B92" i="26"/>
  <c r="C92" i="26"/>
  <c r="D92" i="26"/>
  <c r="A93" i="26"/>
  <c r="B93" i="26"/>
  <c r="C93" i="26"/>
  <c r="D93" i="26"/>
  <c r="A94" i="26"/>
  <c r="B94" i="26"/>
  <c r="C94" i="26"/>
  <c r="D94" i="26"/>
  <c r="A95" i="26"/>
  <c r="B95" i="26"/>
  <c r="C95" i="26"/>
  <c r="D95" i="26"/>
  <c r="A96" i="26"/>
  <c r="B96" i="26"/>
  <c r="C96" i="26"/>
  <c r="D96" i="26"/>
  <c r="A97" i="26"/>
  <c r="B97" i="26"/>
  <c r="C97" i="26"/>
  <c r="D97" i="26"/>
  <c r="A98" i="26"/>
  <c r="B98" i="26"/>
  <c r="C98" i="26"/>
  <c r="D98" i="26"/>
  <c r="A99" i="26"/>
  <c r="B99" i="26"/>
  <c r="C99" i="26"/>
  <c r="D99" i="26"/>
  <c r="A100" i="26"/>
  <c r="B100" i="26"/>
  <c r="C100" i="26"/>
  <c r="D100" i="26"/>
  <c r="A101" i="26"/>
  <c r="B101" i="26"/>
  <c r="C101" i="26"/>
  <c r="D101" i="26"/>
  <c r="A102" i="26"/>
  <c r="B102" i="26"/>
  <c r="C102" i="26"/>
  <c r="D102" i="26"/>
  <c r="A103" i="26"/>
  <c r="B103" i="26"/>
  <c r="C103" i="26"/>
  <c r="D103" i="26"/>
  <c r="A104" i="26"/>
  <c r="B104" i="26"/>
  <c r="C104" i="26"/>
  <c r="D104" i="26"/>
  <c r="A105" i="26"/>
  <c r="B105" i="26"/>
  <c r="C105" i="26"/>
  <c r="D105" i="26"/>
  <c r="A106" i="26"/>
  <c r="B106" i="26"/>
  <c r="C106" i="26"/>
  <c r="D106" i="26"/>
  <c r="A107" i="26"/>
  <c r="B107" i="26"/>
  <c r="C107" i="26"/>
  <c r="D107" i="26"/>
  <c r="A108" i="26"/>
  <c r="B108" i="26"/>
  <c r="C108" i="26"/>
  <c r="D108" i="26"/>
  <c r="A109" i="26"/>
  <c r="B109" i="26"/>
  <c r="C109" i="26"/>
  <c r="D109" i="26"/>
  <c r="A110" i="26"/>
  <c r="B110" i="26"/>
  <c r="C110" i="26"/>
  <c r="D110" i="26"/>
  <c r="A111" i="26"/>
  <c r="B111" i="26"/>
  <c r="C111" i="26"/>
  <c r="D111" i="26"/>
  <c r="A112" i="26"/>
  <c r="B112" i="26"/>
  <c r="C112" i="26"/>
  <c r="D112" i="26"/>
  <c r="A113" i="26"/>
  <c r="B113" i="26"/>
  <c r="C113" i="26"/>
  <c r="D113" i="26"/>
  <c r="A114" i="26"/>
  <c r="B114" i="26"/>
  <c r="C114" i="26"/>
  <c r="D114" i="26"/>
  <c r="A115" i="26"/>
  <c r="B115" i="26"/>
  <c r="C115" i="26"/>
  <c r="D115" i="26"/>
  <c r="A116" i="26"/>
  <c r="B116" i="26"/>
  <c r="C116" i="26"/>
  <c r="D116" i="26"/>
  <c r="A117" i="26"/>
  <c r="B117" i="26"/>
  <c r="C117" i="26"/>
  <c r="D117" i="26"/>
  <c r="A118" i="26"/>
  <c r="B118" i="26"/>
  <c r="C118" i="26"/>
  <c r="D118" i="26"/>
  <c r="A119" i="26"/>
  <c r="B119" i="26"/>
  <c r="C119" i="26"/>
  <c r="D119" i="26"/>
  <c r="A120" i="26"/>
  <c r="B120" i="26"/>
  <c r="C120" i="26"/>
  <c r="D120" i="26"/>
  <c r="A121" i="26"/>
  <c r="B121" i="26"/>
  <c r="C121" i="26"/>
  <c r="D121" i="26"/>
  <c r="A122" i="26"/>
  <c r="B122" i="26"/>
  <c r="C122" i="26"/>
  <c r="D122" i="26"/>
  <c r="A123" i="26"/>
  <c r="B123" i="26"/>
  <c r="C123" i="26"/>
  <c r="D123" i="26"/>
  <c r="A124" i="26"/>
  <c r="B124" i="26"/>
  <c r="C124" i="26"/>
  <c r="D124" i="26"/>
  <c r="A125" i="26"/>
  <c r="B125" i="26"/>
  <c r="C125" i="26"/>
  <c r="D125" i="26"/>
  <c r="A126" i="26"/>
  <c r="B126" i="26"/>
  <c r="C126" i="26"/>
  <c r="D126" i="26"/>
  <c r="A127" i="26"/>
  <c r="B127" i="26"/>
  <c r="C127" i="26"/>
  <c r="D127" i="26"/>
  <c r="A128" i="26"/>
  <c r="B128" i="26"/>
  <c r="C128" i="26"/>
  <c r="D128" i="26"/>
  <c r="A129" i="26"/>
  <c r="B129" i="26"/>
  <c r="C129" i="26"/>
  <c r="D129" i="26"/>
  <c r="A130" i="26"/>
  <c r="B130" i="26"/>
  <c r="C130" i="26"/>
  <c r="D130" i="26"/>
  <c r="A131" i="26"/>
  <c r="B131" i="26"/>
  <c r="C131" i="26"/>
  <c r="D131" i="26"/>
  <c r="A132" i="26"/>
  <c r="B132" i="26"/>
  <c r="C132" i="26"/>
  <c r="D132" i="26"/>
  <c r="A133" i="26"/>
  <c r="B133" i="26"/>
  <c r="C133" i="26"/>
  <c r="D133" i="26"/>
  <c r="A134" i="26"/>
  <c r="B134" i="26"/>
  <c r="C134" i="26"/>
  <c r="D134" i="26"/>
  <c r="A135" i="26"/>
  <c r="B135" i="26"/>
  <c r="C135" i="26"/>
  <c r="D135" i="26"/>
  <c r="A136" i="26"/>
  <c r="B136" i="26"/>
  <c r="C136" i="26"/>
  <c r="D136" i="26"/>
  <c r="A137" i="26"/>
  <c r="B137" i="26"/>
  <c r="C137" i="26"/>
  <c r="D137" i="26"/>
  <c r="A138" i="26"/>
  <c r="B138" i="26"/>
  <c r="C138" i="26"/>
  <c r="D138" i="26"/>
  <c r="A139" i="26"/>
  <c r="B139" i="26"/>
  <c r="C139" i="26"/>
  <c r="D139" i="26"/>
  <c r="A140" i="26"/>
  <c r="B140" i="26"/>
  <c r="C140" i="26"/>
  <c r="D140" i="26"/>
  <c r="A141" i="26"/>
  <c r="B141" i="26"/>
  <c r="C141" i="26"/>
  <c r="D141" i="26"/>
  <c r="A142" i="26"/>
  <c r="B142" i="26"/>
  <c r="C142" i="26"/>
  <c r="D142" i="26"/>
  <c r="A143" i="26"/>
  <c r="B143" i="26"/>
  <c r="C143" i="26"/>
  <c r="D143" i="26"/>
  <c r="A144" i="26"/>
  <c r="B144" i="26"/>
  <c r="C144" i="26"/>
  <c r="D144" i="26"/>
  <c r="A145" i="26"/>
  <c r="B145" i="26"/>
  <c r="C145" i="26"/>
  <c r="D145" i="26"/>
  <c r="A146" i="26"/>
  <c r="B146" i="26"/>
  <c r="C146" i="26"/>
  <c r="D146" i="26"/>
  <c r="A147" i="26"/>
  <c r="B147" i="26"/>
  <c r="C147" i="26"/>
  <c r="D147" i="26"/>
  <c r="A148" i="26"/>
  <c r="B148" i="26"/>
  <c r="C148" i="26"/>
  <c r="D148" i="26"/>
  <c r="A149" i="26"/>
  <c r="B149" i="26"/>
  <c r="C149" i="26"/>
  <c r="D149" i="26"/>
  <c r="A150" i="26"/>
  <c r="B150" i="26"/>
  <c r="C150" i="26"/>
  <c r="D150" i="26"/>
  <c r="A151" i="26"/>
  <c r="B151" i="26"/>
  <c r="C151" i="26"/>
  <c r="D151" i="26"/>
  <c r="A152" i="26"/>
  <c r="B152" i="26"/>
  <c r="C152" i="26"/>
  <c r="D152" i="26"/>
  <c r="A153" i="26"/>
  <c r="B153" i="26"/>
  <c r="C153" i="26"/>
  <c r="D153" i="26"/>
  <c r="A154" i="26"/>
  <c r="B154" i="26"/>
  <c r="C154" i="26"/>
  <c r="D154" i="26"/>
  <c r="A155" i="26"/>
  <c r="B155" i="26"/>
  <c r="C155" i="26"/>
  <c r="D155" i="26"/>
  <c r="A156" i="26"/>
  <c r="B156" i="26"/>
  <c r="C156" i="26"/>
  <c r="D156" i="26"/>
  <c r="A157" i="26"/>
  <c r="B157" i="26"/>
  <c r="C157" i="26"/>
  <c r="D157" i="26"/>
  <c r="A158" i="26"/>
  <c r="B158" i="26"/>
  <c r="C158" i="26"/>
  <c r="D158" i="26"/>
  <c r="A159" i="26"/>
  <c r="B159" i="26"/>
  <c r="C159" i="26"/>
  <c r="D159" i="26"/>
  <c r="A160" i="26"/>
  <c r="B160" i="26"/>
  <c r="C160" i="26"/>
  <c r="D160" i="26"/>
  <c r="A161" i="26"/>
  <c r="B161" i="26"/>
  <c r="C161" i="26"/>
  <c r="D161" i="26"/>
  <c r="A162" i="26"/>
  <c r="B162" i="26"/>
  <c r="C162" i="26"/>
  <c r="D162" i="26"/>
  <c r="A163" i="26"/>
  <c r="B163" i="26"/>
  <c r="C163" i="26"/>
  <c r="D163" i="26"/>
  <c r="A164" i="26"/>
  <c r="B164" i="26"/>
  <c r="C164" i="26"/>
  <c r="D164" i="26"/>
  <c r="A165" i="26"/>
  <c r="B165" i="26"/>
  <c r="C165" i="26"/>
  <c r="D165" i="26"/>
  <c r="A166" i="26"/>
  <c r="B166" i="26"/>
  <c r="C166" i="26"/>
  <c r="D166" i="26"/>
  <c r="A167" i="26"/>
  <c r="B167" i="26"/>
  <c r="C167" i="26"/>
  <c r="D167" i="26"/>
  <c r="A168" i="26"/>
  <c r="B168" i="26"/>
  <c r="C168" i="26"/>
  <c r="D168" i="26"/>
  <c r="A169" i="26"/>
  <c r="B169" i="26"/>
  <c r="C169" i="26"/>
  <c r="D169" i="26"/>
  <c r="A170" i="26"/>
  <c r="B170" i="26"/>
  <c r="C170" i="26"/>
  <c r="D170" i="26"/>
  <c r="A171" i="26"/>
  <c r="B171" i="26"/>
  <c r="C171" i="26"/>
  <c r="D171" i="26"/>
  <c r="A172" i="26"/>
  <c r="B172" i="26"/>
  <c r="C172" i="26"/>
  <c r="D172" i="26"/>
  <c r="A173" i="26"/>
  <c r="B173" i="26"/>
  <c r="C173" i="26"/>
  <c r="D173" i="26"/>
  <c r="A174" i="26"/>
  <c r="B174" i="26"/>
  <c r="C174" i="26"/>
  <c r="D174" i="26"/>
  <c r="A175" i="26"/>
  <c r="B175" i="26"/>
  <c r="C175" i="26"/>
  <c r="D175" i="26"/>
  <c r="A176" i="26"/>
  <c r="B176" i="26"/>
  <c r="C176" i="26"/>
  <c r="D176" i="26"/>
  <c r="A177" i="26"/>
  <c r="B177" i="26"/>
  <c r="C177" i="26"/>
  <c r="D177" i="26"/>
  <c r="A178" i="26"/>
  <c r="B178" i="26"/>
  <c r="C178" i="26"/>
  <c r="D178" i="26"/>
  <c r="A179" i="26"/>
  <c r="B179" i="26"/>
  <c r="C179" i="26"/>
  <c r="D179" i="26"/>
  <c r="A180" i="26"/>
  <c r="B180" i="26"/>
  <c r="C180" i="26"/>
  <c r="D180" i="26"/>
  <c r="A181" i="26"/>
  <c r="B181" i="26"/>
  <c r="C181" i="26"/>
  <c r="D181" i="26"/>
  <c r="A182" i="26"/>
  <c r="B182" i="26"/>
  <c r="C182" i="26"/>
  <c r="D182" i="26"/>
  <c r="A183" i="26"/>
  <c r="B183" i="26"/>
  <c r="C183" i="26"/>
  <c r="D183" i="26"/>
  <c r="A184" i="26"/>
  <c r="B184" i="26"/>
  <c r="C184" i="26"/>
  <c r="D184" i="26"/>
  <c r="A185" i="26"/>
  <c r="B185" i="26"/>
  <c r="C185" i="26"/>
  <c r="D185" i="26"/>
  <c r="A186" i="26"/>
  <c r="B186" i="26"/>
  <c r="C186" i="26"/>
  <c r="D186" i="26"/>
  <c r="A187" i="26"/>
  <c r="B187" i="26"/>
  <c r="C187" i="26"/>
  <c r="D187" i="26"/>
  <c r="A188" i="26"/>
  <c r="B188" i="26"/>
  <c r="C188" i="26"/>
  <c r="D188" i="26"/>
  <c r="A189" i="26"/>
  <c r="B189" i="26"/>
  <c r="C189" i="26"/>
  <c r="D189" i="26"/>
  <c r="A190" i="26"/>
  <c r="B190" i="26"/>
  <c r="C190" i="26"/>
  <c r="D190" i="26"/>
  <c r="A191" i="26"/>
  <c r="B191" i="26"/>
  <c r="C191" i="26"/>
  <c r="D191" i="26"/>
  <c r="A192" i="26"/>
  <c r="B192" i="26"/>
  <c r="C192" i="26"/>
  <c r="D192" i="26"/>
  <c r="A193" i="26"/>
  <c r="B193" i="26"/>
  <c r="C193" i="26"/>
  <c r="D193" i="26"/>
  <c r="A194" i="26"/>
  <c r="B194" i="26"/>
  <c r="C194" i="26"/>
  <c r="D194" i="26"/>
  <c r="A195" i="26"/>
  <c r="B195" i="26"/>
  <c r="C195" i="26"/>
  <c r="D195" i="26"/>
  <c r="A196" i="26"/>
  <c r="B196" i="26"/>
  <c r="C196" i="26"/>
  <c r="D196" i="26"/>
  <c r="A197" i="26"/>
  <c r="B197" i="26"/>
  <c r="C197" i="26"/>
  <c r="D197" i="26"/>
  <c r="A198" i="26"/>
  <c r="B198" i="26"/>
  <c r="C198" i="26"/>
  <c r="D198" i="26"/>
  <c r="A199" i="26"/>
  <c r="B199" i="26"/>
  <c r="C199" i="26"/>
  <c r="D199" i="26"/>
  <c r="A200" i="26"/>
  <c r="B200" i="26"/>
  <c r="C200" i="26"/>
  <c r="D200" i="26"/>
  <c r="A201" i="26"/>
  <c r="B201" i="26"/>
  <c r="C201" i="26"/>
  <c r="D201" i="26"/>
  <c r="A202" i="26"/>
  <c r="B202" i="26"/>
  <c r="C202" i="26"/>
  <c r="D202" i="26"/>
  <c r="A203" i="26"/>
  <c r="B203" i="26"/>
  <c r="C203" i="26"/>
  <c r="D203" i="26"/>
  <c r="A204" i="26"/>
  <c r="B204" i="26"/>
  <c r="C204" i="26"/>
  <c r="D204" i="26"/>
  <c r="A205" i="26"/>
  <c r="B205" i="26"/>
  <c r="C205" i="26"/>
  <c r="D205" i="26"/>
  <c r="A206" i="26"/>
  <c r="B206" i="26"/>
  <c r="C206" i="26"/>
  <c r="D206" i="26"/>
  <c r="A207" i="26"/>
  <c r="B207" i="26"/>
  <c r="C207" i="26"/>
  <c r="D207" i="26"/>
  <c r="A208" i="26"/>
  <c r="B208" i="26"/>
  <c r="C208" i="26"/>
  <c r="D208" i="26"/>
  <c r="A209" i="26"/>
  <c r="B209" i="26"/>
  <c r="C209" i="26"/>
  <c r="D209" i="26"/>
  <c r="A210" i="26"/>
  <c r="B210" i="26"/>
  <c r="C210" i="26"/>
  <c r="D210" i="26"/>
  <c r="A211" i="26"/>
  <c r="B211" i="26"/>
  <c r="C211" i="26"/>
  <c r="D211" i="26"/>
  <c r="A212" i="26"/>
  <c r="B212" i="26"/>
  <c r="C212" i="26"/>
  <c r="D212" i="26"/>
  <c r="A213" i="26"/>
  <c r="B213" i="26"/>
  <c r="C213" i="26"/>
  <c r="D213" i="26"/>
  <c r="A214" i="26"/>
  <c r="B214" i="26"/>
  <c r="C214" i="26"/>
  <c r="D214" i="26"/>
  <c r="A215" i="26"/>
  <c r="B215" i="26"/>
  <c r="C215" i="26"/>
  <c r="D215" i="26"/>
  <c r="A216" i="26"/>
  <c r="B216" i="26"/>
  <c r="C216" i="26"/>
  <c r="D216" i="26"/>
  <c r="A217" i="26"/>
  <c r="B217" i="26"/>
  <c r="C217" i="26"/>
  <c r="D217" i="26"/>
  <c r="A218" i="26"/>
  <c r="B218" i="26"/>
  <c r="C218" i="26"/>
  <c r="D218" i="26"/>
  <c r="A219" i="26"/>
  <c r="B219" i="26"/>
  <c r="C219" i="26"/>
  <c r="D219" i="26"/>
  <c r="A220" i="26"/>
  <c r="B220" i="26"/>
  <c r="C220" i="26"/>
  <c r="D220" i="26"/>
  <c r="A221" i="26"/>
  <c r="B221" i="26"/>
  <c r="C221" i="26"/>
  <c r="D221" i="26"/>
  <c r="A222" i="26"/>
  <c r="B222" i="26"/>
  <c r="C222" i="26"/>
  <c r="D222" i="26"/>
  <c r="A223" i="26"/>
  <c r="B223" i="26"/>
  <c r="C223" i="26"/>
  <c r="D223" i="26"/>
  <c r="A224" i="26"/>
  <c r="B224" i="26"/>
  <c r="C224" i="26"/>
  <c r="D224" i="26"/>
  <c r="A225" i="26"/>
  <c r="B225" i="26"/>
  <c r="C225" i="26"/>
  <c r="D225" i="26"/>
  <c r="A226" i="26"/>
  <c r="B226" i="26"/>
  <c r="C226" i="26"/>
  <c r="D226" i="26"/>
  <c r="A227" i="26"/>
  <c r="B227" i="26"/>
  <c r="C227" i="26"/>
  <c r="D227" i="26"/>
  <c r="A228" i="26"/>
  <c r="B228" i="26"/>
  <c r="C228" i="26"/>
  <c r="D228" i="26"/>
  <c r="A229" i="26"/>
  <c r="B229" i="26"/>
  <c r="C229" i="26"/>
  <c r="D229" i="26"/>
  <c r="A230" i="26"/>
  <c r="B230" i="26"/>
  <c r="C230" i="26"/>
  <c r="D230" i="26"/>
  <c r="A231" i="26"/>
  <c r="B231" i="26"/>
  <c r="C231" i="26"/>
  <c r="D231" i="26"/>
  <c r="A232" i="26"/>
  <c r="B232" i="26"/>
  <c r="C232" i="26"/>
  <c r="D232" i="26"/>
  <c r="A233" i="26"/>
  <c r="B233" i="26"/>
  <c r="C233" i="26"/>
  <c r="D233" i="26"/>
  <c r="A234" i="26"/>
  <c r="B234" i="26"/>
  <c r="C234" i="26"/>
  <c r="D234" i="26"/>
  <c r="A235" i="26"/>
  <c r="B235" i="26"/>
  <c r="C235" i="26"/>
  <c r="D235" i="26"/>
  <c r="A236" i="26"/>
  <c r="B236" i="26"/>
  <c r="C236" i="26"/>
  <c r="D236" i="26"/>
  <c r="A237" i="26"/>
  <c r="B237" i="26"/>
  <c r="C237" i="26"/>
  <c r="D237" i="26"/>
  <c r="A238" i="26"/>
  <c r="B238" i="26"/>
  <c r="C238" i="26"/>
  <c r="D238" i="26"/>
  <c r="A239" i="26"/>
  <c r="B239" i="26"/>
  <c r="C239" i="26"/>
  <c r="D239" i="26"/>
  <c r="A240" i="26"/>
  <c r="B240" i="26"/>
  <c r="C240" i="26"/>
  <c r="D240" i="26"/>
  <c r="A241" i="26"/>
  <c r="B241" i="26"/>
  <c r="C241" i="26"/>
  <c r="D241" i="26"/>
  <c r="A242" i="26"/>
  <c r="B242" i="26"/>
  <c r="C242" i="26"/>
  <c r="D242" i="26"/>
  <c r="A243" i="26"/>
  <c r="B243" i="26"/>
  <c r="C243" i="26"/>
  <c r="D243" i="26"/>
  <c r="A244" i="26"/>
  <c r="B244" i="26"/>
  <c r="C244" i="26"/>
  <c r="D244" i="26"/>
  <c r="A245" i="26"/>
  <c r="B245" i="26"/>
  <c r="C245" i="26"/>
  <c r="D245" i="26"/>
  <c r="A246" i="26"/>
  <c r="B246" i="26"/>
  <c r="C246" i="26"/>
  <c r="D246" i="26"/>
  <c r="A247" i="26"/>
  <c r="B247" i="26"/>
  <c r="C247" i="26"/>
  <c r="D247" i="26"/>
  <c r="A248" i="26"/>
  <c r="B248" i="26"/>
  <c r="C248" i="26"/>
  <c r="D248" i="26"/>
  <c r="A249" i="26"/>
  <c r="B249" i="26"/>
  <c r="C249" i="26"/>
  <c r="D249" i="26"/>
  <c r="A250" i="26"/>
  <c r="B250" i="26"/>
  <c r="C250" i="26"/>
  <c r="D250" i="26"/>
  <c r="A251" i="26"/>
  <c r="B251" i="26"/>
  <c r="C251" i="26"/>
  <c r="D251" i="26"/>
  <c r="A252" i="26"/>
  <c r="B252" i="26"/>
  <c r="C252" i="26"/>
  <c r="D252" i="26"/>
  <c r="A253" i="26"/>
  <c r="B253" i="26"/>
  <c r="C253" i="26"/>
  <c r="D253" i="26"/>
  <c r="A254" i="26"/>
  <c r="B254" i="26"/>
  <c r="C254" i="26"/>
  <c r="D254" i="26"/>
  <c r="A255" i="26"/>
  <c r="B255" i="26"/>
  <c r="C255" i="26"/>
  <c r="D255" i="26"/>
  <c r="A256" i="26"/>
  <c r="B256" i="26"/>
  <c r="C256" i="26"/>
  <c r="D256" i="26"/>
  <c r="A257" i="26"/>
  <c r="B257" i="26"/>
  <c r="C257" i="26"/>
  <c r="D257" i="26"/>
  <c r="A258" i="26"/>
  <c r="B258" i="26"/>
  <c r="C258" i="26"/>
  <c r="D258" i="26"/>
  <c r="A259" i="26"/>
  <c r="B259" i="26"/>
  <c r="C259" i="26"/>
  <c r="D259" i="26"/>
  <c r="A260" i="26"/>
  <c r="B260" i="26"/>
  <c r="C260" i="26"/>
  <c r="D260" i="26"/>
  <c r="A261" i="26"/>
  <c r="B261" i="26"/>
  <c r="C261" i="26"/>
  <c r="D261" i="26"/>
  <c r="A262" i="26"/>
  <c r="B262" i="26"/>
  <c r="C262" i="26"/>
  <c r="D262" i="26"/>
  <c r="A263" i="26"/>
  <c r="B263" i="26"/>
  <c r="C263" i="26"/>
  <c r="D263" i="26"/>
  <c r="A264" i="26"/>
  <c r="B264" i="26"/>
  <c r="C264" i="26"/>
  <c r="D264" i="26"/>
  <c r="A265" i="26"/>
  <c r="B265" i="26"/>
  <c r="C265" i="26"/>
  <c r="D265" i="26"/>
  <c r="A266" i="26"/>
  <c r="B266" i="26"/>
  <c r="C266" i="26"/>
  <c r="D266" i="26"/>
  <c r="A267" i="26"/>
  <c r="B267" i="26"/>
  <c r="C267" i="26"/>
  <c r="D267" i="26"/>
  <c r="A268" i="26"/>
  <c r="B268" i="26"/>
  <c r="C268" i="26"/>
  <c r="D268" i="26"/>
  <c r="A269" i="26"/>
  <c r="B269" i="26"/>
  <c r="C269" i="26"/>
  <c r="D269" i="26"/>
  <c r="A270" i="26"/>
  <c r="B270" i="26"/>
  <c r="C270" i="26"/>
  <c r="D270" i="26"/>
  <c r="A271" i="26"/>
  <c r="B271" i="26"/>
  <c r="C271" i="26"/>
  <c r="D271" i="26"/>
  <c r="A272" i="26"/>
  <c r="B272" i="26"/>
  <c r="C272" i="26"/>
  <c r="D272" i="26"/>
  <c r="A273" i="26"/>
  <c r="B273" i="26"/>
  <c r="C273" i="26"/>
  <c r="D273" i="26"/>
  <c r="A274" i="26"/>
  <c r="B274" i="26"/>
  <c r="C274" i="26"/>
  <c r="D274" i="26"/>
  <c r="A275" i="26"/>
  <c r="B275" i="26"/>
  <c r="C275" i="26"/>
  <c r="D275" i="26"/>
  <c r="A276" i="26"/>
  <c r="B276" i="26"/>
  <c r="C276" i="26"/>
  <c r="D276" i="26"/>
  <c r="A277" i="26"/>
  <c r="B277" i="26"/>
  <c r="C277" i="26"/>
  <c r="D277" i="26"/>
  <c r="A278" i="26"/>
  <c r="B278" i="26"/>
  <c r="C278" i="26"/>
  <c r="D278" i="26"/>
  <c r="A279" i="26"/>
  <c r="B279" i="26"/>
  <c r="C279" i="26"/>
  <c r="D279" i="26"/>
  <c r="A280" i="26"/>
  <c r="B280" i="26"/>
  <c r="C280" i="26"/>
  <c r="D280" i="26"/>
  <c r="A281" i="26"/>
  <c r="B281" i="26"/>
  <c r="C281" i="26"/>
  <c r="D281" i="26"/>
  <c r="A282" i="26"/>
  <c r="B282" i="26"/>
  <c r="C282" i="26"/>
  <c r="D282" i="26"/>
  <c r="A283" i="26"/>
  <c r="B283" i="26"/>
  <c r="C283" i="26"/>
  <c r="D283" i="26"/>
  <c r="A284" i="26"/>
  <c r="B284" i="26"/>
  <c r="C284" i="26"/>
  <c r="D284" i="26"/>
  <c r="A285" i="26"/>
  <c r="B285" i="26"/>
  <c r="C285" i="26"/>
  <c r="D285" i="26"/>
  <c r="A286" i="26"/>
  <c r="B286" i="26"/>
  <c r="C286" i="26"/>
  <c r="D286" i="26"/>
  <c r="A287" i="26"/>
  <c r="B287" i="26"/>
  <c r="C287" i="26"/>
  <c r="D287" i="26"/>
  <c r="A288" i="26"/>
  <c r="B288" i="26"/>
  <c r="C288" i="26"/>
  <c r="D288" i="26"/>
  <c r="A289" i="26"/>
  <c r="B289" i="26"/>
  <c r="C289" i="26"/>
  <c r="D289" i="26"/>
  <c r="A290" i="26"/>
  <c r="B290" i="26"/>
  <c r="C290" i="26"/>
  <c r="D290" i="26"/>
  <c r="A291" i="26"/>
  <c r="B291" i="26"/>
  <c r="C291" i="26"/>
  <c r="D291" i="26"/>
  <c r="A292" i="26"/>
  <c r="B292" i="26"/>
  <c r="C292" i="26"/>
  <c r="D292" i="26"/>
  <c r="A293" i="26"/>
  <c r="B293" i="26"/>
  <c r="C293" i="26"/>
  <c r="D293" i="26"/>
  <c r="A294" i="26"/>
  <c r="B294" i="26"/>
  <c r="C294" i="26"/>
  <c r="D294" i="26"/>
  <c r="A295" i="26"/>
  <c r="B295" i="26"/>
  <c r="C295" i="26"/>
  <c r="D295" i="26"/>
  <c r="A296" i="26"/>
  <c r="B296" i="26"/>
  <c r="C296" i="26"/>
  <c r="D296" i="26"/>
  <c r="A297" i="26"/>
  <c r="B297" i="26"/>
  <c r="C297" i="26"/>
  <c r="D297" i="26"/>
  <c r="A298" i="26"/>
  <c r="B298" i="26"/>
  <c r="C298" i="26"/>
  <c r="D298" i="26"/>
  <c r="A299" i="26"/>
  <c r="B299" i="26"/>
  <c r="C299" i="26"/>
  <c r="D299" i="26"/>
  <c r="A300" i="26"/>
  <c r="B300" i="26"/>
  <c r="C300" i="26"/>
  <c r="D300" i="26"/>
  <c r="A301" i="26"/>
  <c r="B301" i="26"/>
  <c r="C301" i="26"/>
  <c r="D301" i="26"/>
  <c r="A302" i="26"/>
  <c r="B302" i="26"/>
  <c r="C302" i="26"/>
  <c r="D302" i="26"/>
  <c r="A303" i="26"/>
  <c r="B303" i="26"/>
  <c r="C303" i="26"/>
  <c r="D303" i="26"/>
  <c r="A304" i="26"/>
  <c r="B304" i="26"/>
  <c r="C304" i="26"/>
  <c r="D304" i="26"/>
  <c r="A305" i="26"/>
  <c r="B305" i="26"/>
  <c r="C305" i="26"/>
  <c r="D305" i="26"/>
  <c r="A306" i="26"/>
  <c r="B306" i="26"/>
  <c r="C306" i="26"/>
  <c r="D306" i="26"/>
  <c r="A307" i="26"/>
  <c r="B307" i="26"/>
  <c r="C307" i="26"/>
  <c r="D307" i="26"/>
  <c r="A308" i="26"/>
  <c r="B308" i="26"/>
  <c r="C308" i="26"/>
  <c r="D308" i="26"/>
  <c r="A309" i="26"/>
  <c r="B309" i="26"/>
  <c r="C309" i="26"/>
  <c r="D309" i="26"/>
  <c r="A310" i="26"/>
  <c r="B310" i="26"/>
  <c r="C310" i="26"/>
  <c r="D310" i="26"/>
  <c r="A311" i="26"/>
  <c r="B311" i="26"/>
  <c r="C311" i="26"/>
  <c r="D311" i="26"/>
  <c r="A312" i="26"/>
  <c r="B312" i="26"/>
  <c r="C312" i="26"/>
  <c r="D312" i="26"/>
  <c r="A313" i="26"/>
  <c r="B313" i="26"/>
  <c r="C313" i="26"/>
  <c r="D313" i="26"/>
  <c r="A314" i="26"/>
  <c r="B314" i="26"/>
  <c r="C314" i="26"/>
  <c r="D314" i="26"/>
  <c r="A315" i="26"/>
  <c r="B315" i="26"/>
  <c r="C315" i="26"/>
  <c r="D315" i="26"/>
  <c r="A316" i="26"/>
  <c r="B316" i="26"/>
  <c r="C316" i="26"/>
  <c r="D316" i="26"/>
  <c r="A317" i="26"/>
  <c r="B317" i="26"/>
  <c r="C317" i="26"/>
  <c r="D317" i="26"/>
  <c r="A318" i="26"/>
  <c r="B318" i="26"/>
  <c r="C318" i="26"/>
  <c r="D318" i="26"/>
  <c r="A319" i="26"/>
  <c r="B319" i="26"/>
  <c r="C319" i="26"/>
  <c r="D319" i="26"/>
  <c r="A320" i="26"/>
  <c r="B320" i="26"/>
  <c r="C320" i="26"/>
  <c r="D320" i="26"/>
  <c r="A321" i="26"/>
  <c r="B321" i="26"/>
  <c r="C321" i="26"/>
  <c r="D321" i="26"/>
  <c r="A322" i="26"/>
  <c r="B322" i="26"/>
  <c r="C322" i="26"/>
  <c r="D322" i="26"/>
  <c r="A323" i="26"/>
  <c r="B323" i="26"/>
  <c r="C323" i="26"/>
  <c r="D323" i="26"/>
  <c r="A324" i="26"/>
  <c r="B324" i="26"/>
  <c r="C324" i="26"/>
  <c r="D324" i="26"/>
  <c r="A325" i="26"/>
  <c r="B325" i="26"/>
  <c r="C325" i="26"/>
  <c r="D325" i="26"/>
  <c r="A326" i="26"/>
  <c r="B326" i="26"/>
  <c r="C326" i="26"/>
  <c r="D326" i="26"/>
  <c r="A327" i="26"/>
  <c r="B327" i="26"/>
  <c r="C327" i="26"/>
  <c r="D327" i="26"/>
  <c r="A328" i="26"/>
  <c r="B328" i="26"/>
  <c r="C328" i="26"/>
  <c r="D328" i="26"/>
  <c r="A329" i="26"/>
  <c r="B329" i="26"/>
  <c r="C329" i="26"/>
  <c r="D329" i="26"/>
  <c r="A330" i="26"/>
  <c r="B330" i="26"/>
  <c r="C330" i="26"/>
  <c r="D330" i="26"/>
  <c r="A331" i="26"/>
  <c r="B331" i="26"/>
  <c r="C331" i="26"/>
  <c r="D331" i="26"/>
  <c r="A332" i="26"/>
  <c r="B332" i="26"/>
  <c r="C332" i="26"/>
  <c r="D332" i="26"/>
  <c r="A333" i="26"/>
  <c r="B333" i="26"/>
  <c r="C333" i="26"/>
  <c r="D333" i="26"/>
  <c r="A334" i="26"/>
  <c r="B334" i="26"/>
  <c r="C334" i="26"/>
  <c r="D334" i="26"/>
  <c r="A335" i="26"/>
  <c r="B335" i="26"/>
  <c r="C335" i="26"/>
  <c r="D335" i="26"/>
  <c r="A336" i="26"/>
  <c r="B336" i="26"/>
  <c r="C336" i="26"/>
  <c r="D336" i="26"/>
  <c r="A337" i="26"/>
  <c r="B337" i="26"/>
  <c r="C337" i="26"/>
  <c r="D337" i="26"/>
  <c r="A338" i="26"/>
  <c r="B338" i="26"/>
  <c r="C338" i="26"/>
  <c r="D338" i="26"/>
  <c r="A339" i="26"/>
  <c r="B339" i="26"/>
  <c r="C339" i="26"/>
  <c r="D339" i="26"/>
  <c r="A340" i="26"/>
  <c r="B340" i="26"/>
  <c r="C340" i="26"/>
  <c r="D340" i="26"/>
  <c r="A341" i="26"/>
  <c r="B341" i="26"/>
  <c r="C341" i="26"/>
  <c r="D341" i="26"/>
  <c r="A342" i="26"/>
  <c r="B342" i="26"/>
  <c r="C342" i="26"/>
  <c r="D342" i="26"/>
  <c r="A343" i="26"/>
  <c r="B343" i="26"/>
  <c r="C343" i="26"/>
  <c r="D343" i="26"/>
  <c r="A344" i="26"/>
  <c r="B344" i="26"/>
  <c r="C344" i="26"/>
  <c r="D344" i="26"/>
  <c r="A345" i="26"/>
  <c r="B345" i="26"/>
  <c r="C345" i="26"/>
  <c r="D345" i="26"/>
  <c r="A346" i="26"/>
  <c r="B346" i="26"/>
  <c r="C346" i="26"/>
  <c r="D346" i="26"/>
  <c r="A347" i="26"/>
  <c r="B347" i="26"/>
  <c r="C347" i="26"/>
  <c r="D347" i="26"/>
  <c r="A348" i="26"/>
  <c r="B348" i="26"/>
  <c r="C348" i="26"/>
  <c r="D348" i="26"/>
  <c r="A349" i="26"/>
  <c r="B349" i="26"/>
  <c r="C349" i="26"/>
  <c r="D349" i="26"/>
  <c r="A350" i="26"/>
  <c r="B350" i="26"/>
  <c r="C350" i="26"/>
  <c r="D350" i="26"/>
  <c r="A351" i="26"/>
  <c r="B351" i="26"/>
  <c r="C351" i="26"/>
  <c r="D351" i="26"/>
  <c r="A352" i="26"/>
  <c r="B352" i="26"/>
  <c r="C352" i="26"/>
  <c r="D352" i="26"/>
  <c r="A353" i="26"/>
  <c r="B353" i="26"/>
  <c r="C353" i="26"/>
  <c r="D353" i="26"/>
  <c r="A354" i="26"/>
  <c r="B354" i="26"/>
  <c r="C354" i="26"/>
  <c r="D354" i="26"/>
  <c r="A355" i="26"/>
  <c r="B355" i="26"/>
  <c r="C355" i="26"/>
  <c r="D355" i="26"/>
  <c r="A356" i="26"/>
  <c r="B356" i="26"/>
  <c r="C356" i="26"/>
  <c r="D356" i="26"/>
  <c r="A357" i="26"/>
  <c r="B357" i="26"/>
  <c r="C357" i="26"/>
  <c r="D357" i="26"/>
  <c r="A358" i="26"/>
  <c r="B358" i="26"/>
  <c r="C358" i="26"/>
  <c r="D358" i="26"/>
  <c r="A359" i="26"/>
  <c r="B359" i="26"/>
  <c r="C359" i="26"/>
  <c r="D359" i="26"/>
  <c r="A360" i="26"/>
  <c r="B360" i="26"/>
  <c r="C360" i="26"/>
  <c r="D360" i="26"/>
  <c r="A361" i="26"/>
  <c r="B361" i="26"/>
  <c r="C361" i="26"/>
  <c r="D361" i="26"/>
  <c r="A362" i="26"/>
  <c r="B362" i="26"/>
  <c r="C362" i="26"/>
  <c r="D362" i="26"/>
  <c r="A363" i="26"/>
  <c r="B363" i="26"/>
  <c r="C363" i="26"/>
  <c r="D363" i="26"/>
  <c r="A364" i="26"/>
  <c r="B364" i="26"/>
  <c r="C364" i="26"/>
  <c r="D364" i="26"/>
  <c r="A365" i="26"/>
  <c r="B365" i="26"/>
  <c r="C365" i="26"/>
  <c r="D365" i="26"/>
  <c r="A366" i="26"/>
  <c r="B366" i="26"/>
  <c r="C366" i="26"/>
  <c r="D366" i="26"/>
  <c r="A367" i="26"/>
  <c r="B367" i="26"/>
  <c r="C367" i="26"/>
  <c r="D367" i="26"/>
  <c r="A368" i="26"/>
  <c r="B368" i="26"/>
  <c r="C368" i="26"/>
  <c r="D368" i="26"/>
  <c r="A369" i="26"/>
  <c r="B369" i="26"/>
  <c r="C369" i="26"/>
  <c r="D369" i="26"/>
  <c r="A370" i="26"/>
  <c r="B370" i="26"/>
  <c r="C370" i="26"/>
  <c r="D370" i="26"/>
  <c r="A371" i="26"/>
  <c r="B371" i="26"/>
  <c r="C371" i="26"/>
  <c r="D371" i="26"/>
  <c r="A372" i="26"/>
  <c r="B372" i="26"/>
  <c r="C372" i="26"/>
  <c r="D372" i="26"/>
  <c r="A373" i="26"/>
  <c r="B373" i="26"/>
  <c r="C373" i="26"/>
  <c r="D373" i="26"/>
  <c r="A374" i="26"/>
  <c r="B374" i="26"/>
  <c r="C374" i="26"/>
  <c r="D374" i="26"/>
  <c r="A375" i="26"/>
  <c r="B375" i="26"/>
  <c r="C375" i="26"/>
  <c r="D375" i="26"/>
  <c r="A376" i="26"/>
  <c r="B376" i="26"/>
  <c r="C376" i="26"/>
  <c r="D376" i="26"/>
  <c r="A377" i="26"/>
  <c r="B377" i="26"/>
  <c r="C377" i="26"/>
  <c r="D377" i="26"/>
  <c r="A378" i="26"/>
  <c r="B378" i="26"/>
  <c r="C378" i="26"/>
  <c r="D378" i="26"/>
  <c r="A379" i="26"/>
  <c r="B379" i="26"/>
  <c r="C379" i="26"/>
  <c r="D379" i="26"/>
  <c r="A380" i="26"/>
  <c r="B380" i="26"/>
  <c r="C380" i="26"/>
  <c r="D380" i="26"/>
  <c r="A381" i="26"/>
  <c r="B381" i="26"/>
  <c r="C381" i="26"/>
  <c r="D381" i="26"/>
  <c r="A382" i="26"/>
  <c r="B382" i="26"/>
  <c r="C382" i="26"/>
  <c r="D382" i="26"/>
  <c r="A383" i="26"/>
  <c r="B383" i="26"/>
  <c r="C383" i="26"/>
  <c r="D383" i="26"/>
  <c r="A384" i="26"/>
  <c r="B384" i="26"/>
  <c r="C384" i="26"/>
  <c r="D384" i="26"/>
  <c r="A385" i="26"/>
  <c r="B385" i="26"/>
  <c r="C385" i="26"/>
  <c r="D385" i="26"/>
  <c r="A386" i="26"/>
  <c r="B386" i="26"/>
  <c r="C386" i="26"/>
  <c r="D386" i="26"/>
  <c r="A387" i="26"/>
  <c r="B387" i="26"/>
  <c r="C387" i="26"/>
  <c r="D387" i="26"/>
  <c r="A388" i="26"/>
  <c r="B388" i="26"/>
  <c r="C388" i="26"/>
  <c r="D388" i="26"/>
  <c r="A389" i="26"/>
  <c r="B389" i="26"/>
  <c r="C389" i="26"/>
  <c r="D389" i="26"/>
  <c r="A390" i="26"/>
  <c r="B390" i="26"/>
  <c r="C390" i="26"/>
  <c r="D390" i="26"/>
  <c r="A391" i="26"/>
  <c r="B391" i="26"/>
  <c r="C391" i="26"/>
  <c r="D391" i="26"/>
  <c r="A392" i="26"/>
  <c r="B392" i="26"/>
  <c r="C392" i="26"/>
  <c r="D392" i="26"/>
  <c r="A393" i="26"/>
  <c r="B393" i="26"/>
  <c r="C393" i="26"/>
  <c r="D393" i="26"/>
  <c r="A394" i="26"/>
  <c r="B394" i="26"/>
  <c r="C394" i="26"/>
  <c r="D394" i="26"/>
  <c r="A395" i="26"/>
  <c r="B395" i="26"/>
  <c r="C395" i="26"/>
  <c r="D395" i="26"/>
  <c r="A396" i="26"/>
  <c r="B396" i="26"/>
  <c r="C396" i="26"/>
  <c r="D396" i="26"/>
  <c r="A397" i="26"/>
  <c r="B397" i="26"/>
  <c r="C397" i="26"/>
  <c r="D397" i="26"/>
  <c r="A398" i="26"/>
  <c r="B398" i="26"/>
  <c r="C398" i="26"/>
  <c r="D398" i="26"/>
  <c r="A399" i="26"/>
  <c r="B399" i="26"/>
  <c r="C399" i="26"/>
  <c r="D399" i="26"/>
  <c r="A400" i="26"/>
  <c r="B400" i="26"/>
  <c r="C400" i="26"/>
  <c r="D400" i="26"/>
  <c r="A401" i="26"/>
  <c r="B401" i="26"/>
  <c r="C401" i="26"/>
  <c r="D401" i="26"/>
  <c r="A402" i="26"/>
  <c r="B402" i="26"/>
  <c r="C402" i="26"/>
  <c r="D402" i="26"/>
  <c r="A403" i="26"/>
  <c r="B403" i="26"/>
  <c r="C403" i="26"/>
  <c r="D403" i="26"/>
  <c r="A404" i="26"/>
  <c r="B404" i="26"/>
  <c r="C404" i="26"/>
  <c r="D404" i="26"/>
  <c r="A405" i="26"/>
  <c r="B405" i="26"/>
  <c r="C405" i="26"/>
  <c r="D405" i="26"/>
  <c r="A406" i="26"/>
  <c r="B406" i="26"/>
  <c r="C406" i="26"/>
  <c r="D406" i="26"/>
  <c r="A407" i="26"/>
  <c r="B407" i="26"/>
  <c r="C407" i="26"/>
  <c r="D407" i="26"/>
  <c r="A408" i="26"/>
  <c r="B408" i="26"/>
  <c r="C408" i="26"/>
  <c r="D408" i="26"/>
  <c r="A409" i="26"/>
  <c r="B409" i="26"/>
  <c r="C409" i="26"/>
  <c r="D409" i="26"/>
  <c r="A410" i="26"/>
  <c r="B410" i="26"/>
  <c r="C410" i="26"/>
  <c r="D410" i="26"/>
  <c r="A411" i="26"/>
  <c r="B411" i="26"/>
  <c r="C411" i="26"/>
  <c r="D411" i="26"/>
  <c r="A412" i="26"/>
  <c r="B412" i="26"/>
  <c r="C412" i="26"/>
  <c r="D412" i="26"/>
  <c r="A413" i="26"/>
  <c r="B413" i="26"/>
  <c r="C413" i="26"/>
  <c r="D413" i="26"/>
  <c r="A414" i="26"/>
  <c r="B414" i="26"/>
  <c r="C414" i="26"/>
  <c r="D414" i="26"/>
  <c r="A415" i="26"/>
  <c r="B415" i="26"/>
  <c r="C415" i="26"/>
  <c r="D415" i="26"/>
  <c r="A416" i="26"/>
  <c r="B416" i="26"/>
  <c r="C416" i="26"/>
  <c r="D416" i="26"/>
  <c r="A417" i="26"/>
  <c r="B417" i="26"/>
  <c r="C417" i="26"/>
  <c r="D417" i="26"/>
  <c r="A418" i="26"/>
  <c r="B418" i="26"/>
  <c r="C418" i="26"/>
  <c r="D418" i="26"/>
  <c r="A419" i="26"/>
  <c r="B419" i="26"/>
  <c r="C419" i="26"/>
  <c r="D419" i="26"/>
  <c r="A420" i="26"/>
  <c r="B420" i="26"/>
  <c r="C420" i="26"/>
  <c r="D420" i="26"/>
  <c r="A421" i="26"/>
  <c r="B421" i="26"/>
  <c r="C421" i="26"/>
  <c r="D421" i="26"/>
  <c r="A422" i="26"/>
  <c r="B422" i="26"/>
  <c r="C422" i="26"/>
  <c r="D422" i="26"/>
  <c r="A423" i="26"/>
  <c r="B423" i="26"/>
  <c r="C423" i="26"/>
  <c r="D423" i="26"/>
  <c r="A424" i="26"/>
  <c r="B424" i="26"/>
  <c r="C424" i="26"/>
  <c r="D424" i="26"/>
  <c r="A425" i="26"/>
  <c r="B425" i="26"/>
  <c r="C425" i="26"/>
  <c r="D425" i="26"/>
  <c r="A426" i="26"/>
  <c r="B426" i="26"/>
  <c r="C426" i="26"/>
  <c r="D426" i="26"/>
  <c r="A427" i="26"/>
  <c r="B427" i="26"/>
  <c r="C427" i="26"/>
  <c r="D427" i="26"/>
  <c r="A428" i="26"/>
  <c r="B428" i="26"/>
  <c r="C428" i="26"/>
  <c r="D428" i="26"/>
  <c r="A429" i="26"/>
  <c r="B429" i="26"/>
  <c r="C429" i="26"/>
  <c r="D429" i="26"/>
  <c r="A430" i="26"/>
  <c r="B430" i="26"/>
  <c r="C430" i="26"/>
  <c r="D430" i="26"/>
  <c r="A431" i="26"/>
  <c r="B431" i="26"/>
  <c r="C431" i="26"/>
  <c r="D431" i="26"/>
  <c r="A432" i="26"/>
  <c r="B432" i="26"/>
  <c r="C432" i="26"/>
  <c r="D432" i="26"/>
  <c r="A433" i="26"/>
  <c r="B433" i="26"/>
  <c r="C433" i="26"/>
  <c r="D433" i="26"/>
  <c r="A434" i="26"/>
  <c r="B434" i="26"/>
  <c r="C434" i="26"/>
  <c r="D434" i="26"/>
  <c r="A435" i="26"/>
  <c r="B435" i="26"/>
  <c r="C435" i="26"/>
  <c r="D435" i="26"/>
  <c r="A436" i="26"/>
  <c r="B436" i="26"/>
  <c r="C436" i="26"/>
  <c r="D436" i="26"/>
  <c r="A437" i="26"/>
  <c r="B437" i="26"/>
  <c r="C437" i="26"/>
  <c r="D437" i="26"/>
  <c r="A438" i="26"/>
  <c r="B438" i="26"/>
  <c r="C438" i="26"/>
  <c r="D438" i="26"/>
  <c r="A439" i="26"/>
  <c r="B439" i="26"/>
  <c r="C439" i="26"/>
  <c r="D439" i="26"/>
  <c r="A440" i="26"/>
  <c r="B440" i="26"/>
  <c r="C440" i="26"/>
  <c r="D440" i="26"/>
  <c r="A441" i="26"/>
  <c r="B441" i="26"/>
  <c r="C441" i="26"/>
  <c r="D441" i="26"/>
  <c r="A442" i="26"/>
  <c r="B442" i="26"/>
  <c r="C442" i="26"/>
  <c r="D442" i="26"/>
  <c r="A443" i="26"/>
  <c r="B443" i="26"/>
  <c r="C443" i="26"/>
  <c r="D443" i="26"/>
  <c r="A444" i="26"/>
  <c r="B444" i="26"/>
  <c r="C444" i="26"/>
  <c r="D444" i="26"/>
  <c r="A445" i="26"/>
  <c r="B445" i="26"/>
  <c r="C445" i="26"/>
  <c r="D445" i="26"/>
  <c r="A446" i="26"/>
  <c r="B446" i="26"/>
  <c r="C446" i="26"/>
  <c r="D446" i="26"/>
  <c r="A447" i="26"/>
  <c r="B447" i="26"/>
  <c r="C447" i="26"/>
  <c r="D447" i="26"/>
  <c r="A448" i="26"/>
  <c r="B448" i="26"/>
  <c r="C448" i="26"/>
  <c r="D448" i="26"/>
  <c r="A449" i="26"/>
  <c r="B449" i="26"/>
  <c r="C449" i="26"/>
  <c r="D449" i="26"/>
  <c r="A450" i="26"/>
  <c r="B450" i="26"/>
  <c r="C450" i="26"/>
  <c r="D450" i="26"/>
  <c r="A451" i="26"/>
  <c r="B451" i="26"/>
  <c r="C451" i="26"/>
  <c r="D451" i="26"/>
  <c r="A452" i="26"/>
  <c r="B452" i="26"/>
  <c r="C452" i="26"/>
  <c r="D452" i="26"/>
  <c r="A453" i="26"/>
  <c r="B453" i="26"/>
  <c r="C453" i="26"/>
  <c r="D453" i="26"/>
  <c r="A454" i="26"/>
  <c r="B454" i="26"/>
  <c r="C454" i="26"/>
  <c r="D454" i="26"/>
  <c r="A455" i="26"/>
  <c r="B455" i="26"/>
  <c r="C455" i="26"/>
  <c r="D455" i="26"/>
  <c r="A456" i="26"/>
  <c r="B456" i="26"/>
  <c r="C456" i="26"/>
  <c r="D456" i="26"/>
  <c r="A457" i="26"/>
  <c r="B457" i="26"/>
  <c r="C457" i="26"/>
  <c r="D457" i="26"/>
  <c r="A458" i="26"/>
  <c r="B458" i="26"/>
  <c r="C458" i="26"/>
  <c r="D458" i="26"/>
  <c r="A459" i="26"/>
  <c r="B459" i="26"/>
  <c r="C459" i="26"/>
  <c r="D459" i="26"/>
  <c r="A460" i="26"/>
  <c r="B460" i="26"/>
  <c r="C460" i="26"/>
  <c r="D460" i="26"/>
  <c r="A461" i="26"/>
  <c r="B461" i="26"/>
  <c r="C461" i="26"/>
  <c r="D461" i="26"/>
  <c r="A462" i="26"/>
  <c r="B462" i="26"/>
  <c r="C462" i="26"/>
  <c r="D462" i="26"/>
  <c r="A463" i="26"/>
  <c r="B463" i="26"/>
  <c r="C463" i="26"/>
  <c r="D463" i="26"/>
  <c r="A464" i="26"/>
  <c r="B464" i="26"/>
  <c r="C464" i="26"/>
  <c r="D464" i="26"/>
  <c r="A465" i="26"/>
  <c r="B465" i="26"/>
  <c r="C465" i="26"/>
  <c r="D465" i="26"/>
  <c r="A466" i="26"/>
  <c r="B466" i="26"/>
  <c r="C466" i="26"/>
  <c r="D466" i="26"/>
  <c r="A467" i="26"/>
  <c r="B467" i="26"/>
  <c r="C467" i="26"/>
  <c r="D467" i="26"/>
  <c r="A468" i="26"/>
  <c r="B468" i="26"/>
  <c r="C468" i="26"/>
  <c r="D468" i="26"/>
  <c r="A469" i="26"/>
  <c r="B469" i="26"/>
  <c r="C469" i="26"/>
  <c r="D469" i="26"/>
  <c r="A470" i="26"/>
  <c r="B470" i="26"/>
  <c r="C470" i="26"/>
  <c r="D470" i="26"/>
  <c r="A471" i="26"/>
  <c r="B471" i="26"/>
  <c r="C471" i="26"/>
  <c r="D471" i="26"/>
  <c r="A472" i="26"/>
  <c r="B472" i="26"/>
  <c r="C472" i="26"/>
  <c r="D472" i="26"/>
  <c r="A473" i="26"/>
  <c r="B473" i="26"/>
  <c r="C473" i="26"/>
  <c r="D473" i="26"/>
  <c r="A474" i="26"/>
  <c r="B474" i="26"/>
  <c r="C474" i="26"/>
  <c r="D474" i="26"/>
  <c r="A475" i="26"/>
  <c r="B475" i="26"/>
  <c r="C475" i="26"/>
  <c r="D475" i="26"/>
  <c r="A476" i="26"/>
  <c r="B476" i="26"/>
  <c r="C476" i="26"/>
  <c r="D476" i="26"/>
  <c r="A477" i="26"/>
  <c r="B477" i="26"/>
  <c r="C477" i="26"/>
  <c r="D477" i="26"/>
  <c r="A478" i="26"/>
  <c r="B478" i="26"/>
  <c r="C478" i="26"/>
  <c r="D478" i="26"/>
  <c r="A479" i="26"/>
  <c r="B479" i="26"/>
  <c r="C479" i="26"/>
  <c r="D479" i="26"/>
  <c r="A480" i="26"/>
  <c r="B480" i="26"/>
  <c r="C480" i="26"/>
  <c r="D480" i="26"/>
  <c r="A481" i="26"/>
  <c r="B481" i="26"/>
  <c r="C481" i="26"/>
  <c r="D481" i="26"/>
  <c r="A482" i="26"/>
  <c r="B482" i="26"/>
  <c r="C482" i="26"/>
  <c r="D482" i="26"/>
  <c r="A483" i="26"/>
  <c r="B483" i="26"/>
  <c r="C483" i="26"/>
  <c r="D483" i="26"/>
  <c r="A484" i="26"/>
  <c r="B484" i="26"/>
  <c r="C484" i="26"/>
  <c r="D484" i="26"/>
  <c r="A485" i="26"/>
  <c r="B485" i="26"/>
  <c r="C485" i="26"/>
  <c r="D485" i="26"/>
  <c r="A486" i="26"/>
  <c r="B486" i="26"/>
  <c r="C486" i="26"/>
  <c r="D486" i="26"/>
  <c r="A487" i="26"/>
  <c r="B487" i="26"/>
  <c r="C487" i="26"/>
  <c r="D487" i="26"/>
  <c r="A488" i="26"/>
  <c r="B488" i="26"/>
  <c r="C488" i="26"/>
  <c r="D488" i="26"/>
  <c r="A489" i="26"/>
  <c r="B489" i="26"/>
  <c r="C489" i="26"/>
  <c r="D489" i="26"/>
  <c r="A490" i="26"/>
  <c r="B490" i="26"/>
  <c r="C490" i="26"/>
  <c r="D490" i="26"/>
  <c r="A491" i="26"/>
  <c r="B491" i="26"/>
  <c r="C491" i="26"/>
  <c r="D491" i="26"/>
  <c r="A492" i="26"/>
  <c r="B492" i="26"/>
  <c r="C492" i="26"/>
  <c r="D492" i="26"/>
  <c r="A493" i="26"/>
  <c r="B493" i="26"/>
  <c r="C493" i="26"/>
  <c r="D493" i="26"/>
  <c r="A494" i="26"/>
  <c r="B494" i="26"/>
  <c r="C494" i="26"/>
  <c r="D494" i="26"/>
  <c r="A495" i="26"/>
  <c r="B495" i="26"/>
  <c r="C495" i="26"/>
  <c r="D495" i="26"/>
  <c r="A496" i="26"/>
  <c r="B496" i="26"/>
  <c r="C496" i="26"/>
  <c r="D496" i="26"/>
  <c r="A497" i="26"/>
  <c r="B497" i="26"/>
  <c r="C497" i="26"/>
  <c r="D497" i="26"/>
  <c r="A498" i="26"/>
  <c r="B498" i="26"/>
  <c r="C498" i="26"/>
  <c r="D498" i="26"/>
  <c r="A499" i="26"/>
  <c r="B499" i="26"/>
  <c r="C499" i="26"/>
  <c r="D499" i="26"/>
  <c r="A500" i="26"/>
  <c r="B500" i="26"/>
  <c r="C500" i="26"/>
  <c r="D500" i="26"/>
  <c r="A2" i="25"/>
  <c r="B2" i="25"/>
  <c r="C2" i="25"/>
  <c r="D2" i="25"/>
  <c r="A3" i="25"/>
  <c r="B3" i="25"/>
  <c r="C3" i="25"/>
  <c r="D3" i="25"/>
  <c r="A4" i="25"/>
  <c r="B4" i="25"/>
  <c r="C4" i="25"/>
  <c r="F4" i="25" s="1"/>
  <c r="D4" i="25"/>
  <c r="A5" i="25"/>
  <c r="B5" i="25"/>
  <c r="C5" i="25"/>
  <c r="D5" i="25"/>
  <c r="A6" i="25"/>
  <c r="B6" i="25"/>
  <c r="C6" i="25"/>
  <c r="D6" i="25"/>
  <c r="A7" i="25"/>
  <c r="B7" i="25"/>
  <c r="C7" i="25"/>
  <c r="I7" i="25" s="1"/>
  <c r="D7" i="25"/>
  <c r="A8" i="25"/>
  <c r="B8" i="25"/>
  <c r="C8" i="25"/>
  <c r="D8" i="25"/>
  <c r="A9" i="25"/>
  <c r="B9" i="25"/>
  <c r="C9" i="25"/>
  <c r="D9" i="25"/>
  <c r="A10" i="25"/>
  <c r="B10" i="25"/>
  <c r="C10" i="25"/>
  <c r="F10" i="25" s="1"/>
  <c r="D10" i="25"/>
  <c r="A11" i="25"/>
  <c r="B11" i="25"/>
  <c r="C11" i="25"/>
  <c r="D11" i="25"/>
  <c r="A12" i="25"/>
  <c r="B12" i="25"/>
  <c r="C12" i="25"/>
  <c r="D12" i="25"/>
  <c r="A13" i="25"/>
  <c r="B13" i="25"/>
  <c r="C13" i="25"/>
  <c r="F13" i="25" s="1"/>
  <c r="D13" i="25"/>
  <c r="A14" i="25"/>
  <c r="B14" i="25"/>
  <c r="C14" i="25"/>
  <c r="D14" i="25"/>
  <c r="A15" i="25"/>
  <c r="B15" i="25"/>
  <c r="C15" i="25"/>
  <c r="D15" i="25"/>
  <c r="A16" i="25"/>
  <c r="B16" i="25"/>
  <c r="C16" i="25"/>
  <c r="F16" i="25" s="1"/>
  <c r="D16" i="25"/>
  <c r="A17" i="25"/>
  <c r="B17" i="25"/>
  <c r="C17" i="25"/>
  <c r="D17" i="25"/>
  <c r="A18" i="25"/>
  <c r="B18" i="25"/>
  <c r="C18" i="25"/>
  <c r="D18" i="25"/>
  <c r="A19" i="25"/>
  <c r="B19" i="25"/>
  <c r="C19" i="25"/>
  <c r="I19" i="25" s="1"/>
  <c r="D19" i="25"/>
  <c r="A20" i="25"/>
  <c r="B20" i="25"/>
  <c r="C20" i="25"/>
  <c r="D20" i="25"/>
  <c r="A21" i="25"/>
  <c r="B21" i="25"/>
  <c r="C21" i="25"/>
  <c r="D21" i="25"/>
  <c r="A22" i="25"/>
  <c r="B22" i="25"/>
  <c r="C22" i="25"/>
  <c r="F22" i="25" s="1"/>
  <c r="D22" i="25"/>
  <c r="A23" i="25"/>
  <c r="B23" i="25"/>
  <c r="C23" i="25"/>
  <c r="D23" i="25"/>
  <c r="A24" i="25"/>
  <c r="B24" i="25"/>
  <c r="C24" i="25"/>
  <c r="D24" i="25"/>
  <c r="A25" i="25"/>
  <c r="B25" i="25"/>
  <c r="C25" i="25"/>
  <c r="F25" i="25" s="1"/>
  <c r="D25" i="25"/>
  <c r="A26" i="25"/>
  <c r="B26" i="25"/>
  <c r="C26" i="25"/>
  <c r="D26" i="25"/>
  <c r="A27" i="25"/>
  <c r="B27" i="25"/>
  <c r="C27" i="25"/>
  <c r="D27" i="25"/>
  <c r="A28" i="25"/>
  <c r="B28" i="25"/>
  <c r="C28" i="25"/>
  <c r="F28" i="25" s="1"/>
  <c r="D28" i="25"/>
  <c r="A29" i="25"/>
  <c r="B29" i="25"/>
  <c r="C29" i="25"/>
  <c r="D29" i="25"/>
  <c r="A30" i="25"/>
  <c r="B30" i="25"/>
  <c r="C30" i="25"/>
  <c r="D30" i="25"/>
  <c r="A31" i="25"/>
  <c r="B31" i="25"/>
  <c r="C31" i="25"/>
  <c r="I31" i="25" s="1"/>
  <c r="D31" i="25"/>
  <c r="A32" i="25"/>
  <c r="B32" i="25"/>
  <c r="C32" i="25"/>
  <c r="D32" i="25"/>
  <c r="A33" i="25"/>
  <c r="B33" i="25"/>
  <c r="C33" i="25"/>
  <c r="D33" i="25"/>
  <c r="A34" i="25"/>
  <c r="B34" i="25"/>
  <c r="C34" i="25"/>
  <c r="F34" i="25" s="1"/>
  <c r="D34" i="25"/>
  <c r="A35" i="25"/>
  <c r="B35" i="25"/>
  <c r="C35" i="25"/>
  <c r="D35" i="25"/>
  <c r="A36" i="25"/>
  <c r="B36" i="25"/>
  <c r="C36" i="25"/>
  <c r="D36" i="25"/>
  <c r="A37" i="25"/>
  <c r="B37" i="25"/>
  <c r="C37" i="25"/>
  <c r="F37" i="25" s="1"/>
  <c r="D37" i="25"/>
  <c r="A38" i="25"/>
  <c r="B38" i="25"/>
  <c r="C38" i="25"/>
  <c r="D38" i="25"/>
  <c r="A39" i="25"/>
  <c r="B39" i="25"/>
  <c r="C39" i="25"/>
  <c r="D39" i="25"/>
  <c r="A40" i="25"/>
  <c r="B40" i="25"/>
  <c r="C40" i="25"/>
  <c r="F40" i="25" s="1"/>
  <c r="D40" i="25"/>
  <c r="A41" i="25"/>
  <c r="B41" i="25"/>
  <c r="C41" i="25"/>
  <c r="D41" i="25"/>
  <c r="A42" i="25"/>
  <c r="B42" i="25"/>
  <c r="C42" i="25"/>
  <c r="D42" i="25"/>
  <c r="A43" i="25"/>
  <c r="B43" i="25"/>
  <c r="C43" i="25"/>
  <c r="I43" i="25" s="1"/>
  <c r="D43" i="25"/>
  <c r="A44" i="25"/>
  <c r="B44" i="25"/>
  <c r="C44" i="25"/>
  <c r="D44" i="25"/>
  <c r="A45" i="25"/>
  <c r="B45" i="25"/>
  <c r="C45" i="25"/>
  <c r="D45" i="25"/>
  <c r="A46" i="25"/>
  <c r="B46" i="25"/>
  <c r="C46" i="25"/>
  <c r="F46" i="25" s="1"/>
  <c r="D46" i="25"/>
  <c r="A47" i="25"/>
  <c r="B47" i="25"/>
  <c r="C47" i="25"/>
  <c r="D47" i="25"/>
  <c r="A48" i="25"/>
  <c r="B48" i="25"/>
  <c r="C48" i="25"/>
  <c r="D48" i="25"/>
  <c r="A49" i="25"/>
  <c r="B49" i="25"/>
  <c r="C49" i="25"/>
  <c r="F49" i="25" s="1"/>
  <c r="D49" i="25"/>
  <c r="A50" i="25"/>
  <c r="B50" i="25"/>
  <c r="C50" i="25"/>
  <c r="D50" i="25"/>
  <c r="A51" i="25"/>
  <c r="B51" i="25"/>
  <c r="C51" i="25"/>
  <c r="D51" i="25"/>
  <c r="A52" i="25"/>
  <c r="B52" i="25"/>
  <c r="C52" i="25"/>
  <c r="F52" i="25" s="1"/>
  <c r="D52" i="25"/>
  <c r="A53" i="25"/>
  <c r="B53" i="25"/>
  <c r="C53" i="25"/>
  <c r="D53" i="25"/>
  <c r="A54" i="25"/>
  <c r="B54" i="25"/>
  <c r="C54" i="25"/>
  <c r="D54" i="25"/>
  <c r="A55" i="25"/>
  <c r="B55" i="25"/>
  <c r="C55" i="25"/>
  <c r="I55" i="25" s="1"/>
  <c r="D55" i="25"/>
  <c r="A56" i="25"/>
  <c r="B56" i="25"/>
  <c r="C56" i="25"/>
  <c r="D56" i="25"/>
  <c r="A57" i="25"/>
  <c r="B57" i="25"/>
  <c r="C57" i="25"/>
  <c r="D57" i="25"/>
  <c r="A58" i="25"/>
  <c r="B58" i="25"/>
  <c r="C58" i="25"/>
  <c r="F58" i="25" s="1"/>
  <c r="D58" i="25"/>
  <c r="A59" i="25"/>
  <c r="B59" i="25"/>
  <c r="C59" i="25"/>
  <c r="D59" i="25"/>
  <c r="A60" i="25"/>
  <c r="B60" i="25"/>
  <c r="C60" i="25"/>
  <c r="D60" i="25"/>
  <c r="A61" i="25"/>
  <c r="B61" i="25"/>
  <c r="C61" i="25"/>
  <c r="F61" i="25" s="1"/>
  <c r="D61" i="25"/>
  <c r="A62" i="25"/>
  <c r="B62" i="25"/>
  <c r="C62" i="25"/>
  <c r="D62" i="25"/>
  <c r="A63" i="25"/>
  <c r="B63" i="25"/>
  <c r="C63" i="25"/>
  <c r="D63" i="25"/>
  <c r="A64" i="25"/>
  <c r="B64" i="25"/>
  <c r="C64" i="25"/>
  <c r="F64" i="25" s="1"/>
  <c r="D64" i="25"/>
  <c r="A65" i="25"/>
  <c r="B65" i="25"/>
  <c r="C65" i="25"/>
  <c r="D65" i="25"/>
  <c r="A66" i="25"/>
  <c r="B66" i="25"/>
  <c r="C66" i="25"/>
  <c r="D66" i="25"/>
  <c r="A67" i="25"/>
  <c r="B67" i="25"/>
  <c r="C67" i="25"/>
  <c r="I67" i="25" s="1"/>
  <c r="D67" i="25"/>
  <c r="A68" i="25"/>
  <c r="B68" i="25"/>
  <c r="C68" i="25"/>
  <c r="D68" i="25"/>
  <c r="A69" i="25"/>
  <c r="B69" i="25"/>
  <c r="C69" i="25"/>
  <c r="D69" i="25"/>
  <c r="A70" i="25"/>
  <c r="B70" i="25"/>
  <c r="C70" i="25"/>
  <c r="F70" i="25" s="1"/>
  <c r="D70" i="25"/>
  <c r="A71" i="25"/>
  <c r="B71" i="25"/>
  <c r="C71" i="25"/>
  <c r="D71" i="25"/>
  <c r="A72" i="25"/>
  <c r="B72" i="25"/>
  <c r="C72" i="25"/>
  <c r="D72" i="25"/>
  <c r="A73" i="25"/>
  <c r="B73" i="25"/>
  <c r="C73" i="25"/>
  <c r="F73" i="25" s="1"/>
  <c r="D73" i="25"/>
  <c r="A74" i="25"/>
  <c r="B74" i="25"/>
  <c r="C74" i="25"/>
  <c r="D74" i="25"/>
  <c r="A75" i="25"/>
  <c r="B75" i="25"/>
  <c r="C75" i="25"/>
  <c r="D75" i="25"/>
  <c r="A76" i="25"/>
  <c r="B76" i="25"/>
  <c r="C76" i="25"/>
  <c r="F76" i="25" s="1"/>
  <c r="D76" i="25"/>
  <c r="A77" i="25"/>
  <c r="B77" i="25"/>
  <c r="C77" i="25"/>
  <c r="D77" i="25"/>
  <c r="A78" i="25"/>
  <c r="B78" i="25"/>
  <c r="C78" i="25"/>
  <c r="D78" i="25"/>
  <c r="A79" i="25"/>
  <c r="B79" i="25"/>
  <c r="C79" i="25"/>
  <c r="I79" i="25" s="1"/>
  <c r="D79" i="25"/>
  <c r="A80" i="25"/>
  <c r="B80" i="25"/>
  <c r="C80" i="25"/>
  <c r="D80" i="25"/>
  <c r="A81" i="25"/>
  <c r="B81" i="25"/>
  <c r="C81" i="25"/>
  <c r="D81" i="25"/>
  <c r="A82" i="25"/>
  <c r="B82" i="25"/>
  <c r="C82" i="25"/>
  <c r="F82" i="25" s="1"/>
  <c r="D82" i="25"/>
  <c r="A83" i="25"/>
  <c r="B83" i="25"/>
  <c r="C83" i="25"/>
  <c r="D83" i="25"/>
  <c r="A84" i="25"/>
  <c r="B84" i="25"/>
  <c r="C84" i="25"/>
  <c r="D84" i="25"/>
  <c r="A85" i="25"/>
  <c r="B85" i="25"/>
  <c r="C85" i="25"/>
  <c r="F85" i="25" s="1"/>
  <c r="D85" i="25"/>
  <c r="A86" i="25"/>
  <c r="B86" i="25"/>
  <c r="C86" i="25"/>
  <c r="D86" i="25"/>
  <c r="A87" i="25"/>
  <c r="B87" i="25"/>
  <c r="C87" i="25"/>
  <c r="D87" i="25"/>
  <c r="A88" i="25"/>
  <c r="B88" i="25"/>
  <c r="C88" i="25"/>
  <c r="F88" i="25" s="1"/>
  <c r="D88" i="25"/>
  <c r="A89" i="25"/>
  <c r="B89" i="25"/>
  <c r="C89" i="25"/>
  <c r="D89" i="25"/>
  <c r="A90" i="25"/>
  <c r="B90" i="25"/>
  <c r="C90" i="25"/>
  <c r="D90" i="25"/>
  <c r="A91" i="25"/>
  <c r="B91" i="25"/>
  <c r="C91" i="25"/>
  <c r="I91" i="25" s="1"/>
  <c r="D91" i="25"/>
  <c r="A92" i="25"/>
  <c r="B92" i="25"/>
  <c r="C92" i="25"/>
  <c r="D92" i="25"/>
  <c r="A93" i="25"/>
  <c r="B93" i="25"/>
  <c r="C93" i="25"/>
  <c r="D93" i="25"/>
  <c r="A94" i="25"/>
  <c r="B94" i="25"/>
  <c r="C94" i="25"/>
  <c r="F94" i="25" s="1"/>
  <c r="M190" i="25" s="1"/>
  <c r="D94" i="25"/>
  <c r="A95" i="25"/>
  <c r="B95" i="25"/>
  <c r="C95" i="25"/>
  <c r="D95" i="25"/>
  <c r="A96" i="25"/>
  <c r="B96" i="25"/>
  <c r="C96" i="25"/>
  <c r="D96" i="25"/>
  <c r="A97" i="25"/>
  <c r="B97" i="25"/>
  <c r="C97" i="25"/>
  <c r="F97" i="25" s="1"/>
  <c r="M193" i="25" s="1"/>
  <c r="D97" i="25"/>
  <c r="A98" i="25"/>
  <c r="B98" i="25"/>
  <c r="C98" i="25"/>
  <c r="D98" i="25"/>
  <c r="A99" i="25"/>
  <c r="B99" i="25"/>
  <c r="C99" i="25"/>
  <c r="D99" i="25"/>
  <c r="A100" i="25"/>
  <c r="B100" i="25"/>
  <c r="C100" i="25"/>
  <c r="F100" i="25" s="1"/>
  <c r="D100" i="25"/>
  <c r="A101" i="25"/>
  <c r="B101" i="25"/>
  <c r="C101" i="25"/>
  <c r="D101" i="25"/>
  <c r="A102" i="25"/>
  <c r="B102" i="25"/>
  <c r="C102" i="25"/>
  <c r="D102" i="25"/>
  <c r="A103" i="25"/>
  <c r="B103" i="25"/>
  <c r="C103" i="25"/>
  <c r="I103" i="25" s="1"/>
  <c r="P103" i="25" s="1"/>
  <c r="D103" i="25"/>
  <c r="A104" i="25"/>
  <c r="B104" i="25"/>
  <c r="C104" i="25"/>
  <c r="D104" i="25"/>
  <c r="A105" i="25"/>
  <c r="B105" i="25"/>
  <c r="C105" i="25"/>
  <c r="D105" i="25"/>
  <c r="A106" i="25"/>
  <c r="B106" i="25"/>
  <c r="C106" i="25"/>
  <c r="F106" i="25" s="1"/>
  <c r="D106" i="25"/>
  <c r="A107" i="25"/>
  <c r="B107" i="25"/>
  <c r="C107" i="25"/>
  <c r="D107" i="25"/>
  <c r="A108" i="25"/>
  <c r="B108" i="25"/>
  <c r="C108" i="25"/>
  <c r="D108" i="25"/>
  <c r="A109" i="25"/>
  <c r="B109" i="25"/>
  <c r="C109" i="25"/>
  <c r="F109" i="25" s="1"/>
  <c r="D109" i="25"/>
  <c r="A110" i="25"/>
  <c r="B110" i="25"/>
  <c r="C110" i="25"/>
  <c r="D110" i="25"/>
  <c r="A111" i="25"/>
  <c r="B111" i="25"/>
  <c r="C111" i="25"/>
  <c r="D111" i="25"/>
  <c r="A112" i="25"/>
  <c r="B112" i="25"/>
  <c r="C112" i="25"/>
  <c r="F112" i="25" s="1"/>
  <c r="M112" i="25" s="1"/>
  <c r="D112" i="25"/>
  <c r="A113" i="25"/>
  <c r="B113" i="25"/>
  <c r="C113" i="25"/>
  <c r="D113" i="25"/>
  <c r="A114" i="25"/>
  <c r="B114" i="25"/>
  <c r="C114" i="25"/>
  <c r="D114" i="25"/>
  <c r="A115" i="25"/>
  <c r="B115" i="25"/>
  <c r="C115" i="25"/>
  <c r="I115" i="25" s="1"/>
  <c r="P115" i="25" s="1"/>
  <c r="D115" i="25"/>
  <c r="A116" i="25"/>
  <c r="B116" i="25"/>
  <c r="C116" i="25"/>
  <c r="D116" i="25"/>
  <c r="A117" i="25"/>
  <c r="B117" i="25"/>
  <c r="C117" i="25"/>
  <c r="D117" i="25"/>
  <c r="A118" i="25"/>
  <c r="B118" i="25"/>
  <c r="C118" i="25"/>
  <c r="F118" i="25" s="1"/>
  <c r="D118" i="25"/>
  <c r="A119" i="25"/>
  <c r="B119" i="25"/>
  <c r="C119" i="25"/>
  <c r="D119" i="25"/>
  <c r="A120" i="25"/>
  <c r="B120" i="25"/>
  <c r="C120" i="25"/>
  <c r="D120" i="25"/>
  <c r="A121" i="25"/>
  <c r="B121" i="25"/>
  <c r="C121" i="25"/>
  <c r="F121" i="25" s="1"/>
  <c r="D121" i="25"/>
  <c r="A122" i="25"/>
  <c r="B122" i="25"/>
  <c r="C122" i="25"/>
  <c r="D122" i="25"/>
  <c r="A123" i="25"/>
  <c r="B123" i="25"/>
  <c r="C123" i="25"/>
  <c r="D123" i="25"/>
  <c r="A124" i="25"/>
  <c r="B124" i="25"/>
  <c r="C124" i="25"/>
  <c r="F124" i="25" s="1"/>
  <c r="M124" i="25" s="1"/>
  <c r="D124" i="25"/>
  <c r="A125" i="25"/>
  <c r="B125" i="25"/>
  <c r="C125" i="25"/>
  <c r="D125" i="25"/>
  <c r="A126" i="25"/>
  <c r="B126" i="25"/>
  <c r="C126" i="25"/>
  <c r="D126" i="25"/>
  <c r="A127" i="25"/>
  <c r="B127" i="25"/>
  <c r="C127" i="25"/>
  <c r="I127" i="25" s="1"/>
  <c r="P127" i="25" s="1"/>
  <c r="D127" i="25"/>
  <c r="A128" i="25"/>
  <c r="B128" i="25"/>
  <c r="C128" i="25"/>
  <c r="D128" i="25"/>
  <c r="A129" i="25"/>
  <c r="B129" i="25"/>
  <c r="C129" i="25"/>
  <c r="D129" i="25"/>
  <c r="A130" i="25"/>
  <c r="B130" i="25"/>
  <c r="C130" i="25"/>
  <c r="F130" i="25" s="1"/>
  <c r="D130" i="25"/>
  <c r="A131" i="25"/>
  <c r="B131" i="25"/>
  <c r="C131" i="25"/>
  <c r="D131" i="25"/>
  <c r="A132" i="25"/>
  <c r="B132" i="25"/>
  <c r="C132" i="25"/>
  <c r="D132" i="25"/>
  <c r="A133" i="25"/>
  <c r="B133" i="25"/>
  <c r="C133" i="25"/>
  <c r="F133" i="25" s="1"/>
  <c r="M133" i="25" s="1"/>
  <c r="D133" i="25"/>
  <c r="A134" i="25"/>
  <c r="B134" i="25"/>
  <c r="C134" i="25"/>
  <c r="D134" i="25"/>
  <c r="A135" i="25"/>
  <c r="B135" i="25"/>
  <c r="C135" i="25"/>
  <c r="D135" i="25"/>
  <c r="A136" i="25"/>
  <c r="B136" i="25"/>
  <c r="C136" i="25"/>
  <c r="F136" i="25" s="1"/>
  <c r="M136" i="25" s="1"/>
  <c r="D136" i="25"/>
  <c r="A137" i="25"/>
  <c r="B137" i="25"/>
  <c r="C137" i="25"/>
  <c r="D137" i="25"/>
  <c r="A138" i="25"/>
  <c r="B138" i="25"/>
  <c r="C138" i="25"/>
  <c r="D138" i="25"/>
  <c r="A139" i="25"/>
  <c r="B139" i="25"/>
  <c r="C139" i="25"/>
  <c r="I139" i="25" s="1"/>
  <c r="P139" i="25" s="1"/>
  <c r="D139" i="25"/>
  <c r="A140" i="25"/>
  <c r="B140" i="25"/>
  <c r="C140" i="25"/>
  <c r="D140" i="25"/>
  <c r="A141" i="25"/>
  <c r="B141" i="25"/>
  <c r="C141" i="25"/>
  <c r="D141" i="25"/>
  <c r="A142" i="25"/>
  <c r="B142" i="25"/>
  <c r="C142" i="25"/>
  <c r="F142" i="25" s="1"/>
  <c r="M142" i="25" s="1"/>
  <c r="D142" i="25"/>
  <c r="A143" i="25"/>
  <c r="B143" i="25"/>
  <c r="C143" i="25"/>
  <c r="D143" i="25"/>
  <c r="A144" i="25"/>
  <c r="B144" i="25"/>
  <c r="C144" i="25"/>
  <c r="D144" i="25"/>
  <c r="A145" i="25"/>
  <c r="B145" i="25"/>
  <c r="C145" i="25"/>
  <c r="F145" i="25" s="1"/>
  <c r="M145" i="25" s="1"/>
  <c r="D145" i="25"/>
  <c r="A146" i="25"/>
  <c r="B146" i="25"/>
  <c r="C146" i="25"/>
  <c r="D146" i="25"/>
  <c r="A147" i="25"/>
  <c r="B147" i="25"/>
  <c r="C147" i="25"/>
  <c r="D147" i="25"/>
  <c r="A148" i="25"/>
  <c r="B148" i="25"/>
  <c r="C148" i="25"/>
  <c r="F148" i="25" s="1"/>
  <c r="M148" i="25" s="1"/>
  <c r="D148" i="25"/>
  <c r="A149" i="25"/>
  <c r="B149" i="25"/>
  <c r="C149" i="25"/>
  <c r="D149" i="25"/>
  <c r="A150" i="25"/>
  <c r="B150" i="25"/>
  <c r="C150" i="25"/>
  <c r="D150" i="25"/>
  <c r="A151" i="25"/>
  <c r="B151" i="25"/>
  <c r="C151" i="25"/>
  <c r="I151" i="25" s="1"/>
  <c r="P151" i="25" s="1"/>
  <c r="D151" i="25"/>
  <c r="A152" i="25"/>
  <c r="B152" i="25"/>
  <c r="C152" i="25"/>
  <c r="D152" i="25"/>
  <c r="A153" i="25"/>
  <c r="B153" i="25"/>
  <c r="C153" i="25"/>
  <c r="D153" i="25"/>
  <c r="A154" i="25"/>
  <c r="B154" i="25"/>
  <c r="C154" i="25"/>
  <c r="F154" i="25" s="1"/>
  <c r="M154" i="25" s="1"/>
  <c r="D154" i="25"/>
  <c r="A155" i="25"/>
  <c r="B155" i="25"/>
  <c r="C155" i="25"/>
  <c r="D155" i="25"/>
  <c r="A156" i="25"/>
  <c r="B156" i="25"/>
  <c r="C156" i="25"/>
  <c r="D156" i="25"/>
  <c r="A157" i="25"/>
  <c r="B157" i="25"/>
  <c r="C157" i="25"/>
  <c r="F157" i="25" s="1"/>
  <c r="M157" i="25" s="1"/>
  <c r="D157" i="25"/>
  <c r="A158" i="25"/>
  <c r="B158" i="25"/>
  <c r="C158" i="25"/>
  <c r="D158" i="25"/>
  <c r="A159" i="25"/>
  <c r="B159" i="25"/>
  <c r="C159" i="25"/>
  <c r="D159" i="25"/>
  <c r="A160" i="25"/>
  <c r="B160" i="25"/>
  <c r="C160" i="25"/>
  <c r="F160" i="25" s="1"/>
  <c r="M160" i="25" s="1"/>
  <c r="D160" i="25"/>
  <c r="A161" i="25"/>
  <c r="B161" i="25"/>
  <c r="C161" i="25"/>
  <c r="D161" i="25"/>
  <c r="A162" i="25"/>
  <c r="B162" i="25"/>
  <c r="C162" i="25"/>
  <c r="D162" i="25"/>
  <c r="A163" i="25"/>
  <c r="B163" i="25"/>
  <c r="C163" i="25"/>
  <c r="I163" i="25" s="1"/>
  <c r="P163" i="25" s="1"/>
  <c r="D163" i="25"/>
  <c r="A164" i="25"/>
  <c r="B164" i="25"/>
  <c r="C164" i="25"/>
  <c r="D164" i="25"/>
  <c r="A165" i="25"/>
  <c r="B165" i="25"/>
  <c r="C165" i="25"/>
  <c r="D165" i="25"/>
  <c r="A166" i="25"/>
  <c r="B166" i="25"/>
  <c r="C166" i="25"/>
  <c r="F166" i="25" s="1"/>
  <c r="M166" i="25" s="1"/>
  <c r="D166" i="25"/>
  <c r="A167" i="25"/>
  <c r="B167" i="25"/>
  <c r="C167" i="25"/>
  <c r="D167" i="25"/>
  <c r="A168" i="25"/>
  <c r="B168" i="25"/>
  <c r="C168" i="25"/>
  <c r="D168" i="25"/>
  <c r="A169" i="25"/>
  <c r="B169" i="25"/>
  <c r="C169" i="25"/>
  <c r="F169" i="25" s="1"/>
  <c r="M169" i="25" s="1"/>
  <c r="D169" i="25"/>
  <c r="A170" i="25"/>
  <c r="B170" i="25"/>
  <c r="C170" i="25"/>
  <c r="D170" i="25"/>
  <c r="A171" i="25"/>
  <c r="B171" i="25"/>
  <c r="C171" i="25"/>
  <c r="D171" i="25"/>
  <c r="A172" i="25"/>
  <c r="B172" i="25"/>
  <c r="C172" i="25"/>
  <c r="F172" i="25" s="1"/>
  <c r="M172" i="25" s="1"/>
  <c r="D172" i="25"/>
  <c r="A173" i="25"/>
  <c r="B173" i="25"/>
  <c r="C173" i="25"/>
  <c r="D173" i="25"/>
  <c r="A174" i="25"/>
  <c r="B174" i="25"/>
  <c r="C174" i="25"/>
  <c r="D174" i="25"/>
  <c r="A175" i="25"/>
  <c r="B175" i="25"/>
  <c r="C175" i="25"/>
  <c r="I175" i="25" s="1"/>
  <c r="P175" i="25" s="1"/>
  <c r="D175" i="25"/>
  <c r="A176" i="25"/>
  <c r="B176" i="25"/>
  <c r="C176" i="25"/>
  <c r="D176" i="25"/>
  <c r="A177" i="25"/>
  <c r="B177" i="25"/>
  <c r="C177" i="25"/>
  <c r="D177" i="25"/>
  <c r="A178" i="25"/>
  <c r="B178" i="25"/>
  <c r="C178" i="25"/>
  <c r="F178" i="25" s="1"/>
  <c r="M178" i="25" s="1"/>
  <c r="D178" i="25"/>
  <c r="A179" i="25"/>
  <c r="B179" i="25"/>
  <c r="C179" i="25"/>
  <c r="D179" i="25"/>
  <c r="A180" i="25"/>
  <c r="B180" i="25"/>
  <c r="C180" i="25"/>
  <c r="D180" i="25"/>
  <c r="A181" i="25"/>
  <c r="B181" i="25"/>
  <c r="C181" i="25"/>
  <c r="F181" i="25" s="1"/>
  <c r="M181" i="25" s="1"/>
  <c r="D181" i="25"/>
  <c r="A182" i="25"/>
  <c r="B182" i="25"/>
  <c r="C182" i="25"/>
  <c r="D182" i="25"/>
  <c r="A183" i="25"/>
  <c r="B183" i="25"/>
  <c r="C183" i="25"/>
  <c r="D183" i="25"/>
  <c r="A184" i="25"/>
  <c r="B184" i="25"/>
  <c r="C184" i="25"/>
  <c r="E184" i="25" s="1"/>
  <c r="D184" i="25"/>
  <c r="A185" i="25"/>
  <c r="B185" i="25"/>
  <c r="C185" i="25"/>
  <c r="D185" i="25"/>
  <c r="A186" i="25"/>
  <c r="B186" i="25"/>
  <c r="C186" i="25"/>
  <c r="D186" i="25"/>
  <c r="A187" i="25"/>
  <c r="B187" i="25"/>
  <c r="C187" i="25"/>
  <c r="H187" i="25" s="1"/>
  <c r="D187" i="25"/>
  <c r="A188" i="25"/>
  <c r="B188" i="25"/>
  <c r="C188" i="25"/>
  <c r="D188" i="25"/>
  <c r="A189" i="25"/>
  <c r="B189" i="25"/>
  <c r="C189" i="25"/>
  <c r="D189" i="25"/>
  <c r="A2" i="27"/>
  <c r="B2" i="27"/>
  <c r="C2" i="27"/>
  <c r="D2" i="27"/>
  <c r="E2" i="27"/>
  <c r="A2" i="26"/>
  <c r="B2" i="26"/>
  <c r="C2" i="26"/>
  <c r="D2" i="26"/>
  <c r="I2" i="26"/>
  <c r="H2" i="26"/>
  <c r="G2" i="26"/>
  <c r="F2" i="26"/>
  <c r="E2" i="26"/>
  <c r="E5" i="28"/>
  <c r="F5" i="28"/>
  <c r="G5" i="28"/>
  <c r="H5" i="28"/>
  <c r="I5" i="28"/>
  <c r="J5" i="28"/>
  <c r="K5" i="28"/>
  <c r="L5" i="28"/>
  <c r="M5" i="28"/>
  <c r="N5" i="28"/>
  <c r="O5" i="28"/>
  <c r="P5" i="28"/>
  <c r="CL5" i="28" s="1"/>
  <c r="E6" i="28"/>
  <c r="F6" i="28"/>
  <c r="G6" i="28"/>
  <c r="H6" i="28"/>
  <c r="I6" i="28"/>
  <c r="J6" i="28"/>
  <c r="K6" i="28"/>
  <c r="L6" i="28"/>
  <c r="M6" i="28"/>
  <c r="N6" i="28"/>
  <c r="O6" i="28"/>
  <c r="P6" i="28"/>
  <c r="CL6" i="28" s="1"/>
  <c r="E7" i="28"/>
  <c r="F7" i="28"/>
  <c r="G7" i="28"/>
  <c r="H7" i="28"/>
  <c r="I7" i="28"/>
  <c r="J7" i="28"/>
  <c r="K7" i="28"/>
  <c r="L7" i="28"/>
  <c r="M7" i="28"/>
  <c r="N7" i="28"/>
  <c r="O7" i="28"/>
  <c r="P7" i="28"/>
  <c r="CL7" i="28" s="1"/>
  <c r="E8" i="28"/>
  <c r="F8" i="28"/>
  <c r="G8" i="28"/>
  <c r="H8" i="28"/>
  <c r="I8" i="28"/>
  <c r="J8" i="28"/>
  <c r="K8" i="28"/>
  <c r="L8" i="28"/>
  <c r="M8" i="28"/>
  <c r="N8" i="28"/>
  <c r="O8" i="28"/>
  <c r="P8" i="28"/>
  <c r="E9" i="28"/>
  <c r="F9" i="28"/>
  <c r="G9" i="28"/>
  <c r="H9" i="28"/>
  <c r="I9" i="28"/>
  <c r="J9" i="28"/>
  <c r="K9" i="28"/>
  <c r="L9" i="28"/>
  <c r="M9" i="28"/>
  <c r="N9" i="28"/>
  <c r="O9" i="28"/>
  <c r="P9" i="28"/>
  <c r="CL9" i="28" s="1"/>
  <c r="E10" i="28"/>
  <c r="F10" i="28"/>
  <c r="G10" i="28"/>
  <c r="H10" i="28"/>
  <c r="I10" i="28"/>
  <c r="J10" i="28"/>
  <c r="K10" i="28"/>
  <c r="L10" i="28"/>
  <c r="M10" i="28"/>
  <c r="N10" i="28"/>
  <c r="O10" i="28"/>
  <c r="P10" i="28"/>
  <c r="CL10" i="28" s="1"/>
  <c r="E11" i="28"/>
  <c r="F11" i="28"/>
  <c r="G11" i="28"/>
  <c r="H11" i="28"/>
  <c r="I11" i="28"/>
  <c r="J11" i="28"/>
  <c r="K11" i="28"/>
  <c r="L11" i="28"/>
  <c r="M11" i="28"/>
  <c r="N11" i="28"/>
  <c r="O11" i="28"/>
  <c r="P11" i="28"/>
  <c r="CL11" i="28" s="1"/>
  <c r="E12" i="28"/>
  <c r="F12" i="28"/>
  <c r="G12" i="28"/>
  <c r="H12" i="28"/>
  <c r="I12" i="28"/>
  <c r="J12" i="28"/>
  <c r="K12" i="28"/>
  <c r="L12" i="28"/>
  <c r="M12" i="28"/>
  <c r="N12" i="28"/>
  <c r="O12" i="28"/>
  <c r="P12" i="28"/>
  <c r="CL12" i="28" s="1"/>
  <c r="E13" i="28"/>
  <c r="F13" i="28"/>
  <c r="G13" i="28"/>
  <c r="H13" i="28"/>
  <c r="I13" i="28"/>
  <c r="J13" i="28"/>
  <c r="K13" i="28"/>
  <c r="L13" i="28"/>
  <c r="M13" i="28"/>
  <c r="N13" i="28"/>
  <c r="O13" i="28"/>
  <c r="P13" i="28"/>
  <c r="CL13" i="28" s="1"/>
  <c r="E14" i="28"/>
  <c r="F14" i="28"/>
  <c r="G14" i="28"/>
  <c r="H14" i="28"/>
  <c r="I14" i="28"/>
  <c r="J14" i="28"/>
  <c r="K14" i="28"/>
  <c r="L14" i="28"/>
  <c r="M14" i="28"/>
  <c r="N14" i="28"/>
  <c r="O14" i="28"/>
  <c r="P14" i="28"/>
  <c r="CL14" i="28" s="1"/>
  <c r="E15" i="28"/>
  <c r="F15" i="28"/>
  <c r="G15" i="28"/>
  <c r="H15" i="28"/>
  <c r="I15" i="28"/>
  <c r="J15" i="28"/>
  <c r="K15" i="28"/>
  <c r="L15" i="28"/>
  <c r="M15" i="28"/>
  <c r="N15" i="28"/>
  <c r="O15" i="28"/>
  <c r="P15" i="28"/>
  <c r="CL15" i="28" s="1"/>
  <c r="E16" i="28"/>
  <c r="F16" i="28"/>
  <c r="G16" i="28"/>
  <c r="H16" i="28"/>
  <c r="I16" i="28"/>
  <c r="J16" i="28"/>
  <c r="K16" i="28"/>
  <c r="L16" i="28"/>
  <c r="M16" i="28"/>
  <c r="N16" i="28"/>
  <c r="O16" i="28"/>
  <c r="P16" i="28"/>
  <c r="CL16" i="28" s="1"/>
  <c r="E17" i="28"/>
  <c r="F17" i="28"/>
  <c r="G17" i="28"/>
  <c r="H17" i="28"/>
  <c r="I17" i="28"/>
  <c r="J17" i="28"/>
  <c r="K17" i="28"/>
  <c r="L17" i="28"/>
  <c r="M17" i="28"/>
  <c r="N17" i="28"/>
  <c r="O17" i="28"/>
  <c r="P17" i="28"/>
  <c r="CL17" i="28" s="1"/>
  <c r="E18" i="28"/>
  <c r="F18" i="28"/>
  <c r="G18" i="28"/>
  <c r="H18" i="28"/>
  <c r="I18" i="28"/>
  <c r="J18" i="28"/>
  <c r="K18" i="28"/>
  <c r="L18" i="28"/>
  <c r="M18" i="28"/>
  <c r="N18" i="28"/>
  <c r="O18" i="28"/>
  <c r="P18" i="28"/>
  <c r="CL18" i="28" s="1"/>
  <c r="E19" i="28"/>
  <c r="F19" i="28"/>
  <c r="G19" i="28"/>
  <c r="H19" i="28"/>
  <c r="I19" i="28"/>
  <c r="J19" i="28"/>
  <c r="K19" i="28"/>
  <c r="L19" i="28"/>
  <c r="M19" i="28"/>
  <c r="N19" i="28"/>
  <c r="O19" i="28"/>
  <c r="P19" i="28"/>
  <c r="CL19" i="28" s="1"/>
  <c r="E20" i="28"/>
  <c r="F20" i="28"/>
  <c r="G20" i="28"/>
  <c r="H20" i="28"/>
  <c r="I20" i="28"/>
  <c r="J20" i="28"/>
  <c r="K20" i="28"/>
  <c r="L20" i="28"/>
  <c r="M20" i="28"/>
  <c r="N20" i="28"/>
  <c r="O20" i="28"/>
  <c r="P20" i="28"/>
  <c r="E21" i="28"/>
  <c r="F21" i="28"/>
  <c r="G21" i="28"/>
  <c r="H21" i="28"/>
  <c r="I21" i="28"/>
  <c r="J21" i="28"/>
  <c r="K21" i="28"/>
  <c r="L21" i="28"/>
  <c r="M21" i="28"/>
  <c r="N21" i="28"/>
  <c r="O21" i="28"/>
  <c r="P21" i="28"/>
  <c r="CL21" i="28" s="1"/>
  <c r="E22" i="28"/>
  <c r="F22" i="28"/>
  <c r="G22" i="28"/>
  <c r="H22" i="28"/>
  <c r="I22" i="28"/>
  <c r="J22" i="28"/>
  <c r="K22" i="28"/>
  <c r="L22" i="28"/>
  <c r="M22" i="28"/>
  <c r="N22" i="28"/>
  <c r="O22" i="28"/>
  <c r="P22" i="28"/>
  <c r="CL22" i="28" s="1"/>
  <c r="E23" i="28"/>
  <c r="F23" i="28"/>
  <c r="G23" i="28"/>
  <c r="H23" i="28"/>
  <c r="I23" i="28"/>
  <c r="J23" i="28"/>
  <c r="K23" i="28"/>
  <c r="L23" i="28"/>
  <c r="M23" i="28"/>
  <c r="N23" i="28"/>
  <c r="O23" i="28"/>
  <c r="P23" i="28"/>
  <c r="CL23" i="28" s="1"/>
  <c r="E24" i="28"/>
  <c r="F24" i="28"/>
  <c r="G24" i="28"/>
  <c r="H24" i="28"/>
  <c r="I24" i="28"/>
  <c r="J24" i="28"/>
  <c r="K24" i="28"/>
  <c r="L24" i="28"/>
  <c r="M24" i="28"/>
  <c r="N24" i="28"/>
  <c r="O24" i="28"/>
  <c r="P24" i="28"/>
  <c r="CL24" i="28" s="1"/>
  <c r="E25" i="28"/>
  <c r="F25" i="28"/>
  <c r="G25" i="28"/>
  <c r="H25" i="28"/>
  <c r="I25" i="28"/>
  <c r="J25" i="28"/>
  <c r="K25" i="28"/>
  <c r="L25" i="28"/>
  <c r="M25" i="28"/>
  <c r="N25" i="28"/>
  <c r="O25" i="28"/>
  <c r="P25" i="28"/>
  <c r="CL25" i="28" s="1"/>
  <c r="E26" i="28"/>
  <c r="F26" i="28"/>
  <c r="G26" i="28"/>
  <c r="H26" i="28"/>
  <c r="I26" i="28"/>
  <c r="J26" i="28"/>
  <c r="K26" i="28"/>
  <c r="L26" i="28"/>
  <c r="M26" i="28"/>
  <c r="N26" i="28"/>
  <c r="O26" i="28"/>
  <c r="P26" i="28"/>
  <c r="CL26" i="28" s="1"/>
  <c r="E27" i="28"/>
  <c r="F27" i="28"/>
  <c r="G27" i="28"/>
  <c r="H27" i="28"/>
  <c r="I27" i="28"/>
  <c r="J27" i="28"/>
  <c r="K27" i="28"/>
  <c r="L27" i="28"/>
  <c r="M27" i="28"/>
  <c r="N27" i="28"/>
  <c r="O27" i="28"/>
  <c r="P27" i="28"/>
  <c r="CL27" i="28" s="1"/>
  <c r="E28" i="28"/>
  <c r="F28" i="28"/>
  <c r="G28" i="28"/>
  <c r="H28" i="28"/>
  <c r="I28" i="28"/>
  <c r="J28" i="28"/>
  <c r="K28" i="28"/>
  <c r="L28" i="28"/>
  <c r="M28" i="28"/>
  <c r="N28" i="28"/>
  <c r="O28" i="28"/>
  <c r="P28" i="28"/>
  <c r="CL28" i="28" s="1"/>
  <c r="E29" i="28"/>
  <c r="F29" i="28"/>
  <c r="G29" i="28"/>
  <c r="H29" i="28"/>
  <c r="I29" i="28"/>
  <c r="J29" i="28"/>
  <c r="K29" i="28"/>
  <c r="L29" i="28"/>
  <c r="M29" i="28"/>
  <c r="N29" i="28"/>
  <c r="O29" i="28"/>
  <c r="P29" i="28"/>
  <c r="CL29" i="28" s="1"/>
  <c r="E30" i="28"/>
  <c r="F30" i="28"/>
  <c r="G30" i="28"/>
  <c r="H30" i="28"/>
  <c r="I30" i="28"/>
  <c r="J30" i="28"/>
  <c r="K30" i="28"/>
  <c r="L30" i="28"/>
  <c r="M30" i="28"/>
  <c r="N30" i="28"/>
  <c r="O30" i="28"/>
  <c r="P30" i="28"/>
  <c r="CL30" i="28" s="1"/>
  <c r="E31" i="28"/>
  <c r="F31" i="28"/>
  <c r="G31" i="28"/>
  <c r="H31" i="28"/>
  <c r="I31" i="28"/>
  <c r="J31" i="28"/>
  <c r="K31" i="28"/>
  <c r="L31" i="28"/>
  <c r="M31" i="28"/>
  <c r="N31" i="28"/>
  <c r="O31" i="28"/>
  <c r="P31" i="28"/>
  <c r="CL31" i="28" s="1"/>
  <c r="E32" i="28"/>
  <c r="F32" i="28"/>
  <c r="G32" i="28"/>
  <c r="H32" i="28"/>
  <c r="I32" i="28"/>
  <c r="J32" i="28"/>
  <c r="K32" i="28"/>
  <c r="L32" i="28"/>
  <c r="M32" i="28"/>
  <c r="N32" i="28"/>
  <c r="O32" i="28"/>
  <c r="P32" i="28"/>
  <c r="E33" i="28"/>
  <c r="F33" i="28"/>
  <c r="G33" i="28"/>
  <c r="H33" i="28"/>
  <c r="I33" i="28"/>
  <c r="J33" i="28"/>
  <c r="K33" i="28"/>
  <c r="L33" i="28"/>
  <c r="M33" i="28"/>
  <c r="N33" i="28"/>
  <c r="O33" i="28"/>
  <c r="P33" i="28"/>
  <c r="CL33" i="28" s="1"/>
  <c r="E34" i="28"/>
  <c r="F34" i="28"/>
  <c r="G34" i="28"/>
  <c r="H34" i="28"/>
  <c r="I34" i="28"/>
  <c r="J34" i="28"/>
  <c r="K34" i="28"/>
  <c r="L34" i="28"/>
  <c r="M34" i="28"/>
  <c r="N34" i="28"/>
  <c r="O34" i="28"/>
  <c r="P34" i="28"/>
  <c r="CL34" i="28" s="1"/>
  <c r="E35" i="28"/>
  <c r="F35" i="28"/>
  <c r="G35" i="28"/>
  <c r="H35" i="28"/>
  <c r="I35" i="28"/>
  <c r="J35" i="28"/>
  <c r="K35" i="28"/>
  <c r="L35" i="28"/>
  <c r="M35" i="28"/>
  <c r="N35" i="28"/>
  <c r="O35" i="28"/>
  <c r="P35" i="28"/>
  <c r="CL35" i="28" s="1"/>
  <c r="E36" i="28"/>
  <c r="F36" i="28"/>
  <c r="G36" i="28"/>
  <c r="H36" i="28"/>
  <c r="I36" i="28"/>
  <c r="J36" i="28"/>
  <c r="K36" i="28"/>
  <c r="L36" i="28"/>
  <c r="M36" i="28"/>
  <c r="N36" i="28"/>
  <c r="O36" i="28"/>
  <c r="P36" i="28"/>
  <c r="CL36" i="28" s="1"/>
  <c r="E37" i="28"/>
  <c r="F37" i="28"/>
  <c r="G37" i="28"/>
  <c r="H37" i="28"/>
  <c r="I37" i="28"/>
  <c r="J37" i="28"/>
  <c r="K37" i="28"/>
  <c r="L37" i="28"/>
  <c r="M37" i="28"/>
  <c r="N37" i="28"/>
  <c r="O37" i="28"/>
  <c r="P37" i="28"/>
  <c r="CL37" i="28" s="1"/>
  <c r="E38" i="28"/>
  <c r="F38" i="28"/>
  <c r="G38" i="28"/>
  <c r="H38" i="28"/>
  <c r="I38" i="28"/>
  <c r="J38" i="28"/>
  <c r="K38" i="28"/>
  <c r="L38" i="28"/>
  <c r="M38" i="28"/>
  <c r="N38" i="28"/>
  <c r="O38" i="28"/>
  <c r="P38" i="28"/>
  <c r="CL38" i="28" s="1"/>
  <c r="E39" i="28"/>
  <c r="F39" i="28"/>
  <c r="G39" i="28"/>
  <c r="H39" i="28"/>
  <c r="I39" i="28"/>
  <c r="J39" i="28"/>
  <c r="K39" i="28"/>
  <c r="L39" i="28"/>
  <c r="M39" i="28"/>
  <c r="N39" i="28"/>
  <c r="O39" i="28"/>
  <c r="P39" i="28"/>
  <c r="CL39" i="28" s="1"/>
  <c r="E40" i="28"/>
  <c r="F40" i="28"/>
  <c r="G40" i="28"/>
  <c r="H40" i="28"/>
  <c r="I40" i="28"/>
  <c r="J40" i="28"/>
  <c r="K40" i="28"/>
  <c r="L40" i="28"/>
  <c r="M40" i="28"/>
  <c r="N40" i="28"/>
  <c r="O40" i="28"/>
  <c r="P40" i="28"/>
  <c r="CL40" i="28" s="1"/>
  <c r="E41" i="28"/>
  <c r="F41" i="28"/>
  <c r="G41" i="28"/>
  <c r="H41" i="28"/>
  <c r="I41" i="28"/>
  <c r="J41" i="28"/>
  <c r="K41" i="28"/>
  <c r="L41" i="28"/>
  <c r="M41" i="28"/>
  <c r="N41" i="28"/>
  <c r="O41" i="28"/>
  <c r="P41" i="28"/>
  <c r="CL41" i="28" s="1"/>
  <c r="E42" i="28"/>
  <c r="F42" i="28"/>
  <c r="G42" i="28"/>
  <c r="H42" i="28"/>
  <c r="I42" i="28"/>
  <c r="J42" i="28"/>
  <c r="K42" i="28"/>
  <c r="L42" i="28"/>
  <c r="M42" i="28"/>
  <c r="N42" i="28"/>
  <c r="O42" i="28"/>
  <c r="P42" i="28"/>
  <c r="CL42" i="28" s="1"/>
  <c r="E43" i="28"/>
  <c r="F43" i="28"/>
  <c r="G43" i="28"/>
  <c r="H43" i="28"/>
  <c r="I43" i="28"/>
  <c r="J43" i="28"/>
  <c r="K43" i="28"/>
  <c r="L43" i="28"/>
  <c r="M43" i="28"/>
  <c r="N43" i="28"/>
  <c r="O43" i="28"/>
  <c r="P43" i="28"/>
  <c r="CL43" i="28" s="1"/>
  <c r="E44" i="28"/>
  <c r="F44" i="28"/>
  <c r="G44" i="28"/>
  <c r="H44" i="28"/>
  <c r="I44" i="28"/>
  <c r="J44" i="28"/>
  <c r="K44" i="28"/>
  <c r="L44" i="28"/>
  <c r="M44" i="28"/>
  <c r="N44" i="28"/>
  <c r="O44" i="28"/>
  <c r="P44" i="28"/>
  <c r="E45" i="28"/>
  <c r="F45" i="28"/>
  <c r="G45" i="28"/>
  <c r="H45" i="28"/>
  <c r="I45" i="28"/>
  <c r="J45" i="28"/>
  <c r="K45" i="28"/>
  <c r="L45" i="28"/>
  <c r="M45" i="28"/>
  <c r="N45" i="28"/>
  <c r="O45" i="28"/>
  <c r="P45" i="28"/>
  <c r="CL45" i="28" s="1"/>
  <c r="E46" i="28"/>
  <c r="F46" i="28"/>
  <c r="G46" i="28"/>
  <c r="H46" i="28"/>
  <c r="I46" i="28"/>
  <c r="J46" i="28"/>
  <c r="K46" i="28"/>
  <c r="L46" i="28"/>
  <c r="M46" i="28"/>
  <c r="N46" i="28"/>
  <c r="O46" i="28"/>
  <c r="P46" i="28"/>
  <c r="CL46" i="28" s="1"/>
  <c r="E47" i="28"/>
  <c r="F47" i="28"/>
  <c r="G47" i="28"/>
  <c r="H47" i="28"/>
  <c r="I47" i="28"/>
  <c r="J47" i="28"/>
  <c r="K47" i="28"/>
  <c r="L47" i="28"/>
  <c r="M47" i="28"/>
  <c r="N47" i="28"/>
  <c r="O47" i="28"/>
  <c r="P47" i="28"/>
  <c r="CL47" i="28" s="1"/>
  <c r="E48" i="28"/>
  <c r="F48" i="28"/>
  <c r="G48" i="28"/>
  <c r="H48" i="28"/>
  <c r="I48" i="28"/>
  <c r="J48" i="28"/>
  <c r="K48" i="28"/>
  <c r="L48" i="28"/>
  <c r="M48" i="28"/>
  <c r="N48" i="28"/>
  <c r="O48" i="28"/>
  <c r="P48" i="28"/>
  <c r="CL48" i="28" s="1"/>
  <c r="E49" i="28"/>
  <c r="F49" i="28"/>
  <c r="G49" i="28"/>
  <c r="H49" i="28"/>
  <c r="I49" i="28"/>
  <c r="J49" i="28"/>
  <c r="K49" i="28"/>
  <c r="L49" i="28"/>
  <c r="M49" i="28"/>
  <c r="N49" i="28"/>
  <c r="O49" i="28"/>
  <c r="P49" i="28"/>
  <c r="CL49" i="28" s="1"/>
  <c r="E50" i="28"/>
  <c r="F50" i="28"/>
  <c r="G50" i="28"/>
  <c r="H50" i="28"/>
  <c r="I50" i="28"/>
  <c r="J50" i="28"/>
  <c r="K50" i="28"/>
  <c r="L50" i="28"/>
  <c r="M50" i="28"/>
  <c r="N50" i="28"/>
  <c r="O50" i="28"/>
  <c r="P50" i="28"/>
  <c r="CL50" i="28" s="1"/>
  <c r="E51" i="28"/>
  <c r="F51" i="28"/>
  <c r="G51" i="28"/>
  <c r="H51" i="28"/>
  <c r="I51" i="28"/>
  <c r="J51" i="28"/>
  <c r="K51" i="28"/>
  <c r="L51" i="28"/>
  <c r="M51" i="28"/>
  <c r="N51" i="28"/>
  <c r="O51" i="28"/>
  <c r="P51" i="28"/>
  <c r="CL51" i="28" s="1"/>
  <c r="E52" i="28"/>
  <c r="F52" i="28"/>
  <c r="G52" i="28"/>
  <c r="H52" i="28"/>
  <c r="I52" i="28"/>
  <c r="J52" i="28"/>
  <c r="K52" i="28"/>
  <c r="L52" i="28"/>
  <c r="M52" i="28"/>
  <c r="N52" i="28"/>
  <c r="O52" i="28"/>
  <c r="P52" i="28"/>
  <c r="CL52" i="28" s="1"/>
  <c r="E53" i="28"/>
  <c r="F53" i="28"/>
  <c r="G53" i="28"/>
  <c r="H53" i="28"/>
  <c r="I53" i="28"/>
  <c r="J53" i="28"/>
  <c r="K53" i="28"/>
  <c r="L53" i="28"/>
  <c r="M53" i="28"/>
  <c r="N53" i="28"/>
  <c r="O53" i="28"/>
  <c r="P53" i="28"/>
  <c r="CL53" i="28" s="1"/>
  <c r="E54" i="28"/>
  <c r="F54" i="28"/>
  <c r="G54" i="28"/>
  <c r="H54" i="28"/>
  <c r="I54" i="28"/>
  <c r="J54" i="28"/>
  <c r="K54" i="28"/>
  <c r="L54" i="28"/>
  <c r="M54" i="28"/>
  <c r="N54" i="28"/>
  <c r="O54" i="28"/>
  <c r="P54" i="28"/>
  <c r="CL54" i="28" s="1"/>
  <c r="E55" i="28"/>
  <c r="F55" i="28"/>
  <c r="G55" i="28"/>
  <c r="H55" i="28"/>
  <c r="I55" i="28"/>
  <c r="J55" i="28"/>
  <c r="K55" i="28"/>
  <c r="L55" i="28"/>
  <c r="M55" i="28"/>
  <c r="N55" i="28"/>
  <c r="O55" i="28"/>
  <c r="P55" i="28"/>
  <c r="CL55" i="28" s="1"/>
  <c r="E56" i="28"/>
  <c r="F56" i="28"/>
  <c r="G56" i="28"/>
  <c r="H56" i="28"/>
  <c r="I56" i="28"/>
  <c r="J56" i="28"/>
  <c r="K56" i="28"/>
  <c r="L56" i="28"/>
  <c r="M56" i="28"/>
  <c r="N56" i="28"/>
  <c r="O56" i="28"/>
  <c r="P56" i="28"/>
  <c r="E57" i="28"/>
  <c r="F57" i="28"/>
  <c r="G57" i="28"/>
  <c r="H57" i="28"/>
  <c r="I57" i="28"/>
  <c r="J57" i="28"/>
  <c r="K57" i="28"/>
  <c r="L57" i="28"/>
  <c r="M57" i="28"/>
  <c r="N57" i="28"/>
  <c r="O57" i="28"/>
  <c r="P57" i="28"/>
  <c r="CL57" i="28" s="1"/>
  <c r="E58" i="28"/>
  <c r="F58" i="28"/>
  <c r="G58" i="28"/>
  <c r="H58" i="28"/>
  <c r="I58" i="28"/>
  <c r="J58" i="28"/>
  <c r="K58" i="28"/>
  <c r="L58" i="28"/>
  <c r="M58" i="28"/>
  <c r="N58" i="28"/>
  <c r="O58" i="28"/>
  <c r="P58" i="28"/>
  <c r="CL58" i="28" s="1"/>
  <c r="E59" i="28"/>
  <c r="F59" i="28"/>
  <c r="G59" i="28"/>
  <c r="H59" i="28"/>
  <c r="I59" i="28"/>
  <c r="J59" i="28"/>
  <c r="K59" i="28"/>
  <c r="L59" i="28"/>
  <c r="M59" i="28"/>
  <c r="N59" i="28"/>
  <c r="O59" i="28"/>
  <c r="P59" i="28"/>
  <c r="CL59" i="28" s="1"/>
  <c r="E60" i="28"/>
  <c r="F60" i="28"/>
  <c r="G60" i="28"/>
  <c r="H60" i="28"/>
  <c r="I60" i="28"/>
  <c r="J60" i="28"/>
  <c r="K60" i="28"/>
  <c r="L60" i="28"/>
  <c r="M60" i="28"/>
  <c r="N60" i="28"/>
  <c r="O60" i="28"/>
  <c r="P60" i="28"/>
  <c r="CL60" i="28" s="1"/>
  <c r="E61" i="28"/>
  <c r="F61" i="28"/>
  <c r="G61" i="28"/>
  <c r="H61" i="28"/>
  <c r="I61" i="28"/>
  <c r="J61" i="28"/>
  <c r="K61" i="28"/>
  <c r="L61" i="28"/>
  <c r="M61" i="28"/>
  <c r="N61" i="28"/>
  <c r="O61" i="28"/>
  <c r="P61" i="28"/>
  <c r="CL61" i="28" s="1"/>
  <c r="E62" i="28"/>
  <c r="F62" i="28"/>
  <c r="G62" i="28"/>
  <c r="H62" i="28"/>
  <c r="I62" i="28"/>
  <c r="J62" i="28"/>
  <c r="K62" i="28"/>
  <c r="L62" i="28"/>
  <c r="M62" i="28"/>
  <c r="N62" i="28"/>
  <c r="O62" i="28"/>
  <c r="P62" i="28"/>
  <c r="CL62" i="28" s="1"/>
  <c r="E63" i="28"/>
  <c r="F63" i="28"/>
  <c r="G63" i="28"/>
  <c r="H63" i="28"/>
  <c r="I63" i="28"/>
  <c r="J63" i="28"/>
  <c r="K63" i="28"/>
  <c r="L63" i="28"/>
  <c r="M63" i="28"/>
  <c r="N63" i="28"/>
  <c r="O63" i="28"/>
  <c r="P63" i="28"/>
  <c r="CL63" i="28" s="1"/>
  <c r="E64" i="28"/>
  <c r="F64" i="28"/>
  <c r="G64" i="28"/>
  <c r="H64" i="28"/>
  <c r="I64" i="28"/>
  <c r="J64" i="28"/>
  <c r="K64" i="28"/>
  <c r="L64" i="28"/>
  <c r="M64" i="28"/>
  <c r="N64" i="28"/>
  <c r="O64" i="28"/>
  <c r="P64" i="28"/>
  <c r="CL64" i="28" s="1"/>
  <c r="E65" i="28"/>
  <c r="F65" i="28"/>
  <c r="G65" i="28"/>
  <c r="H65" i="28"/>
  <c r="I65" i="28"/>
  <c r="J65" i="28"/>
  <c r="K65" i="28"/>
  <c r="L65" i="28"/>
  <c r="M65" i="28"/>
  <c r="N65" i="28"/>
  <c r="O65" i="28"/>
  <c r="P65" i="28"/>
  <c r="CL65" i="28" s="1"/>
  <c r="E66" i="28"/>
  <c r="F66" i="28"/>
  <c r="G66" i="28"/>
  <c r="H66" i="28"/>
  <c r="I66" i="28"/>
  <c r="J66" i="28"/>
  <c r="K66" i="28"/>
  <c r="L66" i="28"/>
  <c r="M66" i="28"/>
  <c r="N66" i="28"/>
  <c r="O66" i="28"/>
  <c r="P66" i="28"/>
  <c r="CL66" i="28" s="1"/>
  <c r="E67" i="28"/>
  <c r="F67" i="28"/>
  <c r="G67" i="28"/>
  <c r="H67" i="28"/>
  <c r="I67" i="28"/>
  <c r="J67" i="28"/>
  <c r="K67" i="28"/>
  <c r="L67" i="28"/>
  <c r="M67" i="28"/>
  <c r="N67" i="28"/>
  <c r="O67" i="28"/>
  <c r="P67" i="28"/>
  <c r="CL67" i="28" s="1"/>
  <c r="E68" i="28"/>
  <c r="F68" i="28"/>
  <c r="G68" i="28"/>
  <c r="H68" i="28"/>
  <c r="I68" i="28"/>
  <c r="J68" i="28"/>
  <c r="K68" i="28"/>
  <c r="L68" i="28"/>
  <c r="M68" i="28"/>
  <c r="N68" i="28"/>
  <c r="O68" i="28"/>
  <c r="P68" i="28"/>
  <c r="E69" i="28"/>
  <c r="F69" i="28"/>
  <c r="G69" i="28"/>
  <c r="H69" i="28"/>
  <c r="I69" i="28"/>
  <c r="J69" i="28"/>
  <c r="K69" i="28"/>
  <c r="L69" i="28"/>
  <c r="M69" i="28"/>
  <c r="N69" i="28"/>
  <c r="O69" i="28"/>
  <c r="P69" i="28"/>
  <c r="CL69" i="28" s="1"/>
  <c r="E70" i="28"/>
  <c r="F70" i="28"/>
  <c r="G70" i="28"/>
  <c r="H70" i="28"/>
  <c r="I70" i="28"/>
  <c r="J70" i="28"/>
  <c r="K70" i="28"/>
  <c r="L70" i="28"/>
  <c r="M70" i="28"/>
  <c r="N70" i="28"/>
  <c r="O70" i="28"/>
  <c r="P70" i="28"/>
  <c r="CL70" i="28" s="1"/>
  <c r="E71" i="28"/>
  <c r="F71" i="28"/>
  <c r="G71" i="28"/>
  <c r="H71" i="28"/>
  <c r="I71" i="28"/>
  <c r="J71" i="28"/>
  <c r="K71" i="28"/>
  <c r="L71" i="28"/>
  <c r="M71" i="28"/>
  <c r="N71" i="28"/>
  <c r="O71" i="28"/>
  <c r="P71" i="28"/>
  <c r="CL71" i="28" s="1"/>
  <c r="E72" i="28"/>
  <c r="F72" i="28"/>
  <c r="G72" i="28"/>
  <c r="H72" i="28"/>
  <c r="I72" i="28"/>
  <c r="J72" i="28"/>
  <c r="K72" i="28"/>
  <c r="L72" i="28"/>
  <c r="M72" i="28"/>
  <c r="N72" i="28"/>
  <c r="O72" i="28"/>
  <c r="P72" i="28"/>
  <c r="CL72" i="28" s="1"/>
  <c r="E73" i="28"/>
  <c r="F73" i="28"/>
  <c r="G73" i="28"/>
  <c r="H73" i="28"/>
  <c r="I73" i="28"/>
  <c r="J73" i="28"/>
  <c r="K73" i="28"/>
  <c r="L73" i="28"/>
  <c r="M73" i="28"/>
  <c r="N73" i="28"/>
  <c r="O73" i="28"/>
  <c r="P73" i="28"/>
  <c r="CL73" i="28" s="1"/>
  <c r="E74" i="28"/>
  <c r="F74" i="28"/>
  <c r="G74" i="28"/>
  <c r="H74" i="28"/>
  <c r="I74" i="28"/>
  <c r="J74" i="28"/>
  <c r="K74" i="28"/>
  <c r="L74" i="28"/>
  <c r="M74" i="28"/>
  <c r="N74" i="28"/>
  <c r="O74" i="28"/>
  <c r="P74" i="28"/>
  <c r="CL74" i="28" s="1"/>
  <c r="E75" i="28"/>
  <c r="F75" i="28"/>
  <c r="G75" i="28"/>
  <c r="H75" i="28"/>
  <c r="I75" i="28"/>
  <c r="J75" i="28"/>
  <c r="K75" i="28"/>
  <c r="L75" i="28"/>
  <c r="M75" i="28"/>
  <c r="N75" i="28"/>
  <c r="O75" i="28"/>
  <c r="P75" i="28"/>
  <c r="CL75" i="28" s="1"/>
  <c r="E76" i="28"/>
  <c r="F76" i="28"/>
  <c r="G76" i="28"/>
  <c r="H76" i="28"/>
  <c r="I76" i="28"/>
  <c r="J76" i="28"/>
  <c r="K76" i="28"/>
  <c r="L76" i="28"/>
  <c r="M76" i="28"/>
  <c r="N76" i="28"/>
  <c r="O76" i="28"/>
  <c r="P76" i="28"/>
  <c r="CL76" i="28" s="1"/>
  <c r="E77" i="28"/>
  <c r="F77" i="28"/>
  <c r="G77" i="28"/>
  <c r="H77" i="28"/>
  <c r="I77" i="28"/>
  <c r="J77" i="28"/>
  <c r="K77" i="28"/>
  <c r="L77" i="28"/>
  <c r="M77" i="28"/>
  <c r="N77" i="28"/>
  <c r="O77" i="28"/>
  <c r="P77" i="28"/>
  <c r="CL77" i="28" s="1"/>
  <c r="E78" i="28"/>
  <c r="F78" i="28"/>
  <c r="G78" i="28"/>
  <c r="H78" i="28"/>
  <c r="I78" i="28"/>
  <c r="J78" i="28"/>
  <c r="K78" i="28"/>
  <c r="L78" i="28"/>
  <c r="M78" i="28"/>
  <c r="N78" i="28"/>
  <c r="O78" i="28"/>
  <c r="P78" i="28"/>
  <c r="CL78" i="28" s="1"/>
  <c r="E79" i="28"/>
  <c r="F79" i="28"/>
  <c r="G79" i="28"/>
  <c r="H79" i="28"/>
  <c r="I79" i="28"/>
  <c r="J79" i="28"/>
  <c r="K79" i="28"/>
  <c r="L79" i="28"/>
  <c r="M79" i="28"/>
  <c r="N79" i="28"/>
  <c r="O79" i="28"/>
  <c r="P79" i="28"/>
  <c r="CL79" i="28" s="1"/>
  <c r="E80" i="28"/>
  <c r="F80" i="28"/>
  <c r="G80" i="28"/>
  <c r="H80" i="28"/>
  <c r="I80" i="28"/>
  <c r="J80" i="28"/>
  <c r="K80" i="28"/>
  <c r="L80" i="28"/>
  <c r="M80" i="28"/>
  <c r="N80" i="28"/>
  <c r="O80" i="28"/>
  <c r="P80" i="28"/>
  <c r="E81" i="28"/>
  <c r="F81" i="28"/>
  <c r="G81" i="28"/>
  <c r="H81" i="28"/>
  <c r="I81" i="28"/>
  <c r="J81" i="28"/>
  <c r="K81" i="28"/>
  <c r="L81" i="28"/>
  <c r="M81" i="28"/>
  <c r="N81" i="28"/>
  <c r="O81" i="28"/>
  <c r="P81" i="28"/>
  <c r="CL81" i="28" s="1"/>
  <c r="E82" i="28"/>
  <c r="F82" i="28"/>
  <c r="G82" i="28"/>
  <c r="H82" i="28"/>
  <c r="I82" i="28"/>
  <c r="J82" i="28"/>
  <c r="K82" i="28"/>
  <c r="L82" i="28"/>
  <c r="M82" i="28"/>
  <c r="N82" i="28"/>
  <c r="O82" i="28"/>
  <c r="P82" i="28"/>
  <c r="CL82" i="28" s="1"/>
  <c r="E83" i="28"/>
  <c r="F83" i="28"/>
  <c r="G83" i="28"/>
  <c r="H83" i="28"/>
  <c r="I83" i="28"/>
  <c r="J83" i="28"/>
  <c r="K83" i="28"/>
  <c r="L83" i="28"/>
  <c r="M83" i="28"/>
  <c r="N83" i="28"/>
  <c r="O83" i="28"/>
  <c r="P83" i="28"/>
  <c r="CL83" i="28" s="1"/>
  <c r="E84" i="28"/>
  <c r="F84" i="28"/>
  <c r="G84" i="28"/>
  <c r="H84" i="28"/>
  <c r="I84" i="28"/>
  <c r="J84" i="28"/>
  <c r="K84" i="28"/>
  <c r="L84" i="28"/>
  <c r="M84" i="28"/>
  <c r="N84" i="28"/>
  <c r="O84" i="28"/>
  <c r="P84" i="28"/>
  <c r="CL84" i="28" s="1"/>
  <c r="E85" i="28"/>
  <c r="F85" i="28"/>
  <c r="G85" i="28"/>
  <c r="H85" i="28"/>
  <c r="I85" i="28"/>
  <c r="J85" i="28"/>
  <c r="K85" i="28"/>
  <c r="L85" i="28"/>
  <c r="M85" i="28"/>
  <c r="N85" i="28"/>
  <c r="O85" i="28"/>
  <c r="P85" i="28"/>
  <c r="CL85" i="28" s="1"/>
  <c r="E86" i="28"/>
  <c r="F86" i="28"/>
  <c r="G86" i="28"/>
  <c r="H86" i="28"/>
  <c r="I86" i="28"/>
  <c r="J86" i="28"/>
  <c r="K86" i="28"/>
  <c r="L86" i="28"/>
  <c r="M86" i="28"/>
  <c r="N86" i="28"/>
  <c r="O86" i="28"/>
  <c r="P86" i="28"/>
  <c r="CL86" i="28" s="1"/>
  <c r="E87" i="28"/>
  <c r="F87" i="28"/>
  <c r="G87" i="28"/>
  <c r="H87" i="28"/>
  <c r="I87" i="28"/>
  <c r="J87" i="28"/>
  <c r="K87" i="28"/>
  <c r="L87" i="28"/>
  <c r="M87" i="28"/>
  <c r="N87" i="28"/>
  <c r="O87" i="28"/>
  <c r="P87" i="28"/>
  <c r="CL87" i="28" s="1"/>
  <c r="E88" i="28"/>
  <c r="F88" i="28"/>
  <c r="G88" i="28"/>
  <c r="H88" i="28"/>
  <c r="I88" i="28"/>
  <c r="J88" i="28"/>
  <c r="K88" i="28"/>
  <c r="L88" i="28"/>
  <c r="M88" i="28"/>
  <c r="N88" i="28"/>
  <c r="O88" i="28"/>
  <c r="P88" i="28"/>
  <c r="CL88" i="28" s="1"/>
  <c r="E89" i="28"/>
  <c r="F89" i="28"/>
  <c r="G89" i="28"/>
  <c r="H89" i="28"/>
  <c r="I89" i="28"/>
  <c r="J89" i="28"/>
  <c r="K89" i="28"/>
  <c r="L89" i="28"/>
  <c r="M89" i="28"/>
  <c r="N89" i="28"/>
  <c r="O89" i="28"/>
  <c r="P89" i="28"/>
  <c r="CL89" i="28" s="1"/>
  <c r="E90" i="28"/>
  <c r="F90" i="28"/>
  <c r="G90" i="28"/>
  <c r="H90" i="28"/>
  <c r="I90" i="28"/>
  <c r="J90" i="28"/>
  <c r="K90" i="28"/>
  <c r="L90" i="28"/>
  <c r="M90" i="28"/>
  <c r="N90" i="28"/>
  <c r="O90" i="28"/>
  <c r="P90" i="28"/>
  <c r="CL90" i="28" s="1"/>
  <c r="E91" i="28"/>
  <c r="F91" i="28"/>
  <c r="G91" i="28"/>
  <c r="H91" i="28"/>
  <c r="I91" i="28"/>
  <c r="J91" i="28"/>
  <c r="K91" i="28"/>
  <c r="L91" i="28"/>
  <c r="M91" i="28"/>
  <c r="N91" i="28"/>
  <c r="O91" i="28"/>
  <c r="P91" i="28"/>
  <c r="CL91" i="28" s="1"/>
  <c r="E92" i="28"/>
  <c r="F92" i="28"/>
  <c r="G92" i="28"/>
  <c r="H92" i="28"/>
  <c r="I92" i="28"/>
  <c r="J92" i="28"/>
  <c r="K92" i="28"/>
  <c r="L92" i="28"/>
  <c r="M92" i="28"/>
  <c r="N92" i="28"/>
  <c r="O92" i="28"/>
  <c r="P92" i="28"/>
  <c r="E93" i="28"/>
  <c r="F93" i="28"/>
  <c r="G93" i="28"/>
  <c r="H93" i="28"/>
  <c r="I93" i="28"/>
  <c r="J93" i="28"/>
  <c r="K93" i="28"/>
  <c r="L93" i="28"/>
  <c r="M93" i="28"/>
  <c r="N93" i="28"/>
  <c r="O93" i="28"/>
  <c r="P93" i="28"/>
  <c r="CL93" i="28" s="1"/>
  <c r="E94" i="28"/>
  <c r="F94" i="28"/>
  <c r="G94" i="28"/>
  <c r="H94" i="28"/>
  <c r="I94" i="28"/>
  <c r="J94" i="28"/>
  <c r="K94" i="28"/>
  <c r="L94" i="28"/>
  <c r="M94" i="28"/>
  <c r="N94" i="28"/>
  <c r="O94" i="28"/>
  <c r="P94" i="28"/>
  <c r="CL94" i="28" s="1"/>
  <c r="E95" i="28"/>
  <c r="F95" i="28"/>
  <c r="G95" i="28"/>
  <c r="H95" i="28"/>
  <c r="I95" i="28"/>
  <c r="J95" i="28"/>
  <c r="K95" i="28"/>
  <c r="L95" i="28"/>
  <c r="M95" i="28"/>
  <c r="N95" i="28"/>
  <c r="O95" i="28"/>
  <c r="P95" i="28"/>
  <c r="CL95" i="28" s="1"/>
  <c r="E96" i="28"/>
  <c r="F96" i="28"/>
  <c r="G96" i="28"/>
  <c r="H96" i="28"/>
  <c r="I96" i="28"/>
  <c r="J96" i="28"/>
  <c r="K96" i="28"/>
  <c r="L96" i="28"/>
  <c r="M96" i="28"/>
  <c r="N96" i="28"/>
  <c r="O96" i="28"/>
  <c r="P96" i="28"/>
  <c r="CL96" i="28" s="1"/>
  <c r="E97" i="28"/>
  <c r="F97" i="28"/>
  <c r="G97" i="28"/>
  <c r="H97" i="28"/>
  <c r="I97" i="28"/>
  <c r="J97" i="28"/>
  <c r="K97" i="28"/>
  <c r="L97" i="28"/>
  <c r="M97" i="28"/>
  <c r="N97" i="28"/>
  <c r="O97" i="28"/>
  <c r="P97" i="28"/>
  <c r="CL97" i="28" s="1"/>
  <c r="E98" i="28"/>
  <c r="F98" i="28"/>
  <c r="G98" i="28"/>
  <c r="H98" i="28"/>
  <c r="I98" i="28"/>
  <c r="J98" i="28"/>
  <c r="K98" i="28"/>
  <c r="L98" i="28"/>
  <c r="M98" i="28"/>
  <c r="N98" i="28"/>
  <c r="O98" i="28"/>
  <c r="P98" i="28"/>
  <c r="CL98" i="28" s="1"/>
  <c r="E99" i="28"/>
  <c r="F99" i="28"/>
  <c r="G99" i="28"/>
  <c r="H99" i="28"/>
  <c r="I99" i="28"/>
  <c r="J99" i="28"/>
  <c r="K99" i="28"/>
  <c r="L99" i="28"/>
  <c r="M99" i="28"/>
  <c r="N99" i="28"/>
  <c r="O99" i="28"/>
  <c r="P99" i="28"/>
  <c r="CL99" i="28" s="1"/>
  <c r="E100" i="28"/>
  <c r="F100" i="28"/>
  <c r="G100" i="28"/>
  <c r="H100" i="28"/>
  <c r="I100" i="28"/>
  <c r="J100" i="28"/>
  <c r="K100" i="28"/>
  <c r="L100" i="28"/>
  <c r="M100" i="28"/>
  <c r="N100" i="28"/>
  <c r="O100" i="28"/>
  <c r="P100" i="28"/>
  <c r="CL100" i="28" s="1"/>
  <c r="E101" i="28"/>
  <c r="F101" i="28"/>
  <c r="G101" i="28"/>
  <c r="H101" i="28"/>
  <c r="I101" i="28"/>
  <c r="J101" i="28"/>
  <c r="K101" i="28"/>
  <c r="L101" i="28"/>
  <c r="M101" i="28"/>
  <c r="N101" i="28"/>
  <c r="O101" i="28"/>
  <c r="P101" i="28"/>
  <c r="CL101" i="28" s="1"/>
  <c r="E102" i="28"/>
  <c r="F102" i="28"/>
  <c r="G102" i="28"/>
  <c r="H102" i="28"/>
  <c r="I102" i="28"/>
  <c r="J102" i="28"/>
  <c r="K102" i="28"/>
  <c r="L102" i="28"/>
  <c r="M102" i="28"/>
  <c r="N102" i="28"/>
  <c r="O102" i="28"/>
  <c r="P102" i="28"/>
  <c r="CL102" i="28" s="1"/>
  <c r="E103" i="28"/>
  <c r="F103" i="28"/>
  <c r="G103" i="28"/>
  <c r="H103" i="28"/>
  <c r="I103" i="28"/>
  <c r="J103" i="28"/>
  <c r="K103" i="28"/>
  <c r="L103" i="28"/>
  <c r="M103" i="28"/>
  <c r="N103" i="28"/>
  <c r="O103" i="28"/>
  <c r="P103" i="28"/>
  <c r="CL103" i="28" s="1"/>
  <c r="E104" i="28"/>
  <c r="F104" i="28"/>
  <c r="G104" i="28"/>
  <c r="H104" i="28"/>
  <c r="I104" i="28"/>
  <c r="J104" i="28"/>
  <c r="K104" i="28"/>
  <c r="L104" i="28"/>
  <c r="M104" i="28"/>
  <c r="N104" i="28"/>
  <c r="O104" i="28"/>
  <c r="P104" i="28"/>
  <c r="E105" i="28"/>
  <c r="F105" i="28"/>
  <c r="G105" i="28"/>
  <c r="H105" i="28"/>
  <c r="I105" i="28"/>
  <c r="J105" i="28"/>
  <c r="K105" i="28"/>
  <c r="L105" i="28"/>
  <c r="M105" i="28"/>
  <c r="N105" i="28"/>
  <c r="O105" i="28"/>
  <c r="P105" i="28"/>
  <c r="CL105" i="28" s="1"/>
  <c r="E106" i="28"/>
  <c r="F106" i="28"/>
  <c r="G106" i="28"/>
  <c r="H106" i="28"/>
  <c r="I106" i="28"/>
  <c r="J106" i="28"/>
  <c r="K106" i="28"/>
  <c r="L106" i="28"/>
  <c r="M106" i="28"/>
  <c r="N106" i="28"/>
  <c r="O106" i="28"/>
  <c r="P106" i="28"/>
  <c r="CL106" i="28" s="1"/>
  <c r="E107" i="28"/>
  <c r="F107" i="28"/>
  <c r="G107" i="28"/>
  <c r="H107" i="28"/>
  <c r="I107" i="28"/>
  <c r="J107" i="28"/>
  <c r="K107" i="28"/>
  <c r="L107" i="28"/>
  <c r="M107" i="28"/>
  <c r="N107" i="28"/>
  <c r="O107" i="28"/>
  <c r="P107" i="28"/>
  <c r="CL107" i="28" s="1"/>
  <c r="E108" i="28"/>
  <c r="F108" i="28"/>
  <c r="G108" i="28"/>
  <c r="H108" i="28"/>
  <c r="I108" i="28"/>
  <c r="J108" i="28"/>
  <c r="K108" i="28"/>
  <c r="L108" i="28"/>
  <c r="M108" i="28"/>
  <c r="N108" i="28"/>
  <c r="O108" i="28"/>
  <c r="P108" i="28"/>
  <c r="CL108" i="28" s="1"/>
  <c r="E109" i="28"/>
  <c r="F109" i="28"/>
  <c r="G109" i="28"/>
  <c r="H109" i="28"/>
  <c r="I109" i="28"/>
  <c r="J109" i="28"/>
  <c r="K109" i="28"/>
  <c r="L109" i="28"/>
  <c r="M109" i="28"/>
  <c r="N109" i="28"/>
  <c r="O109" i="28"/>
  <c r="P109" i="28"/>
  <c r="CL109" i="28" s="1"/>
  <c r="E110" i="28"/>
  <c r="F110" i="28"/>
  <c r="G110" i="28"/>
  <c r="H110" i="28"/>
  <c r="I110" i="28"/>
  <c r="J110" i="28"/>
  <c r="K110" i="28"/>
  <c r="L110" i="28"/>
  <c r="M110" i="28"/>
  <c r="N110" i="28"/>
  <c r="O110" i="28"/>
  <c r="P110" i="28"/>
  <c r="CL110" i="28" s="1"/>
  <c r="E111" i="28"/>
  <c r="F111" i="28"/>
  <c r="G111" i="28"/>
  <c r="H111" i="28"/>
  <c r="I111" i="28"/>
  <c r="J111" i="28"/>
  <c r="K111" i="28"/>
  <c r="L111" i="28"/>
  <c r="M111" i="28"/>
  <c r="N111" i="28"/>
  <c r="O111" i="28"/>
  <c r="P111" i="28"/>
  <c r="CL111" i="28" s="1"/>
  <c r="E112" i="28"/>
  <c r="F112" i="28"/>
  <c r="G112" i="28"/>
  <c r="H112" i="28"/>
  <c r="I112" i="28"/>
  <c r="J112" i="28"/>
  <c r="K112" i="28"/>
  <c r="L112" i="28"/>
  <c r="M112" i="28"/>
  <c r="N112" i="28"/>
  <c r="O112" i="28"/>
  <c r="P112" i="28"/>
  <c r="CL112" i="28" s="1"/>
  <c r="E113" i="28"/>
  <c r="F113" i="28"/>
  <c r="G113" i="28"/>
  <c r="H113" i="28"/>
  <c r="I113" i="28"/>
  <c r="J113" i="28"/>
  <c r="K113" i="28"/>
  <c r="L113" i="28"/>
  <c r="M113" i="28"/>
  <c r="N113" i="28"/>
  <c r="O113" i="28"/>
  <c r="P113" i="28"/>
  <c r="CL113" i="28" s="1"/>
  <c r="E114" i="28"/>
  <c r="F114" i="28"/>
  <c r="G114" i="28"/>
  <c r="H114" i="28"/>
  <c r="I114" i="28"/>
  <c r="J114" i="28"/>
  <c r="K114" i="28"/>
  <c r="L114" i="28"/>
  <c r="M114" i="28"/>
  <c r="N114" i="28"/>
  <c r="O114" i="28"/>
  <c r="P114" i="28"/>
  <c r="CL114" i="28" s="1"/>
  <c r="E115" i="28"/>
  <c r="F115" i="28"/>
  <c r="G115" i="28"/>
  <c r="H115" i="28"/>
  <c r="I115" i="28"/>
  <c r="J115" i="28"/>
  <c r="K115" i="28"/>
  <c r="L115" i="28"/>
  <c r="M115" i="28"/>
  <c r="N115" i="28"/>
  <c r="O115" i="28"/>
  <c r="P115" i="28"/>
  <c r="CL115" i="28" s="1"/>
  <c r="E116" i="28"/>
  <c r="F116" i="28"/>
  <c r="G116" i="28"/>
  <c r="H116" i="28"/>
  <c r="I116" i="28"/>
  <c r="J116" i="28"/>
  <c r="K116" i="28"/>
  <c r="L116" i="28"/>
  <c r="M116" i="28"/>
  <c r="N116" i="28"/>
  <c r="O116" i="28"/>
  <c r="P116" i="28"/>
  <c r="E117" i="28"/>
  <c r="F117" i="28"/>
  <c r="G117" i="28"/>
  <c r="H117" i="28"/>
  <c r="I117" i="28"/>
  <c r="J117" i="28"/>
  <c r="K117" i="28"/>
  <c r="L117" i="28"/>
  <c r="M117" i="28"/>
  <c r="N117" i="28"/>
  <c r="O117" i="28"/>
  <c r="P117" i="28"/>
  <c r="CL117" i="28" s="1"/>
  <c r="E118" i="28"/>
  <c r="F118" i="28"/>
  <c r="G118" i="28"/>
  <c r="H118" i="28"/>
  <c r="I118" i="28"/>
  <c r="J118" i="28"/>
  <c r="K118" i="28"/>
  <c r="L118" i="28"/>
  <c r="M118" i="28"/>
  <c r="N118" i="28"/>
  <c r="O118" i="28"/>
  <c r="P118" i="28"/>
  <c r="CL118" i="28" s="1"/>
  <c r="E119" i="28"/>
  <c r="F119" i="28"/>
  <c r="G119" i="28"/>
  <c r="H119" i="28"/>
  <c r="I119" i="28"/>
  <c r="J119" i="28"/>
  <c r="K119" i="28"/>
  <c r="L119" i="28"/>
  <c r="M119" i="28"/>
  <c r="N119" i="28"/>
  <c r="O119" i="28"/>
  <c r="P119" i="28"/>
  <c r="CL119" i="28" s="1"/>
  <c r="E120" i="28"/>
  <c r="F120" i="28"/>
  <c r="G120" i="28"/>
  <c r="H120" i="28"/>
  <c r="I120" i="28"/>
  <c r="J120" i="28"/>
  <c r="K120" i="28"/>
  <c r="L120" i="28"/>
  <c r="M120" i="28"/>
  <c r="N120" i="28"/>
  <c r="O120" i="28"/>
  <c r="P120" i="28"/>
  <c r="CL120" i="28" s="1"/>
  <c r="E121" i="28"/>
  <c r="F121" i="28"/>
  <c r="G121" i="28"/>
  <c r="H121" i="28"/>
  <c r="I121" i="28"/>
  <c r="J121" i="28"/>
  <c r="K121" i="28"/>
  <c r="L121" i="28"/>
  <c r="M121" i="28"/>
  <c r="N121" i="28"/>
  <c r="O121" i="28"/>
  <c r="P121" i="28"/>
  <c r="CL121" i="28" s="1"/>
  <c r="E122" i="28"/>
  <c r="F122" i="28"/>
  <c r="G122" i="28"/>
  <c r="H122" i="28"/>
  <c r="I122" i="28"/>
  <c r="J122" i="28"/>
  <c r="K122" i="28"/>
  <c r="L122" i="28"/>
  <c r="M122" i="28"/>
  <c r="N122" i="28"/>
  <c r="O122" i="28"/>
  <c r="P122" i="28"/>
  <c r="CL122" i="28" s="1"/>
  <c r="E123" i="28"/>
  <c r="F123" i="28"/>
  <c r="G123" i="28"/>
  <c r="H123" i="28"/>
  <c r="I123" i="28"/>
  <c r="J123" i="28"/>
  <c r="K123" i="28"/>
  <c r="L123" i="28"/>
  <c r="M123" i="28"/>
  <c r="N123" i="28"/>
  <c r="O123" i="28"/>
  <c r="P123" i="28"/>
  <c r="CL123" i="28" s="1"/>
  <c r="E124" i="28"/>
  <c r="F124" i="28"/>
  <c r="G124" i="28"/>
  <c r="H124" i="28"/>
  <c r="I124" i="28"/>
  <c r="J124" i="28"/>
  <c r="K124" i="28"/>
  <c r="L124" i="28"/>
  <c r="M124" i="28"/>
  <c r="N124" i="28"/>
  <c r="O124" i="28"/>
  <c r="P124" i="28"/>
  <c r="CL124" i="28" s="1"/>
  <c r="E125" i="28"/>
  <c r="F125" i="28"/>
  <c r="G125" i="28"/>
  <c r="H125" i="28"/>
  <c r="I125" i="28"/>
  <c r="J125" i="28"/>
  <c r="K125" i="28"/>
  <c r="L125" i="28"/>
  <c r="M125" i="28"/>
  <c r="N125" i="28"/>
  <c r="O125" i="28"/>
  <c r="P125" i="28"/>
  <c r="CL125" i="28" s="1"/>
  <c r="E126" i="28"/>
  <c r="F126" i="28"/>
  <c r="G126" i="28"/>
  <c r="H126" i="28"/>
  <c r="I126" i="28"/>
  <c r="J126" i="28"/>
  <c r="K126" i="28"/>
  <c r="L126" i="28"/>
  <c r="M126" i="28"/>
  <c r="N126" i="28"/>
  <c r="O126" i="28"/>
  <c r="P126" i="28"/>
  <c r="CL126" i="28" s="1"/>
  <c r="E127" i="28"/>
  <c r="F127" i="28"/>
  <c r="G127" i="28"/>
  <c r="H127" i="28"/>
  <c r="I127" i="28"/>
  <c r="J127" i="28"/>
  <c r="K127" i="28"/>
  <c r="L127" i="28"/>
  <c r="M127" i="28"/>
  <c r="N127" i="28"/>
  <c r="O127" i="28"/>
  <c r="P127" i="28"/>
  <c r="CL127" i="28" s="1"/>
  <c r="E128" i="28"/>
  <c r="F128" i="28"/>
  <c r="G128" i="28"/>
  <c r="H128" i="28"/>
  <c r="I128" i="28"/>
  <c r="J128" i="28"/>
  <c r="K128" i="28"/>
  <c r="L128" i="28"/>
  <c r="M128" i="28"/>
  <c r="N128" i="28"/>
  <c r="O128" i="28"/>
  <c r="P128" i="28"/>
  <c r="E129" i="28"/>
  <c r="F129" i="28"/>
  <c r="G129" i="28"/>
  <c r="H129" i="28"/>
  <c r="I129" i="28"/>
  <c r="J129" i="28"/>
  <c r="K129" i="28"/>
  <c r="L129" i="28"/>
  <c r="M129" i="28"/>
  <c r="N129" i="28"/>
  <c r="O129" i="28"/>
  <c r="P129" i="28"/>
  <c r="CL129" i="28" s="1"/>
  <c r="E130" i="28"/>
  <c r="F130" i="28"/>
  <c r="G130" i="28"/>
  <c r="H130" i="28"/>
  <c r="I130" i="28"/>
  <c r="J130" i="28"/>
  <c r="K130" i="28"/>
  <c r="L130" i="28"/>
  <c r="M130" i="28"/>
  <c r="N130" i="28"/>
  <c r="O130" i="28"/>
  <c r="P130" i="28"/>
  <c r="CL130" i="28" s="1"/>
  <c r="E131" i="28"/>
  <c r="F131" i="28"/>
  <c r="G131" i="28"/>
  <c r="H131" i="28"/>
  <c r="I131" i="28"/>
  <c r="J131" i="28"/>
  <c r="K131" i="28"/>
  <c r="L131" i="28"/>
  <c r="M131" i="28"/>
  <c r="N131" i="28"/>
  <c r="O131" i="28"/>
  <c r="P131" i="28"/>
  <c r="CL131" i="28" s="1"/>
  <c r="E132" i="28"/>
  <c r="F132" i="28"/>
  <c r="G132" i="28"/>
  <c r="H132" i="28"/>
  <c r="I132" i="28"/>
  <c r="J132" i="28"/>
  <c r="K132" i="28"/>
  <c r="L132" i="28"/>
  <c r="M132" i="28"/>
  <c r="N132" i="28"/>
  <c r="O132" i="28"/>
  <c r="P132" i="28"/>
  <c r="CL132" i="28" s="1"/>
  <c r="E133" i="28"/>
  <c r="F133" i="28"/>
  <c r="G133" i="28"/>
  <c r="H133" i="28"/>
  <c r="I133" i="28"/>
  <c r="J133" i="28"/>
  <c r="K133" i="28"/>
  <c r="L133" i="28"/>
  <c r="M133" i="28"/>
  <c r="N133" i="28"/>
  <c r="O133" i="28"/>
  <c r="P133" i="28"/>
  <c r="CL133" i="28" s="1"/>
  <c r="E134" i="28"/>
  <c r="F134" i="28"/>
  <c r="G134" i="28"/>
  <c r="H134" i="28"/>
  <c r="I134" i="28"/>
  <c r="J134" i="28"/>
  <c r="K134" i="28"/>
  <c r="L134" i="28"/>
  <c r="M134" i="28"/>
  <c r="N134" i="28"/>
  <c r="O134" i="28"/>
  <c r="P134" i="28"/>
  <c r="CL134" i="28" s="1"/>
  <c r="E135" i="28"/>
  <c r="F135" i="28"/>
  <c r="G135" i="28"/>
  <c r="H135" i="28"/>
  <c r="I135" i="28"/>
  <c r="J135" i="28"/>
  <c r="K135" i="28"/>
  <c r="L135" i="28"/>
  <c r="M135" i="28"/>
  <c r="N135" i="28"/>
  <c r="O135" i="28"/>
  <c r="P135" i="28"/>
  <c r="CL135" i="28" s="1"/>
  <c r="E136" i="28"/>
  <c r="F136" i="28"/>
  <c r="G136" i="28"/>
  <c r="H136" i="28"/>
  <c r="I136" i="28"/>
  <c r="J136" i="28"/>
  <c r="K136" i="28"/>
  <c r="L136" i="28"/>
  <c r="M136" i="28"/>
  <c r="N136" i="28"/>
  <c r="O136" i="28"/>
  <c r="P136" i="28"/>
  <c r="CL136" i="28" s="1"/>
  <c r="E137" i="28"/>
  <c r="F137" i="28"/>
  <c r="G137" i="28"/>
  <c r="H137" i="28"/>
  <c r="I137" i="28"/>
  <c r="J137" i="28"/>
  <c r="K137" i="28"/>
  <c r="L137" i="28"/>
  <c r="M137" i="28"/>
  <c r="N137" i="28"/>
  <c r="O137" i="28"/>
  <c r="P137" i="28"/>
  <c r="CL137" i="28" s="1"/>
  <c r="E138" i="28"/>
  <c r="F138" i="28"/>
  <c r="G138" i="28"/>
  <c r="H138" i="28"/>
  <c r="I138" i="28"/>
  <c r="J138" i="28"/>
  <c r="K138" i="28"/>
  <c r="L138" i="28"/>
  <c r="M138" i="28"/>
  <c r="N138" i="28"/>
  <c r="O138" i="28"/>
  <c r="P138" i="28"/>
  <c r="CL138" i="28" s="1"/>
  <c r="E139" i="28"/>
  <c r="F139" i="28"/>
  <c r="G139" i="28"/>
  <c r="H139" i="28"/>
  <c r="I139" i="28"/>
  <c r="J139" i="28"/>
  <c r="K139" i="28"/>
  <c r="L139" i="28"/>
  <c r="M139" i="28"/>
  <c r="N139" i="28"/>
  <c r="O139" i="28"/>
  <c r="P139" i="28"/>
  <c r="CL139" i="28" s="1"/>
  <c r="E140" i="28"/>
  <c r="F140" i="28"/>
  <c r="G140" i="28"/>
  <c r="H140" i="28"/>
  <c r="I140" i="28"/>
  <c r="J140" i="28"/>
  <c r="K140" i="28"/>
  <c r="L140" i="28"/>
  <c r="M140" i="28"/>
  <c r="N140" i="28"/>
  <c r="O140" i="28"/>
  <c r="P140" i="28"/>
  <c r="E141" i="28"/>
  <c r="F141" i="28"/>
  <c r="G141" i="28"/>
  <c r="H141" i="28"/>
  <c r="I141" i="28"/>
  <c r="J141" i="28"/>
  <c r="K141" i="28"/>
  <c r="L141" i="28"/>
  <c r="M141" i="28"/>
  <c r="N141" i="28"/>
  <c r="O141" i="28"/>
  <c r="P141" i="28"/>
  <c r="CL141" i="28" s="1"/>
  <c r="E142" i="28"/>
  <c r="F142" i="28"/>
  <c r="G142" i="28"/>
  <c r="H142" i="28"/>
  <c r="I142" i="28"/>
  <c r="J142" i="28"/>
  <c r="K142" i="28"/>
  <c r="L142" i="28"/>
  <c r="M142" i="28"/>
  <c r="N142" i="28"/>
  <c r="O142" i="28"/>
  <c r="P142" i="28"/>
  <c r="CL142" i="28" s="1"/>
  <c r="E143" i="28"/>
  <c r="F143" i="28"/>
  <c r="G143" i="28"/>
  <c r="H143" i="28"/>
  <c r="I143" i="28"/>
  <c r="J143" i="28"/>
  <c r="K143" i="28"/>
  <c r="L143" i="28"/>
  <c r="M143" i="28"/>
  <c r="N143" i="28"/>
  <c r="O143" i="28"/>
  <c r="P143" i="28"/>
  <c r="CL143" i="28" s="1"/>
  <c r="E144" i="28"/>
  <c r="F144" i="28"/>
  <c r="G144" i="28"/>
  <c r="H144" i="28"/>
  <c r="I144" i="28"/>
  <c r="J144" i="28"/>
  <c r="K144" i="28"/>
  <c r="L144" i="28"/>
  <c r="M144" i="28"/>
  <c r="N144" i="28"/>
  <c r="O144" i="28"/>
  <c r="P144" i="28"/>
  <c r="CL144" i="28" s="1"/>
  <c r="E145" i="28"/>
  <c r="F145" i="28"/>
  <c r="G145" i="28"/>
  <c r="H145" i="28"/>
  <c r="I145" i="28"/>
  <c r="J145" i="28"/>
  <c r="K145" i="28"/>
  <c r="L145" i="28"/>
  <c r="M145" i="28"/>
  <c r="N145" i="28"/>
  <c r="O145" i="28"/>
  <c r="P145" i="28"/>
  <c r="CL145" i="28" s="1"/>
  <c r="E146" i="28"/>
  <c r="F146" i="28"/>
  <c r="G146" i="28"/>
  <c r="H146" i="28"/>
  <c r="I146" i="28"/>
  <c r="J146" i="28"/>
  <c r="K146" i="28"/>
  <c r="L146" i="28"/>
  <c r="M146" i="28"/>
  <c r="N146" i="28"/>
  <c r="O146" i="28"/>
  <c r="P146" i="28"/>
  <c r="CL146" i="28" s="1"/>
  <c r="E147" i="28"/>
  <c r="F147" i="28"/>
  <c r="G147" i="28"/>
  <c r="H147" i="28"/>
  <c r="I147" i="28"/>
  <c r="J147" i="28"/>
  <c r="K147" i="28"/>
  <c r="L147" i="28"/>
  <c r="M147" i="28"/>
  <c r="N147" i="28"/>
  <c r="O147" i="28"/>
  <c r="P147" i="28"/>
  <c r="CL147" i="28" s="1"/>
  <c r="E148" i="28"/>
  <c r="F148" i="28"/>
  <c r="G148" i="28"/>
  <c r="H148" i="28"/>
  <c r="I148" i="28"/>
  <c r="J148" i="28"/>
  <c r="K148" i="28"/>
  <c r="L148" i="28"/>
  <c r="M148" i="28"/>
  <c r="N148" i="28"/>
  <c r="O148" i="28"/>
  <c r="P148" i="28"/>
  <c r="CL148" i="28" s="1"/>
  <c r="E149" i="28"/>
  <c r="F149" i="28"/>
  <c r="G149" i="28"/>
  <c r="H149" i="28"/>
  <c r="I149" i="28"/>
  <c r="J149" i="28"/>
  <c r="K149" i="28"/>
  <c r="L149" i="28"/>
  <c r="M149" i="28"/>
  <c r="N149" i="28"/>
  <c r="O149" i="28"/>
  <c r="P149" i="28"/>
  <c r="CL149" i="28" s="1"/>
  <c r="E150" i="28"/>
  <c r="F150" i="28"/>
  <c r="G150" i="28"/>
  <c r="H150" i="28"/>
  <c r="I150" i="28"/>
  <c r="J150" i="28"/>
  <c r="K150" i="28"/>
  <c r="L150" i="28"/>
  <c r="M150" i="28"/>
  <c r="N150" i="28"/>
  <c r="O150" i="28"/>
  <c r="P150" i="28"/>
  <c r="CL150" i="28" s="1"/>
  <c r="E151" i="28"/>
  <c r="F151" i="28"/>
  <c r="G151" i="28"/>
  <c r="H151" i="28"/>
  <c r="I151" i="28"/>
  <c r="J151" i="28"/>
  <c r="K151" i="28"/>
  <c r="L151" i="28"/>
  <c r="M151" i="28"/>
  <c r="N151" i="28"/>
  <c r="O151" i="28"/>
  <c r="P151" i="28"/>
  <c r="CL151" i="28" s="1"/>
  <c r="E152" i="28"/>
  <c r="F152" i="28"/>
  <c r="G152" i="28"/>
  <c r="H152" i="28"/>
  <c r="I152" i="28"/>
  <c r="J152" i="28"/>
  <c r="K152" i="28"/>
  <c r="L152" i="28"/>
  <c r="M152" i="28"/>
  <c r="N152" i="28"/>
  <c r="O152" i="28"/>
  <c r="P152" i="28"/>
  <c r="E153" i="28"/>
  <c r="F153" i="28"/>
  <c r="G153" i="28"/>
  <c r="H153" i="28"/>
  <c r="I153" i="28"/>
  <c r="J153" i="28"/>
  <c r="K153" i="28"/>
  <c r="L153" i="28"/>
  <c r="M153" i="28"/>
  <c r="N153" i="28"/>
  <c r="O153" i="28"/>
  <c r="P153" i="28"/>
  <c r="CL153" i="28" s="1"/>
  <c r="E154" i="28"/>
  <c r="F154" i="28"/>
  <c r="G154" i="28"/>
  <c r="H154" i="28"/>
  <c r="I154" i="28"/>
  <c r="J154" i="28"/>
  <c r="K154" i="28"/>
  <c r="L154" i="28"/>
  <c r="M154" i="28"/>
  <c r="N154" i="28"/>
  <c r="O154" i="28"/>
  <c r="P154" i="28"/>
  <c r="CL154" i="28" s="1"/>
  <c r="E155" i="28"/>
  <c r="F155" i="28"/>
  <c r="G155" i="28"/>
  <c r="H155" i="28"/>
  <c r="I155" i="28"/>
  <c r="J155" i="28"/>
  <c r="K155" i="28"/>
  <c r="L155" i="28"/>
  <c r="M155" i="28"/>
  <c r="N155" i="28"/>
  <c r="O155" i="28"/>
  <c r="P155" i="28"/>
  <c r="CL155" i="28" s="1"/>
  <c r="E156" i="28"/>
  <c r="F156" i="28"/>
  <c r="G156" i="28"/>
  <c r="H156" i="28"/>
  <c r="I156" i="28"/>
  <c r="J156" i="28"/>
  <c r="K156" i="28"/>
  <c r="L156" i="28"/>
  <c r="M156" i="28"/>
  <c r="N156" i="28"/>
  <c r="O156" i="28"/>
  <c r="P156" i="28"/>
  <c r="CL156" i="28" s="1"/>
  <c r="E157" i="28"/>
  <c r="F157" i="28"/>
  <c r="G157" i="28"/>
  <c r="H157" i="28"/>
  <c r="I157" i="28"/>
  <c r="J157" i="28"/>
  <c r="K157" i="28"/>
  <c r="L157" i="28"/>
  <c r="M157" i="28"/>
  <c r="N157" i="28"/>
  <c r="O157" i="28"/>
  <c r="P157" i="28"/>
  <c r="CL157" i="28" s="1"/>
  <c r="E158" i="28"/>
  <c r="F158" i="28"/>
  <c r="G158" i="28"/>
  <c r="H158" i="28"/>
  <c r="I158" i="28"/>
  <c r="J158" i="28"/>
  <c r="K158" i="28"/>
  <c r="L158" i="28"/>
  <c r="M158" i="28"/>
  <c r="N158" i="28"/>
  <c r="O158" i="28"/>
  <c r="P158" i="28"/>
  <c r="CL158" i="28" s="1"/>
  <c r="E159" i="28"/>
  <c r="F159" i="28"/>
  <c r="G159" i="28"/>
  <c r="H159" i="28"/>
  <c r="I159" i="28"/>
  <c r="J159" i="28"/>
  <c r="K159" i="28"/>
  <c r="L159" i="28"/>
  <c r="M159" i="28"/>
  <c r="N159" i="28"/>
  <c r="O159" i="28"/>
  <c r="P159" i="28"/>
  <c r="CL159" i="28" s="1"/>
  <c r="E160" i="28"/>
  <c r="F160" i="28"/>
  <c r="G160" i="28"/>
  <c r="H160" i="28"/>
  <c r="I160" i="28"/>
  <c r="J160" i="28"/>
  <c r="K160" i="28"/>
  <c r="L160" i="28"/>
  <c r="M160" i="28"/>
  <c r="N160" i="28"/>
  <c r="O160" i="28"/>
  <c r="P160" i="28"/>
  <c r="CL160" i="28" s="1"/>
  <c r="E161" i="28"/>
  <c r="F161" i="28"/>
  <c r="G161" i="28"/>
  <c r="H161" i="28"/>
  <c r="I161" i="28"/>
  <c r="J161" i="28"/>
  <c r="K161" i="28"/>
  <c r="L161" i="28"/>
  <c r="M161" i="28"/>
  <c r="N161" i="28"/>
  <c r="O161" i="28"/>
  <c r="P161" i="28"/>
  <c r="CL161" i="28" s="1"/>
  <c r="E162" i="28"/>
  <c r="F162" i="28"/>
  <c r="G162" i="28"/>
  <c r="H162" i="28"/>
  <c r="I162" i="28"/>
  <c r="J162" i="28"/>
  <c r="K162" i="28"/>
  <c r="L162" i="28"/>
  <c r="M162" i="28"/>
  <c r="N162" i="28"/>
  <c r="O162" i="28"/>
  <c r="P162" i="28"/>
  <c r="CL162" i="28" s="1"/>
  <c r="E163" i="28"/>
  <c r="F163" i="28"/>
  <c r="G163" i="28"/>
  <c r="H163" i="28"/>
  <c r="I163" i="28"/>
  <c r="J163" i="28"/>
  <c r="K163" i="28"/>
  <c r="L163" i="28"/>
  <c r="M163" i="28"/>
  <c r="N163" i="28"/>
  <c r="O163" i="28"/>
  <c r="P163" i="28"/>
  <c r="CL163" i="28" s="1"/>
  <c r="E164" i="28"/>
  <c r="F164" i="28"/>
  <c r="G164" i="28"/>
  <c r="H164" i="28"/>
  <c r="I164" i="28"/>
  <c r="J164" i="28"/>
  <c r="K164" i="28"/>
  <c r="L164" i="28"/>
  <c r="M164" i="28"/>
  <c r="N164" i="28"/>
  <c r="O164" i="28"/>
  <c r="P164" i="28"/>
  <c r="E165" i="28"/>
  <c r="F165" i="28"/>
  <c r="G165" i="28"/>
  <c r="H165" i="28"/>
  <c r="I165" i="28"/>
  <c r="J165" i="28"/>
  <c r="K165" i="28"/>
  <c r="L165" i="28"/>
  <c r="M165" i="28"/>
  <c r="N165" i="28"/>
  <c r="O165" i="28"/>
  <c r="P165" i="28"/>
  <c r="CL165" i="28" s="1"/>
  <c r="E166" i="28"/>
  <c r="F166" i="28"/>
  <c r="G166" i="28"/>
  <c r="H166" i="28"/>
  <c r="I166" i="28"/>
  <c r="J166" i="28"/>
  <c r="K166" i="28"/>
  <c r="L166" i="28"/>
  <c r="M166" i="28"/>
  <c r="N166" i="28"/>
  <c r="O166" i="28"/>
  <c r="P166" i="28"/>
  <c r="CL166" i="28" s="1"/>
  <c r="E167" i="28"/>
  <c r="F167" i="28"/>
  <c r="G167" i="28"/>
  <c r="H167" i="28"/>
  <c r="I167" i="28"/>
  <c r="J167" i="28"/>
  <c r="K167" i="28"/>
  <c r="L167" i="28"/>
  <c r="M167" i="28"/>
  <c r="N167" i="28"/>
  <c r="O167" i="28"/>
  <c r="P167" i="28"/>
  <c r="CL167" i="28" s="1"/>
  <c r="E168" i="28"/>
  <c r="F168" i="28"/>
  <c r="G168" i="28"/>
  <c r="H168" i="28"/>
  <c r="I168" i="28"/>
  <c r="J168" i="28"/>
  <c r="K168" i="28"/>
  <c r="L168" i="28"/>
  <c r="M168" i="28"/>
  <c r="N168" i="28"/>
  <c r="O168" i="28"/>
  <c r="P168" i="28"/>
  <c r="CL168" i="28" s="1"/>
  <c r="E169" i="28"/>
  <c r="F169" i="28"/>
  <c r="G169" i="28"/>
  <c r="H169" i="28"/>
  <c r="I169" i="28"/>
  <c r="J169" i="28"/>
  <c r="K169" i="28"/>
  <c r="L169" i="28"/>
  <c r="M169" i="28"/>
  <c r="N169" i="28"/>
  <c r="O169" i="28"/>
  <c r="P169" i="28"/>
  <c r="CL169" i="28" s="1"/>
  <c r="E170" i="28"/>
  <c r="F170" i="28"/>
  <c r="G170" i="28"/>
  <c r="H170" i="28"/>
  <c r="I170" i="28"/>
  <c r="J170" i="28"/>
  <c r="K170" i="28"/>
  <c r="L170" i="28"/>
  <c r="M170" i="28"/>
  <c r="N170" i="28"/>
  <c r="O170" i="28"/>
  <c r="P170" i="28"/>
  <c r="CL170" i="28" s="1"/>
  <c r="E171" i="28"/>
  <c r="F171" i="28"/>
  <c r="G171" i="28"/>
  <c r="H171" i="28"/>
  <c r="I171" i="28"/>
  <c r="J171" i="28"/>
  <c r="K171" i="28"/>
  <c r="L171" i="28"/>
  <c r="M171" i="28"/>
  <c r="N171" i="28"/>
  <c r="O171" i="28"/>
  <c r="P171" i="28"/>
  <c r="CL171" i="28" s="1"/>
  <c r="E172" i="28"/>
  <c r="F172" i="28"/>
  <c r="G172" i="28"/>
  <c r="H172" i="28"/>
  <c r="I172" i="28"/>
  <c r="J172" i="28"/>
  <c r="K172" i="28"/>
  <c r="L172" i="28"/>
  <c r="M172" i="28"/>
  <c r="N172" i="28"/>
  <c r="O172" i="28"/>
  <c r="P172" i="28"/>
  <c r="CL172" i="28" s="1"/>
  <c r="E173" i="28"/>
  <c r="F173" i="28"/>
  <c r="G173" i="28"/>
  <c r="H173" i="28"/>
  <c r="I173" i="28"/>
  <c r="J173" i="28"/>
  <c r="K173" i="28"/>
  <c r="L173" i="28"/>
  <c r="M173" i="28"/>
  <c r="N173" i="28"/>
  <c r="O173" i="28"/>
  <c r="P173" i="28"/>
  <c r="CL173" i="28" s="1"/>
  <c r="E174" i="28"/>
  <c r="F174" i="28"/>
  <c r="G174" i="28"/>
  <c r="H174" i="28"/>
  <c r="I174" i="28"/>
  <c r="J174" i="28"/>
  <c r="K174" i="28"/>
  <c r="L174" i="28"/>
  <c r="M174" i="28"/>
  <c r="N174" i="28"/>
  <c r="O174" i="28"/>
  <c r="P174" i="28"/>
  <c r="CL174" i="28" s="1"/>
  <c r="E175" i="28"/>
  <c r="F175" i="28"/>
  <c r="G175" i="28"/>
  <c r="H175" i="28"/>
  <c r="I175" i="28"/>
  <c r="J175" i="28"/>
  <c r="K175" i="28"/>
  <c r="L175" i="28"/>
  <c r="M175" i="28"/>
  <c r="N175" i="28"/>
  <c r="O175" i="28"/>
  <c r="P175" i="28"/>
  <c r="CL175" i="28" s="1"/>
  <c r="E176" i="28"/>
  <c r="F176" i="28"/>
  <c r="G176" i="28"/>
  <c r="H176" i="28"/>
  <c r="I176" i="28"/>
  <c r="J176" i="28"/>
  <c r="K176" i="28"/>
  <c r="L176" i="28"/>
  <c r="M176" i="28"/>
  <c r="N176" i="28"/>
  <c r="O176" i="28"/>
  <c r="P176" i="28"/>
  <c r="E177" i="28"/>
  <c r="F177" i="28"/>
  <c r="G177" i="28"/>
  <c r="H177" i="28"/>
  <c r="I177" i="28"/>
  <c r="J177" i="28"/>
  <c r="K177" i="28"/>
  <c r="L177" i="28"/>
  <c r="M177" i="28"/>
  <c r="N177" i="28"/>
  <c r="O177" i="28"/>
  <c r="P177" i="28"/>
  <c r="CL177" i="28" s="1"/>
  <c r="E178" i="28"/>
  <c r="F178" i="28"/>
  <c r="G178" i="28"/>
  <c r="H178" i="28"/>
  <c r="I178" i="28"/>
  <c r="J178" i="28"/>
  <c r="K178" i="28"/>
  <c r="L178" i="28"/>
  <c r="M178" i="28"/>
  <c r="N178" i="28"/>
  <c r="O178" i="28"/>
  <c r="P178" i="28"/>
  <c r="CL178" i="28" s="1"/>
  <c r="E179" i="28"/>
  <c r="F179" i="28"/>
  <c r="G179" i="28"/>
  <c r="H179" i="28"/>
  <c r="I179" i="28"/>
  <c r="J179" i="28"/>
  <c r="K179" i="28"/>
  <c r="L179" i="28"/>
  <c r="M179" i="28"/>
  <c r="N179" i="28"/>
  <c r="O179" i="28"/>
  <c r="P179" i="28"/>
  <c r="CL179" i="28" s="1"/>
  <c r="E180" i="28"/>
  <c r="F180" i="28"/>
  <c r="G180" i="28"/>
  <c r="H180" i="28"/>
  <c r="I180" i="28"/>
  <c r="J180" i="28"/>
  <c r="K180" i="28"/>
  <c r="L180" i="28"/>
  <c r="M180" i="28"/>
  <c r="N180" i="28"/>
  <c r="O180" i="28"/>
  <c r="P180" i="28"/>
  <c r="CL180" i="28" s="1"/>
  <c r="E181" i="28"/>
  <c r="F181" i="28"/>
  <c r="G181" i="28"/>
  <c r="H181" i="28"/>
  <c r="I181" i="28"/>
  <c r="J181" i="28"/>
  <c r="K181" i="28"/>
  <c r="L181" i="28"/>
  <c r="M181" i="28"/>
  <c r="N181" i="28"/>
  <c r="O181" i="28"/>
  <c r="P181" i="28"/>
  <c r="CL181" i="28" s="1"/>
  <c r="E182" i="28"/>
  <c r="F182" i="28"/>
  <c r="G182" i="28"/>
  <c r="H182" i="28"/>
  <c r="I182" i="28"/>
  <c r="J182" i="28"/>
  <c r="K182" i="28"/>
  <c r="L182" i="28"/>
  <c r="M182" i="28"/>
  <c r="N182" i="28"/>
  <c r="O182" i="28"/>
  <c r="P182" i="28"/>
  <c r="CL182" i="28" s="1"/>
  <c r="E183" i="28"/>
  <c r="F183" i="28"/>
  <c r="G183" i="28"/>
  <c r="H183" i="28"/>
  <c r="I183" i="28"/>
  <c r="J183" i="28"/>
  <c r="K183" i="28"/>
  <c r="L183" i="28"/>
  <c r="M183" i="28"/>
  <c r="N183" i="28"/>
  <c r="O183" i="28"/>
  <c r="P183" i="28"/>
  <c r="CL183" i="28" s="1"/>
  <c r="E184" i="28"/>
  <c r="F184" i="28"/>
  <c r="G184" i="28"/>
  <c r="H184" i="28"/>
  <c r="I184" i="28"/>
  <c r="J184" i="28"/>
  <c r="K184" i="28"/>
  <c r="L184" i="28"/>
  <c r="M184" i="28"/>
  <c r="N184" i="28"/>
  <c r="O184" i="28"/>
  <c r="P184" i="28"/>
  <c r="CL184" i="28" s="1"/>
  <c r="E185" i="28"/>
  <c r="F185" i="28"/>
  <c r="G185" i="28"/>
  <c r="H185" i="28"/>
  <c r="I185" i="28"/>
  <c r="J185" i="28"/>
  <c r="K185" i="28"/>
  <c r="L185" i="28"/>
  <c r="M185" i="28"/>
  <c r="N185" i="28"/>
  <c r="O185" i="28"/>
  <c r="P185" i="28"/>
  <c r="CL185" i="28" s="1"/>
  <c r="E186" i="28"/>
  <c r="F186" i="28"/>
  <c r="G186" i="28"/>
  <c r="H186" i="28"/>
  <c r="I186" i="28"/>
  <c r="J186" i="28"/>
  <c r="K186" i="28"/>
  <c r="L186" i="28"/>
  <c r="M186" i="28"/>
  <c r="N186" i="28"/>
  <c r="O186" i="28"/>
  <c r="P186" i="28"/>
  <c r="CL186" i="28" s="1"/>
  <c r="E187" i="28"/>
  <c r="F187" i="28"/>
  <c r="G187" i="28"/>
  <c r="H187" i="28"/>
  <c r="I187" i="28"/>
  <c r="J187" i="28"/>
  <c r="K187" i="28"/>
  <c r="L187" i="28"/>
  <c r="M187" i="28"/>
  <c r="N187" i="28"/>
  <c r="O187" i="28"/>
  <c r="P187" i="28"/>
  <c r="CL187" i="28" s="1"/>
  <c r="E188" i="28"/>
  <c r="F188" i="28"/>
  <c r="G188" i="28"/>
  <c r="H188" i="28"/>
  <c r="I188" i="28"/>
  <c r="J188" i="28"/>
  <c r="K188" i="28"/>
  <c r="L188" i="28"/>
  <c r="M188" i="28"/>
  <c r="N188" i="28"/>
  <c r="O188" i="28"/>
  <c r="P188" i="28"/>
  <c r="E189" i="28"/>
  <c r="F189" i="28"/>
  <c r="G189" i="28"/>
  <c r="H189" i="28"/>
  <c r="I189" i="28"/>
  <c r="J189" i="28"/>
  <c r="K189" i="28"/>
  <c r="L189" i="28"/>
  <c r="M189" i="28"/>
  <c r="N189" i="28"/>
  <c r="O189" i="28"/>
  <c r="P189" i="28"/>
  <c r="CL189" i="28" s="1"/>
  <c r="E190" i="28"/>
  <c r="F190" i="28"/>
  <c r="G190" i="28"/>
  <c r="H190" i="28"/>
  <c r="I190" i="28"/>
  <c r="J190" i="28"/>
  <c r="K190" i="28"/>
  <c r="L190" i="28"/>
  <c r="M190" i="28"/>
  <c r="N190" i="28"/>
  <c r="O190" i="28"/>
  <c r="P190" i="28"/>
  <c r="CL190" i="28" s="1"/>
  <c r="E191" i="28"/>
  <c r="F191" i="28"/>
  <c r="G191" i="28"/>
  <c r="H191" i="28"/>
  <c r="I191" i="28"/>
  <c r="J191" i="28"/>
  <c r="K191" i="28"/>
  <c r="L191" i="28"/>
  <c r="M191" i="28"/>
  <c r="N191" i="28"/>
  <c r="O191" i="28"/>
  <c r="P191" i="28"/>
  <c r="CL191" i="28" s="1"/>
  <c r="E192" i="28"/>
  <c r="F192" i="28"/>
  <c r="G192" i="28"/>
  <c r="H192" i="28"/>
  <c r="I192" i="28"/>
  <c r="J192" i="28"/>
  <c r="K192" i="28"/>
  <c r="L192" i="28"/>
  <c r="M192" i="28"/>
  <c r="N192" i="28"/>
  <c r="O192" i="28"/>
  <c r="P192" i="28"/>
  <c r="CL192" i="28" s="1"/>
  <c r="E193" i="28"/>
  <c r="F193" i="28"/>
  <c r="G193" i="28"/>
  <c r="H193" i="28"/>
  <c r="I193" i="28"/>
  <c r="J193" i="28"/>
  <c r="K193" i="28"/>
  <c r="L193" i="28"/>
  <c r="M193" i="28"/>
  <c r="N193" i="28"/>
  <c r="O193" i="28"/>
  <c r="P193" i="28"/>
  <c r="CL193" i="28" s="1"/>
  <c r="E194" i="28"/>
  <c r="F194" i="28"/>
  <c r="G194" i="28"/>
  <c r="H194" i="28"/>
  <c r="I194" i="28"/>
  <c r="J194" i="28"/>
  <c r="K194" i="28"/>
  <c r="L194" i="28"/>
  <c r="M194" i="28"/>
  <c r="N194" i="28"/>
  <c r="O194" i="28"/>
  <c r="P194" i="28"/>
  <c r="CL194" i="28" s="1"/>
  <c r="E195" i="28"/>
  <c r="F195" i="28"/>
  <c r="G195" i="28"/>
  <c r="H195" i="28"/>
  <c r="I195" i="28"/>
  <c r="J195" i="28"/>
  <c r="K195" i="28"/>
  <c r="L195" i="28"/>
  <c r="M195" i="28"/>
  <c r="N195" i="28"/>
  <c r="O195" i="28"/>
  <c r="P195" i="28"/>
  <c r="CL195" i="28" s="1"/>
  <c r="E196" i="28"/>
  <c r="F196" i="28"/>
  <c r="G196" i="28"/>
  <c r="H196" i="28"/>
  <c r="I196" i="28"/>
  <c r="J196" i="28"/>
  <c r="K196" i="28"/>
  <c r="L196" i="28"/>
  <c r="M196" i="28"/>
  <c r="N196" i="28"/>
  <c r="O196" i="28"/>
  <c r="P196" i="28"/>
  <c r="CL196" i="28" s="1"/>
  <c r="E197" i="28"/>
  <c r="F197" i="28"/>
  <c r="G197" i="28"/>
  <c r="H197" i="28"/>
  <c r="I197" i="28"/>
  <c r="J197" i="28"/>
  <c r="K197" i="28"/>
  <c r="L197" i="28"/>
  <c r="M197" i="28"/>
  <c r="N197" i="28"/>
  <c r="O197" i="28"/>
  <c r="P197" i="28"/>
  <c r="CL197" i="28" s="1"/>
  <c r="E198" i="28"/>
  <c r="F198" i="28"/>
  <c r="G198" i="28"/>
  <c r="H198" i="28"/>
  <c r="I198" i="28"/>
  <c r="J198" i="28"/>
  <c r="K198" i="28"/>
  <c r="L198" i="28"/>
  <c r="M198" i="28"/>
  <c r="N198" i="28"/>
  <c r="O198" i="28"/>
  <c r="P198" i="28"/>
  <c r="CL198" i="28" s="1"/>
  <c r="E199" i="28"/>
  <c r="F199" i="28"/>
  <c r="G199" i="28"/>
  <c r="H199" i="28"/>
  <c r="I199" i="28"/>
  <c r="J199" i="28"/>
  <c r="K199" i="28"/>
  <c r="L199" i="28"/>
  <c r="M199" i="28"/>
  <c r="N199" i="28"/>
  <c r="O199" i="28"/>
  <c r="P199" i="28"/>
  <c r="CL199" i="28" s="1"/>
  <c r="E200" i="28"/>
  <c r="F200" i="28"/>
  <c r="G200" i="28"/>
  <c r="H200" i="28"/>
  <c r="I200" i="28"/>
  <c r="J200" i="28"/>
  <c r="K200" i="28"/>
  <c r="L200" i="28"/>
  <c r="M200" i="28"/>
  <c r="N200" i="28"/>
  <c r="O200" i="28"/>
  <c r="P200" i="28"/>
  <c r="E201" i="28"/>
  <c r="F201" i="28"/>
  <c r="G201" i="28"/>
  <c r="H201" i="28"/>
  <c r="I201" i="28"/>
  <c r="J201" i="28"/>
  <c r="K201" i="28"/>
  <c r="L201" i="28"/>
  <c r="M201" i="28"/>
  <c r="N201" i="28"/>
  <c r="O201" i="28"/>
  <c r="P201" i="28"/>
  <c r="CL201" i="28" s="1"/>
  <c r="E202" i="28"/>
  <c r="F202" i="28"/>
  <c r="G202" i="28"/>
  <c r="H202" i="28"/>
  <c r="I202" i="28"/>
  <c r="J202" i="28"/>
  <c r="K202" i="28"/>
  <c r="L202" i="28"/>
  <c r="M202" i="28"/>
  <c r="N202" i="28"/>
  <c r="O202" i="28"/>
  <c r="P202" i="28"/>
  <c r="CL202" i="28" s="1"/>
  <c r="E203" i="28"/>
  <c r="F203" i="28"/>
  <c r="G203" i="28"/>
  <c r="H203" i="28"/>
  <c r="I203" i="28"/>
  <c r="J203" i="28"/>
  <c r="K203" i="28"/>
  <c r="L203" i="28"/>
  <c r="M203" i="28"/>
  <c r="N203" i="28"/>
  <c r="O203" i="28"/>
  <c r="P203" i="28"/>
  <c r="CL203" i="28" s="1"/>
  <c r="E204" i="28"/>
  <c r="F204" i="28"/>
  <c r="G204" i="28"/>
  <c r="H204" i="28"/>
  <c r="I204" i="28"/>
  <c r="J204" i="28"/>
  <c r="K204" i="28"/>
  <c r="L204" i="28"/>
  <c r="M204" i="28"/>
  <c r="N204" i="28"/>
  <c r="O204" i="28"/>
  <c r="P204" i="28"/>
  <c r="CL204" i="28" s="1"/>
  <c r="E205" i="28"/>
  <c r="F205" i="28"/>
  <c r="G205" i="28"/>
  <c r="H205" i="28"/>
  <c r="I205" i="28"/>
  <c r="J205" i="28"/>
  <c r="K205" i="28"/>
  <c r="L205" i="28"/>
  <c r="M205" i="28"/>
  <c r="N205" i="28"/>
  <c r="O205" i="28"/>
  <c r="P205" i="28"/>
  <c r="CL205" i="28" s="1"/>
  <c r="E206" i="28"/>
  <c r="F206" i="28"/>
  <c r="G206" i="28"/>
  <c r="H206" i="28"/>
  <c r="I206" i="28"/>
  <c r="J206" i="28"/>
  <c r="K206" i="28"/>
  <c r="L206" i="28"/>
  <c r="M206" i="28"/>
  <c r="N206" i="28"/>
  <c r="O206" i="28"/>
  <c r="P206" i="28"/>
  <c r="CL206" i="28" s="1"/>
  <c r="E207" i="28"/>
  <c r="F207" i="28"/>
  <c r="G207" i="28"/>
  <c r="H207" i="28"/>
  <c r="I207" i="28"/>
  <c r="J207" i="28"/>
  <c r="K207" i="28"/>
  <c r="L207" i="28"/>
  <c r="M207" i="28"/>
  <c r="N207" i="28"/>
  <c r="O207" i="28"/>
  <c r="P207" i="28"/>
  <c r="CL207" i="28" s="1"/>
  <c r="E208" i="28"/>
  <c r="F208" i="28"/>
  <c r="G208" i="28"/>
  <c r="H208" i="28"/>
  <c r="I208" i="28"/>
  <c r="J208" i="28"/>
  <c r="K208" i="28"/>
  <c r="L208" i="28"/>
  <c r="M208" i="28"/>
  <c r="N208" i="28"/>
  <c r="O208" i="28"/>
  <c r="P208" i="28"/>
  <c r="CL208" i="28" s="1"/>
  <c r="E209" i="28"/>
  <c r="F209" i="28"/>
  <c r="G209" i="28"/>
  <c r="H209" i="28"/>
  <c r="I209" i="28"/>
  <c r="J209" i="28"/>
  <c r="K209" i="28"/>
  <c r="L209" i="28"/>
  <c r="M209" i="28"/>
  <c r="N209" i="28"/>
  <c r="O209" i="28"/>
  <c r="P209" i="28"/>
  <c r="CL209" i="28" s="1"/>
  <c r="E210" i="28"/>
  <c r="F210" i="28"/>
  <c r="G210" i="28"/>
  <c r="H210" i="28"/>
  <c r="I210" i="28"/>
  <c r="J210" i="28"/>
  <c r="K210" i="28"/>
  <c r="L210" i="28"/>
  <c r="M210" i="28"/>
  <c r="N210" i="28"/>
  <c r="O210" i="28"/>
  <c r="P210" i="28"/>
  <c r="CL210" i="28" s="1"/>
  <c r="E211" i="28"/>
  <c r="F211" i="28"/>
  <c r="G211" i="28"/>
  <c r="H211" i="28"/>
  <c r="I211" i="28"/>
  <c r="J211" i="28"/>
  <c r="K211" i="28"/>
  <c r="L211" i="28"/>
  <c r="M211" i="28"/>
  <c r="N211" i="28"/>
  <c r="O211" i="28"/>
  <c r="P211" i="28"/>
  <c r="CL211" i="28" s="1"/>
  <c r="E212" i="28"/>
  <c r="F212" i="28"/>
  <c r="G212" i="28"/>
  <c r="H212" i="28"/>
  <c r="I212" i="28"/>
  <c r="J212" i="28"/>
  <c r="K212" i="28"/>
  <c r="L212" i="28"/>
  <c r="M212" i="28"/>
  <c r="N212" i="28"/>
  <c r="O212" i="28"/>
  <c r="P212" i="28"/>
  <c r="E213" i="28"/>
  <c r="F213" i="28"/>
  <c r="G213" i="28"/>
  <c r="H213" i="28"/>
  <c r="I213" i="28"/>
  <c r="J213" i="28"/>
  <c r="K213" i="28"/>
  <c r="L213" i="28"/>
  <c r="M213" i="28"/>
  <c r="N213" i="28"/>
  <c r="O213" i="28"/>
  <c r="P213" i="28"/>
  <c r="CL213" i="28" s="1"/>
  <c r="E214" i="28"/>
  <c r="F214" i="28"/>
  <c r="G214" i="28"/>
  <c r="H214" i="28"/>
  <c r="I214" i="28"/>
  <c r="J214" i="28"/>
  <c r="K214" i="28"/>
  <c r="L214" i="28"/>
  <c r="M214" i="28"/>
  <c r="N214" i="28"/>
  <c r="O214" i="28"/>
  <c r="P214" i="28"/>
  <c r="CL214" i="28" s="1"/>
  <c r="E215" i="28"/>
  <c r="F215" i="28"/>
  <c r="G215" i="28"/>
  <c r="H215" i="28"/>
  <c r="I215" i="28"/>
  <c r="J215" i="28"/>
  <c r="K215" i="28"/>
  <c r="L215" i="28"/>
  <c r="M215" i="28"/>
  <c r="N215" i="28"/>
  <c r="O215" i="28"/>
  <c r="P215" i="28"/>
  <c r="CL215" i="28" s="1"/>
  <c r="E216" i="28"/>
  <c r="F216" i="28"/>
  <c r="G216" i="28"/>
  <c r="H216" i="28"/>
  <c r="I216" i="28"/>
  <c r="J216" i="28"/>
  <c r="K216" i="28"/>
  <c r="L216" i="28"/>
  <c r="M216" i="28"/>
  <c r="N216" i="28"/>
  <c r="O216" i="28"/>
  <c r="P216" i="28"/>
  <c r="CL216" i="28" s="1"/>
  <c r="E217" i="28"/>
  <c r="F217" i="28"/>
  <c r="G217" i="28"/>
  <c r="H217" i="28"/>
  <c r="I217" i="28"/>
  <c r="J217" i="28"/>
  <c r="K217" i="28"/>
  <c r="L217" i="28"/>
  <c r="M217" i="28"/>
  <c r="N217" i="28"/>
  <c r="O217" i="28"/>
  <c r="P217" i="28"/>
  <c r="CL217" i="28" s="1"/>
  <c r="E218" i="28"/>
  <c r="F218" i="28"/>
  <c r="G218" i="28"/>
  <c r="H218" i="28"/>
  <c r="I218" i="28"/>
  <c r="J218" i="28"/>
  <c r="K218" i="28"/>
  <c r="L218" i="28"/>
  <c r="M218" i="28"/>
  <c r="N218" i="28"/>
  <c r="O218" i="28"/>
  <c r="P218" i="28"/>
  <c r="CL218" i="28" s="1"/>
  <c r="E219" i="28"/>
  <c r="F219" i="28"/>
  <c r="G219" i="28"/>
  <c r="H219" i="28"/>
  <c r="I219" i="28"/>
  <c r="J219" i="28"/>
  <c r="K219" i="28"/>
  <c r="L219" i="28"/>
  <c r="M219" i="28"/>
  <c r="N219" i="28"/>
  <c r="O219" i="28"/>
  <c r="P219" i="28"/>
  <c r="CL219" i="28" s="1"/>
  <c r="E220" i="28"/>
  <c r="F220" i="28"/>
  <c r="G220" i="28"/>
  <c r="H220" i="28"/>
  <c r="I220" i="28"/>
  <c r="J220" i="28"/>
  <c r="K220" i="28"/>
  <c r="L220" i="28"/>
  <c r="M220" i="28"/>
  <c r="N220" i="28"/>
  <c r="O220" i="28"/>
  <c r="P220" i="28"/>
  <c r="CL220" i="28" s="1"/>
  <c r="E221" i="28"/>
  <c r="F221" i="28"/>
  <c r="G221" i="28"/>
  <c r="H221" i="28"/>
  <c r="I221" i="28"/>
  <c r="J221" i="28"/>
  <c r="K221" i="28"/>
  <c r="L221" i="28"/>
  <c r="M221" i="28"/>
  <c r="N221" i="28"/>
  <c r="O221" i="28"/>
  <c r="P221" i="28"/>
  <c r="CL221" i="28" s="1"/>
  <c r="E222" i="28"/>
  <c r="F222" i="28"/>
  <c r="G222" i="28"/>
  <c r="H222" i="28"/>
  <c r="I222" i="28"/>
  <c r="J222" i="28"/>
  <c r="K222" i="28"/>
  <c r="L222" i="28"/>
  <c r="M222" i="28"/>
  <c r="N222" i="28"/>
  <c r="O222" i="28"/>
  <c r="P222" i="28"/>
  <c r="CL222" i="28" s="1"/>
  <c r="E223" i="28"/>
  <c r="F223" i="28"/>
  <c r="G223" i="28"/>
  <c r="H223" i="28"/>
  <c r="I223" i="28"/>
  <c r="J223" i="28"/>
  <c r="K223" i="28"/>
  <c r="L223" i="28"/>
  <c r="M223" i="28"/>
  <c r="N223" i="28"/>
  <c r="O223" i="28"/>
  <c r="P223" i="28"/>
  <c r="CL223" i="28" s="1"/>
  <c r="E224" i="28"/>
  <c r="F224" i="28"/>
  <c r="G224" i="28"/>
  <c r="H224" i="28"/>
  <c r="I224" i="28"/>
  <c r="J224" i="28"/>
  <c r="K224" i="28"/>
  <c r="L224" i="28"/>
  <c r="M224" i="28"/>
  <c r="N224" i="28"/>
  <c r="O224" i="28"/>
  <c r="P224" i="28"/>
  <c r="E225" i="28"/>
  <c r="F225" i="28"/>
  <c r="G225" i="28"/>
  <c r="H225" i="28"/>
  <c r="I225" i="28"/>
  <c r="J225" i="28"/>
  <c r="K225" i="28"/>
  <c r="L225" i="28"/>
  <c r="M225" i="28"/>
  <c r="N225" i="28"/>
  <c r="O225" i="28"/>
  <c r="P225" i="28"/>
  <c r="CL225" i="28" s="1"/>
  <c r="E226" i="28"/>
  <c r="F226" i="28"/>
  <c r="G226" i="28"/>
  <c r="H226" i="28"/>
  <c r="I226" i="28"/>
  <c r="J226" i="28"/>
  <c r="K226" i="28"/>
  <c r="L226" i="28"/>
  <c r="M226" i="28"/>
  <c r="N226" i="28"/>
  <c r="O226" i="28"/>
  <c r="P226" i="28"/>
  <c r="CL226" i="28" s="1"/>
  <c r="E227" i="28"/>
  <c r="F227" i="28"/>
  <c r="G227" i="28"/>
  <c r="H227" i="28"/>
  <c r="I227" i="28"/>
  <c r="J227" i="28"/>
  <c r="K227" i="28"/>
  <c r="L227" i="28"/>
  <c r="M227" i="28"/>
  <c r="N227" i="28"/>
  <c r="O227" i="28"/>
  <c r="P227" i="28"/>
  <c r="CL227" i="28" s="1"/>
  <c r="E228" i="28"/>
  <c r="F228" i="28"/>
  <c r="G228" i="28"/>
  <c r="H228" i="28"/>
  <c r="I228" i="28"/>
  <c r="J228" i="28"/>
  <c r="K228" i="28"/>
  <c r="L228" i="28"/>
  <c r="M228" i="28"/>
  <c r="N228" i="28"/>
  <c r="O228" i="28"/>
  <c r="P228" i="28"/>
  <c r="CL228" i="28" s="1"/>
  <c r="E229" i="28"/>
  <c r="F229" i="28"/>
  <c r="G229" i="28"/>
  <c r="H229" i="28"/>
  <c r="I229" i="28"/>
  <c r="J229" i="28"/>
  <c r="K229" i="28"/>
  <c r="L229" i="28"/>
  <c r="M229" i="28"/>
  <c r="N229" i="28"/>
  <c r="O229" i="28"/>
  <c r="P229" i="28"/>
  <c r="CL229" i="28" s="1"/>
  <c r="E230" i="28"/>
  <c r="F230" i="28"/>
  <c r="G230" i="28"/>
  <c r="H230" i="28"/>
  <c r="I230" i="28"/>
  <c r="J230" i="28"/>
  <c r="K230" i="28"/>
  <c r="L230" i="28"/>
  <c r="M230" i="28"/>
  <c r="N230" i="28"/>
  <c r="O230" i="28"/>
  <c r="P230" i="28"/>
  <c r="CL230" i="28" s="1"/>
  <c r="E231" i="28"/>
  <c r="F231" i="28"/>
  <c r="G231" i="28"/>
  <c r="H231" i="28"/>
  <c r="I231" i="28"/>
  <c r="J231" i="28"/>
  <c r="K231" i="28"/>
  <c r="L231" i="28"/>
  <c r="M231" i="28"/>
  <c r="N231" i="28"/>
  <c r="O231" i="28"/>
  <c r="P231" i="28"/>
  <c r="CL231" i="28" s="1"/>
  <c r="E232" i="28"/>
  <c r="F232" i="28"/>
  <c r="G232" i="28"/>
  <c r="H232" i="28"/>
  <c r="I232" i="28"/>
  <c r="J232" i="28"/>
  <c r="K232" i="28"/>
  <c r="L232" i="28"/>
  <c r="M232" i="28"/>
  <c r="N232" i="28"/>
  <c r="O232" i="28"/>
  <c r="P232" i="28"/>
  <c r="CL232" i="28" s="1"/>
  <c r="E233" i="28"/>
  <c r="F233" i="28"/>
  <c r="G233" i="28"/>
  <c r="H233" i="28"/>
  <c r="I233" i="28"/>
  <c r="J233" i="28"/>
  <c r="K233" i="28"/>
  <c r="L233" i="28"/>
  <c r="M233" i="28"/>
  <c r="N233" i="28"/>
  <c r="O233" i="28"/>
  <c r="P233" i="28"/>
  <c r="CL233" i="28" s="1"/>
  <c r="E234" i="28"/>
  <c r="F234" i="28"/>
  <c r="G234" i="28"/>
  <c r="H234" i="28"/>
  <c r="I234" i="28"/>
  <c r="J234" i="28"/>
  <c r="K234" i="28"/>
  <c r="L234" i="28"/>
  <c r="M234" i="28"/>
  <c r="N234" i="28"/>
  <c r="O234" i="28"/>
  <c r="P234" i="28"/>
  <c r="CL234" i="28" s="1"/>
  <c r="E235" i="28"/>
  <c r="F235" i="28"/>
  <c r="G235" i="28"/>
  <c r="H235" i="28"/>
  <c r="I235" i="28"/>
  <c r="J235" i="28"/>
  <c r="K235" i="28"/>
  <c r="L235" i="28"/>
  <c r="M235" i="28"/>
  <c r="N235" i="28"/>
  <c r="O235" i="28"/>
  <c r="P235" i="28"/>
  <c r="CL235" i="28" s="1"/>
  <c r="E236" i="28"/>
  <c r="F236" i="28"/>
  <c r="G236" i="28"/>
  <c r="H236" i="28"/>
  <c r="I236" i="28"/>
  <c r="J236" i="28"/>
  <c r="K236" i="28"/>
  <c r="L236" i="28"/>
  <c r="M236" i="28"/>
  <c r="N236" i="28"/>
  <c r="O236" i="28"/>
  <c r="P236" i="28"/>
  <c r="E237" i="28"/>
  <c r="F237" i="28"/>
  <c r="G237" i="28"/>
  <c r="H237" i="28"/>
  <c r="I237" i="28"/>
  <c r="J237" i="28"/>
  <c r="K237" i="28"/>
  <c r="L237" i="28"/>
  <c r="M237" i="28"/>
  <c r="N237" i="28"/>
  <c r="O237" i="28"/>
  <c r="P237" i="28"/>
  <c r="CL237" i="28" s="1"/>
  <c r="E238" i="28"/>
  <c r="F238" i="28"/>
  <c r="G238" i="28"/>
  <c r="H238" i="28"/>
  <c r="I238" i="28"/>
  <c r="J238" i="28"/>
  <c r="K238" i="28"/>
  <c r="L238" i="28"/>
  <c r="M238" i="28"/>
  <c r="N238" i="28"/>
  <c r="O238" i="28"/>
  <c r="P238" i="28"/>
  <c r="CL238" i="28" s="1"/>
  <c r="E239" i="28"/>
  <c r="F239" i="28"/>
  <c r="G239" i="28"/>
  <c r="H239" i="28"/>
  <c r="I239" i="28"/>
  <c r="J239" i="28"/>
  <c r="K239" i="28"/>
  <c r="L239" i="28"/>
  <c r="M239" i="28"/>
  <c r="N239" i="28"/>
  <c r="O239" i="28"/>
  <c r="P239" i="28"/>
  <c r="CL239" i="28" s="1"/>
  <c r="E240" i="28"/>
  <c r="F240" i="28"/>
  <c r="G240" i="28"/>
  <c r="H240" i="28"/>
  <c r="I240" i="28"/>
  <c r="J240" i="28"/>
  <c r="K240" i="28"/>
  <c r="L240" i="28"/>
  <c r="M240" i="28"/>
  <c r="N240" i="28"/>
  <c r="O240" i="28"/>
  <c r="P240" i="28"/>
  <c r="CL240" i="28" s="1"/>
  <c r="E241" i="28"/>
  <c r="F241" i="28"/>
  <c r="G241" i="28"/>
  <c r="H241" i="28"/>
  <c r="I241" i="28"/>
  <c r="J241" i="28"/>
  <c r="K241" i="28"/>
  <c r="L241" i="28"/>
  <c r="M241" i="28"/>
  <c r="N241" i="28"/>
  <c r="O241" i="28"/>
  <c r="P241" i="28"/>
  <c r="CL241" i="28" s="1"/>
  <c r="E242" i="28"/>
  <c r="F242" i="28"/>
  <c r="G242" i="28"/>
  <c r="H242" i="28"/>
  <c r="I242" i="28"/>
  <c r="J242" i="28"/>
  <c r="K242" i="28"/>
  <c r="L242" i="28"/>
  <c r="M242" i="28"/>
  <c r="N242" i="28"/>
  <c r="O242" i="28"/>
  <c r="P242" i="28"/>
  <c r="CL242" i="28" s="1"/>
  <c r="E243" i="28"/>
  <c r="F243" i="28"/>
  <c r="G243" i="28"/>
  <c r="H243" i="28"/>
  <c r="I243" i="28"/>
  <c r="J243" i="28"/>
  <c r="K243" i="28"/>
  <c r="L243" i="28"/>
  <c r="M243" i="28"/>
  <c r="N243" i="28"/>
  <c r="O243" i="28"/>
  <c r="P243" i="28"/>
  <c r="CL243" i="28" s="1"/>
  <c r="E244" i="28"/>
  <c r="F244" i="28"/>
  <c r="G244" i="28"/>
  <c r="H244" i="28"/>
  <c r="I244" i="28"/>
  <c r="J244" i="28"/>
  <c r="K244" i="28"/>
  <c r="L244" i="28"/>
  <c r="M244" i="28"/>
  <c r="N244" i="28"/>
  <c r="O244" i="28"/>
  <c r="P244" i="28"/>
  <c r="CL244" i="28" s="1"/>
  <c r="E245" i="28"/>
  <c r="F245" i="28"/>
  <c r="G245" i="28"/>
  <c r="H245" i="28"/>
  <c r="I245" i="28"/>
  <c r="J245" i="28"/>
  <c r="K245" i="28"/>
  <c r="L245" i="28"/>
  <c r="M245" i="28"/>
  <c r="N245" i="28"/>
  <c r="O245" i="28"/>
  <c r="P245" i="28"/>
  <c r="CL245" i="28" s="1"/>
  <c r="E246" i="28"/>
  <c r="F246" i="28"/>
  <c r="G246" i="28"/>
  <c r="H246" i="28"/>
  <c r="I246" i="28"/>
  <c r="J246" i="28"/>
  <c r="K246" i="28"/>
  <c r="L246" i="28"/>
  <c r="M246" i="28"/>
  <c r="N246" i="28"/>
  <c r="O246" i="28"/>
  <c r="P246" i="28"/>
  <c r="CL246" i="28" s="1"/>
  <c r="E247" i="28"/>
  <c r="F247" i="28"/>
  <c r="G247" i="28"/>
  <c r="H247" i="28"/>
  <c r="I247" i="28"/>
  <c r="J247" i="28"/>
  <c r="K247" i="28"/>
  <c r="L247" i="28"/>
  <c r="M247" i="28"/>
  <c r="N247" i="28"/>
  <c r="O247" i="28"/>
  <c r="P247" i="28"/>
  <c r="CL247" i="28" s="1"/>
  <c r="E248" i="28"/>
  <c r="F248" i="28"/>
  <c r="G248" i="28"/>
  <c r="H248" i="28"/>
  <c r="I248" i="28"/>
  <c r="J248" i="28"/>
  <c r="K248" i="28"/>
  <c r="L248" i="28"/>
  <c r="M248" i="28"/>
  <c r="N248" i="28"/>
  <c r="O248" i="28"/>
  <c r="P248" i="28"/>
  <c r="E249" i="28"/>
  <c r="F249" i="28"/>
  <c r="G249" i="28"/>
  <c r="H249" i="28"/>
  <c r="I249" i="28"/>
  <c r="J249" i="28"/>
  <c r="K249" i="28"/>
  <c r="L249" i="28"/>
  <c r="M249" i="28"/>
  <c r="N249" i="28"/>
  <c r="O249" i="28"/>
  <c r="P249" i="28"/>
  <c r="CL249" i="28" s="1"/>
  <c r="E250" i="28"/>
  <c r="F250" i="28"/>
  <c r="G250" i="28"/>
  <c r="H250" i="28"/>
  <c r="I250" i="28"/>
  <c r="J250" i="28"/>
  <c r="K250" i="28"/>
  <c r="L250" i="28"/>
  <c r="M250" i="28"/>
  <c r="N250" i="28"/>
  <c r="O250" i="28"/>
  <c r="P250" i="28"/>
  <c r="CL250" i="28" s="1"/>
  <c r="E251" i="28"/>
  <c r="F251" i="28"/>
  <c r="G251" i="28"/>
  <c r="H251" i="28"/>
  <c r="I251" i="28"/>
  <c r="J251" i="28"/>
  <c r="K251" i="28"/>
  <c r="L251" i="28"/>
  <c r="M251" i="28"/>
  <c r="N251" i="28"/>
  <c r="O251" i="28"/>
  <c r="P251" i="28"/>
  <c r="CL251" i="28" s="1"/>
  <c r="E252" i="28"/>
  <c r="F252" i="28"/>
  <c r="G252" i="28"/>
  <c r="H252" i="28"/>
  <c r="I252" i="28"/>
  <c r="J252" i="28"/>
  <c r="K252" i="28"/>
  <c r="L252" i="28"/>
  <c r="M252" i="28"/>
  <c r="N252" i="28"/>
  <c r="O252" i="28"/>
  <c r="P252" i="28"/>
  <c r="CL252" i="28" s="1"/>
  <c r="E253" i="28"/>
  <c r="F253" i="28"/>
  <c r="G253" i="28"/>
  <c r="H253" i="28"/>
  <c r="I253" i="28"/>
  <c r="J253" i="28"/>
  <c r="K253" i="28"/>
  <c r="L253" i="28"/>
  <c r="M253" i="28"/>
  <c r="N253" i="28"/>
  <c r="O253" i="28"/>
  <c r="P253" i="28"/>
  <c r="CL253" i="28" s="1"/>
  <c r="E254" i="28"/>
  <c r="F254" i="28"/>
  <c r="G254" i="28"/>
  <c r="H254" i="28"/>
  <c r="I254" i="28"/>
  <c r="J254" i="28"/>
  <c r="K254" i="28"/>
  <c r="L254" i="28"/>
  <c r="M254" i="28"/>
  <c r="N254" i="28"/>
  <c r="O254" i="28"/>
  <c r="P254" i="28"/>
  <c r="CL254" i="28" s="1"/>
  <c r="E255" i="28"/>
  <c r="F255" i="28"/>
  <c r="G255" i="28"/>
  <c r="H255" i="28"/>
  <c r="I255" i="28"/>
  <c r="J255" i="28"/>
  <c r="K255" i="28"/>
  <c r="L255" i="28"/>
  <c r="M255" i="28"/>
  <c r="N255" i="28"/>
  <c r="O255" i="28"/>
  <c r="P255" i="28"/>
  <c r="CL255" i="28" s="1"/>
  <c r="E256" i="28"/>
  <c r="F256" i="28"/>
  <c r="G256" i="28"/>
  <c r="H256" i="28"/>
  <c r="I256" i="28"/>
  <c r="J256" i="28"/>
  <c r="K256" i="28"/>
  <c r="L256" i="28"/>
  <c r="M256" i="28"/>
  <c r="N256" i="28"/>
  <c r="O256" i="28"/>
  <c r="P256" i="28"/>
  <c r="CL256" i="28" s="1"/>
  <c r="E257" i="28"/>
  <c r="F257" i="28"/>
  <c r="G257" i="28"/>
  <c r="H257" i="28"/>
  <c r="I257" i="28"/>
  <c r="J257" i="28"/>
  <c r="K257" i="28"/>
  <c r="L257" i="28"/>
  <c r="M257" i="28"/>
  <c r="N257" i="28"/>
  <c r="O257" i="28"/>
  <c r="P257" i="28"/>
  <c r="CL257" i="28" s="1"/>
  <c r="E258" i="28"/>
  <c r="F258" i="28"/>
  <c r="G258" i="28"/>
  <c r="H258" i="28"/>
  <c r="I258" i="28"/>
  <c r="J258" i="28"/>
  <c r="K258" i="28"/>
  <c r="L258" i="28"/>
  <c r="M258" i="28"/>
  <c r="N258" i="28"/>
  <c r="O258" i="28"/>
  <c r="P258" i="28"/>
  <c r="CL258" i="28" s="1"/>
  <c r="E259" i="28"/>
  <c r="F259" i="28"/>
  <c r="G259" i="28"/>
  <c r="H259" i="28"/>
  <c r="I259" i="28"/>
  <c r="J259" i="28"/>
  <c r="K259" i="28"/>
  <c r="L259" i="28"/>
  <c r="M259" i="28"/>
  <c r="N259" i="28"/>
  <c r="O259" i="28"/>
  <c r="P259" i="28"/>
  <c r="CL259" i="28" s="1"/>
  <c r="E260" i="28"/>
  <c r="F260" i="28"/>
  <c r="G260" i="28"/>
  <c r="H260" i="28"/>
  <c r="I260" i="28"/>
  <c r="J260" i="28"/>
  <c r="K260" i="28"/>
  <c r="L260" i="28"/>
  <c r="M260" i="28"/>
  <c r="N260" i="28"/>
  <c r="O260" i="28"/>
  <c r="P260" i="28"/>
  <c r="E261" i="28"/>
  <c r="F261" i="28"/>
  <c r="G261" i="28"/>
  <c r="H261" i="28"/>
  <c r="I261" i="28"/>
  <c r="J261" i="28"/>
  <c r="K261" i="28"/>
  <c r="L261" i="28"/>
  <c r="M261" i="28"/>
  <c r="N261" i="28"/>
  <c r="O261" i="28"/>
  <c r="P261" i="28"/>
  <c r="CL261" i="28" s="1"/>
  <c r="E262" i="28"/>
  <c r="F262" i="28"/>
  <c r="G262" i="28"/>
  <c r="H262" i="28"/>
  <c r="I262" i="28"/>
  <c r="J262" i="28"/>
  <c r="K262" i="28"/>
  <c r="L262" i="28"/>
  <c r="M262" i="28"/>
  <c r="N262" i="28"/>
  <c r="O262" i="28"/>
  <c r="P262" i="28"/>
  <c r="CL262" i="28" s="1"/>
  <c r="E263" i="28"/>
  <c r="F263" i="28"/>
  <c r="G263" i="28"/>
  <c r="H263" i="28"/>
  <c r="I263" i="28"/>
  <c r="J263" i="28"/>
  <c r="K263" i="28"/>
  <c r="L263" i="28"/>
  <c r="M263" i="28"/>
  <c r="N263" i="28"/>
  <c r="O263" i="28"/>
  <c r="P263" i="28"/>
  <c r="CL263" i="28" s="1"/>
  <c r="E264" i="28"/>
  <c r="F264" i="28"/>
  <c r="G264" i="28"/>
  <c r="H264" i="28"/>
  <c r="I264" i="28"/>
  <c r="J264" i="28"/>
  <c r="K264" i="28"/>
  <c r="L264" i="28"/>
  <c r="M264" i="28"/>
  <c r="N264" i="28"/>
  <c r="O264" i="28"/>
  <c r="P264" i="28"/>
  <c r="CL264" i="28" s="1"/>
  <c r="E265" i="28"/>
  <c r="F265" i="28"/>
  <c r="G265" i="28"/>
  <c r="H265" i="28"/>
  <c r="I265" i="28"/>
  <c r="J265" i="28"/>
  <c r="K265" i="28"/>
  <c r="L265" i="28"/>
  <c r="M265" i="28"/>
  <c r="N265" i="28"/>
  <c r="O265" i="28"/>
  <c r="P265" i="28"/>
  <c r="CL265" i="28" s="1"/>
  <c r="E266" i="28"/>
  <c r="F266" i="28"/>
  <c r="G266" i="28"/>
  <c r="H266" i="28"/>
  <c r="I266" i="28"/>
  <c r="J266" i="28"/>
  <c r="K266" i="28"/>
  <c r="L266" i="28"/>
  <c r="M266" i="28"/>
  <c r="N266" i="28"/>
  <c r="O266" i="28"/>
  <c r="P266" i="28"/>
  <c r="CL266" i="28" s="1"/>
  <c r="E267" i="28"/>
  <c r="F267" i="28"/>
  <c r="G267" i="28"/>
  <c r="H267" i="28"/>
  <c r="I267" i="28"/>
  <c r="J267" i="28"/>
  <c r="K267" i="28"/>
  <c r="L267" i="28"/>
  <c r="M267" i="28"/>
  <c r="N267" i="28"/>
  <c r="O267" i="28"/>
  <c r="P267" i="28"/>
  <c r="CL267" i="28" s="1"/>
  <c r="E268" i="28"/>
  <c r="F268" i="28"/>
  <c r="G268" i="28"/>
  <c r="H268" i="28"/>
  <c r="I268" i="28"/>
  <c r="J268" i="28"/>
  <c r="K268" i="28"/>
  <c r="L268" i="28"/>
  <c r="M268" i="28"/>
  <c r="N268" i="28"/>
  <c r="O268" i="28"/>
  <c r="P268" i="28"/>
  <c r="CL268" i="28" s="1"/>
  <c r="E269" i="28"/>
  <c r="F269" i="28"/>
  <c r="G269" i="28"/>
  <c r="H269" i="28"/>
  <c r="I269" i="28"/>
  <c r="J269" i="28"/>
  <c r="K269" i="28"/>
  <c r="L269" i="28"/>
  <c r="M269" i="28"/>
  <c r="N269" i="28"/>
  <c r="O269" i="28"/>
  <c r="P269" i="28"/>
  <c r="CL269" i="28" s="1"/>
  <c r="E270" i="28"/>
  <c r="F270" i="28"/>
  <c r="G270" i="28"/>
  <c r="H270" i="28"/>
  <c r="I270" i="28"/>
  <c r="J270" i="28"/>
  <c r="K270" i="28"/>
  <c r="L270" i="28"/>
  <c r="M270" i="28"/>
  <c r="N270" i="28"/>
  <c r="O270" i="28"/>
  <c r="P270" i="28"/>
  <c r="CL270" i="28" s="1"/>
  <c r="E271" i="28"/>
  <c r="F271" i="28"/>
  <c r="G271" i="28"/>
  <c r="H271" i="28"/>
  <c r="I271" i="28"/>
  <c r="J271" i="28"/>
  <c r="K271" i="28"/>
  <c r="L271" i="28"/>
  <c r="M271" i="28"/>
  <c r="N271" i="28"/>
  <c r="O271" i="28"/>
  <c r="P271" i="28"/>
  <c r="CL271" i="28" s="1"/>
  <c r="E272" i="28"/>
  <c r="F272" i="28"/>
  <c r="G272" i="28"/>
  <c r="H272" i="28"/>
  <c r="I272" i="28"/>
  <c r="J272" i="28"/>
  <c r="K272" i="28"/>
  <c r="L272" i="28"/>
  <c r="M272" i="28"/>
  <c r="N272" i="28"/>
  <c r="O272" i="28"/>
  <c r="P272" i="28"/>
  <c r="E273" i="28"/>
  <c r="F273" i="28"/>
  <c r="G273" i="28"/>
  <c r="H273" i="28"/>
  <c r="I273" i="28"/>
  <c r="J273" i="28"/>
  <c r="K273" i="28"/>
  <c r="L273" i="28"/>
  <c r="M273" i="28"/>
  <c r="N273" i="28"/>
  <c r="O273" i="28"/>
  <c r="P273" i="28"/>
  <c r="CL273" i="28" s="1"/>
  <c r="E274" i="28"/>
  <c r="F274" i="28"/>
  <c r="G274" i="28"/>
  <c r="H274" i="28"/>
  <c r="I274" i="28"/>
  <c r="J274" i="28"/>
  <c r="K274" i="28"/>
  <c r="L274" i="28"/>
  <c r="M274" i="28"/>
  <c r="N274" i="28"/>
  <c r="O274" i="28"/>
  <c r="P274" i="28"/>
  <c r="CL274" i="28" s="1"/>
  <c r="E275" i="28"/>
  <c r="F275" i="28"/>
  <c r="G275" i="28"/>
  <c r="H275" i="28"/>
  <c r="I275" i="28"/>
  <c r="J275" i="28"/>
  <c r="K275" i="28"/>
  <c r="L275" i="28"/>
  <c r="M275" i="28"/>
  <c r="N275" i="28"/>
  <c r="O275" i="28"/>
  <c r="P275" i="28"/>
  <c r="CL275" i="28" s="1"/>
  <c r="E276" i="28"/>
  <c r="F276" i="28"/>
  <c r="G276" i="28"/>
  <c r="H276" i="28"/>
  <c r="I276" i="28"/>
  <c r="J276" i="28"/>
  <c r="K276" i="28"/>
  <c r="L276" i="28"/>
  <c r="M276" i="28"/>
  <c r="N276" i="28"/>
  <c r="O276" i="28"/>
  <c r="P276" i="28"/>
  <c r="CL276" i="28" s="1"/>
  <c r="E277" i="28"/>
  <c r="F277" i="28"/>
  <c r="G277" i="28"/>
  <c r="H277" i="28"/>
  <c r="I277" i="28"/>
  <c r="J277" i="28"/>
  <c r="K277" i="28"/>
  <c r="L277" i="28"/>
  <c r="M277" i="28"/>
  <c r="N277" i="28"/>
  <c r="O277" i="28"/>
  <c r="P277" i="28"/>
  <c r="CL277" i="28" s="1"/>
  <c r="E278" i="28"/>
  <c r="F278" i="28"/>
  <c r="G278" i="28"/>
  <c r="H278" i="28"/>
  <c r="I278" i="28"/>
  <c r="J278" i="28"/>
  <c r="K278" i="28"/>
  <c r="L278" i="28"/>
  <c r="M278" i="28"/>
  <c r="N278" i="28"/>
  <c r="O278" i="28"/>
  <c r="P278" i="28"/>
  <c r="CL278" i="28" s="1"/>
  <c r="E279" i="28"/>
  <c r="F279" i="28"/>
  <c r="G279" i="28"/>
  <c r="H279" i="28"/>
  <c r="I279" i="28"/>
  <c r="J279" i="28"/>
  <c r="K279" i="28"/>
  <c r="L279" i="28"/>
  <c r="M279" i="28"/>
  <c r="N279" i="28"/>
  <c r="O279" i="28"/>
  <c r="P279" i="28"/>
  <c r="CL279" i="28" s="1"/>
  <c r="E280" i="28"/>
  <c r="F280" i="28"/>
  <c r="G280" i="28"/>
  <c r="H280" i="28"/>
  <c r="I280" i="28"/>
  <c r="J280" i="28"/>
  <c r="K280" i="28"/>
  <c r="L280" i="28"/>
  <c r="M280" i="28"/>
  <c r="N280" i="28"/>
  <c r="O280" i="28"/>
  <c r="P280" i="28"/>
  <c r="CL280" i="28" s="1"/>
  <c r="E281" i="28"/>
  <c r="F281" i="28"/>
  <c r="G281" i="28"/>
  <c r="H281" i="28"/>
  <c r="I281" i="28"/>
  <c r="J281" i="28"/>
  <c r="K281" i="28"/>
  <c r="L281" i="28"/>
  <c r="M281" i="28"/>
  <c r="N281" i="28"/>
  <c r="O281" i="28"/>
  <c r="P281" i="28"/>
  <c r="CL281" i="28" s="1"/>
  <c r="E282" i="28"/>
  <c r="F282" i="28"/>
  <c r="G282" i="28"/>
  <c r="H282" i="28"/>
  <c r="I282" i="28"/>
  <c r="J282" i="28"/>
  <c r="K282" i="28"/>
  <c r="L282" i="28"/>
  <c r="M282" i="28"/>
  <c r="N282" i="28"/>
  <c r="O282" i="28"/>
  <c r="P282" i="28"/>
  <c r="CL282" i="28" s="1"/>
  <c r="E283" i="28"/>
  <c r="F283" i="28"/>
  <c r="G283" i="28"/>
  <c r="H283" i="28"/>
  <c r="I283" i="28"/>
  <c r="J283" i="28"/>
  <c r="K283" i="28"/>
  <c r="L283" i="28"/>
  <c r="M283" i="28"/>
  <c r="N283" i="28"/>
  <c r="O283" i="28"/>
  <c r="P283" i="28"/>
  <c r="CL283" i="28" s="1"/>
  <c r="E284" i="28"/>
  <c r="F284" i="28"/>
  <c r="G284" i="28"/>
  <c r="H284" i="28"/>
  <c r="I284" i="28"/>
  <c r="J284" i="28"/>
  <c r="K284" i="28"/>
  <c r="L284" i="28"/>
  <c r="M284" i="28"/>
  <c r="N284" i="28"/>
  <c r="O284" i="28"/>
  <c r="P284" i="28"/>
  <c r="E285" i="28"/>
  <c r="F285" i="28"/>
  <c r="G285" i="28"/>
  <c r="H285" i="28"/>
  <c r="I285" i="28"/>
  <c r="J285" i="28"/>
  <c r="K285" i="28"/>
  <c r="L285" i="28"/>
  <c r="M285" i="28"/>
  <c r="N285" i="28"/>
  <c r="O285" i="28"/>
  <c r="P285" i="28"/>
  <c r="CL285" i="28" s="1"/>
  <c r="E286" i="28"/>
  <c r="F286" i="28"/>
  <c r="G286" i="28"/>
  <c r="H286" i="28"/>
  <c r="I286" i="28"/>
  <c r="J286" i="28"/>
  <c r="K286" i="28"/>
  <c r="L286" i="28"/>
  <c r="M286" i="28"/>
  <c r="N286" i="28"/>
  <c r="O286" i="28"/>
  <c r="P286" i="28"/>
  <c r="CL286" i="28" s="1"/>
  <c r="E287" i="28"/>
  <c r="F287" i="28"/>
  <c r="G287" i="28"/>
  <c r="H287" i="28"/>
  <c r="I287" i="28"/>
  <c r="J287" i="28"/>
  <c r="K287" i="28"/>
  <c r="L287" i="28"/>
  <c r="M287" i="28"/>
  <c r="N287" i="28"/>
  <c r="O287" i="28"/>
  <c r="P287" i="28"/>
  <c r="CL287" i="28" s="1"/>
  <c r="E288" i="28"/>
  <c r="F288" i="28"/>
  <c r="G288" i="28"/>
  <c r="H288" i="28"/>
  <c r="I288" i="28"/>
  <c r="J288" i="28"/>
  <c r="K288" i="28"/>
  <c r="L288" i="28"/>
  <c r="M288" i="28"/>
  <c r="N288" i="28"/>
  <c r="O288" i="28"/>
  <c r="P288" i="28"/>
  <c r="CL288" i="28" s="1"/>
  <c r="E289" i="28"/>
  <c r="F289" i="28"/>
  <c r="G289" i="28"/>
  <c r="H289" i="28"/>
  <c r="I289" i="28"/>
  <c r="J289" i="28"/>
  <c r="K289" i="28"/>
  <c r="L289" i="28"/>
  <c r="M289" i="28"/>
  <c r="N289" i="28"/>
  <c r="O289" i="28"/>
  <c r="P289" i="28"/>
  <c r="CL289" i="28" s="1"/>
  <c r="E290" i="28"/>
  <c r="F290" i="28"/>
  <c r="G290" i="28"/>
  <c r="H290" i="28"/>
  <c r="I290" i="28"/>
  <c r="J290" i="28"/>
  <c r="K290" i="28"/>
  <c r="L290" i="28"/>
  <c r="M290" i="28"/>
  <c r="N290" i="28"/>
  <c r="O290" i="28"/>
  <c r="P290" i="28"/>
  <c r="CL290" i="28" s="1"/>
  <c r="E291" i="28"/>
  <c r="F291" i="28"/>
  <c r="G291" i="28"/>
  <c r="H291" i="28"/>
  <c r="I291" i="28"/>
  <c r="J291" i="28"/>
  <c r="K291" i="28"/>
  <c r="L291" i="28"/>
  <c r="M291" i="28"/>
  <c r="N291" i="28"/>
  <c r="O291" i="28"/>
  <c r="P291" i="28"/>
  <c r="CL291" i="28" s="1"/>
  <c r="E292" i="28"/>
  <c r="F292" i="28"/>
  <c r="G292" i="28"/>
  <c r="H292" i="28"/>
  <c r="I292" i="28"/>
  <c r="J292" i="28"/>
  <c r="K292" i="28"/>
  <c r="L292" i="28"/>
  <c r="M292" i="28"/>
  <c r="N292" i="28"/>
  <c r="O292" i="28"/>
  <c r="P292" i="28"/>
  <c r="CL292" i="28" s="1"/>
  <c r="E293" i="28"/>
  <c r="F293" i="28"/>
  <c r="G293" i="28"/>
  <c r="H293" i="28"/>
  <c r="I293" i="28"/>
  <c r="J293" i="28"/>
  <c r="K293" i="28"/>
  <c r="L293" i="28"/>
  <c r="M293" i="28"/>
  <c r="N293" i="28"/>
  <c r="O293" i="28"/>
  <c r="P293" i="28"/>
  <c r="CL293" i="28" s="1"/>
  <c r="E294" i="28"/>
  <c r="F294" i="28"/>
  <c r="G294" i="28"/>
  <c r="H294" i="28"/>
  <c r="I294" i="28"/>
  <c r="J294" i="28"/>
  <c r="K294" i="28"/>
  <c r="L294" i="28"/>
  <c r="M294" i="28"/>
  <c r="N294" i="28"/>
  <c r="O294" i="28"/>
  <c r="P294" i="28"/>
  <c r="CL294" i="28" s="1"/>
  <c r="E295" i="28"/>
  <c r="F295" i="28"/>
  <c r="G295" i="28"/>
  <c r="H295" i="28"/>
  <c r="I295" i="28"/>
  <c r="J295" i="28"/>
  <c r="K295" i="28"/>
  <c r="L295" i="28"/>
  <c r="M295" i="28"/>
  <c r="N295" i="28"/>
  <c r="O295" i="28"/>
  <c r="P295" i="28"/>
  <c r="CL295" i="28" s="1"/>
  <c r="E296" i="28"/>
  <c r="F296" i="28"/>
  <c r="G296" i="28"/>
  <c r="H296" i="28"/>
  <c r="I296" i="28"/>
  <c r="J296" i="28"/>
  <c r="K296" i="28"/>
  <c r="L296" i="28"/>
  <c r="M296" i="28"/>
  <c r="N296" i="28"/>
  <c r="O296" i="28"/>
  <c r="P296" i="28"/>
  <c r="E297" i="28"/>
  <c r="F297" i="28"/>
  <c r="G297" i="28"/>
  <c r="H297" i="28"/>
  <c r="I297" i="28"/>
  <c r="J297" i="28"/>
  <c r="K297" i="28"/>
  <c r="L297" i="28"/>
  <c r="M297" i="28"/>
  <c r="N297" i="28"/>
  <c r="O297" i="28"/>
  <c r="P297" i="28"/>
  <c r="CL297" i="28" s="1"/>
  <c r="E298" i="28"/>
  <c r="F298" i="28"/>
  <c r="G298" i="28"/>
  <c r="H298" i="28"/>
  <c r="I298" i="28"/>
  <c r="J298" i="28"/>
  <c r="K298" i="28"/>
  <c r="L298" i="28"/>
  <c r="M298" i="28"/>
  <c r="N298" i="28"/>
  <c r="O298" i="28"/>
  <c r="P298" i="28"/>
  <c r="CL298" i="28" s="1"/>
  <c r="E299" i="28"/>
  <c r="F299" i="28"/>
  <c r="G299" i="28"/>
  <c r="H299" i="28"/>
  <c r="I299" i="28"/>
  <c r="J299" i="28"/>
  <c r="K299" i="28"/>
  <c r="L299" i="28"/>
  <c r="M299" i="28"/>
  <c r="N299" i="28"/>
  <c r="O299" i="28"/>
  <c r="P299" i="28"/>
  <c r="CL299" i="28" s="1"/>
  <c r="E300" i="28"/>
  <c r="F300" i="28"/>
  <c r="G300" i="28"/>
  <c r="H300" i="28"/>
  <c r="I300" i="28"/>
  <c r="J300" i="28"/>
  <c r="K300" i="28"/>
  <c r="L300" i="28"/>
  <c r="M300" i="28"/>
  <c r="N300" i="28"/>
  <c r="O300" i="28"/>
  <c r="P300" i="28"/>
  <c r="CL300" i="28" s="1"/>
  <c r="E301" i="28"/>
  <c r="F301" i="28"/>
  <c r="G301" i="28"/>
  <c r="H301" i="28"/>
  <c r="I301" i="28"/>
  <c r="J301" i="28"/>
  <c r="K301" i="28"/>
  <c r="L301" i="28"/>
  <c r="M301" i="28"/>
  <c r="N301" i="28"/>
  <c r="O301" i="28"/>
  <c r="P301" i="28"/>
  <c r="CL301" i="28" s="1"/>
  <c r="E302" i="28"/>
  <c r="F302" i="28"/>
  <c r="G302" i="28"/>
  <c r="H302" i="28"/>
  <c r="I302" i="28"/>
  <c r="J302" i="28"/>
  <c r="K302" i="28"/>
  <c r="L302" i="28"/>
  <c r="M302" i="28"/>
  <c r="N302" i="28"/>
  <c r="O302" i="28"/>
  <c r="P302" i="28"/>
  <c r="CL302" i="28" s="1"/>
  <c r="E303" i="28"/>
  <c r="F303" i="28"/>
  <c r="G303" i="28"/>
  <c r="H303" i="28"/>
  <c r="I303" i="28"/>
  <c r="J303" i="28"/>
  <c r="K303" i="28"/>
  <c r="L303" i="28"/>
  <c r="M303" i="28"/>
  <c r="N303" i="28"/>
  <c r="O303" i="28"/>
  <c r="P303" i="28"/>
  <c r="CL303" i="28" s="1"/>
  <c r="E304" i="28"/>
  <c r="F304" i="28"/>
  <c r="G304" i="28"/>
  <c r="H304" i="28"/>
  <c r="I304" i="28"/>
  <c r="J304" i="28"/>
  <c r="K304" i="28"/>
  <c r="L304" i="28"/>
  <c r="M304" i="28"/>
  <c r="N304" i="28"/>
  <c r="O304" i="28"/>
  <c r="P304" i="28"/>
  <c r="CL304" i="28" s="1"/>
  <c r="E305" i="28"/>
  <c r="F305" i="28"/>
  <c r="G305" i="28"/>
  <c r="H305" i="28"/>
  <c r="I305" i="28"/>
  <c r="J305" i="28"/>
  <c r="K305" i="28"/>
  <c r="L305" i="28"/>
  <c r="M305" i="28"/>
  <c r="N305" i="28"/>
  <c r="O305" i="28"/>
  <c r="P305" i="28"/>
  <c r="CL305" i="28" s="1"/>
  <c r="E306" i="28"/>
  <c r="F306" i="28"/>
  <c r="G306" i="28"/>
  <c r="H306" i="28"/>
  <c r="I306" i="28"/>
  <c r="J306" i="28"/>
  <c r="K306" i="28"/>
  <c r="L306" i="28"/>
  <c r="M306" i="28"/>
  <c r="N306" i="28"/>
  <c r="O306" i="28"/>
  <c r="P306" i="28"/>
  <c r="CL306" i="28" s="1"/>
  <c r="E307" i="28"/>
  <c r="F307" i="28"/>
  <c r="G307" i="28"/>
  <c r="H307" i="28"/>
  <c r="I307" i="28"/>
  <c r="J307" i="28"/>
  <c r="K307" i="28"/>
  <c r="L307" i="28"/>
  <c r="M307" i="28"/>
  <c r="N307" i="28"/>
  <c r="O307" i="28"/>
  <c r="P307" i="28"/>
  <c r="CL307" i="28" s="1"/>
  <c r="E308" i="28"/>
  <c r="F308" i="28"/>
  <c r="G308" i="28"/>
  <c r="H308" i="28"/>
  <c r="I308" i="28"/>
  <c r="J308" i="28"/>
  <c r="K308" i="28"/>
  <c r="L308" i="28"/>
  <c r="M308" i="28"/>
  <c r="N308" i="28"/>
  <c r="O308" i="28"/>
  <c r="P308" i="28"/>
  <c r="E309" i="28"/>
  <c r="F309" i="28"/>
  <c r="G309" i="28"/>
  <c r="H309" i="28"/>
  <c r="I309" i="28"/>
  <c r="J309" i="28"/>
  <c r="K309" i="28"/>
  <c r="L309" i="28"/>
  <c r="M309" i="28"/>
  <c r="N309" i="28"/>
  <c r="O309" i="28"/>
  <c r="P309" i="28"/>
  <c r="CL309" i="28" s="1"/>
  <c r="E310" i="28"/>
  <c r="F310" i="28"/>
  <c r="G310" i="28"/>
  <c r="H310" i="28"/>
  <c r="I310" i="28"/>
  <c r="J310" i="28"/>
  <c r="K310" i="28"/>
  <c r="L310" i="28"/>
  <c r="M310" i="28"/>
  <c r="N310" i="28"/>
  <c r="O310" i="28"/>
  <c r="P310" i="28"/>
  <c r="CL310" i="28" s="1"/>
  <c r="E311" i="28"/>
  <c r="F311" i="28"/>
  <c r="G311" i="28"/>
  <c r="H311" i="28"/>
  <c r="I311" i="28"/>
  <c r="J311" i="28"/>
  <c r="K311" i="28"/>
  <c r="L311" i="28"/>
  <c r="M311" i="28"/>
  <c r="N311" i="28"/>
  <c r="O311" i="28"/>
  <c r="P311" i="28"/>
  <c r="CL311" i="28" s="1"/>
  <c r="E312" i="28"/>
  <c r="F312" i="28"/>
  <c r="G312" i="28"/>
  <c r="H312" i="28"/>
  <c r="I312" i="28"/>
  <c r="J312" i="28"/>
  <c r="K312" i="28"/>
  <c r="L312" i="28"/>
  <c r="M312" i="28"/>
  <c r="N312" i="28"/>
  <c r="O312" i="28"/>
  <c r="P312" i="28"/>
  <c r="CL312" i="28" s="1"/>
  <c r="E313" i="28"/>
  <c r="F313" i="28"/>
  <c r="G313" i="28"/>
  <c r="H313" i="28"/>
  <c r="I313" i="28"/>
  <c r="J313" i="28"/>
  <c r="K313" i="28"/>
  <c r="L313" i="28"/>
  <c r="M313" i="28"/>
  <c r="N313" i="28"/>
  <c r="O313" i="28"/>
  <c r="P313" i="28"/>
  <c r="CL313" i="28" s="1"/>
  <c r="E314" i="28"/>
  <c r="F314" i="28"/>
  <c r="G314" i="28"/>
  <c r="H314" i="28"/>
  <c r="I314" i="28"/>
  <c r="J314" i="28"/>
  <c r="K314" i="28"/>
  <c r="L314" i="28"/>
  <c r="M314" i="28"/>
  <c r="N314" i="28"/>
  <c r="O314" i="28"/>
  <c r="P314" i="28"/>
  <c r="CL314" i="28" s="1"/>
  <c r="E315" i="28"/>
  <c r="F315" i="28"/>
  <c r="G315" i="28"/>
  <c r="H315" i="28"/>
  <c r="I315" i="28"/>
  <c r="J315" i="28"/>
  <c r="K315" i="28"/>
  <c r="L315" i="28"/>
  <c r="M315" i="28"/>
  <c r="N315" i="28"/>
  <c r="O315" i="28"/>
  <c r="P315" i="28"/>
  <c r="CL315" i="28" s="1"/>
  <c r="E316" i="28"/>
  <c r="F316" i="28"/>
  <c r="G316" i="28"/>
  <c r="H316" i="28"/>
  <c r="I316" i="28"/>
  <c r="J316" i="28"/>
  <c r="K316" i="28"/>
  <c r="L316" i="28"/>
  <c r="M316" i="28"/>
  <c r="N316" i="28"/>
  <c r="O316" i="28"/>
  <c r="P316" i="28"/>
  <c r="CL316" i="28" s="1"/>
  <c r="E317" i="28"/>
  <c r="F317" i="28"/>
  <c r="G317" i="28"/>
  <c r="H317" i="28"/>
  <c r="I317" i="28"/>
  <c r="J317" i="28"/>
  <c r="K317" i="28"/>
  <c r="L317" i="28"/>
  <c r="M317" i="28"/>
  <c r="N317" i="28"/>
  <c r="O317" i="28"/>
  <c r="P317" i="28"/>
  <c r="CL317" i="28" s="1"/>
  <c r="E318" i="28"/>
  <c r="F318" i="28"/>
  <c r="G318" i="28"/>
  <c r="H318" i="28"/>
  <c r="I318" i="28"/>
  <c r="J318" i="28"/>
  <c r="K318" i="28"/>
  <c r="L318" i="28"/>
  <c r="M318" i="28"/>
  <c r="N318" i="28"/>
  <c r="O318" i="28"/>
  <c r="P318" i="28"/>
  <c r="CL318" i="28" s="1"/>
  <c r="E319" i="28"/>
  <c r="F319" i="28"/>
  <c r="G319" i="28"/>
  <c r="H319" i="28"/>
  <c r="I319" i="28"/>
  <c r="J319" i="28"/>
  <c r="K319" i="28"/>
  <c r="L319" i="28"/>
  <c r="M319" i="28"/>
  <c r="N319" i="28"/>
  <c r="O319" i="28"/>
  <c r="P319" i="28"/>
  <c r="CL319" i="28" s="1"/>
  <c r="E320" i="28"/>
  <c r="F320" i="28"/>
  <c r="G320" i="28"/>
  <c r="H320" i="28"/>
  <c r="I320" i="28"/>
  <c r="J320" i="28"/>
  <c r="K320" i="28"/>
  <c r="L320" i="28"/>
  <c r="M320" i="28"/>
  <c r="N320" i="28"/>
  <c r="O320" i="28"/>
  <c r="P320" i="28"/>
  <c r="E321" i="28"/>
  <c r="F321" i="28"/>
  <c r="G321" i="28"/>
  <c r="H321" i="28"/>
  <c r="I321" i="28"/>
  <c r="J321" i="28"/>
  <c r="K321" i="28"/>
  <c r="L321" i="28"/>
  <c r="M321" i="28"/>
  <c r="N321" i="28"/>
  <c r="O321" i="28"/>
  <c r="P321" i="28"/>
  <c r="CL321" i="28" s="1"/>
  <c r="E322" i="28"/>
  <c r="F322" i="28"/>
  <c r="G322" i="28"/>
  <c r="H322" i="28"/>
  <c r="I322" i="28"/>
  <c r="J322" i="28"/>
  <c r="K322" i="28"/>
  <c r="L322" i="28"/>
  <c r="M322" i="28"/>
  <c r="N322" i="28"/>
  <c r="O322" i="28"/>
  <c r="P322" i="28"/>
  <c r="CL322" i="28" s="1"/>
  <c r="E323" i="28"/>
  <c r="F323" i="28"/>
  <c r="G323" i="28"/>
  <c r="H323" i="28"/>
  <c r="I323" i="28"/>
  <c r="J323" i="28"/>
  <c r="K323" i="28"/>
  <c r="L323" i="28"/>
  <c r="M323" i="28"/>
  <c r="N323" i="28"/>
  <c r="O323" i="28"/>
  <c r="P323" i="28"/>
  <c r="CL323" i="28" s="1"/>
  <c r="E324" i="28"/>
  <c r="F324" i="28"/>
  <c r="G324" i="28"/>
  <c r="H324" i="28"/>
  <c r="I324" i="28"/>
  <c r="J324" i="28"/>
  <c r="K324" i="28"/>
  <c r="L324" i="28"/>
  <c r="M324" i="28"/>
  <c r="N324" i="28"/>
  <c r="O324" i="28"/>
  <c r="P324" i="28"/>
  <c r="CL324" i="28" s="1"/>
  <c r="E325" i="28"/>
  <c r="F325" i="28"/>
  <c r="G325" i="28"/>
  <c r="H325" i="28"/>
  <c r="I325" i="28"/>
  <c r="J325" i="28"/>
  <c r="K325" i="28"/>
  <c r="L325" i="28"/>
  <c r="M325" i="28"/>
  <c r="N325" i="28"/>
  <c r="O325" i="28"/>
  <c r="P325" i="28"/>
  <c r="CL325" i="28" s="1"/>
  <c r="E326" i="28"/>
  <c r="F326" i="28"/>
  <c r="G326" i="28"/>
  <c r="H326" i="28"/>
  <c r="I326" i="28"/>
  <c r="J326" i="28"/>
  <c r="K326" i="28"/>
  <c r="L326" i="28"/>
  <c r="M326" i="28"/>
  <c r="N326" i="28"/>
  <c r="O326" i="28"/>
  <c r="P326" i="28"/>
  <c r="CL326" i="28" s="1"/>
  <c r="E327" i="28"/>
  <c r="F327" i="28"/>
  <c r="G327" i="28"/>
  <c r="H327" i="28"/>
  <c r="I327" i="28"/>
  <c r="J327" i="28"/>
  <c r="K327" i="28"/>
  <c r="L327" i="28"/>
  <c r="M327" i="28"/>
  <c r="N327" i="28"/>
  <c r="O327" i="28"/>
  <c r="P327" i="28"/>
  <c r="CL327" i="28" s="1"/>
  <c r="E328" i="28"/>
  <c r="F328" i="28"/>
  <c r="G328" i="28"/>
  <c r="H328" i="28"/>
  <c r="I328" i="28"/>
  <c r="J328" i="28"/>
  <c r="K328" i="28"/>
  <c r="L328" i="28"/>
  <c r="M328" i="28"/>
  <c r="N328" i="28"/>
  <c r="O328" i="28"/>
  <c r="P328" i="28"/>
  <c r="CL328" i="28" s="1"/>
  <c r="E329" i="28"/>
  <c r="F329" i="28"/>
  <c r="G329" i="28"/>
  <c r="H329" i="28"/>
  <c r="I329" i="28"/>
  <c r="J329" i="28"/>
  <c r="K329" i="28"/>
  <c r="L329" i="28"/>
  <c r="M329" i="28"/>
  <c r="N329" i="28"/>
  <c r="O329" i="28"/>
  <c r="P329" i="28"/>
  <c r="CL329" i="28" s="1"/>
  <c r="E330" i="28"/>
  <c r="F330" i="28"/>
  <c r="G330" i="28"/>
  <c r="H330" i="28"/>
  <c r="I330" i="28"/>
  <c r="J330" i="28"/>
  <c r="K330" i="28"/>
  <c r="L330" i="28"/>
  <c r="M330" i="28"/>
  <c r="N330" i="28"/>
  <c r="O330" i="28"/>
  <c r="P330" i="28"/>
  <c r="CL330" i="28" s="1"/>
  <c r="E331" i="28"/>
  <c r="F331" i="28"/>
  <c r="G331" i="28"/>
  <c r="H331" i="28"/>
  <c r="I331" i="28"/>
  <c r="J331" i="28"/>
  <c r="K331" i="28"/>
  <c r="L331" i="28"/>
  <c r="M331" i="28"/>
  <c r="N331" i="28"/>
  <c r="O331" i="28"/>
  <c r="P331" i="28"/>
  <c r="CL331" i="28" s="1"/>
  <c r="E332" i="28"/>
  <c r="F332" i="28"/>
  <c r="G332" i="28"/>
  <c r="H332" i="28"/>
  <c r="I332" i="28"/>
  <c r="J332" i="28"/>
  <c r="K332" i="28"/>
  <c r="L332" i="28"/>
  <c r="M332" i="28"/>
  <c r="N332" i="28"/>
  <c r="O332" i="28"/>
  <c r="P332" i="28"/>
  <c r="E333" i="28"/>
  <c r="F333" i="28"/>
  <c r="G333" i="28"/>
  <c r="H333" i="28"/>
  <c r="I333" i="28"/>
  <c r="J333" i="28"/>
  <c r="K333" i="28"/>
  <c r="L333" i="28"/>
  <c r="M333" i="28"/>
  <c r="N333" i="28"/>
  <c r="O333" i="28"/>
  <c r="P333" i="28"/>
  <c r="CL333" i="28" s="1"/>
  <c r="E334" i="28"/>
  <c r="F334" i="28"/>
  <c r="G334" i="28"/>
  <c r="H334" i="28"/>
  <c r="I334" i="28"/>
  <c r="J334" i="28"/>
  <c r="K334" i="28"/>
  <c r="L334" i="28"/>
  <c r="M334" i="28"/>
  <c r="N334" i="28"/>
  <c r="O334" i="28"/>
  <c r="P334" i="28"/>
  <c r="CL334" i="28" s="1"/>
  <c r="E335" i="28"/>
  <c r="F335" i="28"/>
  <c r="G335" i="28"/>
  <c r="H335" i="28"/>
  <c r="I335" i="28"/>
  <c r="J335" i="28"/>
  <c r="K335" i="28"/>
  <c r="L335" i="28"/>
  <c r="M335" i="28"/>
  <c r="N335" i="28"/>
  <c r="O335" i="28"/>
  <c r="P335" i="28"/>
  <c r="CL335" i="28" s="1"/>
  <c r="E336" i="28"/>
  <c r="F336" i="28"/>
  <c r="G336" i="28"/>
  <c r="H336" i="28"/>
  <c r="I336" i="28"/>
  <c r="J336" i="28"/>
  <c r="K336" i="28"/>
  <c r="L336" i="28"/>
  <c r="M336" i="28"/>
  <c r="N336" i="28"/>
  <c r="O336" i="28"/>
  <c r="P336" i="28"/>
  <c r="CL336" i="28" s="1"/>
  <c r="E337" i="28"/>
  <c r="F337" i="28"/>
  <c r="G337" i="28"/>
  <c r="H337" i="28"/>
  <c r="I337" i="28"/>
  <c r="J337" i="28"/>
  <c r="K337" i="28"/>
  <c r="L337" i="28"/>
  <c r="M337" i="28"/>
  <c r="N337" i="28"/>
  <c r="O337" i="28"/>
  <c r="P337" i="28"/>
  <c r="CL337" i="28" s="1"/>
  <c r="E338" i="28"/>
  <c r="F338" i="28"/>
  <c r="G338" i="28"/>
  <c r="H338" i="28"/>
  <c r="I338" i="28"/>
  <c r="J338" i="28"/>
  <c r="K338" i="28"/>
  <c r="L338" i="28"/>
  <c r="M338" i="28"/>
  <c r="N338" i="28"/>
  <c r="O338" i="28"/>
  <c r="P338" i="28"/>
  <c r="CL338" i="28" s="1"/>
  <c r="E339" i="28"/>
  <c r="F339" i="28"/>
  <c r="G339" i="28"/>
  <c r="H339" i="28"/>
  <c r="I339" i="28"/>
  <c r="J339" i="28"/>
  <c r="K339" i="28"/>
  <c r="L339" i="28"/>
  <c r="M339" i="28"/>
  <c r="N339" i="28"/>
  <c r="O339" i="28"/>
  <c r="P339" i="28"/>
  <c r="CL339" i="28" s="1"/>
  <c r="E340" i="28"/>
  <c r="F340" i="28"/>
  <c r="G340" i="28"/>
  <c r="H340" i="28"/>
  <c r="I340" i="28"/>
  <c r="J340" i="28"/>
  <c r="K340" i="28"/>
  <c r="L340" i="28"/>
  <c r="M340" i="28"/>
  <c r="N340" i="28"/>
  <c r="O340" i="28"/>
  <c r="P340" i="28"/>
  <c r="CL340" i="28" s="1"/>
  <c r="E341" i="28"/>
  <c r="F341" i="28"/>
  <c r="G341" i="28"/>
  <c r="H341" i="28"/>
  <c r="I341" i="28"/>
  <c r="J341" i="28"/>
  <c r="K341" i="28"/>
  <c r="L341" i="28"/>
  <c r="M341" i="28"/>
  <c r="N341" i="28"/>
  <c r="O341" i="28"/>
  <c r="P341" i="28"/>
  <c r="CL341" i="28" s="1"/>
  <c r="E342" i="28"/>
  <c r="F342" i="28"/>
  <c r="G342" i="28"/>
  <c r="H342" i="28"/>
  <c r="I342" i="28"/>
  <c r="J342" i="28"/>
  <c r="K342" i="28"/>
  <c r="L342" i="28"/>
  <c r="M342" i="28"/>
  <c r="N342" i="28"/>
  <c r="O342" i="28"/>
  <c r="P342" i="28"/>
  <c r="CL342" i="28" s="1"/>
  <c r="E343" i="28"/>
  <c r="F343" i="28"/>
  <c r="G343" i="28"/>
  <c r="H343" i="28"/>
  <c r="I343" i="28"/>
  <c r="J343" i="28"/>
  <c r="K343" i="28"/>
  <c r="L343" i="28"/>
  <c r="M343" i="28"/>
  <c r="N343" i="28"/>
  <c r="O343" i="28"/>
  <c r="P343" i="28"/>
  <c r="CL343" i="28" s="1"/>
  <c r="E344" i="28"/>
  <c r="F344" i="28"/>
  <c r="G344" i="28"/>
  <c r="H344" i="28"/>
  <c r="I344" i="28"/>
  <c r="J344" i="28"/>
  <c r="K344" i="28"/>
  <c r="L344" i="28"/>
  <c r="M344" i="28"/>
  <c r="N344" i="28"/>
  <c r="O344" i="28"/>
  <c r="P344" i="28"/>
  <c r="E345" i="28"/>
  <c r="F345" i="28"/>
  <c r="G345" i="28"/>
  <c r="H345" i="28"/>
  <c r="I345" i="28"/>
  <c r="J345" i="28"/>
  <c r="K345" i="28"/>
  <c r="L345" i="28"/>
  <c r="M345" i="28"/>
  <c r="N345" i="28"/>
  <c r="O345" i="28"/>
  <c r="P345" i="28"/>
  <c r="CL345" i="28" s="1"/>
  <c r="E346" i="28"/>
  <c r="F346" i="28"/>
  <c r="G346" i="28"/>
  <c r="H346" i="28"/>
  <c r="I346" i="28"/>
  <c r="J346" i="28"/>
  <c r="K346" i="28"/>
  <c r="L346" i="28"/>
  <c r="M346" i="28"/>
  <c r="N346" i="28"/>
  <c r="O346" i="28"/>
  <c r="P346" i="28"/>
  <c r="CL346" i="28" s="1"/>
  <c r="E347" i="28"/>
  <c r="F347" i="28"/>
  <c r="G347" i="28"/>
  <c r="H347" i="28"/>
  <c r="I347" i="28"/>
  <c r="J347" i="28"/>
  <c r="K347" i="28"/>
  <c r="L347" i="28"/>
  <c r="M347" i="28"/>
  <c r="N347" i="28"/>
  <c r="O347" i="28"/>
  <c r="P347" i="28"/>
  <c r="CL347" i="28" s="1"/>
  <c r="E348" i="28"/>
  <c r="F348" i="28"/>
  <c r="G348" i="28"/>
  <c r="H348" i="28"/>
  <c r="I348" i="28"/>
  <c r="J348" i="28"/>
  <c r="K348" i="28"/>
  <c r="L348" i="28"/>
  <c r="M348" i="28"/>
  <c r="N348" i="28"/>
  <c r="O348" i="28"/>
  <c r="P348" i="28"/>
  <c r="CL348" i="28" s="1"/>
  <c r="E349" i="28"/>
  <c r="F349" i="28"/>
  <c r="G349" i="28"/>
  <c r="H349" i="28"/>
  <c r="I349" i="28"/>
  <c r="J349" i="28"/>
  <c r="K349" i="28"/>
  <c r="L349" i="28"/>
  <c r="M349" i="28"/>
  <c r="N349" i="28"/>
  <c r="O349" i="28"/>
  <c r="P349" i="28"/>
  <c r="CL349" i="28" s="1"/>
  <c r="E350" i="28"/>
  <c r="F350" i="28"/>
  <c r="G350" i="28"/>
  <c r="H350" i="28"/>
  <c r="I350" i="28"/>
  <c r="J350" i="28"/>
  <c r="K350" i="28"/>
  <c r="L350" i="28"/>
  <c r="M350" i="28"/>
  <c r="N350" i="28"/>
  <c r="O350" i="28"/>
  <c r="P350" i="28"/>
  <c r="CL350" i="28" s="1"/>
  <c r="E351" i="28"/>
  <c r="F351" i="28"/>
  <c r="G351" i="28"/>
  <c r="H351" i="28"/>
  <c r="I351" i="28"/>
  <c r="J351" i="28"/>
  <c r="K351" i="28"/>
  <c r="L351" i="28"/>
  <c r="M351" i="28"/>
  <c r="N351" i="28"/>
  <c r="O351" i="28"/>
  <c r="P351" i="28"/>
  <c r="CL351" i="28" s="1"/>
  <c r="E352" i="28"/>
  <c r="F352" i="28"/>
  <c r="G352" i="28"/>
  <c r="H352" i="28"/>
  <c r="I352" i="28"/>
  <c r="J352" i="28"/>
  <c r="K352" i="28"/>
  <c r="L352" i="28"/>
  <c r="M352" i="28"/>
  <c r="N352" i="28"/>
  <c r="O352" i="28"/>
  <c r="P352" i="28"/>
  <c r="CL352" i="28" s="1"/>
  <c r="E353" i="28"/>
  <c r="F353" i="28"/>
  <c r="G353" i="28"/>
  <c r="H353" i="28"/>
  <c r="I353" i="28"/>
  <c r="J353" i="28"/>
  <c r="K353" i="28"/>
  <c r="L353" i="28"/>
  <c r="M353" i="28"/>
  <c r="N353" i="28"/>
  <c r="O353" i="28"/>
  <c r="P353" i="28"/>
  <c r="CL353" i="28" s="1"/>
  <c r="E354" i="28"/>
  <c r="F354" i="28"/>
  <c r="G354" i="28"/>
  <c r="H354" i="28"/>
  <c r="I354" i="28"/>
  <c r="J354" i="28"/>
  <c r="K354" i="28"/>
  <c r="L354" i="28"/>
  <c r="M354" i="28"/>
  <c r="N354" i="28"/>
  <c r="O354" i="28"/>
  <c r="P354" i="28"/>
  <c r="CL354" i="28" s="1"/>
  <c r="E355" i="28"/>
  <c r="F355" i="28"/>
  <c r="G355" i="28"/>
  <c r="H355" i="28"/>
  <c r="I355" i="28"/>
  <c r="J355" i="28"/>
  <c r="K355" i="28"/>
  <c r="L355" i="28"/>
  <c r="M355" i="28"/>
  <c r="N355" i="28"/>
  <c r="O355" i="28"/>
  <c r="P355" i="28"/>
  <c r="CL355" i="28" s="1"/>
  <c r="E356" i="28"/>
  <c r="F356" i="28"/>
  <c r="G356" i="28"/>
  <c r="H356" i="28"/>
  <c r="I356" i="28"/>
  <c r="J356" i="28"/>
  <c r="K356" i="28"/>
  <c r="L356" i="28"/>
  <c r="M356" i="28"/>
  <c r="N356" i="28"/>
  <c r="O356" i="28"/>
  <c r="P356" i="28"/>
  <c r="E357" i="28"/>
  <c r="F357" i="28"/>
  <c r="G357" i="28"/>
  <c r="H357" i="28"/>
  <c r="I357" i="28"/>
  <c r="J357" i="28"/>
  <c r="K357" i="28"/>
  <c r="L357" i="28"/>
  <c r="M357" i="28"/>
  <c r="N357" i="28"/>
  <c r="O357" i="28"/>
  <c r="P357" i="28"/>
  <c r="CL357" i="28" s="1"/>
  <c r="E358" i="28"/>
  <c r="F358" i="28"/>
  <c r="G358" i="28"/>
  <c r="H358" i="28"/>
  <c r="I358" i="28"/>
  <c r="J358" i="28"/>
  <c r="K358" i="28"/>
  <c r="L358" i="28"/>
  <c r="M358" i="28"/>
  <c r="N358" i="28"/>
  <c r="O358" i="28"/>
  <c r="P358" i="28"/>
  <c r="CL358" i="28" s="1"/>
  <c r="E359" i="28"/>
  <c r="F359" i="28"/>
  <c r="G359" i="28"/>
  <c r="H359" i="28"/>
  <c r="I359" i="28"/>
  <c r="J359" i="28"/>
  <c r="K359" i="28"/>
  <c r="L359" i="28"/>
  <c r="M359" i="28"/>
  <c r="N359" i="28"/>
  <c r="O359" i="28"/>
  <c r="P359" i="28"/>
  <c r="CL359" i="28" s="1"/>
  <c r="E360" i="28"/>
  <c r="F360" i="28"/>
  <c r="G360" i="28"/>
  <c r="H360" i="28"/>
  <c r="I360" i="28"/>
  <c r="J360" i="28"/>
  <c r="K360" i="28"/>
  <c r="L360" i="28"/>
  <c r="M360" i="28"/>
  <c r="N360" i="28"/>
  <c r="O360" i="28"/>
  <c r="P360" i="28"/>
  <c r="CL360" i="28" s="1"/>
  <c r="E361" i="28"/>
  <c r="F361" i="28"/>
  <c r="G361" i="28"/>
  <c r="H361" i="28"/>
  <c r="I361" i="28"/>
  <c r="J361" i="28"/>
  <c r="K361" i="28"/>
  <c r="L361" i="28"/>
  <c r="M361" i="28"/>
  <c r="N361" i="28"/>
  <c r="O361" i="28"/>
  <c r="P361" i="28"/>
  <c r="CL361" i="28" s="1"/>
  <c r="E362" i="28"/>
  <c r="F362" i="28"/>
  <c r="G362" i="28"/>
  <c r="H362" i="28"/>
  <c r="I362" i="28"/>
  <c r="J362" i="28"/>
  <c r="K362" i="28"/>
  <c r="L362" i="28"/>
  <c r="M362" i="28"/>
  <c r="N362" i="28"/>
  <c r="O362" i="28"/>
  <c r="P362" i="28"/>
  <c r="CL362" i="28" s="1"/>
  <c r="E363" i="28"/>
  <c r="F363" i="28"/>
  <c r="G363" i="28"/>
  <c r="H363" i="28"/>
  <c r="I363" i="28"/>
  <c r="J363" i="28"/>
  <c r="K363" i="28"/>
  <c r="L363" i="28"/>
  <c r="M363" i="28"/>
  <c r="N363" i="28"/>
  <c r="O363" i="28"/>
  <c r="P363" i="28"/>
  <c r="CL363" i="28" s="1"/>
  <c r="E364" i="28"/>
  <c r="F364" i="28"/>
  <c r="G364" i="28"/>
  <c r="H364" i="28"/>
  <c r="I364" i="28"/>
  <c r="J364" i="28"/>
  <c r="K364" i="28"/>
  <c r="L364" i="28"/>
  <c r="M364" i="28"/>
  <c r="N364" i="28"/>
  <c r="O364" i="28"/>
  <c r="P364" i="28"/>
  <c r="CL364" i="28" s="1"/>
  <c r="E365" i="28"/>
  <c r="F365" i="28"/>
  <c r="G365" i="28"/>
  <c r="H365" i="28"/>
  <c r="I365" i="28"/>
  <c r="J365" i="28"/>
  <c r="K365" i="28"/>
  <c r="L365" i="28"/>
  <c r="M365" i="28"/>
  <c r="N365" i="28"/>
  <c r="O365" i="28"/>
  <c r="P365" i="28"/>
  <c r="CL365" i="28" s="1"/>
  <c r="E366" i="28"/>
  <c r="F366" i="28"/>
  <c r="G366" i="28"/>
  <c r="H366" i="28"/>
  <c r="I366" i="28"/>
  <c r="J366" i="28"/>
  <c r="K366" i="28"/>
  <c r="L366" i="28"/>
  <c r="M366" i="28"/>
  <c r="N366" i="28"/>
  <c r="O366" i="28"/>
  <c r="P366" i="28"/>
  <c r="CL366" i="28" s="1"/>
  <c r="E367" i="28"/>
  <c r="F367" i="28"/>
  <c r="G367" i="28"/>
  <c r="H367" i="28"/>
  <c r="I367" i="28"/>
  <c r="J367" i="28"/>
  <c r="K367" i="28"/>
  <c r="L367" i="28"/>
  <c r="M367" i="28"/>
  <c r="N367" i="28"/>
  <c r="O367" i="28"/>
  <c r="P367" i="28"/>
  <c r="CL367" i="28" s="1"/>
  <c r="E368" i="28"/>
  <c r="F368" i="28"/>
  <c r="G368" i="28"/>
  <c r="H368" i="28"/>
  <c r="I368" i="28"/>
  <c r="J368" i="28"/>
  <c r="K368" i="28"/>
  <c r="L368" i="28"/>
  <c r="M368" i="28"/>
  <c r="N368" i="28"/>
  <c r="O368" i="28"/>
  <c r="P368" i="28"/>
  <c r="E369" i="28"/>
  <c r="F369" i="28"/>
  <c r="G369" i="28"/>
  <c r="H369" i="28"/>
  <c r="I369" i="28"/>
  <c r="J369" i="28"/>
  <c r="K369" i="28"/>
  <c r="L369" i="28"/>
  <c r="M369" i="28"/>
  <c r="N369" i="28"/>
  <c r="O369" i="28"/>
  <c r="P369" i="28"/>
  <c r="CL369" i="28" s="1"/>
  <c r="E370" i="28"/>
  <c r="F370" i="28"/>
  <c r="G370" i="28"/>
  <c r="H370" i="28"/>
  <c r="I370" i="28"/>
  <c r="J370" i="28"/>
  <c r="K370" i="28"/>
  <c r="L370" i="28"/>
  <c r="M370" i="28"/>
  <c r="N370" i="28"/>
  <c r="O370" i="28"/>
  <c r="P370" i="28"/>
  <c r="CL370" i="28" s="1"/>
  <c r="E371" i="28"/>
  <c r="F371" i="28"/>
  <c r="G371" i="28"/>
  <c r="H371" i="28"/>
  <c r="I371" i="28"/>
  <c r="J371" i="28"/>
  <c r="K371" i="28"/>
  <c r="L371" i="28"/>
  <c r="M371" i="28"/>
  <c r="N371" i="28"/>
  <c r="O371" i="28"/>
  <c r="P371" i="28"/>
  <c r="CL371" i="28" s="1"/>
  <c r="E372" i="28"/>
  <c r="F372" i="28"/>
  <c r="G372" i="28"/>
  <c r="H372" i="28"/>
  <c r="I372" i="28"/>
  <c r="J372" i="28"/>
  <c r="K372" i="28"/>
  <c r="L372" i="28"/>
  <c r="M372" i="28"/>
  <c r="N372" i="28"/>
  <c r="O372" i="28"/>
  <c r="P372" i="28"/>
  <c r="CL372" i="28" s="1"/>
  <c r="E373" i="28"/>
  <c r="F373" i="28"/>
  <c r="G373" i="28"/>
  <c r="H373" i="28"/>
  <c r="I373" i="28"/>
  <c r="J373" i="28"/>
  <c r="K373" i="28"/>
  <c r="L373" i="28"/>
  <c r="M373" i="28"/>
  <c r="N373" i="28"/>
  <c r="O373" i="28"/>
  <c r="P373" i="28"/>
  <c r="CL373" i="28" s="1"/>
  <c r="E374" i="28"/>
  <c r="F374" i="28"/>
  <c r="G374" i="28"/>
  <c r="H374" i="28"/>
  <c r="I374" i="28"/>
  <c r="J374" i="28"/>
  <c r="K374" i="28"/>
  <c r="L374" i="28"/>
  <c r="M374" i="28"/>
  <c r="N374" i="28"/>
  <c r="O374" i="28"/>
  <c r="P374" i="28"/>
  <c r="CL374" i="28" s="1"/>
  <c r="E375" i="28"/>
  <c r="F375" i="28"/>
  <c r="G375" i="28"/>
  <c r="H375" i="28"/>
  <c r="I375" i="28"/>
  <c r="J375" i="28"/>
  <c r="K375" i="28"/>
  <c r="L375" i="28"/>
  <c r="M375" i="28"/>
  <c r="N375" i="28"/>
  <c r="O375" i="28"/>
  <c r="P375" i="28"/>
  <c r="CL375" i="28" s="1"/>
  <c r="E376" i="28"/>
  <c r="F376" i="28"/>
  <c r="G376" i="28"/>
  <c r="H376" i="28"/>
  <c r="I376" i="28"/>
  <c r="J376" i="28"/>
  <c r="K376" i="28"/>
  <c r="L376" i="28"/>
  <c r="M376" i="28"/>
  <c r="N376" i="28"/>
  <c r="O376" i="28"/>
  <c r="P376" i="28"/>
  <c r="CL376" i="28" s="1"/>
  <c r="E377" i="28"/>
  <c r="F377" i="28"/>
  <c r="G377" i="28"/>
  <c r="H377" i="28"/>
  <c r="I377" i="28"/>
  <c r="J377" i="28"/>
  <c r="K377" i="28"/>
  <c r="L377" i="28"/>
  <c r="M377" i="28"/>
  <c r="N377" i="28"/>
  <c r="O377" i="28"/>
  <c r="P377" i="28"/>
  <c r="CL377" i="28" s="1"/>
  <c r="E378" i="28"/>
  <c r="F378" i="28"/>
  <c r="G378" i="28"/>
  <c r="H378" i="28"/>
  <c r="I378" i="28"/>
  <c r="J378" i="28"/>
  <c r="K378" i="28"/>
  <c r="L378" i="28"/>
  <c r="M378" i="28"/>
  <c r="N378" i="28"/>
  <c r="O378" i="28"/>
  <c r="P378" i="28"/>
  <c r="CL378" i="28" s="1"/>
  <c r="E379" i="28"/>
  <c r="F379" i="28"/>
  <c r="G379" i="28"/>
  <c r="H379" i="28"/>
  <c r="I379" i="28"/>
  <c r="J379" i="28"/>
  <c r="K379" i="28"/>
  <c r="L379" i="28"/>
  <c r="M379" i="28"/>
  <c r="N379" i="28"/>
  <c r="O379" i="28"/>
  <c r="P379" i="28"/>
  <c r="CL379" i="28" s="1"/>
  <c r="E380" i="28"/>
  <c r="F380" i="28"/>
  <c r="G380" i="28"/>
  <c r="H380" i="28"/>
  <c r="I380" i="28"/>
  <c r="J380" i="28"/>
  <c r="K380" i="28"/>
  <c r="L380" i="28"/>
  <c r="M380" i="28"/>
  <c r="N380" i="28"/>
  <c r="O380" i="28"/>
  <c r="P380" i="28"/>
  <c r="E381" i="28"/>
  <c r="F381" i="28"/>
  <c r="G381" i="28"/>
  <c r="H381" i="28"/>
  <c r="I381" i="28"/>
  <c r="J381" i="28"/>
  <c r="K381" i="28"/>
  <c r="L381" i="28"/>
  <c r="M381" i="28"/>
  <c r="N381" i="28"/>
  <c r="O381" i="28"/>
  <c r="P381" i="28"/>
  <c r="CL381" i="28" s="1"/>
  <c r="E382" i="28"/>
  <c r="F382" i="28"/>
  <c r="G382" i="28"/>
  <c r="H382" i="28"/>
  <c r="I382" i="28"/>
  <c r="J382" i="28"/>
  <c r="K382" i="28"/>
  <c r="L382" i="28"/>
  <c r="M382" i="28"/>
  <c r="N382" i="28"/>
  <c r="O382" i="28"/>
  <c r="P382" i="28"/>
  <c r="CL382" i="28" s="1"/>
  <c r="E383" i="28"/>
  <c r="F383" i="28"/>
  <c r="G383" i="28"/>
  <c r="H383" i="28"/>
  <c r="I383" i="28"/>
  <c r="J383" i="28"/>
  <c r="K383" i="28"/>
  <c r="L383" i="28"/>
  <c r="M383" i="28"/>
  <c r="N383" i="28"/>
  <c r="O383" i="28"/>
  <c r="P383" i="28"/>
  <c r="CL383" i="28" s="1"/>
  <c r="E384" i="28"/>
  <c r="F384" i="28"/>
  <c r="G384" i="28"/>
  <c r="H384" i="28"/>
  <c r="I384" i="28"/>
  <c r="J384" i="28"/>
  <c r="K384" i="28"/>
  <c r="L384" i="28"/>
  <c r="M384" i="28"/>
  <c r="N384" i="28"/>
  <c r="O384" i="28"/>
  <c r="P384" i="28"/>
  <c r="CL384" i="28" s="1"/>
  <c r="E385" i="28"/>
  <c r="F385" i="28"/>
  <c r="G385" i="28"/>
  <c r="H385" i="28"/>
  <c r="I385" i="28"/>
  <c r="J385" i="28"/>
  <c r="K385" i="28"/>
  <c r="L385" i="28"/>
  <c r="M385" i="28"/>
  <c r="N385" i="28"/>
  <c r="O385" i="28"/>
  <c r="P385" i="28"/>
  <c r="CL385" i="28" s="1"/>
  <c r="E386" i="28"/>
  <c r="F386" i="28"/>
  <c r="G386" i="28"/>
  <c r="H386" i="28"/>
  <c r="I386" i="28"/>
  <c r="J386" i="28"/>
  <c r="K386" i="28"/>
  <c r="L386" i="28"/>
  <c r="M386" i="28"/>
  <c r="N386" i="28"/>
  <c r="O386" i="28"/>
  <c r="P386" i="28"/>
  <c r="CL386" i="28" s="1"/>
  <c r="E387" i="28"/>
  <c r="F387" i="28"/>
  <c r="G387" i="28"/>
  <c r="H387" i="28"/>
  <c r="I387" i="28"/>
  <c r="J387" i="28"/>
  <c r="K387" i="28"/>
  <c r="L387" i="28"/>
  <c r="M387" i="28"/>
  <c r="N387" i="28"/>
  <c r="O387" i="28"/>
  <c r="P387" i="28"/>
  <c r="CL387" i="28" s="1"/>
  <c r="E388" i="28"/>
  <c r="F388" i="28"/>
  <c r="G388" i="28"/>
  <c r="H388" i="28"/>
  <c r="I388" i="28"/>
  <c r="J388" i="28"/>
  <c r="K388" i="28"/>
  <c r="L388" i="28"/>
  <c r="M388" i="28"/>
  <c r="N388" i="28"/>
  <c r="O388" i="28"/>
  <c r="P388" i="28"/>
  <c r="CL388" i="28" s="1"/>
  <c r="E389" i="28"/>
  <c r="F389" i="28"/>
  <c r="G389" i="28"/>
  <c r="H389" i="28"/>
  <c r="I389" i="28"/>
  <c r="J389" i="28"/>
  <c r="K389" i="28"/>
  <c r="L389" i="28"/>
  <c r="M389" i="28"/>
  <c r="N389" i="28"/>
  <c r="O389" i="28"/>
  <c r="P389" i="28"/>
  <c r="CL389" i="28" s="1"/>
  <c r="E390" i="28"/>
  <c r="F390" i="28"/>
  <c r="G390" i="28"/>
  <c r="H390" i="28"/>
  <c r="I390" i="28"/>
  <c r="J390" i="28"/>
  <c r="K390" i="28"/>
  <c r="L390" i="28"/>
  <c r="M390" i="28"/>
  <c r="N390" i="28"/>
  <c r="O390" i="28"/>
  <c r="P390" i="28"/>
  <c r="CL390" i="28" s="1"/>
  <c r="E391" i="28"/>
  <c r="F391" i="28"/>
  <c r="G391" i="28"/>
  <c r="H391" i="28"/>
  <c r="I391" i="28"/>
  <c r="J391" i="28"/>
  <c r="K391" i="28"/>
  <c r="L391" i="28"/>
  <c r="M391" i="28"/>
  <c r="N391" i="28"/>
  <c r="O391" i="28"/>
  <c r="P391" i="28"/>
  <c r="CL391" i="28" s="1"/>
  <c r="E392" i="28"/>
  <c r="F392" i="28"/>
  <c r="G392" i="28"/>
  <c r="H392" i="28"/>
  <c r="I392" i="28"/>
  <c r="J392" i="28"/>
  <c r="K392" i="28"/>
  <c r="L392" i="28"/>
  <c r="M392" i="28"/>
  <c r="N392" i="28"/>
  <c r="O392" i="28"/>
  <c r="P392" i="28"/>
  <c r="E393" i="28"/>
  <c r="F393" i="28"/>
  <c r="G393" i="28"/>
  <c r="H393" i="28"/>
  <c r="I393" i="28"/>
  <c r="J393" i="28"/>
  <c r="K393" i="28"/>
  <c r="L393" i="28"/>
  <c r="M393" i="28"/>
  <c r="N393" i="28"/>
  <c r="O393" i="28"/>
  <c r="P393" i="28"/>
  <c r="CL393" i="28" s="1"/>
  <c r="E394" i="28"/>
  <c r="F394" i="28"/>
  <c r="G394" i="28"/>
  <c r="H394" i="28"/>
  <c r="I394" i="28"/>
  <c r="J394" i="28"/>
  <c r="K394" i="28"/>
  <c r="L394" i="28"/>
  <c r="M394" i="28"/>
  <c r="N394" i="28"/>
  <c r="O394" i="28"/>
  <c r="P394" i="28"/>
  <c r="CL394" i="28" s="1"/>
  <c r="E395" i="28"/>
  <c r="F395" i="28"/>
  <c r="G395" i="28"/>
  <c r="H395" i="28"/>
  <c r="I395" i="28"/>
  <c r="J395" i="28"/>
  <c r="K395" i="28"/>
  <c r="L395" i="28"/>
  <c r="M395" i="28"/>
  <c r="N395" i="28"/>
  <c r="O395" i="28"/>
  <c r="P395" i="28"/>
  <c r="CL395" i="28" s="1"/>
  <c r="E396" i="28"/>
  <c r="F396" i="28"/>
  <c r="G396" i="28"/>
  <c r="H396" i="28"/>
  <c r="I396" i="28"/>
  <c r="J396" i="28"/>
  <c r="K396" i="28"/>
  <c r="L396" i="28"/>
  <c r="M396" i="28"/>
  <c r="N396" i="28"/>
  <c r="O396" i="28"/>
  <c r="P396" i="28"/>
  <c r="CL396" i="28" s="1"/>
  <c r="E397" i="28"/>
  <c r="F397" i="28"/>
  <c r="G397" i="28"/>
  <c r="H397" i="28"/>
  <c r="I397" i="28"/>
  <c r="J397" i="28"/>
  <c r="K397" i="28"/>
  <c r="L397" i="28"/>
  <c r="M397" i="28"/>
  <c r="N397" i="28"/>
  <c r="O397" i="28"/>
  <c r="P397" i="28"/>
  <c r="CL397" i="28" s="1"/>
  <c r="E398" i="28"/>
  <c r="F398" i="28"/>
  <c r="G398" i="28"/>
  <c r="H398" i="28"/>
  <c r="I398" i="28"/>
  <c r="J398" i="28"/>
  <c r="K398" i="28"/>
  <c r="L398" i="28"/>
  <c r="M398" i="28"/>
  <c r="N398" i="28"/>
  <c r="O398" i="28"/>
  <c r="P398" i="28"/>
  <c r="CL398" i="28" s="1"/>
  <c r="E399" i="28"/>
  <c r="F399" i="28"/>
  <c r="G399" i="28"/>
  <c r="H399" i="28"/>
  <c r="I399" i="28"/>
  <c r="J399" i="28"/>
  <c r="K399" i="28"/>
  <c r="L399" i="28"/>
  <c r="M399" i="28"/>
  <c r="N399" i="28"/>
  <c r="O399" i="28"/>
  <c r="P399" i="28"/>
  <c r="CL399" i="28" s="1"/>
  <c r="E400" i="28"/>
  <c r="F400" i="28"/>
  <c r="G400" i="28"/>
  <c r="H400" i="28"/>
  <c r="I400" i="28"/>
  <c r="J400" i="28"/>
  <c r="K400" i="28"/>
  <c r="L400" i="28"/>
  <c r="M400" i="28"/>
  <c r="N400" i="28"/>
  <c r="O400" i="28"/>
  <c r="P400" i="28"/>
  <c r="CL400" i="28" s="1"/>
  <c r="E401" i="28"/>
  <c r="F401" i="28"/>
  <c r="G401" i="28"/>
  <c r="H401" i="28"/>
  <c r="I401" i="28"/>
  <c r="J401" i="28"/>
  <c r="K401" i="28"/>
  <c r="L401" i="28"/>
  <c r="M401" i="28"/>
  <c r="N401" i="28"/>
  <c r="O401" i="28"/>
  <c r="P401" i="28"/>
  <c r="CL401" i="28" s="1"/>
  <c r="E402" i="28"/>
  <c r="F402" i="28"/>
  <c r="G402" i="28"/>
  <c r="H402" i="28"/>
  <c r="I402" i="28"/>
  <c r="J402" i="28"/>
  <c r="K402" i="28"/>
  <c r="L402" i="28"/>
  <c r="M402" i="28"/>
  <c r="N402" i="28"/>
  <c r="O402" i="28"/>
  <c r="P402" i="28"/>
  <c r="CL402" i="28" s="1"/>
  <c r="E403" i="28"/>
  <c r="F403" i="28"/>
  <c r="G403" i="28"/>
  <c r="H403" i="28"/>
  <c r="I403" i="28"/>
  <c r="J403" i="28"/>
  <c r="K403" i="28"/>
  <c r="L403" i="28"/>
  <c r="M403" i="28"/>
  <c r="N403" i="28"/>
  <c r="O403" i="28"/>
  <c r="P403" i="28"/>
  <c r="CL403" i="28" s="1"/>
  <c r="E404" i="28"/>
  <c r="F404" i="28"/>
  <c r="G404" i="28"/>
  <c r="H404" i="28"/>
  <c r="I404" i="28"/>
  <c r="J404" i="28"/>
  <c r="K404" i="28"/>
  <c r="L404" i="28"/>
  <c r="M404" i="28"/>
  <c r="N404" i="28"/>
  <c r="O404" i="28"/>
  <c r="P404" i="28"/>
  <c r="E405" i="28"/>
  <c r="F405" i="28"/>
  <c r="G405" i="28"/>
  <c r="H405" i="28"/>
  <c r="I405" i="28"/>
  <c r="J405" i="28"/>
  <c r="K405" i="28"/>
  <c r="L405" i="28"/>
  <c r="M405" i="28"/>
  <c r="N405" i="28"/>
  <c r="O405" i="28"/>
  <c r="P405" i="28"/>
  <c r="CL405" i="28" s="1"/>
  <c r="E406" i="28"/>
  <c r="F406" i="28"/>
  <c r="G406" i="28"/>
  <c r="H406" i="28"/>
  <c r="I406" i="28"/>
  <c r="J406" i="28"/>
  <c r="K406" i="28"/>
  <c r="L406" i="28"/>
  <c r="M406" i="28"/>
  <c r="N406" i="28"/>
  <c r="O406" i="28"/>
  <c r="P406" i="28"/>
  <c r="CL406" i="28" s="1"/>
  <c r="E407" i="28"/>
  <c r="F407" i="28"/>
  <c r="G407" i="28"/>
  <c r="H407" i="28"/>
  <c r="I407" i="28"/>
  <c r="J407" i="28"/>
  <c r="K407" i="28"/>
  <c r="L407" i="28"/>
  <c r="M407" i="28"/>
  <c r="N407" i="28"/>
  <c r="O407" i="28"/>
  <c r="P407" i="28"/>
  <c r="CL407" i="28" s="1"/>
  <c r="E408" i="28"/>
  <c r="F408" i="28"/>
  <c r="G408" i="28"/>
  <c r="H408" i="28"/>
  <c r="I408" i="28"/>
  <c r="J408" i="28"/>
  <c r="K408" i="28"/>
  <c r="L408" i="28"/>
  <c r="M408" i="28"/>
  <c r="N408" i="28"/>
  <c r="O408" i="28"/>
  <c r="P408" i="28"/>
  <c r="CL408" i="28" s="1"/>
  <c r="E409" i="28"/>
  <c r="F409" i="28"/>
  <c r="G409" i="28"/>
  <c r="H409" i="28"/>
  <c r="I409" i="28"/>
  <c r="J409" i="28"/>
  <c r="K409" i="28"/>
  <c r="L409" i="28"/>
  <c r="M409" i="28"/>
  <c r="N409" i="28"/>
  <c r="O409" i="28"/>
  <c r="P409" i="28"/>
  <c r="CL409" i="28" s="1"/>
  <c r="E410" i="28"/>
  <c r="F410" i="28"/>
  <c r="G410" i="28"/>
  <c r="H410" i="28"/>
  <c r="I410" i="28"/>
  <c r="J410" i="28"/>
  <c r="K410" i="28"/>
  <c r="L410" i="28"/>
  <c r="M410" i="28"/>
  <c r="N410" i="28"/>
  <c r="O410" i="28"/>
  <c r="P410" i="28"/>
  <c r="CL410" i="28" s="1"/>
  <c r="E411" i="28"/>
  <c r="F411" i="28"/>
  <c r="G411" i="28"/>
  <c r="H411" i="28"/>
  <c r="I411" i="28"/>
  <c r="J411" i="28"/>
  <c r="K411" i="28"/>
  <c r="L411" i="28"/>
  <c r="M411" i="28"/>
  <c r="N411" i="28"/>
  <c r="O411" i="28"/>
  <c r="P411" i="28"/>
  <c r="CL411" i="28" s="1"/>
  <c r="E412" i="28"/>
  <c r="F412" i="28"/>
  <c r="G412" i="28"/>
  <c r="H412" i="28"/>
  <c r="I412" i="28"/>
  <c r="J412" i="28"/>
  <c r="K412" i="28"/>
  <c r="L412" i="28"/>
  <c r="M412" i="28"/>
  <c r="N412" i="28"/>
  <c r="O412" i="28"/>
  <c r="P412" i="28"/>
  <c r="CL412" i="28" s="1"/>
  <c r="E413" i="28"/>
  <c r="F413" i="28"/>
  <c r="G413" i="28"/>
  <c r="H413" i="28"/>
  <c r="I413" i="28"/>
  <c r="J413" i="28"/>
  <c r="K413" i="28"/>
  <c r="L413" i="28"/>
  <c r="M413" i="28"/>
  <c r="N413" i="28"/>
  <c r="O413" i="28"/>
  <c r="P413" i="28"/>
  <c r="CL413" i="28" s="1"/>
  <c r="E414" i="28"/>
  <c r="F414" i="28"/>
  <c r="G414" i="28"/>
  <c r="H414" i="28"/>
  <c r="I414" i="28"/>
  <c r="J414" i="28"/>
  <c r="K414" i="28"/>
  <c r="L414" i="28"/>
  <c r="M414" i="28"/>
  <c r="N414" i="28"/>
  <c r="O414" i="28"/>
  <c r="P414" i="28"/>
  <c r="CL414" i="28" s="1"/>
  <c r="E415" i="28"/>
  <c r="F415" i="28"/>
  <c r="G415" i="28"/>
  <c r="H415" i="28"/>
  <c r="I415" i="28"/>
  <c r="J415" i="28"/>
  <c r="K415" i="28"/>
  <c r="L415" i="28"/>
  <c r="M415" i="28"/>
  <c r="N415" i="28"/>
  <c r="O415" i="28"/>
  <c r="P415" i="28"/>
  <c r="CL415" i="28" s="1"/>
  <c r="E416" i="28"/>
  <c r="F416" i="28"/>
  <c r="G416" i="28"/>
  <c r="H416" i="28"/>
  <c r="I416" i="28"/>
  <c r="J416" i="28"/>
  <c r="K416" i="28"/>
  <c r="L416" i="28"/>
  <c r="M416" i="28"/>
  <c r="N416" i="28"/>
  <c r="O416" i="28"/>
  <c r="P416" i="28"/>
  <c r="E417" i="28"/>
  <c r="F417" i="28"/>
  <c r="G417" i="28"/>
  <c r="H417" i="28"/>
  <c r="I417" i="28"/>
  <c r="J417" i="28"/>
  <c r="K417" i="28"/>
  <c r="L417" i="28"/>
  <c r="M417" i="28"/>
  <c r="N417" i="28"/>
  <c r="O417" i="28"/>
  <c r="P417" i="28"/>
  <c r="CL417" i="28" s="1"/>
  <c r="E418" i="28"/>
  <c r="F418" i="28"/>
  <c r="G418" i="28"/>
  <c r="H418" i="28"/>
  <c r="I418" i="28"/>
  <c r="J418" i="28"/>
  <c r="K418" i="28"/>
  <c r="L418" i="28"/>
  <c r="M418" i="28"/>
  <c r="N418" i="28"/>
  <c r="O418" i="28"/>
  <c r="P418" i="28"/>
  <c r="CL418" i="28" s="1"/>
  <c r="E419" i="28"/>
  <c r="F419" i="28"/>
  <c r="G419" i="28"/>
  <c r="H419" i="28"/>
  <c r="I419" i="28"/>
  <c r="J419" i="28"/>
  <c r="K419" i="28"/>
  <c r="L419" i="28"/>
  <c r="M419" i="28"/>
  <c r="N419" i="28"/>
  <c r="O419" i="28"/>
  <c r="P419" i="28"/>
  <c r="CL419" i="28" s="1"/>
  <c r="E420" i="28"/>
  <c r="F420" i="28"/>
  <c r="G420" i="28"/>
  <c r="H420" i="28"/>
  <c r="I420" i="28"/>
  <c r="J420" i="28"/>
  <c r="K420" i="28"/>
  <c r="L420" i="28"/>
  <c r="M420" i="28"/>
  <c r="N420" i="28"/>
  <c r="O420" i="28"/>
  <c r="P420" i="28"/>
  <c r="CL420" i="28" s="1"/>
  <c r="E421" i="28"/>
  <c r="F421" i="28"/>
  <c r="G421" i="28"/>
  <c r="H421" i="28"/>
  <c r="I421" i="28"/>
  <c r="J421" i="28"/>
  <c r="K421" i="28"/>
  <c r="L421" i="28"/>
  <c r="M421" i="28"/>
  <c r="N421" i="28"/>
  <c r="O421" i="28"/>
  <c r="P421" i="28"/>
  <c r="CL421" i="28" s="1"/>
  <c r="E422" i="28"/>
  <c r="F422" i="28"/>
  <c r="G422" i="28"/>
  <c r="H422" i="28"/>
  <c r="I422" i="28"/>
  <c r="J422" i="28"/>
  <c r="K422" i="28"/>
  <c r="L422" i="28"/>
  <c r="M422" i="28"/>
  <c r="N422" i="28"/>
  <c r="O422" i="28"/>
  <c r="P422" i="28"/>
  <c r="CL422" i="28" s="1"/>
  <c r="E423" i="28"/>
  <c r="F423" i="28"/>
  <c r="G423" i="28"/>
  <c r="H423" i="28"/>
  <c r="I423" i="28"/>
  <c r="J423" i="28"/>
  <c r="K423" i="28"/>
  <c r="L423" i="28"/>
  <c r="M423" i="28"/>
  <c r="N423" i="28"/>
  <c r="O423" i="28"/>
  <c r="P423" i="28"/>
  <c r="CL423" i="28" s="1"/>
  <c r="E424" i="28"/>
  <c r="F424" i="28"/>
  <c r="G424" i="28"/>
  <c r="H424" i="28"/>
  <c r="I424" i="28"/>
  <c r="J424" i="28"/>
  <c r="K424" i="28"/>
  <c r="L424" i="28"/>
  <c r="M424" i="28"/>
  <c r="N424" i="28"/>
  <c r="O424" i="28"/>
  <c r="P424" i="28"/>
  <c r="CL424" i="28" s="1"/>
  <c r="E425" i="28"/>
  <c r="F425" i="28"/>
  <c r="G425" i="28"/>
  <c r="H425" i="28"/>
  <c r="I425" i="28"/>
  <c r="J425" i="28"/>
  <c r="K425" i="28"/>
  <c r="L425" i="28"/>
  <c r="M425" i="28"/>
  <c r="N425" i="28"/>
  <c r="O425" i="28"/>
  <c r="P425" i="28"/>
  <c r="CL425" i="28" s="1"/>
  <c r="E426" i="28"/>
  <c r="F426" i="28"/>
  <c r="G426" i="28"/>
  <c r="H426" i="28"/>
  <c r="I426" i="28"/>
  <c r="J426" i="28"/>
  <c r="K426" i="28"/>
  <c r="L426" i="28"/>
  <c r="M426" i="28"/>
  <c r="N426" i="28"/>
  <c r="O426" i="28"/>
  <c r="P426" i="28"/>
  <c r="CL426" i="28" s="1"/>
  <c r="E427" i="28"/>
  <c r="F427" i="28"/>
  <c r="G427" i="28"/>
  <c r="H427" i="28"/>
  <c r="I427" i="28"/>
  <c r="J427" i="28"/>
  <c r="K427" i="28"/>
  <c r="L427" i="28"/>
  <c r="M427" i="28"/>
  <c r="N427" i="28"/>
  <c r="O427" i="28"/>
  <c r="P427" i="28"/>
  <c r="CL427" i="28" s="1"/>
  <c r="E428" i="28"/>
  <c r="F428" i="28"/>
  <c r="G428" i="28"/>
  <c r="H428" i="28"/>
  <c r="I428" i="28"/>
  <c r="J428" i="28"/>
  <c r="K428" i="28"/>
  <c r="L428" i="28"/>
  <c r="M428" i="28"/>
  <c r="N428" i="28"/>
  <c r="O428" i="28"/>
  <c r="P428" i="28"/>
  <c r="E429" i="28"/>
  <c r="F429" i="28"/>
  <c r="G429" i="28"/>
  <c r="H429" i="28"/>
  <c r="I429" i="28"/>
  <c r="J429" i="28"/>
  <c r="K429" i="28"/>
  <c r="L429" i="28"/>
  <c r="M429" i="28"/>
  <c r="N429" i="28"/>
  <c r="O429" i="28"/>
  <c r="P429" i="28"/>
  <c r="CL429" i="28" s="1"/>
  <c r="E430" i="28"/>
  <c r="F430" i="28"/>
  <c r="G430" i="28"/>
  <c r="H430" i="28"/>
  <c r="I430" i="28"/>
  <c r="J430" i="28"/>
  <c r="K430" i="28"/>
  <c r="L430" i="28"/>
  <c r="M430" i="28"/>
  <c r="N430" i="28"/>
  <c r="O430" i="28"/>
  <c r="P430" i="28"/>
  <c r="CL430" i="28" s="1"/>
  <c r="E431" i="28"/>
  <c r="F431" i="28"/>
  <c r="G431" i="28"/>
  <c r="H431" i="28"/>
  <c r="I431" i="28"/>
  <c r="J431" i="28"/>
  <c r="K431" i="28"/>
  <c r="L431" i="28"/>
  <c r="M431" i="28"/>
  <c r="N431" i="28"/>
  <c r="O431" i="28"/>
  <c r="P431" i="28"/>
  <c r="CL431" i="28" s="1"/>
  <c r="E432" i="28"/>
  <c r="F432" i="28"/>
  <c r="G432" i="28"/>
  <c r="H432" i="28"/>
  <c r="I432" i="28"/>
  <c r="J432" i="28"/>
  <c r="K432" i="28"/>
  <c r="L432" i="28"/>
  <c r="M432" i="28"/>
  <c r="N432" i="28"/>
  <c r="O432" i="28"/>
  <c r="P432" i="28"/>
  <c r="CL432" i="28" s="1"/>
  <c r="E433" i="28"/>
  <c r="F433" i="28"/>
  <c r="G433" i="28"/>
  <c r="H433" i="28"/>
  <c r="I433" i="28"/>
  <c r="J433" i="28"/>
  <c r="K433" i="28"/>
  <c r="L433" i="28"/>
  <c r="M433" i="28"/>
  <c r="N433" i="28"/>
  <c r="O433" i="28"/>
  <c r="P433" i="28"/>
  <c r="CL433" i="28" s="1"/>
  <c r="E434" i="28"/>
  <c r="F434" i="28"/>
  <c r="G434" i="28"/>
  <c r="H434" i="28"/>
  <c r="I434" i="28"/>
  <c r="J434" i="28"/>
  <c r="K434" i="28"/>
  <c r="L434" i="28"/>
  <c r="M434" i="28"/>
  <c r="N434" i="28"/>
  <c r="O434" i="28"/>
  <c r="P434" i="28"/>
  <c r="CL434" i="28" s="1"/>
  <c r="E435" i="28"/>
  <c r="F435" i="28"/>
  <c r="G435" i="28"/>
  <c r="H435" i="28"/>
  <c r="I435" i="28"/>
  <c r="J435" i="28"/>
  <c r="K435" i="28"/>
  <c r="L435" i="28"/>
  <c r="M435" i="28"/>
  <c r="N435" i="28"/>
  <c r="O435" i="28"/>
  <c r="P435" i="28"/>
  <c r="CL435" i="28" s="1"/>
  <c r="E436" i="28"/>
  <c r="F436" i="28"/>
  <c r="G436" i="28"/>
  <c r="H436" i="28"/>
  <c r="I436" i="28"/>
  <c r="J436" i="28"/>
  <c r="K436" i="28"/>
  <c r="L436" i="28"/>
  <c r="M436" i="28"/>
  <c r="N436" i="28"/>
  <c r="O436" i="28"/>
  <c r="P436" i="28"/>
  <c r="CL436" i="28" s="1"/>
  <c r="E437" i="28"/>
  <c r="F437" i="28"/>
  <c r="G437" i="28"/>
  <c r="H437" i="28"/>
  <c r="I437" i="28"/>
  <c r="J437" i="28"/>
  <c r="K437" i="28"/>
  <c r="L437" i="28"/>
  <c r="M437" i="28"/>
  <c r="N437" i="28"/>
  <c r="O437" i="28"/>
  <c r="P437" i="28"/>
  <c r="CL437" i="28" s="1"/>
  <c r="E438" i="28"/>
  <c r="F438" i="28"/>
  <c r="G438" i="28"/>
  <c r="H438" i="28"/>
  <c r="I438" i="28"/>
  <c r="J438" i="28"/>
  <c r="K438" i="28"/>
  <c r="L438" i="28"/>
  <c r="M438" i="28"/>
  <c r="N438" i="28"/>
  <c r="O438" i="28"/>
  <c r="P438" i="28"/>
  <c r="CL438" i="28" s="1"/>
  <c r="E439" i="28"/>
  <c r="F439" i="28"/>
  <c r="G439" i="28"/>
  <c r="H439" i="28"/>
  <c r="I439" i="28"/>
  <c r="J439" i="28"/>
  <c r="K439" i="28"/>
  <c r="L439" i="28"/>
  <c r="M439" i="28"/>
  <c r="N439" i="28"/>
  <c r="O439" i="28"/>
  <c r="P439" i="28"/>
  <c r="CL439" i="28" s="1"/>
  <c r="E440" i="28"/>
  <c r="F440" i="28"/>
  <c r="G440" i="28"/>
  <c r="H440" i="28"/>
  <c r="I440" i="28"/>
  <c r="J440" i="28"/>
  <c r="K440" i="28"/>
  <c r="L440" i="28"/>
  <c r="M440" i="28"/>
  <c r="N440" i="28"/>
  <c r="O440" i="28"/>
  <c r="P440" i="28"/>
  <c r="E441" i="28"/>
  <c r="F441" i="28"/>
  <c r="G441" i="28"/>
  <c r="H441" i="28"/>
  <c r="I441" i="28"/>
  <c r="J441" i="28"/>
  <c r="K441" i="28"/>
  <c r="L441" i="28"/>
  <c r="M441" i="28"/>
  <c r="N441" i="28"/>
  <c r="O441" i="28"/>
  <c r="P441" i="28"/>
  <c r="CL441" i="28" s="1"/>
  <c r="E442" i="28"/>
  <c r="F442" i="28"/>
  <c r="G442" i="28"/>
  <c r="H442" i="28"/>
  <c r="I442" i="28"/>
  <c r="J442" i="28"/>
  <c r="K442" i="28"/>
  <c r="L442" i="28"/>
  <c r="M442" i="28"/>
  <c r="N442" i="28"/>
  <c r="O442" i="28"/>
  <c r="P442" i="28"/>
  <c r="CL442" i="28" s="1"/>
  <c r="E443" i="28"/>
  <c r="F443" i="28"/>
  <c r="G443" i="28"/>
  <c r="H443" i="28"/>
  <c r="I443" i="28"/>
  <c r="J443" i="28"/>
  <c r="K443" i="28"/>
  <c r="L443" i="28"/>
  <c r="M443" i="28"/>
  <c r="N443" i="28"/>
  <c r="O443" i="28"/>
  <c r="P443" i="28"/>
  <c r="CL443" i="28" s="1"/>
  <c r="E444" i="28"/>
  <c r="F444" i="28"/>
  <c r="G444" i="28"/>
  <c r="H444" i="28"/>
  <c r="I444" i="28"/>
  <c r="J444" i="28"/>
  <c r="K444" i="28"/>
  <c r="L444" i="28"/>
  <c r="M444" i="28"/>
  <c r="N444" i="28"/>
  <c r="O444" i="28"/>
  <c r="P444" i="28"/>
  <c r="CL444" i="28" s="1"/>
  <c r="E445" i="28"/>
  <c r="F445" i="28"/>
  <c r="G445" i="28"/>
  <c r="H445" i="28"/>
  <c r="I445" i="28"/>
  <c r="J445" i="28"/>
  <c r="K445" i="28"/>
  <c r="L445" i="28"/>
  <c r="M445" i="28"/>
  <c r="N445" i="28"/>
  <c r="O445" i="28"/>
  <c r="P445" i="28"/>
  <c r="CL445" i="28" s="1"/>
  <c r="E446" i="28"/>
  <c r="F446" i="28"/>
  <c r="G446" i="28"/>
  <c r="H446" i="28"/>
  <c r="I446" i="28"/>
  <c r="J446" i="28"/>
  <c r="K446" i="28"/>
  <c r="L446" i="28"/>
  <c r="M446" i="28"/>
  <c r="N446" i="28"/>
  <c r="O446" i="28"/>
  <c r="P446" i="28"/>
  <c r="CL446" i="28" s="1"/>
  <c r="E447" i="28"/>
  <c r="F447" i="28"/>
  <c r="G447" i="28"/>
  <c r="H447" i="28"/>
  <c r="I447" i="28"/>
  <c r="J447" i="28"/>
  <c r="K447" i="28"/>
  <c r="L447" i="28"/>
  <c r="M447" i="28"/>
  <c r="N447" i="28"/>
  <c r="O447" i="28"/>
  <c r="P447" i="28"/>
  <c r="CL447" i="28" s="1"/>
  <c r="E448" i="28"/>
  <c r="F448" i="28"/>
  <c r="G448" i="28"/>
  <c r="H448" i="28"/>
  <c r="I448" i="28"/>
  <c r="J448" i="28"/>
  <c r="K448" i="28"/>
  <c r="L448" i="28"/>
  <c r="M448" i="28"/>
  <c r="N448" i="28"/>
  <c r="O448" i="28"/>
  <c r="P448" i="28"/>
  <c r="CL448" i="28" s="1"/>
  <c r="E449" i="28"/>
  <c r="F449" i="28"/>
  <c r="G449" i="28"/>
  <c r="H449" i="28"/>
  <c r="I449" i="28"/>
  <c r="J449" i="28"/>
  <c r="K449" i="28"/>
  <c r="L449" i="28"/>
  <c r="M449" i="28"/>
  <c r="N449" i="28"/>
  <c r="O449" i="28"/>
  <c r="P449" i="28"/>
  <c r="CL449" i="28" s="1"/>
  <c r="E450" i="28"/>
  <c r="F450" i="28"/>
  <c r="G450" i="28"/>
  <c r="H450" i="28"/>
  <c r="I450" i="28"/>
  <c r="J450" i="28"/>
  <c r="K450" i="28"/>
  <c r="L450" i="28"/>
  <c r="M450" i="28"/>
  <c r="N450" i="28"/>
  <c r="O450" i="28"/>
  <c r="P450" i="28"/>
  <c r="CL450" i="28" s="1"/>
  <c r="E451" i="28"/>
  <c r="F451" i="28"/>
  <c r="G451" i="28"/>
  <c r="H451" i="28"/>
  <c r="I451" i="28"/>
  <c r="J451" i="28"/>
  <c r="K451" i="28"/>
  <c r="L451" i="28"/>
  <c r="M451" i="28"/>
  <c r="N451" i="28"/>
  <c r="O451" i="28"/>
  <c r="P451" i="28"/>
  <c r="CL451" i="28" s="1"/>
  <c r="E452" i="28"/>
  <c r="F452" i="28"/>
  <c r="G452" i="28"/>
  <c r="H452" i="28"/>
  <c r="I452" i="28"/>
  <c r="J452" i="28"/>
  <c r="K452" i="28"/>
  <c r="L452" i="28"/>
  <c r="M452" i="28"/>
  <c r="N452" i="28"/>
  <c r="O452" i="28"/>
  <c r="P452" i="28"/>
  <c r="E453" i="28"/>
  <c r="F453" i="28"/>
  <c r="G453" i="28"/>
  <c r="H453" i="28"/>
  <c r="I453" i="28"/>
  <c r="J453" i="28"/>
  <c r="K453" i="28"/>
  <c r="L453" i="28"/>
  <c r="M453" i="28"/>
  <c r="N453" i="28"/>
  <c r="O453" i="28"/>
  <c r="P453" i="28"/>
  <c r="CL453" i="28" s="1"/>
  <c r="E454" i="28"/>
  <c r="F454" i="28"/>
  <c r="G454" i="28"/>
  <c r="H454" i="28"/>
  <c r="I454" i="28"/>
  <c r="J454" i="28"/>
  <c r="K454" i="28"/>
  <c r="L454" i="28"/>
  <c r="M454" i="28"/>
  <c r="N454" i="28"/>
  <c r="O454" i="28"/>
  <c r="P454" i="28"/>
  <c r="CL454" i="28" s="1"/>
  <c r="E455" i="28"/>
  <c r="F455" i="28"/>
  <c r="G455" i="28"/>
  <c r="H455" i="28"/>
  <c r="I455" i="28"/>
  <c r="J455" i="28"/>
  <c r="K455" i="28"/>
  <c r="L455" i="28"/>
  <c r="M455" i="28"/>
  <c r="N455" i="28"/>
  <c r="O455" i="28"/>
  <c r="P455" i="28"/>
  <c r="CL455" i="28" s="1"/>
  <c r="E456" i="28"/>
  <c r="F456" i="28"/>
  <c r="G456" i="28"/>
  <c r="H456" i="28"/>
  <c r="I456" i="28"/>
  <c r="J456" i="28"/>
  <c r="K456" i="28"/>
  <c r="L456" i="28"/>
  <c r="M456" i="28"/>
  <c r="N456" i="28"/>
  <c r="O456" i="28"/>
  <c r="P456" i="28"/>
  <c r="CL456" i="28" s="1"/>
  <c r="E457" i="28"/>
  <c r="F457" i="28"/>
  <c r="G457" i="28"/>
  <c r="H457" i="28"/>
  <c r="I457" i="28"/>
  <c r="J457" i="28"/>
  <c r="K457" i="28"/>
  <c r="L457" i="28"/>
  <c r="M457" i="28"/>
  <c r="N457" i="28"/>
  <c r="O457" i="28"/>
  <c r="P457" i="28"/>
  <c r="CL457" i="28" s="1"/>
  <c r="E458" i="28"/>
  <c r="F458" i="28"/>
  <c r="G458" i="28"/>
  <c r="H458" i="28"/>
  <c r="I458" i="28"/>
  <c r="J458" i="28"/>
  <c r="K458" i="28"/>
  <c r="L458" i="28"/>
  <c r="M458" i="28"/>
  <c r="N458" i="28"/>
  <c r="O458" i="28"/>
  <c r="P458" i="28"/>
  <c r="CL458" i="28" s="1"/>
  <c r="E459" i="28"/>
  <c r="F459" i="28"/>
  <c r="G459" i="28"/>
  <c r="H459" i="28"/>
  <c r="I459" i="28"/>
  <c r="J459" i="28"/>
  <c r="K459" i="28"/>
  <c r="L459" i="28"/>
  <c r="M459" i="28"/>
  <c r="N459" i="28"/>
  <c r="O459" i="28"/>
  <c r="P459" i="28"/>
  <c r="CL459" i="28" s="1"/>
  <c r="E460" i="28"/>
  <c r="F460" i="28"/>
  <c r="G460" i="28"/>
  <c r="H460" i="28"/>
  <c r="I460" i="28"/>
  <c r="J460" i="28"/>
  <c r="K460" i="28"/>
  <c r="L460" i="28"/>
  <c r="M460" i="28"/>
  <c r="N460" i="28"/>
  <c r="O460" i="28"/>
  <c r="P460" i="28"/>
  <c r="CL460" i="28" s="1"/>
  <c r="E461" i="28"/>
  <c r="F461" i="28"/>
  <c r="G461" i="28"/>
  <c r="H461" i="28"/>
  <c r="I461" i="28"/>
  <c r="J461" i="28"/>
  <c r="K461" i="28"/>
  <c r="L461" i="28"/>
  <c r="M461" i="28"/>
  <c r="N461" i="28"/>
  <c r="O461" i="28"/>
  <c r="P461" i="28"/>
  <c r="CL461" i="28" s="1"/>
  <c r="E462" i="28"/>
  <c r="F462" i="28"/>
  <c r="G462" i="28"/>
  <c r="H462" i="28"/>
  <c r="I462" i="28"/>
  <c r="J462" i="28"/>
  <c r="K462" i="28"/>
  <c r="L462" i="28"/>
  <c r="M462" i="28"/>
  <c r="N462" i="28"/>
  <c r="O462" i="28"/>
  <c r="P462" i="28"/>
  <c r="CL462" i="28" s="1"/>
  <c r="E463" i="28"/>
  <c r="F463" i="28"/>
  <c r="G463" i="28"/>
  <c r="H463" i="28"/>
  <c r="I463" i="28"/>
  <c r="J463" i="28"/>
  <c r="K463" i="28"/>
  <c r="L463" i="28"/>
  <c r="M463" i="28"/>
  <c r="N463" i="28"/>
  <c r="O463" i="28"/>
  <c r="P463" i="28"/>
  <c r="CL463" i="28" s="1"/>
  <c r="E464" i="28"/>
  <c r="F464" i="28"/>
  <c r="G464" i="28"/>
  <c r="H464" i="28"/>
  <c r="I464" i="28"/>
  <c r="J464" i="28"/>
  <c r="K464" i="28"/>
  <c r="L464" i="28"/>
  <c r="M464" i="28"/>
  <c r="N464" i="28"/>
  <c r="O464" i="28"/>
  <c r="P464" i="28"/>
  <c r="E465" i="28"/>
  <c r="F465" i="28"/>
  <c r="G465" i="28"/>
  <c r="H465" i="28"/>
  <c r="I465" i="28"/>
  <c r="J465" i="28"/>
  <c r="K465" i="28"/>
  <c r="L465" i="28"/>
  <c r="M465" i="28"/>
  <c r="N465" i="28"/>
  <c r="O465" i="28"/>
  <c r="P465" i="28"/>
  <c r="CL465" i="28" s="1"/>
  <c r="E466" i="28"/>
  <c r="F466" i="28"/>
  <c r="G466" i="28"/>
  <c r="H466" i="28"/>
  <c r="I466" i="28"/>
  <c r="J466" i="28"/>
  <c r="K466" i="28"/>
  <c r="L466" i="28"/>
  <c r="M466" i="28"/>
  <c r="N466" i="28"/>
  <c r="O466" i="28"/>
  <c r="P466" i="28"/>
  <c r="CL466" i="28" s="1"/>
  <c r="E467" i="28"/>
  <c r="F467" i="28"/>
  <c r="G467" i="28"/>
  <c r="H467" i="28"/>
  <c r="I467" i="28"/>
  <c r="J467" i="28"/>
  <c r="K467" i="28"/>
  <c r="L467" i="28"/>
  <c r="M467" i="28"/>
  <c r="N467" i="28"/>
  <c r="O467" i="28"/>
  <c r="P467" i="28"/>
  <c r="CL467" i="28" s="1"/>
  <c r="E468" i="28"/>
  <c r="F468" i="28"/>
  <c r="G468" i="28"/>
  <c r="H468" i="28"/>
  <c r="I468" i="28"/>
  <c r="J468" i="28"/>
  <c r="K468" i="28"/>
  <c r="L468" i="28"/>
  <c r="M468" i="28"/>
  <c r="N468" i="28"/>
  <c r="O468" i="28"/>
  <c r="P468" i="28"/>
  <c r="CL468" i="28" s="1"/>
  <c r="E469" i="28"/>
  <c r="F469" i="28"/>
  <c r="G469" i="28"/>
  <c r="H469" i="28"/>
  <c r="I469" i="28"/>
  <c r="J469" i="28"/>
  <c r="K469" i="28"/>
  <c r="L469" i="28"/>
  <c r="M469" i="28"/>
  <c r="N469" i="28"/>
  <c r="O469" i="28"/>
  <c r="P469" i="28"/>
  <c r="CL469" i="28" s="1"/>
  <c r="E470" i="28"/>
  <c r="F470" i="28"/>
  <c r="G470" i="28"/>
  <c r="H470" i="28"/>
  <c r="I470" i="28"/>
  <c r="J470" i="28"/>
  <c r="K470" i="28"/>
  <c r="L470" i="28"/>
  <c r="M470" i="28"/>
  <c r="N470" i="28"/>
  <c r="O470" i="28"/>
  <c r="P470" i="28"/>
  <c r="CL470" i="28" s="1"/>
  <c r="E471" i="28"/>
  <c r="F471" i="28"/>
  <c r="G471" i="28"/>
  <c r="H471" i="28"/>
  <c r="I471" i="28"/>
  <c r="J471" i="28"/>
  <c r="K471" i="28"/>
  <c r="L471" i="28"/>
  <c r="M471" i="28"/>
  <c r="N471" i="28"/>
  <c r="O471" i="28"/>
  <c r="P471" i="28"/>
  <c r="CL471" i="28" s="1"/>
  <c r="E472" i="28"/>
  <c r="F472" i="28"/>
  <c r="G472" i="28"/>
  <c r="H472" i="28"/>
  <c r="I472" i="28"/>
  <c r="J472" i="28"/>
  <c r="K472" i="28"/>
  <c r="L472" i="28"/>
  <c r="M472" i="28"/>
  <c r="N472" i="28"/>
  <c r="O472" i="28"/>
  <c r="P472" i="28"/>
  <c r="CL472" i="28" s="1"/>
  <c r="E473" i="28"/>
  <c r="F473" i="28"/>
  <c r="G473" i="28"/>
  <c r="H473" i="28"/>
  <c r="I473" i="28"/>
  <c r="J473" i="28"/>
  <c r="K473" i="28"/>
  <c r="L473" i="28"/>
  <c r="M473" i="28"/>
  <c r="N473" i="28"/>
  <c r="O473" i="28"/>
  <c r="P473" i="28"/>
  <c r="CL473" i="28" s="1"/>
  <c r="E474" i="28"/>
  <c r="F474" i="28"/>
  <c r="G474" i="28"/>
  <c r="H474" i="28"/>
  <c r="I474" i="28"/>
  <c r="J474" i="28"/>
  <c r="K474" i="28"/>
  <c r="L474" i="28"/>
  <c r="M474" i="28"/>
  <c r="N474" i="28"/>
  <c r="O474" i="28"/>
  <c r="P474" i="28"/>
  <c r="CL474" i="28" s="1"/>
  <c r="E475" i="28"/>
  <c r="F475" i="28"/>
  <c r="G475" i="28"/>
  <c r="H475" i="28"/>
  <c r="I475" i="28"/>
  <c r="J475" i="28"/>
  <c r="K475" i="28"/>
  <c r="L475" i="28"/>
  <c r="M475" i="28"/>
  <c r="N475" i="28"/>
  <c r="O475" i="28"/>
  <c r="P475" i="28"/>
  <c r="CL475" i="28" s="1"/>
  <c r="E476" i="28"/>
  <c r="F476" i="28"/>
  <c r="G476" i="28"/>
  <c r="H476" i="28"/>
  <c r="I476" i="28"/>
  <c r="J476" i="28"/>
  <c r="K476" i="28"/>
  <c r="L476" i="28"/>
  <c r="M476" i="28"/>
  <c r="N476" i="28"/>
  <c r="O476" i="28"/>
  <c r="P476" i="28"/>
  <c r="E477" i="28"/>
  <c r="F477" i="28"/>
  <c r="G477" i="28"/>
  <c r="H477" i="28"/>
  <c r="I477" i="28"/>
  <c r="J477" i="28"/>
  <c r="K477" i="28"/>
  <c r="L477" i="28"/>
  <c r="M477" i="28"/>
  <c r="N477" i="28"/>
  <c r="O477" i="28"/>
  <c r="P477" i="28"/>
  <c r="CL477" i="28" s="1"/>
  <c r="E478" i="28"/>
  <c r="F478" i="28"/>
  <c r="G478" i="28"/>
  <c r="H478" i="28"/>
  <c r="I478" i="28"/>
  <c r="J478" i="28"/>
  <c r="K478" i="28"/>
  <c r="L478" i="28"/>
  <c r="M478" i="28"/>
  <c r="N478" i="28"/>
  <c r="O478" i="28"/>
  <c r="P478" i="28"/>
  <c r="CL478" i="28" s="1"/>
  <c r="E479" i="28"/>
  <c r="F479" i="28"/>
  <c r="G479" i="28"/>
  <c r="H479" i="28"/>
  <c r="I479" i="28"/>
  <c r="J479" i="28"/>
  <c r="K479" i="28"/>
  <c r="L479" i="28"/>
  <c r="M479" i="28"/>
  <c r="N479" i="28"/>
  <c r="O479" i="28"/>
  <c r="P479" i="28"/>
  <c r="CL479" i="28" s="1"/>
  <c r="E480" i="28"/>
  <c r="F480" i="28"/>
  <c r="G480" i="28"/>
  <c r="H480" i="28"/>
  <c r="I480" i="28"/>
  <c r="J480" i="28"/>
  <c r="K480" i="28"/>
  <c r="L480" i="28"/>
  <c r="M480" i="28"/>
  <c r="N480" i="28"/>
  <c r="O480" i="28"/>
  <c r="P480" i="28"/>
  <c r="CL480" i="28" s="1"/>
  <c r="E481" i="28"/>
  <c r="F481" i="28"/>
  <c r="G481" i="28"/>
  <c r="H481" i="28"/>
  <c r="I481" i="28"/>
  <c r="J481" i="28"/>
  <c r="K481" i="28"/>
  <c r="L481" i="28"/>
  <c r="M481" i="28"/>
  <c r="N481" i="28"/>
  <c r="O481" i="28"/>
  <c r="P481" i="28"/>
  <c r="CL481" i="28" s="1"/>
  <c r="E482" i="28"/>
  <c r="F482" i="28"/>
  <c r="G482" i="28"/>
  <c r="H482" i="28"/>
  <c r="I482" i="28"/>
  <c r="J482" i="28"/>
  <c r="K482" i="28"/>
  <c r="L482" i="28"/>
  <c r="M482" i="28"/>
  <c r="N482" i="28"/>
  <c r="O482" i="28"/>
  <c r="P482" i="28"/>
  <c r="CL482" i="28" s="1"/>
  <c r="E483" i="28"/>
  <c r="F483" i="28"/>
  <c r="G483" i="28"/>
  <c r="H483" i="28"/>
  <c r="I483" i="28"/>
  <c r="J483" i="28"/>
  <c r="K483" i="28"/>
  <c r="L483" i="28"/>
  <c r="M483" i="28"/>
  <c r="N483" i="28"/>
  <c r="O483" i="28"/>
  <c r="P483" i="28"/>
  <c r="CL483" i="28" s="1"/>
  <c r="E484" i="28"/>
  <c r="F484" i="28"/>
  <c r="G484" i="28"/>
  <c r="H484" i="28"/>
  <c r="I484" i="28"/>
  <c r="J484" i="28"/>
  <c r="K484" i="28"/>
  <c r="L484" i="28"/>
  <c r="M484" i="28"/>
  <c r="N484" i="28"/>
  <c r="O484" i="28"/>
  <c r="P484" i="28"/>
  <c r="CL484" i="28" s="1"/>
  <c r="E485" i="28"/>
  <c r="F485" i="28"/>
  <c r="G485" i="28"/>
  <c r="H485" i="28"/>
  <c r="I485" i="28"/>
  <c r="J485" i="28"/>
  <c r="K485" i="28"/>
  <c r="L485" i="28"/>
  <c r="M485" i="28"/>
  <c r="N485" i="28"/>
  <c r="O485" i="28"/>
  <c r="P485" i="28"/>
  <c r="CL485" i="28" s="1"/>
  <c r="E486" i="28"/>
  <c r="F486" i="28"/>
  <c r="G486" i="28"/>
  <c r="H486" i="28"/>
  <c r="I486" i="28"/>
  <c r="J486" i="28"/>
  <c r="K486" i="28"/>
  <c r="L486" i="28"/>
  <c r="M486" i="28"/>
  <c r="N486" i="28"/>
  <c r="O486" i="28"/>
  <c r="P486" i="28"/>
  <c r="CL486" i="28" s="1"/>
  <c r="E487" i="28"/>
  <c r="F487" i="28"/>
  <c r="G487" i="28"/>
  <c r="H487" i="28"/>
  <c r="I487" i="28"/>
  <c r="J487" i="28"/>
  <c r="K487" i="28"/>
  <c r="L487" i="28"/>
  <c r="M487" i="28"/>
  <c r="N487" i="28"/>
  <c r="O487" i="28"/>
  <c r="P487" i="28"/>
  <c r="CL487" i="28" s="1"/>
  <c r="E488" i="28"/>
  <c r="F488" i="28"/>
  <c r="G488" i="28"/>
  <c r="H488" i="28"/>
  <c r="I488" i="28"/>
  <c r="J488" i="28"/>
  <c r="K488" i="28"/>
  <c r="L488" i="28"/>
  <c r="M488" i="28"/>
  <c r="N488" i="28"/>
  <c r="O488" i="28"/>
  <c r="P488" i="28"/>
  <c r="E489" i="28"/>
  <c r="F489" i="28"/>
  <c r="G489" i="28"/>
  <c r="H489" i="28"/>
  <c r="I489" i="28"/>
  <c r="J489" i="28"/>
  <c r="K489" i="28"/>
  <c r="L489" i="28"/>
  <c r="M489" i="28"/>
  <c r="N489" i="28"/>
  <c r="O489" i="28"/>
  <c r="P489" i="28"/>
  <c r="CL489" i="28" s="1"/>
  <c r="E490" i="28"/>
  <c r="F490" i="28"/>
  <c r="G490" i="28"/>
  <c r="H490" i="28"/>
  <c r="I490" i="28"/>
  <c r="J490" i="28"/>
  <c r="K490" i="28"/>
  <c r="L490" i="28"/>
  <c r="M490" i="28"/>
  <c r="N490" i="28"/>
  <c r="O490" i="28"/>
  <c r="P490" i="28"/>
  <c r="CL490" i="28" s="1"/>
  <c r="E491" i="28"/>
  <c r="F491" i="28"/>
  <c r="G491" i="28"/>
  <c r="H491" i="28"/>
  <c r="I491" i="28"/>
  <c r="J491" i="28"/>
  <c r="K491" i="28"/>
  <c r="L491" i="28"/>
  <c r="M491" i="28"/>
  <c r="N491" i="28"/>
  <c r="O491" i="28"/>
  <c r="P491" i="28"/>
  <c r="CL491" i="28" s="1"/>
  <c r="E492" i="28"/>
  <c r="F492" i="28"/>
  <c r="G492" i="28"/>
  <c r="H492" i="28"/>
  <c r="I492" i="28"/>
  <c r="J492" i="28"/>
  <c r="K492" i="28"/>
  <c r="L492" i="28"/>
  <c r="M492" i="28"/>
  <c r="N492" i="28"/>
  <c r="O492" i="28"/>
  <c r="P492" i="28"/>
  <c r="CL492" i="28" s="1"/>
  <c r="E493" i="28"/>
  <c r="F493" i="28"/>
  <c r="G493" i="28"/>
  <c r="H493" i="28"/>
  <c r="I493" i="28"/>
  <c r="J493" i="28"/>
  <c r="K493" i="28"/>
  <c r="L493" i="28"/>
  <c r="M493" i="28"/>
  <c r="N493" i="28"/>
  <c r="O493" i="28"/>
  <c r="P493" i="28"/>
  <c r="CL493" i="28" s="1"/>
  <c r="E494" i="28"/>
  <c r="F494" i="28"/>
  <c r="G494" i="28"/>
  <c r="H494" i="28"/>
  <c r="I494" i="28"/>
  <c r="J494" i="28"/>
  <c r="K494" i="28"/>
  <c r="L494" i="28"/>
  <c r="M494" i="28"/>
  <c r="N494" i="28"/>
  <c r="O494" i="28"/>
  <c r="P494" i="28"/>
  <c r="CL494" i="28" s="1"/>
  <c r="E495" i="28"/>
  <c r="F495" i="28"/>
  <c r="G495" i="28"/>
  <c r="H495" i="28"/>
  <c r="I495" i="28"/>
  <c r="J495" i="28"/>
  <c r="K495" i="28"/>
  <c r="L495" i="28"/>
  <c r="M495" i="28"/>
  <c r="N495" i="28"/>
  <c r="O495" i="28"/>
  <c r="P495" i="28"/>
  <c r="CL495" i="28" s="1"/>
  <c r="E496" i="28"/>
  <c r="F496" i="28"/>
  <c r="G496" i="28"/>
  <c r="H496" i="28"/>
  <c r="I496" i="28"/>
  <c r="J496" i="28"/>
  <c r="K496" i="28"/>
  <c r="L496" i="28"/>
  <c r="M496" i="28"/>
  <c r="N496" i="28"/>
  <c r="O496" i="28"/>
  <c r="P496" i="28"/>
  <c r="CL496" i="28" s="1"/>
  <c r="E497" i="28"/>
  <c r="F497" i="28"/>
  <c r="G497" i="28"/>
  <c r="H497" i="28"/>
  <c r="I497" i="28"/>
  <c r="J497" i="28"/>
  <c r="K497" i="28"/>
  <c r="L497" i="28"/>
  <c r="M497" i="28"/>
  <c r="N497" i="28"/>
  <c r="O497" i="28"/>
  <c r="P497" i="28"/>
  <c r="CL497" i="28" s="1"/>
  <c r="E498" i="28"/>
  <c r="F498" i="28"/>
  <c r="G498" i="28"/>
  <c r="H498" i="28"/>
  <c r="I498" i="28"/>
  <c r="J498" i="28"/>
  <c r="K498" i="28"/>
  <c r="L498" i="28"/>
  <c r="M498" i="28"/>
  <c r="N498" i="28"/>
  <c r="O498" i="28"/>
  <c r="P498" i="28"/>
  <c r="CL498" i="28" s="1"/>
  <c r="E499" i="28"/>
  <c r="F499" i="28"/>
  <c r="G499" i="28"/>
  <c r="H499" i="28"/>
  <c r="I499" i="28"/>
  <c r="J499" i="28"/>
  <c r="K499" i="28"/>
  <c r="L499" i="28"/>
  <c r="M499" i="28"/>
  <c r="N499" i="28"/>
  <c r="O499" i="28"/>
  <c r="P499" i="28"/>
  <c r="CL499" i="28" s="1"/>
  <c r="E500" i="28"/>
  <c r="F500" i="28"/>
  <c r="G500" i="28"/>
  <c r="H500" i="28"/>
  <c r="I500" i="28"/>
  <c r="J500" i="28"/>
  <c r="K500" i="28"/>
  <c r="L500" i="28"/>
  <c r="M500" i="28"/>
  <c r="N500" i="28"/>
  <c r="O500" i="28"/>
  <c r="P500" i="28"/>
  <c r="E3" i="28"/>
  <c r="F3" i="28"/>
  <c r="G3" i="28"/>
  <c r="H3" i="28"/>
  <c r="I3" i="28"/>
  <c r="J3" i="28"/>
  <c r="K3" i="28"/>
  <c r="L3" i="28"/>
  <c r="M3" i="28"/>
  <c r="N3" i="28"/>
  <c r="O3" i="28"/>
  <c r="P3" i="28"/>
  <c r="CL3" i="28" s="1"/>
  <c r="E4" i="28"/>
  <c r="F4" i="28"/>
  <c r="G4" i="28"/>
  <c r="H4" i="28"/>
  <c r="I4" i="28"/>
  <c r="J4" i="28"/>
  <c r="K4" i="28"/>
  <c r="L4" i="28"/>
  <c r="M4" i="28"/>
  <c r="N4" i="28"/>
  <c r="O4" i="28"/>
  <c r="P4" i="28"/>
  <c r="CL4" i="28" s="1"/>
  <c r="P2" i="28"/>
  <c r="O2" i="28"/>
  <c r="N2" i="28"/>
  <c r="M2" i="28"/>
  <c r="L2" i="28"/>
  <c r="K2" i="28"/>
  <c r="J2" i="28"/>
  <c r="I2" i="28"/>
  <c r="H2" i="28"/>
  <c r="F2" i="28"/>
  <c r="G2" i="28"/>
  <c r="E2" i="28"/>
  <c r="F2" i="25"/>
  <c r="G2" i="25"/>
  <c r="H2" i="25"/>
  <c r="I2" i="25"/>
  <c r="J2" i="25"/>
  <c r="F3" i="25"/>
  <c r="G3" i="25"/>
  <c r="N99" i="25" s="1"/>
  <c r="H3" i="25"/>
  <c r="I3" i="25"/>
  <c r="J3" i="25"/>
  <c r="F5" i="25"/>
  <c r="G5" i="25"/>
  <c r="H5" i="25"/>
  <c r="I5" i="25"/>
  <c r="P101" i="25" s="1"/>
  <c r="J5" i="25"/>
  <c r="F6" i="25"/>
  <c r="G6" i="25"/>
  <c r="H6" i="25"/>
  <c r="I6" i="25"/>
  <c r="J6" i="25"/>
  <c r="E2" i="25"/>
  <c r="E3" i="25"/>
  <c r="E5" i="25"/>
  <c r="E6" i="25"/>
  <c r="E7" i="25"/>
  <c r="E8" i="25"/>
  <c r="E9" i="25"/>
  <c r="E11" i="25"/>
  <c r="E12" i="25"/>
  <c r="E14" i="25"/>
  <c r="E15" i="25"/>
  <c r="E17" i="25"/>
  <c r="E18" i="25"/>
  <c r="E19" i="25"/>
  <c r="E20" i="25"/>
  <c r="E21" i="25"/>
  <c r="E23" i="25"/>
  <c r="E24" i="25"/>
  <c r="E26" i="25"/>
  <c r="E27" i="25"/>
  <c r="E29" i="25"/>
  <c r="E30" i="25"/>
  <c r="E31" i="25"/>
  <c r="E32" i="25"/>
  <c r="E33" i="25"/>
  <c r="E35" i="25"/>
  <c r="E36" i="25"/>
  <c r="E38" i="25"/>
  <c r="E39" i="25"/>
  <c r="E41" i="25"/>
  <c r="E42" i="25"/>
  <c r="E43" i="25"/>
  <c r="E44" i="25"/>
  <c r="E45" i="25"/>
  <c r="E47" i="25"/>
  <c r="E48" i="25"/>
  <c r="E50" i="25"/>
  <c r="E51" i="25"/>
  <c r="E53" i="25"/>
  <c r="E54" i="25"/>
  <c r="E55" i="25"/>
  <c r="E56" i="25"/>
  <c r="E57" i="25"/>
  <c r="E59" i="25"/>
  <c r="E60" i="25"/>
  <c r="E62" i="25"/>
  <c r="E63" i="25"/>
  <c r="E65" i="25"/>
  <c r="E66" i="25"/>
  <c r="E67" i="25"/>
  <c r="E68" i="25"/>
  <c r="E69" i="25"/>
  <c r="E71" i="25"/>
  <c r="E72" i="25"/>
  <c r="E74" i="25"/>
  <c r="E75" i="25"/>
  <c r="E77" i="25"/>
  <c r="E78" i="25"/>
  <c r="E79" i="25"/>
  <c r="E80" i="25"/>
  <c r="E81" i="25"/>
  <c r="E83" i="25"/>
  <c r="E84" i="25"/>
  <c r="E86" i="25"/>
  <c r="E87" i="25"/>
  <c r="E89" i="25"/>
  <c r="E90" i="25"/>
  <c r="E91" i="25"/>
  <c r="E92" i="25"/>
  <c r="E93" i="25"/>
  <c r="E95" i="25"/>
  <c r="E96" i="25"/>
  <c r="E98" i="25"/>
  <c r="E99" i="25"/>
  <c r="E101" i="25"/>
  <c r="E102" i="25"/>
  <c r="E103" i="25"/>
  <c r="L103" i="25" s="1"/>
  <c r="E104" i="25"/>
  <c r="E105" i="25"/>
  <c r="E107" i="25"/>
  <c r="E108" i="25"/>
  <c r="E110" i="25"/>
  <c r="E111" i="25"/>
  <c r="E113" i="25"/>
  <c r="E114" i="25"/>
  <c r="E115" i="25"/>
  <c r="L115" i="25" s="1"/>
  <c r="E116" i="25"/>
  <c r="E117" i="25"/>
  <c r="E119" i="25"/>
  <c r="E120" i="25"/>
  <c r="E122" i="25"/>
  <c r="E123" i="25"/>
  <c r="E125" i="25"/>
  <c r="E126" i="25"/>
  <c r="E127" i="25"/>
  <c r="L127" i="25" s="1"/>
  <c r="E128" i="25"/>
  <c r="E129" i="25"/>
  <c r="E131" i="25"/>
  <c r="E132" i="25"/>
  <c r="E134" i="25"/>
  <c r="E135" i="25"/>
  <c r="E137" i="25"/>
  <c r="E138" i="25"/>
  <c r="E139" i="25"/>
  <c r="E140" i="25"/>
  <c r="E141" i="25"/>
  <c r="E143" i="25"/>
  <c r="E144" i="25"/>
  <c r="E146" i="25"/>
  <c r="E147" i="25"/>
  <c r="E149" i="25"/>
  <c r="E150" i="25"/>
  <c r="E151" i="25"/>
  <c r="L151" i="25" s="1"/>
  <c r="E152" i="25"/>
  <c r="E153" i="25"/>
  <c r="E155" i="25"/>
  <c r="E156" i="25"/>
  <c r="E158" i="25"/>
  <c r="E159" i="25"/>
  <c r="E161" i="25"/>
  <c r="E162" i="25"/>
  <c r="E163" i="25"/>
  <c r="L163" i="25" s="1"/>
  <c r="E164" i="25"/>
  <c r="E165" i="25"/>
  <c r="E167" i="25"/>
  <c r="E168" i="25"/>
  <c r="E170" i="25"/>
  <c r="E171" i="25"/>
  <c r="E173" i="25"/>
  <c r="E174" i="25"/>
  <c r="E175" i="25"/>
  <c r="L175" i="25" s="1"/>
  <c r="E176" i="25"/>
  <c r="E177" i="25"/>
  <c r="E179" i="25"/>
  <c r="E180" i="25"/>
  <c r="E182" i="25"/>
  <c r="E183" i="25"/>
  <c r="E185" i="25"/>
  <c r="E186" i="25"/>
  <c r="E187" i="25"/>
  <c r="L187" i="25" s="1"/>
  <c r="E188" i="25"/>
  <c r="E189" i="25"/>
  <c r="E190" i="25"/>
  <c r="E191" i="25"/>
  <c r="E192" i="25"/>
  <c r="E193" i="25"/>
  <c r="E194" i="25"/>
  <c r="E195" i="25"/>
  <c r="E196" i="25"/>
  <c r="E197" i="25"/>
  <c r="G7" i="25"/>
  <c r="F8" i="25"/>
  <c r="G8" i="25"/>
  <c r="H8" i="25"/>
  <c r="I8" i="25"/>
  <c r="J8" i="25"/>
  <c r="F9" i="25"/>
  <c r="G9" i="25"/>
  <c r="H9" i="25"/>
  <c r="I9" i="25"/>
  <c r="J9" i="25"/>
  <c r="F11" i="25"/>
  <c r="G11" i="25"/>
  <c r="H11" i="25"/>
  <c r="I11" i="25"/>
  <c r="J11" i="25"/>
  <c r="F12" i="25"/>
  <c r="G12" i="25"/>
  <c r="H12" i="25"/>
  <c r="I12" i="25"/>
  <c r="J12" i="25"/>
  <c r="F14" i="25"/>
  <c r="G14" i="25"/>
  <c r="H14" i="25"/>
  <c r="I14" i="25"/>
  <c r="J14" i="25"/>
  <c r="F15" i="25"/>
  <c r="G15" i="25"/>
  <c r="H15" i="25"/>
  <c r="I15" i="25"/>
  <c r="J15" i="25"/>
  <c r="J16" i="25"/>
  <c r="F17" i="25"/>
  <c r="G17" i="25"/>
  <c r="H17" i="25"/>
  <c r="I17" i="25"/>
  <c r="J17" i="25"/>
  <c r="F18" i="25"/>
  <c r="G18" i="25"/>
  <c r="H18" i="25"/>
  <c r="I18" i="25"/>
  <c r="J18" i="25"/>
  <c r="G19" i="25"/>
  <c r="F20" i="25"/>
  <c r="G20" i="25"/>
  <c r="H20" i="25"/>
  <c r="I20" i="25"/>
  <c r="J20" i="25"/>
  <c r="F21" i="25"/>
  <c r="G21" i="25"/>
  <c r="H21" i="25"/>
  <c r="I21" i="25"/>
  <c r="J21" i="25"/>
  <c r="F23" i="25"/>
  <c r="G23" i="25"/>
  <c r="H23" i="25"/>
  <c r="I23" i="25"/>
  <c r="J23" i="25"/>
  <c r="F24" i="25"/>
  <c r="G24" i="25"/>
  <c r="H24" i="25"/>
  <c r="I24" i="25"/>
  <c r="J24" i="25"/>
  <c r="F26" i="25"/>
  <c r="G26" i="25"/>
  <c r="H26" i="25"/>
  <c r="I26" i="25"/>
  <c r="J26" i="25"/>
  <c r="F27" i="25"/>
  <c r="G27" i="25"/>
  <c r="H27" i="25"/>
  <c r="I27" i="25"/>
  <c r="J27" i="25"/>
  <c r="J28" i="25"/>
  <c r="F29" i="25"/>
  <c r="G29" i="25"/>
  <c r="H29" i="25"/>
  <c r="I29" i="25"/>
  <c r="J29" i="25"/>
  <c r="F30" i="25"/>
  <c r="G30" i="25"/>
  <c r="H30" i="25"/>
  <c r="I30" i="25"/>
  <c r="J30" i="25"/>
  <c r="G31" i="25"/>
  <c r="F32" i="25"/>
  <c r="G32" i="25"/>
  <c r="H32" i="25"/>
  <c r="I32" i="25"/>
  <c r="J32" i="25"/>
  <c r="F33" i="25"/>
  <c r="G33" i="25"/>
  <c r="H33" i="25"/>
  <c r="I33" i="25"/>
  <c r="J33" i="25"/>
  <c r="F35" i="25"/>
  <c r="G35" i="25"/>
  <c r="H35" i="25"/>
  <c r="I35" i="25"/>
  <c r="J35" i="25"/>
  <c r="F36" i="25"/>
  <c r="G36" i="25"/>
  <c r="H36" i="25"/>
  <c r="I36" i="25"/>
  <c r="J36" i="25"/>
  <c r="F38" i="25"/>
  <c r="G38" i="25"/>
  <c r="H38" i="25"/>
  <c r="I38" i="25"/>
  <c r="J38" i="25"/>
  <c r="F39" i="25"/>
  <c r="G39" i="25"/>
  <c r="H39" i="25"/>
  <c r="I39" i="25"/>
  <c r="J39" i="25"/>
  <c r="J40" i="25"/>
  <c r="F41" i="25"/>
  <c r="G41" i="25"/>
  <c r="H41" i="25"/>
  <c r="I41" i="25"/>
  <c r="J41" i="25"/>
  <c r="F42" i="25"/>
  <c r="G42" i="25"/>
  <c r="H42" i="25"/>
  <c r="I42" i="25"/>
  <c r="J42" i="25"/>
  <c r="G43" i="25"/>
  <c r="F44" i="25"/>
  <c r="G44" i="25"/>
  <c r="H44" i="25"/>
  <c r="I44" i="25"/>
  <c r="J44" i="25"/>
  <c r="F45" i="25"/>
  <c r="G45" i="25"/>
  <c r="H45" i="25"/>
  <c r="I45" i="25"/>
  <c r="J45" i="25"/>
  <c r="F47" i="25"/>
  <c r="G47" i="25"/>
  <c r="H47" i="25"/>
  <c r="I47" i="25"/>
  <c r="J47" i="25"/>
  <c r="F48" i="25"/>
  <c r="G48" i="25"/>
  <c r="H48" i="25"/>
  <c r="I48" i="25"/>
  <c r="J48" i="25"/>
  <c r="F50" i="25"/>
  <c r="G50" i="25"/>
  <c r="H50" i="25"/>
  <c r="I50" i="25"/>
  <c r="J50" i="25"/>
  <c r="F51" i="25"/>
  <c r="G51" i="25"/>
  <c r="H51" i="25"/>
  <c r="I51" i="25"/>
  <c r="J51" i="25"/>
  <c r="J52" i="25"/>
  <c r="F53" i="25"/>
  <c r="G53" i="25"/>
  <c r="H53" i="25"/>
  <c r="I53" i="25"/>
  <c r="J53" i="25"/>
  <c r="F54" i="25"/>
  <c r="G54" i="25"/>
  <c r="H54" i="25"/>
  <c r="I54" i="25"/>
  <c r="J54" i="25"/>
  <c r="G55" i="25"/>
  <c r="F56" i="25"/>
  <c r="G56" i="25"/>
  <c r="H56" i="25"/>
  <c r="I56" i="25"/>
  <c r="J56" i="25"/>
  <c r="F57" i="25"/>
  <c r="G57" i="25"/>
  <c r="H57" i="25"/>
  <c r="I57" i="25"/>
  <c r="J57" i="25"/>
  <c r="F59" i="25"/>
  <c r="G59" i="25"/>
  <c r="H59" i="25"/>
  <c r="I59" i="25"/>
  <c r="J59" i="25"/>
  <c r="F60" i="25"/>
  <c r="G60" i="25"/>
  <c r="H60" i="25"/>
  <c r="I60" i="25"/>
  <c r="J60" i="25"/>
  <c r="F62" i="25"/>
  <c r="G62" i="25"/>
  <c r="H62" i="25"/>
  <c r="I62" i="25"/>
  <c r="J62" i="25"/>
  <c r="F63" i="25"/>
  <c r="G63" i="25"/>
  <c r="H63" i="25"/>
  <c r="I63" i="25"/>
  <c r="J63" i="25"/>
  <c r="J64" i="25"/>
  <c r="F65" i="25"/>
  <c r="G65" i="25"/>
  <c r="H65" i="25"/>
  <c r="I65" i="25"/>
  <c r="J65" i="25"/>
  <c r="F66" i="25"/>
  <c r="G66" i="25"/>
  <c r="H66" i="25"/>
  <c r="I66" i="25"/>
  <c r="J66" i="25"/>
  <c r="G67" i="25"/>
  <c r="F68" i="25"/>
  <c r="G68" i="25"/>
  <c r="H68" i="25"/>
  <c r="I68" i="25"/>
  <c r="J68" i="25"/>
  <c r="F69" i="25"/>
  <c r="G69" i="25"/>
  <c r="H69" i="25"/>
  <c r="I69" i="25"/>
  <c r="J69" i="25"/>
  <c r="F71" i="25"/>
  <c r="G71" i="25"/>
  <c r="H71" i="25"/>
  <c r="I71" i="25"/>
  <c r="J71" i="25"/>
  <c r="F72" i="25"/>
  <c r="G72" i="25"/>
  <c r="H72" i="25"/>
  <c r="I72" i="25"/>
  <c r="J72" i="25"/>
  <c r="F74" i="25"/>
  <c r="G74" i="25"/>
  <c r="H74" i="25"/>
  <c r="I74" i="25"/>
  <c r="J74" i="25"/>
  <c r="F75" i="25"/>
  <c r="G75" i="25"/>
  <c r="H75" i="25"/>
  <c r="I75" i="25"/>
  <c r="J75" i="25"/>
  <c r="J76" i="25"/>
  <c r="F77" i="25"/>
  <c r="G77" i="25"/>
  <c r="H77" i="25"/>
  <c r="I77" i="25"/>
  <c r="J77" i="25"/>
  <c r="F78" i="25"/>
  <c r="G78" i="25"/>
  <c r="H78" i="25"/>
  <c r="I78" i="25"/>
  <c r="J78" i="25"/>
  <c r="G79" i="25"/>
  <c r="F80" i="25"/>
  <c r="G80" i="25"/>
  <c r="H80" i="25"/>
  <c r="I80" i="25"/>
  <c r="J80" i="25"/>
  <c r="F81" i="25"/>
  <c r="G81" i="25"/>
  <c r="H81" i="25"/>
  <c r="I81" i="25"/>
  <c r="J81" i="25"/>
  <c r="F83" i="25"/>
  <c r="G83" i="25"/>
  <c r="H83" i="25"/>
  <c r="I83" i="25"/>
  <c r="J83" i="25"/>
  <c r="F84" i="25"/>
  <c r="G84" i="25"/>
  <c r="H84" i="25"/>
  <c r="I84" i="25"/>
  <c r="J84" i="25"/>
  <c r="F86" i="25"/>
  <c r="G86" i="25"/>
  <c r="H86" i="25"/>
  <c r="O182" i="25" s="1"/>
  <c r="I86" i="25"/>
  <c r="J86" i="25"/>
  <c r="F87" i="25"/>
  <c r="G87" i="25"/>
  <c r="H87" i="25"/>
  <c r="I87" i="25"/>
  <c r="J87" i="25"/>
  <c r="J88" i="25"/>
  <c r="F89" i="25"/>
  <c r="G89" i="25"/>
  <c r="H89" i="25"/>
  <c r="I89" i="25"/>
  <c r="J89" i="25"/>
  <c r="F90" i="25"/>
  <c r="G90" i="25"/>
  <c r="H90" i="25"/>
  <c r="I90" i="25"/>
  <c r="J90" i="25"/>
  <c r="G91" i="25"/>
  <c r="F92" i="25"/>
  <c r="G92" i="25"/>
  <c r="H92" i="25"/>
  <c r="I92" i="25"/>
  <c r="J92" i="25"/>
  <c r="F93" i="25"/>
  <c r="G93" i="25"/>
  <c r="H93" i="25"/>
  <c r="I93" i="25"/>
  <c r="P189" i="25" s="1"/>
  <c r="J93" i="25"/>
  <c r="F95" i="25"/>
  <c r="G95" i="25"/>
  <c r="H95" i="25"/>
  <c r="I95" i="25"/>
  <c r="J95" i="25"/>
  <c r="F96" i="25"/>
  <c r="M192" i="25" s="1"/>
  <c r="G96" i="25"/>
  <c r="N192" i="25" s="1"/>
  <c r="H96" i="25"/>
  <c r="I96" i="25"/>
  <c r="P192" i="25" s="1"/>
  <c r="J96" i="25"/>
  <c r="F98" i="25"/>
  <c r="G98" i="25"/>
  <c r="N194" i="25" s="1"/>
  <c r="H98" i="25"/>
  <c r="O194" i="25" s="1"/>
  <c r="I98" i="25"/>
  <c r="P194" i="25" s="1"/>
  <c r="J98" i="25"/>
  <c r="F99" i="25"/>
  <c r="G99" i="25"/>
  <c r="H99" i="25"/>
  <c r="I99" i="25"/>
  <c r="J99" i="25"/>
  <c r="J100" i="25"/>
  <c r="Q196" i="25" s="1"/>
  <c r="F101" i="25"/>
  <c r="G101" i="25"/>
  <c r="H101" i="25"/>
  <c r="I101" i="25"/>
  <c r="J101" i="25"/>
  <c r="F102" i="25"/>
  <c r="G102" i="25"/>
  <c r="N102" i="25" s="1"/>
  <c r="H102" i="25"/>
  <c r="I102" i="25"/>
  <c r="J102" i="25"/>
  <c r="G103" i="25"/>
  <c r="N103" i="25" s="1"/>
  <c r="F104" i="25"/>
  <c r="G104" i="25"/>
  <c r="N104" i="25" s="1"/>
  <c r="H104" i="25"/>
  <c r="I104" i="25"/>
  <c r="P104" i="25" s="1"/>
  <c r="J104" i="25"/>
  <c r="F105" i="25"/>
  <c r="G105" i="25"/>
  <c r="H105" i="25"/>
  <c r="I105" i="25"/>
  <c r="P105" i="25" s="1"/>
  <c r="J105" i="25"/>
  <c r="F107" i="25"/>
  <c r="G107" i="25"/>
  <c r="H107" i="25"/>
  <c r="I107" i="25"/>
  <c r="J107" i="25"/>
  <c r="F108" i="25"/>
  <c r="M108" i="25" s="1"/>
  <c r="G108" i="25"/>
  <c r="N108" i="25" s="1"/>
  <c r="H108" i="25"/>
  <c r="I108" i="25"/>
  <c r="P108" i="25" s="1"/>
  <c r="J108" i="25"/>
  <c r="F110" i="25"/>
  <c r="G110" i="25"/>
  <c r="N110" i="25" s="1"/>
  <c r="H110" i="25"/>
  <c r="O110" i="25" s="1"/>
  <c r="I110" i="25"/>
  <c r="P110" i="25" s="1"/>
  <c r="J110" i="25"/>
  <c r="F111" i="25"/>
  <c r="G111" i="25"/>
  <c r="H111" i="25"/>
  <c r="I111" i="25"/>
  <c r="J111" i="25"/>
  <c r="J112" i="25"/>
  <c r="Q112" i="25" s="1"/>
  <c r="F113" i="25"/>
  <c r="G113" i="25"/>
  <c r="H113" i="25"/>
  <c r="I113" i="25"/>
  <c r="J113" i="25"/>
  <c r="F114" i="25"/>
  <c r="G114" i="25"/>
  <c r="N114" i="25" s="1"/>
  <c r="H114" i="25"/>
  <c r="I114" i="25"/>
  <c r="P114" i="25" s="1"/>
  <c r="J114" i="25"/>
  <c r="G115" i="25"/>
  <c r="N115" i="25" s="1"/>
  <c r="F116" i="25"/>
  <c r="G116" i="25"/>
  <c r="N116" i="25" s="1"/>
  <c r="H116" i="25"/>
  <c r="I116" i="25"/>
  <c r="P116" i="25" s="1"/>
  <c r="J116" i="25"/>
  <c r="F117" i="25"/>
  <c r="G117" i="25"/>
  <c r="H117" i="25"/>
  <c r="I117" i="25"/>
  <c r="P117" i="25" s="1"/>
  <c r="J117" i="25"/>
  <c r="F119" i="25"/>
  <c r="G119" i="25"/>
  <c r="H119" i="25"/>
  <c r="I119" i="25"/>
  <c r="J119" i="25"/>
  <c r="F120" i="25"/>
  <c r="M120" i="25" s="1"/>
  <c r="G120" i="25"/>
  <c r="N120" i="25" s="1"/>
  <c r="H120" i="25"/>
  <c r="I120" i="25"/>
  <c r="P120" i="25" s="1"/>
  <c r="J120" i="25"/>
  <c r="F122" i="25"/>
  <c r="G122" i="25"/>
  <c r="N122" i="25" s="1"/>
  <c r="H122" i="25"/>
  <c r="O122" i="25" s="1"/>
  <c r="I122" i="25"/>
  <c r="P122" i="25" s="1"/>
  <c r="J122" i="25"/>
  <c r="F123" i="25"/>
  <c r="G123" i="25"/>
  <c r="H123" i="25"/>
  <c r="I123" i="25"/>
  <c r="J123" i="25"/>
  <c r="J124" i="25"/>
  <c r="Q124" i="25" s="1"/>
  <c r="F125" i="25"/>
  <c r="G125" i="25"/>
  <c r="H125" i="25"/>
  <c r="I125" i="25"/>
  <c r="J125" i="25"/>
  <c r="F126" i="25"/>
  <c r="G126" i="25"/>
  <c r="N126" i="25" s="1"/>
  <c r="H126" i="25"/>
  <c r="I126" i="25"/>
  <c r="P126" i="25" s="1"/>
  <c r="J126" i="25"/>
  <c r="G127" i="25"/>
  <c r="N127" i="25" s="1"/>
  <c r="F128" i="25"/>
  <c r="G128" i="25"/>
  <c r="N128" i="25" s="1"/>
  <c r="H128" i="25"/>
  <c r="I128" i="25"/>
  <c r="P128" i="25" s="1"/>
  <c r="J128" i="25"/>
  <c r="F129" i="25"/>
  <c r="G129" i="25"/>
  <c r="H129" i="25"/>
  <c r="I129" i="25"/>
  <c r="P129" i="25" s="1"/>
  <c r="J129" i="25"/>
  <c r="F131" i="25"/>
  <c r="G131" i="25"/>
  <c r="H131" i="25"/>
  <c r="I131" i="25"/>
  <c r="J131" i="25"/>
  <c r="F132" i="25"/>
  <c r="M132" i="25" s="1"/>
  <c r="G132" i="25"/>
  <c r="N132" i="25" s="1"/>
  <c r="H132" i="25"/>
  <c r="I132" i="25"/>
  <c r="P132" i="25" s="1"/>
  <c r="J132" i="25"/>
  <c r="F134" i="25"/>
  <c r="G134" i="25"/>
  <c r="N134" i="25" s="1"/>
  <c r="H134" i="25"/>
  <c r="O134" i="25" s="1"/>
  <c r="I134" i="25"/>
  <c r="P134" i="25" s="1"/>
  <c r="J134" i="25"/>
  <c r="F135" i="25"/>
  <c r="G135" i="25"/>
  <c r="H135" i="25"/>
  <c r="I135" i="25"/>
  <c r="J135" i="25"/>
  <c r="J136" i="25"/>
  <c r="Q136" i="25" s="1"/>
  <c r="F137" i="25"/>
  <c r="G137" i="25"/>
  <c r="H137" i="25"/>
  <c r="I137" i="25"/>
  <c r="J137" i="25"/>
  <c r="F138" i="25"/>
  <c r="G138" i="25"/>
  <c r="N138" i="25" s="1"/>
  <c r="H138" i="25"/>
  <c r="I138" i="25"/>
  <c r="P138" i="25" s="1"/>
  <c r="J138" i="25"/>
  <c r="G139" i="25"/>
  <c r="N139" i="25" s="1"/>
  <c r="F140" i="25"/>
  <c r="G140" i="25"/>
  <c r="N140" i="25" s="1"/>
  <c r="H140" i="25"/>
  <c r="I140" i="25"/>
  <c r="P140" i="25" s="1"/>
  <c r="J140" i="25"/>
  <c r="F141" i="25"/>
  <c r="G141" i="25"/>
  <c r="H141" i="25"/>
  <c r="I141" i="25"/>
  <c r="P141" i="25" s="1"/>
  <c r="J141" i="25"/>
  <c r="F143" i="25"/>
  <c r="G143" i="25"/>
  <c r="H143" i="25"/>
  <c r="I143" i="25"/>
  <c r="J143" i="25"/>
  <c r="F144" i="25"/>
  <c r="M144" i="25" s="1"/>
  <c r="G144" i="25"/>
  <c r="N144" i="25" s="1"/>
  <c r="H144" i="25"/>
  <c r="I144" i="25"/>
  <c r="P144" i="25" s="1"/>
  <c r="J144" i="25"/>
  <c r="F146" i="25"/>
  <c r="G146" i="25"/>
  <c r="N146" i="25" s="1"/>
  <c r="H146" i="25"/>
  <c r="O146" i="25" s="1"/>
  <c r="I146" i="25"/>
  <c r="P146" i="25" s="1"/>
  <c r="J146" i="25"/>
  <c r="F147" i="25"/>
  <c r="G147" i="25"/>
  <c r="H147" i="25"/>
  <c r="I147" i="25"/>
  <c r="J147" i="25"/>
  <c r="J148" i="25"/>
  <c r="F149" i="25"/>
  <c r="G149" i="25"/>
  <c r="H149" i="25"/>
  <c r="I149" i="25"/>
  <c r="J149" i="25"/>
  <c r="F150" i="25"/>
  <c r="G150" i="25"/>
  <c r="N150" i="25" s="1"/>
  <c r="H150" i="25"/>
  <c r="I150" i="25"/>
  <c r="P150" i="25" s="1"/>
  <c r="J150" i="25"/>
  <c r="G151" i="25"/>
  <c r="N151" i="25" s="1"/>
  <c r="F152" i="25"/>
  <c r="G152" i="25"/>
  <c r="N152" i="25" s="1"/>
  <c r="H152" i="25"/>
  <c r="I152" i="25"/>
  <c r="P152" i="25" s="1"/>
  <c r="J152" i="25"/>
  <c r="F153" i="25"/>
  <c r="G153" i="25"/>
  <c r="H153" i="25"/>
  <c r="I153" i="25"/>
  <c r="P153" i="25" s="1"/>
  <c r="J153" i="25"/>
  <c r="F155" i="25"/>
  <c r="G155" i="25"/>
  <c r="H155" i="25"/>
  <c r="I155" i="25"/>
  <c r="J155" i="25"/>
  <c r="F156" i="25"/>
  <c r="M156" i="25" s="1"/>
  <c r="G156" i="25"/>
  <c r="N156" i="25" s="1"/>
  <c r="H156" i="25"/>
  <c r="I156" i="25"/>
  <c r="P156" i="25" s="1"/>
  <c r="J156" i="25"/>
  <c r="F158" i="25"/>
  <c r="G158" i="25"/>
  <c r="N158" i="25" s="1"/>
  <c r="H158" i="25"/>
  <c r="I158" i="25"/>
  <c r="P158" i="25" s="1"/>
  <c r="J158" i="25"/>
  <c r="F159" i="25"/>
  <c r="G159" i="25"/>
  <c r="H159" i="25"/>
  <c r="I159" i="25"/>
  <c r="J159" i="25"/>
  <c r="J160" i="25"/>
  <c r="Q160" i="25" s="1"/>
  <c r="F161" i="25"/>
  <c r="G161" i="25"/>
  <c r="H161" i="25"/>
  <c r="I161" i="25"/>
  <c r="J161" i="25"/>
  <c r="F162" i="25"/>
  <c r="G162" i="25"/>
  <c r="N162" i="25" s="1"/>
  <c r="H162" i="25"/>
  <c r="I162" i="25"/>
  <c r="P162" i="25" s="1"/>
  <c r="J162" i="25"/>
  <c r="G163" i="25"/>
  <c r="F164" i="25"/>
  <c r="G164" i="25"/>
  <c r="N164" i="25" s="1"/>
  <c r="H164" i="25"/>
  <c r="I164" i="25"/>
  <c r="P164" i="25" s="1"/>
  <c r="J164" i="25"/>
  <c r="F165" i="25"/>
  <c r="G165" i="25"/>
  <c r="H165" i="25"/>
  <c r="I165" i="25"/>
  <c r="J165" i="25"/>
  <c r="F167" i="25"/>
  <c r="G167" i="25"/>
  <c r="H167" i="25"/>
  <c r="I167" i="25"/>
  <c r="J167" i="25"/>
  <c r="F168" i="25"/>
  <c r="M168" i="25" s="1"/>
  <c r="G168" i="25"/>
  <c r="N168" i="25" s="1"/>
  <c r="H168" i="25"/>
  <c r="I168" i="25"/>
  <c r="P168" i="25" s="1"/>
  <c r="J168" i="25"/>
  <c r="F170" i="25"/>
  <c r="G170" i="25"/>
  <c r="N170" i="25" s="1"/>
  <c r="H170" i="25"/>
  <c r="O170" i="25" s="1"/>
  <c r="I170" i="25"/>
  <c r="P170" i="25" s="1"/>
  <c r="J170" i="25"/>
  <c r="F171" i="25"/>
  <c r="G171" i="25"/>
  <c r="H171" i="25"/>
  <c r="I171" i="25"/>
  <c r="J171" i="25"/>
  <c r="J172" i="25"/>
  <c r="Q172" i="25" s="1"/>
  <c r="F173" i="25"/>
  <c r="G173" i="25"/>
  <c r="H173" i="25"/>
  <c r="I173" i="25"/>
  <c r="J173" i="25"/>
  <c r="F174" i="25"/>
  <c r="G174" i="25"/>
  <c r="N174" i="25" s="1"/>
  <c r="H174" i="25"/>
  <c r="I174" i="25"/>
  <c r="J174" i="25"/>
  <c r="G175" i="25"/>
  <c r="N175" i="25" s="1"/>
  <c r="F176" i="25"/>
  <c r="G176" i="25"/>
  <c r="N176" i="25" s="1"/>
  <c r="H176" i="25"/>
  <c r="I176" i="25"/>
  <c r="P176" i="25" s="1"/>
  <c r="J176" i="25"/>
  <c r="F177" i="25"/>
  <c r="G177" i="25"/>
  <c r="H177" i="25"/>
  <c r="I177" i="25"/>
  <c r="P177" i="25" s="1"/>
  <c r="J177" i="25"/>
  <c r="F179" i="25"/>
  <c r="G179" i="25"/>
  <c r="H179" i="25"/>
  <c r="I179" i="25"/>
  <c r="J179" i="25"/>
  <c r="F180" i="25"/>
  <c r="M180" i="25" s="1"/>
  <c r="G180" i="25"/>
  <c r="H180" i="25"/>
  <c r="O180" i="25" s="1"/>
  <c r="I180" i="25"/>
  <c r="J180" i="25"/>
  <c r="L182" i="25"/>
  <c r="F182" i="25"/>
  <c r="M182" i="25" s="1"/>
  <c r="G182" i="25"/>
  <c r="H182" i="25"/>
  <c r="I182" i="25"/>
  <c r="J182" i="25"/>
  <c r="F183" i="25"/>
  <c r="G183" i="25"/>
  <c r="H183" i="25"/>
  <c r="I183" i="25"/>
  <c r="J183" i="25"/>
  <c r="I184" i="25"/>
  <c r="F185" i="25"/>
  <c r="G185" i="25"/>
  <c r="H185" i="25"/>
  <c r="I185" i="25"/>
  <c r="P185" i="25" s="1"/>
  <c r="J185" i="25"/>
  <c r="F186" i="25"/>
  <c r="G186" i="25"/>
  <c r="H186" i="25"/>
  <c r="I186" i="25"/>
  <c r="J186" i="25"/>
  <c r="F187" i="25"/>
  <c r="F188" i="25"/>
  <c r="G188" i="25"/>
  <c r="H188" i="25"/>
  <c r="I188" i="25"/>
  <c r="J188" i="25"/>
  <c r="L189" i="25"/>
  <c r="F189" i="25"/>
  <c r="G189" i="25"/>
  <c r="N189" i="25" s="1"/>
  <c r="H189" i="25"/>
  <c r="I189" i="25"/>
  <c r="J189" i="25"/>
  <c r="D190" i="25"/>
  <c r="F190" i="25"/>
  <c r="G190" i="25"/>
  <c r="H190" i="25"/>
  <c r="I190" i="25"/>
  <c r="J190" i="25"/>
  <c r="D191" i="25"/>
  <c r="F191" i="25"/>
  <c r="G191" i="25"/>
  <c r="H191" i="25"/>
  <c r="I191" i="25"/>
  <c r="J191" i="25"/>
  <c r="D192" i="25"/>
  <c r="F192" i="25"/>
  <c r="G192" i="25"/>
  <c r="H192" i="25"/>
  <c r="O192" i="25" s="1"/>
  <c r="I192" i="25"/>
  <c r="J192" i="25"/>
  <c r="D193" i="25"/>
  <c r="F193" i="25"/>
  <c r="G193" i="25"/>
  <c r="H193" i="25"/>
  <c r="I193" i="25"/>
  <c r="J193" i="25"/>
  <c r="D194" i="25"/>
  <c r="L194" i="25"/>
  <c r="F194" i="25"/>
  <c r="M194" i="25" s="1"/>
  <c r="G194" i="25"/>
  <c r="H194" i="25"/>
  <c r="I194" i="25"/>
  <c r="J194" i="25"/>
  <c r="D195" i="25"/>
  <c r="F195" i="25"/>
  <c r="G195" i="25"/>
  <c r="H195" i="25"/>
  <c r="I195" i="25"/>
  <c r="J195" i="25"/>
  <c r="D196" i="25"/>
  <c r="F196" i="25"/>
  <c r="G196" i="25"/>
  <c r="H196" i="25"/>
  <c r="I196" i="25"/>
  <c r="J196" i="25"/>
  <c r="D197" i="25"/>
  <c r="F197" i="25"/>
  <c r="G197" i="25"/>
  <c r="N197" i="25" s="1"/>
  <c r="H197" i="25"/>
  <c r="I197" i="25"/>
  <c r="P197" i="25" s="1"/>
  <c r="J197" i="25"/>
  <c r="N173" i="25"/>
  <c r="Q182" i="25"/>
  <c r="N185" i="25"/>
  <c r="Q194" i="25"/>
  <c r="F198" i="25"/>
  <c r="G198" i="25"/>
  <c r="H198" i="25"/>
  <c r="I198" i="25"/>
  <c r="J198" i="25"/>
  <c r="E198" i="25"/>
  <c r="D500" i="30"/>
  <c r="C500" i="30"/>
  <c r="B500" i="30"/>
  <c r="A500" i="30"/>
  <c r="D3" i="28"/>
  <c r="D4" i="28"/>
  <c r="D5" i="28"/>
  <c r="D6" i="28"/>
  <c r="D7" i="28"/>
  <c r="D8" i="28"/>
  <c r="D9" i="28"/>
  <c r="D10" i="28"/>
  <c r="D11" i="28"/>
  <c r="D12" i="28"/>
  <c r="D13" i="28"/>
  <c r="D14" i="28"/>
  <c r="D15" i="28"/>
  <c r="D16" i="28"/>
  <c r="D17" i="28"/>
  <c r="D18" i="28"/>
  <c r="D19" i="28"/>
  <c r="D20" i="28"/>
  <c r="D21" i="28"/>
  <c r="D22" i="28"/>
  <c r="D23" i="28"/>
  <c r="D24" i="28"/>
  <c r="D25" i="28"/>
  <c r="D26" i="28"/>
  <c r="D27" i="28"/>
  <c r="D28" i="28"/>
  <c r="D29" i="28"/>
  <c r="D30" i="28"/>
  <c r="D31" i="28"/>
  <c r="D32" i="28"/>
  <c r="D33" i="28"/>
  <c r="D34" i="28"/>
  <c r="D35" i="28"/>
  <c r="D36" i="28"/>
  <c r="D37" i="28"/>
  <c r="D38" i="28"/>
  <c r="D39" i="28"/>
  <c r="D40" i="28"/>
  <c r="D41" i="28"/>
  <c r="D42" i="28"/>
  <c r="D43" i="28"/>
  <c r="D44" i="28"/>
  <c r="D45" i="28"/>
  <c r="D46" i="28"/>
  <c r="D47" i="28"/>
  <c r="D48" i="28"/>
  <c r="D49" i="28"/>
  <c r="D50" i="28"/>
  <c r="D51" i="28"/>
  <c r="D52" i="28"/>
  <c r="D53" i="28"/>
  <c r="D54" i="28"/>
  <c r="D55" i="28"/>
  <c r="D56" i="28"/>
  <c r="D57" i="28"/>
  <c r="D58" i="28"/>
  <c r="D59" i="28"/>
  <c r="D60" i="28"/>
  <c r="D61" i="28"/>
  <c r="D62" i="28"/>
  <c r="D63" i="28"/>
  <c r="D64" i="28"/>
  <c r="D65" i="28"/>
  <c r="D66" i="28"/>
  <c r="D67" i="28"/>
  <c r="D68" i="28"/>
  <c r="D69" i="28"/>
  <c r="D70" i="28"/>
  <c r="D71" i="28"/>
  <c r="D72" i="28"/>
  <c r="D73" i="28"/>
  <c r="D74" i="28"/>
  <c r="D75" i="28"/>
  <c r="D76" i="28"/>
  <c r="D77" i="28"/>
  <c r="D78" i="28"/>
  <c r="D79" i="28"/>
  <c r="D80" i="28"/>
  <c r="D81" i="28"/>
  <c r="D82" i="28"/>
  <c r="D83" i="28"/>
  <c r="D84" i="28"/>
  <c r="D85" i="28"/>
  <c r="D86" i="28"/>
  <c r="D87" i="28"/>
  <c r="D88" i="28"/>
  <c r="D89" i="28"/>
  <c r="D90" i="28"/>
  <c r="D91" i="28"/>
  <c r="D92" i="28"/>
  <c r="D93" i="28"/>
  <c r="D94" i="28"/>
  <c r="D95" i="28"/>
  <c r="D96" i="28"/>
  <c r="D97" i="28"/>
  <c r="D98" i="28"/>
  <c r="D99" i="28"/>
  <c r="D100" i="28"/>
  <c r="D101" i="28"/>
  <c r="D102" i="28"/>
  <c r="D103" i="28"/>
  <c r="D104" i="28"/>
  <c r="D105" i="28"/>
  <c r="D106" i="28"/>
  <c r="D107" i="28"/>
  <c r="D108" i="28"/>
  <c r="D109" i="28"/>
  <c r="D110" i="28"/>
  <c r="D111" i="28"/>
  <c r="D112" i="28"/>
  <c r="D113" i="28"/>
  <c r="D114" i="28"/>
  <c r="D115" i="28"/>
  <c r="D116" i="28"/>
  <c r="D117" i="28"/>
  <c r="D118" i="28"/>
  <c r="D119" i="28"/>
  <c r="D120" i="28"/>
  <c r="D121" i="28"/>
  <c r="D122" i="28"/>
  <c r="D123" i="28"/>
  <c r="D124" i="28"/>
  <c r="D125" i="28"/>
  <c r="D126" i="28"/>
  <c r="D127" i="28"/>
  <c r="D128" i="28"/>
  <c r="D129" i="28"/>
  <c r="D130" i="28"/>
  <c r="D131" i="28"/>
  <c r="D132" i="28"/>
  <c r="D133" i="28"/>
  <c r="D134" i="28"/>
  <c r="D135" i="28"/>
  <c r="D136" i="28"/>
  <c r="D137" i="28"/>
  <c r="D138" i="28"/>
  <c r="D139" i="28"/>
  <c r="D140" i="28"/>
  <c r="D141" i="28"/>
  <c r="D142" i="28"/>
  <c r="D143" i="28"/>
  <c r="D144" i="28"/>
  <c r="D145" i="28"/>
  <c r="D146" i="28"/>
  <c r="D147" i="28"/>
  <c r="D148" i="28"/>
  <c r="D149" i="28"/>
  <c r="D150" i="28"/>
  <c r="D151" i="28"/>
  <c r="D152" i="28"/>
  <c r="D153" i="28"/>
  <c r="D154" i="28"/>
  <c r="D155" i="28"/>
  <c r="D156" i="28"/>
  <c r="D157" i="28"/>
  <c r="D158" i="28"/>
  <c r="D159" i="28"/>
  <c r="D160" i="28"/>
  <c r="D161" i="28"/>
  <c r="D162" i="28"/>
  <c r="D163" i="28"/>
  <c r="D164" i="28"/>
  <c r="D165" i="28"/>
  <c r="D166" i="28"/>
  <c r="D167" i="28"/>
  <c r="D168" i="28"/>
  <c r="D169" i="28"/>
  <c r="D170" i="28"/>
  <c r="D171" i="28"/>
  <c r="D172" i="28"/>
  <c r="D173" i="28"/>
  <c r="D174" i="28"/>
  <c r="D175" i="28"/>
  <c r="D176" i="28"/>
  <c r="D177" i="28"/>
  <c r="D178" i="28"/>
  <c r="D179" i="28"/>
  <c r="D180" i="28"/>
  <c r="D181" i="28"/>
  <c r="D182" i="28"/>
  <c r="D183" i="28"/>
  <c r="D184" i="28"/>
  <c r="D185" i="28"/>
  <c r="D186" i="28"/>
  <c r="D187" i="28"/>
  <c r="D188" i="28"/>
  <c r="D189" i="28"/>
  <c r="D190" i="28"/>
  <c r="D191" i="28"/>
  <c r="D192" i="28"/>
  <c r="D193" i="28"/>
  <c r="D194" i="28"/>
  <c r="D195" i="28"/>
  <c r="D196" i="28"/>
  <c r="D197" i="28"/>
  <c r="D198" i="28"/>
  <c r="D199" i="28"/>
  <c r="D200" i="28"/>
  <c r="D201" i="28"/>
  <c r="D202" i="28"/>
  <c r="D203" i="28"/>
  <c r="D204" i="28"/>
  <c r="D205" i="28"/>
  <c r="D206" i="28"/>
  <c r="D207" i="28"/>
  <c r="D208" i="28"/>
  <c r="D209" i="28"/>
  <c r="D210" i="28"/>
  <c r="D211" i="28"/>
  <c r="D212" i="28"/>
  <c r="D213" i="28"/>
  <c r="D214" i="28"/>
  <c r="D215" i="28"/>
  <c r="D216" i="28"/>
  <c r="D217" i="28"/>
  <c r="D218" i="28"/>
  <c r="D219" i="28"/>
  <c r="D220" i="28"/>
  <c r="D221" i="28"/>
  <c r="D222" i="28"/>
  <c r="D223" i="28"/>
  <c r="D224" i="28"/>
  <c r="D225" i="28"/>
  <c r="D226" i="28"/>
  <c r="D227" i="28"/>
  <c r="D228" i="28"/>
  <c r="D229" i="28"/>
  <c r="D230" i="28"/>
  <c r="D231" i="28"/>
  <c r="D232" i="28"/>
  <c r="D233" i="28"/>
  <c r="D234" i="28"/>
  <c r="D235" i="28"/>
  <c r="D236" i="28"/>
  <c r="D237" i="28"/>
  <c r="D238" i="28"/>
  <c r="D239" i="28"/>
  <c r="D240" i="28"/>
  <c r="D241" i="28"/>
  <c r="D242" i="28"/>
  <c r="D243" i="28"/>
  <c r="D244" i="28"/>
  <c r="D245" i="28"/>
  <c r="D246" i="28"/>
  <c r="D247" i="28"/>
  <c r="D248" i="28"/>
  <c r="D249" i="28"/>
  <c r="D250" i="28"/>
  <c r="D251" i="28"/>
  <c r="D252" i="28"/>
  <c r="D253" i="28"/>
  <c r="D254" i="28"/>
  <c r="D255" i="28"/>
  <c r="D256" i="28"/>
  <c r="D257" i="28"/>
  <c r="D258" i="28"/>
  <c r="D259" i="28"/>
  <c r="D260" i="28"/>
  <c r="D261" i="28"/>
  <c r="D262" i="28"/>
  <c r="D263" i="28"/>
  <c r="D264" i="28"/>
  <c r="D265" i="28"/>
  <c r="D266" i="28"/>
  <c r="D267" i="28"/>
  <c r="D268" i="28"/>
  <c r="D269" i="28"/>
  <c r="D270" i="28"/>
  <c r="D271" i="28"/>
  <c r="D272" i="28"/>
  <c r="D273" i="28"/>
  <c r="D274" i="28"/>
  <c r="D275" i="28"/>
  <c r="D276" i="28"/>
  <c r="D277" i="28"/>
  <c r="D278" i="28"/>
  <c r="D279" i="28"/>
  <c r="D280" i="28"/>
  <c r="D281" i="28"/>
  <c r="D282" i="28"/>
  <c r="D283" i="28"/>
  <c r="D284" i="28"/>
  <c r="D285" i="28"/>
  <c r="D286" i="28"/>
  <c r="D287" i="28"/>
  <c r="D288" i="28"/>
  <c r="D289" i="28"/>
  <c r="D290" i="28"/>
  <c r="D291" i="28"/>
  <c r="D292" i="28"/>
  <c r="D293" i="28"/>
  <c r="D294" i="28"/>
  <c r="D295" i="28"/>
  <c r="D296" i="28"/>
  <c r="D297" i="28"/>
  <c r="D298" i="28"/>
  <c r="D299" i="28"/>
  <c r="D300" i="28"/>
  <c r="D301" i="28"/>
  <c r="D302" i="28"/>
  <c r="D303" i="28"/>
  <c r="D304" i="28"/>
  <c r="D305" i="28"/>
  <c r="D306" i="28"/>
  <c r="D307" i="28"/>
  <c r="D308" i="28"/>
  <c r="D309" i="28"/>
  <c r="D310" i="28"/>
  <c r="D311" i="28"/>
  <c r="D312" i="28"/>
  <c r="D313" i="28"/>
  <c r="D314" i="28"/>
  <c r="D315" i="28"/>
  <c r="D316" i="28"/>
  <c r="D317" i="28"/>
  <c r="D318" i="28"/>
  <c r="D319" i="28"/>
  <c r="D320" i="28"/>
  <c r="D321" i="28"/>
  <c r="D322" i="28"/>
  <c r="D323" i="28"/>
  <c r="D324" i="28"/>
  <c r="D325" i="28"/>
  <c r="D326" i="28"/>
  <c r="D327" i="28"/>
  <c r="D328" i="28"/>
  <c r="D329" i="28"/>
  <c r="D330" i="28"/>
  <c r="D331" i="28"/>
  <c r="D332" i="28"/>
  <c r="D333" i="28"/>
  <c r="D334" i="28"/>
  <c r="D335" i="28"/>
  <c r="D336" i="28"/>
  <c r="D337" i="28"/>
  <c r="D338" i="28"/>
  <c r="D339" i="28"/>
  <c r="D340" i="28"/>
  <c r="D341" i="28"/>
  <c r="D342" i="28"/>
  <c r="D343" i="28"/>
  <c r="D344" i="28"/>
  <c r="D345" i="28"/>
  <c r="D346" i="28"/>
  <c r="D347" i="28"/>
  <c r="D348" i="28"/>
  <c r="D349" i="28"/>
  <c r="D350" i="28"/>
  <c r="D351" i="28"/>
  <c r="D352" i="28"/>
  <c r="D353" i="28"/>
  <c r="D354" i="28"/>
  <c r="D355" i="28"/>
  <c r="D356" i="28"/>
  <c r="D357" i="28"/>
  <c r="D358" i="28"/>
  <c r="D359" i="28"/>
  <c r="D360" i="28"/>
  <c r="D361" i="28"/>
  <c r="D362" i="28"/>
  <c r="D363" i="28"/>
  <c r="D364" i="28"/>
  <c r="D365" i="28"/>
  <c r="D366" i="28"/>
  <c r="D367" i="28"/>
  <c r="D368" i="28"/>
  <c r="D369" i="28"/>
  <c r="D370" i="28"/>
  <c r="D371" i="28"/>
  <c r="D372" i="28"/>
  <c r="D373" i="28"/>
  <c r="D374" i="28"/>
  <c r="D375" i="28"/>
  <c r="D376" i="28"/>
  <c r="D377" i="28"/>
  <c r="D378" i="28"/>
  <c r="D379" i="28"/>
  <c r="D380" i="28"/>
  <c r="D381" i="28"/>
  <c r="D382" i="28"/>
  <c r="D383" i="28"/>
  <c r="D384" i="28"/>
  <c r="D385" i="28"/>
  <c r="D386" i="28"/>
  <c r="D387" i="28"/>
  <c r="D388" i="28"/>
  <c r="D389" i="28"/>
  <c r="D390" i="28"/>
  <c r="D391" i="28"/>
  <c r="D392" i="28"/>
  <c r="D393" i="28"/>
  <c r="D394" i="28"/>
  <c r="D395" i="28"/>
  <c r="D396" i="28"/>
  <c r="D397" i="28"/>
  <c r="D398" i="28"/>
  <c r="D399" i="28"/>
  <c r="D400" i="28"/>
  <c r="D401" i="28"/>
  <c r="D402" i="28"/>
  <c r="D403" i="28"/>
  <c r="D404" i="28"/>
  <c r="D405" i="28"/>
  <c r="D406" i="28"/>
  <c r="D407" i="28"/>
  <c r="D408" i="28"/>
  <c r="D409" i="28"/>
  <c r="D410" i="28"/>
  <c r="D411" i="28"/>
  <c r="D412" i="28"/>
  <c r="D413" i="28"/>
  <c r="D414" i="28"/>
  <c r="D415" i="28"/>
  <c r="D416" i="28"/>
  <c r="D417" i="28"/>
  <c r="D418" i="28"/>
  <c r="D419" i="28"/>
  <c r="D420" i="28"/>
  <c r="D421" i="28"/>
  <c r="D422" i="28"/>
  <c r="D423" i="28"/>
  <c r="D424" i="28"/>
  <c r="D425" i="28"/>
  <c r="D426" i="28"/>
  <c r="D427" i="28"/>
  <c r="D428" i="28"/>
  <c r="D429" i="28"/>
  <c r="D430" i="28"/>
  <c r="D431" i="28"/>
  <c r="D432" i="28"/>
  <c r="D433" i="28"/>
  <c r="D434" i="28"/>
  <c r="D435" i="28"/>
  <c r="D436" i="28"/>
  <c r="D437" i="28"/>
  <c r="D438" i="28"/>
  <c r="D439" i="28"/>
  <c r="D440" i="28"/>
  <c r="D441" i="28"/>
  <c r="D442" i="28"/>
  <c r="D443" i="28"/>
  <c r="D444" i="28"/>
  <c r="D445" i="28"/>
  <c r="D446" i="28"/>
  <c r="D447" i="28"/>
  <c r="D448" i="28"/>
  <c r="D449" i="28"/>
  <c r="D450" i="28"/>
  <c r="D451" i="28"/>
  <c r="D452" i="28"/>
  <c r="D453" i="28"/>
  <c r="D454" i="28"/>
  <c r="D455" i="28"/>
  <c r="D456" i="28"/>
  <c r="D457" i="28"/>
  <c r="D458" i="28"/>
  <c r="D459" i="28"/>
  <c r="D460" i="28"/>
  <c r="D461" i="28"/>
  <c r="D462" i="28"/>
  <c r="D463" i="28"/>
  <c r="D464" i="28"/>
  <c r="D465" i="28"/>
  <c r="D466" i="28"/>
  <c r="D467" i="28"/>
  <c r="D468" i="28"/>
  <c r="D469" i="28"/>
  <c r="D470" i="28"/>
  <c r="D471" i="28"/>
  <c r="D472" i="28"/>
  <c r="D473" i="28"/>
  <c r="D474" i="28"/>
  <c r="D475" i="28"/>
  <c r="D476" i="28"/>
  <c r="D477" i="28"/>
  <c r="D478" i="28"/>
  <c r="D479" i="28"/>
  <c r="D480" i="28"/>
  <c r="D481" i="28"/>
  <c r="D482" i="28"/>
  <c r="D483" i="28"/>
  <c r="D484" i="28"/>
  <c r="D485" i="28"/>
  <c r="D486" i="28"/>
  <c r="D487" i="28"/>
  <c r="D488" i="28"/>
  <c r="D489" i="28"/>
  <c r="D490" i="28"/>
  <c r="D491" i="28"/>
  <c r="D492" i="28"/>
  <c r="D493" i="28"/>
  <c r="D494" i="28"/>
  <c r="D495" i="28"/>
  <c r="D496" i="28"/>
  <c r="D497" i="28"/>
  <c r="D498" i="28"/>
  <c r="D499" i="28"/>
  <c r="D500" i="28"/>
  <c r="D2" i="28"/>
  <c r="C3" i="28"/>
  <c r="C4" i="28"/>
  <c r="C5" i="28"/>
  <c r="C6" i="28"/>
  <c r="C7" i="28"/>
  <c r="C8" i="28"/>
  <c r="C9" i="28"/>
  <c r="C10" i="28"/>
  <c r="C11" i="28"/>
  <c r="C12" i="28"/>
  <c r="C13" i="28"/>
  <c r="C14" i="28"/>
  <c r="C15" i="28"/>
  <c r="C16" i="28"/>
  <c r="C17" i="28"/>
  <c r="C18" i="28"/>
  <c r="C19" i="28"/>
  <c r="C20" i="28"/>
  <c r="C21" i="28"/>
  <c r="C22" i="28"/>
  <c r="C23" i="28"/>
  <c r="C24" i="28"/>
  <c r="C25" i="28"/>
  <c r="C26" i="28"/>
  <c r="C27" i="28"/>
  <c r="C28" i="28"/>
  <c r="C29" i="28"/>
  <c r="C30" i="28"/>
  <c r="C31" i="28"/>
  <c r="C32" i="28"/>
  <c r="C33" i="28"/>
  <c r="C34" i="28"/>
  <c r="C35" i="28"/>
  <c r="C36" i="28"/>
  <c r="C37" i="28"/>
  <c r="C38" i="28"/>
  <c r="C39" i="28"/>
  <c r="C40" i="28"/>
  <c r="C41" i="28"/>
  <c r="C42" i="28"/>
  <c r="C43" i="28"/>
  <c r="C44" i="28"/>
  <c r="C45" i="28"/>
  <c r="C46" i="28"/>
  <c r="C47" i="28"/>
  <c r="C48" i="28"/>
  <c r="C49" i="28"/>
  <c r="C50" i="28"/>
  <c r="C51" i="28"/>
  <c r="C52" i="28"/>
  <c r="C53" i="28"/>
  <c r="C54" i="28"/>
  <c r="C55" i="28"/>
  <c r="C56" i="28"/>
  <c r="C57" i="28"/>
  <c r="C58" i="28"/>
  <c r="C59" i="28"/>
  <c r="C60" i="28"/>
  <c r="C61" i="28"/>
  <c r="C62" i="28"/>
  <c r="C63" i="28"/>
  <c r="C64" i="28"/>
  <c r="C65" i="28"/>
  <c r="C66" i="28"/>
  <c r="C67" i="28"/>
  <c r="C68" i="28"/>
  <c r="C69" i="28"/>
  <c r="C70" i="28"/>
  <c r="C71" i="28"/>
  <c r="C72" i="28"/>
  <c r="C73" i="28"/>
  <c r="C74" i="28"/>
  <c r="C75" i="28"/>
  <c r="C76" i="28"/>
  <c r="C77" i="28"/>
  <c r="C78" i="28"/>
  <c r="C79" i="28"/>
  <c r="C80" i="28"/>
  <c r="C81" i="28"/>
  <c r="C82" i="28"/>
  <c r="C83" i="28"/>
  <c r="C84" i="28"/>
  <c r="C85" i="28"/>
  <c r="C86" i="28"/>
  <c r="C87" i="28"/>
  <c r="C88" i="28"/>
  <c r="C89" i="28"/>
  <c r="C90" i="28"/>
  <c r="C91" i="28"/>
  <c r="C92" i="28"/>
  <c r="C93" i="28"/>
  <c r="C94" i="28"/>
  <c r="C95" i="28"/>
  <c r="C96" i="28"/>
  <c r="C97" i="28"/>
  <c r="C98" i="28"/>
  <c r="C99" i="28"/>
  <c r="C100" i="28"/>
  <c r="C101" i="28"/>
  <c r="C102" i="28"/>
  <c r="C103" i="28"/>
  <c r="C104" i="28"/>
  <c r="C105" i="28"/>
  <c r="C106" i="28"/>
  <c r="C107" i="28"/>
  <c r="C108" i="28"/>
  <c r="C109" i="28"/>
  <c r="C110" i="28"/>
  <c r="C111" i="28"/>
  <c r="C112" i="28"/>
  <c r="C113" i="28"/>
  <c r="C114" i="28"/>
  <c r="C115" i="28"/>
  <c r="C116" i="28"/>
  <c r="C117" i="28"/>
  <c r="C118" i="28"/>
  <c r="C119" i="28"/>
  <c r="C120" i="28"/>
  <c r="C121" i="28"/>
  <c r="C122" i="28"/>
  <c r="C123" i="28"/>
  <c r="C124" i="28"/>
  <c r="C125" i="28"/>
  <c r="C126" i="28"/>
  <c r="C127" i="28"/>
  <c r="C128" i="28"/>
  <c r="C129" i="28"/>
  <c r="C130" i="28"/>
  <c r="C131" i="28"/>
  <c r="C132" i="28"/>
  <c r="C133" i="28"/>
  <c r="C134" i="28"/>
  <c r="C135" i="28"/>
  <c r="C136" i="28"/>
  <c r="C137" i="28"/>
  <c r="C138" i="28"/>
  <c r="C139" i="28"/>
  <c r="C140" i="28"/>
  <c r="C141" i="28"/>
  <c r="C142" i="28"/>
  <c r="C143" i="28"/>
  <c r="C144" i="28"/>
  <c r="C145" i="28"/>
  <c r="C146" i="28"/>
  <c r="C147" i="28"/>
  <c r="C148" i="28"/>
  <c r="C149" i="28"/>
  <c r="C150" i="28"/>
  <c r="C151" i="28"/>
  <c r="C152" i="28"/>
  <c r="C153" i="28"/>
  <c r="C154" i="28"/>
  <c r="C155" i="28"/>
  <c r="C156" i="28"/>
  <c r="C157" i="28"/>
  <c r="C158" i="28"/>
  <c r="C159" i="28"/>
  <c r="C160" i="28"/>
  <c r="C161" i="28"/>
  <c r="C162" i="28"/>
  <c r="C163" i="28"/>
  <c r="C164" i="28"/>
  <c r="C165" i="28"/>
  <c r="C166" i="28"/>
  <c r="C167" i="28"/>
  <c r="C168" i="28"/>
  <c r="C169" i="28"/>
  <c r="C170" i="28"/>
  <c r="C171" i="28"/>
  <c r="C172" i="28"/>
  <c r="C173" i="28"/>
  <c r="C174" i="28"/>
  <c r="C175" i="28"/>
  <c r="C176" i="28"/>
  <c r="C177" i="28"/>
  <c r="C178" i="28"/>
  <c r="C179" i="28"/>
  <c r="C180" i="28"/>
  <c r="C181" i="28"/>
  <c r="C182" i="28"/>
  <c r="C183" i="28"/>
  <c r="C184" i="28"/>
  <c r="C185" i="28"/>
  <c r="C186" i="28"/>
  <c r="C187" i="28"/>
  <c r="C188" i="28"/>
  <c r="C189" i="28"/>
  <c r="C190" i="28"/>
  <c r="C191" i="28"/>
  <c r="C192" i="28"/>
  <c r="C193" i="28"/>
  <c r="C194" i="28"/>
  <c r="C195" i="28"/>
  <c r="C196" i="28"/>
  <c r="C197" i="28"/>
  <c r="C198" i="28"/>
  <c r="C199" i="28"/>
  <c r="C200" i="28"/>
  <c r="C201" i="28"/>
  <c r="C202" i="28"/>
  <c r="C203" i="28"/>
  <c r="C204" i="28"/>
  <c r="C205" i="28"/>
  <c r="C206" i="28"/>
  <c r="C207" i="28"/>
  <c r="C208" i="28"/>
  <c r="C209" i="28"/>
  <c r="C210" i="28"/>
  <c r="C211" i="28"/>
  <c r="C212" i="28"/>
  <c r="C213" i="28"/>
  <c r="C214" i="28"/>
  <c r="C215" i="28"/>
  <c r="C216" i="28"/>
  <c r="C217" i="28"/>
  <c r="C218" i="28"/>
  <c r="C219" i="28"/>
  <c r="C220" i="28"/>
  <c r="C221" i="28"/>
  <c r="C222" i="28"/>
  <c r="C223" i="28"/>
  <c r="C224" i="28"/>
  <c r="C225" i="28"/>
  <c r="C226" i="28"/>
  <c r="C227" i="28"/>
  <c r="C228" i="28"/>
  <c r="C229" i="28"/>
  <c r="C230" i="28"/>
  <c r="C231" i="28"/>
  <c r="C232" i="28"/>
  <c r="C233" i="28"/>
  <c r="C234" i="28"/>
  <c r="C235" i="28"/>
  <c r="C236" i="28"/>
  <c r="C237" i="28"/>
  <c r="C238" i="28"/>
  <c r="C239" i="28"/>
  <c r="C240" i="28"/>
  <c r="C241" i="28"/>
  <c r="C242" i="28"/>
  <c r="C243" i="28"/>
  <c r="C244" i="28"/>
  <c r="C245" i="28"/>
  <c r="C246" i="28"/>
  <c r="C247" i="28"/>
  <c r="C248" i="28"/>
  <c r="C249" i="28"/>
  <c r="C250" i="28"/>
  <c r="C251" i="28"/>
  <c r="C252" i="28"/>
  <c r="C253" i="28"/>
  <c r="C254" i="28"/>
  <c r="C255" i="28"/>
  <c r="C256" i="28"/>
  <c r="C257" i="28"/>
  <c r="C258" i="28"/>
  <c r="C259" i="28"/>
  <c r="C260" i="28"/>
  <c r="C261" i="28"/>
  <c r="C262" i="28"/>
  <c r="C263" i="28"/>
  <c r="C264" i="28"/>
  <c r="C265" i="28"/>
  <c r="C266" i="28"/>
  <c r="C267" i="28"/>
  <c r="C268" i="28"/>
  <c r="C269" i="28"/>
  <c r="C270" i="28"/>
  <c r="C271" i="28"/>
  <c r="C272" i="28"/>
  <c r="C273" i="28"/>
  <c r="C274" i="28"/>
  <c r="C275" i="28"/>
  <c r="C276" i="28"/>
  <c r="C277" i="28"/>
  <c r="C278" i="28"/>
  <c r="C279" i="28"/>
  <c r="C280" i="28"/>
  <c r="C281" i="28"/>
  <c r="C282" i="28"/>
  <c r="C283" i="28"/>
  <c r="C284" i="28"/>
  <c r="C285" i="28"/>
  <c r="C286" i="28"/>
  <c r="C287" i="28"/>
  <c r="C288" i="28"/>
  <c r="C289" i="28"/>
  <c r="C290" i="28"/>
  <c r="C291" i="28"/>
  <c r="C292" i="28"/>
  <c r="C293" i="28"/>
  <c r="C294" i="28"/>
  <c r="C295" i="28"/>
  <c r="C296" i="28"/>
  <c r="C297" i="28"/>
  <c r="C298" i="28"/>
  <c r="C299" i="28"/>
  <c r="C300" i="28"/>
  <c r="C301" i="28"/>
  <c r="C302" i="28"/>
  <c r="C303" i="28"/>
  <c r="C304" i="28"/>
  <c r="C305" i="28"/>
  <c r="C306" i="28"/>
  <c r="C307" i="28"/>
  <c r="C308" i="28"/>
  <c r="C309" i="28"/>
  <c r="C310" i="28"/>
  <c r="C311" i="28"/>
  <c r="C312" i="28"/>
  <c r="C313" i="28"/>
  <c r="C314" i="28"/>
  <c r="C315" i="28"/>
  <c r="C316" i="28"/>
  <c r="C317" i="28"/>
  <c r="C318" i="28"/>
  <c r="C319" i="28"/>
  <c r="C320" i="28"/>
  <c r="C321" i="28"/>
  <c r="C322" i="28"/>
  <c r="C323" i="28"/>
  <c r="C324" i="28"/>
  <c r="C325" i="28"/>
  <c r="C326" i="28"/>
  <c r="C327" i="28"/>
  <c r="C328" i="28"/>
  <c r="C329" i="28"/>
  <c r="C330" i="28"/>
  <c r="C331" i="28"/>
  <c r="C332" i="28"/>
  <c r="C333" i="28"/>
  <c r="C334" i="28"/>
  <c r="C335" i="28"/>
  <c r="C336" i="28"/>
  <c r="C337" i="28"/>
  <c r="C338" i="28"/>
  <c r="C339" i="28"/>
  <c r="C340" i="28"/>
  <c r="C341" i="28"/>
  <c r="C342" i="28"/>
  <c r="C343" i="28"/>
  <c r="C344" i="28"/>
  <c r="C345" i="28"/>
  <c r="C346" i="28"/>
  <c r="C347" i="28"/>
  <c r="C348" i="28"/>
  <c r="C349" i="28"/>
  <c r="C350" i="28"/>
  <c r="C351" i="28"/>
  <c r="C352" i="28"/>
  <c r="C353" i="28"/>
  <c r="C354" i="28"/>
  <c r="C355" i="28"/>
  <c r="C356" i="28"/>
  <c r="C357" i="28"/>
  <c r="C358" i="28"/>
  <c r="C359" i="28"/>
  <c r="C360" i="28"/>
  <c r="C361" i="28"/>
  <c r="C362" i="28"/>
  <c r="C363" i="28"/>
  <c r="C364" i="28"/>
  <c r="C365" i="28"/>
  <c r="C366" i="28"/>
  <c r="C367" i="28"/>
  <c r="C368" i="28"/>
  <c r="C369" i="28"/>
  <c r="C370" i="28"/>
  <c r="C371" i="28"/>
  <c r="C372" i="28"/>
  <c r="C373" i="28"/>
  <c r="C374" i="28"/>
  <c r="C375" i="28"/>
  <c r="C376" i="28"/>
  <c r="C377" i="28"/>
  <c r="C378" i="28"/>
  <c r="C379" i="28"/>
  <c r="C380" i="28"/>
  <c r="C381" i="28"/>
  <c r="C382" i="28"/>
  <c r="C383" i="28"/>
  <c r="C384" i="28"/>
  <c r="C385" i="28"/>
  <c r="C386" i="28"/>
  <c r="C387" i="28"/>
  <c r="C388" i="28"/>
  <c r="C389" i="28"/>
  <c r="C390" i="28"/>
  <c r="C391" i="28"/>
  <c r="C392" i="28"/>
  <c r="C393" i="28"/>
  <c r="C394" i="28"/>
  <c r="C395" i="28"/>
  <c r="C396" i="28"/>
  <c r="C397" i="28"/>
  <c r="C398" i="28"/>
  <c r="C399" i="28"/>
  <c r="C400" i="28"/>
  <c r="C401" i="28"/>
  <c r="C402" i="28"/>
  <c r="C403" i="28"/>
  <c r="C404" i="28"/>
  <c r="C405" i="28"/>
  <c r="C406" i="28"/>
  <c r="C407" i="28"/>
  <c r="C408" i="28"/>
  <c r="C409" i="28"/>
  <c r="C410" i="28"/>
  <c r="C411" i="28"/>
  <c r="C412" i="28"/>
  <c r="C413" i="28"/>
  <c r="C414" i="28"/>
  <c r="C415" i="28"/>
  <c r="C416" i="28"/>
  <c r="C417" i="28"/>
  <c r="C418" i="28"/>
  <c r="C419" i="28"/>
  <c r="C420" i="28"/>
  <c r="C421" i="28"/>
  <c r="C422" i="28"/>
  <c r="C423" i="28"/>
  <c r="C424" i="28"/>
  <c r="C425" i="28"/>
  <c r="C426" i="28"/>
  <c r="C427" i="28"/>
  <c r="C428" i="28"/>
  <c r="C429" i="28"/>
  <c r="C430" i="28"/>
  <c r="C431" i="28"/>
  <c r="C432" i="28"/>
  <c r="C433" i="28"/>
  <c r="C434" i="28"/>
  <c r="C435" i="28"/>
  <c r="C436" i="28"/>
  <c r="C437" i="28"/>
  <c r="C438" i="28"/>
  <c r="C439" i="28"/>
  <c r="C440" i="28"/>
  <c r="C441" i="28"/>
  <c r="C442" i="28"/>
  <c r="C443" i="28"/>
  <c r="C444" i="28"/>
  <c r="C445" i="28"/>
  <c r="C446" i="28"/>
  <c r="C447" i="28"/>
  <c r="C448" i="28"/>
  <c r="C449" i="28"/>
  <c r="C450" i="28"/>
  <c r="C451" i="28"/>
  <c r="C452" i="28"/>
  <c r="C453" i="28"/>
  <c r="C454" i="28"/>
  <c r="C455" i="28"/>
  <c r="C456" i="28"/>
  <c r="C457" i="28"/>
  <c r="C458" i="28"/>
  <c r="C459" i="28"/>
  <c r="C460" i="28"/>
  <c r="C461" i="28"/>
  <c r="C462" i="28"/>
  <c r="C463" i="28"/>
  <c r="C464" i="28"/>
  <c r="C465" i="28"/>
  <c r="C466" i="28"/>
  <c r="C467" i="28"/>
  <c r="C468" i="28"/>
  <c r="C469" i="28"/>
  <c r="C470" i="28"/>
  <c r="C471" i="28"/>
  <c r="C472" i="28"/>
  <c r="C473" i="28"/>
  <c r="C474" i="28"/>
  <c r="C475" i="28"/>
  <c r="C476" i="28"/>
  <c r="C477" i="28"/>
  <c r="C478" i="28"/>
  <c r="C479" i="28"/>
  <c r="C480" i="28"/>
  <c r="C481" i="28"/>
  <c r="C482" i="28"/>
  <c r="C483" i="28"/>
  <c r="C484" i="28"/>
  <c r="C485" i="28"/>
  <c r="C486" i="28"/>
  <c r="C487" i="28"/>
  <c r="C488" i="28"/>
  <c r="C489" i="28"/>
  <c r="C490" i="28"/>
  <c r="C491" i="28"/>
  <c r="C492" i="28"/>
  <c r="C493" i="28"/>
  <c r="C494" i="28"/>
  <c r="C495" i="28"/>
  <c r="C496" i="28"/>
  <c r="C497" i="28"/>
  <c r="C498" i="28"/>
  <c r="C499" i="28"/>
  <c r="C500" i="28"/>
  <c r="C2" i="28"/>
  <c r="B3" i="28"/>
  <c r="B4" i="28"/>
  <c r="B5" i="28"/>
  <c r="B6" i="28"/>
  <c r="B7" i="28"/>
  <c r="B8" i="28"/>
  <c r="B9" i="28"/>
  <c r="B10" i="28"/>
  <c r="B11" i="28"/>
  <c r="B12" i="28"/>
  <c r="B13" i="28"/>
  <c r="B14" i="28"/>
  <c r="B15" i="28"/>
  <c r="B16" i="28"/>
  <c r="B17" i="28"/>
  <c r="B18" i="28"/>
  <c r="B19" i="28"/>
  <c r="B20" i="28"/>
  <c r="B21" i="28"/>
  <c r="B22" i="28"/>
  <c r="B23" i="28"/>
  <c r="B24" i="28"/>
  <c r="B25" i="28"/>
  <c r="B26" i="28"/>
  <c r="B27" i="28"/>
  <c r="B28" i="28"/>
  <c r="B29" i="28"/>
  <c r="B30" i="28"/>
  <c r="B31" i="28"/>
  <c r="B32" i="28"/>
  <c r="B33" i="28"/>
  <c r="B34" i="28"/>
  <c r="B35" i="28"/>
  <c r="B36" i="28"/>
  <c r="B37" i="28"/>
  <c r="B38" i="28"/>
  <c r="B39" i="28"/>
  <c r="B40" i="28"/>
  <c r="B41" i="28"/>
  <c r="B42" i="28"/>
  <c r="B43" i="28"/>
  <c r="B44" i="28"/>
  <c r="B45" i="28"/>
  <c r="B46" i="28"/>
  <c r="B47" i="28"/>
  <c r="B48" i="28"/>
  <c r="B49" i="28"/>
  <c r="B50" i="28"/>
  <c r="B51" i="28"/>
  <c r="B52" i="28"/>
  <c r="B53" i="28"/>
  <c r="B54" i="28"/>
  <c r="B55" i="28"/>
  <c r="B56" i="28"/>
  <c r="B57" i="28"/>
  <c r="B58" i="28"/>
  <c r="B59" i="28"/>
  <c r="B60" i="28"/>
  <c r="B61" i="28"/>
  <c r="B62" i="28"/>
  <c r="B63" i="28"/>
  <c r="B64" i="28"/>
  <c r="B65" i="28"/>
  <c r="B66" i="28"/>
  <c r="B67" i="28"/>
  <c r="B68" i="28"/>
  <c r="B69" i="28"/>
  <c r="B70" i="28"/>
  <c r="B71" i="28"/>
  <c r="B72" i="28"/>
  <c r="B73" i="28"/>
  <c r="B74" i="28"/>
  <c r="B75" i="28"/>
  <c r="B76" i="28"/>
  <c r="B77" i="28"/>
  <c r="B78" i="28"/>
  <c r="B79" i="28"/>
  <c r="B80" i="28"/>
  <c r="B81" i="28"/>
  <c r="B82" i="28"/>
  <c r="B83" i="28"/>
  <c r="B84" i="28"/>
  <c r="B85" i="28"/>
  <c r="B86" i="28"/>
  <c r="B87" i="28"/>
  <c r="B88" i="28"/>
  <c r="B89" i="28"/>
  <c r="B90" i="28"/>
  <c r="B91" i="28"/>
  <c r="B92" i="28"/>
  <c r="B93" i="28"/>
  <c r="B94" i="28"/>
  <c r="B95" i="28"/>
  <c r="B96" i="28"/>
  <c r="B97" i="28"/>
  <c r="B98" i="28"/>
  <c r="B99" i="28"/>
  <c r="B100" i="28"/>
  <c r="B101" i="28"/>
  <c r="B102" i="28"/>
  <c r="B103" i="28"/>
  <c r="B104" i="28"/>
  <c r="B105" i="28"/>
  <c r="B106" i="28"/>
  <c r="B107" i="28"/>
  <c r="B108" i="28"/>
  <c r="B109" i="28"/>
  <c r="B110" i="28"/>
  <c r="B111" i="28"/>
  <c r="B112" i="28"/>
  <c r="B113" i="28"/>
  <c r="B114" i="28"/>
  <c r="B115" i="28"/>
  <c r="B116" i="28"/>
  <c r="B117" i="28"/>
  <c r="B118" i="28"/>
  <c r="B119" i="28"/>
  <c r="B120" i="28"/>
  <c r="B121" i="28"/>
  <c r="B122" i="28"/>
  <c r="B123" i="28"/>
  <c r="B124" i="28"/>
  <c r="B125" i="28"/>
  <c r="B126" i="28"/>
  <c r="B127" i="28"/>
  <c r="B128" i="28"/>
  <c r="B129" i="28"/>
  <c r="B130" i="28"/>
  <c r="B131" i="28"/>
  <c r="B132" i="28"/>
  <c r="B133" i="28"/>
  <c r="B134" i="28"/>
  <c r="B135" i="28"/>
  <c r="B136" i="28"/>
  <c r="B137" i="28"/>
  <c r="B138" i="28"/>
  <c r="B139" i="28"/>
  <c r="B140" i="28"/>
  <c r="B141" i="28"/>
  <c r="B142" i="28"/>
  <c r="B143" i="28"/>
  <c r="B144" i="28"/>
  <c r="B145" i="28"/>
  <c r="B146" i="28"/>
  <c r="B147" i="28"/>
  <c r="B148" i="28"/>
  <c r="B149" i="28"/>
  <c r="B150" i="28"/>
  <c r="B151" i="28"/>
  <c r="B152" i="28"/>
  <c r="B153" i="28"/>
  <c r="B154" i="28"/>
  <c r="B155" i="28"/>
  <c r="B156" i="28"/>
  <c r="B157" i="28"/>
  <c r="B158" i="28"/>
  <c r="B159" i="28"/>
  <c r="B160" i="28"/>
  <c r="B161" i="28"/>
  <c r="B162" i="28"/>
  <c r="B163" i="28"/>
  <c r="B164" i="28"/>
  <c r="B165" i="28"/>
  <c r="B166" i="28"/>
  <c r="B167" i="28"/>
  <c r="B168" i="28"/>
  <c r="B169" i="28"/>
  <c r="B170" i="28"/>
  <c r="B171" i="28"/>
  <c r="B172" i="28"/>
  <c r="B173" i="28"/>
  <c r="B174" i="28"/>
  <c r="B175" i="28"/>
  <c r="B176" i="28"/>
  <c r="B177" i="28"/>
  <c r="B178" i="28"/>
  <c r="B179" i="28"/>
  <c r="B180" i="28"/>
  <c r="B181" i="28"/>
  <c r="B182" i="28"/>
  <c r="B183" i="28"/>
  <c r="B184" i="28"/>
  <c r="B185" i="28"/>
  <c r="B186" i="28"/>
  <c r="B187" i="28"/>
  <c r="B188" i="28"/>
  <c r="B189" i="28"/>
  <c r="B190" i="28"/>
  <c r="B191" i="28"/>
  <c r="B192" i="28"/>
  <c r="B193" i="28"/>
  <c r="B194" i="28"/>
  <c r="B195" i="28"/>
  <c r="B196" i="28"/>
  <c r="B197" i="28"/>
  <c r="B198" i="28"/>
  <c r="B199" i="28"/>
  <c r="B200" i="28"/>
  <c r="B201" i="28"/>
  <c r="B202" i="28"/>
  <c r="B203" i="28"/>
  <c r="B204" i="28"/>
  <c r="B205" i="28"/>
  <c r="B206" i="28"/>
  <c r="B207" i="28"/>
  <c r="B208" i="28"/>
  <c r="B209" i="28"/>
  <c r="B210" i="28"/>
  <c r="B211" i="28"/>
  <c r="B212" i="28"/>
  <c r="B213" i="28"/>
  <c r="B214" i="28"/>
  <c r="B215" i="28"/>
  <c r="B216" i="28"/>
  <c r="B217" i="28"/>
  <c r="B218" i="28"/>
  <c r="B219" i="28"/>
  <c r="B220" i="28"/>
  <c r="B221" i="28"/>
  <c r="B222" i="28"/>
  <c r="B223" i="28"/>
  <c r="B224" i="28"/>
  <c r="B225" i="28"/>
  <c r="B226" i="28"/>
  <c r="B227" i="28"/>
  <c r="B228" i="28"/>
  <c r="B229" i="28"/>
  <c r="B230" i="28"/>
  <c r="B231" i="28"/>
  <c r="B232" i="28"/>
  <c r="B233" i="28"/>
  <c r="B234" i="28"/>
  <c r="B235" i="28"/>
  <c r="B236" i="28"/>
  <c r="B237" i="28"/>
  <c r="B238" i="28"/>
  <c r="B239" i="28"/>
  <c r="B240" i="28"/>
  <c r="B241" i="28"/>
  <c r="B242" i="28"/>
  <c r="B243" i="28"/>
  <c r="B244" i="28"/>
  <c r="B245" i="28"/>
  <c r="B246" i="28"/>
  <c r="B247" i="28"/>
  <c r="B248" i="28"/>
  <c r="B249" i="28"/>
  <c r="B250" i="28"/>
  <c r="B251" i="28"/>
  <c r="B252" i="28"/>
  <c r="B253" i="28"/>
  <c r="B254" i="28"/>
  <c r="B255" i="28"/>
  <c r="B256" i="28"/>
  <c r="B257" i="28"/>
  <c r="B258" i="28"/>
  <c r="B259" i="28"/>
  <c r="B260" i="28"/>
  <c r="B261" i="28"/>
  <c r="B262" i="28"/>
  <c r="B263" i="28"/>
  <c r="B264" i="28"/>
  <c r="B265" i="28"/>
  <c r="B266" i="28"/>
  <c r="B267" i="28"/>
  <c r="B268" i="28"/>
  <c r="B269" i="28"/>
  <c r="B270" i="28"/>
  <c r="B271" i="28"/>
  <c r="B272" i="28"/>
  <c r="B273" i="28"/>
  <c r="B274" i="28"/>
  <c r="B275" i="28"/>
  <c r="B276" i="28"/>
  <c r="B277" i="28"/>
  <c r="B278" i="28"/>
  <c r="B279" i="28"/>
  <c r="B280" i="28"/>
  <c r="B281" i="28"/>
  <c r="B282" i="28"/>
  <c r="B283" i="28"/>
  <c r="B284" i="28"/>
  <c r="B285" i="28"/>
  <c r="B286" i="28"/>
  <c r="B287" i="28"/>
  <c r="B288" i="28"/>
  <c r="B289" i="28"/>
  <c r="B290" i="28"/>
  <c r="B291" i="28"/>
  <c r="B292" i="28"/>
  <c r="B293" i="28"/>
  <c r="B294" i="28"/>
  <c r="B295" i="28"/>
  <c r="B296" i="28"/>
  <c r="B297" i="28"/>
  <c r="B298" i="28"/>
  <c r="B299" i="28"/>
  <c r="B300" i="28"/>
  <c r="B301" i="28"/>
  <c r="B302" i="28"/>
  <c r="B303" i="28"/>
  <c r="B304" i="28"/>
  <c r="B305" i="28"/>
  <c r="B306" i="28"/>
  <c r="B307" i="28"/>
  <c r="B308" i="28"/>
  <c r="B309" i="28"/>
  <c r="B310" i="28"/>
  <c r="B311" i="28"/>
  <c r="B312" i="28"/>
  <c r="B313" i="28"/>
  <c r="B314" i="28"/>
  <c r="B315" i="28"/>
  <c r="B316" i="28"/>
  <c r="B317" i="28"/>
  <c r="B318" i="28"/>
  <c r="B319" i="28"/>
  <c r="B320" i="28"/>
  <c r="B321" i="28"/>
  <c r="B322" i="28"/>
  <c r="B323" i="28"/>
  <c r="B324" i="28"/>
  <c r="B325" i="28"/>
  <c r="B326" i="28"/>
  <c r="B327" i="28"/>
  <c r="B328" i="28"/>
  <c r="B329" i="28"/>
  <c r="B330" i="28"/>
  <c r="B331" i="28"/>
  <c r="B332" i="28"/>
  <c r="B333" i="28"/>
  <c r="B334" i="28"/>
  <c r="B335" i="28"/>
  <c r="B336" i="28"/>
  <c r="B337" i="28"/>
  <c r="B338" i="28"/>
  <c r="B339" i="28"/>
  <c r="B340" i="28"/>
  <c r="B341" i="28"/>
  <c r="B342" i="28"/>
  <c r="B343" i="28"/>
  <c r="B344" i="28"/>
  <c r="B345" i="28"/>
  <c r="B346" i="28"/>
  <c r="B347" i="28"/>
  <c r="B348" i="28"/>
  <c r="B349" i="28"/>
  <c r="B350" i="28"/>
  <c r="B351" i="28"/>
  <c r="B352" i="28"/>
  <c r="B353" i="28"/>
  <c r="B354" i="28"/>
  <c r="B355" i="28"/>
  <c r="B356" i="28"/>
  <c r="B357" i="28"/>
  <c r="B358" i="28"/>
  <c r="B359" i="28"/>
  <c r="B360" i="28"/>
  <c r="B361" i="28"/>
  <c r="B362" i="28"/>
  <c r="B363" i="28"/>
  <c r="B364" i="28"/>
  <c r="B365" i="28"/>
  <c r="B366" i="28"/>
  <c r="B367" i="28"/>
  <c r="B368" i="28"/>
  <c r="B369" i="28"/>
  <c r="B370" i="28"/>
  <c r="B371" i="28"/>
  <c r="B372" i="28"/>
  <c r="B373" i="28"/>
  <c r="B374" i="28"/>
  <c r="B375" i="28"/>
  <c r="B376" i="28"/>
  <c r="B377" i="28"/>
  <c r="B378" i="28"/>
  <c r="B379" i="28"/>
  <c r="B380" i="28"/>
  <c r="B381" i="28"/>
  <c r="B382" i="28"/>
  <c r="B383" i="28"/>
  <c r="B384" i="28"/>
  <c r="B385" i="28"/>
  <c r="B386" i="28"/>
  <c r="B387" i="28"/>
  <c r="B388" i="28"/>
  <c r="B389" i="28"/>
  <c r="B390" i="28"/>
  <c r="B391" i="28"/>
  <c r="B392" i="28"/>
  <c r="B393" i="28"/>
  <c r="B394" i="28"/>
  <c r="B395" i="28"/>
  <c r="B396" i="28"/>
  <c r="B397" i="28"/>
  <c r="B398" i="28"/>
  <c r="B399" i="28"/>
  <c r="B400" i="28"/>
  <c r="B401" i="28"/>
  <c r="B402" i="28"/>
  <c r="B403" i="28"/>
  <c r="B404" i="28"/>
  <c r="B405" i="28"/>
  <c r="B406" i="28"/>
  <c r="B407" i="28"/>
  <c r="B408" i="28"/>
  <c r="B409" i="28"/>
  <c r="B410" i="28"/>
  <c r="B411" i="28"/>
  <c r="B412" i="28"/>
  <c r="B413" i="28"/>
  <c r="B414" i="28"/>
  <c r="B415" i="28"/>
  <c r="B416" i="28"/>
  <c r="B417" i="28"/>
  <c r="B418" i="28"/>
  <c r="B419" i="28"/>
  <c r="B420" i="28"/>
  <c r="B421" i="28"/>
  <c r="B422" i="28"/>
  <c r="B423" i="28"/>
  <c r="B424" i="28"/>
  <c r="B425" i="28"/>
  <c r="B426" i="28"/>
  <c r="B427" i="28"/>
  <c r="B428" i="28"/>
  <c r="B429" i="28"/>
  <c r="B430" i="28"/>
  <c r="B431" i="28"/>
  <c r="B432" i="28"/>
  <c r="B433" i="28"/>
  <c r="B434" i="28"/>
  <c r="B435" i="28"/>
  <c r="B436" i="28"/>
  <c r="B437" i="28"/>
  <c r="B438" i="28"/>
  <c r="B439" i="28"/>
  <c r="B440" i="28"/>
  <c r="B441" i="28"/>
  <c r="B442" i="28"/>
  <c r="B443" i="28"/>
  <c r="B444" i="28"/>
  <c r="B445" i="28"/>
  <c r="B446" i="28"/>
  <c r="B447" i="28"/>
  <c r="B448" i="28"/>
  <c r="B449" i="28"/>
  <c r="B450" i="28"/>
  <c r="B451" i="28"/>
  <c r="B452" i="28"/>
  <c r="B453" i="28"/>
  <c r="B454" i="28"/>
  <c r="B455" i="28"/>
  <c r="B456" i="28"/>
  <c r="B457" i="28"/>
  <c r="B458" i="28"/>
  <c r="B459" i="28"/>
  <c r="B460" i="28"/>
  <c r="B461" i="28"/>
  <c r="B462" i="28"/>
  <c r="B463" i="28"/>
  <c r="B464" i="28"/>
  <c r="B465" i="28"/>
  <c r="B466" i="28"/>
  <c r="B467" i="28"/>
  <c r="B468" i="28"/>
  <c r="B469" i="28"/>
  <c r="B470" i="28"/>
  <c r="B471" i="28"/>
  <c r="B472" i="28"/>
  <c r="B473" i="28"/>
  <c r="B474" i="28"/>
  <c r="B475" i="28"/>
  <c r="B476" i="28"/>
  <c r="B477" i="28"/>
  <c r="B478" i="28"/>
  <c r="B479" i="28"/>
  <c r="B480" i="28"/>
  <c r="B481" i="28"/>
  <c r="B482" i="28"/>
  <c r="B483" i="28"/>
  <c r="B484" i="28"/>
  <c r="B485" i="28"/>
  <c r="B486" i="28"/>
  <c r="B487" i="28"/>
  <c r="B488" i="28"/>
  <c r="B489" i="28"/>
  <c r="B490" i="28"/>
  <c r="B491" i="28"/>
  <c r="B492" i="28"/>
  <c r="B493" i="28"/>
  <c r="B494" i="28"/>
  <c r="B495" i="28"/>
  <c r="B496" i="28"/>
  <c r="B497" i="28"/>
  <c r="B498" i="28"/>
  <c r="B499" i="28"/>
  <c r="B500" i="28"/>
  <c r="B2" i="28"/>
  <c r="A3" i="28"/>
  <c r="A4" i="28"/>
  <c r="A5" i="28"/>
  <c r="A6" i="28"/>
  <c r="A7" i="28"/>
  <c r="A8" i="28"/>
  <c r="A9" i="28"/>
  <c r="A10" i="28"/>
  <c r="A11" i="28"/>
  <c r="A12" i="28"/>
  <c r="A13" i="28"/>
  <c r="A14" i="28"/>
  <c r="A15" i="28"/>
  <c r="A16" i="28"/>
  <c r="A17" i="28"/>
  <c r="A18" i="28"/>
  <c r="A19" i="28"/>
  <c r="A20" i="28"/>
  <c r="A21" i="28"/>
  <c r="A22" i="28"/>
  <c r="A23" i="28"/>
  <c r="A24" i="28"/>
  <c r="A25" i="28"/>
  <c r="A26" i="28"/>
  <c r="A27" i="28"/>
  <c r="A28" i="28"/>
  <c r="A29" i="28"/>
  <c r="A30" i="28"/>
  <c r="A31" i="28"/>
  <c r="A32" i="28"/>
  <c r="A33" i="28"/>
  <c r="A34" i="28"/>
  <c r="A35" i="28"/>
  <c r="A36" i="28"/>
  <c r="A37" i="28"/>
  <c r="A38" i="28"/>
  <c r="A39" i="28"/>
  <c r="A40" i="28"/>
  <c r="A41" i="28"/>
  <c r="A42" i="28"/>
  <c r="A43" i="28"/>
  <c r="A44" i="28"/>
  <c r="A45" i="28"/>
  <c r="A46" i="28"/>
  <c r="A47" i="28"/>
  <c r="A48" i="28"/>
  <c r="A49" i="28"/>
  <c r="A50" i="28"/>
  <c r="A51" i="28"/>
  <c r="A52" i="28"/>
  <c r="A53" i="28"/>
  <c r="A54" i="28"/>
  <c r="A55" i="28"/>
  <c r="A56" i="28"/>
  <c r="A57" i="28"/>
  <c r="A58" i="28"/>
  <c r="A59" i="28"/>
  <c r="A60" i="28"/>
  <c r="A61" i="28"/>
  <c r="A62" i="28"/>
  <c r="A63" i="28"/>
  <c r="A64" i="28"/>
  <c r="A65" i="28"/>
  <c r="A66" i="28"/>
  <c r="A67" i="28"/>
  <c r="A68" i="28"/>
  <c r="A69" i="28"/>
  <c r="A70" i="28"/>
  <c r="A71" i="28"/>
  <c r="A72" i="28"/>
  <c r="A73" i="28"/>
  <c r="A74" i="28"/>
  <c r="A75" i="28"/>
  <c r="A76" i="28"/>
  <c r="A77" i="28"/>
  <c r="A78" i="28"/>
  <c r="A79" i="28"/>
  <c r="A80" i="28"/>
  <c r="A81" i="28"/>
  <c r="A82" i="28"/>
  <c r="A83" i="28"/>
  <c r="A84" i="28"/>
  <c r="A85" i="28"/>
  <c r="A86" i="28"/>
  <c r="A87" i="28"/>
  <c r="A88" i="28"/>
  <c r="A89" i="28"/>
  <c r="A90" i="28"/>
  <c r="A91" i="28"/>
  <c r="A92" i="28"/>
  <c r="A93" i="28"/>
  <c r="A94" i="28"/>
  <c r="A95" i="28"/>
  <c r="A96" i="28"/>
  <c r="A97" i="28"/>
  <c r="A98" i="28"/>
  <c r="A99" i="28"/>
  <c r="A100" i="28"/>
  <c r="A101" i="28"/>
  <c r="A102" i="28"/>
  <c r="A103" i="28"/>
  <c r="A104" i="28"/>
  <c r="A105" i="28"/>
  <c r="A106" i="28"/>
  <c r="A107" i="28"/>
  <c r="A108" i="28"/>
  <c r="A109" i="28"/>
  <c r="A110" i="28"/>
  <c r="A111" i="28"/>
  <c r="A112" i="28"/>
  <c r="A113" i="28"/>
  <c r="A114" i="28"/>
  <c r="A115" i="28"/>
  <c r="A116" i="28"/>
  <c r="A117" i="28"/>
  <c r="A118" i="28"/>
  <c r="A119" i="28"/>
  <c r="A120" i="28"/>
  <c r="A121" i="28"/>
  <c r="A122" i="28"/>
  <c r="A123" i="28"/>
  <c r="A124" i="28"/>
  <c r="A125" i="28"/>
  <c r="A126" i="28"/>
  <c r="A127" i="28"/>
  <c r="A128" i="28"/>
  <c r="A129" i="28"/>
  <c r="A130" i="28"/>
  <c r="A131" i="28"/>
  <c r="A132" i="28"/>
  <c r="A133" i="28"/>
  <c r="A134" i="28"/>
  <c r="A135" i="28"/>
  <c r="A136" i="28"/>
  <c r="A137" i="28"/>
  <c r="A138" i="28"/>
  <c r="A139" i="28"/>
  <c r="A140" i="28"/>
  <c r="A141" i="28"/>
  <c r="A142" i="28"/>
  <c r="A143" i="28"/>
  <c r="A144" i="28"/>
  <c r="A145" i="28"/>
  <c r="A146" i="28"/>
  <c r="A147" i="28"/>
  <c r="A148" i="28"/>
  <c r="A149" i="28"/>
  <c r="A150" i="28"/>
  <c r="A151" i="28"/>
  <c r="A152" i="28"/>
  <c r="A153" i="28"/>
  <c r="A154" i="28"/>
  <c r="A155" i="28"/>
  <c r="A156" i="28"/>
  <c r="A157" i="28"/>
  <c r="A158" i="28"/>
  <c r="A159" i="28"/>
  <c r="A160" i="28"/>
  <c r="A161" i="28"/>
  <c r="A162" i="28"/>
  <c r="A163" i="28"/>
  <c r="A164" i="28"/>
  <c r="A165" i="28"/>
  <c r="A166" i="28"/>
  <c r="A167" i="28"/>
  <c r="A168" i="28"/>
  <c r="A169" i="28"/>
  <c r="A170" i="28"/>
  <c r="A171" i="28"/>
  <c r="A172" i="28"/>
  <c r="A173" i="28"/>
  <c r="A174" i="28"/>
  <c r="A175" i="28"/>
  <c r="A176" i="28"/>
  <c r="A177" i="28"/>
  <c r="A178" i="28"/>
  <c r="A179" i="28"/>
  <c r="A180" i="28"/>
  <c r="A181" i="28"/>
  <c r="A182" i="28"/>
  <c r="A183" i="28"/>
  <c r="A184" i="28"/>
  <c r="A185" i="28"/>
  <c r="A186" i="28"/>
  <c r="A187" i="28"/>
  <c r="A188" i="28"/>
  <c r="A189" i="28"/>
  <c r="A190" i="28"/>
  <c r="A191" i="28"/>
  <c r="A192" i="28"/>
  <c r="A193" i="28"/>
  <c r="A194" i="28"/>
  <c r="A195" i="28"/>
  <c r="A196" i="28"/>
  <c r="A197" i="28"/>
  <c r="A198" i="28"/>
  <c r="A199" i="28"/>
  <c r="A200" i="28"/>
  <c r="A201" i="28"/>
  <c r="A202" i="28"/>
  <c r="A203" i="28"/>
  <c r="A204" i="28"/>
  <c r="A205" i="28"/>
  <c r="A206" i="28"/>
  <c r="A207" i="28"/>
  <c r="A208" i="28"/>
  <c r="A209" i="28"/>
  <c r="A210" i="28"/>
  <c r="A211" i="28"/>
  <c r="A212" i="28"/>
  <c r="A213" i="28"/>
  <c r="A214" i="28"/>
  <c r="A215" i="28"/>
  <c r="A216" i="28"/>
  <c r="A217" i="28"/>
  <c r="A218" i="28"/>
  <c r="A219" i="28"/>
  <c r="A220" i="28"/>
  <c r="A221" i="28"/>
  <c r="A222" i="28"/>
  <c r="A223" i="28"/>
  <c r="A224" i="28"/>
  <c r="A225" i="28"/>
  <c r="A226" i="28"/>
  <c r="A227" i="28"/>
  <c r="A228" i="28"/>
  <c r="A229" i="28"/>
  <c r="A230" i="28"/>
  <c r="A231" i="28"/>
  <c r="A232" i="28"/>
  <c r="A233" i="28"/>
  <c r="A234" i="28"/>
  <c r="A235" i="28"/>
  <c r="A236" i="28"/>
  <c r="A237" i="28"/>
  <c r="A238" i="28"/>
  <c r="A239" i="28"/>
  <c r="A240" i="28"/>
  <c r="A241" i="28"/>
  <c r="A242" i="28"/>
  <c r="A243" i="28"/>
  <c r="A244" i="28"/>
  <c r="A245" i="28"/>
  <c r="A246" i="28"/>
  <c r="A247" i="28"/>
  <c r="A248" i="28"/>
  <c r="A249" i="28"/>
  <c r="A250" i="28"/>
  <c r="A251" i="28"/>
  <c r="A252" i="28"/>
  <c r="A253" i="28"/>
  <c r="A254" i="28"/>
  <c r="A255" i="28"/>
  <c r="A256" i="28"/>
  <c r="A257" i="28"/>
  <c r="A258" i="28"/>
  <c r="A259" i="28"/>
  <c r="A260" i="28"/>
  <c r="A261" i="28"/>
  <c r="A262" i="28"/>
  <c r="A263" i="28"/>
  <c r="A264" i="28"/>
  <c r="A265" i="28"/>
  <c r="A266" i="28"/>
  <c r="A267" i="28"/>
  <c r="A268" i="28"/>
  <c r="A269" i="28"/>
  <c r="A270" i="28"/>
  <c r="A271" i="28"/>
  <c r="A272" i="28"/>
  <c r="A273" i="28"/>
  <c r="A274" i="28"/>
  <c r="A275" i="28"/>
  <c r="A276" i="28"/>
  <c r="A277" i="28"/>
  <c r="A278" i="28"/>
  <c r="A279" i="28"/>
  <c r="A280" i="28"/>
  <c r="A281" i="28"/>
  <c r="A282" i="28"/>
  <c r="A283" i="28"/>
  <c r="A284" i="28"/>
  <c r="A285" i="28"/>
  <c r="A286" i="28"/>
  <c r="A287" i="28"/>
  <c r="A288" i="28"/>
  <c r="A289" i="28"/>
  <c r="A290" i="28"/>
  <c r="A291" i="28"/>
  <c r="A292" i="28"/>
  <c r="A293" i="28"/>
  <c r="A294" i="28"/>
  <c r="A295" i="28"/>
  <c r="A296" i="28"/>
  <c r="A297" i="28"/>
  <c r="A298" i="28"/>
  <c r="A299" i="28"/>
  <c r="A300" i="28"/>
  <c r="A301" i="28"/>
  <c r="A302" i="28"/>
  <c r="A303" i="28"/>
  <c r="A304" i="28"/>
  <c r="A305" i="28"/>
  <c r="A306" i="28"/>
  <c r="A307" i="28"/>
  <c r="A308" i="28"/>
  <c r="A309" i="28"/>
  <c r="A310" i="28"/>
  <c r="A311" i="28"/>
  <c r="A312" i="28"/>
  <c r="A313" i="28"/>
  <c r="A314" i="28"/>
  <c r="A315" i="28"/>
  <c r="A316" i="28"/>
  <c r="A317" i="28"/>
  <c r="A318" i="28"/>
  <c r="A319" i="28"/>
  <c r="A320" i="28"/>
  <c r="A321" i="28"/>
  <c r="A322" i="28"/>
  <c r="A323" i="28"/>
  <c r="A324" i="28"/>
  <c r="A325" i="28"/>
  <c r="A326" i="28"/>
  <c r="A327" i="28"/>
  <c r="A328" i="28"/>
  <c r="A329" i="28"/>
  <c r="A330" i="28"/>
  <c r="A331" i="28"/>
  <c r="A332" i="28"/>
  <c r="A333" i="28"/>
  <c r="A334" i="28"/>
  <c r="A335" i="28"/>
  <c r="A336" i="28"/>
  <c r="A337" i="28"/>
  <c r="A338" i="28"/>
  <c r="A339" i="28"/>
  <c r="A340" i="28"/>
  <c r="A341" i="28"/>
  <c r="A342" i="28"/>
  <c r="A343" i="28"/>
  <c r="A344" i="28"/>
  <c r="A345" i="28"/>
  <c r="A346" i="28"/>
  <c r="A347" i="28"/>
  <c r="A348" i="28"/>
  <c r="A349" i="28"/>
  <c r="A350" i="28"/>
  <c r="A351" i="28"/>
  <c r="A352" i="28"/>
  <c r="A353" i="28"/>
  <c r="A354" i="28"/>
  <c r="A355" i="28"/>
  <c r="A356" i="28"/>
  <c r="A357" i="28"/>
  <c r="A358" i="28"/>
  <c r="A359" i="28"/>
  <c r="A360" i="28"/>
  <c r="A361" i="28"/>
  <c r="A362" i="28"/>
  <c r="A363" i="28"/>
  <c r="A364" i="28"/>
  <c r="A365" i="28"/>
  <c r="A366" i="28"/>
  <c r="A367" i="28"/>
  <c r="A368" i="28"/>
  <c r="A369" i="28"/>
  <c r="A370" i="28"/>
  <c r="A371" i="28"/>
  <c r="A372" i="28"/>
  <c r="A373" i="28"/>
  <c r="A374" i="28"/>
  <c r="A375" i="28"/>
  <c r="A376" i="28"/>
  <c r="A377" i="28"/>
  <c r="A378" i="28"/>
  <c r="A379" i="28"/>
  <c r="A380" i="28"/>
  <c r="A381" i="28"/>
  <c r="A382" i="28"/>
  <c r="A383" i="28"/>
  <c r="A384" i="28"/>
  <c r="A385" i="28"/>
  <c r="A386" i="28"/>
  <c r="A387" i="28"/>
  <c r="A388" i="28"/>
  <c r="A389" i="28"/>
  <c r="A390" i="28"/>
  <c r="A391" i="28"/>
  <c r="A392" i="28"/>
  <c r="A393" i="28"/>
  <c r="A394" i="28"/>
  <c r="A395" i="28"/>
  <c r="A396" i="28"/>
  <c r="A397" i="28"/>
  <c r="A398" i="28"/>
  <c r="A399" i="28"/>
  <c r="A400" i="28"/>
  <c r="A401" i="28"/>
  <c r="A402" i="28"/>
  <c r="A403" i="28"/>
  <c r="A404" i="28"/>
  <c r="A405" i="28"/>
  <c r="A406" i="28"/>
  <c r="A407" i="28"/>
  <c r="A408" i="28"/>
  <c r="A409" i="28"/>
  <c r="A410" i="28"/>
  <c r="A411" i="28"/>
  <c r="A412" i="28"/>
  <c r="A413" i="28"/>
  <c r="A414" i="28"/>
  <c r="A415" i="28"/>
  <c r="A416" i="28"/>
  <c r="A417" i="28"/>
  <c r="A418" i="28"/>
  <c r="A419" i="28"/>
  <c r="A420" i="28"/>
  <c r="A421" i="28"/>
  <c r="A422" i="28"/>
  <c r="A423" i="28"/>
  <c r="A424" i="28"/>
  <c r="A425" i="28"/>
  <c r="A426" i="28"/>
  <c r="A427" i="28"/>
  <c r="A428" i="28"/>
  <c r="A429" i="28"/>
  <c r="A430" i="28"/>
  <c r="A431" i="28"/>
  <c r="A432" i="28"/>
  <c r="A433" i="28"/>
  <c r="A434" i="28"/>
  <c r="A435" i="28"/>
  <c r="A436" i="28"/>
  <c r="A437" i="28"/>
  <c r="A438" i="28"/>
  <c r="A439" i="28"/>
  <c r="A440" i="28"/>
  <c r="A441" i="28"/>
  <c r="A442" i="28"/>
  <c r="A443" i="28"/>
  <c r="A444" i="28"/>
  <c r="A445" i="28"/>
  <c r="A446" i="28"/>
  <c r="A447" i="28"/>
  <c r="A448" i="28"/>
  <c r="A449" i="28"/>
  <c r="A450" i="28"/>
  <c r="A451" i="28"/>
  <c r="A452" i="28"/>
  <c r="A453" i="28"/>
  <c r="A454" i="28"/>
  <c r="A455" i="28"/>
  <c r="A456" i="28"/>
  <c r="A457" i="28"/>
  <c r="A458" i="28"/>
  <c r="A459" i="28"/>
  <c r="A460" i="28"/>
  <c r="A461" i="28"/>
  <c r="A462" i="28"/>
  <c r="A463" i="28"/>
  <c r="A464" i="28"/>
  <c r="A465" i="28"/>
  <c r="A466" i="28"/>
  <c r="A467" i="28"/>
  <c r="A468" i="28"/>
  <c r="A469" i="28"/>
  <c r="A470" i="28"/>
  <c r="A471" i="28"/>
  <c r="A472" i="28"/>
  <c r="A473" i="28"/>
  <c r="A474" i="28"/>
  <c r="A475" i="28"/>
  <c r="A476" i="28"/>
  <c r="A477" i="28"/>
  <c r="A478" i="28"/>
  <c r="A479" i="28"/>
  <c r="A480" i="28"/>
  <c r="A481" i="28"/>
  <c r="A482" i="28"/>
  <c r="A483" i="28"/>
  <c r="A484" i="28"/>
  <c r="A485" i="28"/>
  <c r="A486" i="28"/>
  <c r="A487" i="28"/>
  <c r="A488" i="28"/>
  <c r="A489" i="28"/>
  <c r="A490" i="28"/>
  <c r="A491" i="28"/>
  <c r="A492" i="28"/>
  <c r="A493" i="28"/>
  <c r="A494" i="28"/>
  <c r="A495" i="28"/>
  <c r="A496" i="28"/>
  <c r="A497" i="28"/>
  <c r="A498" i="28"/>
  <c r="A499" i="28"/>
  <c r="A500" i="28"/>
  <c r="A2" i="28"/>
  <c r="D198" i="25"/>
  <c r="C190" i="25"/>
  <c r="C191" i="25"/>
  <c r="C192" i="25"/>
  <c r="C193" i="25"/>
  <c r="C194" i="25"/>
  <c r="C195" i="25"/>
  <c r="C196" i="25"/>
  <c r="C197" i="25"/>
  <c r="C198" i="25"/>
  <c r="B190" i="25"/>
  <c r="B191" i="25"/>
  <c r="B192" i="25"/>
  <c r="B193" i="25"/>
  <c r="B194" i="25"/>
  <c r="B195" i="25"/>
  <c r="B196" i="25"/>
  <c r="B197" i="25"/>
  <c r="B198" i="25"/>
  <c r="A190" i="25"/>
  <c r="A191" i="25"/>
  <c r="A192" i="25"/>
  <c r="A193" i="25"/>
  <c r="A194" i="25"/>
  <c r="A195" i="25"/>
  <c r="A196" i="25"/>
  <c r="A197" i="25"/>
  <c r="A198" i="25"/>
  <c r="D1" i="28"/>
  <c r="C1" i="28"/>
  <c r="B1" i="28"/>
  <c r="A1" i="28"/>
  <c r="H3" i="16"/>
  <c r="H4" i="16"/>
  <c r="H5" i="16"/>
  <c r="H6" i="16"/>
  <c r="H7" i="16"/>
  <c r="H8" i="16"/>
  <c r="H9" i="16"/>
  <c r="H10" i="16"/>
  <c r="H11" i="16"/>
  <c r="H12" i="16"/>
  <c r="H13" i="16"/>
  <c r="H14" i="16"/>
  <c r="H15" i="16"/>
  <c r="H16" i="16"/>
  <c r="H17" i="16"/>
  <c r="H18" i="16"/>
  <c r="H19" i="16"/>
  <c r="H20" i="16"/>
  <c r="H21" i="16"/>
  <c r="H22" i="16"/>
  <c r="H23" i="16"/>
  <c r="H24" i="16"/>
  <c r="H25" i="16"/>
  <c r="H26" i="16"/>
  <c r="H27" i="16"/>
  <c r="H28" i="16"/>
  <c r="H29" i="16"/>
  <c r="H30" i="16"/>
  <c r="H31" i="16"/>
  <c r="H32" i="16"/>
  <c r="H33" i="16"/>
  <c r="H34" i="16"/>
  <c r="H35" i="16"/>
  <c r="H36" i="16"/>
  <c r="H37" i="16"/>
  <c r="H38" i="16"/>
  <c r="H39" i="16"/>
  <c r="H40" i="16"/>
  <c r="H41" i="16"/>
  <c r="H42" i="16"/>
  <c r="H43" i="16"/>
  <c r="H44" i="16"/>
  <c r="H45" i="16"/>
  <c r="H46" i="16"/>
  <c r="H47" i="16"/>
  <c r="H48" i="16"/>
  <c r="H49" i="16"/>
  <c r="H50" i="16"/>
  <c r="H51" i="16"/>
  <c r="H52" i="16"/>
  <c r="H53" i="16"/>
  <c r="H54" i="16"/>
  <c r="H55" i="16"/>
  <c r="H56" i="16"/>
  <c r="H57" i="16"/>
  <c r="H58" i="16"/>
  <c r="H59" i="16"/>
  <c r="H60" i="16"/>
  <c r="H61" i="16"/>
  <c r="H62" i="16"/>
  <c r="H63" i="16"/>
  <c r="H64" i="16"/>
  <c r="H65" i="16"/>
  <c r="H66" i="16"/>
  <c r="H67" i="16"/>
  <c r="H68" i="16"/>
  <c r="H69" i="16"/>
  <c r="H70" i="16"/>
  <c r="H71" i="16"/>
  <c r="H72" i="16"/>
  <c r="H73" i="16"/>
  <c r="H74" i="16"/>
  <c r="H75" i="16"/>
  <c r="H76" i="16"/>
  <c r="H77" i="16"/>
  <c r="H78" i="16"/>
  <c r="H79" i="16"/>
  <c r="H80" i="16"/>
  <c r="H81" i="16"/>
  <c r="H82" i="16"/>
  <c r="H83" i="16"/>
  <c r="H84" i="16"/>
  <c r="H85" i="16"/>
  <c r="H86" i="16"/>
  <c r="H87" i="16"/>
  <c r="H88" i="16"/>
  <c r="H89" i="16"/>
  <c r="H90" i="16"/>
  <c r="H91" i="16"/>
  <c r="H92" i="16"/>
  <c r="H93" i="16"/>
  <c r="H94" i="16"/>
  <c r="H95" i="16"/>
  <c r="H96" i="16"/>
  <c r="H97" i="16"/>
  <c r="H98" i="16"/>
  <c r="H99" i="16"/>
  <c r="H100" i="16"/>
  <c r="H101" i="16"/>
  <c r="H102" i="16"/>
  <c r="H103" i="16"/>
  <c r="H104" i="16"/>
  <c r="H105" i="16"/>
  <c r="H106" i="16"/>
  <c r="H107" i="16"/>
  <c r="H108" i="16"/>
  <c r="H109" i="16"/>
  <c r="H110" i="16"/>
  <c r="H111" i="16"/>
  <c r="H112" i="16"/>
  <c r="H113" i="16"/>
  <c r="H114" i="16"/>
  <c r="H115" i="16"/>
  <c r="H116" i="16"/>
  <c r="H117" i="16"/>
  <c r="H118" i="16"/>
  <c r="H119" i="16"/>
  <c r="H120" i="16"/>
  <c r="H121" i="16"/>
  <c r="H122" i="16"/>
  <c r="H123" i="16"/>
  <c r="H124" i="16"/>
  <c r="H125" i="16"/>
  <c r="H126" i="16"/>
  <c r="H127" i="16"/>
  <c r="H128" i="16"/>
  <c r="H129" i="16"/>
  <c r="H130" i="16"/>
  <c r="H131" i="16"/>
  <c r="H132" i="16"/>
  <c r="H133" i="16"/>
  <c r="H134" i="16"/>
  <c r="H135" i="16"/>
  <c r="H136" i="16"/>
  <c r="H137" i="16"/>
  <c r="H138" i="16"/>
  <c r="H139" i="16"/>
  <c r="H140" i="16"/>
  <c r="H141" i="16"/>
  <c r="H142" i="16"/>
  <c r="H143" i="16"/>
  <c r="H144" i="16"/>
  <c r="H145" i="16"/>
  <c r="H146" i="16"/>
  <c r="H147" i="16"/>
  <c r="H148" i="16"/>
  <c r="H149" i="16"/>
  <c r="H150" i="16"/>
  <c r="H151" i="16"/>
  <c r="H152" i="16"/>
  <c r="H153" i="16"/>
  <c r="H154" i="16"/>
  <c r="H155" i="16"/>
  <c r="H156" i="16"/>
  <c r="H157" i="16"/>
  <c r="H158" i="16"/>
  <c r="H159" i="16"/>
  <c r="H160" i="16"/>
  <c r="H161" i="16"/>
  <c r="H162" i="16"/>
  <c r="H163" i="16"/>
  <c r="H164" i="16"/>
  <c r="H165" i="16"/>
  <c r="H166" i="16"/>
  <c r="H167" i="16"/>
  <c r="H168" i="16"/>
  <c r="H169" i="16"/>
  <c r="H170" i="16"/>
  <c r="H171" i="16"/>
  <c r="H172" i="16"/>
  <c r="H173" i="16"/>
  <c r="H174" i="16"/>
  <c r="H175" i="16"/>
  <c r="H176" i="16"/>
  <c r="H177" i="16"/>
  <c r="H178" i="16"/>
  <c r="H179" i="16"/>
  <c r="H180" i="16"/>
  <c r="H181" i="16"/>
  <c r="H182" i="16"/>
  <c r="H183" i="16"/>
  <c r="H184" i="16"/>
  <c r="H185" i="16"/>
  <c r="H186" i="16"/>
  <c r="H187" i="16"/>
  <c r="H188" i="16"/>
  <c r="H189" i="16"/>
  <c r="H190" i="16"/>
  <c r="H191" i="16"/>
  <c r="H192" i="16"/>
  <c r="H193" i="16"/>
  <c r="H194" i="16"/>
  <c r="H195" i="16"/>
  <c r="H196" i="16"/>
  <c r="H197" i="16"/>
  <c r="H198" i="16"/>
  <c r="H199" i="16"/>
  <c r="H200" i="16"/>
  <c r="H201" i="16"/>
  <c r="H202" i="16"/>
  <c r="H203" i="16"/>
  <c r="H204" i="16"/>
  <c r="H205" i="16"/>
  <c r="H206" i="16"/>
  <c r="H207" i="16"/>
  <c r="H208" i="16"/>
  <c r="H209" i="16"/>
  <c r="H210" i="16"/>
  <c r="H211" i="16"/>
  <c r="H212" i="16"/>
  <c r="H213" i="16"/>
  <c r="H214" i="16"/>
  <c r="H215" i="16"/>
  <c r="H216" i="16"/>
  <c r="H217" i="16"/>
  <c r="H218" i="16"/>
  <c r="H219" i="16"/>
  <c r="H220" i="16"/>
  <c r="H221" i="16"/>
  <c r="H222" i="16"/>
  <c r="H223" i="16"/>
  <c r="H224" i="16"/>
  <c r="H225" i="16"/>
  <c r="H226" i="16"/>
  <c r="H227" i="16"/>
  <c r="H228" i="16"/>
  <c r="H229" i="16"/>
  <c r="H230" i="16"/>
  <c r="H231" i="16"/>
  <c r="H232" i="16"/>
  <c r="H233" i="16"/>
  <c r="H234" i="16"/>
  <c r="H235" i="16"/>
  <c r="H236" i="16"/>
  <c r="H237" i="16"/>
  <c r="H238" i="16"/>
  <c r="H239" i="16"/>
  <c r="H240" i="16"/>
  <c r="H241" i="16"/>
  <c r="H242" i="16"/>
  <c r="H243" i="16"/>
  <c r="H244" i="16"/>
  <c r="H245" i="16"/>
  <c r="H246" i="16"/>
  <c r="H247" i="16"/>
  <c r="H248" i="16"/>
  <c r="H249" i="16"/>
  <c r="H250" i="16"/>
  <c r="H251" i="16"/>
  <c r="H252" i="16"/>
  <c r="H253" i="16"/>
  <c r="H254" i="16"/>
  <c r="H255" i="16"/>
  <c r="H256" i="16"/>
  <c r="H257" i="16"/>
  <c r="H258" i="16"/>
  <c r="H259" i="16"/>
  <c r="H260" i="16"/>
  <c r="H261" i="16"/>
  <c r="H262" i="16"/>
  <c r="H263" i="16"/>
  <c r="H264" i="16"/>
  <c r="H265" i="16"/>
  <c r="H266" i="16"/>
  <c r="H267" i="16"/>
  <c r="H268" i="16"/>
  <c r="H269" i="16"/>
  <c r="H270" i="16"/>
  <c r="H271" i="16"/>
  <c r="H272" i="16"/>
  <c r="H273" i="16"/>
  <c r="H274" i="16"/>
  <c r="H275" i="16"/>
  <c r="H276" i="16"/>
  <c r="H277" i="16"/>
  <c r="H278" i="16"/>
  <c r="H279" i="16"/>
  <c r="H280" i="16"/>
  <c r="H281" i="16"/>
  <c r="H282" i="16"/>
  <c r="H283" i="16"/>
  <c r="H284" i="16"/>
  <c r="H285" i="16"/>
  <c r="H286" i="16"/>
  <c r="H287" i="16"/>
  <c r="H288" i="16"/>
  <c r="H289" i="16"/>
  <c r="H290" i="16"/>
  <c r="H291" i="16"/>
  <c r="H292" i="16"/>
  <c r="H293" i="16"/>
  <c r="H294" i="16"/>
  <c r="H295" i="16"/>
  <c r="H296" i="16"/>
  <c r="H297" i="16"/>
  <c r="H298" i="16"/>
  <c r="H299" i="16"/>
  <c r="H300" i="16"/>
  <c r="H301" i="16"/>
  <c r="H302" i="16"/>
  <c r="H303" i="16"/>
  <c r="H304" i="16"/>
  <c r="H305" i="16"/>
  <c r="H306" i="16"/>
  <c r="H307" i="16"/>
  <c r="H308" i="16"/>
  <c r="H309" i="16"/>
  <c r="H310" i="16"/>
  <c r="H311" i="16"/>
  <c r="H312" i="16"/>
  <c r="H313" i="16"/>
  <c r="H314" i="16"/>
  <c r="H315" i="16"/>
  <c r="H316" i="16"/>
  <c r="H317" i="16"/>
  <c r="H318" i="16"/>
  <c r="H319" i="16"/>
  <c r="H320" i="16"/>
  <c r="H321" i="16"/>
  <c r="H322" i="16"/>
  <c r="H323" i="16"/>
  <c r="H324" i="16"/>
  <c r="H325" i="16"/>
  <c r="H326" i="16"/>
  <c r="H327" i="16"/>
  <c r="H328" i="16"/>
  <c r="H329" i="16"/>
  <c r="H330" i="16"/>
  <c r="H331" i="16"/>
  <c r="H332" i="16"/>
  <c r="H333" i="16"/>
  <c r="H334" i="16"/>
  <c r="H335" i="16"/>
  <c r="H336" i="16"/>
  <c r="H337" i="16"/>
  <c r="H338" i="16"/>
  <c r="H339" i="16"/>
  <c r="H340" i="16"/>
  <c r="H341" i="16"/>
  <c r="H342" i="16"/>
  <c r="H343" i="16"/>
  <c r="H344" i="16"/>
  <c r="H345" i="16"/>
  <c r="H346" i="16"/>
  <c r="H347" i="16"/>
  <c r="H348" i="16"/>
  <c r="H349" i="16"/>
  <c r="H350" i="16"/>
  <c r="H351" i="16"/>
  <c r="H352" i="16"/>
  <c r="H353" i="16"/>
  <c r="H354" i="16"/>
  <c r="H355" i="16"/>
  <c r="H356" i="16"/>
  <c r="H357" i="16"/>
  <c r="H358" i="16"/>
  <c r="H359" i="16"/>
  <c r="H360" i="16"/>
  <c r="H361" i="16"/>
  <c r="H362" i="16"/>
  <c r="H363" i="16"/>
  <c r="H364" i="16"/>
  <c r="H365" i="16"/>
  <c r="H366" i="16"/>
  <c r="H367" i="16"/>
  <c r="H368" i="16"/>
  <c r="H369" i="16"/>
  <c r="H370" i="16"/>
  <c r="H371" i="16"/>
  <c r="H372" i="16"/>
  <c r="H373" i="16"/>
  <c r="H374" i="16"/>
  <c r="H375" i="16"/>
  <c r="H376" i="16"/>
  <c r="H377" i="16"/>
  <c r="H378" i="16"/>
  <c r="H379" i="16"/>
  <c r="H380" i="16"/>
  <c r="H381" i="16"/>
  <c r="H382" i="16"/>
  <c r="H383" i="16"/>
  <c r="H384" i="16"/>
  <c r="H385" i="16"/>
  <c r="H386" i="16"/>
  <c r="H387" i="16"/>
  <c r="H388" i="16"/>
  <c r="H389" i="16"/>
  <c r="H390" i="16"/>
  <c r="H391" i="16"/>
  <c r="H392" i="16"/>
  <c r="H393" i="16"/>
  <c r="H394" i="16"/>
  <c r="H395" i="16"/>
  <c r="H396" i="16"/>
  <c r="H397" i="16"/>
  <c r="H398" i="16"/>
  <c r="H399" i="16"/>
  <c r="H400" i="16"/>
  <c r="H401" i="16"/>
  <c r="H402" i="16"/>
  <c r="H403" i="16"/>
  <c r="H404" i="16"/>
  <c r="H405" i="16"/>
  <c r="H406" i="16"/>
  <c r="H407" i="16"/>
  <c r="H408" i="16"/>
  <c r="H409" i="16"/>
  <c r="H410" i="16"/>
  <c r="H411" i="16"/>
  <c r="H412" i="16"/>
  <c r="H413" i="16"/>
  <c r="H414" i="16"/>
  <c r="H415" i="16"/>
  <c r="H416" i="16"/>
  <c r="H417" i="16"/>
  <c r="H418" i="16"/>
  <c r="H419" i="16"/>
  <c r="H420" i="16"/>
  <c r="H421" i="16"/>
  <c r="H422" i="16"/>
  <c r="H423" i="16"/>
  <c r="H424" i="16"/>
  <c r="H425" i="16"/>
  <c r="H426" i="16"/>
  <c r="H427" i="16"/>
  <c r="H428" i="16"/>
  <c r="H429" i="16"/>
  <c r="H430" i="16"/>
  <c r="H431" i="16"/>
  <c r="H432" i="16"/>
  <c r="H433" i="16"/>
  <c r="H434" i="16"/>
  <c r="H435" i="16"/>
  <c r="H436" i="16"/>
  <c r="H437" i="16"/>
  <c r="H438" i="16"/>
  <c r="H439" i="16"/>
  <c r="H440" i="16"/>
  <c r="H441" i="16"/>
  <c r="H442" i="16"/>
  <c r="H443" i="16"/>
  <c r="H444" i="16"/>
  <c r="H445" i="16"/>
  <c r="H446" i="16"/>
  <c r="H447" i="16"/>
  <c r="H448" i="16"/>
  <c r="H449" i="16"/>
  <c r="H450" i="16"/>
  <c r="H451" i="16"/>
  <c r="H452" i="16"/>
  <c r="H453" i="16"/>
  <c r="H454" i="16"/>
  <c r="H455" i="16"/>
  <c r="H456" i="16"/>
  <c r="H457" i="16"/>
  <c r="H458" i="16"/>
  <c r="H459" i="16"/>
  <c r="H460" i="16"/>
  <c r="H461" i="16"/>
  <c r="H462" i="16"/>
  <c r="H463" i="16"/>
  <c r="H464" i="16"/>
  <c r="H465" i="16"/>
  <c r="H466" i="16"/>
  <c r="H467" i="16"/>
  <c r="H468" i="16"/>
  <c r="H469" i="16"/>
  <c r="H470" i="16"/>
  <c r="H471" i="16"/>
  <c r="H472" i="16"/>
  <c r="H473" i="16"/>
  <c r="H474" i="16"/>
  <c r="H475" i="16"/>
  <c r="H476" i="16"/>
  <c r="H477" i="16"/>
  <c r="H478" i="16"/>
  <c r="H479" i="16"/>
  <c r="H480" i="16"/>
  <c r="H481" i="16"/>
  <c r="H482" i="16"/>
  <c r="H483" i="16"/>
  <c r="H484" i="16"/>
  <c r="H485" i="16"/>
  <c r="H486" i="16"/>
  <c r="H487" i="16"/>
  <c r="H488" i="16"/>
  <c r="H489" i="16"/>
  <c r="H490" i="16"/>
  <c r="H491" i="16"/>
  <c r="H492" i="16"/>
  <c r="H493" i="16"/>
  <c r="H494" i="16"/>
  <c r="H495" i="16"/>
  <c r="H496" i="16"/>
  <c r="H497" i="16"/>
  <c r="H498" i="16"/>
  <c r="H499" i="16"/>
  <c r="H500" i="16"/>
  <c r="H2" i="16"/>
  <c r="F3" i="16"/>
  <c r="F4" i="16"/>
  <c r="F5" i="16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F37" i="16"/>
  <c r="F38" i="16"/>
  <c r="F39" i="16"/>
  <c r="F40" i="16"/>
  <c r="F41" i="16"/>
  <c r="F42" i="16"/>
  <c r="F43" i="16"/>
  <c r="F44" i="16"/>
  <c r="F45" i="16"/>
  <c r="F46" i="16"/>
  <c r="F47" i="16"/>
  <c r="F48" i="16"/>
  <c r="F49" i="16"/>
  <c r="F50" i="16"/>
  <c r="F51" i="16"/>
  <c r="F52" i="16"/>
  <c r="F53" i="16"/>
  <c r="F54" i="16"/>
  <c r="F55" i="16"/>
  <c r="F56" i="16"/>
  <c r="F57" i="16"/>
  <c r="F58" i="16"/>
  <c r="F59" i="16"/>
  <c r="F60" i="16"/>
  <c r="F61" i="16"/>
  <c r="F62" i="16"/>
  <c r="F63" i="16"/>
  <c r="F64" i="16"/>
  <c r="F65" i="16"/>
  <c r="F66" i="16"/>
  <c r="F67" i="16"/>
  <c r="F68" i="16"/>
  <c r="F69" i="16"/>
  <c r="F70" i="16"/>
  <c r="F71" i="16"/>
  <c r="F72" i="16"/>
  <c r="F73" i="16"/>
  <c r="F74" i="16"/>
  <c r="F75" i="16"/>
  <c r="F76" i="16"/>
  <c r="F77" i="16"/>
  <c r="F78" i="16"/>
  <c r="F79" i="16"/>
  <c r="F80" i="16"/>
  <c r="F81" i="16"/>
  <c r="F82" i="16"/>
  <c r="F83" i="16"/>
  <c r="F84" i="16"/>
  <c r="F85" i="16"/>
  <c r="F86" i="16"/>
  <c r="F87" i="16"/>
  <c r="F88" i="16"/>
  <c r="F89" i="16"/>
  <c r="F90" i="16"/>
  <c r="F91" i="16"/>
  <c r="F92" i="16"/>
  <c r="F93" i="16"/>
  <c r="F94" i="16"/>
  <c r="F95" i="16"/>
  <c r="F96" i="16"/>
  <c r="F97" i="16"/>
  <c r="F98" i="16"/>
  <c r="F99" i="16"/>
  <c r="F100" i="16"/>
  <c r="F101" i="16"/>
  <c r="F102" i="16"/>
  <c r="F103" i="16"/>
  <c r="F104" i="16"/>
  <c r="F105" i="16"/>
  <c r="F106" i="16"/>
  <c r="F107" i="16"/>
  <c r="F108" i="16"/>
  <c r="F109" i="16"/>
  <c r="F110" i="16"/>
  <c r="F111" i="16"/>
  <c r="F112" i="16"/>
  <c r="F113" i="16"/>
  <c r="F114" i="16"/>
  <c r="F115" i="16"/>
  <c r="F116" i="16"/>
  <c r="F117" i="16"/>
  <c r="F118" i="16"/>
  <c r="F119" i="16"/>
  <c r="F120" i="16"/>
  <c r="F121" i="16"/>
  <c r="F122" i="16"/>
  <c r="F123" i="16"/>
  <c r="F124" i="16"/>
  <c r="F125" i="16"/>
  <c r="F126" i="16"/>
  <c r="F127" i="16"/>
  <c r="F128" i="16"/>
  <c r="F129" i="16"/>
  <c r="F130" i="16"/>
  <c r="F131" i="16"/>
  <c r="F132" i="16"/>
  <c r="F133" i="16"/>
  <c r="F134" i="16"/>
  <c r="F135" i="16"/>
  <c r="F136" i="16"/>
  <c r="F137" i="16"/>
  <c r="F138" i="16"/>
  <c r="F139" i="16"/>
  <c r="F140" i="16"/>
  <c r="F141" i="16"/>
  <c r="F142" i="16"/>
  <c r="F143" i="16"/>
  <c r="F144" i="16"/>
  <c r="F145" i="16"/>
  <c r="F146" i="16"/>
  <c r="F147" i="16"/>
  <c r="F148" i="16"/>
  <c r="F149" i="16"/>
  <c r="F150" i="16"/>
  <c r="F151" i="16"/>
  <c r="F152" i="16"/>
  <c r="F153" i="16"/>
  <c r="F154" i="16"/>
  <c r="F155" i="16"/>
  <c r="F156" i="16"/>
  <c r="F157" i="16"/>
  <c r="F158" i="16"/>
  <c r="F159" i="16"/>
  <c r="F160" i="16"/>
  <c r="F161" i="16"/>
  <c r="F162" i="16"/>
  <c r="F163" i="16"/>
  <c r="F164" i="16"/>
  <c r="F165" i="16"/>
  <c r="F166" i="16"/>
  <c r="F167" i="16"/>
  <c r="F168" i="16"/>
  <c r="F169" i="16"/>
  <c r="F170" i="16"/>
  <c r="F171" i="16"/>
  <c r="F172" i="16"/>
  <c r="F173" i="16"/>
  <c r="F174" i="16"/>
  <c r="F175" i="16"/>
  <c r="F176" i="16"/>
  <c r="F177" i="16"/>
  <c r="F178" i="16"/>
  <c r="F179" i="16"/>
  <c r="F180" i="16"/>
  <c r="F181" i="16"/>
  <c r="F182" i="16"/>
  <c r="F183" i="16"/>
  <c r="F184" i="16"/>
  <c r="F185" i="16"/>
  <c r="F186" i="16"/>
  <c r="F187" i="16"/>
  <c r="F188" i="16"/>
  <c r="F189" i="16"/>
  <c r="F190" i="16"/>
  <c r="F191" i="16"/>
  <c r="F192" i="16"/>
  <c r="F193" i="16"/>
  <c r="F194" i="16"/>
  <c r="F195" i="16"/>
  <c r="F196" i="16"/>
  <c r="F197" i="16"/>
  <c r="F198" i="16"/>
  <c r="F199" i="16"/>
  <c r="F200" i="16"/>
  <c r="F201" i="16"/>
  <c r="F202" i="16"/>
  <c r="F203" i="16"/>
  <c r="F204" i="16"/>
  <c r="F205" i="16"/>
  <c r="F206" i="16"/>
  <c r="F207" i="16"/>
  <c r="F208" i="16"/>
  <c r="F209" i="16"/>
  <c r="F210" i="16"/>
  <c r="F211" i="16"/>
  <c r="F212" i="16"/>
  <c r="F213" i="16"/>
  <c r="F214" i="16"/>
  <c r="F215" i="16"/>
  <c r="F216" i="16"/>
  <c r="F217" i="16"/>
  <c r="F218" i="16"/>
  <c r="F219" i="16"/>
  <c r="F220" i="16"/>
  <c r="F221" i="16"/>
  <c r="F222" i="16"/>
  <c r="F223" i="16"/>
  <c r="F224" i="16"/>
  <c r="F225" i="16"/>
  <c r="F226" i="16"/>
  <c r="F227" i="16"/>
  <c r="F228" i="16"/>
  <c r="F229" i="16"/>
  <c r="F230" i="16"/>
  <c r="F231" i="16"/>
  <c r="F232" i="16"/>
  <c r="F233" i="16"/>
  <c r="F234" i="16"/>
  <c r="F235" i="16"/>
  <c r="F236" i="16"/>
  <c r="F237" i="16"/>
  <c r="F238" i="16"/>
  <c r="F239" i="16"/>
  <c r="F240" i="16"/>
  <c r="F241" i="16"/>
  <c r="F242" i="16"/>
  <c r="F243" i="16"/>
  <c r="F244" i="16"/>
  <c r="F245" i="16"/>
  <c r="F246" i="16"/>
  <c r="F247" i="16"/>
  <c r="F248" i="16"/>
  <c r="F249" i="16"/>
  <c r="F250" i="16"/>
  <c r="F251" i="16"/>
  <c r="F252" i="16"/>
  <c r="F253" i="16"/>
  <c r="F254" i="16"/>
  <c r="F255" i="16"/>
  <c r="F256" i="16"/>
  <c r="F257" i="16"/>
  <c r="F258" i="16"/>
  <c r="F259" i="16"/>
  <c r="F260" i="16"/>
  <c r="F261" i="16"/>
  <c r="F262" i="16"/>
  <c r="F263" i="16"/>
  <c r="F264" i="16"/>
  <c r="F265" i="16"/>
  <c r="F266" i="16"/>
  <c r="F267" i="16"/>
  <c r="F268" i="16"/>
  <c r="F269" i="16"/>
  <c r="F270" i="16"/>
  <c r="F271" i="16"/>
  <c r="F272" i="16"/>
  <c r="F273" i="16"/>
  <c r="F274" i="16"/>
  <c r="F275" i="16"/>
  <c r="F276" i="16"/>
  <c r="F277" i="16"/>
  <c r="F278" i="16"/>
  <c r="F279" i="16"/>
  <c r="F280" i="16"/>
  <c r="F281" i="16"/>
  <c r="F282" i="16"/>
  <c r="F283" i="16"/>
  <c r="F284" i="16"/>
  <c r="F285" i="16"/>
  <c r="F286" i="16"/>
  <c r="F287" i="16"/>
  <c r="F288" i="16"/>
  <c r="F289" i="16"/>
  <c r="F290" i="16"/>
  <c r="F291" i="16"/>
  <c r="F292" i="16"/>
  <c r="F293" i="16"/>
  <c r="F294" i="16"/>
  <c r="F295" i="16"/>
  <c r="F296" i="16"/>
  <c r="F297" i="16"/>
  <c r="F298" i="16"/>
  <c r="F299" i="16"/>
  <c r="F300" i="16"/>
  <c r="F301" i="16"/>
  <c r="F302" i="16"/>
  <c r="F303" i="16"/>
  <c r="F304" i="16"/>
  <c r="F305" i="16"/>
  <c r="F306" i="16"/>
  <c r="F307" i="16"/>
  <c r="F308" i="16"/>
  <c r="F309" i="16"/>
  <c r="F310" i="16"/>
  <c r="F311" i="16"/>
  <c r="F312" i="16"/>
  <c r="F313" i="16"/>
  <c r="F314" i="16"/>
  <c r="F315" i="16"/>
  <c r="F316" i="16"/>
  <c r="F317" i="16"/>
  <c r="F318" i="16"/>
  <c r="F319" i="16"/>
  <c r="F320" i="16"/>
  <c r="F321" i="16"/>
  <c r="F322" i="16"/>
  <c r="F323" i="16"/>
  <c r="F324" i="16"/>
  <c r="F325" i="16"/>
  <c r="F326" i="16"/>
  <c r="F327" i="16"/>
  <c r="F328" i="16"/>
  <c r="F329" i="16"/>
  <c r="F330" i="16"/>
  <c r="F331" i="16"/>
  <c r="F332" i="16"/>
  <c r="F333" i="16"/>
  <c r="F334" i="16"/>
  <c r="F335" i="16"/>
  <c r="F336" i="16"/>
  <c r="F337" i="16"/>
  <c r="F338" i="16"/>
  <c r="F339" i="16"/>
  <c r="F340" i="16"/>
  <c r="F341" i="16"/>
  <c r="F342" i="16"/>
  <c r="F343" i="16"/>
  <c r="F344" i="16"/>
  <c r="F345" i="16"/>
  <c r="F346" i="16"/>
  <c r="F347" i="16"/>
  <c r="F348" i="16"/>
  <c r="F349" i="16"/>
  <c r="F350" i="16"/>
  <c r="F351" i="16"/>
  <c r="F352" i="16"/>
  <c r="F353" i="16"/>
  <c r="F354" i="16"/>
  <c r="F355" i="16"/>
  <c r="F356" i="16"/>
  <c r="F357" i="16"/>
  <c r="F358" i="16"/>
  <c r="F359" i="16"/>
  <c r="F360" i="16"/>
  <c r="F361" i="16"/>
  <c r="F362" i="16"/>
  <c r="F363" i="16"/>
  <c r="F364" i="16"/>
  <c r="F365" i="16"/>
  <c r="F366" i="16"/>
  <c r="F367" i="16"/>
  <c r="F368" i="16"/>
  <c r="F369" i="16"/>
  <c r="F370" i="16"/>
  <c r="F371" i="16"/>
  <c r="F372" i="16"/>
  <c r="F373" i="16"/>
  <c r="F374" i="16"/>
  <c r="F375" i="16"/>
  <c r="F376" i="16"/>
  <c r="F377" i="16"/>
  <c r="F378" i="16"/>
  <c r="F379" i="16"/>
  <c r="F380" i="16"/>
  <c r="F381" i="16"/>
  <c r="F382" i="16"/>
  <c r="F383" i="16"/>
  <c r="F384" i="16"/>
  <c r="F385" i="16"/>
  <c r="F386" i="16"/>
  <c r="F387" i="16"/>
  <c r="F388" i="16"/>
  <c r="F389" i="16"/>
  <c r="F390" i="16"/>
  <c r="F391" i="16"/>
  <c r="F392" i="16"/>
  <c r="F393" i="16"/>
  <c r="F394" i="16"/>
  <c r="F395" i="16"/>
  <c r="F396" i="16"/>
  <c r="F397" i="16"/>
  <c r="F398" i="16"/>
  <c r="F399" i="16"/>
  <c r="F400" i="16"/>
  <c r="F401" i="16"/>
  <c r="F402" i="16"/>
  <c r="F403" i="16"/>
  <c r="F404" i="16"/>
  <c r="F405" i="16"/>
  <c r="F406" i="16"/>
  <c r="F407" i="16"/>
  <c r="F408" i="16"/>
  <c r="F409" i="16"/>
  <c r="F410" i="16"/>
  <c r="F411" i="16"/>
  <c r="F412" i="16"/>
  <c r="F413" i="16"/>
  <c r="F414" i="16"/>
  <c r="F415" i="16"/>
  <c r="F416" i="16"/>
  <c r="F417" i="16"/>
  <c r="F418" i="16"/>
  <c r="F419" i="16"/>
  <c r="F420" i="16"/>
  <c r="F421" i="16"/>
  <c r="F422" i="16"/>
  <c r="F423" i="16"/>
  <c r="F424" i="16"/>
  <c r="F425" i="16"/>
  <c r="F426" i="16"/>
  <c r="F427" i="16"/>
  <c r="F428" i="16"/>
  <c r="F429" i="16"/>
  <c r="F430" i="16"/>
  <c r="F431" i="16"/>
  <c r="F432" i="16"/>
  <c r="F433" i="16"/>
  <c r="F434" i="16"/>
  <c r="F435" i="16"/>
  <c r="F436" i="16"/>
  <c r="F437" i="16"/>
  <c r="F438" i="16"/>
  <c r="F439" i="16"/>
  <c r="F440" i="16"/>
  <c r="F441" i="16"/>
  <c r="F442" i="16"/>
  <c r="F443" i="16"/>
  <c r="F444" i="16"/>
  <c r="F445" i="16"/>
  <c r="F446" i="16"/>
  <c r="F447" i="16"/>
  <c r="F448" i="16"/>
  <c r="F449" i="16"/>
  <c r="F450" i="16"/>
  <c r="F451" i="16"/>
  <c r="F452" i="16"/>
  <c r="F453" i="16"/>
  <c r="F454" i="16"/>
  <c r="F455" i="16"/>
  <c r="F456" i="16"/>
  <c r="F457" i="16"/>
  <c r="F458" i="16"/>
  <c r="F459" i="16"/>
  <c r="F460" i="16"/>
  <c r="F461" i="16"/>
  <c r="F462" i="16"/>
  <c r="F463" i="16"/>
  <c r="F464" i="16"/>
  <c r="F465" i="16"/>
  <c r="F466" i="16"/>
  <c r="F467" i="16"/>
  <c r="F468" i="16"/>
  <c r="F469" i="16"/>
  <c r="F470" i="16"/>
  <c r="F471" i="16"/>
  <c r="F472" i="16"/>
  <c r="F473" i="16"/>
  <c r="F474" i="16"/>
  <c r="F475" i="16"/>
  <c r="F476" i="16"/>
  <c r="F477" i="16"/>
  <c r="F478" i="16"/>
  <c r="F479" i="16"/>
  <c r="F480" i="16"/>
  <c r="F481" i="16"/>
  <c r="F482" i="16"/>
  <c r="F483" i="16"/>
  <c r="F484" i="16"/>
  <c r="F485" i="16"/>
  <c r="F486" i="16"/>
  <c r="F487" i="16"/>
  <c r="F488" i="16"/>
  <c r="F489" i="16"/>
  <c r="F490" i="16"/>
  <c r="F491" i="16"/>
  <c r="F492" i="16"/>
  <c r="F493" i="16"/>
  <c r="F494" i="16"/>
  <c r="F495" i="16"/>
  <c r="F496" i="16"/>
  <c r="F497" i="16"/>
  <c r="F498" i="16"/>
  <c r="F499" i="16"/>
  <c r="F500" i="16"/>
  <c r="F2" i="16"/>
  <c r="D3" i="16"/>
  <c r="D4" i="16"/>
  <c r="D5" i="16"/>
  <c r="D6" i="16"/>
  <c r="D7" i="16"/>
  <c r="D8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D34" i="16"/>
  <c r="D35" i="16"/>
  <c r="D36" i="16"/>
  <c r="D37" i="16"/>
  <c r="D38" i="16"/>
  <c r="D39" i="16"/>
  <c r="D40" i="16"/>
  <c r="D41" i="16"/>
  <c r="D42" i="16"/>
  <c r="D43" i="16"/>
  <c r="D44" i="16"/>
  <c r="D45" i="16"/>
  <c r="D46" i="16"/>
  <c r="D47" i="16"/>
  <c r="D48" i="16"/>
  <c r="D49" i="16"/>
  <c r="D50" i="16"/>
  <c r="D51" i="16"/>
  <c r="D52" i="16"/>
  <c r="D53" i="16"/>
  <c r="D54" i="16"/>
  <c r="D55" i="16"/>
  <c r="D56" i="16"/>
  <c r="D57" i="16"/>
  <c r="D58" i="16"/>
  <c r="D59" i="16"/>
  <c r="D60" i="16"/>
  <c r="D61" i="16"/>
  <c r="D62" i="16"/>
  <c r="D63" i="16"/>
  <c r="D64" i="16"/>
  <c r="D65" i="16"/>
  <c r="D66" i="16"/>
  <c r="D67" i="16"/>
  <c r="D68" i="16"/>
  <c r="D69" i="16"/>
  <c r="D70" i="16"/>
  <c r="D71" i="16"/>
  <c r="D72" i="16"/>
  <c r="D73" i="16"/>
  <c r="D74" i="16"/>
  <c r="D75" i="16"/>
  <c r="D76" i="16"/>
  <c r="D77" i="16"/>
  <c r="D78" i="16"/>
  <c r="D79" i="16"/>
  <c r="D80" i="16"/>
  <c r="D81" i="16"/>
  <c r="D82" i="16"/>
  <c r="D83" i="16"/>
  <c r="D84" i="16"/>
  <c r="D85" i="16"/>
  <c r="D86" i="16"/>
  <c r="D87" i="16"/>
  <c r="D88" i="16"/>
  <c r="D89" i="16"/>
  <c r="D90" i="16"/>
  <c r="D91" i="16"/>
  <c r="D92" i="16"/>
  <c r="D93" i="16"/>
  <c r="D94" i="16"/>
  <c r="D95" i="16"/>
  <c r="D96" i="16"/>
  <c r="D97" i="16"/>
  <c r="D98" i="16"/>
  <c r="D99" i="16"/>
  <c r="D100" i="16"/>
  <c r="D101" i="16"/>
  <c r="D102" i="16"/>
  <c r="D103" i="16"/>
  <c r="D104" i="16"/>
  <c r="D105" i="16"/>
  <c r="D106" i="16"/>
  <c r="D107" i="16"/>
  <c r="D108" i="16"/>
  <c r="D109" i="16"/>
  <c r="D110" i="16"/>
  <c r="D111" i="16"/>
  <c r="D112" i="16"/>
  <c r="D113" i="16"/>
  <c r="D114" i="16"/>
  <c r="D115" i="16"/>
  <c r="D116" i="16"/>
  <c r="D117" i="16"/>
  <c r="D118" i="16"/>
  <c r="D119" i="16"/>
  <c r="D120" i="16"/>
  <c r="D121" i="16"/>
  <c r="D122" i="16"/>
  <c r="D123" i="16"/>
  <c r="D124" i="16"/>
  <c r="D125" i="16"/>
  <c r="D126" i="16"/>
  <c r="D127" i="16"/>
  <c r="D128" i="16"/>
  <c r="D129" i="16"/>
  <c r="D130" i="16"/>
  <c r="D131" i="16"/>
  <c r="D132" i="16"/>
  <c r="D133" i="16"/>
  <c r="D134" i="16"/>
  <c r="D135" i="16"/>
  <c r="D136" i="16"/>
  <c r="D137" i="16"/>
  <c r="D138" i="16"/>
  <c r="D139" i="16"/>
  <c r="D140" i="16"/>
  <c r="D141" i="16"/>
  <c r="D142" i="16"/>
  <c r="D143" i="16"/>
  <c r="D144" i="16"/>
  <c r="D145" i="16"/>
  <c r="D146" i="16"/>
  <c r="D147" i="16"/>
  <c r="D148" i="16"/>
  <c r="D149" i="16"/>
  <c r="D150" i="16"/>
  <c r="D151" i="16"/>
  <c r="D152" i="16"/>
  <c r="D153" i="16"/>
  <c r="D154" i="16"/>
  <c r="D155" i="16"/>
  <c r="D156" i="16"/>
  <c r="D157" i="16"/>
  <c r="D158" i="16"/>
  <c r="D159" i="16"/>
  <c r="D160" i="16"/>
  <c r="D161" i="16"/>
  <c r="D162" i="16"/>
  <c r="D163" i="16"/>
  <c r="D164" i="16"/>
  <c r="D165" i="16"/>
  <c r="D166" i="16"/>
  <c r="D167" i="16"/>
  <c r="D168" i="16"/>
  <c r="D169" i="16"/>
  <c r="D170" i="16"/>
  <c r="D171" i="16"/>
  <c r="D172" i="16"/>
  <c r="D173" i="16"/>
  <c r="D174" i="16"/>
  <c r="D175" i="16"/>
  <c r="D176" i="16"/>
  <c r="D177" i="16"/>
  <c r="D178" i="16"/>
  <c r="D179" i="16"/>
  <c r="D180" i="16"/>
  <c r="D181" i="16"/>
  <c r="D182" i="16"/>
  <c r="D183" i="16"/>
  <c r="D184" i="16"/>
  <c r="D185" i="16"/>
  <c r="D186" i="16"/>
  <c r="D187" i="16"/>
  <c r="D188" i="16"/>
  <c r="D189" i="16"/>
  <c r="D190" i="16"/>
  <c r="D191" i="16"/>
  <c r="D192" i="16"/>
  <c r="D193" i="16"/>
  <c r="D194" i="16"/>
  <c r="D195" i="16"/>
  <c r="D196" i="16"/>
  <c r="D197" i="16"/>
  <c r="D198" i="16"/>
  <c r="D199" i="16"/>
  <c r="D200" i="16"/>
  <c r="D201" i="16"/>
  <c r="D202" i="16"/>
  <c r="D203" i="16"/>
  <c r="D204" i="16"/>
  <c r="D205" i="16"/>
  <c r="D206" i="16"/>
  <c r="D207" i="16"/>
  <c r="D208" i="16"/>
  <c r="D209" i="16"/>
  <c r="D210" i="16"/>
  <c r="D211" i="16"/>
  <c r="D212" i="16"/>
  <c r="D213" i="16"/>
  <c r="D214" i="16"/>
  <c r="D215" i="16"/>
  <c r="D216" i="16"/>
  <c r="D217" i="16"/>
  <c r="D218" i="16"/>
  <c r="D219" i="16"/>
  <c r="D220" i="16"/>
  <c r="D221" i="16"/>
  <c r="D222" i="16"/>
  <c r="D223" i="16"/>
  <c r="D224" i="16"/>
  <c r="D225" i="16"/>
  <c r="D226" i="16"/>
  <c r="D227" i="16"/>
  <c r="D228" i="16"/>
  <c r="D229" i="16"/>
  <c r="D230" i="16"/>
  <c r="D231" i="16"/>
  <c r="D232" i="16"/>
  <c r="D233" i="16"/>
  <c r="D234" i="16"/>
  <c r="D235" i="16"/>
  <c r="D236" i="16"/>
  <c r="D237" i="16"/>
  <c r="D238" i="16"/>
  <c r="D239" i="16"/>
  <c r="D240" i="16"/>
  <c r="D241" i="16"/>
  <c r="D242" i="16"/>
  <c r="D243" i="16"/>
  <c r="D244" i="16"/>
  <c r="D245" i="16"/>
  <c r="D246" i="16"/>
  <c r="D247" i="16"/>
  <c r="D248" i="16"/>
  <c r="D249" i="16"/>
  <c r="D250" i="16"/>
  <c r="D251" i="16"/>
  <c r="D252" i="16"/>
  <c r="D253" i="16"/>
  <c r="D254" i="16"/>
  <c r="D255" i="16"/>
  <c r="D256" i="16"/>
  <c r="D257" i="16"/>
  <c r="D258" i="16"/>
  <c r="D259" i="16"/>
  <c r="D260" i="16"/>
  <c r="D261" i="16"/>
  <c r="D262" i="16"/>
  <c r="D263" i="16"/>
  <c r="D264" i="16"/>
  <c r="D265" i="16"/>
  <c r="D266" i="16"/>
  <c r="D267" i="16"/>
  <c r="D268" i="16"/>
  <c r="D269" i="16"/>
  <c r="D270" i="16"/>
  <c r="D271" i="16"/>
  <c r="D272" i="16"/>
  <c r="D273" i="16"/>
  <c r="D274" i="16"/>
  <c r="D275" i="16"/>
  <c r="D276" i="16"/>
  <c r="D277" i="16"/>
  <c r="D278" i="16"/>
  <c r="D279" i="16"/>
  <c r="D280" i="16"/>
  <c r="D281" i="16"/>
  <c r="D282" i="16"/>
  <c r="D283" i="16"/>
  <c r="D284" i="16"/>
  <c r="D285" i="16"/>
  <c r="D286" i="16"/>
  <c r="D287" i="16"/>
  <c r="D288" i="16"/>
  <c r="D289" i="16"/>
  <c r="D290" i="16"/>
  <c r="D291" i="16"/>
  <c r="D292" i="16"/>
  <c r="D293" i="16"/>
  <c r="D294" i="16"/>
  <c r="D295" i="16"/>
  <c r="D296" i="16"/>
  <c r="D297" i="16"/>
  <c r="D298" i="16"/>
  <c r="D299" i="16"/>
  <c r="D300" i="16"/>
  <c r="D301" i="16"/>
  <c r="D302" i="16"/>
  <c r="D303" i="16"/>
  <c r="D304" i="16"/>
  <c r="D305" i="16"/>
  <c r="D306" i="16"/>
  <c r="D307" i="16"/>
  <c r="D308" i="16"/>
  <c r="D309" i="16"/>
  <c r="D310" i="16"/>
  <c r="D311" i="16"/>
  <c r="D312" i="16"/>
  <c r="D313" i="16"/>
  <c r="D314" i="16"/>
  <c r="D315" i="16"/>
  <c r="D316" i="16"/>
  <c r="D317" i="16"/>
  <c r="D318" i="16"/>
  <c r="D319" i="16"/>
  <c r="D320" i="16"/>
  <c r="D321" i="16"/>
  <c r="D322" i="16"/>
  <c r="D323" i="16"/>
  <c r="D324" i="16"/>
  <c r="D325" i="16"/>
  <c r="D326" i="16"/>
  <c r="D327" i="16"/>
  <c r="D328" i="16"/>
  <c r="D329" i="16"/>
  <c r="D330" i="16"/>
  <c r="D331" i="16"/>
  <c r="D332" i="16"/>
  <c r="D333" i="16"/>
  <c r="D334" i="16"/>
  <c r="D335" i="16"/>
  <c r="D336" i="16"/>
  <c r="D337" i="16"/>
  <c r="D338" i="16"/>
  <c r="D339" i="16"/>
  <c r="D340" i="16"/>
  <c r="D341" i="16"/>
  <c r="D342" i="16"/>
  <c r="D343" i="16"/>
  <c r="D344" i="16"/>
  <c r="D345" i="16"/>
  <c r="D346" i="16"/>
  <c r="D347" i="16"/>
  <c r="D348" i="16"/>
  <c r="D349" i="16"/>
  <c r="D350" i="16"/>
  <c r="D351" i="16"/>
  <c r="D352" i="16"/>
  <c r="D353" i="16"/>
  <c r="D354" i="16"/>
  <c r="D355" i="16"/>
  <c r="D356" i="16"/>
  <c r="D357" i="16"/>
  <c r="D358" i="16"/>
  <c r="D359" i="16"/>
  <c r="D360" i="16"/>
  <c r="D361" i="16"/>
  <c r="D362" i="16"/>
  <c r="D363" i="16"/>
  <c r="D364" i="16"/>
  <c r="D365" i="16"/>
  <c r="D366" i="16"/>
  <c r="D367" i="16"/>
  <c r="D368" i="16"/>
  <c r="D369" i="16"/>
  <c r="D370" i="16"/>
  <c r="D371" i="16"/>
  <c r="D372" i="16"/>
  <c r="D373" i="16"/>
  <c r="D374" i="16"/>
  <c r="D375" i="16"/>
  <c r="D376" i="16"/>
  <c r="D377" i="16"/>
  <c r="D378" i="16"/>
  <c r="D379" i="16"/>
  <c r="D380" i="16"/>
  <c r="D381" i="16"/>
  <c r="D382" i="16"/>
  <c r="D383" i="16"/>
  <c r="D384" i="16"/>
  <c r="D385" i="16"/>
  <c r="D386" i="16"/>
  <c r="D387" i="16"/>
  <c r="D388" i="16"/>
  <c r="D389" i="16"/>
  <c r="D390" i="16"/>
  <c r="D391" i="16"/>
  <c r="D392" i="16"/>
  <c r="D393" i="16"/>
  <c r="D394" i="16"/>
  <c r="D395" i="16"/>
  <c r="D396" i="16"/>
  <c r="D397" i="16"/>
  <c r="D398" i="16"/>
  <c r="D399" i="16"/>
  <c r="D400" i="16"/>
  <c r="D401" i="16"/>
  <c r="D402" i="16"/>
  <c r="D403" i="16"/>
  <c r="D404" i="16"/>
  <c r="D405" i="16"/>
  <c r="D406" i="16"/>
  <c r="D407" i="16"/>
  <c r="D408" i="16"/>
  <c r="D409" i="16"/>
  <c r="D410" i="16"/>
  <c r="D411" i="16"/>
  <c r="D412" i="16"/>
  <c r="D413" i="16"/>
  <c r="D414" i="16"/>
  <c r="D415" i="16"/>
  <c r="D416" i="16"/>
  <c r="D417" i="16"/>
  <c r="D418" i="16"/>
  <c r="D419" i="16"/>
  <c r="D420" i="16"/>
  <c r="D421" i="16"/>
  <c r="D422" i="16"/>
  <c r="D423" i="16"/>
  <c r="D424" i="16"/>
  <c r="D425" i="16"/>
  <c r="D426" i="16"/>
  <c r="D427" i="16"/>
  <c r="D428" i="16"/>
  <c r="D429" i="16"/>
  <c r="D430" i="16"/>
  <c r="D431" i="16"/>
  <c r="D432" i="16"/>
  <c r="D433" i="16"/>
  <c r="D434" i="16"/>
  <c r="D435" i="16"/>
  <c r="D436" i="16"/>
  <c r="D437" i="16"/>
  <c r="D438" i="16"/>
  <c r="D439" i="16"/>
  <c r="D440" i="16"/>
  <c r="D441" i="16"/>
  <c r="D442" i="16"/>
  <c r="D443" i="16"/>
  <c r="D444" i="16"/>
  <c r="D445" i="16"/>
  <c r="D446" i="16"/>
  <c r="D447" i="16"/>
  <c r="D448" i="16"/>
  <c r="D449" i="16"/>
  <c r="D450" i="16"/>
  <c r="D451" i="16"/>
  <c r="D452" i="16"/>
  <c r="D453" i="16"/>
  <c r="D454" i="16"/>
  <c r="D455" i="16"/>
  <c r="D456" i="16"/>
  <c r="D457" i="16"/>
  <c r="D458" i="16"/>
  <c r="D459" i="16"/>
  <c r="D460" i="16"/>
  <c r="D461" i="16"/>
  <c r="D462" i="16"/>
  <c r="D463" i="16"/>
  <c r="D464" i="16"/>
  <c r="D465" i="16"/>
  <c r="D466" i="16"/>
  <c r="D467" i="16"/>
  <c r="D468" i="16"/>
  <c r="D469" i="16"/>
  <c r="D470" i="16"/>
  <c r="D471" i="16"/>
  <c r="D472" i="16"/>
  <c r="D473" i="16"/>
  <c r="D474" i="16"/>
  <c r="D475" i="16"/>
  <c r="D476" i="16"/>
  <c r="D477" i="16"/>
  <c r="D478" i="16"/>
  <c r="D479" i="16"/>
  <c r="D480" i="16"/>
  <c r="D481" i="16"/>
  <c r="D482" i="16"/>
  <c r="D483" i="16"/>
  <c r="D484" i="16"/>
  <c r="D485" i="16"/>
  <c r="D486" i="16"/>
  <c r="D487" i="16"/>
  <c r="D488" i="16"/>
  <c r="D489" i="16"/>
  <c r="D490" i="16"/>
  <c r="D491" i="16"/>
  <c r="D492" i="16"/>
  <c r="D493" i="16"/>
  <c r="D494" i="16"/>
  <c r="D495" i="16"/>
  <c r="D496" i="16"/>
  <c r="D497" i="16"/>
  <c r="D498" i="16"/>
  <c r="D499" i="16"/>
  <c r="D500" i="16"/>
  <c r="D2" i="16"/>
  <c r="B3" i="16"/>
  <c r="B4" i="16"/>
  <c r="B5" i="16"/>
  <c r="B6" i="16"/>
  <c r="B7" i="16"/>
  <c r="B8" i="16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  <c r="B48" i="16"/>
  <c r="B49" i="16"/>
  <c r="B50" i="16"/>
  <c r="B51" i="16"/>
  <c r="B52" i="16"/>
  <c r="B53" i="16"/>
  <c r="B54" i="16"/>
  <c r="B55" i="16"/>
  <c r="B56" i="16"/>
  <c r="B57" i="16"/>
  <c r="B58" i="16"/>
  <c r="B59" i="16"/>
  <c r="B60" i="16"/>
  <c r="B61" i="16"/>
  <c r="B62" i="16"/>
  <c r="B63" i="16"/>
  <c r="B64" i="16"/>
  <c r="B65" i="16"/>
  <c r="B66" i="16"/>
  <c r="B67" i="16"/>
  <c r="B68" i="16"/>
  <c r="B69" i="16"/>
  <c r="B70" i="16"/>
  <c r="B71" i="16"/>
  <c r="B72" i="16"/>
  <c r="B73" i="16"/>
  <c r="B74" i="16"/>
  <c r="B75" i="16"/>
  <c r="B76" i="16"/>
  <c r="B77" i="16"/>
  <c r="B78" i="16"/>
  <c r="B79" i="16"/>
  <c r="B80" i="16"/>
  <c r="B81" i="16"/>
  <c r="B82" i="16"/>
  <c r="B83" i="16"/>
  <c r="B84" i="16"/>
  <c r="B85" i="16"/>
  <c r="B86" i="16"/>
  <c r="B87" i="16"/>
  <c r="B88" i="16"/>
  <c r="B89" i="16"/>
  <c r="B90" i="16"/>
  <c r="B91" i="16"/>
  <c r="B92" i="16"/>
  <c r="B93" i="16"/>
  <c r="B94" i="16"/>
  <c r="B95" i="16"/>
  <c r="B96" i="16"/>
  <c r="B97" i="16"/>
  <c r="B98" i="16"/>
  <c r="B99" i="16"/>
  <c r="B100" i="16"/>
  <c r="B101" i="16"/>
  <c r="B102" i="16"/>
  <c r="B103" i="16"/>
  <c r="B104" i="16"/>
  <c r="B105" i="16"/>
  <c r="B106" i="16"/>
  <c r="B107" i="16"/>
  <c r="B108" i="16"/>
  <c r="B109" i="16"/>
  <c r="B110" i="16"/>
  <c r="B111" i="16"/>
  <c r="B112" i="16"/>
  <c r="B113" i="16"/>
  <c r="B114" i="16"/>
  <c r="B115" i="16"/>
  <c r="B116" i="16"/>
  <c r="B117" i="16"/>
  <c r="B118" i="16"/>
  <c r="B119" i="16"/>
  <c r="B120" i="16"/>
  <c r="B121" i="16"/>
  <c r="B122" i="16"/>
  <c r="B123" i="16"/>
  <c r="B124" i="16"/>
  <c r="B125" i="16"/>
  <c r="B126" i="16"/>
  <c r="B127" i="16"/>
  <c r="B128" i="16"/>
  <c r="B129" i="16"/>
  <c r="B130" i="16"/>
  <c r="B131" i="16"/>
  <c r="B132" i="16"/>
  <c r="B133" i="16"/>
  <c r="B134" i="16"/>
  <c r="B135" i="16"/>
  <c r="B136" i="16"/>
  <c r="B137" i="16"/>
  <c r="B138" i="16"/>
  <c r="B139" i="16"/>
  <c r="B140" i="16"/>
  <c r="B141" i="16"/>
  <c r="B142" i="16"/>
  <c r="B143" i="16"/>
  <c r="B144" i="16"/>
  <c r="B145" i="16"/>
  <c r="B146" i="16"/>
  <c r="B147" i="16"/>
  <c r="B148" i="16"/>
  <c r="B149" i="16"/>
  <c r="B150" i="16"/>
  <c r="B151" i="16"/>
  <c r="B152" i="16"/>
  <c r="B153" i="16"/>
  <c r="B154" i="16"/>
  <c r="B155" i="16"/>
  <c r="B156" i="16"/>
  <c r="B157" i="16"/>
  <c r="B158" i="16"/>
  <c r="B159" i="16"/>
  <c r="B160" i="16"/>
  <c r="B161" i="16"/>
  <c r="B162" i="16"/>
  <c r="B163" i="16"/>
  <c r="B164" i="16"/>
  <c r="B165" i="16"/>
  <c r="B166" i="16"/>
  <c r="B167" i="16"/>
  <c r="B168" i="16"/>
  <c r="B169" i="16"/>
  <c r="B170" i="16"/>
  <c r="B171" i="16"/>
  <c r="B172" i="16"/>
  <c r="B173" i="16"/>
  <c r="B174" i="16"/>
  <c r="B175" i="16"/>
  <c r="B176" i="16"/>
  <c r="B177" i="16"/>
  <c r="B178" i="16"/>
  <c r="B179" i="16"/>
  <c r="B180" i="16"/>
  <c r="B181" i="16"/>
  <c r="B182" i="16"/>
  <c r="B183" i="16"/>
  <c r="B184" i="16"/>
  <c r="B185" i="16"/>
  <c r="B186" i="16"/>
  <c r="B187" i="16"/>
  <c r="B188" i="16"/>
  <c r="B189" i="16"/>
  <c r="B190" i="16"/>
  <c r="B191" i="16"/>
  <c r="B192" i="16"/>
  <c r="B193" i="16"/>
  <c r="B194" i="16"/>
  <c r="B195" i="16"/>
  <c r="B196" i="16"/>
  <c r="B197" i="16"/>
  <c r="B198" i="16"/>
  <c r="B199" i="16"/>
  <c r="B200" i="16"/>
  <c r="B201" i="16"/>
  <c r="B202" i="16"/>
  <c r="B203" i="16"/>
  <c r="B204" i="16"/>
  <c r="B205" i="16"/>
  <c r="B206" i="16"/>
  <c r="B207" i="16"/>
  <c r="B208" i="16"/>
  <c r="B209" i="16"/>
  <c r="B210" i="16"/>
  <c r="B211" i="16"/>
  <c r="B212" i="16"/>
  <c r="B213" i="16"/>
  <c r="B214" i="16"/>
  <c r="B215" i="16"/>
  <c r="B216" i="16"/>
  <c r="B217" i="16"/>
  <c r="B218" i="16"/>
  <c r="B219" i="16"/>
  <c r="B220" i="16"/>
  <c r="B221" i="16"/>
  <c r="B222" i="16"/>
  <c r="B223" i="16"/>
  <c r="B224" i="16"/>
  <c r="B225" i="16"/>
  <c r="B226" i="16"/>
  <c r="B227" i="16"/>
  <c r="B228" i="16"/>
  <c r="B229" i="16"/>
  <c r="B230" i="16"/>
  <c r="B231" i="16"/>
  <c r="B232" i="16"/>
  <c r="B233" i="16"/>
  <c r="B234" i="16"/>
  <c r="B235" i="16"/>
  <c r="B236" i="16"/>
  <c r="B237" i="16"/>
  <c r="B238" i="16"/>
  <c r="B239" i="16"/>
  <c r="B240" i="16"/>
  <c r="B241" i="16"/>
  <c r="B242" i="16"/>
  <c r="B243" i="16"/>
  <c r="B244" i="16"/>
  <c r="B245" i="16"/>
  <c r="B246" i="16"/>
  <c r="B247" i="16"/>
  <c r="B248" i="16"/>
  <c r="B249" i="16"/>
  <c r="B250" i="16"/>
  <c r="B251" i="16"/>
  <c r="B252" i="16"/>
  <c r="B253" i="16"/>
  <c r="B254" i="16"/>
  <c r="B255" i="16"/>
  <c r="B256" i="16"/>
  <c r="B257" i="16"/>
  <c r="B258" i="16"/>
  <c r="B259" i="16"/>
  <c r="B260" i="16"/>
  <c r="B261" i="16"/>
  <c r="B262" i="16"/>
  <c r="B263" i="16"/>
  <c r="B264" i="16"/>
  <c r="B265" i="16"/>
  <c r="B266" i="16"/>
  <c r="B267" i="16"/>
  <c r="B268" i="16"/>
  <c r="B269" i="16"/>
  <c r="B270" i="16"/>
  <c r="B271" i="16"/>
  <c r="B272" i="16"/>
  <c r="B273" i="16"/>
  <c r="B274" i="16"/>
  <c r="B275" i="16"/>
  <c r="B276" i="16"/>
  <c r="B277" i="16"/>
  <c r="B278" i="16"/>
  <c r="B279" i="16"/>
  <c r="B280" i="16"/>
  <c r="B281" i="16"/>
  <c r="B282" i="16"/>
  <c r="B283" i="16"/>
  <c r="B284" i="16"/>
  <c r="B285" i="16"/>
  <c r="B286" i="16"/>
  <c r="B287" i="16"/>
  <c r="B288" i="16"/>
  <c r="B289" i="16"/>
  <c r="B290" i="16"/>
  <c r="B291" i="16"/>
  <c r="B292" i="16"/>
  <c r="B293" i="16"/>
  <c r="B294" i="16"/>
  <c r="B295" i="16"/>
  <c r="B296" i="16"/>
  <c r="B297" i="16"/>
  <c r="B298" i="16"/>
  <c r="B299" i="16"/>
  <c r="B300" i="16"/>
  <c r="B301" i="16"/>
  <c r="B302" i="16"/>
  <c r="B303" i="16"/>
  <c r="B304" i="16"/>
  <c r="B305" i="16"/>
  <c r="B306" i="16"/>
  <c r="B307" i="16"/>
  <c r="B308" i="16"/>
  <c r="B309" i="16"/>
  <c r="B310" i="16"/>
  <c r="B311" i="16"/>
  <c r="B312" i="16"/>
  <c r="B313" i="16"/>
  <c r="B314" i="16"/>
  <c r="B315" i="16"/>
  <c r="B316" i="16"/>
  <c r="B317" i="16"/>
  <c r="B318" i="16"/>
  <c r="B319" i="16"/>
  <c r="B320" i="16"/>
  <c r="B321" i="16"/>
  <c r="B322" i="16"/>
  <c r="B323" i="16"/>
  <c r="B324" i="16"/>
  <c r="B325" i="16"/>
  <c r="B326" i="16"/>
  <c r="B327" i="16"/>
  <c r="B328" i="16"/>
  <c r="B329" i="16"/>
  <c r="B330" i="16"/>
  <c r="B331" i="16"/>
  <c r="B332" i="16"/>
  <c r="B333" i="16"/>
  <c r="B334" i="16"/>
  <c r="B335" i="16"/>
  <c r="B336" i="16"/>
  <c r="B337" i="16"/>
  <c r="B338" i="16"/>
  <c r="B339" i="16"/>
  <c r="B340" i="16"/>
  <c r="B341" i="16"/>
  <c r="B342" i="16"/>
  <c r="B343" i="16"/>
  <c r="B344" i="16"/>
  <c r="B345" i="16"/>
  <c r="B346" i="16"/>
  <c r="B347" i="16"/>
  <c r="B348" i="16"/>
  <c r="B349" i="16"/>
  <c r="B350" i="16"/>
  <c r="B351" i="16"/>
  <c r="B352" i="16"/>
  <c r="B353" i="16"/>
  <c r="B354" i="16"/>
  <c r="B355" i="16"/>
  <c r="B356" i="16"/>
  <c r="B357" i="16"/>
  <c r="B358" i="16"/>
  <c r="B359" i="16"/>
  <c r="B360" i="16"/>
  <c r="B361" i="16"/>
  <c r="B362" i="16"/>
  <c r="B363" i="16"/>
  <c r="B364" i="16"/>
  <c r="B365" i="16"/>
  <c r="B366" i="16"/>
  <c r="B367" i="16"/>
  <c r="B368" i="16"/>
  <c r="B369" i="16"/>
  <c r="B370" i="16"/>
  <c r="B371" i="16"/>
  <c r="B372" i="16"/>
  <c r="B373" i="16"/>
  <c r="B374" i="16"/>
  <c r="B375" i="16"/>
  <c r="B376" i="16"/>
  <c r="B377" i="16"/>
  <c r="B378" i="16"/>
  <c r="B379" i="16"/>
  <c r="B380" i="16"/>
  <c r="B381" i="16"/>
  <c r="B382" i="16"/>
  <c r="B383" i="16"/>
  <c r="B384" i="16"/>
  <c r="B385" i="16"/>
  <c r="B386" i="16"/>
  <c r="B387" i="16"/>
  <c r="B388" i="16"/>
  <c r="B389" i="16"/>
  <c r="B390" i="16"/>
  <c r="B391" i="16"/>
  <c r="B392" i="16"/>
  <c r="B393" i="16"/>
  <c r="B394" i="16"/>
  <c r="B395" i="16"/>
  <c r="B396" i="16"/>
  <c r="B397" i="16"/>
  <c r="B398" i="16"/>
  <c r="B399" i="16"/>
  <c r="B400" i="16"/>
  <c r="B401" i="16"/>
  <c r="B402" i="16"/>
  <c r="B403" i="16"/>
  <c r="B404" i="16"/>
  <c r="B405" i="16"/>
  <c r="B406" i="16"/>
  <c r="B407" i="16"/>
  <c r="B408" i="16"/>
  <c r="B409" i="16"/>
  <c r="B410" i="16"/>
  <c r="B411" i="16"/>
  <c r="B412" i="16"/>
  <c r="B413" i="16"/>
  <c r="B414" i="16"/>
  <c r="B415" i="16"/>
  <c r="B416" i="16"/>
  <c r="B417" i="16"/>
  <c r="B418" i="16"/>
  <c r="B419" i="16"/>
  <c r="B420" i="16"/>
  <c r="B421" i="16"/>
  <c r="B422" i="16"/>
  <c r="B423" i="16"/>
  <c r="B424" i="16"/>
  <c r="B425" i="16"/>
  <c r="B426" i="16"/>
  <c r="B427" i="16"/>
  <c r="B428" i="16"/>
  <c r="B429" i="16"/>
  <c r="B430" i="16"/>
  <c r="B431" i="16"/>
  <c r="B432" i="16"/>
  <c r="B433" i="16"/>
  <c r="B434" i="16"/>
  <c r="B435" i="16"/>
  <c r="B436" i="16"/>
  <c r="B437" i="16"/>
  <c r="B438" i="16"/>
  <c r="B439" i="16"/>
  <c r="B440" i="16"/>
  <c r="B441" i="16"/>
  <c r="B442" i="16"/>
  <c r="B443" i="16"/>
  <c r="B444" i="16"/>
  <c r="B445" i="16"/>
  <c r="B446" i="16"/>
  <c r="B447" i="16"/>
  <c r="B448" i="16"/>
  <c r="B449" i="16"/>
  <c r="B450" i="16"/>
  <c r="B451" i="16"/>
  <c r="B452" i="16"/>
  <c r="B453" i="16"/>
  <c r="B454" i="16"/>
  <c r="B455" i="16"/>
  <c r="B456" i="16"/>
  <c r="B457" i="16"/>
  <c r="B458" i="16"/>
  <c r="B459" i="16"/>
  <c r="B460" i="16"/>
  <c r="B461" i="16"/>
  <c r="B462" i="16"/>
  <c r="B463" i="16"/>
  <c r="B464" i="16"/>
  <c r="B465" i="16"/>
  <c r="B466" i="16"/>
  <c r="B467" i="16"/>
  <c r="B468" i="16"/>
  <c r="B469" i="16"/>
  <c r="B470" i="16"/>
  <c r="B471" i="16"/>
  <c r="B472" i="16"/>
  <c r="B473" i="16"/>
  <c r="B474" i="16"/>
  <c r="B475" i="16"/>
  <c r="B476" i="16"/>
  <c r="B477" i="16"/>
  <c r="B478" i="16"/>
  <c r="B479" i="16"/>
  <c r="B480" i="16"/>
  <c r="B481" i="16"/>
  <c r="B482" i="16"/>
  <c r="B483" i="16"/>
  <c r="B484" i="16"/>
  <c r="B485" i="16"/>
  <c r="B486" i="16"/>
  <c r="B487" i="16"/>
  <c r="B488" i="16"/>
  <c r="B489" i="16"/>
  <c r="B490" i="16"/>
  <c r="B491" i="16"/>
  <c r="B492" i="16"/>
  <c r="B493" i="16"/>
  <c r="B494" i="16"/>
  <c r="B495" i="16"/>
  <c r="B496" i="16"/>
  <c r="B497" i="16"/>
  <c r="B498" i="16"/>
  <c r="B499" i="16"/>
  <c r="B500" i="16"/>
  <c r="B2" i="16"/>
  <c r="F1" i="29"/>
  <c r="E1" i="29"/>
  <c r="D1" i="29"/>
  <c r="C1" i="29"/>
  <c r="B1" i="29"/>
  <c r="A1" i="29"/>
  <c r="H1" i="30"/>
  <c r="G1" i="30"/>
  <c r="F1" i="30"/>
  <c r="E1" i="30"/>
  <c r="D1" i="30"/>
  <c r="C1" i="30"/>
  <c r="B1" i="30"/>
  <c r="A1" i="30"/>
  <c r="E1" i="27"/>
  <c r="D1" i="27"/>
  <c r="C1" i="27"/>
  <c r="B1" i="27"/>
  <c r="A1" i="27"/>
  <c r="I1" i="26"/>
  <c r="H1" i="26"/>
  <c r="G1" i="26"/>
  <c r="F1" i="26"/>
  <c r="E1" i="26"/>
  <c r="D1" i="26"/>
  <c r="C1" i="26"/>
  <c r="B1" i="26"/>
  <c r="A1" i="26"/>
  <c r="CL8" i="28"/>
  <c r="CL20" i="28"/>
  <c r="CL32" i="28"/>
  <c r="CL44" i="28"/>
  <c r="CL56" i="28"/>
  <c r="CL68" i="28"/>
  <c r="CL80" i="28"/>
  <c r="CL92" i="28"/>
  <c r="CL104" i="28"/>
  <c r="CL116" i="28"/>
  <c r="CL128" i="28"/>
  <c r="CL140" i="28"/>
  <c r="CL152" i="28"/>
  <c r="CL164" i="28"/>
  <c r="CL176" i="28"/>
  <c r="CL188" i="28"/>
  <c r="CL200" i="28"/>
  <c r="CL212" i="28"/>
  <c r="CL224" i="28"/>
  <c r="CL236" i="28"/>
  <c r="CL248" i="28"/>
  <c r="CL260" i="28"/>
  <c r="CL272" i="28"/>
  <c r="CL284" i="28"/>
  <c r="CL296" i="28"/>
  <c r="CL308" i="28"/>
  <c r="CL320" i="28"/>
  <c r="CL332" i="28"/>
  <c r="CL344" i="28"/>
  <c r="CL356" i="28"/>
  <c r="CL368" i="28"/>
  <c r="CL380" i="28"/>
  <c r="CL392" i="28"/>
  <c r="CL404" i="28"/>
  <c r="CL416" i="28"/>
  <c r="CL428" i="28"/>
  <c r="CL440" i="28"/>
  <c r="CL452" i="28"/>
  <c r="CL464" i="28"/>
  <c r="CL476" i="28"/>
  <c r="CL488" i="28"/>
  <c r="CL500" i="28"/>
  <c r="CL2" i="28"/>
  <c r="P1" i="28"/>
  <c r="I1" i="28"/>
  <c r="X50" i="28"/>
  <c r="Z50" i="28" s="1"/>
  <c r="BS50" i="28" s="1"/>
  <c r="W51" i="28"/>
  <c r="Y51" i="28" s="1"/>
  <c r="BN51" i="28" s="1"/>
  <c r="X51" i="28"/>
  <c r="Z51" i="28" s="1"/>
  <c r="BS51" i="28" s="1"/>
  <c r="W52" i="28"/>
  <c r="Y52" i="28" s="1"/>
  <c r="BN52" i="28" s="1"/>
  <c r="X52" i="28"/>
  <c r="Z52" i="28" s="1"/>
  <c r="BS52" i="28" s="1"/>
  <c r="W53" i="28"/>
  <c r="Y53" i="28" s="1"/>
  <c r="BN53" i="28" s="1"/>
  <c r="W54" i="28"/>
  <c r="Y54" i="28" s="1"/>
  <c r="BN54" i="28" s="1"/>
  <c r="X54" i="28"/>
  <c r="Z54" i="28" s="1"/>
  <c r="BS54" i="28" s="1"/>
  <c r="W55" i="28"/>
  <c r="Y55" i="28" s="1"/>
  <c r="BN55" i="28" s="1"/>
  <c r="X55" i="28"/>
  <c r="Z55" i="28" s="1"/>
  <c r="BS55" i="28" s="1"/>
  <c r="W56" i="28"/>
  <c r="Y56" i="28" s="1"/>
  <c r="BN56" i="28" s="1"/>
  <c r="X56" i="28"/>
  <c r="Z56" i="28" s="1"/>
  <c r="BS56" i="28" s="1"/>
  <c r="W57" i="28"/>
  <c r="Y57" i="28" s="1"/>
  <c r="BN57" i="28" s="1"/>
  <c r="X57" i="28"/>
  <c r="Z57" i="28" s="1"/>
  <c r="BS57" i="28" s="1"/>
  <c r="W58" i="28"/>
  <c r="Y58" i="28" s="1"/>
  <c r="BN58" i="28" s="1"/>
  <c r="X58" i="28"/>
  <c r="Z58" i="28" s="1"/>
  <c r="BS58" i="28" s="1"/>
  <c r="W59" i="28"/>
  <c r="Y59" i="28" s="1"/>
  <c r="BN59" i="28" s="1"/>
  <c r="X59" i="28"/>
  <c r="Z59" i="28" s="1"/>
  <c r="BS59" i="28" s="1"/>
  <c r="W60" i="28"/>
  <c r="Y60" i="28" s="1"/>
  <c r="BN60" i="28" s="1"/>
  <c r="X60" i="28"/>
  <c r="Z60" i="28" s="1"/>
  <c r="BS60" i="28" s="1"/>
  <c r="W61" i="28"/>
  <c r="Y61" i="28" s="1"/>
  <c r="BN61" i="28" s="1"/>
  <c r="X61" i="28"/>
  <c r="Z61" i="28" s="1"/>
  <c r="BS61" i="28" s="1"/>
  <c r="W62" i="28"/>
  <c r="Y62" i="28" s="1"/>
  <c r="BN62" i="28" s="1"/>
  <c r="X62" i="28"/>
  <c r="Z62" i="28" s="1"/>
  <c r="BS62" i="28" s="1"/>
  <c r="W63" i="28"/>
  <c r="Y63" i="28" s="1"/>
  <c r="BN63" i="28" s="1"/>
  <c r="X63" i="28"/>
  <c r="Z63" i="28" s="1"/>
  <c r="BS63" i="28" s="1"/>
  <c r="W64" i="28"/>
  <c r="Y64" i="28" s="1"/>
  <c r="BN64" i="28" s="1"/>
  <c r="X64" i="28"/>
  <c r="Z64" i="28" s="1"/>
  <c r="BS64" i="28" s="1"/>
  <c r="W65" i="28"/>
  <c r="Y65" i="28" s="1"/>
  <c r="BN65" i="28" s="1"/>
  <c r="X65" i="28"/>
  <c r="Z65" i="28" s="1"/>
  <c r="BS65" i="28" s="1"/>
  <c r="W66" i="28"/>
  <c r="Y66" i="28" s="1"/>
  <c r="BN66" i="28" s="1"/>
  <c r="X66" i="28"/>
  <c r="Z66" i="28" s="1"/>
  <c r="BS66" i="28" s="1"/>
  <c r="W67" i="28"/>
  <c r="Y67" i="28" s="1"/>
  <c r="BN67" i="28" s="1"/>
  <c r="X67" i="28"/>
  <c r="Z67" i="28" s="1"/>
  <c r="BS67" i="28" s="1"/>
  <c r="W68" i="28"/>
  <c r="Y68" i="28" s="1"/>
  <c r="BN68" i="28" s="1"/>
  <c r="X68" i="28"/>
  <c r="Z68" i="28" s="1"/>
  <c r="BS68" i="28" s="1"/>
  <c r="W69" i="28"/>
  <c r="Y69" i="28" s="1"/>
  <c r="BN69" i="28" s="1"/>
  <c r="X69" i="28"/>
  <c r="Z69" i="28" s="1"/>
  <c r="BS69" i="28" s="1"/>
  <c r="W70" i="28"/>
  <c r="Y70" i="28" s="1"/>
  <c r="BN70" i="28" s="1"/>
  <c r="X70" i="28"/>
  <c r="Z70" i="28" s="1"/>
  <c r="BS70" i="28" s="1"/>
  <c r="W71" i="28"/>
  <c r="Y71" i="28" s="1"/>
  <c r="BN71" i="28" s="1"/>
  <c r="X71" i="28"/>
  <c r="Z71" i="28" s="1"/>
  <c r="BS71" i="28" s="1"/>
  <c r="W72" i="28"/>
  <c r="Y72" i="28" s="1"/>
  <c r="BN72" i="28" s="1"/>
  <c r="X72" i="28"/>
  <c r="Z72" i="28" s="1"/>
  <c r="BS72" i="28" s="1"/>
  <c r="W73" i="28"/>
  <c r="Y73" i="28" s="1"/>
  <c r="BN73" i="28" s="1"/>
  <c r="W74" i="28"/>
  <c r="Y74" i="28" s="1"/>
  <c r="BN74" i="28" s="1"/>
  <c r="X74" i="28"/>
  <c r="Z74" i="28" s="1"/>
  <c r="BS74" i="28" s="1"/>
  <c r="W75" i="28"/>
  <c r="Y75" i="28" s="1"/>
  <c r="BN75" i="28" s="1"/>
  <c r="X75" i="28"/>
  <c r="Z75" i="28" s="1"/>
  <c r="BS75" i="28" s="1"/>
  <c r="W76" i="28"/>
  <c r="Y76" i="28" s="1"/>
  <c r="BN76" i="28" s="1"/>
  <c r="X76" i="28"/>
  <c r="Z76" i="28" s="1"/>
  <c r="BS76" i="28" s="1"/>
  <c r="W77" i="28"/>
  <c r="Y77" i="28" s="1"/>
  <c r="BN77" i="28" s="1"/>
  <c r="X77" i="28"/>
  <c r="Z77" i="28" s="1"/>
  <c r="BS77" i="28" s="1"/>
  <c r="W78" i="28"/>
  <c r="Y78" i="28" s="1"/>
  <c r="BN78" i="28" s="1"/>
  <c r="X78" i="28"/>
  <c r="Z78" i="28" s="1"/>
  <c r="BS78" i="28" s="1"/>
  <c r="W79" i="28"/>
  <c r="Y79" i="28" s="1"/>
  <c r="BN79" i="28" s="1"/>
  <c r="X79" i="28"/>
  <c r="Z79" i="28" s="1"/>
  <c r="BS79" i="28" s="1"/>
  <c r="X80" i="28"/>
  <c r="Z80" i="28" s="1"/>
  <c r="BS80" i="28" s="1"/>
  <c r="W81" i="28"/>
  <c r="Y81" i="28" s="1"/>
  <c r="BN81" i="28" s="1"/>
  <c r="X81" i="28"/>
  <c r="Z81" i="28" s="1"/>
  <c r="BS81" i="28" s="1"/>
  <c r="X82" i="28"/>
  <c r="Z82" i="28" s="1"/>
  <c r="BS82" i="28" s="1"/>
  <c r="W83" i="28"/>
  <c r="Y83" i="28" s="1"/>
  <c r="BN83" i="28" s="1"/>
  <c r="X83" i="28"/>
  <c r="Z83" i="28" s="1"/>
  <c r="BS83" i="28" s="1"/>
  <c r="W84" i="28"/>
  <c r="Y84" i="28" s="1"/>
  <c r="BN84" i="28" s="1"/>
  <c r="X84" i="28"/>
  <c r="Z84" i="28" s="1"/>
  <c r="BS84" i="28" s="1"/>
  <c r="W85" i="28"/>
  <c r="Y85" i="28" s="1"/>
  <c r="BN85" i="28" s="1"/>
  <c r="X85" i="28"/>
  <c r="Z85" i="28" s="1"/>
  <c r="BS85" i="28" s="1"/>
  <c r="X86" i="28"/>
  <c r="Z86" i="28" s="1"/>
  <c r="BS86" i="28" s="1"/>
  <c r="W87" i="28"/>
  <c r="Y87" i="28" s="1"/>
  <c r="BN87" i="28" s="1"/>
  <c r="X87" i="28"/>
  <c r="Z87" i="28" s="1"/>
  <c r="BS87" i="28" s="1"/>
  <c r="W88" i="28"/>
  <c r="Y88" i="28" s="1"/>
  <c r="BN88" i="28" s="1"/>
  <c r="X88" i="28"/>
  <c r="Z88" i="28" s="1"/>
  <c r="BS88" i="28" s="1"/>
  <c r="W89" i="28"/>
  <c r="Y89" i="28" s="1"/>
  <c r="BN89" i="28" s="1"/>
  <c r="X89" i="28"/>
  <c r="Z89" i="28" s="1"/>
  <c r="BS89" i="28" s="1"/>
  <c r="W90" i="28"/>
  <c r="Y90" i="28" s="1"/>
  <c r="BN90" i="28" s="1"/>
  <c r="X90" i="28"/>
  <c r="Z90" i="28" s="1"/>
  <c r="BS90" i="28" s="1"/>
  <c r="W91" i="28"/>
  <c r="Y91" i="28" s="1"/>
  <c r="BN91" i="28" s="1"/>
  <c r="X91" i="28"/>
  <c r="Z91" i="28" s="1"/>
  <c r="BS91" i="28" s="1"/>
  <c r="W92" i="28"/>
  <c r="Y92" i="28" s="1"/>
  <c r="BN92" i="28" s="1"/>
  <c r="X92" i="28"/>
  <c r="Z92" i="28" s="1"/>
  <c r="BS92" i="28" s="1"/>
  <c r="W93" i="28"/>
  <c r="Y93" i="28" s="1"/>
  <c r="BN93" i="28" s="1"/>
  <c r="X93" i="28"/>
  <c r="Z93" i="28" s="1"/>
  <c r="BS93" i="28" s="1"/>
  <c r="W94" i="28"/>
  <c r="Y94" i="28" s="1"/>
  <c r="BN94" i="28" s="1"/>
  <c r="X94" i="28"/>
  <c r="Z94" i="28" s="1"/>
  <c r="BS94" i="28" s="1"/>
  <c r="W95" i="28"/>
  <c r="Y95" i="28" s="1"/>
  <c r="BN95" i="28" s="1"/>
  <c r="W96" i="28"/>
  <c r="Y96" i="28" s="1"/>
  <c r="BN96" i="28" s="1"/>
  <c r="X96" i="28"/>
  <c r="Z96" i="28" s="1"/>
  <c r="BS96" i="28" s="1"/>
  <c r="W97" i="28"/>
  <c r="Y97" i="28" s="1"/>
  <c r="BN97" i="28" s="1"/>
  <c r="X97" i="28"/>
  <c r="Z97" i="28" s="1"/>
  <c r="BS97" i="28" s="1"/>
  <c r="W98" i="28"/>
  <c r="Y98" i="28" s="1"/>
  <c r="BN98" i="28" s="1"/>
  <c r="X98" i="28"/>
  <c r="Z98" i="28" s="1"/>
  <c r="BS98" i="28" s="1"/>
  <c r="W99" i="28"/>
  <c r="Y99" i="28" s="1"/>
  <c r="BN99" i="28" s="1"/>
  <c r="X99" i="28"/>
  <c r="Z99" i="28" s="1"/>
  <c r="BS99" i="28" s="1"/>
  <c r="W100" i="28"/>
  <c r="Y100" i="28" s="1"/>
  <c r="BN100" i="28" s="1"/>
  <c r="X100" i="28"/>
  <c r="Z100" i="28" s="1"/>
  <c r="BS100" i="28" s="1"/>
  <c r="W101" i="28"/>
  <c r="Y101" i="28" s="1"/>
  <c r="BN101" i="28" s="1"/>
  <c r="X101" i="28"/>
  <c r="Z101" i="28" s="1"/>
  <c r="BS101" i="28" s="1"/>
  <c r="W102" i="28"/>
  <c r="Y102" i="28" s="1"/>
  <c r="BN102" i="28" s="1"/>
  <c r="X102" i="28"/>
  <c r="Z102" i="28" s="1"/>
  <c r="BS102" i="28" s="1"/>
  <c r="W103" i="28"/>
  <c r="Y103" i="28" s="1"/>
  <c r="BN103" i="28" s="1"/>
  <c r="X103" i="28"/>
  <c r="Z103" i="28" s="1"/>
  <c r="BS103" i="28" s="1"/>
  <c r="W104" i="28"/>
  <c r="Y104" i="28" s="1"/>
  <c r="BN104" i="28" s="1"/>
  <c r="X104" i="28"/>
  <c r="Z104" i="28" s="1"/>
  <c r="BS104" i="28" s="1"/>
  <c r="W105" i="28"/>
  <c r="Y105" i="28" s="1"/>
  <c r="BN105" i="28" s="1"/>
  <c r="X105" i="28"/>
  <c r="Z105" i="28" s="1"/>
  <c r="BS105" i="28" s="1"/>
  <c r="W106" i="28"/>
  <c r="Y106" i="28" s="1"/>
  <c r="BN106" i="28" s="1"/>
  <c r="X106" i="28"/>
  <c r="Z106" i="28" s="1"/>
  <c r="BS106" i="28" s="1"/>
  <c r="W107" i="28"/>
  <c r="Y107" i="28" s="1"/>
  <c r="BN107" i="28" s="1"/>
  <c r="X107" i="28"/>
  <c r="Z107" i="28" s="1"/>
  <c r="BS107" i="28" s="1"/>
  <c r="W108" i="28"/>
  <c r="Y108" i="28" s="1"/>
  <c r="BN108" i="28" s="1"/>
  <c r="X108" i="28"/>
  <c r="Z108" i="28" s="1"/>
  <c r="BS108" i="28" s="1"/>
  <c r="X109" i="28"/>
  <c r="Z109" i="28" s="1"/>
  <c r="BS109" i="28" s="1"/>
  <c r="W110" i="28"/>
  <c r="Y110" i="28" s="1"/>
  <c r="BN110" i="28" s="1"/>
  <c r="X110" i="28"/>
  <c r="Z110" i="28" s="1"/>
  <c r="BS110" i="28" s="1"/>
  <c r="W111" i="28"/>
  <c r="Y111" i="28" s="1"/>
  <c r="BN111" i="28" s="1"/>
  <c r="X111" i="28"/>
  <c r="Z111" i="28" s="1"/>
  <c r="BS111" i="28" s="1"/>
  <c r="W112" i="28"/>
  <c r="Y112" i="28" s="1"/>
  <c r="BN112" i="28" s="1"/>
  <c r="X112" i="28"/>
  <c r="Z112" i="28" s="1"/>
  <c r="BS112" i="28" s="1"/>
  <c r="W113" i="28"/>
  <c r="Y113" i="28" s="1"/>
  <c r="BN113" i="28" s="1"/>
  <c r="X113" i="28"/>
  <c r="Z113" i="28" s="1"/>
  <c r="BS113" i="28" s="1"/>
  <c r="W114" i="28"/>
  <c r="Y114" i="28" s="1"/>
  <c r="BN114" i="28" s="1"/>
  <c r="X114" i="28"/>
  <c r="Z114" i="28" s="1"/>
  <c r="BS114" i="28" s="1"/>
  <c r="W115" i="28"/>
  <c r="Y115" i="28" s="1"/>
  <c r="BN115" i="28" s="1"/>
  <c r="X115" i="28"/>
  <c r="Z115" i="28" s="1"/>
  <c r="BS115" i="28" s="1"/>
  <c r="W116" i="28"/>
  <c r="Y116" i="28" s="1"/>
  <c r="BN116" i="28" s="1"/>
  <c r="X116" i="28"/>
  <c r="Z116" i="28" s="1"/>
  <c r="BS116" i="28" s="1"/>
  <c r="W117" i="28"/>
  <c r="Y117" i="28" s="1"/>
  <c r="BN117" i="28" s="1"/>
  <c r="X117" i="28"/>
  <c r="Z117" i="28" s="1"/>
  <c r="BS117" i="28" s="1"/>
  <c r="W118" i="28"/>
  <c r="Y118" i="28" s="1"/>
  <c r="BN118" i="28" s="1"/>
  <c r="X118" i="28"/>
  <c r="Z118" i="28" s="1"/>
  <c r="BS118" i="28" s="1"/>
  <c r="W119" i="28"/>
  <c r="Y119" i="28" s="1"/>
  <c r="BN119" i="28" s="1"/>
  <c r="X119" i="28"/>
  <c r="Z119" i="28" s="1"/>
  <c r="BS119" i="28" s="1"/>
  <c r="W120" i="28"/>
  <c r="Y120" i="28" s="1"/>
  <c r="BN120" i="28" s="1"/>
  <c r="W121" i="28"/>
  <c r="Y121" i="28" s="1"/>
  <c r="BN121" i="28" s="1"/>
  <c r="X121" i="28"/>
  <c r="Z121" i="28" s="1"/>
  <c r="BS121" i="28" s="1"/>
  <c r="W122" i="28"/>
  <c r="Y122" i="28" s="1"/>
  <c r="BN122" i="28" s="1"/>
  <c r="X122" i="28"/>
  <c r="Z122" i="28" s="1"/>
  <c r="BS122" i="28" s="1"/>
  <c r="W123" i="28"/>
  <c r="Y123" i="28" s="1"/>
  <c r="BN123" i="28" s="1"/>
  <c r="X123" i="28"/>
  <c r="Z123" i="28" s="1"/>
  <c r="BS123" i="28" s="1"/>
  <c r="W124" i="28"/>
  <c r="Y124" i="28" s="1"/>
  <c r="BN124" i="28" s="1"/>
  <c r="X124" i="28"/>
  <c r="Z124" i="28" s="1"/>
  <c r="BS124" i="28" s="1"/>
  <c r="W125" i="28"/>
  <c r="Y125" i="28" s="1"/>
  <c r="BN125" i="28" s="1"/>
  <c r="X125" i="28"/>
  <c r="Z125" i="28" s="1"/>
  <c r="BS125" i="28" s="1"/>
  <c r="W126" i="28"/>
  <c r="Y126" i="28" s="1"/>
  <c r="BN126" i="28" s="1"/>
  <c r="X126" i="28"/>
  <c r="Z126" i="28" s="1"/>
  <c r="BS126" i="28" s="1"/>
  <c r="W127" i="28"/>
  <c r="Y127" i="28" s="1"/>
  <c r="BN127" i="28" s="1"/>
  <c r="X127" i="28"/>
  <c r="Z127" i="28" s="1"/>
  <c r="BS127" i="28" s="1"/>
  <c r="W128" i="28"/>
  <c r="Y128" i="28" s="1"/>
  <c r="BN128" i="28" s="1"/>
  <c r="X128" i="28"/>
  <c r="Z128" i="28" s="1"/>
  <c r="BS128" i="28" s="1"/>
  <c r="W129" i="28"/>
  <c r="Y129" i="28" s="1"/>
  <c r="BN129" i="28" s="1"/>
  <c r="X129" i="28"/>
  <c r="Z129" i="28" s="1"/>
  <c r="BS129" i="28" s="1"/>
  <c r="W130" i="28"/>
  <c r="Y130" i="28" s="1"/>
  <c r="BN130" i="28" s="1"/>
  <c r="X130" i="28"/>
  <c r="Z130" i="28" s="1"/>
  <c r="BS130" i="28" s="1"/>
  <c r="W131" i="28"/>
  <c r="Y131" i="28" s="1"/>
  <c r="BN131" i="28" s="1"/>
  <c r="X131" i="28"/>
  <c r="Z131" i="28" s="1"/>
  <c r="BS131" i="28" s="1"/>
  <c r="X132" i="28"/>
  <c r="Z132" i="28" s="1"/>
  <c r="BS132" i="28" s="1"/>
  <c r="W133" i="28"/>
  <c r="Y133" i="28" s="1"/>
  <c r="BN133" i="28" s="1"/>
  <c r="X133" i="28"/>
  <c r="Z133" i="28" s="1"/>
  <c r="BS133" i="28" s="1"/>
  <c r="W134" i="28"/>
  <c r="Y134" i="28" s="1"/>
  <c r="BN134" i="28" s="1"/>
  <c r="X134" i="28"/>
  <c r="Z134" i="28" s="1"/>
  <c r="BS134" i="28" s="1"/>
  <c r="W135" i="28"/>
  <c r="Y135" i="28" s="1"/>
  <c r="BN135" i="28" s="1"/>
  <c r="X135" i="28"/>
  <c r="Z135" i="28" s="1"/>
  <c r="BS135" i="28" s="1"/>
  <c r="W136" i="28"/>
  <c r="Y136" i="28" s="1"/>
  <c r="BN136" i="28" s="1"/>
  <c r="X136" i="28"/>
  <c r="Z136" i="28" s="1"/>
  <c r="BS136" i="28" s="1"/>
  <c r="W137" i="28"/>
  <c r="Y137" i="28" s="1"/>
  <c r="BN137" i="28" s="1"/>
  <c r="X137" i="28"/>
  <c r="Z137" i="28" s="1"/>
  <c r="BS137" i="28" s="1"/>
  <c r="W138" i="28"/>
  <c r="Y138" i="28" s="1"/>
  <c r="BN138" i="28" s="1"/>
  <c r="W139" i="28"/>
  <c r="Y139" i="28" s="1"/>
  <c r="BN139" i="28" s="1"/>
  <c r="X139" i="28"/>
  <c r="Z139" i="28" s="1"/>
  <c r="BS139" i="28" s="1"/>
  <c r="W140" i="28"/>
  <c r="Y140" i="28" s="1"/>
  <c r="BN140" i="28" s="1"/>
  <c r="X140" i="28"/>
  <c r="Z140" i="28" s="1"/>
  <c r="BS140" i="28" s="1"/>
  <c r="W141" i="28"/>
  <c r="Y141" i="28" s="1"/>
  <c r="BN141" i="28" s="1"/>
  <c r="X141" i="28"/>
  <c r="Z141" i="28" s="1"/>
  <c r="BS141" i="28" s="1"/>
  <c r="W142" i="28"/>
  <c r="Y142" i="28" s="1"/>
  <c r="BN142" i="28" s="1"/>
  <c r="X142" i="28"/>
  <c r="Z142" i="28" s="1"/>
  <c r="BS142" i="28" s="1"/>
  <c r="W143" i="28"/>
  <c r="Y143" i="28" s="1"/>
  <c r="BN143" i="28" s="1"/>
  <c r="X143" i="28"/>
  <c r="Z143" i="28" s="1"/>
  <c r="BS143" i="28" s="1"/>
  <c r="X144" i="28"/>
  <c r="Z144" i="28" s="1"/>
  <c r="BS144" i="28" s="1"/>
  <c r="W145" i="28"/>
  <c r="Y145" i="28" s="1"/>
  <c r="BN145" i="28" s="1"/>
  <c r="X145" i="28"/>
  <c r="Z145" i="28" s="1"/>
  <c r="BS145" i="28" s="1"/>
  <c r="W146" i="28"/>
  <c r="Y146" i="28" s="1"/>
  <c r="BN146" i="28" s="1"/>
  <c r="X146" i="28"/>
  <c r="Z146" i="28" s="1"/>
  <c r="BS146" i="28" s="1"/>
  <c r="W147" i="28"/>
  <c r="Y147" i="28" s="1"/>
  <c r="BN147" i="28" s="1"/>
  <c r="X147" i="28"/>
  <c r="Z147" i="28" s="1"/>
  <c r="BS147" i="28" s="1"/>
  <c r="W148" i="28"/>
  <c r="Y148" i="28" s="1"/>
  <c r="BN148" i="28" s="1"/>
  <c r="X148" i="28"/>
  <c r="Z148" i="28" s="1"/>
  <c r="BS148" i="28" s="1"/>
  <c r="W149" i="28"/>
  <c r="Y149" i="28" s="1"/>
  <c r="BN149" i="28" s="1"/>
  <c r="X149" i="28"/>
  <c r="Z149" i="28" s="1"/>
  <c r="BS149" i="28" s="1"/>
  <c r="W150" i="28"/>
  <c r="Y150" i="28" s="1"/>
  <c r="BN150" i="28" s="1"/>
  <c r="X150" i="28"/>
  <c r="Z150" i="28" s="1"/>
  <c r="BS150" i="28" s="1"/>
  <c r="W151" i="28"/>
  <c r="Y151" i="28" s="1"/>
  <c r="BN151" i="28" s="1"/>
  <c r="X151" i="28"/>
  <c r="Z151" i="28" s="1"/>
  <c r="BS151" i="28" s="1"/>
  <c r="W152" i="28"/>
  <c r="Y152" i="28" s="1"/>
  <c r="BN152" i="28" s="1"/>
  <c r="W153" i="28"/>
  <c r="Y153" i="28" s="1"/>
  <c r="BN153" i="28" s="1"/>
  <c r="X153" i="28"/>
  <c r="Z153" i="28" s="1"/>
  <c r="BS153" i="28" s="1"/>
  <c r="W154" i="28"/>
  <c r="Y154" i="28" s="1"/>
  <c r="BN154" i="28" s="1"/>
  <c r="X154" i="28"/>
  <c r="Z154" i="28" s="1"/>
  <c r="BS154" i="28" s="1"/>
  <c r="W155" i="28"/>
  <c r="Y155" i="28" s="1"/>
  <c r="BN155" i="28" s="1"/>
  <c r="X155" i="28"/>
  <c r="Z155" i="28" s="1"/>
  <c r="BS155" i="28" s="1"/>
  <c r="W156" i="28"/>
  <c r="Y156" i="28" s="1"/>
  <c r="BN156" i="28" s="1"/>
  <c r="X156" i="28"/>
  <c r="Z156" i="28" s="1"/>
  <c r="BS156" i="28" s="1"/>
  <c r="W157" i="28"/>
  <c r="Y157" i="28" s="1"/>
  <c r="BN157" i="28" s="1"/>
  <c r="X157" i="28"/>
  <c r="Z157" i="28" s="1"/>
  <c r="BS157" i="28" s="1"/>
  <c r="W158" i="28"/>
  <c r="Y158" i="28" s="1"/>
  <c r="BN158" i="28" s="1"/>
  <c r="X158" i="28"/>
  <c r="Z158" i="28" s="1"/>
  <c r="BS158" i="28" s="1"/>
  <c r="W159" i="28"/>
  <c r="Y159" i="28" s="1"/>
  <c r="BN159" i="28" s="1"/>
  <c r="X159" i="28"/>
  <c r="Z159" i="28" s="1"/>
  <c r="BS159" i="28" s="1"/>
  <c r="W160" i="28"/>
  <c r="Y160" i="28" s="1"/>
  <c r="BN160" i="28" s="1"/>
  <c r="X160" i="28"/>
  <c r="Z160" i="28" s="1"/>
  <c r="BS160" i="28" s="1"/>
  <c r="W161" i="28"/>
  <c r="Y161" i="28" s="1"/>
  <c r="BN161" i="28" s="1"/>
  <c r="X161" i="28"/>
  <c r="Z161" i="28" s="1"/>
  <c r="BS161" i="28" s="1"/>
  <c r="W162" i="28"/>
  <c r="Y162" i="28" s="1"/>
  <c r="BN162" i="28" s="1"/>
  <c r="X162" i="28"/>
  <c r="Z162" i="28" s="1"/>
  <c r="BS162" i="28" s="1"/>
  <c r="W163" i="28"/>
  <c r="Y163" i="28" s="1"/>
  <c r="BN163" i="28" s="1"/>
  <c r="X163" i="28"/>
  <c r="Z163" i="28" s="1"/>
  <c r="BS163" i="28" s="1"/>
  <c r="W164" i="28"/>
  <c r="Y164" i="28" s="1"/>
  <c r="BN164" i="28" s="1"/>
  <c r="X164" i="28"/>
  <c r="Z164" i="28" s="1"/>
  <c r="BS164" i="28" s="1"/>
  <c r="W165" i="28"/>
  <c r="Y165" i="28" s="1"/>
  <c r="BN165" i="28" s="1"/>
  <c r="X165" i="28"/>
  <c r="Z165" i="28" s="1"/>
  <c r="BS165" i="28" s="1"/>
  <c r="W166" i="28"/>
  <c r="Y166" i="28" s="1"/>
  <c r="BN166" i="28" s="1"/>
  <c r="X166" i="28"/>
  <c r="Z166" i="28" s="1"/>
  <c r="BS166" i="28" s="1"/>
  <c r="W167" i="28"/>
  <c r="Y167" i="28" s="1"/>
  <c r="BN167" i="28" s="1"/>
  <c r="X167" i="28"/>
  <c r="Z167" i="28" s="1"/>
  <c r="BS167" i="28" s="1"/>
  <c r="W168" i="28"/>
  <c r="Y168" i="28" s="1"/>
  <c r="BN168" i="28" s="1"/>
  <c r="X168" i="28"/>
  <c r="Z168" i="28" s="1"/>
  <c r="BS168" i="28" s="1"/>
  <c r="W169" i="28"/>
  <c r="Y169" i="28" s="1"/>
  <c r="BN169" i="28" s="1"/>
  <c r="X169" i="28"/>
  <c r="Z169" i="28" s="1"/>
  <c r="BS169" i="28" s="1"/>
  <c r="W170" i="28"/>
  <c r="Y170" i="28" s="1"/>
  <c r="BN170" i="28" s="1"/>
  <c r="X170" i="28"/>
  <c r="Z170" i="28" s="1"/>
  <c r="BS170" i="28" s="1"/>
  <c r="W171" i="28"/>
  <c r="Y171" i="28" s="1"/>
  <c r="BN171" i="28" s="1"/>
  <c r="X171" i="28"/>
  <c r="Z171" i="28" s="1"/>
  <c r="BS171" i="28" s="1"/>
  <c r="W172" i="28"/>
  <c r="Y172" i="28" s="1"/>
  <c r="BN172" i="28" s="1"/>
  <c r="X172" i="28"/>
  <c r="Z172" i="28" s="1"/>
  <c r="BS172" i="28" s="1"/>
  <c r="W173" i="28"/>
  <c r="Y173" i="28" s="1"/>
  <c r="BN173" i="28" s="1"/>
  <c r="X173" i="28"/>
  <c r="Z173" i="28" s="1"/>
  <c r="BS173" i="28" s="1"/>
  <c r="W174" i="28"/>
  <c r="Y174" i="28" s="1"/>
  <c r="BN174" i="28" s="1"/>
  <c r="X174" i="28"/>
  <c r="Z174" i="28" s="1"/>
  <c r="BS174" i="28" s="1"/>
  <c r="W175" i="28"/>
  <c r="Y175" i="28" s="1"/>
  <c r="BN175" i="28" s="1"/>
  <c r="X175" i="28"/>
  <c r="Z175" i="28" s="1"/>
  <c r="BS175" i="28" s="1"/>
  <c r="W176" i="28"/>
  <c r="Y176" i="28" s="1"/>
  <c r="BN176" i="28" s="1"/>
  <c r="X176" i="28"/>
  <c r="Z176" i="28" s="1"/>
  <c r="BS176" i="28" s="1"/>
  <c r="W177" i="28"/>
  <c r="Y177" i="28" s="1"/>
  <c r="BN177" i="28" s="1"/>
  <c r="X177" i="28"/>
  <c r="Z177" i="28" s="1"/>
  <c r="BS177" i="28" s="1"/>
  <c r="W178" i="28"/>
  <c r="Y178" i="28" s="1"/>
  <c r="BN178" i="28" s="1"/>
  <c r="X178" i="28"/>
  <c r="Z178" i="28" s="1"/>
  <c r="BS178" i="28" s="1"/>
  <c r="W179" i="28"/>
  <c r="Y179" i="28" s="1"/>
  <c r="BN179" i="28" s="1"/>
  <c r="X179" i="28"/>
  <c r="Z179" i="28" s="1"/>
  <c r="BS179" i="28" s="1"/>
  <c r="W180" i="28"/>
  <c r="Y180" i="28" s="1"/>
  <c r="BN180" i="28" s="1"/>
  <c r="X180" i="28"/>
  <c r="Z180" i="28" s="1"/>
  <c r="BS180" i="28" s="1"/>
  <c r="W181" i="28"/>
  <c r="Y181" i="28" s="1"/>
  <c r="BN181" i="28" s="1"/>
  <c r="X181" i="28"/>
  <c r="Z181" i="28" s="1"/>
  <c r="BS181" i="28" s="1"/>
  <c r="W182" i="28"/>
  <c r="Y182" i="28" s="1"/>
  <c r="BN182" i="28" s="1"/>
  <c r="X182" i="28"/>
  <c r="Z182" i="28" s="1"/>
  <c r="BS182" i="28" s="1"/>
  <c r="W183" i="28"/>
  <c r="Y183" i="28" s="1"/>
  <c r="BN183" i="28" s="1"/>
  <c r="X183" i="28"/>
  <c r="Z183" i="28" s="1"/>
  <c r="BS183" i="28" s="1"/>
  <c r="W184" i="28"/>
  <c r="Y184" i="28" s="1"/>
  <c r="BN184" i="28" s="1"/>
  <c r="X184" i="28"/>
  <c r="Z184" i="28" s="1"/>
  <c r="BS184" i="28" s="1"/>
  <c r="X185" i="28"/>
  <c r="Z185" i="28" s="1"/>
  <c r="BS185" i="28" s="1"/>
  <c r="W186" i="28"/>
  <c r="Y186" i="28" s="1"/>
  <c r="BN186" i="28" s="1"/>
  <c r="X186" i="28"/>
  <c r="Z186" i="28" s="1"/>
  <c r="BS186" i="28" s="1"/>
  <c r="W187" i="28"/>
  <c r="Y187" i="28" s="1"/>
  <c r="BN187" i="28" s="1"/>
  <c r="X187" i="28"/>
  <c r="Z187" i="28" s="1"/>
  <c r="BS187" i="28" s="1"/>
  <c r="W188" i="28"/>
  <c r="Y188" i="28" s="1"/>
  <c r="BN188" i="28" s="1"/>
  <c r="X188" i="28"/>
  <c r="Z188" i="28" s="1"/>
  <c r="BS188" i="28" s="1"/>
  <c r="W189" i="28"/>
  <c r="Y189" i="28" s="1"/>
  <c r="BN189" i="28" s="1"/>
  <c r="X189" i="28"/>
  <c r="Z189" i="28" s="1"/>
  <c r="BS189" i="28" s="1"/>
  <c r="W190" i="28"/>
  <c r="Y190" i="28" s="1"/>
  <c r="BN190" i="28" s="1"/>
  <c r="X190" i="28"/>
  <c r="Z190" i="28" s="1"/>
  <c r="BS190" i="28" s="1"/>
  <c r="W191" i="28"/>
  <c r="Y191" i="28" s="1"/>
  <c r="BN191" i="28" s="1"/>
  <c r="X191" i="28"/>
  <c r="Z191" i="28" s="1"/>
  <c r="BS191" i="28" s="1"/>
  <c r="W192" i="28"/>
  <c r="Y192" i="28" s="1"/>
  <c r="BN192" i="28" s="1"/>
  <c r="X192" i="28"/>
  <c r="Z192" i="28" s="1"/>
  <c r="BS192" i="28" s="1"/>
  <c r="W193" i="28"/>
  <c r="Y193" i="28" s="1"/>
  <c r="BN193" i="28" s="1"/>
  <c r="X193" i="28"/>
  <c r="Z193" i="28" s="1"/>
  <c r="BS193" i="28" s="1"/>
  <c r="W194" i="28"/>
  <c r="Y194" i="28" s="1"/>
  <c r="BN194" i="28" s="1"/>
  <c r="X194" i="28"/>
  <c r="Z194" i="28" s="1"/>
  <c r="BS194" i="28" s="1"/>
  <c r="W195" i="28"/>
  <c r="Y195" i="28" s="1"/>
  <c r="BN195" i="28" s="1"/>
  <c r="X195" i="28"/>
  <c r="Z195" i="28" s="1"/>
  <c r="BS195" i="28" s="1"/>
  <c r="W196" i="28"/>
  <c r="Y196" i="28" s="1"/>
  <c r="BN196" i="28" s="1"/>
  <c r="X196" i="28"/>
  <c r="Z196" i="28" s="1"/>
  <c r="BS196" i="28" s="1"/>
  <c r="W197" i="28"/>
  <c r="Y197" i="28" s="1"/>
  <c r="BN197" i="28" s="1"/>
  <c r="X197" i="28"/>
  <c r="Z197" i="28" s="1"/>
  <c r="BS197" i="28" s="1"/>
  <c r="W198" i="28"/>
  <c r="Y198" i="28" s="1"/>
  <c r="BN198" i="28" s="1"/>
  <c r="X198" i="28"/>
  <c r="Z198" i="28" s="1"/>
  <c r="BS198" i="28" s="1"/>
  <c r="W199" i="28"/>
  <c r="Y199" i="28" s="1"/>
  <c r="BN199" i="28" s="1"/>
  <c r="X199" i="28"/>
  <c r="Z199" i="28" s="1"/>
  <c r="BS199" i="28" s="1"/>
  <c r="W200" i="28"/>
  <c r="Y200" i="28" s="1"/>
  <c r="BN200" i="28" s="1"/>
  <c r="X200" i="28"/>
  <c r="Z200" i="28" s="1"/>
  <c r="BS200" i="28" s="1"/>
  <c r="W201" i="28"/>
  <c r="Y201" i="28" s="1"/>
  <c r="BN201" i="28" s="1"/>
  <c r="X201" i="28"/>
  <c r="Z201" i="28" s="1"/>
  <c r="BS201" i="28" s="1"/>
  <c r="W202" i="28"/>
  <c r="Y202" i="28" s="1"/>
  <c r="BN202" i="28" s="1"/>
  <c r="X202" i="28"/>
  <c r="Z202" i="28" s="1"/>
  <c r="BS202" i="28" s="1"/>
  <c r="W203" i="28"/>
  <c r="Y203" i="28" s="1"/>
  <c r="BN203" i="28" s="1"/>
  <c r="X203" i="28"/>
  <c r="Z203" i="28" s="1"/>
  <c r="BS203" i="28" s="1"/>
  <c r="W204" i="28"/>
  <c r="Y204" i="28" s="1"/>
  <c r="BN204" i="28" s="1"/>
  <c r="X204" i="28"/>
  <c r="Z204" i="28" s="1"/>
  <c r="BS204" i="28" s="1"/>
  <c r="W205" i="28"/>
  <c r="Y205" i="28" s="1"/>
  <c r="BN205" i="28" s="1"/>
  <c r="X205" i="28"/>
  <c r="Z205" i="28" s="1"/>
  <c r="BS205" i="28" s="1"/>
  <c r="W206" i="28"/>
  <c r="Y206" i="28" s="1"/>
  <c r="BN206" i="28" s="1"/>
  <c r="X206" i="28"/>
  <c r="Z206" i="28" s="1"/>
  <c r="BS206" i="28" s="1"/>
  <c r="W207" i="28"/>
  <c r="Y207" i="28" s="1"/>
  <c r="BN207" i="28" s="1"/>
  <c r="X207" i="28"/>
  <c r="Z207" i="28" s="1"/>
  <c r="BS207" i="28" s="1"/>
  <c r="W208" i="28"/>
  <c r="Y208" i="28" s="1"/>
  <c r="BN208" i="28" s="1"/>
  <c r="X208" i="28"/>
  <c r="Z208" i="28" s="1"/>
  <c r="BS208" i="28" s="1"/>
  <c r="W209" i="28"/>
  <c r="Y209" i="28" s="1"/>
  <c r="BN209" i="28" s="1"/>
  <c r="X209" i="28"/>
  <c r="Z209" i="28" s="1"/>
  <c r="BS209" i="28" s="1"/>
  <c r="W210" i="28"/>
  <c r="Y210" i="28" s="1"/>
  <c r="BN210" i="28" s="1"/>
  <c r="X210" i="28"/>
  <c r="Z210" i="28" s="1"/>
  <c r="BS210" i="28" s="1"/>
  <c r="W211" i="28"/>
  <c r="Y211" i="28" s="1"/>
  <c r="BN211" i="28" s="1"/>
  <c r="X211" i="28"/>
  <c r="Z211" i="28" s="1"/>
  <c r="BS211" i="28" s="1"/>
  <c r="W212" i="28"/>
  <c r="Y212" i="28" s="1"/>
  <c r="BN212" i="28" s="1"/>
  <c r="X212" i="28"/>
  <c r="Z212" i="28" s="1"/>
  <c r="BS212" i="28" s="1"/>
  <c r="W213" i="28"/>
  <c r="Y213" i="28" s="1"/>
  <c r="BN213" i="28" s="1"/>
  <c r="X213" i="28"/>
  <c r="Z213" i="28" s="1"/>
  <c r="BS213" i="28" s="1"/>
  <c r="W214" i="28"/>
  <c r="Y214" i="28" s="1"/>
  <c r="BN214" i="28" s="1"/>
  <c r="X214" i="28"/>
  <c r="Z214" i="28" s="1"/>
  <c r="BS214" i="28" s="1"/>
  <c r="W215" i="28"/>
  <c r="Y215" i="28" s="1"/>
  <c r="BN215" i="28" s="1"/>
  <c r="X215" i="28"/>
  <c r="Z215" i="28" s="1"/>
  <c r="BS215" i="28" s="1"/>
  <c r="W216" i="28"/>
  <c r="Y216" i="28" s="1"/>
  <c r="BN216" i="28" s="1"/>
  <c r="X216" i="28"/>
  <c r="Z216" i="28" s="1"/>
  <c r="BS216" i="28" s="1"/>
  <c r="W217" i="28"/>
  <c r="Y217" i="28" s="1"/>
  <c r="BN217" i="28" s="1"/>
  <c r="W218" i="28"/>
  <c r="Y218" i="28" s="1"/>
  <c r="BN218" i="28" s="1"/>
  <c r="X218" i="28"/>
  <c r="Z218" i="28" s="1"/>
  <c r="BS218" i="28" s="1"/>
  <c r="X219" i="28"/>
  <c r="Z219" i="28" s="1"/>
  <c r="BS219" i="28" s="1"/>
  <c r="W220" i="28"/>
  <c r="Y220" i="28" s="1"/>
  <c r="BN220" i="28" s="1"/>
  <c r="X220" i="28"/>
  <c r="Z220" i="28" s="1"/>
  <c r="BS220" i="28" s="1"/>
  <c r="W221" i="28"/>
  <c r="Y221" i="28" s="1"/>
  <c r="BN221" i="28" s="1"/>
  <c r="X221" i="28"/>
  <c r="Z221" i="28" s="1"/>
  <c r="BS221" i="28" s="1"/>
  <c r="W222" i="28"/>
  <c r="Y222" i="28" s="1"/>
  <c r="BN222" i="28" s="1"/>
  <c r="X222" i="28"/>
  <c r="Z222" i="28" s="1"/>
  <c r="BS222" i="28" s="1"/>
  <c r="W223" i="28"/>
  <c r="Y223" i="28" s="1"/>
  <c r="BN223" i="28" s="1"/>
  <c r="X223" i="28"/>
  <c r="Z223" i="28" s="1"/>
  <c r="BS223" i="28" s="1"/>
  <c r="W224" i="28"/>
  <c r="Y224" i="28" s="1"/>
  <c r="BN224" i="28" s="1"/>
  <c r="X224" i="28"/>
  <c r="Z224" i="28" s="1"/>
  <c r="BS224" i="28" s="1"/>
  <c r="W225" i="28"/>
  <c r="Y225" i="28" s="1"/>
  <c r="BN225" i="28" s="1"/>
  <c r="W226" i="28"/>
  <c r="Y226" i="28" s="1"/>
  <c r="BN226" i="28" s="1"/>
  <c r="X226" i="28"/>
  <c r="Z226" i="28" s="1"/>
  <c r="BS226" i="28" s="1"/>
  <c r="W227" i="28"/>
  <c r="Y227" i="28" s="1"/>
  <c r="BN227" i="28" s="1"/>
  <c r="X227" i="28"/>
  <c r="Z227" i="28" s="1"/>
  <c r="BS227" i="28" s="1"/>
  <c r="W228" i="28"/>
  <c r="Y228" i="28" s="1"/>
  <c r="BN228" i="28" s="1"/>
  <c r="X228" i="28"/>
  <c r="Z228" i="28" s="1"/>
  <c r="BS228" i="28" s="1"/>
  <c r="W229" i="28"/>
  <c r="Y229" i="28" s="1"/>
  <c r="BN229" i="28" s="1"/>
  <c r="X229" i="28"/>
  <c r="Z229" i="28" s="1"/>
  <c r="BS229" i="28" s="1"/>
  <c r="W230" i="28"/>
  <c r="Y230" i="28" s="1"/>
  <c r="BN230" i="28" s="1"/>
  <c r="X230" i="28"/>
  <c r="Z230" i="28" s="1"/>
  <c r="BS230" i="28" s="1"/>
  <c r="W231" i="28"/>
  <c r="Y231" i="28" s="1"/>
  <c r="BN231" i="28" s="1"/>
  <c r="X231" i="28"/>
  <c r="Z231" i="28" s="1"/>
  <c r="BS231" i="28" s="1"/>
  <c r="W232" i="28"/>
  <c r="Y232" i="28" s="1"/>
  <c r="BN232" i="28" s="1"/>
  <c r="X232" i="28"/>
  <c r="Z232" i="28" s="1"/>
  <c r="BS232" i="28" s="1"/>
  <c r="W233" i="28"/>
  <c r="Y233" i="28" s="1"/>
  <c r="BN233" i="28" s="1"/>
  <c r="X233" i="28"/>
  <c r="Z233" i="28" s="1"/>
  <c r="BS233" i="28" s="1"/>
  <c r="W234" i="28"/>
  <c r="Y234" i="28" s="1"/>
  <c r="BN234" i="28" s="1"/>
  <c r="X234" i="28"/>
  <c r="Z234" i="28" s="1"/>
  <c r="BS234" i="28" s="1"/>
  <c r="W235" i="28"/>
  <c r="Y235" i="28" s="1"/>
  <c r="BN235" i="28" s="1"/>
  <c r="X235" i="28"/>
  <c r="Z235" i="28" s="1"/>
  <c r="BS235" i="28" s="1"/>
  <c r="W236" i="28"/>
  <c r="Y236" i="28" s="1"/>
  <c r="BN236" i="28" s="1"/>
  <c r="X236" i="28"/>
  <c r="Z236" i="28" s="1"/>
  <c r="BS236" i="28" s="1"/>
  <c r="W237" i="28"/>
  <c r="Y237" i="28" s="1"/>
  <c r="BN237" i="28" s="1"/>
  <c r="X237" i="28"/>
  <c r="Z237" i="28" s="1"/>
  <c r="BS237" i="28" s="1"/>
  <c r="W238" i="28"/>
  <c r="Y238" i="28" s="1"/>
  <c r="BN238" i="28" s="1"/>
  <c r="X238" i="28"/>
  <c r="Z238" i="28" s="1"/>
  <c r="BS238" i="28" s="1"/>
  <c r="W239" i="28"/>
  <c r="Y239" i="28" s="1"/>
  <c r="BN239" i="28" s="1"/>
  <c r="X239" i="28"/>
  <c r="Z239" i="28" s="1"/>
  <c r="BS239" i="28" s="1"/>
  <c r="W240" i="28"/>
  <c r="Y240" i="28" s="1"/>
  <c r="BN240" i="28" s="1"/>
  <c r="X240" i="28"/>
  <c r="Z240" i="28" s="1"/>
  <c r="BS240" i="28" s="1"/>
  <c r="X241" i="28"/>
  <c r="Z241" i="28" s="1"/>
  <c r="BS241" i="28" s="1"/>
  <c r="W242" i="28"/>
  <c r="Y242" i="28" s="1"/>
  <c r="BN242" i="28" s="1"/>
  <c r="X242" i="28"/>
  <c r="Z242" i="28" s="1"/>
  <c r="BS242" i="28" s="1"/>
  <c r="W243" i="28"/>
  <c r="Y243" i="28" s="1"/>
  <c r="BN243" i="28" s="1"/>
  <c r="X243" i="28"/>
  <c r="Z243" i="28" s="1"/>
  <c r="BS243" i="28" s="1"/>
  <c r="W244" i="28"/>
  <c r="Y244" i="28" s="1"/>
  <c r="BN244" i="28" s="1"/>
  <c r="X244" i="28"/>
  <c r="Z244" i="28" s="1"/>
  <c r="BS244" i="28" s="1"/>
  <c r="W245" i="28"/>
  <c r="Y245" i="28" s="1"/>
  <c r="BN245" i="28" s="1"/>
  <c r="X245" i="28"/>
  <c r="Z245" i="28" s="1"/>
  <c r="BS245" i="28" s="1"/>
  <c r="W246" i="28"/>
  <c r="Y246" i="28" s="1"/>
  <c r="BN246" i="28" s="1"/>
  <c r="X246" i="28"/>
  <c r="Z246" i="28" s="1"/>
  <c r="BS246" i="28" s="1"/>
  <c r="W247" i="28"/>
  <c r="Y247" i="28" s="1"/>
  <c r="BN247" i="28" s="1"/>
  <c r="X247" i="28"/>
  <c r="Z247" i="28" s="1"/>
  <c r="BS247" i="28" s="1"/>
  <c r="W248" i="28"/>
  <c r="Y248" i="28" s="1"/>
  <c r="BN248" i="28" s="1"/>
  <c r="X248" i="28"/>
  <c r="Z248" i="28" s="1"/>
  <c r="BS248" i="28" s="1"/>
  <c r="W249" i="28"/>
  <c r="Y249" i="28" s="1"/>
  <c r="BN249" i="28" s="1"/>
  <c r="X249" i="28"/>
  <c r="Z249" i="28" s="1"/>
  <c r="BS249" i="28" s="1"/>
  <c r="W250" i="28"/>
  <c r="Y250" i="28" s="1"/>
  <c r="BN250" i="28" s="1"/>
  <c r="X250" i="28"/>
  <c r="Z250" i="28" s="1"/>
  <c r="BS250" i="28" s="1"/>
  <c r="W251" i="28"/>
  <c r="Y251" i="28" s="1"/>
  <c r="BN251" i="28" s="1"/>
  <c r="X251" i="28"/>
  <c r="Z251" i="28" s="1"/>
  <c r="BS251" i="28" s="1"/>
  <c r="W252" i="28"/>
  <c r="Y252" i="28" s="1"/>
  <c r="BN252" i="28" s="1"/>
  <c r="X252" i="28"/>
  <c r="Z252" i="28" s="1"/>
  <c r="BS252" i="28" s="1"/>
  <c r="W253" i="28"/>
  <c r="Y253" i="28" s="1"/>
  <c r="BN253" i="28" s="1"/>
  <c r="X253" i="28"/>
  <c r="Z253" i="28" s="1"/>
  <c r="BS253" i="28" s="1"/>
  <c r="W254" i="28"/>
  <c r="Y254" i="28" s="1"/>
  <c r="BN254" i="28" s="1"/>
  <c r="X254" i="28"/>
  <c r="Z254" i="28" s="1"/>
  <c r="BS254" i="28" s="1"/>
  <c r="W255" i="28"/>
  <c r="Y255" i="28" s="1"/>
  <c r="BN255" i="28" s="1"/>
  <c r="X255" i="28"/>
  <c r="Z255" i="28" s="1"/>
  <c r="BS255" i="28" s="1"/>
  <c r="W256" i="28"/>
  <c r="Y256" i="28" s="1"/>
  <c r="BN256" i="28" s="1"/>
  <c r="X256" i="28"/>
  <c r="Z256" i="28" s="1"/>
  <c r="BS256" i="28" s="1"/>
  <c r="W257" i="28"/>
  <c r="Y257" i="28" s="1"/>
  <c r="BN257" i="28" s="1"/>
  <c r="X257" i="28"/>
  <c r="Z257" i="28" s="1"/>
  <c r="BS257" i="28" s="1"/>
  <c r="W258" i="28"/>
  <c r="Y258" i="28" s="1"/>
  <c r="BN258" i="28" s="1"/>
  <c r="X258" i="28"/>
  <c r="Z258" i="28" s="1"/>
  <c r="BS258" i="28" s="1"/>
  <c r="W259" i="28"/>
  <c r="Y259" i="28" s="1"/>
  <c r="BN259" i="28" s="1"/>
  <c r="X259" i="28"/>
  <c r="Z259" i="28" s="1"/>
  <c r="BS259" i="28" s="1"/>
  <c r="W260" i="28"/>
  <c r="Y260" i="28" s="1"/>
  <c r="BN260" i="28" s="1"/>
  <c r="X260" i="28"/>
  <c r="Z260" i="28" s="1"/>
  <c r="BS260" i="28" s="1"/>
  <c r="W261" i="28"/>
  <c r="Y261" i="28" s="1"/>
  <c r="BN261" i="28" s="1"/>
  <c r="X261" i="28"/>
  <c r="Z261" i="28" s="1"/>
  <c r="BS261" i="28" s="1"/>
  <c r="W262" i="28"/>
  <c r="Y262" i="28" s="1"/>
  <c r="BN262" i="28" s="1"/>
  <c r="X262" i="28"/>
  <c r="Z262" i="28" s="1"/>
  <c r="BS262" i="28" s="1"/>
  <c r="W263" i="28"/>
  <c r="Y263" i="28" s="1"/>
  <c r="BN263" i="28" s="1"/>
  <c r="X263" i="28"/>
  <c r="Z263" i="28" s="1"/>
  <c r="BS263" i="28" s="1"/>
  <c r="W264" i="28"/>
  <c r="Y264" i="28" s="1"/>
  <c r="BN264" i="28" s="1"/>
  <c r="W265" i="28"/>
  <c r="Y265" i="28" s="1"/>
  <c r="BN265" i="28" s="1"/>
  <c r="X265" i="28"/>
  <c r="Z265" i="28" s="1"/>
  <c r="BS265" i="28" s="1"/>
  <c r="W266" i="28"/>
  <c r="Y266" i="28" s="1"/>
  <c r="BN266" i="28" s="1"/>
  <c r="X266" i="28"/>
  <c r="Z266" i="28" s="1"/>
  <c r="BS266" i="28" s="1"/>
  <c r="W267" i="28"/>
  <c r="Y267" i="28" s="1"/>
  <c r="BN267" i="28" s="1"/>
  <c r="X267" i="28"/>
  <c r="Z267" i="28" s="1"/>
  <c r="BS267" i="28" s="1"/>
  <c r="W268" i="28"/>
  <c r="Y268" i="28" s="1"/>
  <c r="BN268" i="28" s="1"/>
  <c r="X268" i="28"/>
  <c r="Z268" i="28" s="1"/>
  <c r="BS268" i="28" s="1"/>
  <c r="W269" i="28"/>
  <c r="Y269" i="28" s="1"/>
  <c r="BN269" i="28" s="1"/>
  <c r="X269" i="28"/>
  <c r="Z269" i="28" s="1"/>
  <c r="BS269" i="28" s="1"/>
  <c r="W270" i="28"/>
  <c r="Y270" i="28" s="1"/>
  <c r="BN270" i="28" s="1"/>
  <c r="X270" i="28"/>
  <c r="Z270" i="28" s="1"/>
  <c r="BS270" i="28" s="1"/>
  <c r="W271" i="28"/>
  <c r="Y271" i="28" s="1"/>
  <c r="BN271" i="28" s="1"/>
  <c r="X271" i="28"/>
  <c r="Z271" i="28" s="1"/>
  <c r="BS271" i="28" s="1"/>
  <c r="W272" i="28"/>
  <c r="Y272" i="28" s="1"/>
  <c r="BN272" i="28" s="1"/>
  <c r="X272" i="28"/>
  <c r="Z272" i="28" s="1"/>
  <c r="BS272" i="28" s="1"/>
  <c r="X273" i="28"/>
  <c r="Z273" i="28" s="1"/>
  <c r="BS273" i="28" s="1"/>
  <c r="W274" i="28"/>
  <c r="Y274" i="28" s="1"/>
  <c r="BN274" i="28" s="1"/>
  <c r="X274" i="28"/>
  <c r="Z274" i="28" s="1"/>
  <c r="BS274" i="28" s="1"/>
  <c r="W275" i="28"/>
  <c r="Y275" i="28" s="1"/>
  <c r="BN275" i="28" s="1"/>
  <c r="X275" i="28"/>
  <c r="Z275" i="28" s="1"/>
  <c r="BS275" i="28" s="1"/>
  <c r="W276" i="28"/>
  <c r="Y276" i="28" s="1"/>
  <c r="BN276" i="28" s="1"/>
  <c r="X276" i="28"/>
  <c r="Z276" i="28" s="1"/>
  <c r="BS276" i="28" s="1"/>
  <c r="W277" i="28"/>
  <c r="Y277" i="28" s="1"/>
  <c r="BN277" i="28" s="1"/>
  <c r="X277" i="28"/>
  <c r="Z277" i="28" s="1"/>
  <c r="BS277" i="28" s="1"/>
  <c r="W278" i="28"/>
  <c r="Y278" i="28" s="1"/>
  <c r="BN278" i="28" s="1"/>
  <c r="X278" i="28"/>
  <c r="Z278" i="28" s="1"/>
  <c r="BS278" i="28" s="1"/>
  <c r="W279" i="28"/>
  <c r="Y279" i="28" s="1"/>
  <c r="BN279" i="28" s="1"/>
  <c r="X279" i="28"/>
  <c r="Z279" i="28" s="1"/>
  <c r="BS279" i="28" s="1"/>
  <c r="W280" i="28"/>
  <c r="Y280" i="28" s="1"/>
  <c r="BN280" i="28" s="1"/>
  <c r="X280" i="28"/>
  <c r="Z280" i="28" s="1"/>
  <c r="BS280" i="28" s="1"/>
  <c r="W281" i="28"/>
  <c r="Y281" i="28" s="1"/>
  <c r="BN281" i="28" s="1"/>
  <c r="X281" i="28"/>
  <c r="Z281" i="28" s="1"/>
  <c r="BS281" i="28" s="1"/>
  <c r="W282" i="28"/>
  <c r="Y282" i="28" s="1"/>
  <c r="BN282" i="28" s="1"/>
  <c r="X282" i="28"/>
  <c r="Z282" i="28" s="1"/>
  <c r="BS282" i="28" s="1"/>
  <c r="W283" i="28"/>
  <c r="Y283" i="28" s="1"/>
  <c r="BN283" i="28" s="1"/>
  <c r="X283" i="28"/>
  <c r="Z283" i="28" s="1"/>
  <c r="BS283" i="28" s="1"/>
  <c r="W284" i="28"/>
  <c r="Y284" i="28" s="1"/>
  <c r="BN284" i="28" s="1"/>
  <c r="X284" i="28"/>
  <c r="Z284" i="28" s="1"/>
  <c r="BS284" i="28" s="1"/>
  <c r="W285" i="28"/>
  <c r="Y285" i="28" s="1"/>
  <c r="BN285" i="28" s="1"/>
  <c r="X285" i="28"/>
  <c r="Z285" i="28" s="1"/>
  <c r="BS285" i="28" s="1"/>
  <c r="W286" i="28"/>
  <c r="Y286" i="28" s="1"/>
  <c r="BN286" i="28" s="1"/>
  <c r="X286" i="28"/>
  <c r="Z286" i="28" s="1"/>
  <c r="BS286" i="28" s="1"/>
  <c r="W287" i="28"/>
  <c r="Y287" i="28" s="1"/>
  <c r="BN287" i="28" s="1"/>
  <c r="X287" i="28"/>
  <c r="Z287" i="28" s="1"/>
  <c r="BS287" i="28" s="1"/>
  <c r="W288" i="28"/>
  <c r="Y288" i="28" s="1"/>
  <c r="BN288" i="28" s="1"/>
  <c r="X288" i="28"/>
  <c r="Z288" i="28" s="1"/>
  <c r="BS288" i="28" s="1"/>
  <c r="W289" i="28"/>
  <c r="Y289" i="28" s="1"/>
  <c r="BN289" i="28" s="1"/>
  <c r="X289" i="28"/>
  <c r="Z289" i="28" s="1"/>
  <c r="BS289" i="28" s="1"/>
  <c r="W290" i="28"/>
  <c r="Y290" i="28" s="1"/>
  <c r="BN290" i="28" s="1"/>
  <c r="X290" i="28"/>
  <c r="Z290" i="28" s="1"/>
  <c r="BS290" i="28" s="1"/>
  <c r="W291" i="28"/>
  <c r="Y291" i="28" s="1"/>
  <c r="BN291" i="28" s="1"/>
  <c r="X291" i="28"/>
  <c r="Z291" i="28" s="1"/>
  <c r="BS291" i="28" s="1"/>
  <c r="W292" i="28"/>
  <c r="Y292" i="28" s="1"/>
  <c r="BN292" i="28" s="1"/>
  <c r="X292" i="28"/>
  <c r="Z292" i="28" s="1"/>
  <c r="BS292" i="28" s="1"/>
  <c r="W293" i="28"/>
  <c r="Y293" i="28" s="1"/>
  <c r="BN293" i="28" s="1"/>
  <c r="X293" i="28"/>
  <c r="Z293" i="28" s="1"/>
  <c r="BS293" i="28" s="1"/>
  <c r="W294" i="28"/>
  <c r="Y294" i="28" s="1"/>
  <c r="BN294" i="28" s="1"/>
  <c r="W295" i="28"/>
  <c r="Y295" i="28" s="1"/>
  <c r="BN295" i="28" s="1"/>
  <c r="X295" i="28"/>
  <c r="Z295" i="28" s="1"/>
  <c r="BS295" i="28" s="1"/>
  <c r="W296" i="28"/>
  <c r="Y296" i="28" s="1"/>
  <c r="BN296" i="28" s="1"/>
  <c r="X296" i="28"/>
  <c r="Z296" i="28" s="1"/>
  <c r="BS296" i="28" s="1"/>
  <c r="X297" i="28"/>
  <c r="Z297" i="28" s="1"/>
  <c r="BS297" i="28" s="1"/>
  <c r="W298" i="28"/>
  <c r="Y298" i="28" s="1"/>
  <c r="BN298" i="28" s="1"/>
  <c r="X298" i="28"/>
  <c r="Z298" i="28" s="1"/>
  <c r="BS298" i="28" s="1"/>
  <c r="W299" i="28"/>
  <c r="Y299" i="28" s="1"/>
  <c r="BN299" i="28" s="1"/>
  <c r="X299" i="28"/>
  <c r="Z299" i="28" s="1"/>
  <c r="BS299" i="28" s="1"/>
  <c r="W300" i="28"/>
  <c r="Y300" i="28" s="1"/>
  <c r="BN300" i="28" s="1"/>
  <c r="X300" i="28"/>
  <c r="Z300" i="28" s="1"/>
  <c r="BS300" i="28" s="1"/>
  <c r="W301" i="28"/>
  <c r="Y301" i="28" s="1"/>
  <c r="BN301" i="28" s="1"/>
  <c r="X301" i="28"/>
  <c r="Z301" i="28" s="1"/>
  <c r="BS301" i="28" s="1"/>
  <c r="W302" i="28"/>
  <c r="Y302" i="28" s="1"/>
  <c r="BN302" i="28" s="1"/>
  <c r="X302" i="28"/>
  <c r="Z302" i="28" s="1"/>
  <c r="BS302" i="28" s="1"/>
  <c r="W303" i="28"/>
  <c r="Y303" i="28" s="1"/>
  <c r="BN303" i="28" s="1"/>
  <c r="X303" i="28"/>
  <c r="Z303" i="28" s="1"/>
  <c r="BS303" i="28" s="1"/>
  <c r="W304" i="28"/>
  <c r="Y304" i="28" s="1"/>
  <c r="BN304" i="28" s="1"/>
  <c r="X304" i="28"/>
  <c r="Z304" i="28" s="1"/>
  <c r="BS304" i="28" s="1"/>
  <c r="W305" i="28"/>
  <c r="Y305" i="28" s="1"/>
  <c r="BN305" i="28" s="1"/>
  <c r="W306" i="28"/>
  <c r="Y306" i="28" s="1"/>
  <c r="BN306" i="28" s="1"/>
  <c r="X306" i="28"/>
  <c r="Z306" i="28" s="1"/>
  <c r="BS306" i="28" s="1"/>
  <c r="W307" i="28"/>
  <c r="Y307" i="28" s="1"/>
  <c r="BN307" i="28" s="1"/>
  <c r="X307" i="28"/>
  <c r="Z307" i="28" s="1"/>
  <c r="BS307" i="28" s="1"/>
  <c r="W308" i="28"/>
  <c r="Y308" i="28" s="1"/>
  <c r="BN308" i="28" s="1"/>
  <c r="X308" i="28"/>
  <c r="Z308" i="28" s="1"/>
  <c r="BS308" i="28" s="1"/>
  <c r="W309" i="28"/>
  <c r="Y309" i="28" s="1"/>
  <c r="BN309" i="28" s="1"/>
  <c r="X309" i="28"/>
  <c r="Z309" i="28" s="1"/>
  <c r="BS309" i="28" s="1"/>
  <c r="X310" i="28"/>
  <c r="Z310" i="28" s="1"/>
  <c r="BS310" i="28" s="1"/>
  <c r="W311" i="28"/>
  <c r="Y311" i="28" s="1"/>
  <c r="BN311" i="28" s="1"/>
  <c r="X311" i="28"/>
  <c r="Z311" i="28" s="1"/>
  <c r="BS311" i="28" s="1"/>
  <c r="W312" i="28"/>
  <c r="Y312" i="28" s="1"/>
  <c r="BN312" i="28" s="1"/>
  <c r="X312" i="28"/>
  <c r="Z312" i="28" s="1"/>
  <c r="BS312" i="28" s="1"/>
  <c r="W313" i="28"/>
  <c r="Y313" i="28" s="1"/>
  <c r="BN313" i="28" s="1"/>
  <c r="X313" i="28"/>
  <c r="Z313" i="28" s="1"/>
  <c r="BS313" i="28" s="1"/>
  <c r="W314" i="28"/>
  <c r="Y314" i="28" s="1"/>
  <c r="BN314" i="28" s="1"/>
  <c r="X314" i="28"/>
  <c r="Z314" i="28" s="1"/>
  <c r="BS314" i="28" s="1"/>
  <c r="W315" i="28"/>
  <c r="Y315" i="28" s="1"/>
  <c r="BN315" i="28" s="1"/>
  <c r="X315" i="28"/>
  <c r="Z315" i="28" s="1"/>
  <c r="BS315" i="28" s="1"/>
  <c r="W316" i="28"/>
  <c r="Y316" i="28" s="1"/>
  <c r="BN316" i="28" s="1"/>
  <c r="X316" i="28"/>
  <c r="Z316" i="28" s="1"/>
  <c r="BS316" i="28" s="1"/>
  <c r="W317" i="28"/>
  <c r="Y317" i="28" s="1"/>
  <c r="BN317" i="28" s="1"/>
  <c r="X317" i="28"/>
  <c r="Z317" i="28" s="1"/>
  <c r="BS317" i="28" s="1"/>
  <c r="W318" i="28"/>
  <c r="Y318" i="28" s="1"/>
  <c r="BN318" i="28" s="1"/>
  <c r="X318" i="28"/>
  <c r="Z318" i="28" s="1"/>
  <c r="BS318" i="28" s="1"/>
  <c r="W319" i="28"/>
  <c r="Y319" i="28" s="1"/>
  <c r="BN319" i="28" s="1"/>
  <c r="X319" i="28"/>
  <c r="Z319" i="28" s="1"/>
  <c r="BS319" i="28" s="1"/>
  <c r="W320" i="28"/>
  <c r="Y320" i="28" s="1"/>
  <c r="BN320" i="28" s="1"/>
  <c r="X320" i="28"/>
  <c r="Z320" i="28" s="1"/>
  <c r="BS320" i="28" s="1"/>
  <c r="W321" i="28"/>
  <c r="Y321" i="28" s="1"/>
  <c r="BN321" i="28" s="1"/>
  <c r="X321" i="28"/>
  <c r="Z321" i="28" s="1"/>
  <c r="BS321" i="28" s="1"/>
  <c r="W322" i="28"/>
  <c r="Y322" i="28" s="1"/>
  <c r="BN322" i="28" s="1"/>
  <c r="X322" i="28"/>
  <c r="Z322" i="28" s="1"/>
  <c r="BS322" i="28" s="1"/>
  <c r="W323" i="28"/>
  <c r="Y323" i="28" s="1"/>
  <c r="BN323" i="28" s="1"/>
  <c r="X323" i="28"/>
  <c r="Z323" i="28" s="1"/>
  <c r="BS323" i="28" s="1"/>
  <c r="W324" i="28"/>
  <c r="Y324" i="28" s="1"/>
  <c r="BN324" i="28" s="1"/>
  <c r="X324" i="28"/>
  <c r="Z324" i="28" s="1"/>
  <c r="BS324" i="28" s="1"/>
  <c r="W325" i="28"/>
  <c r="Y325" i="28" s="1"/>
  <c r="BN325" i="28" s="1"/>
  <c r="X325" i="28"/>
  <c r="Z325" i="28" s="1"/>
  <c r="BS325" i="28" s="1"/>
  <c r="W326" i="28"/>
  <c r="Y326" i="28" s="1"/>
  <c r="BN326" i="28" s="1"/>
  <c r="X326" i="28"/>
  <c r="Z326" i="28" s="1"/>
  <c r="BS326" i="28" s="1"/>
  <c r="W327" i="28"/>
  <c r="Y327" i="28" s="1"/>
  <c r="BN327" i="28" s="1"/>
  <c r="X327" i="28"/>
  <c r="Z327" i="28" s="1"/>
  <c r="BS327" i="28" s="1"/>
  <c r="W328" i="28"/>
  <c r="Y328" i="28" s="1"/>
  <c r="BN328" i="28" s="1"/>
  <c r="X328" i="28"/>
  <c r="Z328" i="28" s="1"/>
  <c r="BS328" i="28" s="1"/>
  <c r="W329" i="28"/>
  <c r="Y329" i="28" s="1"/>
  <c r="BN329" i="28" s="1"/>
  <c r="X329" i="28"/>
  <c r="Z329" i="28" s="1"/>
  <c r="BS329" i="28" s="1"/>
  <c r="W330" i="28"/>
  <c r="Y330" i="28" s="1"/>
  <c r="BN330" i="28" s="1"/>
  <c r="X330" i="28"/>
  <c r="Z330" i="28" s="1"/>
  <c r="BS330" i="28" s="1"/>
  <c r="W331" i="28"/>
  <c r="Y331" i="28" s="1"/>
  <c r="BN331" i="28" s="1"/>
  <c r="X331" i="28"/>
  <c r="Z331" i="28" s="1"/>
  <c r="BS331" i="28" s="1"/>
  <c r="W332" i="28"/>
  <c r="Y332" i="28" s="1"/>
  <c r="BN332" i="28" s="1"/>
  <c r="X332" i="28"/>
  <c r="Z332" i="28" s="1"/>
  <c r="BS332" i="28" s="1"/>
  <c r="W333" i="28"/>
  <c r="Y333" i="28" s="1"/>
  <c r="BN333" i="28" s="1"/>
  <c r="X333" i="28"/>
  <c r="Z333" i="28" s="1"/>
  <c r="BS333" i="28" s="1"/>
  <c r="W334" i="28"/>
  <c r="Y334" i="28" s="1"/>
  <c r="BN334" i="28" s="1"/>
  <c r="X334" i="28"/>
  <c r="Z334" i="28" s="1"/>
  <c r="BS334" i="28" s="1"/>
  <c r="W335" i="28"/>
  <c r="Y335" i="28" s="1"/>
  <c r="BN335" i="28" s="1"/>
  <c r="W336" i="28"/>
  <c r="Y336" i="28" s="1"/>
  <c r="BN336" i="28" s="1"/>
  <c r="X336" i="28"/>
  <c r="Z336" i="28" s="1"/>
  <c r="BS336" i="28" s="1"/>
  <c r="W337" i="28"/>
  <c r="Y337" i="28" s="1"/>
  <c r="BN337" i="28" s="1"/>
  <c r="X337" i="28"/>
  <c r="Z337" i="28" s="1"/>
  <c r="BS337" i="28" s="1"/>
  <c r="W338" i="28"/>
  <c r="Y338" i="28" s="1"/>
  <c r="BN338" i="28" s="1"/>
  <c r="X338" i="28"/>
  <c r="Z338" i="28" s="1"/>
  <c r="BS338" i="28" s="1"/>
  <c r="W339" i="28"/>
  <c r="Y339" i="28" s="1"/>
  <c r="BN339" i="28" s="1"/>
  <c r="X339" i="28"/>
  <c r="Z339" i="28" s="1"/>
  <c r="BS339" i="28" s="1"/>
  <c r="W340" i="28"/>
  <c r="Y340" i="28" s="1"/>
  <c r="BN340" i="28" s="1"/>
  <c r="X340" i="28"/>
  <c r="Z340" i="28" s="1"/>
  <c r="BS340" i="28" s="1"/>
  <c r="W341" i="28"/>
  <c r="Y341" i="28" s="1"/>
  <c r="BN341" i="28" s="1"/>
  <c r="X341" i="28"/>
  <c r="Z341" i="28" s="1"/>
  <c r="BS341" i="28" s="1"/>
  <c r="X342" i="28"/>
  <c r="Z342" i="28" s="1"/>
  <c r="BS342" i="28" s="1"/>
  <c r="W343" i="28"/>
  <c r="Y343" i="28" s="1"/>
  <c r="BN343" i="28" s="1"/>
  <c r="W344" i="28"/>
  <c r="Y344" i="28" s="1"/>
  <c r="BN344" i="28" s="1"/>
  <c r="X344" i="28"/>
  <c r="Z344" i="28" s="1"/>
  <c r="BS344" i="28" s="1"/>
  <c r="W345" i="28"/>
  <c r="Y345" i="28" s="1"/>
  <c r="BN345" i="28" s="1"/>
  <c r="X345" i="28"/>
  <c r="Z345" i="28" s="1"/>
  <c r="BS345" i="28" s="1"/>
  <c r="W346" i="28"/>
  <c r="Y346" i="28" s="1"/>
  <c r="BN346" i="28" s="1"/>
  <c r="X346" i="28"/>
  <c r="Z346" i="28" s="1"/>
  <c r="BS346" i="28" s="1"/>
  <c r="W347" i="28"/>
  <c r="Y347" i="28" s="1"/>
  <c r="BN347" i="28" s="1"/>
  <c r="X347" i="28"/>
  <c r="Z347" i="28" s="1"/>
  <c r="BS347" i="28" s="1"/>
  <c r="W348" i="28"/>
  <c r="Y348" i="28" s="1"/>
  <c r="BN348" i="28" s="1"/>
  <c r="X348" i="28"/>
  <c r="Z348" i="28" s="1"/>
  <c r="BS348" i="28" s="1"/>
  <c r="W349" i="28"/>
  <c r="Y349" i="28" s="1"/>
  <c r="BN349" i="28" s="1"/>
  <c r="X349" i="28"/>
  <c r="Z349" i="28" s="1"/>
  <c r="BS349" i="28" s="1"/>
  <c r="W350" i="28"/>
  <c r="Y350" i="28" s="1"/>
  <c r="BN350" i="28" s="1"/>
  <c r="X350" i="28"/>
  <c r="Z350" i="28" s="1"/>
  <c r="BS350" i="28" s="1"/>
  <c r="W351" i="28"/>
  <c r="Y351" i="28" s="1"/>
  <c r="BN351" i="28" s="1"/>
  <c r="X351" i="28"/>
  <c r="Z351" i="28" s="1"/>
  <c r="BS351" i="28" s="1"/>
  <c r="W352" i="28"/>
  <c r="Y352" i="28" s="1"/>
  <c r="BN352" i="28" s="1"/>
  <c r="X352" i="28"/>
  <c r="Z352" i="28" s="1"/>
  <c r="BS352" i="28" s="1"/>
  <c r="W353" i="28"/>
  <c r="Y353" i="28" s="1"/>
  <c r="BN353" i="28" s="1"/>
  <c r="X353" i="28"/>
  <c r="Z353" i="28" s="1"/>
  <c r="BS353" i="28" s="1"/>
  <c r="W354" i="28"/>
  <c r="Y354" i="28" s="1"/>
  <c r="BN354" i="28" s="1"/>
  <c r="X354" i="28"/>
  <c r="Z354" i="28" s="1"/>
  <c r="BS354" i="28" s="1"/>
  <c r="W355" i="28"/>
  <c r="Y355" i="28" s="1"/>
  <c r="BN355" i="28" s="1"/>
  <c r="X355" i="28"/>
  <c r="Z355" i="28" s="1"/>
  <c r="BS355" i="28" s="1"/>
  <c r="W356" i="28"/>
  <c r="Y356" i="28" s="1"/>
  <c r="BN356" i="28" s="1"/>
  <c r="X356" i="28"/>
  <c r="Z356" i="28" s="1"/>
  <c r="BS356" i="28" s="1"/>
  <c r="W357" i="28"/>
  <c r="Y357" i="28" s="1"/>
  <c r="BN357" i="28" s="1"/>
  <c r="X357" i="28"/>
  <c r="Z357" i="28" s="1"/>
  <c r="BS357" i="28" s="1"/>
  <c r="W358" i="28"/>
  <c r="Y358" i="28" s="1"/>
  <c r="BN358" i="28" s="1"/>
  <c r="X358" i="28"/>
  <c r="Z358" i="28" s="1"/>
  <c r="BS358" i="28" s="1"/>
  <c r="W359" i="28"/>
  <c r="Y359" i="28" s="1"/>
  <c r="BN359" i="28" s="1"/>
  <c r="X359" i="28"/>
  <c r="Z359" i="28" s="1"/>
  <c r="BS359" i="28" s="1"/>
  <c r="W360" i="28"/>
  <c r="Y360" i="28" s="1"/>
  <c r="BN360" i="28" s="1"/>
  <c r="X360" i="28"/>
  <c r="Z360" i="28" s="1"/>
  <c r="BS360" i="28" s="1"/>
  <c r="W361" i="28"/>
  <c r="Y361" i="28" s="1"/>
  <c r="BN361" i="28" s="1"/>
  <c r="X361" i="28"/>
  <c r="Z361" i="28" s="1"/>
  <c r="BS361" i="28" s="1"/>
  <c r="W362" i="28"/>
  <c r="Y362" i="28" s="1"/>
  <c r="BN362" i="28" s="1"/>
  <c r="X362" i="28"/>
  <c r="Z362" i="28" s="1"/>
  <c r="BS362" i="28" s="1"/>
  <c r="W363" i="28"/>
  <c r="Y363" i="28" s="1"/>
  <c r="BN363" i="28" s="1"/>
  <c r="X363" i="28"/>
  <c r="Z363" i="28" s="1"/>
  <c r="BS363" i="28" s="1"/>
  <c r="W364" i="28"/>
  <c r="Y364" i="28" s="1"/>
  <c r="BN364" i="28" s="1"/>
  <c r="X364" i="28"/>
  <c r="Z364" i="28" s="1"/>
  <c r="BS364" i="28" s="1"/>
  <c r="W365" i="28"/>
  <c r="Y365" i="28" s="1"/>
  <c r="BN365" i="28" s="1"/>
  <c r="X365" i="28"/>
  <c r="Z365" i="28" s="1"/>
  <c r="BS365" i="28" s="1"/>
  <c r="W366" i="28"/>
  <c r="Y366" i="28" s="1"/>
  <c r="BN366" i="28" s="1"/>
  <c r="X366" i="28"/>
  <c r="Z366" i="28" s="1"/>
  <c r="BS366" i="28" s="1"/>
  <c r="W367" i="28"/>
  <c r="Y367" i="28" s="1"/>
  <c r="BN367" i="28" s="1"/>
  <c r="X367" i="28"/>
  <c r="Z367" i="28" s="1"/>
  <c r="BS367" i="28" s="1"/>
  <c r="W368" i="28"/>
  <c r="Y368" i="28" s="1"/>
  <c r="BN368" i="28" s="1"/>
  <c r="X368" i="28"/>
  <c r="Z368" i="28" s="1"/>
  <c r="BS368" i="28" s="1"/>
  <c r="X369" i="28"/>
  <c r="Z369" i="28" s="1"/>
  <c r="BS369" i="28" s="1"/>
  <c r="W370" i="28"/>
  <c r="Y370" i="28" s="1"/>
  <c r="BN370" i="28" s="1"/>
  <c r="X370" i="28"/>
  <c r="Z370" i="28" s="1"/>
  <c r="BS370" i="28" s="1"/>
  <c r="W371" i="28"/>
  <c r="Y371" i="28" s="1"/>
  <c r="BN371" i="28" s="1"/>
  <c r="X371" i="28"/>
  <c r="Z371" i="28" s="1"/>
  <c r="BS371" i="28" s="1"/>
  <c r="W372" i="28"/>
  <c r="Y372" i="28" s="1"/>
  <c r="BN372" i="28" s="1"/>
  <c r="X372" i="28"/>
  <c r="Z372" i="28" s="1"/>
  <c r="BS372" i="28" s="1"/>
  <c r="W373" i="28"/>
  <c r="Y373" i="28" s="1"/>
  <c r="BN373" i="28" s="1"/>
  <c r="X373" i="28"/>
  <c r="Z373" i="28" s="1"/>
  <c r="BS373" i="28" s="1"/>
  <c r="W374" i="28"/>
  <c r="Y374" i="28" s="1"/>
  <c r="BN374" i="28" s="1"/>
  <c r="X374" i="28"/>
  <c r="Z374" i="28" s="1"/>
  <c r="BS374" i="28" s="1"/>
  <c r="W375" i="28"/>
  <c r="Y375" i="28" s="1"/>
  <c r="BN375" i="28" s="1"/>
  <c r="X375" i="28"/>
  <c r="Z375" i="28" s="1"/>
  <c r="BS375" i="28" s="1"/>
  <c r="W376" i="28"/>
  <c r="Y376" i="28" s="1"/>
  <c r="BN376" i="28" s="1"/>
  <c r="X376" i="28"/>
  <c r="Z376" i="28" s="1"/>
  <c r="BS376" i="28" s="1"/>
  <c r="W377" i="28"/>
  <c r="Y377" i="28" s="1"/>
  <c r="BN377" i="28" s="1"/>
  <c r="X377" i="28"/>
  <c r="Z377" i="28" s="1"/>
  <c r="BS377" i="28" s="1"/>
  <c r="W378" i="28"/>
  <c r="Y378" i="28" s="1"/>
  <c r="BN378" i="28" s="1"/>
  <c r="X378" i="28"/>
  <c r="Z378" i="28" s="1"/>
  <c r="BS378" i="28" s="1"/>
  <c r="W379" i="28"/>
  <c r="Y379" i="28" s="1"/>
  <c r="BN379" i="28" s="1"/>
  <c r="X379" i="28"/>
  <c r="Z379" i="28" s="1"/>
  <c r="BS379" i="28" s="1"/>
  <c r="W380" i="28"/>
  <c r="Y380" i="28" s="1"/>
  <c r="BN380" i="28" s="1"/>
  <c r="X380" i="28"/>
  <c r="Z380" i="28" s="1"/>
  <c r="BS380" i="28" s="1"/>
  <c r="W381" i="28"/>
  <c r="Y381" i="28" s="1"/>
  <c r="BN381" i="28" s="1"/>
  <c r="X381" i="28"/>
  <c r="Z381" i="28" s="1"/>
  <c r="BS381" i="28" s="1"/>
  <c r="W382" i="28"/>
  <c r="Y382" i="28" s="1"/>
  <c r="BN382" i="28" s="1"/>
  <c r="X382" i="28"/>
  <c r="Z382" i="28" s="1"/>
  <c r="BS382" i="28" s="1"/>
  <c r="W383" i="28"/>
  <c r="Y383" i="28" s="1"/>
  <c r="BN383" i="28" s="1"/>
  <c r="X383" i="28"/>
  <c r="Z383" i="28" s="1"/>
  <c r="BS383" i="28" s="1"/>
  <c r="W384" i="28"/>
  <c r="Y384" i="28" s="1"/>
  <c r="BN384" i="28" s="1"/>
  <c r="W385" i="28"/>
  <c r="Y385" i="28" s="1"/>
  <c r="BN385" i="28" s="1"/>
  <c r="X385" i="28"/>
  <c r="Z385" i="28" s="1"/>
  <c r="BS385" i="28" s="1"/>
  <c r="W386" i="28"/>
  <c r="Y386" i="28" s="1"/>
  <c r="BN386" i="28" s="1"/>
  <c r="X386" i="28"/>
  <c r="Z386" i="28" s="1"/>
  <c r="BS386" i="28" s="1"/>
  <c r="W387" i="28"/>
  <c r="Y387" i="28" s="1"/>
  <c r="BN387" i="28" s="1"/>
  <c r="X387" i="28"/>
  <c r="Z387" i="28" s="1"/>
  <c r="BS387" i="28" s="1"/>
  <c r="W388" i="28"/>
  <c r="Y388" i="28" s="1"/>
  <c r="BN388" i="28" s="1"/>
  <c r="X388" i="28"/>
  <c r="Z388" i="28" s="1"/>
  <c r="BS388" i="28" s="1"/>
  <c r="W389" i="28"/>
  <c r="Y389" i="28" s="1"/>
  <c r="BN389" i="28" s="1"/>
  <c r="X389" i="28"/>
  <c r="Z389" i="28" s="1"/>
  <c r="BS389" i="28" s="1"/>
  <c r="W390" i="28"/>
  <c r="Y390" i="28" s="1"/>
  <c r="BN390" i="28" s="1"/>
  <c r="X390" i="28"/>
  <c r="Z390" i="28" s="1"/>
  <c r="BS390" i="28" s="1"/>
  <c r="W391" i="28"/>
  <c r="Y391" i="28" s="1"/>
  <c r="BN391" i="28" s="1"/>
  <c r="X391" i="28"/>
  <c r="Z391" i="28" s="1"/>
  <c r="BS391" i="28" s="1"/>
  <c r="W392" i="28"/>
  <c r="Y392" i="28" s="1"/>
  <c r="BN392" i="28" s="1"/>
  <c r="X392" i="28"/>
  <c r="Z392" i="28" s="1"/>
  <c r="BS392" i="28" s="1"/>
  <c r="W393" i="28"/>
  <c r="Y393" i="28" s="1"/>
  <c r="BN393" i="28" s="1"/>
  <c r="X393" i="28"/>
  <c r="Z393" i="28" s="1"/>
  <c r="BS393" i="28" s="1"/>
  <c r="W394" i="28"/>
  <c r="Y394" i="28" s="1"/>
  <c r="BN394" i="28" s="1"/>
  <c r="X394" i="28"/>
  <c r="Z394" i="28" s="1"/>
  <c r="BS394" i="28" s="1"/>
  <c r="W395" i="28"/>
  <c r="Y395" i="28" s="1"/>
  <c r="BN395" i="28" s="1"/>
  <c r="X395" i="28"/>
  <c r="Z395" i="28" s="1"/>
  <c r="BS395" i="28" s="1"/>
  <c r="W396" i="28"/>
  <c r="Y396" i="28" s="1"/>
  <c r="BN396" i="28" s="1"/>
  <c r="X396" i="28"/>
  <c r="Z396" i="28" s="1"/>
  <c r="BS396" i="28" s="1"/>
  <c r="W397" i="28"/>
  <c r="Y397" i="28" s="1"/>
  <c r="BN397" i="28" s="1"/>
  <c r="X397" i="28"/>
  <c r="Z397" i="28" s="1"/>
  <c r="BS397" i="28" s="1"/>
  <c r="W398" i="28"/>
  <c r="Y398" i="28" s="1"/>
  <c r="BN398" i="28" s="1"/>
  <c r="X398" i="28"/>
  <c r="Z398" i="28" s="1"/>
  <c r="BS398" i="28" s="1"/>
  <c r="W399" i="28"/>
  <c r="Y399" i="28" s="1"/>
  <c r="BN399" i="28" s="1"/>
  <c r="X399" i="28"/>
  <c r="Z399" i="28" s="1"/>
  <c r="BS399" i="28" s="1"/>
  <c r="X400" i="28"/>
  <c r="Z400" i="28" s="1"/>
  <c r="BS400" i="28" s="1"/>
  <c r="W401" i="28"/>
  <c r="Y401" i="28" s="1"/>
  <c r="BN401" i="28" s="1"/>
  <c r="X401" i="28"/>
  <c r="Z401" i="28" s="1"/>
  <c r="BS401" i="28" s="1"/>
  <c r="W402" i="28"/>
  <c r="Y402" i="28" s="1"/>
  <c r="BN402" i="28" s="1"/>
  <c r="X402" i="28"/>
  <c r="Z402" i="28" s="1"/>
  <c r="BS402" i="28" s="1"/>
  <c r="W403" i="28"/>
  <c r="Y403" i="28" s="1"/>
  <c r="BN403" i="28" s="1"/>
  <c r="X403" i="28"/>
  <c r="Z403" i="28" s="1"/>
  <c r="BS403" i="28" s="1"/>
  <c r="W404" i="28"/>
  <c r="Y404" i="28" s="1"/>
  <c r="BN404" i="28" s="1"/>
  <c r="X404" i="28"/>
  <c r="Z404" i="28" s="1"/>
  <c r="BS404" i="28" s="1"/>
  <c r="W405" i="28"/>
  <c r="Y405" i="28" s="1"/>
  <c r="BN405" i="28" s="1"/>
  <c r="X405" i="28"/>
  <c r="Z405" i="28" s="1"/>
  <c r="BS405" i="28" s="1"/>
  <c r="W406" i="28"/>
  <c r="Y406" i="28" s="1"/>
  <c r="BN406" i="28" s="1"/>
  <c r="X406" i="28"/>
  <c r="Z406" i="28" s="1"/>
  <c r="BS406" i="28" s="1"/>
  <c r="W407" i="28"/>
  <c r="Y407" i="28" s="1"/>
  <c r="BN407" i="28" s="1"/>
  <c r="X407" i="28"/>
  <c r="Z407" i="28" s="1"/>
  <c r="BS407" i="28" s="1"/>
  <c r="W408" i="28"/>
  <c r="Y408" i="28" s="1"/>
  <c r="BN408" i="28" s="1"/>
  <c r="X408" i="28"/>
  <c r="Z408" i="28" s="1"/>
  <c r="BS408" i="28" s="1"/>
  <c r="W409" i="28"/>
  <c r="Y409" i="28" s="1"/>
  <c r="BN409" i="28" s="1"/>
  <c r="W410" i="28"/>
  <c r="Y410" i="28" s="1"/>
  <c r="BN410" i="28" s="1"/>
  <c r="X410" i="28"/>
  <c r="Z410" i="28" s="1"/>
  <c r="BS410" i="28" s="1"/>
  <c r="W411" i="28"/>
  <c r="Y411" i="28" s="1"/>
  <c r="BN411" i="28" s="1"/>
  <c r="X411" i="28"/>
  <c r="Z411" i="28" s="1"/>
  <c r="BS411" i="28" s="1"/>
  <c r="W412" i="28"/>
  <c r="Y412" i="28" s="1"/>
  <c r="BN412" i="28" s="1"/>
  <c r="X412" i="28"/>
  <c r="Z412" i="28" s="1"/>
  <c r="BS412" i="28" s="1"/>
  <c r="W413" i="28"/>
  <c r="Y413" i="28" s="1"/>
  <c r="BN413" i="28" s="1"/>
  <c r="X413" i="28"/>
  <c r="Z413" i="28" s="1"/>
  <c r="BS413" i="28" s="1"/>
  <c r="W414" i="28"/>
  <c r="Y414" i="28" s="1"/>
  <c r="BN414" i="28" s="1"/>
  <c r="X414" i="28"/>
  <c r="Z414" i="28" s="1"/>
  <c r="BS414" i="28" s="1"/>
  <c r="W415" i="28"/>
  <c r="Y415" i="28" s="1"/>
  <c r="BN415" i="28" s="1"/>
  <c r="X415" i="28"/>
  <c r="Z415" i="28" s="1"/>
  <c r="BS415" i="28" s="1"/>
  <c r="W416" i="28"/>
  <c r="Y416" i="28" s="1"/>
  <c r="BN416" i="28" s="1"/>
  <c r="X416" i="28"/>
  <c r="Z416" i="28" s="1"/>
  <c r="BS416" i="28" s="1"/>
  <c r="W417" i="28"/>
  <c r="Y417" i="28" s="1"/>
  <c r="BN417" i="28" s="1"/>
  <c r="X417" i="28"/>
  <c r="Z417" i="28" s="1"/>
  <c r="BS417" i="28" s="1"/>
  <c r="W418" i="28"/>
  <c r="Y418" i="28" s="1"/>
  <c r="BN418" i="28" s="1"/>
  <c r="X418" i="28"/>
  <c r="Z418" i="28" s="1"/>
  <c r="BS418" i="28" s="1"/>
  <c r="W419" i="28"/>
  <c r="Y419" i="28" s="1"/>
  <c r="BN419" i="28" s="1"/>
  <c r="X419" i="28"/>
  <c r="Z419" i="28" s="1"/>
  <c r="BS419" i="28" s="1"/>
  <c r="W420" i="28"/>
  <c r="Y420" i="28" s="1"/>
  <c r="BN420" i="28" s="1"/>
  <c r="X420" i="28"/>
  <c r="Z420" i="28" s="1"/>
  <c r="BS420" i="28" s="1"/>
  <c r="X421" i="28"/>
  <c r="Z421" i="28" s="1"/>
  <c r="BS421" i="28" s="1"/>
  <c r="W422" i="28"/>
  <c r="Y422" i="28" s="1"/>
  <c r="BN422" i="28" s="1"/>
  <c r="X422" i="28"/>
  <c r="Z422" i="28" s="1"/>
  <c r="BS422" i="28" s="1"/>
  <c r="W423" i="28"/>
  <c r="Y423" i="28" s="1"/>
  <c r="BN423" i="28" s="1"/>
  <c r="X423" i="28"/>
  <c r="Z423" i="28" s="1"/>
  <c r="BS423" i="28" s="1"/>
  <c r="W424" i="28"/>
  <c r="Y424" i="28" s="1"/>
  <c r="BN424" i="28" s="1"/>
  <c r="X424" i="28"/>
  <c r="Z424" i="28" s="1"/>
  <c r="BS424" i="28" s="1"/>
  <c r="W425" i="28"/>
  <c r="Y425" i="28" s="1"/>
  <c r="BN425" i="28" s="1"/>
  <c r="X425" i="28"/>
  <c r="Z425" i="28" s="1"/>
  <c r="BS425" i="28" s="1"/>
  <c r="W426" i="28"/>
  <c r="Y426" i="28" s="1"/>
  <c r="BN426" i="28" s="1"/>
  <c r="X426" i="28"/>
  <c r="Z426" i="28" s="1"/>
  <c r="BS426" i="28" s="1"/>
  <c r="W427" i="28"/>
  <c r="Y427" i="28" s="1"/>
  <c r="BN427" i="28" s="1"/>
  <c r="X427" i="28"/>
  <c r="Z427" i="28" s="1"/>
  <c r="BS427" i="28" s="1"/>
  <c r="W428" i="28"/>
  <c r="Y428" i="28" s="1"/>
  <c r="BN428" i="28" s="1"/>
  <c r="X428" i="28"/>
  <c r="Z428" i="28" s="1"/>
  <c r="BS428" i="28" s="1"/>
  <c r="W429" i="28"/>
  <c r="Y429" i="28" s="1"/>
  <c r="BN429" i="28" s="1"/>
  <c r="X429" i="28"/>
  <c r="Z429" i="28" s="1"/>
  <c r="BS429" i="28" s="1"/>
  <c r="W430" i="28"/>
  <c r="Y430" i="28" s="1"/>
  <c r="BN430" i="28" s="1"/>
  <c r="W431" i="28"/>
  <c r="Y431" i="28" s="1"/>
  <c r="BN431" i="28" s="1"/>
  <c r="X431" i="28"/>
  <c r="Z431" i="28" s="1"/>
  <c r="BS431" i="28" s="1"/>
  <c r="W432" i="28"/>
  <c r="Y432" i="28" s="1"/>
  <c r="BN432" i="28" s="1"/>
  <c r="X432" i="28"/>
  <c r="Z432" i="28" s="1"/>
  <c r="BS432" i="28" s="1"/>
  <c r="W433" i="28"/>
  <c r="Y433" i="28" s="1"/>
  <c r="BN433" i="28" s="1"/>
  <c r="X433" i="28"/>
  <c r="Z433" i="28" s="1"/>
  <c r="BS433" i="28" s="1"/>
  <c r="W434" i="28"/>
  <c r="Y434" i="28" s="1"/>
  <c r="BN434" i="28" s="1"/>
  <c r="X434" i="28"/>
  <c r="Z434" i="28" s="1"/>
  <c r="BS434" i="28" s="1"/>
  <c r="W435" i="28"/>
  <c r="Y435" i="28" s="1"/>
  <c r="BN435" i="28" s="1"/>
  <c r="X435" i="28"/>
  <c r="Z435" i="28" s="1"/>
  <c r="BS435" i="28" s="1"/>
  <c r="W436" i="28"/>
  <c r="Y436" i="28" s="1"/>
  <c r="BN436" i="28" s="1"/>
  <c r="X436" i="28"/>
  <c r="Z436" i="28" s="1"/>
  <c r="BS436" i="28" s="1"/>
  <c r="W437" i="28"/>
  <c r="Y437" i="28" s="1"/>
  <c r="BN437" i="28" s="1"/>
  <c r="X437" i="28"/>
  <c r="Z437" i="28" s="1"/>
  <c r="BS437" i="28" s="1"/>
  <c r="W438" i="28"/>
  <c r="Y438" i="28" s="1"/>
  <c r="BN438" i="28" s="1"/>
  <c r="X438" i="28"/>
  <c r="Z438" i="28" s="1"/>
  <c r="BS438" i="28" s="1"/>
  <c r="W439" i="28"/>
  <c r="Y439" i="28" s="1"/>
  <c r="BN439" i="28" s="1"/>
  <c r="X439" i="28"/>
  <c r="Z439" i="28" s="1"/>
  <c r="BS439" i="28" s="1"/>
  <c r="W440" i="28"/>
  <c r="Y440" i="28" s="1"/>
  <c r="BN440" i="28" s="1"/>
  <c r="X440" i="28"/>
  <c r="Z440" i="28" s="1"/>
  <c r="BS440" i="28" s="1"/>
  <c r="W441" i="28"/>
  <c r="Y441" i="28" s="1"/>
  <c r="BN441" i="28" s="1"/>
  <c r="X441" i="28"/>
  <c r="Z441" i="28" s="1"/>
  <c r="BS441" i="28" s="1"/>
  <c r="X442" i="28"/>
  <c r="Z442" i="28" s="1"/>
  <c r="BS442" i="28" s="1"/>
  <c r="W443" i="28"/>
  <c r="Y443" i="28" s="1"/>
  <c r="BN443" i="28" s="1"/>
  <c r="X443" i="28"/>
  <c r="Z443" i="28" s="1"/>
  <c r="BS443" i="28" s="1"/>
  <c r="W444" i="28"/>
  <c r="Y444" i="28" s="1"/>
  <c r="BN444" i="28" s="1"/>
  <c r="X444" i="28"/>
  <c r="Z444" i="28" s="1"/>
  <c r="BS444" i="28" s="1"/>
  <c r="W445" i="28"/>
  <c r="Y445" i="28" s="1"/>
  <c r="BN445" i="28" s="1"/>
  <c r="X445" i="28"/>
  <c r="Z445" i="28" s="1"/>
  <c r="BS445" i="28" s="1"/>
  <c r="W446" i="28"/>
  <c r="Y446" i="28" s="1"/>
  <c r="BN446" i="28" s="1"/>
  <c r="X446" i="28"/>
  <c r="Z446" i="28" s="1"/>
  <c r="BS446" i="28" s="1"/>
  <c r="W447" i="28"/>
  <c r="Y447" i="28" s="1"/>
  <c r="BN447" i="28" s="1"/>
  <c r="X447" i="28"/>
  <c r="Z447" i="28" s="1"/>
  <c r="BS447" i="28" s="1"/>
  <c r="W448" i="28"/>
  <c r="Y448" i="28" s="1"/>
  <c r="BN448" i="28" s="1"/>
  <c r="X448" i="28"/>
  <c r="Z448" i="28" s="1"/>
  <c r="BS448" i="28" s="1"/>
  <c r="W449" i="28"/>
  <c r="Y449" i="28" s="1"/>
  <c r="BN449" i="28" s="1"/>
  <c r="X449" i="28"/>
  <c r="Z449" i="28" s="1"/>
  <c r="BS449" i="28" s="1"/>
  <c r="W450" i="28"/>
  <c r="Y450" i="28" s="1"/>
  <c r="BN450" i="28" s="1"/>
  <c r="X450" i="28"/>
  <c r="Z450" i="28" s="1"/>
  <c r="BS450" i="28" s="1"/>
  <c r="W451" i="28"/>
  <c r="Y451" i="28" s="1"/>
  <c r="BN451" i="28" s="1"/>
  <c r="X451" i="28"/>
  <c r="Z451" i="28" s="1"/>
  <c r="BS451" i="28" s="1"/>
  <c r="W452" i="28"/>
  <c r="Y452" i="28" s="1"/>
  <c r="BN452" i="28" s="1"/>
  <c r="X452" i="28"/>
  <c r="Z452" i="28" s="1"/>
  <c r="BS452" i="28" s="1"/>
  <c r="W453" i="28"/>
  <c r="Y453" i="28" s="1"/>
  <c r="BN453" i="28" s="1"/>
  <c r="X453" i="28"/>
  <c r="Z453" i="28" s="1"/>
  <c r="BS453" i="28" s="1"/>
  <c r="W454" i="28"/>
  <c r="Y454" i="28" s="1"/>
  <c r="BN454" i="28" s="1"/>
  <c r="X454" i="28"/>
  <c r="Z454" i="28" s="1"/>
  <c r="BS454" i="28" s="1"/>
  <c r="W455" i="28"/>
  <c r="Y455" i="28" s="1"/>
  <c r="BN455" i="28" s="1"/>
  <c r="W456" i="28"/>
  <c r="Y456" i="28" s="1"/>
  <c r="BN456" i="28" s="1"/>
  <c r="X456" i="28"/>
  <c r="Z456" i="28" s="1"/>
  <c r="BS456" i="28" s="1"/>
  <c r="W457" i="28"/>
  <c r="Y457" i="28" s="1"/>
  <c r="BN457" i="28" s="1"/>
  <c r="X457" i="28"/>
  <c r="Z457" i="28" s="1"/>
  <c r="BS457" i="28" s="1"/>
  <c r="W458" i="28"/>
  <c r="Y458" i="28" s="1"/>
  <c r="BN458" i="28" s="1"/>
  <c r="X458" i="28"/>
  <c r="Z458" i="28" s="1"/>
  <c r="BS458" i="28" s="1"/>
  <c r="W459" i="28"/>
  <c r="Y459" i="28" s="1"/>
  <c r="BN459" i="28" s="1"/>
  <c r="X459" i="28"/>
  <c r="Z459" i="28" s="1"/>
  <c r="BS459" i="28" s="1"/>
  <c r="W460" i="28"/>
  <c r="Y460" i="28" s="1"/>
  <c r="BN460" i="28" s="1"/>
  <c r="X460" i="28"/>
  <c r="Z460" i="28" s="1"/>
  <c r="BS460" i="28" s="1"/>
  <c r="W461" i="28"/>
  <c r="Y461" i="28" s="1"/>
  <c r="BN461" i="28" s="1"/>
  <c r="X461" i="28"/>
  <c r="Z461" i="28" s="1"/>
  <c r="BS461" i="28" s="1"/>
  <c r="W462" i="28"/>
  <c r="Y462" i="28" s="1"/>
  <c r="BN462" i="28" s="1"/>
  <c r="X462" i="28"/>
  <c r="Z462" i="28" s="1"/>
  <c r="BS462" i="28" s="1"/>
  <c r="W463" i="28"/>
  <c r="Y463" i="28" s="1"/>
  <c r="BN463" i="28" s="1"/>
  <c r="X463" i="28"/>
  <c r="Z463" i="28" s="1"/>
  <c r="BS463" i="28" s="1"/>
  <c r="W464" i="28"/>
  <c r="Y464" i="28" s="1"/>
  <c r="BN464" i="28" s="1"/>
  <c r="X464" i="28"/>
  <c r="Z464" i="28" s="1"/>
  <c r="BS464" i="28" s="1"/>
  <c r="W465" i="28"/>
  <c r="Y465" i="28" s="1"/>
  <c r="BN465" i="28" s="1"/>
  <c r="X465" i="28"/>
  <c r="Z465" i="28" s="1"/>
  <c r="BS465" i="28" s="1"/>
  <c r="W466" i="28"/>
  <c r="Y466" i="28" s="1"/>
  <c r="BN466" i="28" s="1"/>
  <c r="X466" i="28"/>
  <c r="Z466" i="28" s="1"/>
  <c r="BS466" i="28" s="1"/>
  <c r="X467" i="28"/>
  <c r="Z467" i="28" s="1"/>
  <c r="BS467" i="28" s="1"/>
  <c r="W468" i="28"/>
  <c r="Y468" i="28" s="1"/>
  <c r="BN468" i="28" s="1"/>
  <c r="X468" i="28"/>
  <c r="Z468" i="28" s="1"/>
  <c r="BS468" i="28" s="1"/>
  <c r="W469" i="28"/>
  <c r="Y469" i="28" s="1"/>
  <c r="BN469" i="28" s="1"/>
  <c r="X469" i="28"/>
  <c r="Z469" i="28" s="1"/>
  <c r="BS469" i="28" s="1"/>
  <c r="W470" i="28"/>
  <c r="Y470" i="28" s="1"/>
  <c r="BN470" i="28" s="1"/>
  <c r="X470" i="28"/>
  <c r="Z470" i="28" s="1"/>
  <c r="BS470" i="28" s="1"/>
  <c r="W471" i="28"/>
  <c r="Y471" i="28" s="1"/>
  <c r="BN471" i="28" s="1"/>
  <c r="X471" i="28"/>
  <c r="Z471" i="28" s="1"/>
  <c r="BS471" i="28" s="1"/>
  <c r="W472" i="28"/>
  <c r="Y472" i="28" s="1"/>
  <c r="BN472" i="28" s="1"/>
  <c r="X472" i="28"/>
  <c r="Z472" i="28" s="1"/>
  <c r="BS472" i="28" s="1"/>
  <c r="W473" i="28"/>
  <c r="Y473" i="28" s="1"/>
  <c r="BN473" i="28" s="1"/>
  <c r="X473" i="28"/>
  <c r="Z473" i="28" s="1"/>
  <c r="BS473" i="28" s="1"/>
  <c r="W474" i="28"/>
  <c r="Y474" i="28" s="1"/>
  <c r="BN474" i="28" s="1"/>
  <c r="X474" i="28"/>
  <c r="Z474" i="28" s="1"/>
  <c r="BS474" i="28" s="1"/>
  <c r="W475" i="28"/>
  <c r="Y475" i="28" s="1"/>
  <c r="BN475" i="28" s="1"/>
  <c r="X475" i="28"/>
  <c r="Z475" i="28" s="1"/>
  <c r="BS475" i="28" s="1"/>
  <c r="W476" i="28"/>
  <c r="Y476" i="28" s="1"/>
  <c r="BN476" i="28" s="1"/>
  <c r="X476" i="28"/>
  <c r="Z476" i="28" s="1"/>
  <c r="BS476" i="28" s="1"/>
  <c r="W477" i="28"/>
  <c r="Y477" i="28" s="1"/>
  <c r="BN477" i="28" s="1"/>
  <c r="X477" i="28"/>
  <c r="Z477" i="28" s="1"/>
  <c r="BS477" i="28" s="1"/>
  <c r="W478" i="28"/>
  <c r="Y478" i="28" s="1"/>
  <c r="BN478" i="28" s="1"/>
  <c r="X478" i="28"/>
  <c r="Z478" i="28" s="1"/>
  <c r="BS478" i="28" s="1"/>
  <c r="W479" i="28"/>
  <c r="Y479" i="28" s="1"/>
  <c r="BN479" i="28" s="1"/>
  <c r="X479" i="28"/>
  <c r="Z479" i="28" s="1"/>
  <c r="BS479" i="28" s="1"/>
  <c r="W480" i="28"/>
  <c r="Y480" i="28" s="1"/>
  <c r="BN480" i="28" s="1"/>
  <c r="X480" i="28"/>
  <c r="Z480" i="28" s="1"/>
  <c r="BS480" i="28" s="1"/>
  <c r="W481" i="28"/>
  <c r="Y481" i="28" s="1"/>
  <c r="BN481" i="28" s="1"/>
  <c r="X481" i="28"/>
  <c r="Z481" i="28" s="1"/>
  <c r="BS481" i="28" s="1"/>
  <c r="W482" i="28"/>
  <c r="Y482" i="28" s="1"/>
  <c r="BN482" i="28" s="1"/>
  <c r="X482" i="28"/>
  <c r="Z482" i="28" s="1"/>
  <c r="BS482" i="28" s="1"/>
  <c r="W483" i="28"/>
  <c r="Y483" i="28" s="1"/>
  <c r="BN483" i="28" s="1"/>
  <c r="X483" i="28"/>
  <c r="Z483" i="28" s="1"/>
  <c r="BS483" i="28" s="1"/>
  <c r="W484" i="28"/>
  <c r="Y484" i="28" s="1"/>
  <c r="BN484" i="28" s="1"/>
  <c r="X484" i="28"/>
  <c r="Z484" i="28" s="1"/>
  <c r="BS484" i="28" s="1"/>
  <c r="W485" i="28"/>
  <c r="Y485" i="28" s="1"/>
  <c r="BN485" i="28" s="1"/>
  <c r="X485" i="28"/>
  <c r="Z485" i="28" s="1"/>
  <c r="BS485" i="28" s="1"/>
  <c r="W486" i="28"/>
  <c r="Y486" i="28" s="1"/>
  <c r="BN486" i="28" s="1"/>
  <c r="X486" i="28"/>
  <c r="Z486" i="28" s="1"/>
  <c r="BS486" i="28" s="1"/>
  <c r="W487" i="28"/>
  <c r="Y487" i="28" s="1"/>
  <c r="BN487" i="28" s="1"/>
  <c r="X487" i="28"/>
  <c r="Z487" i="28" s="1"/>
  <c r="BS487" i="28" s="1"/>
  <c r="W488" i="28"/>
  <c r="Y488" i="28" s="1"/>
  <c r="BN488" i="28" s="1"/>
  <c r="X488" i="28"/>
  <c r="Z488" i="28" s="1"/>
  <c r="BS488" i="28" s="1"/>
  <c r="W489" i="28"/>
  <c r="Y489" i="28" s="1"/>
  <c r="BN489" i="28" s="1"/>
  <c r="X489" i="28"/>
  <c r="Z489" i="28" s="1"/>
  <c r="BS489" i="28" s="1"/>
  <c r="W490" i="28"/>
  <c r="Y490" i="28" s="1"/>
  <c r="BN490" i="28" s="1"/>
  <c r="X490" i="28"/>
  <c r="Z490" i="28" s="1"/>
  <c r="BS490" i="28" s="1"/>
  <c r="W491" i="28"/>
  <c r="Y491" i="28" s="1"/>
  <c r="BN491" i="28" s="1"/>
  <c r="X491" i="28"/>
  <c r="Z491" i="28" s="1"/>
  <c r="BS491" i="28" s="1"/>
  <c r="W492" i="28"/>
  <c r="Y492" i="28" s="1"/>
  <c r="BN492" i="28" s="1"/>
  <c r="X492" i="28"/>
  <c r="Z492" i="28" s="1"/>
  <c r="BS492" i="28" s="1"/>
  <c r="W493" i="28"/>
  <c r="Y493" i="28" s="1"/>
  <c r="BN493" i="28" s="1"/>
  <c r="X493" i="28"/>
  <c r="Z493" i="28" s="1"/>
  <c r="BS493" i="28" s="1"/>
  <c r="W494" i="28"/>
  <c r="Y494" i="28" s="1"/>
  <c r="BN494" i="28" s="1"/>
  <c r="X494" i="28"/>
  <c r="Z494" i="28" s="1"/>
  <c r="BS494" i="28" s="1"/>
  <c r="W495" i="28"/>
  <c r="Y495" i="28" s="1"/>
  <c r="BN495" i="28" s="1"/>
  <c r="X495" i="28"/>
  <c r="Z495" i="28" s="1"/>
  <c r="BS495" i="28" s="1"/>
  <c r="W496" i="28"/>
  <c r="Y496" i="28" s="1"/>
  <c r="BN496" i="28" s="1"/>
  <c r="W497" i="28"/>
  <c r="Y497" i="28" s="1"/>
  <c r="BN497" i="28" s="1"/>
  <c r="X497" i="28"/>
  <c r="Z497" i="28" s="1"/>
  <c r="BS497" i="28" s="1"/>
  <c r="W498" i="28"/>
  <c r="Y498" i="28" s="1"/>
  <c r="BN498" i="28" s="1"/>
  <c r="X498" i="28"/>
  <c r="Z498" i="28" s="1"/>
  <c r="BS498" i="28" s="1"/>
  <c r="W499" i="28"/>
  <c r="Y499" i="28" s="1"/>
  <c r="BN499" i="28" s="1"/>
  <c r="X499" i="28"/>
  <c r="Z499" i="28" s="1"/>
  <c r="BS499" i="28" s="1"/>
  <c r="W500" i="28"/>
  <c r="Y500" i="28" s="1"/>
  <c r="BN500" i="28" s="1"/>
  <c r="X500" i="28"/>
  <c r="Z500" i="28" s="1"/>
  <c r="BS500" i="28" s="1"/>
  <c r="O1" i="28"/>
  <c r="N1" i="28"/>
  <c r="M1" i="28"/>
  <c r="L1" i="28"/>
  <c r="K1" i="28"/>
  <c r="J1" i="28"/>
  <c r="BX424" i="28"/>
  <c r="CG424" i="28" s="1"/>
  <c r="H1" i="28"/>
  <c r="G1" i="28"/>
  <c r="F1" i="28"/>
  <c r="E1" i="28"/>
  <c r="L98" i="25"/>
  <c r="M98" i="25"/>
  <c r="Q98" i="25"/>
  <c r="L99" i="25"/>
  <c r="M99" i="25"/>
  <c r="O99" i="25"/>
  <c r="P99" i="25"/>
  <c r="Q99" i="25"/>
  <c r="L101" i="25"/>
  <c r="M101" i="25"/>
  <c r="N101" i="25"/>
  <c r="O101" i="25"/>
  <c r="Q101" i="25"/>
  <c r="L102" i="25"/>
  <c r="M102" i="25"/>
  <c r="O102" i="25"/>
  <c r="Q102" i="25"/>
  <c r="L104" i="25"/>
  <c r="M104" i="25"/>
  <c r="O104" i="25"/>
  <c r="Q104" i="25"/>
  <c r="L105" i="25"/>
  <c r="M105" i="25"/>
  <c r="N105" i="25"/>
  <c r="O105" i="25"/>
  <c r="Q105" i="25"/>
  <c r="L107" i="25"/>
  <c r="M107" i="25"/>
  <c r="N107" i="25"/>
  <c r="O107" i="25"/>
  <c r="P107" i="25"/>
  <c r="Q107" i="25"/>
  <c r="L108" i="25"/>
  <c r="O108" i="25"/>
  <c r="Q108" i="25"/>
  <c r="L110" i="25"/>
  <c r="M110" i="25"/>
  <c r="Q110" i="25"/>
  <c r="L111" i="25"/>
  <c r="M111" i="25"/>
  <c r="N111" i="25"/>
  <c r="O111" i="25"/>
  <c r="P111" i="25"/>
  <c r="Q111" i="25"/>
  <c r="L113" i="25"/>
  <c r="M113" i="25"/>
  <c r="N113" i="25"/>
  <c r="O113" i="25"/>
  <c r="P113" i="25"/>
  <c r="Q113" i="25"/>
  <c r="L114" i="25"/>
  <c r="M114" i="25"/>
  <c r="O114" i="25"/>
  <c r="Q114" i="25"/>
  <c r="L116" i="25"/>
  <c r="M116" i="25"/>
  <c r="O116" i="25"/>
  <c r="Q116" i="25"/>
  <c r="L117" i="25"/>
  <c r="M117" i="25"/>
  <c r="N117" i="25"/>
  <c r="O117" i="25"/>
  <c r="Q117" i="25"/>
  <c r="L119" i="25"/>
  <c r="M119" i="25"/>
  <c r="N119" i="25"/>
  <c r="O119" i="25"/>
  <c r="P119" i="25"/>
  <c r="Q119" i="25"/>
  <c r="L120" i="25"/>
  <c r="O120" i="25"/>
  <c r="Q120" i="25"/>
  <c r="L122" i="25"/>
  <c r="M122" i="25"/>
  <c r="Q122" i="25"/>
  <c r="L123" i="25"/>
  <c r="M123" i="25"/>
  <c r="N123" i="25"/>
  <c r="O123" i="25"/>
  <c r="P123" i="25"/>
  <c r="Q123" i="25"/>
  <c r="L125" i="25"/>
  <c r="M125" i="25"/>
  <c r="N125" i="25"/>
  <c r="O125" i="25"/>
  <c r="P125" i="25"/>
  <c r="Q125" i="25"/>
  <c r="L126" i="25"/>
  <c r="M126" i="25"/>
  <c r="O126" i="25"/>
  <c r="Q126" i="25"/>
  <c r="L128" i="25"/>
  <c r="M128" i="25"/>
  <c r="O128" i="25"/>
  <c r="Q128" i="25"/>
  <c r="L129" i="25"/>
  <c r="M129" i="25"/>
  <c r="N129" i="25"/>
  <c r="O129" i="25"/>
  <c r="Q129" i="25"/>
  <c r="L131" i="25"/>
  <c r="M131" i="25"/>
  <c r="N131" i="25"/>
  <c r="O131" i="25"/>
  <c r="P131" i="25"/>
  <c r="Q131" i="25"/>
  <c r="L132" i="25"/>
  <c r="O132" i="25"/>
  <c r="Q132" i="25"/>
  <c r="L134" i="25"/>
  <c r="M134" i="25"/>
  <c r="Q134" i="25"/>
  <c r="L135" i="25"/>
  <c r="M135" i="25"/>
  <c r="N135" i="25"/>
  <c r="O135" i="25"/>
  <c r="P135" i="25"/>
  <c r="Q135" i="25"/>
  <c r="L137" i="25"/>
  <c r="M137" i="25"/>
  <c r="N137" i="25"/>
  <c r="O137" i="25"/>
  <c r="P137" i="25"/>
  <c r="Q137" i="25"/>
  <c r="L138" i="25"/>
  <c r="M138" i="25"/>
  <c r="O138" i="25"/>
  <c r="Q138" i="25"/>
  <c r="L139" i="25"/>
  <c r="L140" i="25"/>
  <c r="M140" i="25"/>
  <c r="O140" i="25"/>
  <c r="Q140" i="25"/>
  <c r="L141" i="25"/>
  <c r="M141" i="25"/>
  <c r="N141" i="25"/>
  <c r="O141" i="25"/>
  <c r="Q141" i="25"/>
  <c r="L143" i="25"/>
  <c r="M143" i="25"/>
  <c r="N143" i="25"/>
  <c r="O143" i="25"/>
  <c r="P143" i="25"/>
  <c r="Q143" i="25"/>
  <c r="L144" i="25"/>
  <c r="O144" i="25"/>
  <c r="Q144" i="25"/>
  <c r="L146" i="25"/>
  <c r="M146" i="25"/>
  <c r="Q146" i="25"/>
  <c r="L147" i="25"/>
  <c r="M147" i="25"/>
  <c r="N147" i="25"/>
  <c r="O147" i="25"/>
  <c r="P147" i="25"/>
  <c r="Q147" i="25"/>
  <c r="Q148" i="25"/>
  <c r="L149" i="25"/>
  <c r="M149" i="25"/>
  <c r="N149" i="25"/>
  <c r="O149" i="25"/>
  <c r="P149" i="25"/>
  <c r="Q149" i="25"/>
  <c r="L150" i="25"/>
  <c r="M150" i="25"/>
  <c r="O150" i="25"/>
  <c r="Q150" i="25"/>
  <c r="L152" i="25"/>
  <c r="M152" i="25"/>
  <c r="O152" i="25"/>
  <c r="Q152" i="25"/>
  <c r="L153" i="25"/>
  <c r="M153" i="25"/>
  <c r="N153" i="25"/>
  <c r="O153" i="25"/>
  <c r="Q153" i="25"/>
  <c r="L155" i="25"/>
  <c r="M155" i="25"/>
  <c r="N155" i="25"/>
  <c r="O155" i="25"/>
  <c r="P155" i="25"/>
  <c r="Q155" i="25"/>
  <c r="L156" i="25"/>
  <c r="O156" i="25"/>
  <c r="Q156" i="25"/>
  <c r="L158" i="25"/>
  <c r="M158" i="25"/>
  <c r="O158" i="25"/>
  <c r="Q158" i="25"/>
  <c r="L159" i="25"/>
  <c r="M159" i="25"/>
  <c r="N159" i="25"/>
  <c r="O159" i="25"/>
  <c r="P159" i="25"/>
  <c r="Q159" i="25"/>
  <c r="L161" i="25"/>
  <c r="M161" i="25"/>
  <c r="N161" i="25"/>
  <c r="O161" i="25"/>
  <c r="P161" i="25"/>
  <c r="Q161" i="25"/>
  <c r="L162" i="25"/>
  <c r="M162" i="25"/>
  <c r="O162" i="25"/>
  <c r="Q162" i="25"/>
  <c r="N163" i="25"/>
  <c r="L164" i="25"/>
  <c r="M164" i="25"/>
  <c r="O164" i="25"/>
  <c r="Q164" i="25"/>
  <c r="L165" i="25"/>
  <c r="M165" i="25"/>
  <c r="N165" i="25"/>
  <c r="O165" i="25"/>
  <c r="P165" i="25"/>
  <c r="Q165" i="25"/>
  <c r="L167" i="25"/>
  <c r="M167" i="25"/>
  <c r="N167" i="25"/>
  <c r="O167" i="25"/>
  <c r="P167" i="25"/>
  <c r="Q167" i="25"/>
  <c r="L168" i="25"/>
  <c r="O168" i="25"/>
  <c r="Q168" i="25"/>
  <c r="L170" i="25"/>
  <c r="M170" i="25"/>
  <c r="Q170" i="25"/>
  <c r="L171" i="25"/>
  <c r="M171" i="25"/>
  <c r="N171" i="25"/>
  <c r="O171" i="25"/>
  <c r="P171" i="25"/>
  <c r="Q171" i="25"/>
  <c r="L173" i="25"/>
  <c r="M173" i="25"/>
  <c r="O173" i="25"/>
  <c r="P173" i="25"/>
  <c r="Q173" i="25"/>
  <c r="L174" i="25"/>
  <c r="M174" i="25"/>
  <c r="O174" i="25"/>
  <c r="P174" i="25"/>
  <c r="Q174" i="25"/>
  <c r="L176" i="25"/>
  <c r="M176" i="25"/>
  <c r="O176" i="25"/>
  <c r="Q176" i="25"/>
  <c r="L177" i="25"/>
  <c r="M177" i="25"/>
  <c r="N177" i="25"/>
  <c r="O177" i="25"/>
  <c r="Q177" i="25"/>
  <c r="L179" i="25"/>
  <c r="M179" i="25"/>
  <c r="N179" i="25"/>
  <c r="O179" i="25"/>
  <c r="P179" i="25"/>
  <c r="Q179" i="25"/>
  <c r="L180" i="25"/>
  <c r="Q180" i="25"/>
  <c r="L183" i="25"/>
  <c r="M183" i="25"/>
  <c r="N183" i="25"/>
  <c r="O183" i="25"/>
  <c r="P183" i="25"/>
  <c r="Q183" i="25"/>
  <c r="L185" i="25"/>
  <c r="M185" i="25"/>
  <c r="O185" i="25"/>
  <c r="Q185" i="25"/>
  <c r="L186" i="25"/>
  <c r="M186" i="25"/>
  <c r="N186" i="25"/>
  <c r="O186" i="25"/>
  <c r="Q186" i="25"/>
  <c r="L188" i="25"/>
  <c r="M188" i="25"/>
  <c r="O188" i="25"/>
  <c r="Q188" i="25"/>
  <c r="M189" i="25"/>
  <c r="O189" i="25"/>
  <c r="L191" i="25"/>
  <c r="M191" i="25"/>
  <c r="N191" i="25"/>
  <c r="O191" i="25"/>
  <c r="P191" i="25"/>
  <c r="Q191" i="25"/>
  <c r="L192" i="25"/>
  <c r="Q192" i="25"/>
  <c r="L195" i="25"/>
  <c r="M195" i="25"/>
  <c r="N195" i="25"/>
  <c r="O195" i="25"/>
  <c r="P195" i="25"/>
  <c r="Q195" i="25"/>
  <c r="L197" i="25"/>
  <c r="M197" i="25"/>
  <c r="O197" i="25"/>
  <c r="L198" i="25"/>
  <c r="M198" i="25"/>
  <c r="N198" i="25"/>
  <c r="O198" i="25"/>
  <c r="P198" i="25"/>
  <c r="Q198" i="25"/>
  <c r="F1" i="25"/>
  <c r="G1" i="25"/>
  <c r="H1" i="25"/>
  <c r="I1" i="25"/>
  <c r="J1" i="25"/>
  <c r="E1" i="25"/>
  <c r="D1" i="25"/>
  <c r="C1" i="25"/>
  <c r="B1" i="25"/>
  <c r="A1" i="25"/>
  <c r="I1" i="30"/>
  <c r="J1" i="30"/>
  <c r="M106" i="25" l="1"/>
  <c r="M118" i="25"/>
  <c r="M130" i="25"/>
  <c r="M109" i="25"/>
  <c r="M100" i="25"/>
  <c r="M196" i="25"/>
  <c r="M121" i="25"/>
  <c r="G187" i="25"/>
  <c r="N187" i="25" s="1"/>
  <c r="J184" i="25"/>
  <c r="Q184" i="25" s="1"/>
  <c r="H175" i="25"/>
  <c r="H163" i="25"/>
  <c r="H151" i="25"/>
  <c r="O151" i="25" s="1"/>
  <c r="H139" i="25"/>
  <c r="O139" i="25" s="1"/>
  <c r="H127" i="25"/>
  <c r="O127" i="25" s="1"/>
  <c r="H115" i="25"/>
  <c r="O115" i="25" s="1"/>
  <c r="H103" i="25"/>
  <c r="H91" i="25"/>
  <c r="O187" i="25" s="1"/>
  <c r="P182" i="25"/>
  <c r="N180" i="25"/>
  <c r="H79" i="25"/>
  <c r="H67" i="25"/>
  <c r="H55" i="25"/>
  <c r="H43" i="25"/>
  <c r="H31" i="25"/>
  <c r="H19" i="25"/>
  <c r="H7" i="25"/>
  <c r="H184" i="25"/>
  <c r="F175" i="25"/>
  <c r="I172" i="25"/>
  <c r="P172" i="25" s="1"/>
  <c r="F163" i="25"/>
  <c r="M163" i="25" s="1"/>
  <c r="I160" i="25"/>
  <c r="P160" i="25" s="1"/>
  <c r="F151" i="25"/>
  <c r="M151" i="25" s="1"/>
  <c r="I148" i="25"/>
  <c r="P148" i="25" s="1"/>
  <c r="F139" i="25"/>
  <c r="I136" i="25"/>
  <c r="F127" i="25"/>
  <c r="I124" i="25"/>
  <c r="F115" i="25"/>
  <c r="I112" i="25"/>
  <c r="F103" i="25"/>
  <c r="I100" i="25"/>
  <c r="P196" i="25" s="1"/>
  <c r="F91" i="25"/>
  <c r="M187" i="25" s="1"/>
  <c r="I88" i="25"/>
  <c r="P184" i="25" s="1"/>
  <c r="N182" i="25"/>
  <c r="F79" i="25"/>
  <c r="I76" i="25"/>
  <c r="F67" i="25"/>
  <c r="I64" i="25"/>
  <c r="F55" i="25"/>
  <c r="I52" i="25"/>
  <c r="F43" i="25"/>
  <c r="I40" i="25"/>
  <c r="F31" i="25"/>
  <c r="I28" i="25"/>
  <c r="F19" i="25"/>
  <c r="I16" i="25"/>
  <c r="F7" i="25"/>
  <c r="G184" i="25"/>
  <c r="H172" i="25"/>
  <c r="H160" i="25"/>
  <c r="H148" i="25"/>
  <c r="H136" i="25"/>
  <c r="O136" i="25" s="1"/>
  <c r="H124" i="25"/>
  <c r="O124" i="25" s="1"/>
  <c r="H112" i="25"/>
  <c r="O112" i="25" s="1"/>
  <c r="H100" i="25"/>
  <c r="H88" i="25"/>
  <c r="H76" i="25"/>
  <c r="H64" i="25"/>
  <c r="H52" i="25"/>
  <c r="H40" i="25"/>
  <c r="H28" i="25"/>
  <c r="H16" i="25"/>
  <c r="F184" i="25"/>
  <c r="M184" i="25" s="1"/>
  <c r="J181" i="25"/>
  <c r="G172" i="25"/>
  <c r="J169" i="25"/>
  <c r="Q169" i="25" s="1"/>
  <c r="G160" i="25"/>
  <c r="N160" i="25" s="1"/>
  <c r="J157" i="25"/>
  <c r="Q157" i="25" s="1"/>
  <c r="G148" i="25"/>
  <c r="N148" i="25" s="1"/>
  <c r="J145" i="25"/>
  <c r="Q145" i="25" s="1"/>
  <c r="G136" i="25"/>
  <c r="J133" i="25"/>
  <c r="G124" i="25"/>
  <c r="J121" i="25"/>
  <c r="G112" i="25"/>
  <c r="J109" i="25"/>
  <c r="G100" i="25"/>
  <c r="J97" i="25"/>
  <c r="Q193" i="25" s="1"/>
  <c r="P186" i="25"/>
  <c r="G88" i="25"/>
  <c r="N184" i="25" s="1"/>
  <c r="J85" i="25"/>
  <c r="G76" i="25"/>
  <c r="J73" i="25"/>
  <c r="G64" i="25"/>
  <c r="J61" i="25"/>
  <c r="G52" i="25"/>
  <c r="J49" i="25"/>
  <c r="G40" i="25"/>
  <c r="J37" i="25"/>
  <c r="G28" i="25"/>
  <c r="J25" i="25"/>
  <c r="G16" i="25"/>
  <c r="J13" i="25"/>
  <c r="E172" i="25"/>
  <c r="L172" i="25" s="1"/>
  <c r="E160" i="25"/>
  <c r="E148" i="25"/>
  <c r="E136" i="25"/>
  <c r="E124" i="25"/>
  <c r="E112" i="25"/>
  <c r="L112" i="25" s="1"/>
  <c r="E100" i="25"/>
  <c r="E88" i="25"/>
  <c r="L184" i="25" s="1"/>
  <c r="E76" i="25"/>
  <c r="E64" i="25"/>
  <c r="E52" i="25"/>
  <c r="E40" i="25"/>
  <c r="E28" i="25"/>
  <c r="E16" i="25"/>
  <c r="E4" i="25"/>
  <c r="I181" i="25"/>
  <c r="I169" i="25"/>
  <c r="I157" i="25"/>
  <c r="P157" i="25" s="1"/>
  <c r="I145" i="25"/>
  <c r="P145" i="25" s="1"/>
  <c r="I133" i="25"/>
  <c r="P133" i="25" s="1"/>
  <c r="I121" i="25"/>
  <c r="P121" i="25" s="1"/>
  <c r="I109" i="25"/>
  <c r="P109" i="25" s="1"/>
  <c r="I97" i="25"/>
  <c r="P193" i="25" s="1"/>
  <c r="I85" i="25"/>
  <c r="I73" i="25"/>
  <c r="I61" i="25"/>
  <c r="I49" i="25"/>
  <c r="I37" i="25"/>
  <c r="I25" i="25"/>
  <c r="I13" i="25"/>
  <c r="J4" i="25"/>
  <c r="H181" i="25"/>
  <c r="O181" i="25" s="1"/>
  <c r="H169" i="25"/>
  <c r="H157" i="25"/>
  <c r="H145" i="25"/>
  <c r="O145" i="25" s="1"/>
  <c r="H133" i="25"/>
  <c r="O133" i="25" s="1"/>
  <c r="H121" i="25"/>
  <c r="O121" i="25" s="1"/>
  <c r="H109" i="25"/>
  <c r="H97" i="25"/>
  <c r="O193" i="25" s="1"/>
  <c r="P188" i="25"/>
  <c r="H85" i="25"/>
  <c r="H73" i="25"/>
  <c r="H61" i="25"/>
  <c r="H49" i="25"/>
  <c r="H37" i="25"/>
  <c r="H25" i="25"/>
  <c r="H13" i="25"/>
  <c r="I4" i="25"/>
  <c r="P100" i="25" s="1"/>
  <c r="G181" i="25"/>
  <c r="N181" i="25" s="1"/>
  <c r="J178" i="25"/>
  <c r="G169" i="25"/>
  <c r="J166" i="25"/>
  <c r="G157" i="25"/>
  <c r="J154" i="25"/>
  <c r="G145" i="25"/>
  <c r="J142" i="25"/>
  <c r="G133" i="25"/>
  <c r="J130" i="25"/>
  <c r="Q130" i="25" s="1"/>
  <c r="G121" i="25"/>
  <c r="N121" i="25" s="1"/>
  <c r="J118" i="25"/>
  <c r="Q118" i="25" s="1"/>
  <c r="G109" i="25"/>
  <c r="N109" i="25" s="1"/>
  <c r="J106" i="25"/>
  <c r="G97" i="25"/>
  <c r="N193" i="25" s="1"/>
  <c r="J94" i="25"/>
  <c r="Q190" i="25" s="1"/>
  <c r="G85" i="25"/>
  <c r="J82" i="25"/>
  <c r="G73" i="25"/>
  <c r="J70" i="25"/>
  <c r="G61" i="25"/>
  <c r="J58" i="25"/>
  <c r="G49" i="25"/>
  <c r="J46" i="25"/>
  <c r="G37" i="25"/>
  <c r="J34" i="25"/>
  <c r="G25" i="25"/>
  <c r="J22" i="25"/>
  <c r="G13" i="25"/>
  <c r="J10" i="25"/>
  <c r="L193" i="25"/>
  <c r="E181" i="25"/>
  <c r="L181" i="25" s="1"/>
  <c r="E169" i="25"/>
  <c r="L169" i="25" s="1"/>
  <c r="E157" i="25"/>
  <c r="L157" i="25" s="1"/>
  <c r="E145" i="25"/>
  <c r="E133" i="25"/>
  <c r="L133" i="25" s="1"/>
  <c r="E121" i="25"/>
  <c r="L121" i="25" s="1"/>
  <c r="E109" i="25"/>
  <c r="E97" i="25"/>
  <c r="E85" i="25"/>
  <c r="E73" i="25"/>
  <c r="E61" i="25"/>
  <c r="E49" i="25"/>
  <c r="E37" i="25"/>
  <c r="E25" i="25"/>
  <c r="E13" i="25"/>
  <c r="H4" i="25"/>
  <c r="O98" i="25"/>
  <c r="I178" i="25"/>
  <c r="P178" i="25" s="1"/>
  <c r="I166" i="25"/>
  <c r="I154" i="25"/>
  <c r="I142" i="25"/>
  <c r="I130" i="25"/>
  <c r="P130" i="25" s="1"/>
  <c r="I118" i="25"/>
  <c r="P118" i="25" s="1"/>
  <c r="I106" i="25"/>
  <c r="P106" i="25" s="1"/>
  <c r="I94" i="25"/>
  <c r="P190" i="25" s="1"/>
  <c r="N188" i="25"/>
  <c r="I82" i="25"/>
  <c r="I70" i="25"/>
  <c r="I58" i="25"/>
  <c r="I46" i="25"/>
  <c r="I34" i="25"/>
  <c r="I22" i="25"/>
  <c r="I10" i="25"/>
  <c r="G4" i="25"/>
  <c r="Q100" i="25"/>
  <c r="J187" i="25"/>
  <c r="H178" i="25"/>
  <c r="O178" i="25" s="1"/>
  <c r="H166" i="25"/>
  <c r="O166" i="25" s="1"/>
  <c r="H154" i="25"/>
  <c r="O154" i="25" s="1"/>
  <c r="H142" i="25"/>
  <c r="H130" i="25"/>
  <c r="O130" i="25" s="1"/>
  <c r="H118" i="25"/>
  <c r="O118" i="25" s="1"/>
  <c r="H106" i="25"/>
  <c r="H94" i="25"/>
  <c r="O190" i="25" s="1"/>
  <c r="H82" i="25"/>
  <c r="H70" i="25"/>
  <c r="H58" i="25"/>
  <c r="H46" i="25"/>
  <c r="H34" i="25"/>
  <c r="H22" i="25"/>
  <c r="H10" i="25"/>
  <c r="I187" i="25"/>
  <c r="P187" i="25" s="1"/>
  <c r="G178" i="25"/>
  <c r="N178" i="25" s="1"/>
  <c r="J175" i="25"/>
  <c r="Q175" i="25" s="1"/>
  <c r="G166" i="25"/>
  <c r="J163" i="25"/>
  <c r="G154" i="25"/>
  <c r="J151" i="25"/>
  <c r="G142" i="25"/>
  <c r="J139" i="25"/>
  <c r="G130" i="25"/>
  <c r="J127" i="25"/>
  <c r="Q127" i="25" s="1"/>
  <c r="G118" i="25"/>
  <c r="N118" i="25" s="1"/>
  <c r="J115" i="25"/>
  <c r="Q115" i="25" s="1"/>
  <c r="G106" i="25"/>
  <c r="N106" i="25" s="1"/>
  <c r="J103" i="25"/>
  <c r="Q103" i="25" s="1"/>
  <c r="G94" i="25"/>
  <c r="N190" i="25" s="1"/>
  <c r="J91" i="25"/>
  <c r="P180" i="25"/>
  <c r="G82" i="25"/>
  <c r="J79" i="25"/>
  <c r="G70" i="25"/>
  <c r="J67" i="25"/>
  <c r="G58" i="25"/>
  <c r="J55" i="25"/>
  <c r="G46" i="25"/>
  <c r="J43" i="25"/>
  <c r="G34" i="25"/>
  <c r="J31" i="25"/>
  <c r="G22" i="25"/>
  <c r="J19" i="25"/>
  <c r="G10" i="25"/>
  <c r="J7" i="25"/>
  <c r="E178" i="25"/>
  <c r="L178" i="25" s="1"/>
  <c r="E166" i="25"/>
  <c r="L166" i="25" s="1"/>
  <c r="E154" i="25"/>
  <c r="L154" i="25" s="1"/>
  <c r="E142" i="25"/>
  <c r="L142" i="25" s="1"/>
  <c r="E130" i="25"/>
  <c r="E118" i="25"/>
  <c r="L118" i="25" s="1"/>
  <c r="E106" i="25"/>
  <c r="L106" i="25" s="1"/>
  <c r="E94" i="25"/>
  <c r="L190" i="25" s="1"/>
  <c r="E82" i="25"/>
  <c r="E70" i="25"/>
  <c r="E58" i="25"/>
  <c r="E46" i="25"/>
  <c r="E34" i="25"/>
  <c r="E22" i="25"/>
  <c r="E10" i="25"/>
  <c r="P102" i="25"/>
  <c r="N100" i="25"/>
  <c r="N196" i="25"/>
  <c r="P98" i="25"/>
  <c r="N98" i="25"/>
  <c r="BX150" i="28"/>
  <c r="BY150" i="28" s="1"/>
  <c r="BX138" i="28"/>
  <c r="BY138" i="28" s="1"/>
  <c r="BX126" i="28"/>
  <c r="BY126" i="28" s="1"/>
  <c r="BX114" i="28"/>
  <c r="BY114" i="28" s="1"/>
  <c r="BX102" i="28"/>
  <c r="CG102" i="28" s="1"/>
  <c r="BX90" i="28"/>
  <c r="BX78" i="28"/>
  <c r="CG78" i="28" s="1"/>
  <c r="BX66" i="28"/>
  <c r="CG66" i="28" s="1"/>
  <c r="BX54" i="28"/>
  <c r="CG54" i="28" s="1"/>
  <c r="BX360" i="28"/>
  <c r="BY360" i="28" s="1"/>
  <c r="BX180" i="28"/>
  <c r="CG180" i="28" s="1"/>
  <c r="BX168" i="28"/>
  <c r="CG168" i="28" s="1"/>
  <c r="BX156" i="28"/>
  <c r="CG156" i="28" s="1"/>
  <c r="CA77" i="28"/>
  <c r="BX371" i="28"/>
  <c r="BY371" i="28" s="1"/>
  <c r="BX287" i="28"/>
  <c r="CG287" i="28" s="1"/>
  <c r="BX179" i="28"/>
  <c r="CG179" i="28" s="1"/>
  <c r="BX167" i="28"/>
  <c r="BX155" i="28"/>
  <c r="BX143" i="28"/>
  <c r="CG143" i="28" s="1"/>
  <c r="BX131" i="28"/>
  <c r="CG131" i="28" s="1"/>
  <c r="BX119" i="28"/>
  <c r="CG119" i="28" s="1"/>
  <c r="BX107" i="28"/>
  <c r="CG107" i="28" s="1"/>
  <c r="CB151" i="28"/>
  <c r="CB55" i="28"/>
  <c r="BX2" i="28"/>
  <c r="CG2" i="28" s="1"/>
  <c r="BX242" i="28"/>
  <c r="CG242" i="28" s="1"/>
  <c r="BX230" i="28"/>
  <c r="CG230" i="28" s="1"/>
  <c r="BX218" i="28"/>
  <c r="CG218" i="28" s="1"/>
  <c r="BX206" i="28"/>
  <c r="CG206" i="28" s="1"/>
  <c r="BX146" i="28"/>
  <c r="CG146" i="28" s="1"/>
  <c r="BX134" i="28"/>
  <c r="CG134" i="28" s="1"/>
  <c r="BX122" i="28"/>
  <c r="CG122" i="28" s="1"/>
  <c r="BX110" i="28"/>
  <c r="CG110" i="28" s="1"/>
  <c r="CB152" i="28"/>
  <c r="CB140" i="28"/>
  <c r="CB44" i="28"/>
  <c r="CB32" i="28"/>
  <c r="CB20" i="28"/>
  <c r="CB8" i="28"/>
  <c r="BL52" i="28"/>
  <c r="BL49" i="28"/>
  <c r="BL46" i="28"/>
  <c r="BL43" i="28"/>
  <c r="BL40" i="28"/>
  <c r="BL37" i="28"/>
  <c r="BL34" i="28"/>
  <c r="BL31" i="28"/>
  <c r="BL28" i="28"/>
  <c r="BL25" i="28"/>
  <c r="BL22" i="28"/>
  <c r="BL19" i="28"/>
  <c r="BX435" i="28"/>
  <c r="CG435" i="28" s="1"/>
  <c r="CB279" i="28"/>
  <c r="CA410" i="28"/>
  <c r="CA302" i="28"/>
  <c r="CA290" i="28"/>
  <c r="CA278" i="28"/>
  <c r="CA266" i="28"/>
  <c r="CA254" i="28"/>
  <c r="CB194" i="28"/>
  <c r="CB182" i="28"/>
  <c r="CB170" i="28"/>
  <c r="CB158" i="28"/>
  <c r="CB98" i="28"/>
  <c r="CB86" i="28"/>
  <c r="CB74" i="28"/>
  <c r="CB62" i="28"/>
  <c r="CB50" i="28"/>
  <c r="CB38" i="28"/>
  <c r="CB26" i="28"/>
  <c r="CB14" i="28"/>
  <c r="BX217" i="28"/>
  <c r="CG217" i="28" s="1"/>
  <c r="BX145" i="28"/>
  <c r="CG145" i="28" s="1"/>
  <c r="BX133" i="28"/>
  <c r="BY133" i="28" s="1"/>
  <c r="BX121" i="28"/>
  <c r="BY121" i="28" s="1"/>
  <c r="BX109" i="28"/>
  <c r="BY109" i="28" s="1"/>
  <c r="BX97" i="28"/>
  <c r="BY97" i="28" s="1"/>
  <c r="BX85" i="28"/>
  <c r="BY85" i="28" s="1"/>
  <c r="BX73" i="28"/>
  <c r="BX61" i="28"/>
  <c r="BY61" i="28" s="1"/>
  <c r="CA421" i="28"/>
  <c r="CA301" i="28"/>
  <c r="CB193" i="28"/>
  <c r="CA186" i="28"/>
  <c r="CB6" i="28"/>
  <c r="CA209" i="28"/>
  <c r="CA185" i="28"/>
  <c r="CB396" i="28"/>
  <c r="CB78" i="28"/>
  <c r="CB66" i="28"/>
  <c r="BX298" i="28"/>
  <c r="BY298" i="28" s="1"/>
  <c r="BX142" i="28"/>
  <c r="CG142" i="28" s="1"/>
  <c r="BX130" i="28"/>
  <c r="CG130" i="28" s="1"/>
  <c r="BX118" i="28"/>
  <c r="CG118" i="28" s="1"/>
  <c r="BX106" i="28"/>
  <c r="CG106" i="28" s="1"/>
  <c r="BX74" i="28"/>
  <c r="BY74" i="28" s="1"/>
  <c r="CA197" i="28"/>
  <c r="CA173" i="28"/>
  <c r="CA161" i="28"/>
  <c r="CA149" i="28"/>
  <c r="CA137" i="28"/>
  <c r="CA125" i="28"/>
  <c r="CA113" i="28"/>
  <c r="CA101" i="28"/>
  <c r="CA89" i="28"/>
  <c r="CA53" i="28"/>
  <c r="CA22" i="28"/>
  <c r="CA10" i="28"/>
  <c r="BX44" i="28"/>
  <c r="CG44" i="28" s="1"/>
  <c r="BX62" i="28"/>
  <c r="BY62" i="28" s="1"/>
  <c r="CA357" i="28"/>
  <c r="CA45" i="28"/>
  <c r="CA33" i="28"/>
  <c r="CA21" i="28"/>
  <c r="CA9" i="28"/>
  <c r="BX21" i="28"/>
  <c r="BX9" i="28"/>
  <c r="CG9" i="28" s="1"/>
  <c r="CA342" i="28"/>
  <c r="CA330" i="28"/>
  <c r="CB246" i="28"/>
  <c r="CB42" i="28"/>
  <c r="CB30" i="28"/>
  <c r="CB18" i="28"/>
  <c r="CB22" i="28"/>
  <c r="CA76" i="28"/>
  <c r="CB10" i="28"/>
  <c r="CB54" i="28"/>
  <c r="CA220" i="28"/>
  <c r="CA64" i="28"/>
  <c r="BX98" i="28"/>
  <c r="BY98" i="28" s="1"/>
  <c r="BX86" i="28"/>
  <c r="CG371" i="28"/>
  <c r="CG167" i="28"/>
  <c r="BY167" i="28"/>
  <c r="CG155" i="28"/>
  <c r="BY155" i="28"/>
  <c r="CB3" i="28"/>
  <c r="CA358" i="28"/>
  <c r="CB202" i="28"/>
  <c r="CA190" i="28"/>
  <c r="CA178" i="28"/>
  <c r="CB166" i="28"/>
  <c r="CA154" i="28"/>
  <c r="CB142" i="28"/>
  <c r="CB130" i="28"/>
  <c r="CB118" i="28"/>
  <c r="CB106" i="28"/>
  <c r="CB94" i="28"/>
  <c r="CB82" i="28"/>
  <c r="CB70" i="28"/>
  <c r="CB58" i="28"/>
  <c r="CA46" i="28"/>
  <c r="CA34" i="28"/>
  <c r="BX45" i="28"/>
  <c r="CB34" i="28"/>
  <c r="CB429" i="28"/>
  <c r="BX429" i="28"/>
  <c r="CA429" i="28"/>
  <c r="CB273" i="28"/>
  <c r="CA273" i="28"/>
  <c r="BX273" i="28"/>
  <c r="CG273" i="28" s="1"/>
  <c r="CB440" i="28"/>
  <c r="BX440" i="28"/>
  <c r="CG440" i="28" s="1"/>
  <c r="CA440" i="28"/>
  <c r="CB380" i="28"/>
  <c r="BX380" i="28"/>
  <c r="CG380" i="28" s="1"/>
  <c r="CA380" i="28"/>
  <c r="CA332" i="28"/>
  <c r="BX332" i="28"/>
  <c r="BY332" i="28" s="1"/>
  <c r="CB272" i="28"/>
  <c r="CA272" i="28"/>
  <c r="BX272" i="28"/>
  <c r="BY272" i="28" s="1"/>
  <c r="CA224" i="28"/>
  <c r="BX224" i="28"/>
  <c r="CB224" i="28"/>
  <c r="CA164" i="28"/>
  <c r="BX164" i="28"/>
  <c r="CG164" i="28" s="1"/>
  <c r="CA128" i="28"/>
  <c r="BX128" i="28"/>
  <c r="CA104" i="28"/>
  <c r="BX104" i="28"/>
  <c r="CA80" i="28"/>
  <c r="BX80" i="28"/>
  <c r="CG80" i="28" s="1"/>
  <c r="CB80" i="28"/>
  <c r="CA68" i="28"/>
  <c r="BX68" i="28"/>
  <c r="CG68" i="28" s="1"/>
  <c r="CB68" i="28"/>
  <c r="BX33" i="28"/>
  <c r="CA44" i="28"/>
  <c r="CA65" i="28"/>
  <c r="CA174" i="28"/>
  <c r="CA321" i="28"/>
  <c r="CB321" i="28"/>
  <c r="BX321" i="28"/>
  <c r="CB33" i="28"/>
  <c r="BX499" i="28"/>
  <c r="CG499" i="28" s="1"/>
  <c r="CA499" i="28"/>
  <c r="CB499" i="28"/>
  <c r="BX487" i="28"/>
  <c r="CA487" i="28"/>
  <c r="CB487" i="28"/>
  <c r="BX475" i="28"/>
  <c r="CG475" i="28" s="1"/>
  <c r="CB475" i="28"/>
  <c r="CA475" i="28"/>
  <c r="BX463" i="28"/>
  <c r="CG463" i="28" s="1"/>
  <c r="CB463" i="28"/>
  <c r="CB451" i="28"/>
  <c r="BX451" i="28"/>
  <c r="BY451" i="28" s="1"/>
  <c r="CA451" i="28"/>
  <c r="CB439" i="28"/>
  <c r="BX439" i="28"/>
  <c r="CG439" i="28" s="1"/>
  <c r="CA439" i="28"/>
  <c r="CB427" i="28"/>
  <c r="BX427" i="28"/>
  <c r="BY427" i="28" s="1"/>
  <c r="CA427" i="28"/>
  <c r="CB415" i="28"/>
  <c r="BX415" i="28"/>
  <c r="CG415" i="28" s="1"/>
  <c r="CA415" i="28"/>
  <c r="CB403" i="28"/>
  <c r="BX403" i="28"/>
  <c r="CG403" i="28" s="1"/>
  <c r="CA403" i="28"/>
  <c r="CB391" i="28"/>
  <c r="BX391" i="28"/>
  <c r="CA391" i="28"/>
  <c r="CB379" i="28"/>
  <c r="BX379" i="28"/>
  <c r="CA379" i="28"/>
  <c r="CB367" i="28"/>
  <c r="BX367" i="28"/>
  <c r="CA367" i="28"/>
  <c r="CB355" i="28"/>
  <c r="BX355" i="28"/>
  <c r="CA355" i="28"/>
  <c r="CA343" i="28"/>
  <c r="BX343" i="28"/>
  <c r="BY343" i="28" s="1"/>
  <c r="CA331" i="28"/>
  <c r="BX331" i="28"/>
  <c r="BY331" i="28" s="1"/>
  <c r="CB331" i="28"/>
  <c r="CA319" i="28"/>
  <c r="BX319" i="28"/>
  <c r="BY319" i="28" s="1"/>
  <c r="CB319" i="28"/>
  <c r="CA307" i="28"/>
  <c r="CB307" i="28"/>
  <c r="CB295" i="28"/>
  <c r="CA295" i="28"/>
  <c r="BX295" i="28"/>
  <c r="CB283" i="28"/>
  <c r="CA283" i="28"/>
  <c r="BX283" i="28"/>
  <c r="CB271" i="28"/>
  <c r="CA271" i="28"/>
  <c r="BX271" i="28"/>
  <c r="CB259" i="28"/>
  <c r="CA259" i="28"/>
  <c r="BX259" i="28"/>
  <c r="CA247" i="28"/>
  <c r="BX247" i="28"/>
  <c r="CG247" i="28" s="1"/>
  <c r="CB247" i="28"/>
  <c r="CA235" i="28"/>
  <c r="BX235" i="28"/>
  <c r="CG235" i="28" s="1"/>
  <c r="CB235" i="28"/>
  <c r="CA223" i="28"/>
  <c r="BX223" i="28"/>
  <c r="CG223" i="28" s="1"/>
  <c r="CB223" i="28"/>
  <c r="CA211" i="28"/>
  <c r="BX211" i="28"/>
  <c r="CG211" i="28" s="1"/>
  <c r="CB211" i="28"/>
  <c r="BX199" i="28"/>
  <c r="CG199" i="28" s="1"/>
  <c r="CA199" i="28"/>
  <c r="CB187" i="28"/>
  <c r="BX187" i="28"/>
  <c r="CG187" i="28" s="1"/>
  <c r="CA187" i="28"/>
  <c r="CB175" i="28"/>
  <c r="BX175" i="28"/>
  <c r="CG175" i="28" s="1"/>
  <c r="CA175" i="28"/>
  <c r="BX163" i="28"/>
  <c r="CG163" i="28" s="1"/>
  <c r="CA163" i="28"/>
  <c r="BX151" i="28"/>
  <c r="CG151" i="28" s="1"/>
  <c r="CA151" i="28"/>
  <c r="BX139" i="28"/>
  <c r="CG139" i="28" s="1"/>
  <c r="CA139" i="28"/>
  <c r="BX127" i="28"/>
  <c r="CG127" i="28" s="1"/>
  <c r="CA127" i="28"/>
  <c r="BX115" i="28"/>
  <c r="CG115" i="28" s="1"/>
  <c r="CA115" i="28"/>
  <c r="BX103" i="28"/>
  <c r="CG103" i="28" s="1"/>
  <c r="CA103" i="28"/>
  <c r="CA91" i="28"/>
  <c r="BX91" i="28"/>
  <c r="CA79" i="28"/>
  <c r="BX79" i="28"/>
  <c r="CA67" i="28"/>
  <c r="BX67" i="28"/>
  <c r="CA55" i="28"/>
  <c r="BX55" i="28"/>
  <c r="CB43" i="28"/>
  <c r="BX43" i="28"/>
  <c r="CG43" i="28" s="1"/>
  <c r="CB31" i="28"/>
  <c r="BX31" i="28"/>
  <c r="CG31" i="28" s="1"/>
  <c r="CB19" i="28"/>
  <c r="BX19" i="28"/>
  <c r="CG19" i="28" s="1"/>
  <c r="CB7" i="28"/>
  <c r="BX7" i="28"/>
  <c r="CG7" i="28" s="1"/>
  <c r="BX32" i="28"/>
  <c r="CA43" i="28"/>
  <c r="CB21" i="28"/>
  <c r="CB139" i="28"/>
  <c r="CB417" i="28"/>
  <c r="BX417" i="28"/>
  <c r="CA417" i="28"/>
  <c r="CA345" i="28"/>
  <c r="CB345" i="28"/>
  <c r="BX345" i="28"/>
  <c r="CB261" i="28"/>
  <c r="CA261" i="28"/>
  <c r="BX261" i="28"/>
  <c r="CG261" i="28" s="1"/>
  <c r="CB201" i="28"/>
  <c r="CA201" i="28"/>
  <c r="BX201" i="28"/>
  <c r="CG201" i="28" s="1"/>
  <c r="CA141" i="28"/>
  <c r="BX141" i="28"/>
  <c r="CB141" i="28"/>
  <c r="CB81" i="28"/>
  <c r="CA81" i="28"/>
  <c r="BX81" i="28"/>
  <c r="CG81" i="28" s="1"/>
  <c r="BX476" i="28"/>
  <c r="CG476" i="28" s="1"/>
  <c r="CB476" i="28"/>
  <c r="CA476" i="28"/>
  <c r="CB404" i="28"/>
  <c r="BX404" i="28"/>
  <c r="CG404" i="28" s="1"/>
  <c r="CA404" i="28"/>
  <c r="CB356" i="28"/>
  <c r="BX356" i="28"/>
  <c r="CG356" i="28" s="1"/>
  <c r="CA356" i="28"/>
  <c r="CA308" i="28"/>
  <c r="CB308" i="28"/>
  <c r="BX308" i="28"/>
  <c r="BY308" i="28" s="1"/>
  <c r="CB260" i="28"/>
  <c r="CA260" i="28"/>
  <c r="BX260" i="28"/>
  <c r="BY260" i="28" s="1"/>
  <c r="CA176" i="28"/>
  <c r="CB176" i="28"/>
  <c r="BX176" i="28"/>
  <c r="CG176" i="28" s="1"/>
  <c r="CA498" i="28"/>
  <c r="CB498" i="28"/>
  <c r="BX498" i="28"/>
  <c r="CG498" i="28" s="1"/>
  <c r="CA486" i="28"/>
  <c r="CB486" i="28"/>
  <c r="CB474" i="28"/>
  <c r="BX474" i="28"/>
  <c r="CG474" i="28" s="1"/>
  <c r="CB462" i="28"/>
  <c r="BX462" i="28"/>
  <c r="CG462" i="28" s="1"/>
  <c r="CA462" i="28"/>
  <c r="CB450" i="28"/>
  <c r="BX450" i="28"/>
  <c r="CG450" i="28" s="1"/>
  <c r="CA450" i="28"/>
  <c r="CB438" i="28"/>
  <c r="BX438" i="28"/>
  <c r="CG438" i="28" s="1"/>
  <c r="CA438" i="28"/>
  <c r="CB426" i="28"/>
  <c r="BX426" i="28"/>
  <c r="CG426" i="28" s="1"/>
  <c r="CA426" i="28"/>
  <c r="CB414" i="28"/>
  <c r="BX414" i="28"/>
  <c r="CG414" i="28" s="1"/>
  <c r="CA414" i="28"/>
  <c r="CB402" i="28"/>
  <c r="BX402" i="28"/>
  <c r="CG402" i="28" s="1"/>
  <c r="CA402" i="28"/>
  <c r="CG90" i="28"/>
  <c r="BY90" i="28"/>
  <c r="BY78" i="28"/>
  <c r="CA32" i="28"/>
  <c r="CA150" i="28"/>
  <c r="CB128" i="28"/>
  <c r="CA162" i="28"/>
  <c r="CB489" i="28"/>
  <c r="CA489" i="28"/>
  <c r="BX489" i="28"/>
  <c r="CG489" i="28" s="1"/>
  <c r="BX464" i="28"/>
  <c r="CG464" i="28" s="1"/>
  <c r="CB464" i="28"/>
  <c r="CA464" i="28"/>
  <c r="CB368" i="28"/>
  <c r="BX368" i="28"/>
  <c r="CG368" i="28" s="1"/>
  <c r="CA368" i="28"/>
  <c r="CB284" i="28"/>
  <c r="CA284" i="28"/>
  <c r="BX284" i="28"/>
  <c r="BY284" i="28" s="1"/>
  <c r="CA236" i="28"/>
  <c r="BX236" i="28"/>
  <c r="CB236" i="28"/>
  <c r="CA188" i="28"/>
  <c r="CB188" i="28"/>
  <c r="BX188" i="28"/>
  <c r="CG188" i="28" s="1"/>
  <c r="CA152" i="28"/>
  <c r="BX152" i="28"/>
  <c r="CA116" i="28"/>
  <c r="BX116" i="28"/>
  <c r="CA92" i="28"/>
  <c r="BX92" i="28"/>
  <c r="CG92" i="28" s="1"/>
  <c r="CB92" i="28"/>
  <c r="CA56" i="28"/>
  <c r="BX56" i="28"/>
  <c r="CG56" i="28" s="1"/>
  <c r="CB56" i="28"/>
  <c r="CB497" i="28"/>
  <c r="CA497" i="28"/>
  <c r="CB485" i="28"/>
  <c r="CA485" i="28"/>
  <c r="BX485" i="28"/>
  <c r="CG485" i="28" s="1"/>
  <c r="BX473" i="28"/>
  <c r="CG473" i="28" s="1"/>
  <c r="BX461" i="28"/>
  <c r="CG461" i="28" s="1"/>
  <c r="CA341" i="28"/>
  <c r="CA329" i="28"/>
  <c r="CA221" i="28"/>
  <c r="BX149" i="28"/>
  <c r="BX137" i="28"/>
  <c r="BX125" i="28"/>
  <c r="BX113" i="28"/>
  <c r="BX101" i="28"/>
  <c r="CG101" i="28" s="1"/>
  <c r="BX89" i="28"/>
  <c r="CG89" i="28" s="1"/>
  <c r="BX77" i="28"/>
  <c r="CG77" i="28" s="1"/>
  <c r="BX65" i="28"/>
  <c r="CG65" i="28" s="1"/>
  <c r="BX53" i="28"/>
  <c r="CG53" i="28" s="1"/>
  <c r="CB41" i="28"/>
  <c r="CB29" i="28"/>
  <c r="CB17" i="28"/>
  <c r="CB5" i="28"/>
  <c r="BX20" i="28"/>
  <c r="CA31" i="28"/>
  <c r="CB9" i="28"/>
  <c r="BY66" i="28"/>
  <c r="CB102" i="28"/>
  <c r="CB127" i="28"/>
  <c r="CB441" i="28"/>
  <c r="BX441" i="28"/>
  <c r="CA441" i="28"/>
  <c r="CB381" i="28"/>
  <c r="BX381" i="28"/>
  <c r="BY381" i="28" s="1"/>
  <c r="CA381" i="28"/>
  <c r="CA309" i="28"/>
  <c r="CB309" i="28"/>
  <c r="BX309" i="28"/>
  <c r="CB249" i="28"/>
  <c r="CA249" i="28"/>
  <c r="BX249" i="28"/>
  <c r="CG249" i="28" s="1"/>
  <c r="CA177" i="28"/>
  <c r="CB177" i="28"/>
  <c r="BX177" i="28"/>
  <c r="CG177" i="28" s="1"/>
  <c r="CA153" i="28"/>
  <c r="CB153" i="28"/>
  <c r="BX153" i="28"/>
  <c r="CG153" i="28" s="1"/>
  <c r="CA117" i="28"/>
  <c r="BX117" i="28"/>
  <c r="CB117" i="28"/>
  <c r="CB69" i="28"/>
  <c r="CA69" i="28"/>
  <c r="BX69" i="28"/>
  <c r="CG69" i="28" s="1"/>
  <c r="BX500" i="28"/>
  <c r="CG500" i="28" s="1"/>
  <c r="CB500" i="28"/>
  <c r="CA500" i="28"/>
  <c r="CB428" i="28"/>
  <c r="BX428" i="28"/>
  <c r="CG428" i="28" s="1"/>
  <c r="CA428" i="28"/>
  <c r="CA344" i="28"/>
  <c r="BX344" i="28"/>
  <c r="BY344" i="28" s="1"/>
  <c r="CB344" i="28"/>
  <c r="CA212" i="28"/>
  <c r="BX212" i="28"/>
  <c r="CB212" i="28"/>
  <c r="CB496" i="28"/>
  <c r="CA496" i="28"/>
  <c r="BX496" i="28"/>
  <c r="CG496" i="28" s="1"/>
  <c r="CB484" i="28"/>
  <c r="CA484" i="28"/>
  <c r="BX484" i="28"/>
  <c r="CG484" i="28" s="1"/>
  <c r="CB472" i="28"/>
  <c r="CA472" i="28"/>
  <c r="BX472" i="28"/>
  <c r="CG472" i="28" s="1"/>
  <c r="CB460" i="28"/>
  <c r="CA460" i="28"/>
  <c r="BX460" i="28"/>
  <c r="CG460" i="28" s="1"/>
  <c r="CA448" i="28"/>
  <c r="BX448" i="28"/>
  <c r="CG448" i="28" s="1"/>
  <c r="CB448" i="28"/>
  <c r="CA436" i="28"/>
  <c r="CB436" i="28"/>
  <c r="BX436" i="28"/>
  <c r="CG436" i="28" s="1"/>
  <c r="CA424" i="28"/>
  <c r="CB424" i="28"/>
  <c r="CA412" i="28"/>
  <c r="CB412" i="28"/>
  <c r="BX412" i="28"/>
  <c r="CG412" i="28" s="1"/>
  <c r="CB400" i="28"/>
  <c r="BX400" i="28"/>
  <c r="CG400" i="28" s="1"/>
  <c r="CA400" i="28"/>
  <c r="CB388" i="28"/>
  <c r="BX388" i="28"/>
  <c r="CG388" i="28" s="1"/>
  <c r="CA388" i="28"/>
  <c r="CB376" i="28"/>
  <c r="BX376" i="28"/>
  <c r="CG376" i="28" s="1"/>
  <c r="CA376" i="28"/>
  <c r="CB364" i="28"/>
  <c r="BX364" i="28"/>
  <c r="CG364" i="28" s="1"/>
  <c r="CA364" i="28"/>
  <c r="CB352" i="28"/>
  <c r="BX352" i="28"/>
  <c r="CG352" i="28" s="1"/>
  <c r="CA352" i="28"/>
  <c r="CB340" i="28"/>
  <c r="BX340" i="28"/>
  <c r="CG340" i="28" s="1"/>
  <c r="CA340" i="28"/>
  <c r="CB328" i="28"/>
  <c r="BX328" i="28"/>
  <c r="CG328" i="28" s="1"/>
  <c r="CA328" i="28"/>
  <c r="CB316" i="28"/>
  <c r="BX316" i="28"/>
  <c r="CG316" i="28" s="1"/>
  <c r="CA316" i="28"/>
  <c r="CB304" i="28"/>
  <c r="BX304" i="28"/>
  <c r="CG304" i="28" s="1"/>
  <c r="CA304" i="28"/>
  <c r="CA292" i="28"/>
  <c r="BX292" i="28"/>
  <c r="CB292" i="28"/>
  <c r="CA280" i="28"/>
  <c r="BX280" i="28"/>
  <c r="CG280" i="28" s="1"/>
  <c r="CB280" i="28"/>
  <c r="CA268" i="28"/>
  <c r="BX268" i="28"/>
  <c r="BY268" i="28" s="1"/>
  <c r="CA256" i="28"/>
  <c r="BX256" i="28"/>
  <c r="CG256" i="28" s="1"/>
  <c r="CB256" i="28"/>
  <c r="BX244" i="28"/>
  <c r="CB244" i="28"/>
  <c r="CA244" i="28"/>
  <c r="BX232" i="28"/>
  <c r="CB232" i="28"/>
  <c r="CA232" i="28"/>
  <c r="BX220" i="28"/>
  <c r="CB220" i="28"/>
  <c r="BX208" i="28"/>
  <c r="CB208" i="28"/>
  <c r="CA208" i="28"/>
  <c r="CB196" i="28"/>
  <c r="BX196" i="28"/>
  <c r="CG196" i="28" s="1"/>
  <c r="CA196" i="28"/>
  <c r="CB184" i="28"/>
  <c r="BX184" i="28"/>
  <c r="CG184" i="28" s="1"/>
  <c r="CA184" i="28"/>
  <c r="CB172" i="28"/>
  <c r="BX172" i="28"/>
  <c r="CG172" i="28" s="1"/>
  <c r="CA172" i="28"/>
  <c r="CB160" i="28"/>
  <c r="BX160" i="28"/>
  <c r="CG160" i="28" s="1"/>
  <c r="CA160" i="28"/>
  <c r="BX148" i="28"/>
  <c r="CB148" i="28"/>
  <c r="CA148" i="28"/>
  <c r="BX136" i="28"/>
  <c r="CB136" i="28"/>
  <c r="CA136" i="28"/>
  <c r="BX124" i="28"/>
  <c r="CB124" i="28"/>
  <c r="CA124" i="28"/>
  <c r="BX112" i="28"/>
  <c r="CB112" i="28"/>
  <c r="CA112" i="28"/>
  <c r="BX100" i="28"/>
  <c r="BY100" i="28" s="1"/>
  <c r="CB100" i="28"/>
  <c r="BX88" i="28"/>
  <c r="BY88" i="28" s="1"/>
  <c r="CB88" i="28"/>
  <c r="BX76" i="28"/>
  <c r="BY76" i="28" s="1"/>
  <c r="CB76" i="28"/>
  <c r="BX64" i="28"/>
  <c r="BY64" i="28" s="1"/>
  <c r="CB64" i="28"/>
  <c r="CB52" i="28"/>
  <c r="BX52" i="28"/>
  <c r="CA52" i="28"/>
  <c r="CB40" i="28"/>
  <c r="BX40" i="28"/>
  <c r="CA40" i="28"/>
  <c r="CB28" i="28"/>
  <c r="BX28" i="28"/>
  <c r="CA28" i="28"/>
  <c r="CB16" i="28"/>
  <c r="BX16" i="28"/>
  <c r="CA16" i="28"/>
  <c r="CB4" i="28"/>
  <c r="BX4" i="28"/>
  <c r="CA4" i="28"/>
  <c r="CA20" i="28"/>
  <c r="CB91" i="28"/>
  <c r="CA138" i="28"/>
  <c r="CB116" i="28"/>
  <c r="CB199" i="28"/>
  <c r="CB405" i="28"/>
  <c r="BX405" i="28"/>
  <c r="CA405" i="28"/>
  <c r="CB297" i="28"/>
  <c r="CA297" i="28"/>
  <c r="BX297" i="28"/>
  <c r="CG297" i="28" s="1"/>
  <c r="CA189" i="28"/>
  <c r="CB189" i="28"/>
  <c r="BX189" i="28"/>
  <c r="CG189" i="28" s="1"/>
  <c r="CB93" i="28"/>
  <c r="CA93" i="28"/>
  <c r="BX93" i="28"/>
  <c r="CG93" i="28" s="1"/>
  <c r="CB392" i="28"/>
  <c r="BX392" i="28"/>
  <c r="CG392" i="28" s="1"/>
  <c r="CA392" i="28"/>
  <c r="CA248" i="28"/>
  <c r="BX248" i="28"/>
  <c r="CB248" i="28"/>
  <c r="CB495" i="28"/>
  <c r="CA495" i="28"/>
  <c r="BX495" i="28"/>
  <c r="CG495" i="28" s="1"/>
  <c r="CB483" i="28"/>
  <c r="CA483" i="28"/>
  <c r="BX483" i="28"/>
  <c r="CG483" i="28" s="1"/>
  <c r="CB471" i="28"/>
  <c r="CA471" i="28"/>
  <c r="BX471" i="28"/>
  <c r="CG471" i="28" s="1"/>
  <c r="CB459" i="28"/>
  <c r="CA459" i="28"/>
  <c r="BX459" i="28"/>
  <c r="CG459" i="28" s="1"/>
  <c r="CA447" i="28"/>
  <c r="BX447" i="28"/>
  <c r="CG447" i="28" s="1"/>
  <c r="CB447" i="28"/>
  <c r="CA435" i="28"/>
  <c r="CB435" i="28"/>
  <c r="CA423" i="28"/>
  <c r="CB423" i="28"/>
  <c r="BX423" i="28"/>
  <c r="CG423" i="28" s="1"/>
  <c r="CA411" i="28"/>
  <c r="CB411" i="28"/>
  <c r="BX411" i="28"/>
  <c r="CG411" i="28" s="1"/>
  <c r="CB399" i="28"/>
  <c r="BX399" i="28"/>
  <c r="CG399" i="28" s="1"/>
  <c r="CA399" i="28"/>
  <c r="CB387" i="28"/>
  <c r="BX387" i="28"/>
  <c r="CG387" i="28" s="1"/>
  <c r="CA387" i="28"/>
  <c r="CB375" i="28"/>
  <c r="BX375" i="28"/>
  <c r="CG375" i="28" s="1"/>
  <c r="CA375" i="28"/>
  <c r="CB363" i="28"/>
  <c r="BX363" i="28"/>
  <c r="CG363" i="28" s="1"/>
  <c r="CA363" i="28"/>
  <c r="CB351" i="28"/>
  <c r="BX351" i="28"/>
  <c r="CG351" i="28" s="1"/>
  <c r="CA351" i="28"/>
  <c r="CB339" i="28"/>
  <c r="BX339" i="28"/>
  <c r="BY339" i="28" s="1"/>
  <c r="CA339" i="28"/>
  <c r="CB327" i="28"/>
  <c r="BX327" i="28"/>
  <c r="CG327" i="28" s="1"/>
  <c r="CA327" i="28"/>
  <c r="CB315" i="28"/>
  <c r="BX315" i="28"/>
  <c r="CG315" i="28" s="1"/>
  <c r="CA315" i="28"/>
  <c r="CB303" i="28"/>
  <c r="BX303" i="28"/>
  <c r="CG303" i="28" s="1"/>
  <c r="CA303" i="28"/>
  <c r="BX291" i="28"/>
  <c r="CA291" i="28"/>
  <c r="CB291" i="28"/>
  <c r="BX279" i="28"/>
  <c r="CA279" i="28"/>
  <c r="BX267" i="28"/>
  <c r="CA267" i="28"/>
  <c r="CB267" i="28"/>
  <c r="BX255" i="28"/>
  <c r="CA255" i="28"/>
  <c r="CB255" i="28"/>
  <c r="CB243" i="28"/>
  <c r="CA243" i="28"/>
  <c r="BX243" i="28"/>
  <c r="BY243" i="28" s="1"/>
  <c r="CB231" i="28"/>
  <c r="CA231" i="28"/>
  <c r="BX231" i="28"/>
  <c r="BY231" i="28" s="1"/>
  <c r="CB219" i="28"/>
  <c r="CA219" i="28"/>
  <c r="BX219" i="28"/>
  <c r="BY219" i="28" s="1"/>
  <c r="CB207" i="28"/>
  <c r="CA207" i="28"/>
  <c r="BX207" i="28"/>
  <c r="BY207" i="28" s="1"/>
  <c r="CB195" i="28"/>
  <c r="BX195" i="28"/>
  <c r="CA195" i="28"/>
  <c r="CB183" i="28"/>
  <c r="BX183" i="28"/>
  <c r="CA183" i="28"/>
  <c r="CB171" i="28"/>
  <c r="BX171" i="28"/>
  <c r="CA171" i="28"/>
  <c r="CB159" i="28"/>
  <c r="BX159" i="28"/>
  <c r="CA159" i="28"/>
  <c r="BX147" i="28"/>
  <c r="CB147" i="28"/>
  <c r="CA147" i="28"/>
  <c r="BX135" i="28"/>
  <c r="CB135" i="28"/>
  <c r="CA135" i="28"/>
  <c r="BX123" i="28"/>
  <c r="CB123" i="28"/>
  <c r="CA123" i="28"/>
  <c r="BX111" i="28"/>
  <c r="CB111" i="28"/>
  <c r="CA111" i="28"/>
  <c r="CB99" i="28"/>
  <c r="CA99" i="28"/>
  <c r="BX99" i="28"/>
  <c r="CB87" i="28"/>
  <c r="CA87" i="28"/>
  <c r="BX87" i="28"/>
  <c r="CB75" i="28"/>
  <c r="CA75" i="28"/>
  <c r="BX75" i="28"/>
  <c r="CB63" i="28"/>
  <c r="CA63" i="28"/>
  <c r="BX63" i="28"/>
  <c r="CB51" i="28"/>
  <c r="BX51" i="28"/>
  <c r="CG51" i="28" s="1"/>
  <c r="CA51" i="28"/>
  <c r="CB39" i="28"/>
  <c r="BX39" i="28"/>
  <c r="CG39" i="28" s="1"/>
  <c r="CA39" i="28"/>
  <c r="CB27" i="28"/>
  <c r="BX27" i="28"/>
  <c r="CG27" i="28" s="1"/>
  <c r="CA27" i="28"/>
  <c r="CB15" i="28"/>
  <c r="BX15" i="28"/>
  <c r="CG15" i="28" s="1"/>
  <c r="CA15" i="28"/>
  <c r="BX8" i="28"/>
  <c r="CA19" i="28"/>
  <c r="CB90" i="28"/>
  <c r="CB115" i="28"/>
  <c r="CB268" i="28"/>
  <c r="CB465" i="28"/>
  <c r="CA465" i="28"/>
  <c r="BX465" i="28"/>
  <c r="CG465" i="28" s="1"/>
  <c r="CB369" i="28"/>
  <c r="BX369" i="28"/>
  <c r="BY369" i="28" s="1"/>
  <c r="CA369" i="28"/>
  <c r="CB225" i="28"/>
  <c r="CA225" i="28"/>
  <c r="BX225" i="28"/>
  <c r="CG225" i="28" s="1"/>
  <c r="CB452" i="28"/>
  <c r="BX452" i="28"/>
  <c r="CG452" i="28" s="1"/>
  <c r="CA452" i="28"/>
  <c r="CB296" i="28"/>
  <c r="CA296" i="28"/>
  <c r="BX296" i="28"/>
  <c r="BY296" i="28" s="1"/>
  <c r="CA140" i="28"/>
  <c r="BX140" i="28"/>
  <c r="CB494" i="28"/>
  <c r="CA494" i="28"/>
  <c r="BX494" i="28"/>
  <c r="CG494" i="28" s="1"/>
  <c r="CB482" i="28"/>
  <c r="CA482" i="28"/>
  <c r="BX482" i="28"/>
  <c r="CG482" i="28" s="1"/>
  <c r="CB470" i="28"/>
  <c r="CA470" i="28"/>
  <c r="BX470" i="28"/>
  <c r="CG470" i="28" s="1"/>
  <c r="CB458" i="28"/>
  <c r="CA458" i="28"/>
  <c r="BX458" i="28"/>
  <c r="CG458" i="28" s="1"/>
  <c r="CB446" i="28"/>
  <c r="BX446" i="28"/>
  <c r="BY446" i="28" s="1"/>
  <c r="CA446" i="28"/>
  <c r="CB434" i="28"/>
  <c r="BX434" i="28"/>
  <c r="BY434" i="28" s="1"/>
  <c r="CA434" i="28"/>
  <c r="CB422" i="28"/>
  <c r="BX422" i="28"/>
  <c r="BY422" i="28" s="1"/>
  <c r="CA422" i="28"/>
  <c r="CB410" i="28"/>
  <c r="BX410" i="28"/>
  <c r="BY410" i="28" s="1"/>
  <c r="CB398" i="28"/>
  <c r="BX398" i="28"/>
  <c r="CG398" i="28" s="1"/>
  <c r="CA398" i="28"/>
  <c r="CB386" i="28"/>
  <c r="BX386" i="28"/>
  <c r="CG386" i="28" s="1"/>
  <c r="CA386" i="28"/>
  <c r="CB374" i="28"/>
  <c r="BX374" i="28"/>
  <c r="CG374" i="28" s="1"/>
  <c r="CA374" i="28"/>
  <c r="CB362" i="28"/>
  <c r="BX362" i="28"/>
  <c r="CG362" i="28" s="1"/>
  <c r="CA362" i="28"/>
  <c r="CB350" i="28"/>
  <c r="BX350" i="28"/>
  <c r="CG350" i="28" s="1"/>
  <c r="CA350" i="28"/>
  <c r="CB338" i="28"/>
  <c r="BX338" i="28"/>
  <c r="CG338" i="28" s="1"/>
  <c r="CA338" i="28"/>
  <c r="CB326" i="28"/>
  <c r="BX326" i="28"/>
  <c r="CG326" i="28" s="1"/>
  <c r="CA326" i="28"/>
  <c r="CA8" i="28"/>
  <c r="CB79" i="28"/>
  <c r="CA126" i="28"/>
  <c r="CB104" i="28"/>
  <c r="CB164" i="28"/>
  <c r="BX307" i="28"/>
  <c r="BY307" i="28" s="1"/>
  <c r="BX497" i="28"/>
  <c r="CG497" i="28" s="1"/>
  <c r="CB453" i="28"/>
  <c r="CA453" i="28"/>
  <c r="BX453" i="28"/>
  <c r="CG453" i="28" s="1"/>
  <c r="CB357" i="28"/>
  <c r="BX357" i="28"/>
  <c r="BY357" i="28" s="1"/>
  <c r="CB213" i="28"/>
  <c r="CA213" i="28"/>
  <c r="BX213" i="28"/>
  <c r="CG213" i="28" s="1"/>
  <c r="BX488" i="28"/>
  <c r="CG488" i="28" s="1"/>
  <c r="CB488" i="28"/>
  <c r="CA488" i="28"/>
  <c r="CB416" i="28"/>
  <c r="BX416" i="28"/>
  <c r="CG416" i="28" s="1"/>
  <c r="CA416" i="28"/>
  <c r="CA320" i="28"/>
  <c r="BX320" i="28"/>
  <c r="BY320" i="28" s="1"/>
  <c r="CB320" i="28"/>
  <c r="CA200" i="28"/>
  <c r="BX200" i="28"/>
  <c r="CG200" i="28" s="1"/>
  <c r="CB200" i="28"/>
  <c r="CB493" i="28"/>
  <c r="CA493" i="28"/>
  <c r="BX493" i="28"/>
  <c r="CG493" i="28" s="1"/>
  <c r="CA193" i="28"/>
  <c r="CB97" i="28"/>
  <c r="CB85" i="28"/>
  <c r="CB73" i="28"/>
  <c r="CB61" i="28"/>
  <c r="CB49" i="28"/>
  <c r="CB37" i="28"/>
  <c r="CB25" i="28"/>
  <c r="CB13" i="28"/>
  <c r="CA7" i="28"/>
  <c r="CA100" i="28"/>
  <c r="CB103" i="28"/>
  <c r="CB163" i="28"/>
  <c r="BX486" i="28"/>
  <c r="CG486" i="28" s="1"/>
  <c r="CB477" i="28"/>
  <c r="CA477" i="28"/>
  <c r="BX477" i="28"/>
  <c r="CG477" i="28" s="1"/>
  <c r="CB393" i="28"/>
  <c r="BX393" i="28"/>
  <c r="BY393" i="28" s="1"/>
  <c r="CA393" i="28"/>
  <c r="CA333" i="28"/>
  <c r="CB333" i="28"/>
  <c r="BX333" i="28"/>
  <c r="CB285" i="28"/>
  <c r="CA285" i="28"/>
  <c r="BX285" i="28"/>
  <c r="CG285" i="28" s="1"/>
  <c r="CB237" i="28"/>
  <c r="CA237" i="28"/>
  <c r="BX237" i="28"/>
  <c r="CG237" i="28" s="1"/>
  <c r="CA165" i="28"/>
  <c r="BX165" i="28"/>
  <c r="CG165" i="28" s="1"/>
  <c r="CB165" i="28"/>
  <c r="CA129" i="28"/>
  <c r="BX129" i="28"/>
  <c r="CB129" i="28"/>
  <c r="CA105" i="28"/>
  <c r="BX105" i="28"/>
  <c r="CB105" i="28"/>
  <c r="CB57" i="28"/>
  <c r="CA57" i="28"/>
  <c r="BX57" i="28"/>
  <c r="CG57" i="28" s="1"/>
  <c r="CB492" i="28"/>
  <c r="CA492" i="28"/>
  <c r="BX492" i="28"/>
  <c r="CG492" i="28" s="1"/>
  <c r="CB480" i="28"/>
  <c r="CA480" i="28"/>
  <c r="BX480" i="28"/>
  <c r="CG480" i="28" s="1"/>
  <c r="CB468" i="28"/>
  <c r="CA468" i="28"/>
  <c r="BX468" i="28"/>
  <c r="CG468" i="28" s="1"/>
  <c r="CB456" i="28"/>
  <c r="CA456" i="28"/>
  <c r="BX456" i="28"/>
  <c r="CG456" i="28" s="1"/>
  <c r="CB444" i="28"/>
  <c r="BX444" i="28"/>
  <c r="BY444" i="28" s="1"/>
  <c r="CA444" i="28"/>
  <c r="CB432" i="28"/>
  <c r="BX432" i="28"/>
  <c r="BY432" i="28" s="1"/>
  <c r="CA432" i="28"/>
  <c r="CB420" i="28"/>
  <c r="BX420" i="28"/>
  <c r="BY420" i="28" s="1"/>
  <c r="CA420" i="28"/>
  <c r="CB408" i="28"/>
  <c r="BX408" i="28"/>
  <c r="BY408" i="28" s="1"/>
  <c r="CA408" i="28"/>
  <c r="CA396" i="28"/>
  <c r="BX396" i="28"/>
  <c r="BY396" i="28" s="1"/>
  <c r="CA384" i="28"/>
  <c r="BX384" i="28"/>
  <c r="BY384" i="28" s="1"/>
  <c r="CB384" i="28"/>
  <c r="CA372" i="28"/>
  <c r="CB372" i="28"/>
  <c r="BX372" i="28"/>
  <c r="BY372" i="28" s="1"/>
  <c r="CA360" i="28"/>
  <c r="CB360" i="28"/>
  <c r="CB348" i="28"/>
  <c r="BX348" i="28"/>
  <c r="CG348" i="28" s="1"/>
  <c r="CA348" i="28"/>
  <c r="CB336" i="28"/>
  <c r="BX336" i="28"/>
  <c r="CG336" i="28" s="1"/>
  <c r="CA336" i="28"/>
  <c r="CB324" i="28"/>
  <c r="BX324" i="28"/>
  <c r="CG324" i="28" s="1"/>
  <c r="CA324" i="28"/>
  <c r="CB312" i="28"/>
  <c r="BX312" i="28"/>
  <c r="CG312" i="28" s="1"/>
  <c r="CA312" i="28"/>
  <c r="CB300" i="28"/>
  <c r="CA300" i="28"/>
  <c r="BX300" i="28"/>
  <c r="CG300" i="28" s="1"/>
  <c r="CB288" i="28"/>
  <c r="CA288" i="28"/>
  <c r="BX288" i="28"/>
  <c r="CG288" i="28" s="1"/>
  <c r="CB276" i="28"/>
  <c r="CA276" i="28"/>
  <c r="BX276" i="28"/>
  <c r="CG276" i="28" s="1"/>
  <c r="CB264" i="28"/>
  <c r="CA264" i="28"/>
  <c r="BX264" i="28"/>
  <c r="CG264" i="28" s="1"/>
  <c r="CB252" i="28"/>
  <c r="CA252" i="28"/>
  <c r="BX252" i="28"/>
  <c r="CB240" i="28"/>
  <c r="CA240" i="28"/>
  <c r="BX240" i="28"/>
  <c r="CB228" i="28"/>
  <c r="CA228" i="28"/>
  <c r="BX228" i="28"/>
  <c r="CB216" i="28"/>
  <c r="CA216" i="28"/>
  <c r="BX216" i="28"/>
  <c r="CB204" i="28"/>
  <c r="CA204" i="28"/>
  <c r="BX204" i="28"/>
  <c r="CB192" i="28"/>
  <c r="CA192" i="28"/>
  <c r="CB180" i="28"/>
  <c r="CA180" i="28"/>
  <c r="CB168" i="28"/>
  <c r="CA168" i="28"/>
  <c r="CB156" i="28"/>
  <c r="CA156" i="28"/>
  <c r="CB144" i="28"/>
  <c r="CA144" i="28"/>
  <c r="BX144" i="28"/>
  <c r="CB132" i="28"/>
  <c r="CA132" i="28"/>
  <c r="BX132" i="28"/>
  <c r="CB120" i="28"/>
  <c r="CA120" i="28"/>
  <c r="BX120" i="28"/>
  <c r="CB108" i="28"/>
  <c r="CA108" i="28"/>
  <c r="BX108" i="28"/>
  <c r="CB96" i="28"/>
  <c r="CA96" i="28"/>
  <c r="BX96" i="28"/>
  <c r="CB84" i="28"/>
  <c r="CA84" i="28"/>
  <c r="BX84" i="28"/>
  <c r="CB72" i="28"/>
  <c r="CA72" i="28"/>
  <c r="BX72" i="28"/>
  <c r="CB60" i="28"/>
  <c r="CA60" i="28"/>
  <c r="BX60" i="28"/>
  <c r="CB48" i="28"/>
  <c r="BX48" i="28"/>
  <c r="CA48" i="28"/>
  <c r="CB36" i="28"/>
  <c r="BX36" i="28"/>
  <c r="CA36" i="28"/>
  <c r="CB24" i="28"/>
  <c r="BX24" i="28"/>
  <c r="CA24" i="28"/>
  <c r="CB12" i="28"/>
  <c r="BX12" i="28"/>
  <c r="CA12" i="28"/>
  <c r="CB46" i="28"/>
  <c r="CB67" i="28"/>
  <c r="CA114" i="28"/>
  <c r="BX192" i="28"/>
  <c r="CG192" i="28" s="1"/>
  <c r="CA198" i="28"/>
  <c r="CB343" i="28"/>
  <c r="CA474" i="28"/>
  <c r="CB491" i="28"/>
  <c r="CA491" i="28"/>
  <c r="BX491" i="28"/>
  <c r="CG491" i="28" s="1"/>
  <c r="CB479" i="28"/>
  <c r="CA479" i="28"/>
  <c r="BX479" i="28"/>
  <c r="CG479" i="28" s="1"/>
  <c r="CB467" i="28"/>
  <c r="CA467" i="28"/>
  <c r="BX467" i="28"/>
  <c r="CG467" i="28" s="1"/>
  <c r="CB455" i="28"/>
  <c r="CA455" i="28"/>
  <c r="BX455" i="28"/>
  <c r="CG455" i="28" s="1"/>
  <c r="CB443" i="28"/>
  <c r="BX443" i="28"/>
  <c r="BY443" i="28" s="1"/>
  <c r="CA443" i="28"/>
  <c r="CB431" i="28"/>
  <c r="BX431" i="28"/>
  <c r="BY431" i="28" s="1"/>
  <c r="CA431" i="28"/>
  <c r="CB419" i="28"/>
  <c r="BX419" i="28"/>
  <c r="BY419" i="28" s="1"/>
  <c r="CA419" i="28"/>
  <c r="CB407" i="28"/>
  <c r="BX407" i="28"/>
  <c r="BY407" i="28" s="1"/>
  <c r="CA407" i="28"/>
  <c r="CA395" i="28"/>
  <c r="BX395" i="28"/>
  <c r="CB395" i="28"/>
  <c r="CA383" i="28"/>
  <c r="BX383" i="28"/>
  <c r="CB383" i="28"/>
  <c r="CA371" i="28"/>
  <c r="CB371" i="28"/>
  <c r="CA359" i="28"/>
  <c r="CB359" i="28"/>
  <c r="BX359" i="28"/>
  <c r="CB347" i="28"/>
  <c r="BX347" i="28"/>
  <c r="CG347" i="28" s="1"/>
  <c r="CA347" i="28"/>
  <c r="CB335" i="28"/>
  <c r="BX335" i="28"/>
  <c r="CG335" i="28" s="1"/>
  <c r="CA335" i="28"/>
  <c r="CB323" i="28"/>
  <c r="BX323" i="28"/>
  <c r="CG323" i="28" s="1"/>
  <c r="CA323" i="28"/>
  <c r="CB311" i="28"/>
  <c r="BX311" i="28"/>
  <c r="CG311" i="28" s="1"/>
  <c r="CA311" i="28"/>
  <c r="CB299" i="28"/>
  <c r="CA299" i="28"/>
  <c r="BX299" i="28"/>
  <c r="CG299" i="28" s="1"/>
  <c r="CB287" i="28"/>
  <c r="CA287" i="28"/>
  <c r="CB275" i="28"/>
  <c r="CA275" i="28"/>
  <c r="BX275" i="28"/>
  <c r="CG275" i="28" s="1"/>
  <c r="CB263" i="28"/>
  <c r="CA263" i="28"/>
  <c r="BX263" i="28"/>
  <c r="CG263" i="28" s="1"/>
  <c r="CB251" i="28"/>
  <c r="CA251" i="28"/>
  <c r="BX251" i="28"/>
  <c r="BY251" i="28" s="1"/>
  <c r="CB239" i="28"/>
  <c r="CA239" i="28"/>
  <c r="BX239" i="28"/>
  <c r="BY239" i="28" s="1"/>
  <c r="CB227" i="28"/>
  <c r="CA227" i="28"/>
  <c r="BX227" i="28"/>
  <c r="CG227" i="28" s="1"/>
  <c r="CB215" i="28"/>
  <c r="CA215" i="28"/>
  <c r="BX215" i="28"/>
  <c r="CG215" i="28" s="1"/>
  <c r="CB203" i="28"/>
  <c r="CA203" i="28"/>
  <c r="BX203" i="28"/>
  <c r="CG203" i="28" s="1"/>
  <c r="CB191" i="28"/>
  <c r="CA191" i="28"/>
  <c r="CB179" i="28"/>
  <c r="CA179" i="28"/>
  <c r="CB167" i="28"/>
  <c r="CA167" i="28"/>
  <c r="CB155" i="28"/>
  <c r="CA155" i="28"/>
  <c r="CB143" i="28"/>
  <c r="CA143" i="28"/>
  <c r="CB131" i="28"/>
  <c r="CA131" i="28"/>
  <c r="CB119" i="28"/>
  <c r="CA119" i="28"/>
  <c r="CB107" i="28"/>
  <c r="CA107" i="28"/>
  <c r="CB95" i="28"/>
  <c r="CA95" i="28"/>
  <c r="BX95" i="28"/>
  <c r="CB83" i="28"/>
  <c r="CA83" i="28"/>
  <c r="BX83" i="28"/>
  <c r="CB71" i="28"/>
  <c r="CA71" i="28"/>
  <c r="BX71" i="28"/>
  <c r="CB59" i="28"/>
  <c r="CA59" i="28"/>
  <c r="BX59" i="28"/>
  <c r="BX47" i="28"/>
  <c r="BY47" i="28" s="1"/>
  <c r="CA47" i="28"/>
  <c r="CB47" i="28"/>
  <c r="BX35" i="28"/>
  <c r="BY35" i="28" s="1"/>
  <c r="CA35" i="28"/>
  <c r="CB35" i="28"/>
  <c r="BX23" i="28"/>
  <c r="BY23" i="28" s="1"/>
  <c r="CA23" i="28"/>
  <c r="CB23" i="28"/>
  <c r="BX11" i="28"/>
  <c r="BY11" i="28" s="1"/>
  <c r="CA11" i="28"/>
  <c r="CB11" i="28"/>
  <c r="CB45" i="28"/>
  <c r="BY73" i="28"/>
  <c r="CG73" i="28"/>
  <c r="CA88" i="28"/>
  <c r="BY134" i="28"/>
  <c r="BX191" i="28"/>
  <c r="CB332" i="28"/>
  <c r="CA463" i="28"/>
  <c r="CB481" i="28"/>
  <c r="CA481" i="28"/>
  <c r="BX481" i="28"/>
  <c r="CG481" i="28" s="1"/>
  <c r="CB469" i="28"/>
  <c r="CA469" i="28"/>
  <c r="BX469" i="28"/>
  <c r="CG469" i="28" s="1"/>
  <c r="CB457" i="28"/>
  <c r="CA457" i="28"/>
  <c r="BX457" i="28"/>
  <c r="CG457" i="28" s="1"/>
  <c r="CB445" i="28"/>
  <c r="BX445" i="28"/>
  <c r="CB433" i="28"/>
  <c r="BX433" i="28"/>
  <c r="CB421" i="28"/>
  <c r="BX421" i="28"/>
  <c r="CB409" i="28"/>
  <c r="BX409" i="28"/>
  <c r="CA397" i="28"/>
  <c r="CB397" i="28"/>
  <c r="BX397" i="28"/>
  <c r="CG397" i="28" s="1"/>
  <c r="CA385" i="28"/>
  <c r="CB385" i="28"/>
  <c r="BX385" i="28"/>
  <c r="CG385" i="28" s="1"/>
  <c r="CA373" i="28"/>
  <c r="CB373" i="28"/>
  <c r="BX373" i="28"/>
  <c r="CG373" i="28" s="1"/>
  <c r="CA361" i="28"/>
  <c r="CB361" i="28"/>
  <c r="BX361" i="28"/>
  <c r="CG361" i="28" s="1"/>
  <c r="CB349" i="28"/>
  <c r="BX349" i="28"/>
  <c r="CG349" i="28" s="1"/>
  <c r="CA349" i="28"/>
  <c r="CB337" i="28"/>
  <c r="BX337" i="28"/>
  <c r="CG337" i="28" s="1"/>
  <c r="CA337" i="28"/>
  <c r="CB325" i="28"/>
  <c r="BX325" i="28"/>
  <c r="CG325" i="28" s="1"/>
  <c r="CA325" i="28"/>
  <c r="CB313" i="28"/>
  <c r="BX313" i="28"/>
  <c r="CG313" i="28" s="1"/>
  <c r="CA313" i="28"/>
  <c r="BX301" i="28"/>
  <c r="CG301" i="28" s="1"/>
  <c r="CB301" i="28"/>
  <c r="BX289" i="28"/>
  <c r="CG289" i="28" s="1"/>
  <c r="CB289" i="28"/>
  <c r="BX277" i="28"/>
  <c r="CG277" i="28" s="1"/>
  <c r="CB277" i="28"/>
  <c r="BX265" i="28"/>
  <c r="BY265" i="28" s="1"/>
  <c r="CB265" i="28"/>
  <c r="BX253" i="28"/>
  <c r="CG253" i="28" s="1"/>
  <c r="CB253" i="28"/>
  <c r="CB241" i="28"/>
  <c r="CA241" i="28"/>
  <c r="CB229" i="28"/>
  <c r="CA229" i="28"/>
  <c r="CB217" i="28"/>
  <c r="CA217" i="28"/>
  <c r="CB205" i="28"/>
  <c r="CA205" i="28"/>
  <c r="CB181" i="28"/>
  <c r="CB169" i="28"/>
  <c r="CB157" i="28"/>
  <c r="BX46" i="28"/>
  <c r="BX34" i="28"/>
  <c r="BX22" i="28"/>
  <c r="BX10" i="28"/>
  <c r="CA102" i="28"/>
  <c r="CA90" i="28"/>
  <c r="CA78" i="28"/>
  <c r="CA66" i="28"/>
  <c r="CA54" i="28"/>
  <c r="BX193" i="28"/>
  <c r="CG193" i="28" s="1"/>
  <c r="BX181" i="28"/>
  <c r="CG181" i="28" s="1"/>
  <c r="BX169" i="28"/>
  <c r="CG169" i="28" s="1"/>
  <c r="BX157" i="28"/>
  <c r="CG157" i="28" s="1"/>
  <c r="CB490" i="28"/>
  <c r="CA490" i="28"/>
  <c r="BX490" i="28"/>
  <c r="CG490" i="28" s="1"/>
  <c r="CB478" i="28"/>
  <c r="CA478" i="28"/>
  <c r="BX478" i="28"/>
  <c r="CG478" i="28" s="1"/>
  <c r="CB466" i="28"/>
  <c r="CA466" i="28"/>
  <c r="BX466" i="28"/>
  <c r="CG466" i="28" s="1"/>
  <c r="CB454" i="28"/>
  <c r="CA454" i="28"/>
  <c r="BX454" i="28"/>
  <c r="CG454" i="28" s="1"/>
  <c r="CB442" i="28"/>
  <c r="BX442" i="28"/>
  <c r="CG442" i="28" s="1"/>
  <c r="CA442" i="28"/>
  <c r="CB430" i="28"/>
  <c r="BX430" i="28"/>
  <c r="CG430" i="28" s="1"/>
  <c r="CA430" i="28"/>
  <c r="CB418" i="28"/>
  <c r="BX418" i="28"/>
  <c r="CG418" i="28" s="1"/>
  <c r="CA418" i="28"/>
  <c r="CB406" i="28"/>
  <c r="BX406" i="28"/>
  <c r="CG406" i="28" s="1"/>
  <c r="CA406" i="28"/>
  <c r="CB394" i="28"/>
  <c r="BX394" i="28"/>
  <c r="BY394" i="28" s="1"/>
  <c r="CB382" i="28"/>
  <c r="BX382" i="28"/>
  <c r="BY382" i="28" s="1"/>
  <c r="CB370" i="28"/>
  <c r="BX370" i="28"/>
  <c r="BY370" i="28" s="1"/>
  <c r="CB358" i="28"/>
  <c r="BX358" i="28"/>
  <c r="BY358" i="28" s="1"/>
  <c r="CB346" i="28"/>
  <c r="BX346" i="28"/>
  <c r="BY346" i="28" s="1"/>
  <c r="CA346" i="28"/>
  <c r="CB334" i="28"/>
  <c r="BX334" i="28"/>
  <c r="BY334" i="28" s="1"/>
  <c r="CA334" i="28"/>
  <c r="CB322" i="28"/>
  <c r="BX322" i="28"/>
  <c r="BY322" i="28" s="1"/>
  <c r="CA322" i="28"/>
  <c r="CB310" i="28"/>
  <c r="BX310" i="28"/>
  <c r="BY310" i="28" s="1"/>
  <c r="CA310" i="28"/>
  <c r="CB298" i="28"/>
  <c r="CA298" i="28"/>
  <c r="CB286" i="28"/>
  <c r="CA286" i="28"/>
  <c r="CB274" i="28"/>
  <c r="CA274" i="28"/>
  <c r="CB262" i="28"/>
  <c r="CA262" i="28"/>
  <c r="CB250" i="28"/>
  <c r="CA250" i="28"/>
  <c r="BX250" i="28"/>
  <c r="CG250" i="28" s="1"/>
  <c r="CB238" i="28"/>
  <c r="CA238" i="28"/>
  <c r="BX238" i="28"/>
  <c r="CG238" i="28" s="1"/>
  <c r="CB226" i="28"/>
  <c r="CA226" i="28"/>
  <c r="BX226" i="28"/>
  <c r="CG226" i="28" s="1"/>
  <c r="CB214" i="28"/>
  <c r="CA214" i="28"/>
  <c r="BX214" i="28"/>
  <c r="CG214" i="28" s="1"/>
  <c r="CA42" i="28"/>
  <c r="CA30" i="28"/>
  <c r="CA18" i="28"/>
  <c r="CA6" i="28"/>
  <c r="CB101" i="28"/>
  <c r="CB89" i="28"/>
  <c r="CB77" i="28"/>
  <c r="CB65" i="28"/>
  <c r="CB53" i="28"/>
  <c r="CB150" i="28"/>
  <c r="CB138" i="28"/>
  <c r="CB126" i="28"/>
  <c r="CB114" i="28"/>
  <c r="BX202" i="28"/>
  <c r="BX190" i="28"/>
  <c r="BX178" i="28"/>
  <c r="BX166" i="28"/>
  <c r="BX154" i="28"/>
  <c r="CB190" i="28"/>
  <c r="CB154" i="28"/>
  <c r="BX205" i="28"/>
  <c r="BX286" i="28"/>
  <c r="CA289" i="28"/>
  <c r="CA409" i="28"/>
  <c r="BX42" i="28"/>
  <c r="CG42" i="28" s="1"/>
  <c r="BX30" i="28"/>
  <c r="CG30" i="28" s="1"/>
  <c r="BX18" i="28"/>
  <c r="CG18" i="28" s="1"/>
  <c r="BX6" i="28"/>
  <c r="CG6" i="28" s="1"/>
  <c r="CA41" i="28"/>
  <c r="CA29" i="28"/>
  <c r="CA17" i="28"/>
  <c r="CA5" i="28"/>
  <c r="CA98" i="28"/>
  <c r="CA86" i="28"/>
  <c r="CA74" i="28"/>
  <c r="CA62" i="28"/>
  <c r="CB149" i="28"/>
  <c r="CB137" i="28"/>
  <c r="CB125" i="28"/>
  <c r="CB113" i="28"/>
  <c r="BX41" i="28"/>
  <c r="BX29" i="28"/>
  <c r="BX17" i="28"/>
  <c r="BX5" i="28"/>
  <c r="BX94" i="28"/>
  <c r="BX82" i="28"/>
  <c r="BX70" i="28"/>
  <c r="BX58" i="28"/>
  <c r="CA97" i="28"/>
  <c r="CA85" i="28"/>
  <c r="CA73" i="28"/>
  <c r="CA61" i="28"/>
  <c r="CA146" i="28"/>
  <c r="CA134" i="28"/>
  <c r="CA122" i="28"/>
  <c r="CA110" i="28"/>
  <c r="CA194" i="28"/>
  <c r="CA182" i="28"/>
  <c r="CA170" i="28"/>
  <c r="CA158" i="28"/>
  <c r="BX274" i="28"/>
  <c r="CA277" i="28"/>
  <c r="CA3" i="28"/>
  <c r="CA145" i="28"/>
  <c r="CA133" i="28"/>
  <c r="CA121" i="28"/>
  <c r="CA109" i="28"/>
  <c r="CA181" i="28"/>
  <c r="CA169" i="28"/>
  <c r="CA157" i="28"/>
  <c r="CA394" i="28"/>
  <c r="CB390" i="28"/>
  <c r="BX390" i="28"/>
  <c r="CG390" i="28" s="1"/>
  <c r="CA390" i="28"/>
  <c r="CB378" i="28"/>
  <c r="BX378" i="28"/>
  <c r="CG378" i="28" s="1"/>
  <c r="CA378" i="28"/>
  <c r="CB366" i="28"/>
  <c r="BX366" i="28"/>
  <c r="CG366" i="28" s="1"/>
  <c r="CA366" i="28"/>
  <c r="CB354" i="28"/>
  <c r="BX354" i="28"/>
  <c r="CG354" i="28" s="1"/>
  <c r="CA354" i="28"/>
  <c r="CB342" i="28"/>
  <c r="BX342" i="28"/>
  <c r="CG342" i="28" s="1"/>
  <c r="CB330" i="28"/>
  <c r="BX330" i="28"/>
  <c r="CG330" i="28" s="1"/>
  <c r="CB318" i="28"/>
  <c r="BX318" i="28"/>
  <c r="CG318" i="28" s="1"/>
  <c r="CB306" i="28"/>
  <c r="BX306" i="28"/>
  <c r="CG306" i="28" s="1"/>
  <c r="CB294" i="28"/>
  <c r="CA294" i="28"/>
  <c r="BX294" i="28"/>
  <c r="CB282" i="28"/>
  <c r="CA282" i="28"/>
  <c r="BX282" i="28"/>
  <c r="CB270" i="28"/>
  <c r="CA270" i="28"/>
  <c r="BX270" i="28"/>
  <c r="CB258" i="28"/>
  <c r="CA258" i="28"/>
  <c r="BX258" i="28"/>
  <c r="BX246" i="28"/>
  <c r="BY246" i="28" s="1"/>
  <c r="CA246" i="28"/>
  <c r="BX234" i="28"/>
  <c r="BY234" i="28" s="1"/>
  <c r="CA234" i="28"/>
  <c r="BX222" i="28"/>
  <c r="BY222" i="28" s="1"/>
  <c r="CA222" i="28"/>
  <c r="BX210" i="28"/>
  <c r="BY210" i="28" s="1"/>
  <c r="CA210" i="28"/>
  <c r="CB198" i="28"/>
  <c r="CB186" i="28"/>
  <c r="CB174" i="28"/>
  <c r="CB162" i="28"/>
  <c r="BX3" i="28"/>
  <c r="CG3" i="28" s="1"/>
  <c r="CA50" i="28"/>
  <c r="CA38" i="28"/>
  <c r="CA26" i="28"/>
  <c r="CA14" i="28"/>
  <c r="CB146" i="28"/>
  <c r="CB134" i="28"/>
  <c r="CB122" i="28"/>
  <c r="CB110" i="28"/>
  <c r="BX198" i="28"/>
  <c r="BX186" i="28"/>
  <c r="BX174" i="28"/>
  <c r="BX162" i="28"/>
  <c r="CB178" i="28"/>
  <c r="BX241" i="28"/>
  <c r="CB234" i="28"/>
  <c r="BX262" i="28"/>
  <c r="CA265" i="28"/>
  <c r="CB473" i="28"/>
  <c r="CA473" i="28"/>
  <c r="CB461" i="28"/>
  <c r="CA461" i="28"/>
  <c r="CA449" i="28"/>
  <c r="CB449" i="28"/>
  <c r="BX449" i="28"/>
  <c r="CG449" i="28" s="1"/>
  <c r="CA437" i="28"/>
  <c r="CB437" i="28"/>
  <c r="BX437" i="28"/>
  <c r="CG437" i="28" s="1"/>
  <c r="CA425" i="28"/>
  <c r="CB425" i="28"/>
  <c r="BX425" i="28"/>
  <c r="CG425" i="28" s="1"/>
  <c r="CA413" i="28"/>
  <c r="CB413" i="28"/>
  <c r="BX413" i="28"/>
  <c r="CG413" i="28" s="1"/>
  <c r="CB401" i="28"/>
  <c r="BX401" i="28"/>
  <c r="CG401" i="28" s="1"/>
  <c r="CA401" i="28"/>
  <c r="CB389" i="28"/>
  <c r="BX389" i="28"/>
  <c r="BY389" i="28" s="1"/>
  <c r="CA389" i="28"/>
  <c r="CB377" i="28"/>
  <c r="BX377" i="28"/>
  <c r="CG377" i="28" s="1"/>
  <c r="CA377" i="28"/>
  <c r="CB365" i="28"/>
  <c r="BX365" i="28"/>
  <c r="CG365" i="28" s="1"/>
  <c r="CA365" i="28"/>
  <c r="CB353" i="28"/>
  <c r="BX353" i="28"/>
  <c r="CG353" i="28" s="1"/>
  <c r="CA353" i="28"/>
  <c r="CB341" i="28"/>
  <c r="BX341" i="28"/>
  <c r="CB329" i="28"/>
  <c r="BX329" i="28"/>
  <c r="CB317" i="28"/>
  <c r="BX317" i="28"/>
  <c r="CB305" i="28"/>
  <c r="BX305" i="28"/>
  <c r="CA293" i="28"/>
  <c r="BX293" i="28"/>
  <c r="BY293" i="28" s="1"/>
  <c r="CB293" i="28"/>
  <c r="CA281" i="28"/>
  <c r="BX281" i="28"/>
  <c r="BY281" i="28" s="1"/>
  <c r="CB281" i="28"/>
  <c r="CA269" i="28"/>
  <c r="BX269" i="28"/>
  <c r="BY269" i="28" s="1"/>
  <c r="CB269" i="28"/>
  <c r="CA257" i="28"/>
  <c r="BX257" i="28"/>
  <c r="BY257" i="28" s="1"/>
  <c r="CB257" i="28"/>
  <c r="BX245" i="28"/>
  <c r="CB245" i="28"/>
  <c r="BX233" i="28"/>
  <c r="CB233" i="28"/>
  <c r="BX221" i="28"/>
  <c r="CB221" i="28"/>
  <c r="BX209" i="28"/>
  <c r="CB209" i="28"/>
  <c r="CB197" i="28"/>
  <c r="CB185" i="28"/>
  <c r="CB173" i="28"/>
  <c r="CB161" i="28"/>
  <c r="BX50" i="28"/>
  <c r="BY50" i="28" s="1"/>
  <c r="BX38" i="28"/>
  <c r="BY38" i="28" s="1"/>
  <c r="BX26" i="28"/>
  <c r="BY26" i="28" s="1"/>
  <c r="BX14" i="28"/>
  <c r="BY14" i="28" s="1"/>
  <c r="CA49" i="28"/>
  <c r="CA37" i="28"/>
  <c r="CA25" i="28"/>
  <c r="CA13" i="28"/>
  <c r="CA94" i="28"/>
  <c r="CA82" i="28"/>
  <c r="CA70" i="28"/>
  <c r="CA58" i="28"/>
  <c r="CB145" i="28"/>
  <c r="CB133" i="28"/>
  <c r="CB121" i="28"/>
  <c r="CB109" i="28"/>
  <c r="BX197" i="28"/>
  <c r="CG197" i="28" s="1"/>
  <c r="BX185" i="28"/>
  <c r="CG185" i="28" s="1"/>
  <c r="BX173" i="28"/>
  <c r="CG173" i="28" s="1"/>
  <c r="BX161" i="28"/>
  <c r="CG161" i="28" s="1"/>
  <c r="CA245" i="28"/>
  <c r="CA318" i="28"/>
  <c r="CA382" i="28"/>
  <c r="BX49" i="28"/>
  <c r="BX37" i="28"/>
  <c r="BX25" i="28"/>
  <c r="BX13" i="28"/>
  <c r="CA142" i="28"/>
  <c r="CA130" i="28"/>
  <c r="CA118" i="28"/>
  <c r="CA106" i="28"/>
  <c r="CA202" i="28"/>
  <c r="CA166" i="28"/>
  <c r="CB222" i="28"/>
  <c r="CA253" i="28"/>
  <c r="CA317" i="28"/>
  <c r="CA445" i="28"/>
  <c r="BX229" i="28"/>
  <c r="CA233" i="28"/>
  <c r="CA306" i="28"/>
  <c r="CA370" i="28"/>
  <c r="CB314" i="28"/>
  <c r="BX314" i="28"/>
  <c r="CG314" i="28" s="1"/>
  <c r="CA314" i="28"/>
  <c r="BX302" i="28"/>
  <c r="CB302" i="28"/>
  <c r="BX290" i="28"/>
  <c r="CB290" i="28"/>
  <c r="BX278" i="28"/>
  <c r="CB278" i="28"/>
  <c r="BX266" i="28"/>
  <c r="CB266" i="28"/>
  <c r="BX254" i="28"/>
  <c r="CB254" i="28"/>
  <c r="CB242" i="28"/>
  <c r="CA242" i="28"/>
  <c r="CB230" i="28"/>
  <c r="CA230" i="28"/>
  <c r="CB218" i="28"/>
  <c r="CA218" i="28"/>
  <c r="CB206" i="28"/>
  <c r="CA206" i="28"/>
  <c r="BX194" i="28"/>
  <c r="BX182" i="28"/>
  <c r="BX170" i="28"/>
  <c r="BX158" i="28"/>
  <c r="CB210" i="28"/>
  <c r="CA305" i="28"/>
  <c r="CA433" i="28"/>
  <c r="CG76" i="28"/>
  <c r="CG150" i="28"/>
  <c r="CG138" i="28"/>
  <c r="CG126" i="28"/>
  <c r="BY43" i="28"/>
  <c r="BY143" i="28"/>
  <c r="BY130" i="28"/>
  <c r="BY168" i="28"/>
  <c r="BY156" i="28"/>
  <c r="CG292" i="28"/>
  <c r="BY292" i="28"/>
  <c r="BY177" i="28"/>
  <c r="CG427" i="28"/>
  <c r="BY356" i="28"/>
  <c r="BY340" i="28"/>
  <c r="BY498" i="28"/>
  <c r="CG331" i="28"/>
  <c r="BY388" i="28"/>
  <c r="BY424" i="28"/>
  <c r="BY470" i="28"/>
  <c r="BY223" i="28"/>
  <c r="BL109" i="28"/>
  <c r="BT85" i="28" a="1"/>
  <c r="BT85" i="28" s="1"/>
  <c r="BV85" i="28" s="1"/>
  <c r="BT194" i="28" a="1"/>
  <c r="BT194" i="28" s="1"/>
  <c r="BU194" i="28" s="1"/>
  <c r="BW194" i="28" s="1"/>
  <c r="BO122" i="28" a="1"/>
  <c r="BO122" i="28" s="1"/>
  <c r="BP122" i="28" s="1"/>
  <c r="BM51" i="28"/>
  <c r="BM48" i="28"/>
  <c r="BM45" i="28"/>
  <c r="BM42" i="28"/>
  <c r="BM39" i="28"/>
  <c r="BM36" i="28"/>
  <c r="BM33" i="28"/>
  <c r="BM30" i="28"/>
  <c r="BM27" i="28"/>
  <c r="BM24" i="28"/>
  <c r="BM21" i="28"/>
  <c r="BM18" i="28"/>
  <c r="BM15" i="28"/>
  <c r="BM12" i="28"/>
  <c r="BM9" i="28"/>
  <c r="BM6" i="28"/>
  <c r="BM3" i="28"/>
  <c r="BL51" i="28"/>
  <c r="BL48" i="28"/>
  <c r="BL45" i="28"/>
  <c r="BL42" i="28"/>
  <c r="BL39" i="28"/>
  <c r="BL36" i="28"/>
  <c r="BL33" i="28"/>
  <c r="BL30" i="28"/>
  <c r="BL27" i="28"/>
  <c r="BL24" i="28"/>
  <c r="BL21" i="28"/>
  <c r="BT256" i="28" a="1"/>
  <c r="BT256" i="28" s="1"/>
  <c r="BV256" i="28" s="1"/>
  <c r="BT196" i="28" a="1"/>
  <c r="BT196" i="28" s="1"/>
  <c r="BU196" i="28" s="1"/>
  <c r="BW196" i="28" s="1"/>
  <c r="BT88" i="28" a="1"/>
  <c r="BT88" i="28" s="1"/>
  <c r="BU88" i="28" s="1"/>
  <c r="BW88" i="28" s="1"/>
  <c r="BO130" i="28" a="1"/>
  <c r="BO130" i="28" s="1"/>
  <c r="BQ130" i="28" s="1"/>
  <c r="BT187" i="28" a="1"/>
  <c r="BT187" i="28" s="1"/>
  <c r="BV187" i="28" s="1"/>
  <c r="BT178" i="28" a="1"/>
  <c r="BT178" i="28" s="1"/>
  <c r="BU178" i="28" s="1"/>
  <c r="BW178" i="28" s="1"/>
  <c r="BT169" i="28" a="1"/>
  <c r="BT169" i="28" s="1"/>
  <c r="BU169" i="28" s="1"/>
  <c r="BW169" i="28" s="1"/>
  <c r="BT118" i="28" a="1"/>
  <c r="BT118" i="28" s="1"/>
  <c r="BV118" i="28" s="1"/>
  <c r="BT112" i="28" a="1"/>
  <c r="BT112" i="28" s="1"/>
  <c r="BU112" i="28" s="1"/>
  <c r="BW112" i="28" s="1"/>
  <c r="BT109" i="28" a="1"/>
  <c r="BT109" i="28" s="1"/>
  <c r="BU109" i="28" s="1"/>
  <c r="BW109" i="28" s="1"/>
  <c r="BT70" i="28" a="1"/>
  <c r="BT70" i="28" s="1"/>
  <c r="BU70" i="28" s="1"/>
  <c r="BW70" i="28" s="1"/>
  <c r="BO496" i="28" a="1"/>
  <c r="BO496" i="28" s="1"/>
  <c r="BQ496" i="28" s="1"/>
  <c r="BO499" i="28" a="1"/>
  <c r="BO499" i="28" s="1"/>
  <c r="BP499" i="28" s="1"/>
  <c r="BO484" i="28" a="1"/>
  <c r="BO484" i="28" s="1"/>
  <c r="BQ484" i="28" s="1"/>
  <c r="BT357" i="28" a="1"/>
  <c r="BT357" i="28" s="1"/>
  <c r="BU357" i="28" s="1"/>
  <c r="BW357" i="28" s="1"/>
  <c r="BT359" i="28" a="1"/>
  <c r="BT359" i="28" s="1"/>
  <c r="BU359" i="28" s="1"/>
  <c r="BW359" i="28" s="1"/>
  <c r="BT254" i="28" a="1"/>
  <c r="BT254" i="28" s="1"/>
  <c r="BV254" i="28" s="1"/>
  <c r="BT215" i="28" a="1"/>
  <c r="BT215" i="28" s="1"/>
  <c r="BV215" i="28" s="1"/>
  <c r="BT209" i="28" a="1"/>
  <c r="BT209" i="28" s="1"/>
  <c r="BV209" i="28" s="1"/>
  <c r="BT185" i="28" a="1"/>
  <c r="BT185" i="28" s="1"/>
  <c r="BV185" i="28" s="1"/>
  <c r="BT176" i="28" a="1"/>
  <c r="BT176" i="28" s="1"/>
  <c r="BU176" i="28" s="1"/>
  <c r="BW176" i="28" s="1"/>
  <c r="BT167" i="28" a="1"/>
  <c r="BT167" i="28" s="1"/>
  <c r="BV167" i="28" s="1"/>
  <c r="BT68" i="28" a="1"/>
  <c r="BT68" i="28" s="1"/>
  <c r="BU68" i="28" s="1"/>
  <c r="BW68" i="28" s="1"/>
  <c r="BO487" i="28" a="1"/>
  <c r="BO487" i="28" s="1"/>
  <c r="BQ487" i="28" s="1"/>
  <c r="BO490" i="28" a="1"/>
  <c r="BO490" i="28" s="1"/>
  <c r="BP490" i="28" s="1"/>
  <c r="BO481" i="28" a="1"/>
  <c r="BO481" i="28" s="1"/>
  <c r="BQ481" i="28" s="1"/>
  <c r="BO493" i="28" a="1"/>
  <c r="BO493" i="28" s="1"/>
  <c r="BQ493" i="28" s="1"/>
  <c r="BO466" i="28" a="1"/>
  <c r="BO466" i="28" s="1"/>
  <c r="BP466" i="28" s="1"/>
  <c r="BO463" i="28" a="1"/>
  <c r="BO463" i="28" s="1"/>
  <c r="BP463" i="28" s="1"/>
  <c r="BO460" i="28" a="1"/>
  <c r="BO460" i="28" s="1"/>
  <c r="BP460" i="28" s="1"/>
  <c r="BO457" i="28" a="1"/>
  <c r="BO457" i="28" s="1"/>
  <c r="BQ457" i="28" s="1"/>
  <c r="BO454" i="28" a="1"/>
  <c r="BO454" i="28" s="1"/>
  <c r="BP454" i="28" s="1"/>
  <c r="BO439" i="28" a="1"/>
  <c r="BO439" i="28" s="1"/>
  <c r="BQ439" i="28" s="1"/>
  <c r="BO436" i="28" a="1"/>
  <c r="BO436" i="28" s="1"/>
  <c r="BP436" i="28" s="1"/>
  <c r="BO433" i="28" a="1"/>
  <c r="BO433" i="28" s="1"/>
  <c r="BQ433" i="28" s="1"/>
  <c r="BO418" i="28" a="1"/>
  <c r="BO418" i="28" s="1"/>
  <c r="BP418" i="28" s="1"/>
  <c r="BO415" i="28" a="1"/>
  <c r="BO415" i="28" s="1"/>
  <c r="BP415" i="28" s="1"/>
  <c r="BO412" i="28" a="1"/>
  <c r="BO412" i="28" s="1"/>
  <c r="BQ412" i="28" s="1"/>
  <c r="BO399" i="28" a="1"/>
  <c r="BO399" i="28" s="1"/>
  <c r="BQ399" i="28" s="1"/>
  <c r="BO397" i="28" a="1"/>
  <c r="BO397" i="28" s="1"/>
  <c r="BQ397" i="28" s="1"/>
  <c r="BO394" i="28" a="1"/>
  <c r="BO394" i="28" s="1"/>
  <c r="BP394" i="28" s="1"/>
  <c r="BO391" i="28" a="1"/>
  <c r="BO391" i="28" s="1"/>
  <c r="BQ391" i="28" s="1"/>
  <c r="BO388" i="28" a="1"/>
  <c r="BO388" i="28" s="1"/>
  <c r="BP388" i="28" s="1"/>
  <c r="BO385" i="28" a="1"/>
  <c r="BO385" i="28" s="1"/>
  <c r="BQ385" i="28" s="1"/>
  <c r="BO382" i="28" a="1"/>
  <c r="BO382" i="28" s="1"/>
  <c r="BQ382" i="28" s="1"/>
  <c r="BO367" i="28" a="1"/>
  <c r="BO367" i="28" s="1"/>
  <c r="BQ367" i="28" s="1"/>
  <c r="BO364" i="28" a="1"/>
  <c r="BO364" i="28" s="1"/>
  <c r="BP364" i="28" s="1"/>
  <c r="BO361" i="28" a="1"/>
  <c r="BO361" i="28" s="1"/>
  <c r="BQ361" i="28" s="1"/>
  <c r="BO358" i="28" a="1"/>
  <c r="BO358" i="28" s="1"/>
  <c r="BQ358" i="28" s="1"/>
  <c r="BO355" i="28" a="1"/>
  <c r="BO355" i="28" s="1"/>
  <c r="BQ355" i="28" s="1"/>
  <c r="BO340" i="28" a="1"/>
  <c r="BO340" i="28" s="1"/>
  <c r="BQ340" i="28" s="1"/>
  <c r="BO337" i="28" a="1"/>
  <c r="BO337" i="28" s="1"/>
  <c r="BQ337" i="28" s="1"/>
  <c r="BO334" i="28" a="1"/>
  <c r="BO334" i="28" s="1"/>
  <c r="BQ334" i="28" s="1"/>
  <c r="BO331" i="28" a="1"/>
  <c r="BO331" i="28" s="1"/>
  <c r="BQ331" i="28" s="1"/>
  <c r="BO328" i="28" a="1"/>
  <c r="BO328" i="28" s="1"/>
  <c r="BQ328" i="28" s="1"/>
  <c r="BO325" i="28" a="1"/>
  <c r="BO325" i="28" s="1"/>
  <c r="BQ325" i="28" s="1"/>
  <c r="BO322" i="28" a="1"/>
  <c r="BO322" i="28" s="1"/>
  <c r="BQ322" i="28" s="1"/>
  <c r="BO295" i="28" a="1"/>
  <c r="BO295" i="28" s="1"/>
  <c r="BP295" i="28" s="1"/>
  <c r="BO292" i="28" a="1"/>
  <c r="BO292" i="28" s="1"/>
  <c r="BP292" i="28" s="1"/>
  <c r="BO289" i="28" a="1"/>
  <c r="BO289" i="28" s="1"/>
  <c r="BQ289" i="28" s="1"/>
  <c r="BO286" i="28" a="1"/>
  <c r="BO286" i="28" s="1"/>
  <c r="BP286" i="28" s="1"/>
  <c r="BO271" i="28" a="1"/>
  <c r="BO271" i="28" s="1"/>
  <c r="BP271" i="28" s="1"/>
  <c r="BO268" i="28" a="1"/>
  <c r="BO268" i="28" s="1"/>
  <c r="BP268" i="28" s="1"/>
  <c r="BO265" i="28" a="1"/>
  <c r="BO265" i="28" s="1"/>
  <c r="BQ265" i="28" s="1"/>
  <c r="BO262" i="28" a="1"/>
  <c r="BO262" i="28" s="1"/>
  <c r="BP262" i="28" s="1"/>
  <c r="BO259" i="28" a="1"/>
  <c r="BO259" i="28" s="1"/>
  <c r="BP259" i="28" s="1"/>
  <c r="BO256" i="28" a="1"/>
  <c r="BO256" i="28" s="1"/>
  <c r="BQ256" i="28" s="1"/>
  <c r="BO253" i="28" a="1"/>
  <c r="BO253" i="28" s="1"/>
  <c r="BQ253" i="28" s="1"/>
  <c r="BO238" i="28" a="1"/>
  <c r="BO238" i="28" s="1"/>
  <c r="BP238" i="28" s="1"/>
  <c r="BO235" i="28" a="1"/>
  <c r="BO235" i="28" s="1"/>
  <c r="BP235" i="28" s="1"/>
  <c r="BO232" i="28" a="1"/>
  <c r="BO232" i="28" s="1"/>
  <c r="BP232" i="28" s="1"/>
  <c r="BO217" i="28" a="1"/>
  <c r="BO217" i="28" s="1"/>
  <c r="BQ217" i="28" s="1"/>
  <c r="BO214" i="28" a="1"/>
  <c r="BO214" i="28" s="1"/>
  <c r="BQ214" i="28" s="1"/>
  <c r="BO211" i="28" a="1"/>
  <c r="BO211" i="28" s="1"/>
  <c r="BP211" i="28" s="1"/>
  <c r="BO208" i="28" a="1"/>
  <c r="BO208" i="28" s="1"/>
  <c r="BP208" i="28" s="1"/>
  <c r="BO205" i="28" a="1"/>
  <c r="BO205" i="28" s="1"/>
  <c r="BP205" i="28" s="1"/>
  <c r="BO202" i="28" a="1"/>
  <c r="BO202" i="28" s="1"/>
  <c r="BQ202" i="28" s="1"/>
  <c r="BO199" i="28" a="1"/>
  <c r="BO199" i="28" s="1"/>
  <c r="BP199" i="28" s="1"/>
  <c r="BO184" i="28" a="1"/>
  <c r="BO184" i="28" s="1"/>
  <c r="BO182" i="28" a="1"/>
  <c r="BO182" i="28" s="1"/>
  <c r="BO183" i="28" a="1"/>
  <c r="BO183" i="28" s="1"/>
  <c r="BQ183" i="28" s="1"/>
  <c r="BO181" i="28" a="1"/>
  <c r="BO181" i="28" s="1"/>
  <c r="BQ181" i="28" s="1"/>
  <c r="BO178" i="28" a="1"/>
  <c r="BO178" i="28" s="1"/>
  <c r="BP178" i="28" s="1"/>
  <c r="BO175" i="28" a="1"/>
  <c r="BO175" i="28" s="1"/>
  <c r="BP175" i="28" s="1"/>
  <c r="BO172" i="28" a="1"/>
  <c r="BO172" i="28" s="1"/>
  <c r="BP172" i="28" s="1"/>
  <c r="BO171" i="28" a="1"/>
  <c r="BO171" i="28" s="1"/>
  <c r="BQ171" i="28" s="1"/>
  <c r="BO169" i="28" a="1"/>
  <c r="BO169" i="28" s="1"/>
  <c r="BQ169" i="28" s="1"/>
  <c r="BO166" i="28" a="1"/>
  <c r="BO166" i="28" s="1"/>
  <c r="BQ166" i="28" s="1"/>
  <c r="BO163" i="28" a="1"/>
  <c r="BO163" i="28" s="1"/>
  <c r="BP163" i="28" s="1"/>
  <c r="BO159" i="28" a="1"/>
  <c r="BO159" i="28" s="1"/>
  <c r="BQ159" i="28" s="1"/>
  <c r="BO157" i="28" a="1"/>
  <c r="BO157" i="28" s="1"/>
  <c r="BQ157" i="28" s="1"/>
  <c r="BO131" i="28" a="1"/>
  <c r="BO131" i="28" s="1"/>
  <c r="BP131" i="28" s="1"/>
  <c r="BO127" i="28" a="1"/>
  <c r="BO127" i="28" s="1"/>
  <c r="BQ127" i="28" s="1"/>
  <c r="BO124" i="28" a="1"/>
  <c r="BO124" i="28" s="1"/>
  <c r="BQ124" i="28" s="1"/>
  <c r="BO121" i="28" a="1"/>
  <c r="BO121" i="28" s="1"/>
  <c r="BP121" i="28" s="1"/>
  <c r="BO106" i="28" a="1"/>
  <c r="BO106" i="28" s="1"/>
  <c r="BO103" i="28" a="1"/>
  <c r="BO103" i="28" s="1"/>
  <c r="BQ103" i="28" s="1"/>
  <c r="BO101" i="28" a="1"/>
  <c r="BO101" i="28" s="1"/>
  <c r="BQ101" i="28" s="1"/>
  <c r="BO102" i="28" a="1"/>
  <c r="BO102" i="28" s="1"/>
  <c r="BP102" i="28" s="1"/>
  <c r="BO100" i="28" a="1"/>
  <c r="BO100" i="28" s="1"/>
  <c r="BQ100" i="28" s="1"/>
  <c r="BO98" i="28" a="1"/>
  <c r="BO98" i="28" s="1"/>
  <c r="BQ98" i="28" s="1"/>
  <c r="BO79" i="28" a="1"/>
  <c r="BO79" i="28" s="1"/>
  <c r="BQ79" i="28" s="1"/>
  <c r="BO76" i="28" a="1"/>
  <c r="BO76" i="28" s="1"/>
  <c r="BQ76" i="28" s="1"/>
  <c r="BO74" i="28" a="1"/>
  <c r="BO74" i="28" s="1"/>
  <c r="BP74" i="28" s="1"/>
  <c r="BO73" i="28" a="1"/>
  <c r="BO73" i="28" s="1"/>
  <c r="BQ73" i="28" s="1"/>
  <c r="BO70" i="28" a="1"/>
  <c r="BO70" i="28" s="1"/>
  <c r="BP70" i="28" s="1"/>
  <c r="BO67" i="28" a="1"/>
  <c r="BO67" i="28" s="1"/>
  <c r="BQ67" i="28" s="1"/>
  <c r="BO64" i="28" a="1"/>
  <c r="BO64" i="28" s="1"/>
  <c r="BQ64" i="28" s="1"/>
  <c r="BO62" i="28" a="1"/>
  <c r="BO62" i="28" s="1"/>
  <c r="BQ62" i="28" s="1"/>
  <c r="BT495" i="28" a="1"/>
  <c r="BT495" i="28" s="1"/>
  <c r="BV495" i="28" s="1"/>
  <c r="BT492" i="28" a="1"/>
  <c r="BT492" i="28" s="1"/>
  <c r="BV492" i="28" s="1"/>
  <c r="BT489" i="28" a="1"/>
  <c r="BT489" i="28" s="1"/>
  <c r="BU489" i="28" s="1"/>
  <c r="BW489" i="28" s="1"/>
  <c r="BT486" i="28" a="1"/>
  <c r="BT486" i="28" s="1"/>
  <c r="BU486" i="28" s="1"/>
  <c r="BW486" i="28" s="1"/>
  <c r="BT483" i="28" a="1"/>
  <c r="BT483" i="28" s="1"/>
  <c r="BV483" i="28" s="1"/>
  <c r="BT480" i="28" a="1"/>
  <c r="BT480" i="28" s="1"/>
  <c r="BV480" i="28" s="1"/>
  <c r="BT477" i="28" a="1"/>
  <c r="BT477" i="28" s="1"/>
  <c r="BT474" i="28" a="1"/>
  <c r="BT474" i="28" s="1"/>
  <c r="BU474" i="28" s="1"/>
  <c r="BW474" i="28" s="1"/>
  <c r="BT471" i="28" a="1"/>
  <c r="BT471" i="28" s="1"/>
  <c r="BV471" i="28" s="1"/>
  <c r="BT468" i="28" a="1"/>
  <c r="BT468" i="28" s="1"/>
  <c r="BV468" i="28" s="1"/>
  <c r="BT453" i="28" a="1"/>
  <c r="BT453" i="28" s="1"/>
  <c r="BT450" i="28" a="1"/>
  <c r="BT450" i="28" s="1"/>
  <c r="BU450" i="28" s="1"/>
  <c r="BW450" i="28" s="1"/>
  <c r="BT447" i="28" a="1"/>
  <c r="BT447" i="28" s="1"/>
  <c r="BV447" i="28" s="1"/>
  <c r="BT444" i="28" a="1"/>
  <c r="BT444" i="28" s="1"/>
  <c r="BU444" i="28" s="1"/>
  <c r="BW444" i="28" s="1"/>
  <c r="BT429" i="28" a="1"/>
  <c r="BT429" i="28" s="1"/>
  <c r="BV429" i="28" s="1"/>
  <c r="BT426" i="28" a="1"/>
  <c r="BT426" i="28" s="1"/>
  <c r="BU426" i="28" s="1"/>
  <c r="BW426" i="28" s="1"/>
  <c r="BT423" i="28" a="1"/>
  <c r="BT423" i="28" s="1"/>
  <c r="BV423" i="28" s="1"/>
  <c r="BT408" i="28" a="1"/>
  <c r="BT408" i="28" s="1"/>
  <c r="BV408" i="28" s="1"/>
  <c r="BT405" i="28" a="1"/>
  <c r="BT405" i="28" s="1"/>
  <c r="BV405" i="28" s="1"/>
  <c r="BT402" i="28" a="1"/>
  <c r="BT402" i="28" s="1"/>
  <c r="BU402" i="28" s="1"/>
  <c r="BW402" i="28" s="1"/>
  <c r="BT399" i="28" a="1"/>
  <c r="BT399" i="28" s="1"/>
  <c r="BV399" i="28" s="1"/>
  <c r="BT396" i="28" a="1"/>
  <c r="BT396" i="28" s="1"/>
  <c r="BO170" i="28" a="1"/>
  <c r="BO170" i="28" s="1"/>
  <c r="BP170" i="28" s="1"/>
  <c r="BO498" i="28" a="1"/>
  <c r="BO498" i="28" s="1"/>
  <c r="BP498" i="28" s="1"/>
  <c r="BO495" i="28" a="1"/>
  <c r="BO495" i="28" s="1"/>
  <c r="BQ495" i="28" s="1"/>
  <c r="BO492" i="28" a="1"/>
  <c r="BO492" i="28" s="1"/>
  <c r="BQ492" i="28" s="1"/>
  <c r="BO489" i="28" a="1"/>
  <c r="BO489" i="28" s="1"/>
  <c r="BP489" i="28" s="1"/>
  <c r="BO486" i="28" a="1"/>
  <c r="BO486" i="28" s="1"/>
  <c r="BP486" i="28" s="1"/>
  <c r="BO483" i="28" a="1"/>
  <c r="BO483" i="28" s="1"/>
  <c r="BP483" i="28" s="1"/>
  <c r="BO480" i="28" a="1"/>
  <c r="BO480" i="28" s="1"/>
  <c r="BQ480" i="28" s="1"/>
  <c r="BO465" i="28" a="1"/>
  <c r="BO465" i="28" s="1"/>
  <c r="BQ465" i="28" s="1"/>
  <c r="BO462" i="28" a="1"/>
  <c r="BO462" i="28" s="1"/>
  <c r="BQ462" i="28" s="1"/>
  <c r="BO459" i="28" a="1"/>
  <c r="BO459" i="28" s="1"/>
  <c r="BP459" i="28" s="1"/>
  <c r="BO456" i="28" a="1"/>
  <c r="BO456" i="28" s="1"/>
  <c r="BQ456" i="28" s="1"/>
  <c r="BO441" i="28" a="1"/>
  <c r="BO441" i="28" s="1"/>
  <c r="BP441" i="28" s="1"/>
  <c r="BO438" i="28" a="1"/>
  <c r="BO438" i="28" s="1"/>
  <c r="BQ438" i="28" s="1"/>
  <c r="BO435" i="28" a="1"/>
  <c r="BO435" i="28" s="1"/>
  <c r="BQ435" i="28" s="1"/>
  <c r="BO420" i="28" a="1"/>
  <c r="BO420" i="28" s="1"/>
  <c r="BQ420" i="28" s="1"/>
  <c r="BO417" i="28" a="1"/>
  <c r="BO417" i="28" s="1"/>
  <c r="BQ417" i="28" s="1"/>
  <c r="BO160" i="28" a="1"/>
  <c r="BO160" i="28" s="1"/>
  <c r="BP160" i="28" s="1"/>
  <c r="BO339" i="28" a="1"/>
  <c r="BO339" i="28" s="1"/>
  <c r="BQ339" i="28" s="1"/>
  <c r="BT494" i="28" a="1"/>
  <c r="BT494" i="28" s="1"/>
  <c r="BV494" i="28" s="1"/>
  <c r="BT491" i="28" a="1"/>
  <c r="BT491" i="28" s="1"/>
  <c r="BU491" i="28" s="1"/>
  <c r="BW491" i="28" s="1"/>
  <c r="BT488" i="28" a="1"/>
  <c r="BT488" i="28" s="1"/>
  <c r="BT485" i="28" a="1"/>
  <c r="BT485" i="28" s="1"/>
  <c r="BU485" i="28" s="1"/>
  <c r="BW485" i="28" s="1"/>
  <c r="BT482" i="28" a="1"/>
  <c r="BT482" i="28" s="1"/>
  <c r="BT479" i="28" a="1"/>
  <c r="BT479" i="28" s="1"/>
  <c r="BV479" i="28" s="1"/>
  <c r="BT476" i="28" a="1"/>
  <c r="BT476" i="28" s="1"/>
  <c r="BV476" i="28" s="1"/>
  <c r="BT473" i="28" a="1"/>
  <c r="BT473" i="28" s="1"/>
  <c r="BU473" i="28" s="1"/>
  <c r="BW473" i="28" s="1"/>
  <c r="BT470" i="28" a="1"/>
  <c r="BT470" i="28" s="1"/>
  <c r="BV470" i="28" s="1"/>
  <c r="BT467" i="28" a="1"/>
  <c r="BT467" i="28" s="1"/>
  <c r="BV467" i="28" s="1"/>
  <c r="BT452" i="28" a="1"/>
  <c r="BT452" i="28" s="1"/>
  <c r="BT449" i="28" a="1"/>
  <c r="BT449" i="28" s="1"/>
  <c r="BU449" i="28" s="1"/>
  <c r="BW449" i="28" s="1"/>
  <c r="BT446" i="28" a="1"/>
  <c r="BT446" i="28" s="1"/>
  <c r="BU446" i="28" s="1"/>
  <c r="BW446" i="28" s="1"/>
  <c r="BT443" i="28" a="1"/>
  <c r="BT443" i="28" s="1"/>
  <c r="BV443" i="28" s="1"/>
  <c r="BT428" i="28" a="1"/>
  <c r="BT428" i="28" s="1"/>
  <c r="BV428" i="28" s="1"/>
  <c r="BT425" i="28" a="1"/>
  <c r="BT425" i="28" s="1"/>
  <c r="BU425" i="28" s="1"/>
  <c r="BW425" i="28" s="1"/>
  <c r="BT422" i="28" a="1"/>
  <c r="BT422" i="28" s="1"/>
  <c r="BT407" i="28" a="1"/>
  <c r="BT407" i="28" s="1"/>
  <c r="BU407" i="28" s="1"/>
  <c r="BW407" i="28" s="1"/>
  <c r="BO500" i="28" a="1"/>
  <c r="BO500" i="28" s="1"/>
  <c r="BP500" i="28" s="1"/>
  <c r="BO497" i="28" a="1"/>
  <c r="BO497" i="28" s="1"/>
  <c r="BQ497" i="28" s="1"/>
  <c r="BO494" i="28" a="1"/>
  <c r="BO494" i="28" s="1"/>
  <c r="BQ494" i="28" s="1"/>
  <c r="BO485" i="28" a="1"/>
  <c r="BO485" i="28" s="1"/>
  <c r="BP485" i="28" s="1"/>
  <c r="BO482" i="28" a="1"/>
  <c r="BO482" i="28" s="1"/>
  <c r="BQ482" i="28" s="1"/>
  <c r="BO479" i="28" a="1"/>
  <c r="BO479" i="28" s="1"/>
  <c r="BQ479" i="28" s="1"/>
  <c r="BO464" i="28" a="1"/>
  <c r="BO464" i="28" s="1"/>
  <c r="BP464" i="28" s="1"/>
  <c r="BO461" i="28" a="1"/>
  <c r="BO461" i="28" s="1"/>
  <c r="BQ461" i="28" s="1"/>
  <c r="BO458" i="28" a="1"/>
  <c r="BO458" i="28" s="1"/>
  <c r="BP458" i="28" s="1"/>
  <c r="BO455" i="28" a="1"/>
  <c r="BO455" i="28" s="1"/>
  <c r="BQ455" i="28" s="1"/>
  <c r="BO440" i="28" a="1"/>
  <c r="BO440" i="28" s="1"/>
  <c r="BQ440" i="28" s="1"/>
  <c r="BO437" i="28" a="1"/>
  <c r="BO437" i="28" s="1"/>
  <c r="BQ437" i="28" s="1"/>
  <c r="BO434" i="28" a="1"/>
  <c r="BO434" i="28" s="1"/>
  <c r="BP434" i="28" s="1"/>
  <c r="BO488" i="28" a="1"/>
  <c r="BO488" i="28" s="1"/>
  <c r="BP488" i="28" s="1"/>
  <c r="BO491" i="28" a="1"/>
  <c r="BO491" i="28" s="1"/>
  <c r="BQ491" i="28" s="1"/>
  <c r="BT493" i="28" a="1"/>
  <c r="BT493" i="28" s="1"/>
  <c r="BV493" i="28" s="1"/>
  <c r="BT490" i="28" a="1"/>
  <c r="BT490" i="28" s="1"/>
  <c r="BV490" i="28" s="1"/>
  <c r="BT487" i="28" a="1"/>
  <c r="BT487" i="28" s="1"/>
  <c r="BU487" i="28" s="1"/>
  <c r="BW487" i="28" s="1"/>
  <c r="BT484" i="28" a="1"/>
  <c r="BT484" i="28" s="1"/>
  <c r="BT481" i="28" a="1"/>
  <c r="BT481" i="28" s="1"/>
  <c r="BV481" i="28" s="1"/>
  <c r="BT478" i="28" a="1"/>
  <c r="BT478" i="28" s="1"/>
  <c r="BU478" i="28" s="1"/>
  <c r="BW478" i="28" s="1"/>
  <c r="BT475" i="28" a="1"/>
  <c r="BT475" i="28" s="1"/>
  <c r="BV475" i="28" s="1"/>
  <c r="BT472" i="28" a="1"/>
  <c r="BT472" i="28" s="1"/>
  <c r="BU472" i="28" s="1"/>
  <c r="BW472" i="28" s="1"/>
  <c r="BT469" i="28" a="1"/>
  <c r="BT469" i="28" s="1"/>
  <c r="BV469" i="28" s="1"/>
  <c r="BT454" i="28" a="1"/>
  <c r="BT454" i="28" s="1"/>
  <c r="BV454" i="28" s="1"/>
  <c r="BT451" i="28" a="1"/>
  <c r="BT451" i="28" s="1"/>
  <c r="BV451" i="28" s="1"/>
  <c r="BT448" i="28" a="1"/>
  <c r="BT448" i="28" s="1"/>
  <c r="BU448" i="28" s="1"/>
  <c r="BW448" i="28" s="1"/>
  <c r="BT445" i="28" a="1"/>
  <c r="BT445" i="28" s="1"/>
  <c r="BV445" i="28" s="1"/>
  <c r="BT442" i="28" a="1"/>
  <c r="BT442" i="28" s="1"/>
  <c r="BT427" i="28" a="1"/>
  <c r="BT427" i="28" s="1"/>
  <c r="BV427" i="28" s="1"/>
  <c r="BT424" i="28" a="1"/>
  <c r="BT424" i="28" s="1"/>
  <c r="BU424" i="28" s="1"/>
  <c r="BW424" i="28" s="1"/>
  <c r="BT421" i="28" a="1"/>
  <c r="BT421" i="28" s="1"/>
  <c r="BV421" i="28" s="1"/>
  <c r="BT406" i="28" a="1"/>
  <c r="BT406" i="28" s="1"/>
  <c r="BT403" i="28" a="1"/>
  <c r="BT403" i="28" s="1"/>
  <c r="BV403" i="28" s="1"/>
  <c r="BT400" i="28" a="1"/>
  <c r="BT400" i="28" s="1"/>
  <c r="BU400" i="28" s="1"/>
  <c r="BW400" i="28" s="1"/>
  <c r="BT397" i="28" a="1"/>
  <c r="BT397" i="28" s="1"/>
  <c r="BV397" i="28" s="1"/>
  <c r="BT382" i="28" a="1"/>
  <c r="BT382" i="28" s="1"/>
  <c r="BU382" i="28" s="1"/>
  <c r="BW382" i="28" s="1"/>
  <c r="BT379" i="28" a="1"/>
  <c r="BT379" i="28" s="1"/>
  <c r="BV379" i="28" s="1"/>
  <c r="BT376" i="28" a="1"/>
  <c r="BT376" i="28" s="1"/>
  <c r="BU376" i="28" s="1"/>
  <c r="BW376" i="28" s="1"/>
  <c r="BT373" i="28" a="1"/>
  <c r="BT373" i="28" s="1"/>
  <c r="BV373" i="28" s="1"/>
  <c r="BT370" i="28" a="1"/>
  <c r="BT370" i="28" s="1"/>
  <c r="BU370" i="28" s="1"/>
  <c r="BW370" i="28" s="1"/>
  <c r="BT367" i="28" a="1"/>
  <c r="BT367" i="28" s="1"/>
  <c r="BV367" i="28" s="1"/>
  <c r="BT364" i="28" a="1"/>
  <c r="BT364" i="28" s="1"/>
  <c r="BV364" i="28" s="1"/>
  <c r="BT361" i="28" a="1"/>
  <c r="BT361" i="28" s="1"/>
  <c r="BV361" i="28" s="1"/>
  <c r="BT358" i="28" a="1"/>
  <c r="BT358" i="28" s="1"/>
  <c r="BV358" i="28" s="1"/>
  <c r="BT355" i="28" a="1"/>
  <c r="BT355" i="28" s="1"/>
  <c r="BU355" i="28" s="1"/>
  <c r="BW355" i="28" s="1"/>
  <c r="BT334" i="28" a="1"/>
  <c r="BT334" i="28" s="1"/>
  <c r="BU334" i="28" s="1"/>
  <c r="BW334" i="28" s="1"/>
  <c r="BT331" i="28" a="1"/>
  <c r="BT331" i="28" s="1"/>
  <c r="BU331" i="28" s="1"/>
  <c r="BW331" i="28" s="1"/>
  <c r="BT328" i="28" a="1"/>
  <c r="BT328" i="28" s="1"/>
  <c r="BV328" i="28" s="1"/>
  <c r="BT325" i="28" a="1"/>
  <c r="BT325" i="28" s="1"/>
  <c r="BV325" i="28" s="1"/>
  <c r="BT322" i="28" a="1"/>
  <c r="BT322" i="28" s="1"/>
  <c r="BV322" i="28" s="1"/>
  <c r="BT319" i="28" a="1"/>
  <c r="BT319" i="28" s="1"/>
  <c r="BU319" i="28" s="1"/>
  <c r="BW319" i="28" s="1"/>
  <c r="BT292" i="28" a="1"/>
  <c r="BT292" i="28" s="1"/>
  <c r="BU292" i="28" s="1"/>
  <c r="BW292" i="28" s="1"/>
  <c r="BT289" i="28" a="1"/>
  <c r="BT289" i="28" s="1"/>
  <c r="BU289" i="28" s="1"/>
  <c r="BW289" i="28" s="1"/>
  <c r="BT286" i="28" a="1"/>
  <c r="BT286" i="28" s="1"/>
  <c r="BV286" i="28" s="1"/>
  <c r="BT283" i="28" a="1"/>
  <c r="BT283" i="28" s="1"/>
  <c r="BU283" i="28" s="1"/>
  <c r="BW283" i="28" s="1"/>
  <c r="BT280" i="28" a="1"/>
  <c r="BT280" i="28" s="1"/>
  <c r="BT277" i="28" a="1"/>
  <c r="BT277" i="28" s="1"/>
  <c r="BT262" i="28" a="1"/>
  <c r="BT262" i="28" s="1"/>
  <c r="BT259" i="28" a="1"/>
  <c r="BT259" i="28" s="1"/>
  <c r="BU259" i="28" s="1"/>
  <c r="BW259" i="28" s="1"/>
  <c r="BT253" i="28" a="1"/>
  <c r="BT253" i="28" s="1"/>
  <c r="BU253" i="28" s="1"/>
  <c r="BW253" i="28" s="1"/>
  <c r="BT250" i="28" a="1"/>
  <c r="BT250" i="28" s="1"/>
  <c r="BV250" i="28" s="1"/>
  <c r="BT247" i="28" a="1"/>
  <c r="BT247" i="28" s="1"/>
  <c r="BU247" i="28" s="1"/>
  <c r="BW247" i="28" s="1"/>
  <c r="BT244" i="28" a="1"/>
  <c r="BT244" i="28" s="1"/>
  <c r="BV244" i="28" s="1"/>
  <c r="BT241" i="28" a="1"/>
  <c r="BT241" i="28" s="1"/>
  <c r="BU241" i="28" s="1"/>
  <c r="BW241" i="28" s="1"/>
  <c r="BT381" i="28" a="1"/>
  <c r="BT381" i="28" s="1"/>
  <c r="BU381" i="28" s="1"/>
  <c r="BW381" i="28" s="1"/>
  <c r="BT378" i="28" a="1"/>
  <c r="BT378" i="28" s="1"/>
  <c r="BV378" i="28" s="1"/>
  <c r="BT375" i="28" a="1"/>
  <c r="BT375" i="28" s="1"/>
  <c r="BV375" i="28" s="1"/>
  <c r="BT372" i="28" a="1"/>
  <c r="BT372" i="28" s="1"/>
  <c r="BT369" i="28" a="1"/>
  <c r="BT369" i="28" s="1"/>
  <c r="BV369" i="28" s="1"/>
  <c r="BT366" i="28" a="1"/>
  <c r="BT366" i="28" s="1"/>
  <c r="BU366" i="28" s="1"/>
  <c r="BW366" i="28" s="1"/>
  <c r="BT363" i="28" a="1"/>
  <c r="BT363" i="28" s="1"/>
  <c r="BU363" i="28" s="1"/>
  <c r="BW363" i="28" s="1"/>
  <c r="BT360" i="28" a="1"/>
  <c r="BT360" i="28" s="1"/>
  <c r="BU360" i="28" s="1"/>
  <c r="BW360" i="28" s="1"/>
  <c r="BT333" i="28" a="1"/>
  <c r="BT333" i="28" s="1"/>
  <c r="BV333" i="28" s="1"/>
  <c r="BT330" i="28" a="1"/>
  <c r="BT330" i="28" s="1"/>
  <c r="BT327" i="28" a="1"/>
  <c r="BT327" i="28" s="1"/>
  <c r="BT324" i="28" a="1"/>
  <c r="BT324" i="28" s="1"/>
  <c r="BU324" i="28" s="1"/>
  <c r="BW324" i="28" s="1"/>
  <c r="BT321" i="28" a="1"/>
  <c r="BT321" i="28" s="1"/>
  <c r="BU321" i="28" s="1"/>
  <c r="BW321" i="28" s="1"/>
  <c r="BT318" i="28" a="1"/>
  <c r="BT318" i="28" s="1"/>
  <c r="BV318" i="28" s="1"/>
  <c r="BT291" i="28" a="1"/>
  <c r="BT291" i="28" s="1"/>
  <c r="BT288" i="28" a="1"/>
  <c r="BT288" i="28" s="1"/>
  <c r="BU288" i="28" s="1"/>
  <c r="BW288" i="28" s="1"/>
  <c r="BT285" i="28" a="1"/>
  <c r="BT285" i="28" s="1"/>
  <c r="BU285" i="28" s="1"/>
  <c r="BW285" i="28" s="1"/>
  <c r="BT282" i="28" a="1"/>
  <c r="BT282" i="28" s="1"/>
  <c r="BV282" i="28" s="1"/>
  <c r="BT279" i="28" a="1"/>
  <c r="BT279" i="28" s="1"/>
  <c r="BV279" i="28" s="1"/>
  <c r="BT276" i="28" a="1"/>
  <c r="BT276" i="28" s="1"/>
  <c r="BU276" i="28" s="1"/>
  <c r="BW276" i="28" s="1"/>
  <c r="BT261" i="28" a="1"/>
  <c r="BT261" i="28" s="1"/>
  <c r="BV261" i="28" s="1"/>
  <c r="BT258" i="28" a="1"/>
  <c r="BT258" i="28" s="1"/>
  <c r="BT255" i="28" a="1"/>
  <c r="BT255" i="28" s="1"/>
  <c r="BT252" i="28" a="1"/>
  <c r="BT252" i="28" s="1"/>
  <c r="BT249" i="28" a="1"/>
  <c r="BT249" i="28" s="1"/>
  <c r="BV249" i="28" s="1"/>
  <c r="BT246" i="28" a="1"/>
  <c r="BT246" i="28" s="1"/>
  <c r="BU246" i="28" s="1"/>
  <c r="BW246" i="28" s="1"/>
  <c r="BT243" i="28" a="1"/>
  <c r="BT243" i="28" s="1"/>
  <c r="BV243" i="28" s="1"/>
  <c r="BT240" i="28" a="1"/>
  <c r="BT240" i="28" s="1"/>
  <c r="BV240" i="28" s="1"/>
  <c r="BT237" i="28" a="1"/>
  <c r="BT237" i="28" s="1"/>
  <c r="BO414" i="28" a="1"/>
  <c r="BO414" i="28" s="1"/>
  <c r="BP414" i="28" s="1"/>
  <c r="BO396" i="28" a="1"/>
  <c r="BO396" i="28" s="1"/>
  <c r="BO393" i="28" a="1"/>
  <c r="BO393" i="28" s="1"/>
  <c r="BP393" i="28" s="1"/>
  <c r="BO390" i="28" a="1"/>
  <c r="BO390" i="28" s="1"/>
  <c r="BP390" i="28" s="1"/>
  <c r="BO387" i="28" a="1"/>
  <c r="BO387" i="28" s="1"/>
  <c r="BP387" i="28" s="1"/>
  <c r="BO384" i="28" a="1"/>
  <c r="BO384" i="28" s="1"/>
  <c r="BP384" i="28" s="1"/>
  <c r="BO381" i="28" a="1"/>
  <c r="BO381" i="28" s="1"/>
  <c r="BP381" i="28" s="1"/>
  <c r="BO366" i="28" a="1"/>
  <c r="BO366" i="28" s="1"/>
  <c r="BQ366" i="28" s="1"/>
  <c r="BO363" i="28" a="1"/>
  <c r="BO363" i="28" s="1"/>
  <c r="BP363" i="28" s="1"/>
  <c r="BO360" i="28" a="1"/>
  <c r="BO360" i="28" s="1"/>
  <c r="BO357" i="28" a="1"/>
  <c r="BO357" i="28" s="1"/>
  <c r="BQ357" i="28" s="1"/>
  <c r="BO354" i="28" a="1"/>
  <c r="BO354" i="28" s="1"/>
  <c r="BP354" i="28" s="1"/>
  <c r="BO336" i="28" a="1"/>
  <c r="BO336" i="28" s="1"/>
  <c r="BP336" i="28" s="1"/>
  <c r="BO333" i="28" a="1"/>
  <c r="BO333" i="28" s="1"/>
  <c r="BP333" i="28" s="1"/>
  <c r="BO330" i="28" a="1"/>
  <c r="BO330" i="28" s="1"/>
  <c r="BP330" i="28" s="1"/>
  <c r="BO327" i="28" a="1"/>
  <c r="BO327" i="28" s="1"/>
  <c r="BQ327" i="28" s="1"/>
  <c r="BO324" i="28" a="1"/>
  <c r="BO324" i="28" s="1"/>
  <c r="BP324" i="28" s="1"/>
  <c r="BO309" i="28" a="1"/>
  <c r="BO309" i="28" s="1"/>
  <c r="BQ309" i="28" s="1"/>
  <c r="BO288" i="28" a="1"/>
  <c r="BO288" i="28" s="1"/>
  <c r="BP288" i="28" s="1"/>
  <c r="BO285" i="28" a="1"/>
  <c r="BO285" i="28" s="1"/>
  <c r="BQ285" i="28" s="1"/>
  <c r="BO261" i="28" a="1"/>
  <c r="BO261" i="28" s="1"/>
  <c r="BQ261" i="28" s="1"/>
  <c r="BO258" i="28" a="1"/>
  <c r="BO258" i="28" s="1"/>
  <c r="BP258" i="28" s="1"/>
  <c r="BO237" i="28" a="1"/>
  <c r="BO237" i="28" s="1"/>
  <c r="BP237" i="28" s="1"/>
  <c r="BO234" i="28" a="1"/>
  <c r="BO234" i="28" s="1"/>
  <c r="BQ234" i="28" s="1"/>
  <c r="BO231" i="28" a="1"/>
  <c r="BO231" i="28" s="1"/>
  <c r="BQ231" i="28" s="1"/>
  <c r="BO198" i="28" a="1"/>
  <c r="BO198" i="28" s="1"/>
  <c r="BQ198" i="28" s="1"/>
  <c r="BO180" i="28" a="1"/>
  <c r="BO180" i="28" s="1"/>
  <c r="BP180" i="28" s="1"/>
  <c r="BO177" i="28" a="1"/>
  <c r="BO177" i="28" s="1"/>
  <c r="BQ177" i="28" s="1"/>
  <c r="BO174" i="28" a="1"/>
  <c r="BO174" i="28" s="1"/>
  <c r="BP174" i="28" s="1"/>
  <c r="BO168" i="28" a="1"/>
  <c r="BO168" i="28" s="1"/>
  <c r="BP168" i="28" s="1"/>
  <c r="BO165" i="28" a="1"/>
  <c r="BO165" i="28" s="1"/>
  <c r="BP165" i="28" s="1"/>
  <c r="BO162" i="28" a="1"/>
  <c r="BO162" i="28" s="1"/>
  <c r="BQ162" i="28" s="1"/>
  <c r="BO156" i="28" a="1"/>
  <c r="BO156" i="28" s="1"/>
  <c r="BP156" i="28" s="1"/>
  <c r="BO129" i="28" a="1"/>
  <c r="BO129" i="28" s="1"/>
  <c r="BQ129" i="28" s="1"/>
  <c r="BO126" i="28" a="1"/>
  <c r="BO126" i="28" s="1"/>
  <c r="BP126" i="28" s="1"/>
  <c r="BO123" i="28" a="1"/>
  <c r="BO123" i="28" s="1"/>
  <c r="BQ123" i="28" s="1"/>
  <c r="BO108" i="28" a="1"/>
  <c r="BO108" i="28" s="1"/>
  <c r="BP108" i="28" s="1"/>
  <c r="BO105" i="28" a="1"/>
  <c r="BO105" i="28" s="1"/>
  <c r="BP105" i="28" s="1"/>
  <c r="BO99" i="28" a="1"/>
  <c r="BO99" i="28" s="1"/>
  <c r="BQ99" i="28" s="1"/>
  <c r="BO78" i="28" a="1"/>
  <c r="BO78" i="28" s="1"/>
  <c r="BQ78" i="28" s="1"/>
  <c r="BO75" i="28" a="1"/>
  <c r="BO75" i="28" s="1"/>
  <c r="BQ75" i="28" s="1"/>
  <c r="BO72" i="28" a="1"/>
  <c r="BO72" i="28" s="1"/>
  <c r="BP72" i="28" s="1"/>
  <c r="BO69" i="28" a="1"/>
  <c r="BO69" i="28" s="1"/>
  <c r="BQ69" i="28" s="1"/>
  <c r="BO66" i="28" a="1"/>
  <c r="BO66" i="28" s="1"/>
  <c r="BP66" i="28" s="1"/>
  <c r="BO63" i="28" a="1"/>
  <c r="BO63" i="28" s="1"/>
  <c r="BQ63" i="28" s="1"/>
  <c r="BT404" i="28" a="1"/>
  <c r="BT404" i="28" s="1"/>
  <c r="BU404" i="28" s="1"/>
  <c r="BW404" i="28" s="1"/>
  <c r="BT401" i="28" a="1"/>
  <c r="BT401" i="28" s="1"/>
  <c r="BV401" i="28" s="1"/>
  <c r="BT398" i="28" a="1"/>
  <c r="BT398" i="28" s="1"/>
  <c r="BV398" i="28" s="1"/>
  <c r="BT383" i="28" a="1"/>
  <c r="BT383" i="28" s="1"/>
  <c r="BV383" i="28" s="1"/>
  <c r="BT380" i="28" a="1"/>
  <c r="BT380" i="28" s="1"/>
  <c r="BV380" i="28" s="1"/>
  <c r="BT377" i="28" a="1"/>
  <c r="BT377" i="28" s="1"/>
  <c r="BV377" i="28" s="1"/>
  <c r="BT374" i="28" a="1"/>
  <c r="BT374" i="28" s="1"/>
  <c r="BU374" i="28" s="1"/>
  <c r="BW374" i="28" s="1"/>
  <c r="BT371" i="28" a="1"/>
  <c r="BT371" i="28" s="1"/>
  <c r="BV371" i="28" s="1"/>
  <c r="BT368" i="28" a="1"/>
  <c r="BT368" i="28" s="1"/>
  <c r="BU368" i="28" s="1"/>
  <c r="BW368" i="28" s="1"/>
  <c r="BT365" i="28" a="1"/>
  <c r="BT365" i="28" s="1"/>
  <c r="BU365" i="28" s="1"/>
  <c r="BW365" i="28" s="1"/>
  <c r="BT362" i="28" a="1"/>
  <c r="BT362" i="28" s="1"/>
  <c r="BU362" i="28" s="1"/>
  <c r="BW362" i="28" s="1"/>
  <c r="BT356" i="28" a="1"/>
  <c r="BT356" i="28" s="1"/>
  <c r="BV356" i="28" s="1"/>
  <c r="BT332" i="28" a="1"/>
  <c r="BT332" i="28" s="1"/>
  <c r="BU332" i="28" s="1"/>
  <c r="BW332" i="28" s="1"/>
  <c r="BT329" i="28" a="1"/>
  <c r="BT329" i="28" s="1"/>
  <c r="BV329" i="28" s="1"/>
  <c r="BT326" i="28" a="1"/>
  <c r="BT326" i="28" s="1"/>
  <c r="BV326" i="28" s="1"/>
  <c r="BT323" i="28" a="1"/>
  <c r="BT323" i="28" s="1"/>
  <c r="BU323" i="28" s="1"/>
  <c r="BW323" i="28" s="1"/>
  <c r="BT320" i="28" a="1"/>
  <c r="BT320" i="28" s="1"/>
  <c r="BV320" i="28" s="1"/>
  <c r="BT317" i="28" a="1"/>
  <c r="BT317" i="28" s="1"/>
  <c r="BU317" i="28" s="1"/>
  <c r="BW317" i="28" s="1"/>
  <c r="BT293" i="28" a="1"/>
  <c r="BT293" i="28" s="1"/>
  <c r="BT290" i="28" a="1"/>
  <c r="BT290" i="28" s="1"/>
  <c r="BU290" i="28" s="1"/>
  <c r="BW290" i="28" s="1"/>
  <c r="BT287" i="28" a="1"/>
  <c r="BT287" i="28" s="1"/>
  <c r="BT284" i="28" a="1"/>
  <c r="BT284" i="28" s="1"/>
  <c r="BV284" i="28" s="1"/>
  <c r="BT281" i="28" a="1"/>
  <c r="BT281" i="28" s="1"/>
  <c r="BV281" i="28" s="1"/>
  <c r="BT278" i="28" a="1"/>
  <c r="BT278" i="28" s="1"/>
  <c r="BV278" i="28" s="1"/>
  <c r="BT263" i="28" a="1"/>
  <c r="BT263" i="28" s="1"/>
  <c r="BV263" i="28" s="1"/>
  <c r="BT260" i="28" a="1"/>
  <c r="BT260" i="28" s="1"/>
  <c r="BU260" i="28" s="1"/>
  <c r="BW260" i="28" s="1"/>
  <c r="BT257" i="28" a="1"/>
  <c r="BT257" i="28" s="1"/>
  <c r="BO419" i="28" a="1"/>
  <c r="BO419" i="28" s="1"/>
  <c r="BQ419" i="28" s="1"/>
  <c r="BO416" i="28" a="1"/>
  <c r="BO416" i="28" s="1"/>
  <c r="BP416" i="28" s="1"/>
  <c r="BO413" i="28" a="1"/>
  <c r="BO413" i="28" s="1"/>
  <c r="BQ413" i="28" s="1"/>
  <c r="BO398" i="28" a="1"/>
  <c r="BO398" i="28" s="1"/>
  <c r="BQ398" i="28" s="1"/>
  <c r="BO395" i="28" a="1"/>
  <c r="BO395" i="28" s="1"/>
  <c r="BP395" i="28" s="1"/>
  <c r="BO392" i="28" a="1"/>
  <c r="BO392" i="28" s="1"/>
  <c r="BP392" i="28" s="1"/>
  <c r="BO389" i="28" a="1"/>
  <c r="BO389" i="28" s="1"/>
  <c r="BP389" i="28" s="1"/>
  <c r="BO386" i="28" a="1"/>
  <c r="BO386" i="28" s="1"/>
  <c r="BQ386" i="28" s="1"/>
  <c r="BO383" i="28" a="1"/>
  <c r="BO383" i="28" s="1"/>
  <c r="BP383" i="28" s="1"/>
  <c r="BO368" i="28" a="1"/>
  <c r="BO368" i="28" s="1"/>
  <c r="BO365" i="28" a="1"/>
  <c r="BO365" i="28" s="1"/>
  <c r="BQ365" i="28" s="1"/>
  <c r="BO362" i="28" a="1"/>
  <c r="BO362" i="28" s="1"/>
  <c r="BP362" i="28" s="1"/>
  <c r="BO359" i="28" a="1"/>
  <c r="BO359" i="28" s="1"/>
  <c r="BP359" i="28" s="1"/>
  <c r="BO356" i="28" a="1"/>
  <c r="BO356" i="28" s="1"/>
  <c r="BQ356" i="28" s="1"/>
  <c r="BO341" i="28" a="1"/>
  <c r="BO341" i="28" s="1"/>
  <c r="BQ341" i="28" s="1"/>
  <c r="BO338" i="28" a="1"/>
  <c r="BO338" i="28" s="1"/>
  <c r="BO335" i="28" a="1"/>
  <c r="BO335" i="28" s="1"/>
  <c r="BO332" i="28" a="1"/>
  <c r="BO332" i="28" s="1"/>
  <c r="BP332" i="28" s="1"/>
  <c r="BO329" i="28" a="1"/>
  <c r="BO329" i="28" s="1"/>
  <c r="BP329" i="28" s="1"/>
  <c r="BO326" i="28" a="1"/>
  <c r="BO326" i="28" s="1"/>
  <c r="BQ326" i="28" s="1"/>
  <c r="BO323" i="28" a="1"/>
  <c r="BO323" i="28" s="1"/>
  <c r="BP323" i="28" s="1"/>
  <c r="BO296" i="28" a="1"/>
  <c r="BO296" i="28" s="1"/>
  <c r="BP296" i="28" s="1"/>
  <c r="BO293" i="28" a="1"/>
  <c r="BO293" i="28" s="1"/>
  <c r="BP293" i="28" s="1"/>
  <c r="BO290" i="28" a="1"/>
  <c r="BO290" i="28" s="1"/>
  <c r="BQ290" i="28" s="1"/>
  <c r="BO272" i="28" a="1"/>
  <c r="BO272" i="28" s="1"/>
  <c r="BP272" i="28" s="1"/>
  <c r="BO215" i="28" a="1"/>
  <c r="BO215" i="28" s="1"/>
  <c r="BP215" i="28" s="1"/>
  <c r="BO209" i="28" a="1"/>
  <c r="BO209" i="28" s="1"/>
  <c r="BP209" i="28" s="1"/>
  <c r="BO206" i="28" a="1"/>
  <c r="BO206" i="28" s="1"/>
  <c r="BQ206" i="28" s="1"/>
  <c r="BO203" i="28" a="1"/>
  <c r="BO203" i="28" s="1"/>
  <c r="BP203" i="28" s="1"/>
  <c r="BO197" i="28" a="1"/>
  <c r="BO197" i="28" s="1"/>
  <c r="BQ197" i="28" s="1"/>
  <c r="BO179" i="28" a="1"/>
  <c r="BO179" i="28" s="1"/>
  <c r="BQ179" i="28" s="1"/>
  <c r="BO176" i="28" a="1"/>
  <c r="BO176" i="28" s="1"/>
  <c r="BP176" i="28" s="1"/>
  <c r="BO173" i="28" a="1"/>
  <c r="BO173" i="28" s="1"/>
  <c r="BQ173" i="28" s="1"/>
  <c r="BO167" i="28" a="1"/>
  <c r="BO167" i="28" s="1"/>
  <c r="BP167" i="28" s="1"/>
  <c r="BO164" i="28" a="1"/>
  <c r="BO164" i="28" s="1"/>
  <c r="BP164" i="28" s="1"/>
  <c r="BO161" i="28" a="1"/>
  <c r="BO161" i="28" s="1"/>
  <c r="BP161" i="28" s="1"/>
  <c r="BO158" i="28" a="1"/>
  <c r="BO158" i="28" s="1"/>
  <c r="BP158" i="28" s="1"/>
  <c r="BO128" i="28" a="1"/>
  <c r="BO128" i="28" s="1"/>
  <c r="BQ128" i="28" s="1"/>
  <c r="BO125" i="28" a="1"/>
  <c r="BO125" i="28" s="1"/>
  <c r="BP125" i="28" s="1"/>
  <c r="BO107" i="28" a="1"/>
  <c r="BO107" i="28" s="1"/>
  <c r="BO104" i="28" a="1"/>
  <c r="BO104" i="28" s="1"/>
  <c r="BQ104" i="28" s="1"/>
  <c r="BO77" i="28" a="1"/>
  <c r="BO77" i="28" s="1"/>
  <c r="BQ77" i="28" s="1"/>
  <c r="BO71" i="28" a="1"/>
  <c r="BO71" i="28" s="1"/>
  <c r="BP71" i="28" s="1"/>
  <c r="BO68" i="28" a="1"/>
  <c r="BO68" i="28" s="1"/>
  <c r="BP68" i="28" s="1"/>
  <c r="BO65" i="28" a="1"/>
  <c r="BO65" i="28" s="1"/>
  <c r="BQ65" i="28" s="1"/>
  <c r="BT238" i="28" a="1"/>
  <c r="BT238" i="28" s="1"/>
  <c r="BU238" i="28" s="1"/>
  <c r="BW238" i="28" s="1"/>
  <c r="BT214" i="28" a="1"/>
  <c r="BT214" i="28" s="1"/>
  <c r="BV214" i="28" s="1"/>
  <c r="BT211" i="28" a="1"/>
  <c r="BT211" i="28" s="1"/>
  <c r="BU211" i="28" s="1"/>
  <c r="BW211" i="28" s="1"/>
  <c r="BT208" i="28" a="1"/>
  <c r="BT208" i="28" s="1"/>
  <c r="BU208" i="28" s="1"/>
  <c r="BW208" i="28" s="1"/>
  <c r="BT205" i="28" a="1"/>
  <c r="BT205" i="28" s="1"/>
  <c r="BU205" i="28" s="1"/>
  <c r="BW205" i="28" s="1"/>
  <c r="BT202" i="28" a="1"/>
  <c r="BT202" i="28" s="1"/>
  <c r="BT199" i="28" a="1"/>
  <c r="BT199" i="28" s="1"/>
  <c r="BV199" i="28" s="1"/>
  <c r="BT193" i="28" a="1"/>
  <c r="BT193" i="28" s="1"/>
  <c r="BU193" i="28" s="1"/>
  <c r="BW193" i="28" s="1"/>
  <c r="BT190" i="28" a="1"/>
  <c r="BT190" i="28" s="1"/>
  <c r="BU190" i="28" s="1"/>
  <c r="BW190" i="28" s="1"/>
  <c r="BT184" i="28" a="1"/>
  <c r="BT184" i="28" s="1"/>
  <c r="BV184" i="28" s="1"/>
  <c r="BT181" i="28" a="1"/>
  <c r="BT181" i="28" s="1"/>
  <c r="BU181" i="28" s="1"/>
  <c r="BW181" i="28" s="1"/>
  <c r="BT175" i="28" a="1"/>
  <c r="BT175" i="28" s="1"/>
  <c r="BV175" i="28" s="1"/>
  <c r="BT172" i="28" a="1"/>
  <c r="BT172" i="28" s="1"/>
  <c r="BV172" i="28" s="1"/>
  <c r="BT166" i="28" a="1"/>
  <c r="BT166" i="28" s="1"/>
  <c r="BT151" i="28" a="1"/>
  <c r="BT151" i="28" s="1"/>
  <c r="BV151" i="28" s="1"/>
  <c r="BT136" i="28" a="1"/>
  <c r="BT136" i="28" s="1"/>
  <c r="BV136" i="28" s="1"/>
  <c r="BT133" i="28" a="1"/>
  <c r="BT133" i="28" s="1"/>
  <c r="BU133" i="28" s="1"/>
  <c r="BW133" i="28" s="1"/>
  <c r="BT115" i="28" a="1"/>
  <c r="BT115" i="28" s="1"/>
  <c r="BT94" i="28" a="1"/>
  <c r="BT94" i="28" s="1"/>
  <c r="BV94" i="28" s="1"/>
  <c r="BT91" i="28" a="1"/>
  <c r="BT91" i="28" s="1"/>
  <c r="BU91" i="28" s="1"/>
  <c r="BW91" i="28" s="1"/>
  <c r="BT67" i="28" a="1"/>
  <c r="BT67" i="28" s="1"/>
  <c r="BU67" i="28" s="1"/>
  <c r="BW67" i="28" s="1"/>
  <c r="BT50" i="28" a="1"/>
  <c r="BT50" i="28" s="1"/>
  <c r="BT51" i="28" a="1"/>
  <c r="BT51" i="28" s="1"/>
  <c r="BU51" i="28" s="1"/>
  <c r="BW51" i="28" s="1"/>
  <c r="BT216" i="28" a="1"/>
  <c r="BT216" i="28" s="1"/>
  <c r="BT213" i="28" a="1"/>
  <c r="BT213" i="28" s="1"/>
  <c r="BV213" i="28" s="1"/>
  <c r="BT210" i="28" a="1"/>
  <c r="BT210" i="28" s="1"/>
  <c r="BT207" i="28" a="1"/>
  <c r="BT207" i="28" s="1"/>
  <c r="BV207" i="28" s="1"/>
  <c r="BT204" i="28" a="1"/>
  <c r="BT204" i="28" s="1"/>
  <c r="BV204" i="28" s="1"/>
  <c r="BT201" i="28" a="1"/>
  <c r="BT201" i="28" s="1"/>
  <c r="BV201" i="28" s="1"/>
  <c r="BT198" i="28" a="1"/>
  <c r="BT198" i="28" s="1"/>
  <c r="BV198" i="28" s="1"/>
  <c r="BT195" i="28" a="1"/>
  <c r="BT195" i="28" s="1"/>
  <c r="BT192" i="28" a="1"/>
  <c r="BT192" i="28" s="1"/>
  <c r="BT189" i="28" a="1"/>
  <c r="BT189" i="28" s="1"/>
  <c r="BV189" i="28" s="1"/>
  <c r="BT186" i="28" a="1"/>
  <c r="BT186" i="28" s="1"/>
  <c r="BU186" i="28" s="1"/>
  <c r="BW186" i="28" s="1"/>
  <c r="BT183" i="28" a="1"/>
  <c r="BT183" i="28" s="1"/>
  <c r="BT180" i="28" a="1"/>
  <c r="BT180" i="28" s="1"/>
  <c r="BT177" i="28" a="1"/>
  <c r="BT177" i="28" s="1"/>
  <c r="BU177" i="28" s="1"/>
  <c r="BW177" i="28" s="1"/>
  <c r="BT174" i="28" a="1"/>
  <c r="BT174" i="28" s="1"/>
  <c r="BV174" i="28" s="1"/>
  <c r="BT171" i="28" a="1"/>
  <c r="BT171" i="28" s="1"/>
  <c r="BU171" i="28" s="1"/>
  <c r="BW171" i="28" s="1"/>
  <c r="BT168" i="28" a="1"/>
  <c r="BT168" i="28" s="1"/>
  <c r="BT165" i="28" a="1"/>
  <c r="BT165" i="28" s="1"/>
  <c r="BV165" i="28" s="1"/>
  <c r="BT150" i="28" a="1"/>
  <c r="BT150" i="28" s="1"/>
  <c r="BV150" i="28" s="1"/>
  <c r="BT135" i="28" a="1"/>
  <c r="BT135" i="28" s="1"/>
  <c r="BU135" i="28" s="1"/>
  <c r="BW135" i="28" s="1"/>
  <c r="BT132" i="28" a="1"/>
  <c r="BT132" i="28" s="1"/>
  <c r="BU132" i="28" s="1"/>
  <c r="BW132" i="28" s="1"/>
  <c r="BT117" i="28" a="1"/>
  <c r="BT117" i="28" s="1"/>
  <c r="BV117" i="28" s="1"/>
  <c r="BT114" i="28" a="1"/>
  <c r="BT114" i="28" s="1"/>
  <c r="BV114" i="28" s="1"/>
  <c r="BT111" i="28" a="1"/>
  <c r="BT111" i="28" s="1"/>
  <c r="BU111" i="28" s="1"/>
  <c r="BW111" i="28" s="1"/>
  <c r="BT108" i="28" a="1"/>
  <c r="BT108" i="28" s="1"/>
  <c r="BV108" i="28" s="1"/>
  <c r="BT93" i="28" a="1"/>
  <c r="BT93" i="28" s="1"/>
  <c r="BV93" i="28" s="1"/>
  <c r="BT90" i="28" a="1"/>
  <c r="BT90" i="28" s="1"/>
  <c r="BV90" i="28" s="1"/>
  <c r="BT87" i="28" a="1"/>
  <c r="BT87" i="28" s="1"/>
  <c r="BU87" i="28" s="1"/>
  <c r="BW87" i="28" s="1"/>
  <c r="BT72" i="28" a="1"/>
  <c r="BT72" i="28" s="1"/>
  <c r="BV72" i="28" s="1"/>
  <c r="BT69" i="28" a="1"/>
  <c r="BT69" i="28" s="1"/>
  <c r="BV69" i="28" s="1"/>
  <c r="BT66" i="28" a="1"/>
  <c r="BT66" i="28" s="1"/>
  <c r="BV66" i="28" s="1"/>
  <c r="BO294" i="28" a="1"/>
  <c r="BO294" i="28" s="1"/>
  <c r="BP294" i="28" s="1"/>
  <c r="BO291" i="28" a="1"/>
  <c r="BO291" i="28" s="1"/>
  <c r="BQ291" i="28" s="1"/>
  <c r="BO270" i="28" a="1"/>
  <c r="BO270" i="28" s="1"/>
  <c r="BQ270" i="28" s="1"/>
  <c r="BO267" i="28" a="1"/>
  <c r="BO267" i="28" s="1"/>
  <c r="BP267" i="28" s="1"/>
  <c r="BO264" i="28" a="1"/>
  <c r="BO264" i="28" s="1"/>
  <c r="BQ264" i="28" s="1"/>
  <c r="BO255" i="28" a="1"/>
  <c r="BO255" i="28" s="1"/>
  <c r="BP255" i="28" s="1"/>
  <c r="BO240" i="28" a="1"/>
  <c r="BO240" i="28" s="1"/>
  <c r="BP240" i="28" s="1"/>
  <c r="BO216" i="28" a="1"/>
  <c r="BO216" i="28" s="1"/>
  <c r="BQ216" i="28" s="1"/>
  <c r="BO213" i="28" a="1"/>
  <c r="BO213" i="28" s="1"/>
  <c r="BQ213" i="28" s="1"/>
  <c r="BO210" i="28" a="1"/>
  <c r="BO210" i="28" s="1"/>
  <c r="BQ210" i="28" s="1"/>
  <c r="BO207" i="28" a="1"/>
  <c r="BO207" i="28" s="1"/>
  <c r="BQ207" i="28" s="1"/>
  <c r="BO204" i="28" a="1"/>
  <c r="BO204" i="28" s="1"/>
  <c r="BP204" i="28" s="1"/>
  <c r="BO201" i="28" a="1"/>
  <c r="BO201" i="28" s="1"/>
  <c r="BT251" i="28" a="1"/>
  <c r="BT251" i="28" s="1"/>
  <c r="BT248" i="28" a="1"/>
  <c r="BT248" i="28" s="1"/>
  <c r="BT245" i="28" a="1"/>
  <c r="BT245" i="28" s="1"/>
  <c r="BV245" i="28" s="1"/>
  <c r="BT242" i="28" a="1"/>
  <c r="BT242" i="28" s="1"/>
  <c r="BU242" i="28" s="1"/>
  <c r="BW242" i="28" s="1"/>
  <c r="BT239" i="28" a="1"/>
  <c r="BT239" i="28" s="1"/>
  <c r="BV239" i="28" s="1"/>
  <c r="BT212" i="28" a="1"/>
  <c r="BT212" i="28" s="1"/>
  <c r="BV212" i="28" s="1"/>
  <c r="BT206" i="28" a="1"/>
  <c r="BT206" i="28" s="1"/>
  <c r="BV206" i="28" s="1"/>
  <c r="BT203" i="28" a="1"/>
  <c r="BT203" i="28" s="1"/>
  <c r="BT200" i="28" a="1"/>
  <c r="BT200" i="28" s="1"/>
  <c r="BT197" i="28" a="1"/>
  <c r="BT197" i="28" s="1"/>
  <c r="BU197" i="28" s="1"/>
  <c r="BW197" i="28" s="1"/>
  <c r="BT191" i="28" a="1"/>
  <c r="BT191" i="28" s="1"/>
  <c r="BV191" i="28" s="1"/>
  <c r="BT188" i="28" a="1"/>
  <c r="BT188" i="28" s="1"/>
  <c r="BV188" i="28" s="1"/>
  <c r="BT182" i="28" a="1"/>
  <c r="BT182" i="28" s="1"/>
  <c r="BU182" i="28" s="1"/>
  <c r="BW182" i="28" s="1"/>
  <c r="BT179" i="28" a="1"/>
  <c r="BT179" i="28" s="1"/>
  <c r="BV179" i="28" s="1"/>
  <c r="BT173" i="28" a="1"/>
  <c r="BT173" i="28" s="1"/>
  <c r="BV173" i="28" s="1"/>
  <c r="BT170" i="28" a="1"/>
  <c r="BT170" i="28" s="1"/>
  <c r="BV170" i="28" s="1"/>
  <c r="BT164" i="28" a="1"/>
  <c r="BT164" i="28" s="1"/>
  <c r="BU164" i="28" s="1"/>
  <c r="BW164" i="28" s="1"/>
  <c r="BT137" i="28" a="1"/>
  <c r="BT137" i="28" s="1"/>
  <c r="BV137" i="28" s="1"/>
  <c r="BT134" i="28" a="1"/>
  <c r="BT134" i="28" s="1"/>
  <c r="BV134" i="28" s="1"/>
  <c r="BT119" i="28" a="1"/>
  <c r="BT119" i="28" s="1"/>
  <c r="BT116" i="28" a="1"/>
  <c r="BT116" i="28" s="1"/>
  <c r="BU116" i="28" s="1"/>
  <c r="BW116" i="28" s="1"/>
  <c r="BT113" i="28" a="1"/>
  <c r="BT113" i="28" s="1"/>
  <c r="BV113" i="28" s="1"/>
  <c r="BT110" i="28" a="1"/>
  <c r="BT110" i="28" s="1"/>
  <c r="BV110" i="28" s="1"/>
  <c r="BT107" i="28" a="1"/>
  <c r="BT107" i="28" s="1"/>
  <c r="BV107" i="28" s="1"/>
  <c r="BT92" i="28" a="1"/>
  <c r="BT92" i="28" s="1"/>
  <c r="BU92" i="28" s="1"/>
  <c r="BW92" i="28" s="1"/>
  <c r="BT89" i="28" a="1"/>
  <c r="BT89" i="28" s="1"/>
  <c r="BV89" i="28" s="1"/>
  <c r="BT86" i="28" a="1"/>
  <c r="BT86" i="28" s="1"/>
  <c r="BV86" i="28" s="1"/>
  <c r="BT71" i="28" a="1"/>
  <c r="BT71" i="28" s="1"/>
  <c r="BU71" i="28" s="1"/>
  <c r="BW71" i="28" s="1"/>
  <c r="BT65" i="28" a="1"/>
  <c r="BT65" i="28" s="1"/>
  <c r="BV65" i="28" s="1"/>
  <c r="BO287" i="28" a="1"/>
  <c r="BO287" i="28" s="1"/>
  <c r="BQ287" i="28" s="1"/>
  <c r="BO269" i="28" a="1"/>
  <c r="BO269" i="28" s="1"/>
  <c r="BP269" i="28" s="1"/>
  <c r="BO266" i="28" a="1"/>
  <c r="BO266" i="28" s="1"/>
  <c r="BO263" i="28" a="1"/>
  <c r="BO263" i="28" s="1"/>
  <c r="BQ263" i="28" s="1"/>
  <c r="BO260" i="28" a="1"/>
  <c r="BO260" i="28" s="1"/>
  <c r="BQ260" i="28" s="1"/>
  <c r="BO257" i="28" a="1"/>
  <c r="BO257" i="28" s="1"/>
  <c r="BP257" i="28" s="1"/>
  <c r="BO254" i="28" a="1"/>
  <c r="BO254" i="28" s="1"/>
  <c r="BQ254" i="28" s="1"/>
  <c r="BO239" i="28" a="1"/>
  <c r="BO239" i="28" s="1"/>
  <c r="BP239" i="28" s="1"/>
  <c r="BO236" i="28" a="1"/>
  <c r="BO236" i="28" s="1"/>
  <c r="BP236" i="28" s="1"/>
  <c r="BO233" i="28" a="1"/>
  <c r="BO233" i="28" s="1"/>
  <c r="BQ233" i="28" s="1"/>
  <c r="BO218" i="28" a="1"/>
  <c r="BO218" i="28" s="1"/>
  <c r="BP218" i="28" s="1"/>
  <c r="BO212" i="28" a="1"/>
  <c r="BO212" i="28" s="1"/>
  <c r="BP212" i="28" s="1"/>
  <c r="BO200" i="28" a="1"/>
  <c r="BO200" i="28" s="1"/>
  <c r="BQ200" i="28" s="1"/>
  <c r="BM54" i="28"/>
  <c r="BT52" i="28" a="1"/>
  <c r="BT52" i="28" s="1"/>
  <c r="BV52" i="28" s="1"/>
  <c r="W185" i="28"/>
  <c r="Y185" i="28" s="1"/>
  <c r="BM313" i="28"/>
  <c r="BM307" i="28"/>
  <c r="BM304" i="28"/>
  <c r="BM301" i="28"/>
  <c r="BM298" i="28"/>
  <c r="BM295" i="28"/>
  <c r="BM292" i="28"/>
  <c r="BM289" i="28"/>
  <c r="BM286" i="28"/>
  <c r="BM52" i="28"/>
  <c r="BM49" i="28"/>
  <c r="BM46" i="28"/>
  <c r="BM43" i="28"/>
  <c r="X384" i="28"/>
  <c r="Z384" i="28" s="1"/>
  <c r="BS384" i="28" s="1"/>
  <c r="X264" i="28"/>
  <c r="Z264" i="28" s="1"/>
  <c r="BS264" i="28" s="1"/>
  <c r="X225" i="28"/>
  <c r="Z225" i="28" s="1"/>
  <c r="BS225" i="28" s="1"/>
  <c r="BM57" i="28"/>
  <c r="BL57" i="28"/>
  <c r="BL54" i="28"/>
  <c r="X95" i="28"/>
  <c r="Z95" i="28" s="1"/>
  <c r="BS95" i="28" s="1"/>
  <c r="BM499" i="28"/>
  <c r="BM496" i="28"/>
  <c r="BM493" i="28"/>
  <c r="BM490" i="28"/>
  <c r="BM487" i="28"/>
  <c r="BM484" i="28"/>
  <c r="BM481" i="28"/>
  <c r="BM478" i="28"/>
  <c r="BM475" i="28"/>
  <c r="BM472" i="28"/>
  <c r="BM469" i="28"/>
  <c r="BM466" i="28"/>
  <c r="BM463" i="28"/>
  <c r="BM460" i="28"/>
  <c r="BM457" i="28"/>
  <c r="BM454" i="28"/>
  <c r="BM451" i="28"/>
  <c r="BM448" i="28"/>
  <c r="BM445" i="28"/>
  <c r="BM442" i="28"/>
  <c r="BM439" i="28"/>
  <c r="BM436" i="28"/>
  <c r="BM433" i="28"/>
  <c r="BM430" i="28"/>
  <c r="BM427" i="28"/>
  <c r="BM424" i="28"/>
  <c r="BM421" i="28"/>
  <c r="BM418" i="28"/>
  <c r="BM415" i="28"/>
  <c r="BM412" i="28"/>
  <c r="BM409" i="28"/>
  <c r="BM406" i="28"/>
  <c r="BM403" i="28"/>
  <c r="BM400" i="28"/>
  <c r="BM397" i="28"/>
  <c r="BM394" i="28"/>
  <c r="BM391" i="28"/>
  <c r="BM388" i="28"/>
  <c r="BM385" i="28"/>
  <c r="BM382" i="28"/>
  <c r="BM379" i="28"/>
  <c r="BM376" i="28"/>
  <c r="BM373" i="28"/>
  <c r="BM370" i="28"/>
  <c r="BM367" i="28"/>
  <c r="BM364" i="28"/>
  <c r="BM361" i="28"/>
  <c r="BM358" i="28"/>
  <c r="BM355" i="28"/>
  <c r="BM352" i="28"/>
  <c r="BM349" i="28"/>
  <c r="BM346" i="28"/>
  <c r="BM343" i="28"/>
  <c r="BM340" i="28"/>
  <c r="BM337" i="28"/>
  <c r="BM334" i="28"/>
  <c r="BM331" i="28"/>
  <c r="BM328" i="28"/>
  <c r="BM325" i="28"/>
  <c r="BM322" i="28"/>
  <c r="BM319" i="28"/>
  <c r="BM316" i="28"/>
  <c r="BM310" i="28"/>
  <c r="BL499" i="28"/>
  <c r="BL496" i="28"/>
  <c r="BL493" i="28"/>
  <c r="BL490" i="28"/>
  <c r="BL487" i="28"/>
  <c r="BL484" i="28"/>
  <c r="BL481" i="28"/>
  <c r="BL478" i="28"/>
  <c r="BL475" i="28"/>
  <c r="BL472" i="28"/>
  <c r="BL469" i="28"/>
  <c r="BL466" i="28"/>
  <c r="BL463" i="28"/>
  <c r="BL460" i="28"/>
  <c r="BL457" i="28"/>
  <c r="BL454" i="28"/>
  <c r="BL451" i="28"/>
  <c r="BL448" i="28"/>
  <c r="BL445" i="28"/>
  <c r="BL442" i="28"/>
  <c r="BL439" i="28"/>
  <c r="BL436" i="28"/>
  <c r="BL433" i="28"/>
  <c r="BL430" i="28"/>
  <c r="BL427" i="28"/>
  <c r="BL424" i="28"/>
  <c r="BL421" i="28"/>
  <c r="BL418" i="28"/>
  <c r="BL415" i="28"/>
  <c r="BL412" i="28"/>
  <c r="BL409" i="28"/>
  <c r="BL406" i="28"/>
  <c r="BL403" i="28"/>
  <c r="BM150" i="28"/>
  <c r="X294" i="28"/>
  <c r="Z294" i="28" s="1"/>
  <c r="BL156" i="28"/>
  <c r="BL153" i="28"/>
  <c r="BL150" i="28"/>
  <c r="BL147" i="28"/>
  <c r="BL144" i="28"/>
  <c r="BL141" i="28"/>
  <c r="BL138" i="28"/>
  <c r="BL135" i="28"/>
  <c r="BL132" i="28"/>
  <c r="BL129" i="28"/>
  <c r="BL126" i="28"/>
  <c r="BL123" i="28"/>
  <c r="BL120" i="28"/>
  <c r="BL117" i="28"/>
  <c r="BL114" i="28"/>
  <c r="BL111" i="28"/>
  <c r="BL108" i="28"/>
  <c r="BL105" i="28"/>
  <c r="BL102" i="28"/>
  <c r="BL99" i="28"/>
  <c r="BL96" i="28"/>
  <c r="BL93" i="28"/>
  <c r="BL90" i="28"/>
  <c r="BL87" i="28"/>
  <c r="BL84" i="28"/>
  <c r="BL81" i="28"/>
  <c r="BL78" i="28"/>
  <c r="BL75" i="28"/>
  <c r="BL72" i="28"/>
  <c r="BL69" i="28"/>
  <c r="BL66" i="28"/>
  <c r="BL63" i="28"/>
  <c r="BL60" i="28"/>
  <c r="BL18" i="28"/>
  <c r="BL15" i="28"/>
  <c r="BL12" i="28"/>
  <c r="BL9" i="28"/>
  <c r="BL6" i="28"/>
  <c r="BL3" i="28"/>
  <c r="X152" i="28"/>
  <c r="Z152" i="28" s="1"/>
  <c r="BS152" i="28" s="1"/>
  <c r="W467" i="28"/>
  <c r="Y467" i="28" s="1"/>
  <c r="X343" i="28"/>
  <c r="Z343" i="28" s="1"/>
  <c r="BS343" i="28" s="1"/>
  <c r="BM96" i="28"/>
  <c r="BM93" i="28"/>
  <c r="BM90" i="28"/>
  <c r="BM87" i="28"/>
  <c r="BM84" i="28"/>
  <c r="BM81" i="28"/>
  <c r="BM78" i="28"/>
  <c r="BM75" i="28"/>
  <c r="BM72" i="28"/>
  <c r="BM69" i="28"/>
  <c r="BM66" i="28"/>
  <c r="BM63" i="28"/>
  <c r="BM60" i="28"/>
  <c r="W50" i="28"/>
  <c r="Y50" i="28" s="1"/>
  <c r="BN50" i="28" s="1"/>
  <c r="BL44" i="28"/>
  <c r="BL41" i="28"/>
  <c r="BL38" i="28"/>
  <c r="BL35" i="28"/>
  <c r="BL32" i="28"/>
  <c r="BL29" i="28"/>
  <c r="BL26" i="28"/>
  <c r="BL23" i="28"/>
  <c r="BL20" i="28"/>
  <c r="BL17" i="28"/>
  <c r="BL14" i="28"/>
  <c r="BL11" i="28"/>
  <c r="BL8" i="28"/>
  <c r="BL5" i="28"/>
  <c r="BM283" i="28"/>
  <c r="BM280" i="28"/>
  <c r="BM277" i="28"/>
  <c r="BM274" i="28"/>
  <c r="BM271" i="28"/>
  <c r="BM268" i="28"/>
  <c r="BM265" i="28"/>
  <c r="BM262" i="28"/>
  <c r="BM259" i="28"/>
  <c r="BM256" i="28"/>
  <c r="BM253" i="28"/>
  <c r="BM250" i="28"/>
  <c r="BM247" i="28"/>
  <c r="BM244" i="28"/>
  <c r="BM241" i="28"/>
  <c r="BM238" i="28"/>
  <c r="BM235" i="28"/>
  <c r="BM232" i="28"/>
  <c r="BM229" i="28"/>
  <c r="BM226" i="28"/>
  <c r="BM223" i="28"/>
  <c r="BM220" i="28"/>
  <c r="BM217" i="28"/>
  <c r="BM214" i="28"/>
  <c r="BM211" i="28"/>
  <c r="BM208" i="28"/>
  <c r="BM205" i="28"/>
  <c r="BM202" i="28"/>
  <c r="BM199" i="28"/>
  <c r="BM196" i="28"/>
  <c r="BM193" i="28"/>
  <c r="BM190" i="28"/>
  <c r="BM187" i="28"/>
  <c r="BM184" i="28"/>
  <c r="BM181" i="28"/>
  <c r="BM178" i="28"/>
  <c r="BM175" i="28"/>
  <c r="BM172" i="28"/>
  <c r="BM169" i="28"/>
  <c r="BM166" i="28"/>
  <c r="BM163" i="28"/>
  <c r="BM160" i="28"/>
  <c r="BM157" i="28"/>
  <c r="BM154" i="28"/>
  <c r="BM151" i="28"/>
  <c r="BM148" i="28"/>
  <c r="BM145" i="28"/>
  <c r="BM142" i="28"/>
  <c r="BM139" i="28"/>
  <c r="BM136" i="28"/>
  <c r="BM133" i="28"/>
  <c r="BM130" i="28"/>
  <c r="BM127" i="28"/>
  <c r="BM124" i="28"/>
  <c r="BM121" i="28"/>
  <c r="BM118" i="28"/>
  <c r="BM115" i="28"/>
  <c r="BM112" i="28"/>
  <c r="BM109" i="28"/>
  <c r="BM106" i="28"/>
  <c r="BM103" i="28"/>
  <c r="BM100" i="28"/>
  <c r="BM97" i="28"/>
  <c r="BM94" i="28"/>
  <c r="BM91" i="28"/>
  <c r="BM88" i="28"/>
  <c r="BM85" i="28"/>
  <c r="BM82" i="28"/>
  <c r="BM79" i="28"/>
  <c r="BM76" i="28"/>
  <c r="BM73" i="28"/>
  <c r="BM70" i="28"/>
  <c r="BM67" i="28"/>
  <c r="BM64" i="28"/>
  <c r="BM61" i="28"/>
  <c r="BM58" i="28"/>
  <c r="BM55" i="28"/>
  <c r="BM40" i="28"/>
  <c r="BM37" i="28"/>
  <c r="BM34" i="28"/>
  <c r="BM31" i="28"/>
  <c r="BM28" i="28"/>
  <c r="BL400" i="28"/>
  <c r="BL397" i="28"/>
  <c r="BL394" i="28"/>
  <c r="BL391" i="28"/>
  <c r="BL388" i="28"/>
  <c r="BL385" i="28"/>
  <c r="BL382" i="28"/>
  <c r="BL379" i="28"/>
  <c r="BL376" i="28"/>
  <c r="BL373" i="28"/>
  <c r="BL370" i="28"/>
  <c r="BL367" i="28"/>
  <c r="BL364" i="28"/>
  <c r="BL361" i="28"/>
  <c r="BL358" i="28"/>
  <c r="BL355" i="28"/>
  <c r="BL352" i="28"/>
  <c r="BL349" i="28"/>
  <c r="BL337" i="28"/>
  <c r="BL97" i="28"/>
  <c r="BL70" i="28"/>
  <c r="BL67" i="28"/>
  <c r="BL64" i="28"/>
  <c r="BL61" i="28"/>
  <c r="BL58" i="28"/>
  <c r="BL55" i="28"/>
  <c r="W369" i="28"/>
  <c r="Y369" i="28" s="1"/>
  <c r="BN369" i="28" s="1"/>
  <c r="W342" i="28"/>
  <c r="Y342" i="28" s="1"/>
  <c r="W297" i="28"/>
  <c r="Y297" i="28" s="1"/>
  <c r="W273" i="28"/>
  <c r="Y273" i="28" s="1"/>
  <c r="W219" i="28"/>
  <c r="Y219" i="28" s="1"/>
  <c r="BM2" i="28"/>
  <c r="BM498" i="28"/>
  <c r="BM495" i="28"/>
  <c r="BM492" i="28"/>
  <c r="BM489" i="28"/>
  <c r="BM486" i="28"/>
  <c r="BM483" i="28"/>
  <c r="BM480" i="28"/>
  <c r="BM477" i="28"/>
  <c r="BM474" i="28"/>
  <c r="BM471" i="28"/>
  <c r="BM468" i="28"/>
  <c r="BM465" i="28"/>
  <c r="BM462" i="28"/>
  <c r="BM459" i="28"/>
  <c r="BM456" i="28"/>
  <c r="BM453" i="28"/>
  <c r="BM450" i="28"/>
  <c r="BM447" i="28"/>
  <c r="BL62" i="28"/>
  <c r="CK280" i="28"/>
  <c r="CK276" i="28"/>
  <c r="CK272" i="28"/>
  <c r="CK268" i="28"/>
  <c r="CK264" i="28"/>
  <c r="CK260" i="28"/>
  <c r="CK256" i="28"/>
  <c r="CK252" i="28"/>
  <c r="CK248" i="28"/>
  <c r="CK244" i="28"/>
  <c r="CK240" i="28"/>
  <c r="CK236" i="28"/>
  <c r="CK232" i="28"/>
  <c r="CK228" i="28"/>
  <c r="CK224" i="28"/>
  <c r="CK220" i="28"/>
  <c r="CK216" i="28"/>
  <c r="CK212" i="28"/>
  <c r="CK208" i="28"/>
  <c r="CK204" i="28"/>
  <c r="CK200" i="28"/>
  <c r="CK196" i="28"/>
  <c r="CK192" i="28"/>
  <c r="CK188" i="28"/>
  <c r="CK184" i="28"/>
  <c r="CK180" i="28"/>
  <c r="CK176" i="28"/>
  <c r="CK172" i="28"/>
  <c r="CK168" i="28"/>
  <c r="CK164" i="28"/>
  <c r="CK160" i="28"/>
  <c r="CK156" i="28"/>
  <c r="CK152" i="28"/>
  <c r="CK148" i="28"/>
  <c r="CK144" i="28"/>
  <c r="CK140" i="28"/>
  <c r="CK136" i="28"/>
  <c r="CK132" i="28"/>
  <c r="CK128" i="28"/>
  <c r="CK124" i="28"/>
  <c r="CK120" i="28"/>
  <c r="CK116" i="28"/>
  <c r="CK112" i="28"/>
  <c r="CK108" i="28"/>
  <c r="CK104" i="28"/>
  <c r="CK100" i="28"/>
  <c r="CK96" i="28"/>
  <c r="CK92" i="28"/>
  <c r="CK88" i="28"/>
  <c r="CK84" i="28"/>
  <c r="CK80" i="28"/>
  <c r="CK76" i="28"/>
  <c r="CK72" i="28"/>
  <c r="CK68" i="28"/>
  <c r="CK64" i="28"/>
  <c r="CK60" i="28"/>
  <c r="CK56" i="28"/>
  <c r="CK52" i="28"/>
  <c r="CK48" i="28"/>
  <c r="CK44" i="28"/>
  <c r="CK40" i="28"/>
  <c r="CK36" i="28"/>
  <c r="CK32" i="28"/>
  <c r="CK28" i="28"/>
  <c r="CK24" i="28"/>
  <c r="BL2" i="28"/>
  <c r="BL498" i="28"/>
  <c r="BL495" i="28"/>
  <c r="BL492" i="28"/>
  <c r="BL489" i="28"/>
  <c r="BL486" i="28"/>
  <c r="BL483" i="28"/>
  <c r="BL480" i="28"/>
  <c r="BL477" i="28"/>
  <c r="BL474" i="28"/>
  <c r="BL471" i="28"/>
  <c r="BL468" i="28"/>
  <c r="BL465" i="28"/>
  <c r="BL462" i="28"/>
  <c r="BL459" i="28"/>
  <c r="BL456" i="28"/>
  <c r="BL453" i="28"/>
  <c r="BL450" i="28"/>
  <c r="BL447" i="28"/>
  <c r="BL444" i="28"/>
  <c r="BL441" i="28"/>
  <c r="BL438" i="28"/>
  <c r="BL435" i="28"/>
  <c r="BL432" i="28"/>
  <c r="BL429" i="28"/>
  <c r="BL426" i="28"/>
  <c r="BL423" i="28"/>
  <c r="BL420" i="28"/>
  <c r="BL417" i="28"/>
  <c r="BL414" i="28"/>
  <c r="BL411" i="28"/>
  <c r="BL408" i="28"/>
  <c r="BL405" i="28"/>
  <c r="BL402" i="28"/>
  <c r="BL399" i="28"/>
  <c r="BL396" i="28"/>
  <c r="BL393" i="28"/>
  <c r="BL390" i="28"/>
  <c r="BL387" i="28"/>
  <c r="BL384" i="28"/>
  <c r="BL381" i="28"/>
  <c r="BL378" i="28"/>
  <c r="BL375" i="28"/>
  <c r="BL372" i="28"/>
  <c r="BL369" i="28"/>
  <c r="BL366" i="28"/>
  <c r="BL363" i="28"/>
  <c r="BL360" i="28"/>
  <c r="BL357" i="28"/>
  <c r="BL354" i="28"/>
  <c r="BL351" i="28"/>
  <c r="BL348" i="28"/>
  <c r="BL345" i="28"/>
  <c r="BL342" i="28"/>
  <c r="BL339" i="28"/>
  <c r="BL336" i="28"/>
  <c r="BL333" i="28"/>
  <c r="BL330" i="28"/>
  <c r="BL327" i="28"/>
  <c r="BL324" i="28"/>
  <c r="BL321" i="28"/>
  <c r="BL318" i="28"/>
  <c r="BL315" i="28"/>
  <c r="BL312" i="28"/>
  <c r="BL309" i="28"/>
  <c r="BL306" i="28"/>
  <c r="BL303" i="28"/>
  <c r="BL300" i="28"/>
  <c r="BL297" i="28"/>
  <c r="BL294" i="28"/>
  <c r="BL291" i="28"/>
  <c r="BL288" i="28"/>
  <c r="BL285" i="28"/>
  <c r="BL282" i="28"/>
  <c r="BL279" i="28"/>
  <c r="BL276" i="28"/>
  <c r="BL273" i="28"/>
  <c r="BL270" i="28"/>
  <c r="BL267" i="28"/>
  <c r="BL264" i="28"/>
  <c r="BL261" i="28"/>
  <c r="BL258" i="28"/>
  <c r="BL255" i="28"/>
  <c r="BL252" i="28"/>
  <c r="BL249" i="28"/>
  <c r="X455" i="28"/>
  <c r="Z455" i="28" s="1"/>
  <c r="X335" i="28"/>
  <c r="Z335" i="28" s="1"/>
  <c r="X305" i="28"/>
  <c r="Z305" i="28" s="1"/>
  <c r="BS305" i="28" s="1"/>
  <c r="X53" i="28"/>
  <c r="Z53" i="28" s="1"/>
  <c r="BS53" i="28" s="1"/>
  <c r="BM53" i="28"/>
  <c r="W86" i="28"/>
  <c r="Y86" i="28" s="1"/>
  <c r="BN86" i="28" s="1"/>
  <c r="BL86" i="28"/>
  <c r="W80" i="28"/>
  <c r="Y80" i="28" s="1"/>
  <c r="BN80" i="28" s="1"/>
  <c r="W82" i="28"/>
  <c r="Y82" i="28" s="1"/>
  <c r="BN82" i="28" s="1"/>
  <c r="BM233" i="28"/>
  <c r="X496" i="28"/>
  <c r="Z496" i="28" s="1"/>
  <c r="BS496" i="28" s="1"/>
  <c r="X430" i="28"/>
  <c r="Z430" i="28" s="1"/>
  <c r="BS430" i="28" s="1"/>
  <c r="X409" i="28"/>
  <c r="Z409" i="28" s="1"/>
  <c r="BS409" i="28" s="1"/>
  <c r="X217" i="28"/>
  <c r="Z217" i="28" s="1"/>
  <c r="BS217" i="28" s="1"/>
  <c r="W442" i="28"/>
  <c r="Y442" i="28" s="1"/>
  <c r="W421" i="28"/>
  <c r="Y421" i="28" s="1"/>
  <c r="BN421" i="28" s="1"/>
  <c r="W400" i="28"/>
  <c r="Y400" i="28" s="1"/>
  <c r="BN400" i="28" s="1"/>
  <c r="W310" i="28"/>
  <c r="Y310" i="28" s="1"/>
  <c r="BN310" i="28" s="1"/>
  <c r="W241" i="28"/>
  <c r="Y241" i="28" s="1"/>
  <c r="W109" i="28"/>
  <c r="Y109" i="28" s="1"/>
  <c r="X138" i="28"/>
  <c r="Z138" i="28" s="1"/>
  <c r="BS138" i="28" s="1"/>
  <c r="W144" i="28"/>
  <c r="Y144" i="28" s="1"/>
  <c r="BN144" i="28" s="1"/>
  <c r="W132" i="28"/>
  <c r="Y132" i="28" s="1"/>
  <c r="BN132" i="28" s="1"/>
  <c r="BM444" i="28"/>
  <c r="BM441" i="28"/>
  <c r="BM438" i="28"/>
  <c r="BM435" i="28"/>
  <c r="BM432" i="28"/>
  <c r="BM429" i="28"/>
  <c r="BM426" i="28"/>
  <c r="BM423" i="28"/>
  <c r="BM420" i="28"/>
  <c r="BM417" i="28"/>
  <c r="BM414" i="28"/>
  <c r="BM411" i="28"/>
  <c r="BM408" i="28"/>
  <c r="BM405" i="28"/>
  <c r="BM402" i="28"/>
  <c r="BM399" i="28"/>
  <c r="BM396" i="28"/>
  <c r="BM393" i="28"/>
  <c r="BM390" i="28"/>
  <c r="BM387" i="28"/>
  <c r="BM384" i="28"/>
  <c r="BM381" i="28"/>
  <c r="BM378" i="28"/>
  <c r="BM375" i="28"/>
  <c r="BM372" i="28"/>
  <c r="BM369" i="28"/>
  <c r="BM366" i="28"/>
  <c r="BM363" i="28"/>
  <c r="BM360" i="28"/>
  <c r="BM357" i="28"/>
  <c r="BM354" i="28"/>
  <c r="BM351" i="28"/>
  <c r="BM348" i="28"/>
  <c r="BM345" i="28"/>
  <c r="BM342" i="28"/>
  <c r="BM339" i="28"/>
  <c r="BM336" i="28"/>
  <c r="BM333" i="28"/>
  <c r="BM330" i="28"/>
  <c r="BM327" i="28"/>
  <c r="BM324" i="28"/>
  <c r="BM321" i="28"/>
  <c r="BM318" i="28"/>
  <c r="BM315" i="28"/>
  <c r="BM312" i="28"/>
  <c r="BM309" i="28"/>
  <c r="BM306" i="28"/>
  <c r="BM303" i="28"/>
  <c r="BM300" i="28"/>
  <c r="BM297" i="28"/>
  <c r="BM294" i="28"/>
  <c r="BM291" i="28"/>
  <c r="BM288" i="28"/>
  <c r="BM285" i="28"/>
  <c r="BM282" i="28"/>
  <c r="BM279" i="28"/>
  <c r="BM276" i="28"/>
  <c r="BM273" i="28"/>
  <c r="BM270" i="28"/>
  <c r="BM267" i="28"/>
  <c r="BM264" i="28"/>
  <c r="BM261" i="28"/>
  <c r="BM258" i="28"/>
  <c r="BM255" i="28"/>
  <c r="BM252" i="28"/>
  <c r="BM249" i="28"/>
  <c r="BM246" i="28"/>
  <c r="BM243" i="28"/>
  <c r="BM240" i="28"/>
  <c r="BM237" i="28"/>
  <c r="BM234" i="28"/>
  <c r="BM231" i="28"/>
  <c r="BM228" i="28"/>
  <c r="BM225" i="28"/>
  <c r="BM222" i="28"/>
  <c r="BM219" i="28"/>
  <c r="BM216" i="28"/>
  <c r="BM213" i="28"/>
  <c r="BM210" i="28"/>
  <c r="BL121" i="28"/>
  <c r="BL246" i="28"/>
  <c r="BL243" i="28"/>
  <c r="BL240" i="28"/>
  <c r="BL237" i="28"/>
  <c r="BL234" i="28"/>
  <c r="BL231" i="28"/>
  <c r="BL228" i="28"/>
  <c r="BL225" i="28"/>
  <c r="BL222" i="28"/>
  <c r="BL219" i="28"/>
  <c r="BL216" i="28"/>
  <c r="BL213" i="28"/>
  <c r="BL210" i="28"/>
  <c r="BL207" i="28"/>
  <c r="BL204" i="28"/>
  <c r="BL201" i="28"/>
  <c r="BL198" i="28"/>
  <c r="BL195" i="28"/>
  <c r="BL192" i="28"/>
  <c r="BL189" i="28"/>
  <c r="BL186" i="28"/>
  <c r="BL183" i="28"/>
  <c r="BL180" i="28"/>
  <c r="BL177" i="28"/>
  <c r="BL174" i="28"/>
  <c r="BL171" i="28"/>
  <c r="BL168" i="28"/>
  <c r="BL165" i="28"/>
  <c r="BL162" i="28"/>
  <c r="BL159" i="28"/>
  <c r="BM500" i="28"/>
  <c r="BM497" i="28"/>
  <c r="BM494" i="28"/>
  <c r="BM491" i="28"/>
  <c r="BM488" i="28"/>
  <c r="BM485" i="28"/>
  <c r="BM482" i="28"/>
  <c r="BM479" i="28"/>
  <c r="BM476" i="28"/>
  <c r="BM473" i="28"/>
  <c r="BM470" i="28"/>
  <c r="BM467" i="28"/>
  <c r="BM464" i="28"/>
  <c r="BM461" i="28"/>
  <c r="BM458" i="28"/>
  <c r="BM455" i="28"/>
  <c r="BM452" i="28"/>
  <c r="BM449" i="28"/>
  <c r="BM446" i="28"/>
  <c r="BM443" i="28"/>
  <c r="BM440" i="28"/>
  <c r="BM437" i="28"/>
  <c r="BM434" i="28"/>
  <c r="BM431" i="28"/>
  <c r="BM428" i="28"/>
  <c r="BM425" i="28"/>
  <c r="BM422" i="28"/>
  <c r="BM419" i="28"/>
  <c r="BM416" i="28"/>
  <c r="BM413" i="28"/>
  <c r="BM410" i="28"/>
  <c r="BM407" i="28"/>
  <c r="BM404" i="28"/>
  <c r="BM401" i="28"/>
  <c r="BM398" i="28"/>
  <c r="BM395" i="28"/>
  <c r="BM392" i="28"/>
  <c r="BM389" i="28"/>
  <c r="BM386" i="28"/>
  <c r="BM383" i="28"/>
  <c r="BM380" i="28"/>
  <c r="BM377" i="28"/>
  <c r="BM374" i="28"/>
  <c r="BM371" i="28"/>
  <c r="BM368" i="28"/>
  <c r="BM365" i="28"/>
  <c r="BM362" i="28"/>
  <c r="BM359" i="28"/>
  <c r="BM356" i="28"/>
  <c r="BM353" i="28"/>
  <c r="BM350" i="28"/>
  <c r="BM347" i="28"/>
  <c r="BM344" i="28"/>
  <c r="BM341" i="28"/>
  <c r="BM338" i="28"/>
  <c r="BM335" i="28"/>
  <c r="BM332" i="28"/>
  <c r="BM329" i="28"/>
  <c r="BM326" i="28"/>
  <c r="BM323" i="28"/>
  <c r="BM320" i="28"/>
  <c r="BM317" i="28"/>
  <c r="BM314" i="28"/>
  <c r="BM311" i="28"/>
  <c r="BM308" i="28"/>
  <c r="BM305" i="28"/>
  <c r="BM302" i="28"/>
  <c r="BM299" i="28"/>
  <c r="BM296" i="28"/>
  <c r="BM293" i="28"/>
  <c r="BM290" i="28"/>
  <c r="BM287" i="28"/>
  <c r="BM284" i="28"/>
  <c r="BM281" i="28"/>
  <c r="BM278" i="28"/>
  <c r="BM275" i="28"/>
  <c r="BM272" i="28"/>
  <c r="BM269" i="28"/>
  <c r="BM266" i="28"/>
  <c r="BM263" i="28"/>
  <c r="BM260" i="28"/>
  <c r="BM257" i="28"/>
  <c r="BM254" i="28"/>
  <c r="BM251" i="28"/>
  <c r="BM248" i="28"/>
  <c r="BL500" i="28"/>
  <c r="BL497" i="28"/>
  <c r="BL494" i="28"/>
  <c r="BL491" i="28"/>
  <c r="BL488" i="28"/>
  <c r="BL485" i="28"/>
  <c r="BL482" i="28"/>
  <c r="BL479" i="28"/>
  <c r="BL476" i="28"/>
  <c r="BL473" i="28"/>
  <c r="BL470" i="28"/>
  <c r="BL467" i="28"/>
  <c r="BL464" i="28"/>
  <c r="BL461" i="28"/>
  <c r="BL458" i="28"/>
  <c r="BL455" i="28"/>
  <c r="BL452" i="28"/>
  <c r="BL449" i="28"/>
  <c r="BL446" i="28"/>
  <c r="BL443" i="28"/>
  <c r="BL440" i="28"/>
  <c r="BL437" i="28"/>
  <c r="BL434" i="28"/>
  <c r="BL431" i="28"/>
  <c r="BL428" i="28"/>
  <c r="BL425" i="28"/>
  <c r="BL422" i="28"/>
  <c r="BL419" i="28"/>
  <c r="BL416" i="28"/>
  <c r="BL413" i="28"/>
  <c r="BL410" i="28"/>
  <c r="BL407" i="28"/>
  <c r="BL404" i="28"/>
  <c r="BL401" i="28"/>
  <c r="BL398" i="28"/>
  <c r="BL395" i="28"/>
  <c r="BL392" i="28"/>
  <c r="BL389" i="28"/>
  <c r="BL386" i="28"/>
  <c r="BL383" i="28"/>
  <c r="BL380" i="28"/>
  <c r="BL377" i="28"/>
  <c r="BL374" i="28"/>
  <c r="BL371" i="28"/>
  <c r="BL368" i="28"/>
  <c r="BL365" i="28"/>
  <c r="BL362" i="28"/>
  <c r="BL359" i="28"/>
  <c r="BL356" i="28"/>
  <c r="BL353" i="28"/>
  <c r="BL350" i="28"/>
  <c r="BL347" i="28"/>
  <c r="BL344" i="28"/>
  <c r="BL341" i="28"/>
  <c r="BL338" i="28"/>
  <c r="BL335" i="28"/>
  <c r="BL332" i="28"/>
  <c r="BL329" i="28"/>
  <c r="BL326" i="28"/>
  <c r="BL323" i="28"/>
  <c r="BL320" i="28"/>
  <c r="BL317" i="28"/>
  <c r="BL314" i="28"/>
  <c r="BL311" i="28"/>
  <c r="BL308" i="28"/>
  <c r="BL305" i="28"/>
  <c r="BL302" i="28"/>
  <c r="BL299" i="28"/>
  <c r="BL296" i="28"/>
  <c r="BL293" i="28"/>
  <c r="BL290" i="28"/>
  <c r="BL287" i="28"/>
  <c r="BL284" i="28"/>
  <c r="BL281" i="28"/>
  <c r="BL278" i="28"/>
  <c r="BL275" i="28"/>
  <c r="BL272" i="28"/>
  <c r="BL269" i="28"/>
  <c r="BL266" i="28"/>
  <c r="BL263" i="28"/>
  <c r="BL260" i="28"/>
  <c r="BL257" i="28"/>
  <c r="BL149" i="28"/>
  <c r="X73" i="28"/>
  <c r="Z73" i="28" s="1"/>
  <c r="BS73" i="28" s="1"/>
  <c r="BM245" i="28"/>
  <c r="BM242" i="28"/>
  <c r="BM239" i="28"/>
  <c r="BM236" i="28"/>
  <c r="BM230" i="28"/>
  <c r="BM227" i="28"/>
  <c r="BM224" i="28"/>
  <c r="BM221" i="28"/>
  <c r="BM218" i="28"/>
  <c r="BM215" i="28"/>
  <c r="BM212" i="28"/>
  <c r="BM209" i="28"/>
  <c r="BM206" i="28"/>
  <c r="BM203" i="28"/>
  <c r="BM200" i="28"/>
  <c r="BM197" i="28"/>
  <c r="BM194" i="28"/>
  <c r="BM191" i="28"/>
  <c r="BM188" i="28"/>
  <c r="BM185" i="28"/>
  <c r="BM182" i="28"/>
  <c r="BM179" i="28"/>
  <c r="BM176" i="28"/>
  <c r="BM173" i="28"/>
  <c r="BM170" i="28"/>
  <c r="BM167" i="28"/>
  <c r="BM164" i="28"/>
  <c r="BM161" i="28"/>
  <c r="BM158" i="28"/>
  <c r="BM155" i="28"/>
  <c r="BM152" i="28"/>
  <c r="BM149" i="28"/>
  <c r="BM146" i="28"/>
  <c r="BM143" i="28"/>
  <c r="BM140" i="28"/>
  <c r="BM137" i="28"/>
  <c r="BM134" i="28"/>
  <c r="BM131" i="28"/>
  <c r="BM128" i="28"/>
  <c r="BM125" i="28"/>
  <c r="BM122" i="28"/>
  <c r="BM119" i="28"/>
  <c r="BM116" i="28"/>
  <c r="BM113" i="28"/>
  <c r="BM110" i="28"/>
  <c r="BM107" i="28"/>
  <c r="BM104" i="28"/>
  <c r="BM101" i="28"/>
  <c r="BM98" i="28"/>
  <c r="BM95" i="28"/>
  <c r="BM92" i="28"/>
  <c r="BM89" i="28"/>
  <c r="BM86" i="28"/>
  <c r="BM83" i="28"/>
  <c r="BM80" i="28"/>
  <c r="BM77" i="28"/>
  <c r="BM74" i="28"/>
  <c r="BM71" i="28"/>
  <c r="BM68" i="28"/>
  <c r="BM65" i="28"/>
  <c r="BM62" i="28"/>
  <c r="BM17" i="28"/>
  <c r="BM5" i="28"/>
  <c r="BL254" i="28"/>
  <c r="BL251" i="28"/>
  <c r="BL248" i="28"/>
  <c r="BL245" i="28"/>
  <c r="BL242" i="28"/>
  <c r="BL239" i="28"/>
  <c r="BL236" i="28"/>
  <c r="BL233" i="28"/>
  <c r="BL230" i="28"/>
  <c r="BL227" i="28"/>
  <c r="BL224" i="28"/>
  <c r="BL221" i="28"/>
  <c r="BL218" i="28"/>
  <c r="BL215" i="28"/>
  <c r="BL212" i="28"/>
  <c r="BL209" i="28"/>
  <c r="BL206" i="28"/>
  <c r="BL203" i="28"/>
  <c r="BL200" i="28"/>
  <c r="BL197" i="28"/>
  <c r="BL194" i="28"/>
  <c r="BL191" i="28"/>
  <c r="BL188" i="28"/>
  <c r="BL185" i="28"/>
  <c r="BL182" i="28"/>
  <c r="BL179" i="28"/>
  <c r="BL176" i="28"/>
  <c r="BL173" i="28"/>
  <c r="BL170" i="28"/>
  <c r="BL167" i="28"/>
  <c r="BL164" i="28"/>
  <c r="BL161" i="28"/>
  <c r="BL158" i="28"/>
  <c r="BL155" i="28"/>
  <c r="BL152" i="28"/>
  <c r="BL146" i="28"/>
  <c r="BL143" i="28"/>
  <c r="BL140" i="28"/>
  <c r="BL137" i="28"/>
  <c r="BL134" i="28"/>
  <c r="BL131" i="28"/>
  <c r="BL128" i="28"/>
  <c r="BL125" i="28"/>
  <c r="BL122" i="28"/>
  <c r="BL119" i="28"/>
  <c r="BL116" i="28"/>
  <c r="BL113" i="28"/>
  <c r="BL110" i="28"/>
  <c r="BL107" i="28"/>
  <c r="BL104" i="28"/>
  <c r="BL101" i="28"/>
  <c r="BL98" i="28"/>
  <c r="BL95" i="28"/>
  <c r="BL92" i="28"/>
  <c r="BL89" i="28"/>
  <c r="BL83" i="28"/>
  <c r="BL80" i="28"/>
  <c r="BL77" i="28"/>
  <c r="BL74" i="28"/>
  <c r="BL71" i="28"/>
  <c r="BL68" i="28"/>
  <c r="BL65" i="28"/>
  <c r="BL59" i="28"/>
  <c r="BL56" i="28"/>
  <c r="BL53" i="28"/>
  <c r="BL50" i="28"/>
  <c r="BL47" i="28"/>
  <c r="BL346" i="28"/>
  <c r="BL343" i="28"/>
  <c r="BL340" i="28"/>
  <c r="BL334" i="28"/>
  <c r="BL331" i="28"/>
  <c r="BL328" i="28"/>
  <c r="BL325" i="28"/>
  <c r="BL322" i="28"/>
  <c r="BL319" i="28"/>
  <c r="BL316" i="28"/>
  <c r="BL313" i="28"/>
  <c r="BL310" i="28"/>
  <c r="BL307" i="28"/>
  <c r="BL304" i="28"/>
  <c r="BL301" i="28"/>
  <c r="BL298" i="28"/>
  <c r="BL295" i="28"/>
  <c r="BL292" i="28"/>
  <c r="BL289" i="28"/>
  <c r="BL286" i="28"/>
  <c r="BL283" i="28"/>
  <c r="BL280" i="28"/>
  <c r="BL277" i="28"/>
  <c r="BL274" i="28"/>
  <c r="BL271" i="28"/>
  <c r="BL268" i="28"/>
  <c r="BL265" i="28"/>
  <c r="BL262" i="28"/>
  <c r="BL259" i="28"/>
  <c r="BL256" i="28"/>
  <c r="BL253" i="28"/>
  <c r="BL250" i="28"/>
  <c r="BL247" i="28"/>
  <c r="BL244" i="28"/>
  <c r="BL241" i="28"/>
  <c r="BL238" i="28"/>
  <c r="BL235" i="28"/>
  <c r="BL232" i="28"/>
  <c r="BL229" i="28"/>
  <c r="BL226" i="28"/>
  <c r="BL223" i="28"/>
  <c r="BL220" i="28"/>
  <c r="BL217" i="28"/>
  <c r="BL214" i="28"/>
  <c r="BL211" i="28"/>
  <c r="BL208" i="28"/>
  <c r="BL205" i="28"/>
  <c r="BL202" i="28"/>
  <c r="BL199" i="28"/>
  <c r="BL196" i="28"/>
  <c r="BL193" i="28"/>
  <c r="BL190" i="28"/>
  <c r="BL187" i="28"/>
  <c r="BL184" i="28"/>
  <c r="BL181" i="28"/>
  <c r="BL178" i="28"/>
  <c r="BL175" i="28"/>
  <c r="BL172" i="28"/>
  <c r="BL169" i="28"/>
  <c r="BL166" i="28"/>
  <c r="BL163" i="28"/>
  <c r="BL160" i="28"/>
  <c r="BL157" i="28"/>
  <c r="BL154" i="28"/>
  <c r="BL151" i="28"/>
  <c r="BL148" i="28"/>
  <c r="BL145" i="28"/>
  <c r="BL142" i="28"/>
  <c r="BL139" i="28"/>
  <c r="BL136" i="28"/>
  <c r="BL133" i="28"/>
  <c r="BL130" i="28"/>
  <c r="BL127" i="28"/>
  <c r="BL124" i="28"/>
  <c r="BL118" i="28"/>
  <c r="BL115" i="28"/>
  <c r="BL112" i="28"/>
  <c r="BL106" i="28"/>
  <c r="BL103" i="28"/>
  <c r="BL100" i="28"/>
  <c r="BL94" i="28"/>
  <c r="BL91" i="28"/>
  <c r="BL88" i="28"/>
  <c r="BL85" i="28"/>
  <c r="BL82" i="28"/>
  <c r="BL79" i="28"/>
  <c r="BL76" i="28"/>
  <c r="BL73" i="28"/>
  <c r="X120" i="28"/>
  <c r="Z120" i="28" s="1"/>
  <c r="BM207" i="28"/>
  <c r="BM204" i="28"/>
  <c r="BM201" i="28"/>
  <c r="BM198" i="28"/>
  <c r="BM195" i="28"/>
  <c r="BM192" i="28"/>
  <c r="BM189" i="28"/>
  <c r="BM186" i="28"/>
  <c r="BM183" i="28"/>
  <c r="BM180" i="28"/>
  <c r="BM177" i="28"/>
  <c r="BM174" i="28"/>
  <c r="BM171" i="28"/>
  <c r="BM168" i="28"/>
  <c r="BM165" i="28"/>
  <c r="BM162" i="28"/>
  <c r="BM159" i="28"/>
  <c r="BM156" i="28"/>
  <c r="BM153" i="28"/>
  <c r="BM147" i="28"/>
  <c r="BM144" i="28"/>
  <c r="BM141" i="28"/>
  <c r="BM138" i="28"/>
  <c r="BM135" i="28"/>
  <c r="BM132" i="28"/>
  <c r="BM129" i="28"/>
  <c r="BM126" i="28"/>
  <c r="BM123" i="28"/>
  <c r="BM120" i="28"/>
  <c r="BM117" i="28"/>
  <c r="BM114" i="28"/>
  <c r="BM111" i="28"/>
  <c r="BM108" i="28"/>
  <c r="BM105" i="28"/>
  <c r="BM102" i="28"/>
  <c r="BM99" i="28"/>
  <c r="BM59" i="28"/>
  <c r="BM56" i="28"/>
  <c r="BM50" i="28"/>
  <c r="BM47" i="28"/>
  <c r="BM44" i="28"/>
  <c r="BM41" i="28"/>
  <c r="BM38" i="28"/>
  <c r="BM35" i="28"/>
  <c r="BM32" i="28"/>
  <c r="BM29" i="28"/>
  <c r="BM26" i="28"/>
  <c r="BM23" i="28"/>
  <c r="BM20" i="28"/>
  <c r="BM14" i="28"/>
  <c r="BM11" i="28"/>
  <c r="BM8" i="28"/>
  <c r="BM25" i="28"/>
  <c r="BM22" i="28"/>
  <c r="BM19" i="28"/>
  <c r="BM16" i="28"/>
  <c r="BM13" i="28"/>
  <c r="BM10" i="28"/>
  <c r="BM7" i="28"/>
  <c r="BM4" i="28"/>
  <c r="BL16" i="28"/>
  <c r="BL13" i="28"/>
  <c r="BL10" i="28"/>
  <c r="BL7" i="28"/>
  <c r="BL4" i="28"/>
  <c r="CK494" i="28"/>
  <c r="CK474" i="28"/>
  <c r="CK470" i="28"/>
  <c r="CK466" i="28"/>
  <c r="CK462" i="28"/>
  <c r="CK458" i="28"/>
  <c r="CK454" i="28"/>
  <c r="CK430" i="28"/>
  <c r="CK418" i="28"/>
  <c r="CK414" i="28"/>
  <c r="CK410" i="28"/>
  <c r="CK406" i="28"/>
  <c r="CK402" i="28"/>
  <c r="CK398" i="28"/>
  <c r="CK394" i="28"/>
  <c r="CK390" i="28"/>
  <c r="CK386" i="28"/>
  <c r="CK382" i="28"/>
  <c r="CK378" i="28"/>
  <c r="CK374" i="28"/>
  <c r="CK370" i="28"/>
  <c r="CK366" i="28"/>
  <c r="CK362" i="28"/>
  <c r="CK358" i="28"/>
  <c r="CK354" i="28"/>
  <c r="CK350" i="28"/>
  <c r="CK346" i="28"/>
  <c r="CK342" i="28"/>
  <c r="CK338" i="28"/>
  <c r="CK334" i="28"/>
  <c r="CK330" i="28"/>
  <c r="CK326" i="28"/>
  <c r="CK322" i="28"/>
  <c r="CK318" i="28"/>
  <c r="CK314" i="28"/>
  <c r="CK310" i="28"/>
  <c r="CK306" i="28"/>
  <c r="CK302" i="28"/>
  <c r="CK298" i="28"/>
  <c r="CK294" i="28"/>
  <c r="CK290" i="28"/>
  <c r="CK286" i="28"/>
  <c r="CK282" i="28"/>
  <c r="CK498" i="28"/>
  <c r="CK490" i="28"/>
  <c r="CK486" i="28"/>
  <c r="CK482" i="28"/>
  <c r="CK450" i="28"/>
  <c r="CK446" i="28"/>
  <c r="CK442" i="28"/>
  <c r="CK438" i="28"/>
  <c r="CK434" i="28"/>
  <c r="CK422" i="28"/>
  <c r="CK497" i="28"/>
  <c r="CK493" i="28"/>
  <c r="CK489" i="28"/>
  <c r="CK485" i="28"/>
  <c r="CK481" i="28"/>
  <c r="CK477" i="28"/>
  <c r="CK473" i="28"/>
  <c r="CK469" i="28"/>
  <c r="CK465" i="28"/>
  <c r="CK461" i="28"/>
  <c r="CK457" i="28"/>
  <c r="CK453" i="28"/>
  <c r="CK449" i="28"/>
  <c r="CK445" i="28"/>
  <c r="CK441" i="28"/>
  <c r="CK437" i="28"/>
  <c r="CK433" i="28"/>
  <c r="CK429" i="28"/>
  <c r="CK425" i="28"/>
  <c r="CK421" i="28"/>
  <c r="CK417" i="28"/>
  <c r="CK413" i="28"/>
  <c r="CK409" i="28"/>
  <c r="CK405" i="28"/>
  <c r="CK401" i="28"/>
  <c r="CK397" i="28"/>
  <c r="CK393" i="28"/>
  <c r="CK389" i="28"/>
  <c r="CK385" i="28"/>
  <c r="CK381" i="28"/>
  <c r="CK377" i="28"/>
  <c r="CK373" i="28"/>
  <c r="CK369" i="28"/>
  <c r="CK365" i="28"/>
  <c r="CK361" i="28"/>
  <c r="CK357" i="28"/>
  <c r="CK353" i="28"/>
  <c r="CK349" i="28"/>
  <c r="CK345" i="28"/>
  <c r="CK341" i="28"/>
  <c r="CK337" i="28"/>
  <c r="CK333" i="28"/>
  <c r="CK329" i="28"/>
  <c r="CK325" i="28"/>
  <c r="CK321" i="28"/>
  <c r="CK317" i="28"/>
  <c r="CK313" i="28"/>
  <c r="CK309" i="28"/>
  <c r="CK305" i="28"/>
  <c r="CK301" i="28"/>
  <c r="CK297" i="28"/>
  <c r="CK261" i="28"/>
  <c r="CK478" i="28"/>
  <c r="CK500" i="28"/>
  <c r="CK496" i="28"/>
  <c r="CK492" i="28"/>
  <c r="CK488" i="28"/>
  <c r="CK484" i="28"/>
  <c r="CK480" i="28"/>
  <c r="CK476" i="28"/>
  <c r="CK472" i="28"/>
  <c r="CK468" i="28"/>
  <c r="CK464" i="28"/>
  <c r="CK460" i="28"/>
  <c r="CK456" i="28"/>
  <c r="CK452" i="28"/>
  <c r="CK448" i="28"/>
  <c r="CK444" i="28"/>
  <c r="CK440" i="28"/>
  <c r="CK436" i="28"/>
  <c r="CK432" i="28"/>
  <c r="CK428" i="28"/>
  <c r="CK424" i="28"/>
  <c r="CK420" i="28"/>
  <c r="CK416" i="28"/>
  <c r="CK412" i="28"/>
  <c r="CK408" i="28"/>
  <c r="CK404" i="28"/>
  <c r="CK400" i="28"/>
  <c r="CK396" i="28"/>
  <c r="CK392" i="28"/>
  <c r="CK388" i="28"/>
  <c r="CK384" i="28"/>
  <c r="CK380" i="28"/>
  <c r="CK376" i="28"/>
  <c r="CK372" i="28"/>
  <c r="CK368" i="28"/>
  <c r="CK364" i="28"/>
  <c r="CK360" i="28"/>
  <c r="CK356" i="28"/>
  <c r="CK352" i="28"/>
  <c r="CK348" i="28"/>
  <c r="CK344" i="28"/>
  <c r="CK340" i="28"/>
  <c r="CK336" i="28"/>
  <c r="CK332" i="28"/>
  <c r="CK328" i="28"/>
  <c r="CK324" i="28"/>
  <c r="CK320" i="28"/>
  <c r="CK316" i="28"/>
  <c r="CK312" i="28"/>
  <c r="CK308" i="28"/>
  <c r="CK304" i="28"/>
  <c r="CK300" i="28"/>
  <c r="CK296" i="28"/>
  <c r="CK292" i="28"/>
  <c r="CK288" i="28"/>
  <c r="CK284" i="28"/>
  <c r="CK426" i="28"/>
  <c r="CK499" i="28"/>
  <c r="CK495" i="28"/>
  <c r="CK491" i="28"/>
  <c r="CK487" i="28"/>
  <c r="CK483" i="28"/>
  <c r="CK479" i="28"/>
  <c r="CK475" i="28"/>
  <c r="CK471" i="28"/>
  <c r="CK467" i="28"/>
  <c r="CK463" i="28"/>
  <c r="CK459" i="28"/>
  <c r="CK455" i="28"/>
  <c r="CK451" i="28"/>
  <c r="CK447" i="28"/>
  <c r="CK443" i="28"/>
  <c r="CK439" i="28"/>
  <c r="CK435" i="28"/>
  <c r="CK431" i="28"/>
  <c r="CK427" i="28"/>
  <c r="CK423" i="28"/>
  <c r="CK419" i="28"/>
  <c r="CK415" i="28"/>
  <c r="CK411" i="28"/>
  <c r="CK407" i="28"/>
  <c r="CK403" i="28"/>
  <c r="CK399" i="28"/>
  <c r="CK395" i="28"/>
  <c r="CK391" i="28"/>
  <c r="CK387" i="28"/>
  <c r="CK278" i="28"/>
  <c r="CK274" i="28"/>
  <c r="CK270" i="28"/>
  <c r="CK266" i="28"/>
  <c r="CK262" i="28"/>
  <c r="CK258" i="28"/>
  <c r="CK254" i="28"/>
  <c r="CK250" i="28"/>
  <c r="CK246" i="28"/>
  <c r="CK242" i="28"/>
  <c r="CK238" i="28"/>
  <c r="CK234" i="28"/>
  <c r="CK230" i="28"/>
  <c r="CK226" i="28"/>
  <c r="CK222" i="28"/>
  <c r="CK218" i="28"/>
  <c r="CK214" i="28"/>
  <c r="CK210" i="28"/>
  <c r="CK206" i="28"/>
  <c r="CK202" i="28"/>
  <c r="CK198" i="28"/>
  <c r="CK194" i="28"/>
  <c r="CK190" i="28"/>
  <c r="CK186" i="28"/>
  <c r="CK182" i="28"/>
  <c r="CK178" i="28"/>
  <c r="CK174" i="28"/>
  <c r="CK170" i="28"/>
  <c r="CK166" i="28"/>
  <c r="CK162" i="28"/>
  <c r="CK158" i="28"/>
  <c r="CK154" i="28"/>
  <c r="CK150" i="28"/>
  <c r="CK146" i="28"/>
  <c r="CK142" i="28"/>
  <c r="CK138" i="28"/>
  <c r="CK134" i="28"/>
  <c r="CK130" i="28"/>
  <c r="CK126" i="28"/>
  <c r="CK122" i="28"/>
  <c r="CK118" i="28"/>
  <c r="CK114" i="28"/>
  <c r="CK110" i="28"/>
  <c r="CK106" i="28"/>
  <c r="CK102" i="28"/>
  <c r="CK98" i="28"/>
  <c r="CK94" i="28"/>
  <c r="CK90" i="28"/>
  <c r="CK86" i="28"/>
  <c r="CK82" i="28"/>
  <c r="CK78" i="28"/>
  <c r="CK74" i="28"/>
  <c r="CK70" i="28"/>
  <c r="CK66" i="28"/>
  <c r="CK293" i="28"/>
  <c r="CK289" i="28"/>
  <c r="CK285" i="28"/>
  <c r="CK281" i="28"/>
  <c r="CK277" i="28"/>
  <c r="CK273" i="28"/>
  <c r="CK269" i="28"/>
  <c r="CK265" i="28"/>
  <c r="CK257" i="28"/>
  <c r="CK253" i="28"/>
  <c r="CK249" i="28"/>
  <c r="CK245" i="28"/>
  <c r="CK241" i="28"/>
  <c r="CK237" i="28"/>
  <c r="CK233" i="28"/>
  <c r="CK229" i="28"/>
  <c r="CK225" i="28"/>
  <c r="CK221" i="28"/>
  <c r="CK217" i="28"/>
  <c r="CK213" i="28"/>
  <c r="CK209" i="28"/>
  <c r="CK205" i="28"/>
  <c r="CK201" i="28"/>
  <c r="CK197" i="28"/>
  <c r="CK193" i="28"/>
  <c r="CK189" i="28"/>
  <c r="CK185" i="28"/>
  <c r="CK181" i="28"/>
  <c r="CK177" i="28"/>
  <c r="CK173" i="28"/>
  <c r="CK169" i="28"/>
  <c r="CK165" i="28"/>
  <c r="CK161" i="28"/>
  <c r="CK157" i="28"/>
  <c r="CK153" i="28"/>
  <c r="CK149" i="28"/>
  <c r="CK145" i="28"/>
  <c r="CK141" i="28"/>
  <c r="CK137" i="28"/>
  <c r="CK133" i="28"/>
  <c r="CK129" i="28"/>
  <c r="CK125" i="28"/>
  <c r="CK121" i="28"/>
  <c r="CK117" i="28"/>
  <c r="CK113" i="28"/>
  <c r="CK109" i="28"/>
  <c r="CK105" i="28"/>
  <c r="CK101" i="28"/>
  <c r="CK97" i="28"/>
  <c r="CK93" i="28"/>
  <c r="CK89" i="28"/>
  <c r="CK85" i="28"/>
  <c r="CK81" i="28"/>
  <c r="CK77" i="28"/>
  <c r="CK73" i="28"/>
  <c r="CK69" i="28"/>
  <c r="CK383" i="28"/>
  <c r="CK379" i="28"/>
  <c r="CK375" i="28"/>
  <c r="CK371" i="28"/>
  <c r="CK367" i="28"/>
  <c r="CK363" i="28"/>
  <c r="CK359" i="28"/>
  <c r="CK355" i="28"/>
  <c r="CK351" i="28"/>
  <c r="CK347" i="28"/>
  <c r="CK343" i="28"/>
  <c r="CK339" i="28"/>
  <c r="CK335" i="28"/>
  <c r="CK331" i="28"/>
  <c r="CK327" i="28"/>
  <c r="CK323" i="28"/>
  <c r="CK319" i="28"/>
  <c r="CK315" i="28"/>
  <c r="CK311" i="28"/>
  <c r="CK307" i="28"/>
  <c r="CK303" i="28"/>
  <c r="CK299" i="28"/>
  <c r="CK295" i="28"/>
  <c r="CK291" i="28"/>
  <c r="CK287" i="28"/>
  <c r="CK283" i="28"/>
  <c r="CK279" i="28"/>
  <c r="CK275" i="28"/>
  <c r="CK271" i="28"/>
  <c r="CK267" i="28"/>
  <c r="CK263" i="28"/>
  <c r="CK259" i="28"/>
  <c r="CK255" i="28"/>
  <c r="CK251" i="28"/>
  <c r="CK247" i="28"/>
  <c r="CK243" i="28"/>
  <c r="CK239" i="28"/>
  <c r="CK235" i="28"/>
  <c r="CK231" i="28"/>
  <c r="CK227" i="28"/>
  <c r="CK223" i="28"/>
  <c r="CK219" i="28"/>
  <c r="CK215" i="28"/>
  <c r="CK211" i="28"/>
  <c r="CK207" i="28"/>
  <c r="CK203" i="28"/>
  <c r="CK199" i="28"/>
  <c r="CK195" i="28"/>
  <c r="CK191" i="28"/>
  <c r="CK187" i="28"/>
  <c r="CK183" i="28"/>
  <c r="CK179" i="28"/>
  <c r="CK175" i="28"/>
  <c r="CK171" i="28"/>
  <c r="CK167" i="28"/>
  <c r="CK163" i="28"/>
  <c r="CK159" i="28"/>
  <c r="CK155" i="28"/>
  <c r="CK151" i="28"/>
  <c r="CK147" i="28"/>
  <c r="CK143" i="28"/>
  <c r="CK139" i="28"/>
  <c r="CK135" i="28"/>
  <c r="CK131" i="28"/>
  <c r="CK127" i="28"/>
  <c r="CK123" i="28"/>
  <c r="CK119" i="28"/>
  <c r="CK115" i="28"/>
  <c r="CK111" i="28"/>
  <c r="CK107" i="28"/>
  <c r="CK103" i="28"/>
  <c r="CK99" i="28"/>
  <c r="CK95" i="28"/>
  <c r="CK91" i="28"/>
  <c r="CK87" i="28"/>
  <c r="CK83" i="28"/>
  <c r="CK79" i="28"/>
  <c r="CK75" i="28"/>
  <c r="CK71" i="28"/>
  <c r="CK67" i="28"/>
  <c r="CK63" i="28"/>
  <c r="CK59" i="28"/>
  <c r="CK55" i="28"/>
  <c r="CK51" i="28"/>
  <c r="CK47" i="28"/>
  <c r="CK43" i="28"/>
  <c r="CK39" i="28"/>
  <c r="CK35" i="28"/>
  <c r="CK31" i="28"/>
  <c r="CK27" i="28"/>
  <c r="CK23" i="28"/>
  <c r="CK62" i="28"/>
  <c r="CK58" i="28"/>
  <c r="CK54" i="28"/>
  <c r="CK50" i="28"/>
  <c r="CK46" i="28"/>
  <c r="CK42" i="28"/>
  <c r="CK38" i="28"/>
  <c r="CK34" i="28"/>
  <c r="CK30" i="28"/>
  <c r="CK26" i="28"/>
  <c r="CK22" i="28"/>
  <c r="CK65" i="28"/>
  <c r="CK61" i="28"/>
  <c r="CK57" i="28"/>
  <c r="CK53" i="28"/>
  <c r="CK49" i="28"/>
  <c r="CK45" i="28"/>
  <c r="CK41" i="28"/>
  <c r="CK37" i="28"/>
  <c r="CK33" i="28"/>
  <c r="CK29" i="28"/>
  <c r="CK25" i="28"/>
  <c r="Q187" i="25"/>
  <c r="Q197" i="25"/>
  <c r="Q189" i="25"/>
  <c r="W99" i="25"/>
  <c r="V99" i="25"/>
  <c r="U99" i="25"/>
  <c r="T99" i="25"/>
  <c r="S99" i="25"/>
  <c r="K2" i="30"/>
  <c r="K3" i="30"/>
  <c r="L3" i="30" s="1"/>
  <c r="M3" i="30" s="1"/>
  <c r="N3" i="30"/>
  <c r="R3" i="30"/>
  <c r="K4" i="30"/>
  <c r="L4" i="30" s="1"/>
  <c r="N4" i="30"/>
  <c r="R4" i="30"/>
  <c r="K5" i="30"/>
  <c r="L5" i="30" s="1"/>
  <c r="N5" i="30"/>
  <c r="R5" i="30"/>
  <c r="K6" i="30"/>
  <c r="L6" i="30" s="1"/>
  <c r="N6" i="30"/>
  <c r="R6" i="30"/>
  <c r="K7" i="30"/>
  <c r="L7" i="30" s="1"/>
  <c r="N7" i="30"/>
  <c r="R7" i="30"/>
  <c r="K8" i="30"/>
  <c r="L8" i="30" s="1"/>
  <c r="N8" i="30"/>
  <c r="R8" i="30"/>
  <c r="K9" i="30"/>
  <c r="L9" i="30" s="1"/>
  <c r="N9" i="30"/>
  <c r="R9" i="30"/>
  <c r="K10" i="30"/>
  <c r="L10" i="30" s="1"/>
  <c r="N10" i="30"/>
  <c r="R10" i="30"/>
  <c r="K11" i="30"/>
  <c r="L11" i="30" s="1"/>
  <c r="N11" i="30"/>
  <c r="R11" i="30"/>
  <c r="K12" i="30"/>
  <c r="L12" i="30" s="1"/>
  <c r="N12" i="30"/>
  <c r="R12" i="30"/>
  <c r="K13" i="30"/>
  <c r="L13" i="30" s="1"/>
  <c r="N13" i="30"/>
  <c r="R13" i="30"/>
  <c r="K14" i="30"/>
  <c r="L14" i="30" s="1"/>
  <c r="N14" i="30"/>
  <c r="R14" i="30"/>
  <c r="K15" i="30"/>
  <c r="L15" i="30" s="1"/>
  <c r="N15" i="30"/>
  <c r="R15" i="30"/>
  <c r="K16" i="30"/>
  <c r="L16" i="30" s="1"/>
  <c r="N16" i="30"/>
  <c r="R16" i="30"/>
  <c r="K17" i="30"/>
  <c r="L17" i="30" s="1"/>
  <c r="N17" i="30"/>
  <c r="R17" i="30"/>
  <c r="K18" i="30"/>
  <c r="L18" i="30" s="1"/>
  <c r="N18" i="30"/>
  <c r="R18" i="30"/>
  <c r="K19" i="30"/>
  <c r="L19" i="30" s="1"/>
  <c r="N19" i="30"/>
  <c r="R19" i="30"/>
  <c r="K20" i="30"/>
  <c r="L20" i="30" s="1"/>
  <c r="N20" i="30"/>
  <c r="R20" i="30"/>
  <c r="K21" i="30"/>
  <c r="L21" i="30" s="1"/>
  <c r="N21" i="30"/>
  <c r="R21" i="30"/>
  <c r="K22" i="30"/>
  <c r="L22" i="30" s="1"/>
  <c r="N22" i="30"/>
  <c r="R22" i="30"/>
  <c r="K23" i="30"/>
  <c r="L23" i="30" s="1"/>
  <c r="N23" i="30"/>
  <c r="R23" i="30"/>
  <c r="K24" i="30"/>
  <c r="L24" i="30" s="1"/>
  <c r="N24" i="30"/>
  <c r="R24" i="30"/>
  <c r="K25" i="30"/>
  <c r="L25" i="30" s="1"/>
  <c r="N25" i="30"/>
  <c r="R25" i="30"/>
  <c r="K26" i="30"/>
  <c r="L26" i="30" s="1"/>
  <c r="N26" i="30"/>
  <c r="R26" i="30"/>
  <c r="K27" i="30"/>
  <c r="L27" i="30" s="1"/>
  <c r="N27" i="30"/>
  <c r="R27" i="30"/>
  <c r="K28" i="30"/>
  <c r="L28" i="30" s="1"/>
  <c r="N28" i="30"/>
  <c r="R28" i="30"/>
  <c r="K29" i="30"/>
  <c r="L29" i="30" s="1"/>
  <c r="N29" i="30"/>
  <c r="R29" i="30"/>
  <c r="K30" i="30"/>
  <c r="L30" i="30" s="1"/>
  <c r="N30" i="30"/>
  <c r="R30" i="30"/>
  <c r="K31" i="30"/>
  <c r="L31" i="30" s="1"/>
  <c r="N31" i="30"/>
  <c r="R31" i="30"/>
  <c r="K32" i="30"/>
  <c r="L32" i="30" s="1"/>
  <c r="N32" i="30"/>
  <c r="R32" i="30"/>
  <c r="K33" i="30"/>
  <c r="L33" i="30" s="1"/>
  <c r="N33" i="30"/>
  <c r="R33" i="30"/>
  <c r="K34" i="30"/>
  <c r="L34" i="30" s="1"/>
  <c r="N34" i="30"/>
  <c r="R34" i="30"/>
  <c r="K35" i="30"/>
  <c r="L35" i="30" s="1"/>
  <c r="N35" i="30"/>
  <c r="R35" i="30"/>
  <c r="K36" i="30"/>
  <c r="L36" i="30" s="1"/>
  <c r="N36" i="30"/>
  <c r="R36" i="30"/>
  <c r="K37" i="30"/>
  <c r="L37" i="30" s="1"/>
  <c r="N37" i="30"/>
  <c r="R37" i="30"/>
  <c r="K38" i="30"/>
  <c r="L38" i="30" s="1"/>
  <c r="N38" i="30"/>
  <c r="R38" i="30"/>
  <c r="K39" i="30"/>
  <c r="L39" i="30" s="1"/>
  <c r="N39" i="30"/>
  <c r="R39" i="30"/>
  <c r="K40" i="30"/>
  <c r="L40" i="30" s="1"/>
  <c r="N40" i="30"/>
  <c r="R40" i="30"/>
  <c r="K41" i="30"/>
  <c r="L41" i="30" s="1"/>
  <c r="N41" i="30"/>
  <c r="R41" i="30"/>
  <c r="K42" i="30"/>
  <c r="L42" i="30" s="1"/>
  <c r="N42" i="30"/>
  <c r="R42" i="30"/>
  <c r="K43" i="30"/>
  <c r="L43" i="30" s="1"/>
  <c r="N43" i="30"/>
  <c r="R43" i="30"/>
  <c r="K44" i="30"/>
  <c r="L44" i="30" s="1"/>
  <c r="N44" i="30"/>
  <c r="R44" i="30"/>
  <c r="K45" i="30"/>
  <c r="L45" i="30" s="1"/>
  <c r="N45" i="30"/>
  <c r="R45" i="30"/>
  <c r="K46" i="30"/>
  <c r="L46" i="30" s="1"/>
  <c r="N46" i="30"/>
  <c r="R46" i="30"/>
  <c r="K47" i="30"/>
  <c r="L47" i="30" s="1"/>
  <c r="N47" i="30"/>
  <c r="R47" i="30"/>
  <c r="K48" i="30"/>
  <c r="L48" i="30" s="1"/>
  <c r="N48" i="30"/>
  <c r="R48" i="30"/>
  <c r="K49" i="30"/>
  <c r="L49" i="30" s="1"/>
  <c r="N49" i="30"/>
  <c r="R49" i="30"/>
  <c r="K50" i="30"/>
  <c r="L50" i="30" s="1"/>
  <c r="N50" i="30"/>
  <c r="R50" i="30"/>
  <c r="K51" i="30"/>
  <c r="L51" i="30" s="1"/>
  <c r="N51" i="30"/>
  <c r="R51" i="30"/>
  <c r="K52" i="30"/>
  <c r="L52" i="30" s="1"/>
  <c r="N52" i="30"/>
  <c r="R52" i="30"/>
  <c r="K53" i="30"/>
  <c r="L53" i="30" s="1"/>
  <c r="N53" i="30"/>
  <c r="R53" i="30"/>
  <c r="K54" i="30"/>
  <c r="L54" i="30" s="1"/>
  <c r="N54" i="30"/>
  <c r="R54" i="30"/>
  <c r="K55" i="30"/>
  <c r="L55" i="30" s="1"/>
  <c r="N55" i="30"/>
  <c r="R55" i="30"/>
  <c r="K56" i="30"/>
  <c r="L56" i="30" s="1"/>
  <c r="N56" i="30"/>
  <c r="R56" i="30"/>
  <c r="K57" i="30"/>
  <c r="L57" i="30" s="1"/>
  <c r="N57" i="30"/>
  <c r="R57" i="30"/>
  <c r="K58" i="30"/>
  <c r="L58" i="30" s="1"/>
  <c r="N58" i="30"/>
  <c r="R58" i="30"/>
  <c r="K59" i="30"/>
  <c r="L59" i="30" s="1"/>
  <c r="N59" i="30"/>
  <c r="R59" i="30"/>
  <c r="K60" i="30"/>
  <c r="L60" i="30" s="1"/>
  <c r="N60" i="30"/>
  <c r="R60" i="30"/>
  <c r="K61" i="30"/>
  <c r="L61" i="30" s="1"/>
  <c r="N61" i="30"/>
  <c r="R61" i="30"/>
  <c r="K62" i="30"/>
  <c r="L62" i="30" s="1"/>
  <c r="N62" i="30"/>
  <c r="R62" i="30"/>
  <c r="K63" i="30"/>
  <c r="L63" i="30" s="1"/>
  <c r="N63" i="30"/>
  <c r="R63" i="30"/>
  <c r="K64" i="30"/>
  <c r="L64" i="30" s="1"/>
  <c r="N64" i="30"/>
  <c r="R64" i="30"/>
  <c r="K65" i="30"/>
  <c r="L65" i="30" s="1"/>
  <c r="N65" i="30"/>
  <c r="R65" i="30"/>
  <c r="K66" i="30"/>
  <c r="L66" i="30" s="1"/>
  <c r="N66" i="30"/>
  <c r="R66" i="30"/>
  <c r="K67" i="30"/>
  <c r="L67" i="30" s="1"/>
  <c r="N67" i="30"/>
  <c r="R67" i="30"/>
  <c r="K68" i="30"/>
  <c r="L68" i="30" s="1"/>
  <c r="N68" i="30"/>
  <c r="R68" i="30"/>
  <c r="K69" i="30"/>
  <c r="L69" i="30" s="1"/>
  <c r="N69" i="30"/>
  <c r="R69" i="30"/>
  <c r="K70" i="30"/>
  <c r="L70" i="30" s="1"/>
  <c r="N70" i="30"/>
  <c r="R70" i="30"/>
  <c r="K71" i="30"/>
  <c r="L71" i="30" s="1"/>
  <c r="N71" i="30"/>
  <c r="R71" i="30"/>
  <c r="K72" i="30"/>
  <c r="L72" i="30" s="1"/>
  <c r="N72" i="30"/>
  <c r="R72" i="30"/>
  <c r="K73" i="30"/>
  <c r="L73" i="30" s="1"/>
  <c r="N73" i="30"/>
  <c r="R73" i="30"/>
  <c r="K74" i="30"/>
  <c r="L74" i="30" s="1"/>
  <c r="N74" i="30"/>
  <c r="R74" i="30"/>
  <c r="K75" i="30"/>
  <c r="L75" i="30" s="1"/>
  <c r="N75" i="30"/>
  <c r="R75" i="30"/>
  <c r="K76" i="30"/>
  <c r="L76" i="30" s="1"/>
  <c r="N76" i="30"/>
  <c r="R76" i="30"/>
  <c r="K77" i="30"/>
  <c r="L77" i="30" s="1"/>
  <c r="N77" i="30"/>
  <c r="R77" i="30"/>
  <c r="K78" i="30"/>
  <c r="L78" i="30" s="1"/>
  <c r="N78" i="30"/>
  <c r="R78" i="30"/>
  <c r="K79" i="30"/>
  <c r="L79" i="30" s="1"/>
  <c r="N79" i="30"/>
  <c r="R79" i="30"/>
  <c r="K80" i="30"/>
  <c r="L80" i="30" s="1"/>
  <c r="N80" i="30"/>
  <c r="R80" i="30"/>
  <c r="K81" i="30"/>
  <c r="L81" i="30" s="1"/>
  <c r="N81" i="30"/>
  <c r="R81" i="30"/>
  <c r="K82" i="30"/>
  <c r="L82" i="30" s="1"/>
  <c r="N82" i="30"/>
  <c r="R82" i="30"/>
  <c r="K83" i="30"/>
  <c r="L83" i="30" s="1"/>
  <c r="N83" i="30"/>
  <c r="R83" i="30"/>
  <c r="K84" i="30"/>
  <c r="L84" i="30" s="1"/>
  <c r="N84" i="30"/>
  <c r="R84" i="30"/>
  <c r="K85" i="30"/>
  <c r="L85" i="30" s="1"/>
  <c r="N85" i="30"/>
  <c r="R85" i="30"/>
  <c r="K86" i="30"/>
  <c r="L86" i="30" s="1"/>
  <c r="N86" i="30"/>
  <c r="R86" i="30"/>
  <c r="K87" i="30"/>
  <c r="L87" i="30" s="1"/>
  <c r="N87" i="30"/>
  <c r="R87" i="30"/>
  <c r="K88" i="30"/>
  <c r="L88" i="30" s="1"/>
  <c r="N88" i="30"/>
  <c r="R88" i="30"/>
  <c r="K89" i="30"/>
  <c r="L89" i="30" s="1"/>
  <c r="N89" i="30"/>
  <c r="R89" i="30"/>
  <c r="K90" i="30"/>
  <c r="L90" i="30" s="1"/>
  <c r="N90" i="30"/>
  <c r="R90" i="30"/>
  <c r="K91" i="30"/>
  <c r="L91" i="30" s="1"/>
  <c r="N91" i="30"/>
  <c r="R91" i="30"/>
  <c r="K92" i="30"/>
  <c r="L92" i="30" s="1"/>
  <c r="N92" i="30"/>
  <c r="R92" i="30"/>
  <c r="K93" i="30"/>
  <c r="L93" i="30" s="1"/>
  <c r="N93" i="30"/>
  <c r="R93" i="30"/>
  <c r="K94" i="30"/>
  <c r="L94" i="30" s="1"/>
  <c r="N94" i="30"/>
  <c r="R94" i="30"/>
  <c r="K95" i="30"/>
  <c r="L95" i="30" s="1"/>
  <c r="N95" i="30"/>
  <c r="R95" i="30"/>
  <c r="K96" i="30"/>
  <c r="L96" i="30" s="1"/>
  <c r="N96" i="30"/>
  <c r="R96" i="30"/>
  <c r="K97" i="30"/>
  <c r="L97" i="30" s="1"/>
  <c r="N97" i="30"/>
  <c r="R97" i="30"/>
  <c r="K98" i="30"/>
  <c r="L98" i="30" s="1"/>
  <c r="N98" i="30"/>
  <c r="R98" i="30"/>
  <c r="K99" i="30"/>
  <c r="L99" i="30" s="1"/>
  <c r="N99" i="30"/>
  <c r="R99" i="30"/>
  <c r="K100" i="30"/>
  <c r="L100" i="30" s="1"/>
  <c r="N100" i="30"/>
  <c r="R100" i="30"/>
  <c r="K101" i="30"/>
  <c r="L101" i="30" s="1"/>
  <c r="N101" i="30"/>
  <c r="R101" i="30"/>
  <c r="K102" i="30"/>
  <c r="L102" i="30" s="1"/>
  <c r="N102" i="30"/>
  <c r="R102" i="30"/>
  <c r="K103" i="30"/>
  <c r="L103" i="30" s="1"/>
  <c r="N103" i="30"/>
  <c r="R103" i="30"/>
  <c r="K104" i="30"/>
  <c r="L104" i="30" s="1"/>
  <c r="N104" i="30"/>
  <c r="R104" i="30"/>
  <c r="K105" i="30"/>
  <c r="L105" i="30" s="1"/>
  <c r="N105" i="30"/>
  <c r="R105" i="30"/>
  <c r="K106" i="30"/>
  <c r="L106" i="30" s="1"/>
  <c r="N106" i="30"/>
  <c r="R106" i="30"/>
  <c r="K107" i="30"/>
  <c r="L107" i="30" s="1"/>
  <c r="N107" i="30"/>
  <c r="R107" i="30"/>
  <c r="K108" i="30"/>
  <c r="L108" i="30" s="1"/>
  <c r="N108" i="30"/>
  <c r="R108" i="30"/>
  <c r="K109" i="30"/>
  <c r="L109" i="30" s="1"/>
  <c r="N109" i="30"/>
  <c r="R109" i="30"/>
  <c r="K110" i="30"/>
  <c r="L110" i="30" s="1"/>
  <c r="N110" i="30"/>
  <c r="R110" i="30"/>
  <c r="K111" i="30"/>
  <c r="L111" i="30" s="1"/>
  <c r="N111" i="30"/>
  <c r="R111" i="30"/>
  <c r="K112" i="30"/>
  <c r="L112" i="30" s="1"/>
  <c r="N112" i="30"/>
  <c r="R112" i="30"/>
  <c r="K113" i="30"/>
  <c r="L113" i="30" s="1"/>
  <c r="N113" i="30"/>
  <c r="R113" i="30"/>
  <c r="K114" i="30"/>
  <c r="L114" i="30" s="1"/>
  <c r="N114" i="30"/>
  <c r="R114" i="30"/>
  <c r="K115" i="30"/>
  <c r="L115" i="30" s="1"/>
  <c r="N115" i="30"/>
  <c r="R115" i="30"/>
  <c r="K116" i="30"/>
  <c r="L116" i="30" s="1"/>
  <c r="N116" i="30"/>
  <c r="R116" i="30"/>
  <c r="K117" i="30"/>
  <c r="L117" i="30" s="1"/>
  <c r="N117" i="30"/>
  <c r="R117" i="30"/>
  <c r="K118" i="30"/>
  <c r="L118" i="30" s="1"/>
  <c r="N118" i="30"/>
  <c r="R118" i="30"/>
  <c r="K119" i="30"/>
  <c r="L119" i="30" s="1"/>
  <c r="N119" i="30"/>
  <c r="R119" i="30"/>
  <c r="K120" i="30"/>
  <c r="L120" i="30" s="1"/>
  <c r="N120" i="30"/>
  <c r="R120" i="30"/>
  <c r="K121" i="30"/>
  <c r="L121" i="30" s="1"/>
  <c r="N121" i="30"/>
  <c r="R121" i="30"/>
  <c r="K122" i="30"/>
  <c r="L122" i="30" s="1"/>
  <c r="N122" i="30"/>
  <c r="R122" i="30"/>
  <c r="K123" i="30"/>
  <c r="L123" i="30" s="1"/>
  <c r="N123" i="30"/>
  <c r="R123" i="30"/>
  <c r="K124" i="30"/>
  <c r="L124" i="30" s="1"/>
  <c r="N124" i="30"/>
  <c r="R124" i="30"/>
  <c r="K125" i="30"/>
  <c r="L125" i="30" s="1"/>
  <c r="N125" i="30"/>
  <c r="R125" i="30"/>
  <c r="K126" i="30"/>
  <c r="L126" i="30" s="1"/>
  <c r="N126" i="30"/>
  <c r="R126" i="30"/>
  <c r="K127" i="30"/>
  <c r="L127" i="30" s="1"/>
  <c r="N127" i="30"/>
  <c r="R127" i="30"/>
  <c r="K128" i="30"/>
  <c r="L128" i="30" s="1"/>
  <c r="N128" i="30"/>
  <c r="R128" i="30"/>
  <c r="K129" i="30"/>
  <c r="L129" i="30" s="1"/>
  <c r="N129" i="30"/>
  <c r="R129" i="30"/>
  <c r="K130" i="30"/>
  <c r="L130" i="30" s="1"/>
  <c r="N130" i="30"/>
  <c r="R130" i="30"/>
  <c r="K131" i="30"/>
  <c r="L131" i="30" s="1"/>
  <c r="N131" i="30"/>
  <c r="R131" i="30"/>
  <c r="K132" i="30"/>
  <c r="L132" i="30" s="1"/>
  <c r="N132" i="30"/>
  <c r="R132" i="30"/>
  <c r="K133" i="30"/>
  <c r="L133" i="30" s="1"/>
  <c r="N133" i="30"/>
  <c r="R133" i="30"/>
  <c r="K134" i="30"/>
  <c r="L134" i="30" s="1"/>
  <c r="N134" i="30"/>
  <c r="R134" i="30"/>
  <c r="K135" i="30"/>
  <c r="L135" i="30" s="1"/>
  <c r="N135" i="30"/>
  <c r="R135" i="30"/>
  <c r="K136" i="30"/>
  <c r="L136" i="30" s="1"/>
  <c r="N136" i="30"/>
  <c r="R136" i="30"/>
  <c r="K137" i="30"/>
  <c r="L137" i="30" s="1"/>
  <c r="N137" i="30"/>
  <c r="R137" i="30"/>
  <c r="K138" i="30"/>
  <c r="L138" i="30" s="1"/>
  <c r="N138" i="30"/>
  <c r="R138" i="30"/>
  <c r="K139" i="30"/>
  <c r="L139" i="30" s="1"/>
  <c r="N139" i="30"/>
  <c r="R139" i="30"/>
  <c r="K140" i="30"/>
  <c r="L140" i="30" s="1"/>
  <c r="N140" i="30"/>
  <c r="R140" i="30"/>
  <c r="K141" i="30"/>
  <c r="L141" i="30" s="1"/>
  <c r="N141" i="30"/>
  <c r="R141" i="30"/>
  <c r="K142" i="30"/>
  <c r="L142" i="30" s="1"/>
  <c r="N142" i="30"/>
  <c r="R142" i="30"/>
  <c r="K143" i="30"/>
  <c r="L143" i="30" s="1"/>
  <c r="N143" i="30"/>
  <c r="R143" i="30"/>
  <c r="K144" i="30"/>
  <c r="L144" i="30" s="1"/>
  <c r="N144" i="30"/>
  <c r="R144" i="30"/>
  <c r="K145" i="30"/>
  <c r="L145" i="30" s="1"/>
  <c r="N145" i="30"/>
  <c r="R145" i="30"/>
  <c r="K146" i="30"/>
  <c r="L146" i="30" s="1"/>
  <c r="N146" i="30"/>
  <c r="R146" i="30"/>
  <c r="K147" i="30"/>
  <c r="L147" i="30" s="1"/>
  <c r="N147" i="30"/>
  <c r="R147" i="30"/>
  <c r="K148" i="30"/>
  <c r="L148" i="30" s="1"/>
  <c r="N148" i="30"/>
  <c r="R148" i="30"/>
  <c r="K149" i="30"/>
  <c r="L149" i="30" s="1"/>
  <c r="N149" i="30"/>
  <c r="R149" i="30"/>
  <c r="K150" i="30"/>
  <c r="L150" i="30" s="1"/>
  <c r="N150" i="30"/>
  <c r="R150" i="30"/>
  <c r="K151" i="30"/>
  <c r="L151" i="30" s="1"/>
  <c r="N151" i="30"/>
  <c r="R151" i="30"/>
  <c r="K152" i="30"/>
  <c r="L152" i="30" s="1"/>
  <c r="N152" i="30"/>
  <c r="R152" i="30"/>
  <c r="K153" i="30"/>
  <c r="L153" i="30" s="1"/>
  <c r="N153" i="30"/>
  <c r="R153" i="30"/>
  <c r="K154" i="30"/>
  <c r="L154" i="30" s="1"/>
  <c r="N154" i="30"/>
  <c r="R154" i="30"/>
  <c r="K155" i="30"/>
  <c r="L155" i="30" s="1"/>
  <c r="N155" i="30"/>
  <c r="R155" i="30"/>
  <c r="K156" i="30"/>
  <c r="L156" i="30" s="1"/>
  <c r="N156" i="30"/>
  <c r="R156" i="30"/>
  <c r="K157" i="30"/>
  <c r="L157" i="30" s="1"/>
  <c r="N157" i="30"/>
  <c r="R157" i="30"/>
  <c r="K158" i="30"/>
  <c r="L158" i="30" s="1"/>
  <c r="N158" i="30"/>
  <c r="R158" i="30"/>
  <c r="K159" i="30"/>
  <c r="L159" i="30" s="1"/>
  <c r="N159" i="30"/>
  <c r="R159" i="30"/>
  <c r="K160" i="30"/>
  <c r="L160" i="30" s="1"/>
  <c r="N160" i="30"/>
  <c r="R160" i="30"/>
  <c r="K161" i="30"/>
  <c r="L161" i="30" s="1"/>
  <c r="N161" i="30"/>
  <c r="R161" i="30"/>
  <c r="K162" i="30"/>
  <c r="L162" i="30" s="1"/>
  <c r="N162" i="30"/>
  <c r="R162" i="30"/>
  <c r="K163" i="30"/>
  <c r="L163" i="30" s="1"/>
  <c r="N163" i="30"/>
  <c r="R163" i="30"/>
  <c r="K164" i="30"/>
  <c r="L164" i="30" s="1"/>
  <c r="N164" i="30"/>
  <c r="R164" i="30"/>
  <c r="K165" i="30"/>
  <c r="L165" i="30" s="1"/>
  <c r="N165" i="30"/>
  <c r="R165" i="30"/>
  <c r="K166" i="30"/>
  <c r="L166" i="30" s="1"/>
  <c r="N166" i="30"/>
  <c r="R166" i="30"/>
  <c r="K167" i="30"/>
  <c r="L167" i="30" s="1"/>
  <c r="N167" i="30"/>
  <c r="R167" i="30"/>
  <c r="K168" i="30"/>
  <c r="L168" i="30" s="1"/>
  <c r="N168" i="30"/>
  <c r="R168" i="30"/>
  <c r="K169" i="30"/>
  <c r="L169" i="30" s="1"/>
  <c r="N169" i="30"/>
  <c r="R169" i="30"/>
  <c r="K170" i="30"/>
  <c r="L170" i="30" s="1"/>
  <c r="N170" i="30"/>
  <c r="R170" i="30"/>
  <c r="K171" i="30"/>
  <c r="L171" i="30" s="1"/>
  <c r="N171" i="30"/>
  <c r="R171" i="30"/>
  <c r="K172" i="30"/>
  <c r="L172" i="30" s="1"/>
  <c r="N172" i="30"/>
  <c r="R172" i="30"/>
  <c r="K173" i="30"/>
  <c r="L173" i="30" s="1"/>
  <c r="N173" i="30"/>
  <c r="R173" i="30"/>
  <c r="K174" i="30"/>
  <c r="L174" i="30" s="1"/>
  <c r="N174" i="30"/>
  <c r="R174" i="30"/>
  <c r="K175" i="30"/>
  <c r="L175" i="30" s="1"/>
  <c r="N175" i="30"/>
  <c r="R175" i="30"/>
  <c r="K176" i="30"/>
  <c r="L176" i="30" s="1"/>
  <c r="N176" i="30"/>
  <c r="R176" i="30"/>
  <c r="K177" i="30"/>
  <c r="L177" i="30" s="1"/>
  <c r="N177" i="30"/>
  <c r="R177" i="30"/>
  <c r="K178" i="30"/>
  <c r="L178" i="30" s="1"/>
  <c r="N178" i="30"/>
  <c r="R178" i="30"/>
  <c r="K179" i="30"/>
  <c r="L179" i="30" s="1"/>
  <c r="N179" i="30"/>
  <c r="R179" i="30"/>
  <c r="K180" i="30"/>
  <c r="L180" i="30" s="1"/>
  <c r="N180" i="30"/>
  <c r="R180" i="30"/>
  <c r="K181" i="30"/>
  <c r="L181" i="30" s="1"/>
  <c r="N181" i="30"/>
  <c r="R181" i="30"/>
  <c r="K182" i="30"/>
  <c r="L182" i="30" s="1"/>
  <c r="N182" i="30"/>
  <c r="R182" i="30"/>
  <c r="K183" i="30"/>
  <c r="L183" i="30" s="1"/>
  <c r="N183" i="30"/>
  <c r="R183" i="30"/>
  <c r="K184" i="30"/>
  <c r="L184" i="30" s="1"/>
  <c r="N184" i="30"/>
  <c r="R184" i="30"/>
  <c r="K185" i="30"/>
  <c r="L185" i="30" s="1"/>
  <c r="N185" i="30"/>
  <c r="R185" i="30"/>
  <c r="K186" i="30"/>
  <c r="L186" i="30" s="1"/>
  <c r="N186" i="30"/>
  <c r="R186" i="30"/>
  <c r="K187" i="30"/>
  <c r="L187" i="30" s="1"/>
  <c r="N187" i="30"/>
  <c r="R187" i="30"/>
  <c r="K188" i="30"/>
  <c r="L188" i="30" s="1"/>
  <c r="N188" i="30"/>
  <c r="R188" i="30"/>
  <c r="K189" i="30"/>
  <c r="L189" i="30" s="1"/>
  <c r="N189" i="30"/>
  <c r="R189" i="30"/>
  <c r="K190" i="30"/>
  <c r="L190" i="30" s="1"/>
  <c r="N190" i="30"/>
  <c r="R190" i="30"/>
  <c r="K191" i="30"/>
  <c r="L191" i="30" s="1"/>
  <c r="N191" i="30"/>
  <c r="R191" i="30"/>
  <c r="K192" i="30"/>
  <c r="L192" i="30" s="1"/>
  <c r="N192" i="30"/>
  <c r="R192" i="30"/>
  <c r="K193" i="30"/>
  <c r="L193" i="30" s="1"/>
  <c r="N193" i="30"/>
  <c r="R193" i="30"/>
  <c r="K194" i="30"/>
  <c r="L194" i="30" s="1"/>
  <c r="N194" i="30"/>
  <c r="R194" i="30"/>
  <c r="K195" i="30"/>
  <c r="L195" i="30" s="1"/>
  <c r="N195" i="30"/>
  <c r="R195" i="30"/>
  <c r="K196" i="30"/>
  <c r="L196" i="30" s="1"/>
  <c r="N196" i="30"/>
  <c r="R196" i="30"/>
  <c r="K197" i="30"/>
  <c r="L197" i="30" s="1"/>
  <c r="N197" i="30"/>
  <c r="R197" i="30"/>
  <c r="K198" i="30"/>
  <c r="L198" i="30" s="1"/>
  <c r="N198" i="30"/>
  <c r="R198" i="30"/>
  <c r="K199" i="30"/>
  <c r="L199" i="30" s="1"/>
  <c r="N199" i="30"/>
  <c r="R199" i="30"/>
  <c r="K200" i="30"/>
  <c r="L200" i="30" s="1"/>
  <c r="N200" i="30"/>
  <c r="R200" i="30"/>
  <c r="K201" i="30"/>
  <c r="L201" i="30" s="1"/>
  <c r="N201" i="30"/>
  <c r="R201" i="30"/>
  <c r="K202" i="30"/>
  <c r="L202" i="30" s="1"/>
  <c r="N202" i="30"/>
  <c r="R202" i="30"/>
  <c r="K203" i="30"/>
  <c r="L203" i="30" s="1"/>
  <c r="N203" i="30"/>
  <c r="R203" i="30"/>
  <c r="K204" i="30"/>
  <c r="L204" i="30" s="1"/>
  <c r="N204" i="30"/>
  <c r="R204" i="30"/>
  <c r="K205" i="30"/>
  <c r="L205" i="30" s="1"/>
  <c r="N205" i="30"/>
  <c r="R205" i="30"/>
  <c r="K206" i="30"/>
  <c r="L206" i="30" s="1"/>
  <c r="N206" i="30"/>
  <c r="R206" i="30"/>
  <c r="K207" i="30"/>
  <c r="L207" i="30" s="1"/>
  <c r="N207" i="30"/>
  <c r="R207" i="30"/>
  <c r="K208" i="30"/>
  <c r="L208" i="30" s="1"/>
  <c r="N208" i="30"/>
  <c r="R208" i="30"/>
  <c r="K209" i="30"/>
  <c r="L209" i="30" s="1"/>
  <c r="N209" i="30"/>
  <c r="R209" i="30"/>
  <c r="K210" i="30"/>
  <c r="L210" i="30" s="1"/>
  <c r="N210" i="30"/>
  <c r="R210" i="30"/>
  <c r="K211" i="30"/>
  <c r="L211" i="30" s="1"/>
  <c r="N211" i="30"/>
  <c r="R211" i="30"/>
  <c r="K212" i="30"/>
  <c r="L212" i="30" s="1"/>
  <c r="N212" i="30"/>
  <c r="R212" i="30"/>
  <c r="K213" i="30"/>
  <c r="L213" i="30" s="1"/>
  <c r="N213" i="30"/>
  <c r="R213" i="30"/>
  <c r="K214" i="30"/>
  <c r="L214" i="30" s="1"/>
  <c r="N214" i="30"/>
  <c r="R214" i="30"/>
  <c r="K215" i="30"/>
  <c r="L215" i="30" s="1"/>
  <c r="N215" i="30"/>
  <c r="R215" i="30"/>
  <c r="K216" i="30"/>
  <c r="L216" i="30" s="1"/>
  <c r="N216" i="30"/>
  <c r="R216" i="30"/>
  <c r="K217" i="30"/>
  <c r="L217" i="30" s="1"/>
  <c r="N217" i="30"/>
  <c r="R217" i="30"/>
  <c r="K218" i="30"/>
  <c r="L218" i="30" s="1"/>
  <c r="N218" i="30"/>
  <c r="R218" i="30"/>
  <c r="K219" i="30"/>
  <c r="L219" i="30" s="1"/>
  <c r="N219" i="30"/>
  <c r="R219" i="30"/>
  <c r="K220" i="30"/>
  <c r="L220" i="30" s="1"/>
  <c r="N220" i="30"/>
  <c r="R220" i="30"/>
  <c r="K221" i="30"/>
  <c r="L221" i="30" s="1"/>
  <c r="N221" i="30"/>
  <c r="R221" i="30"/>
  <c r="K222" i="30"/>
  <c r="L222" i="30" s="1"/>
  <c r="N222" i="30"/>
  <c r="R222" i="30"/>
  <c r="K223" i="30"/>
  <c r="L223" i="30" s="1"/>
  <c r="N223" i="30"/>
  <c r="R223" i="30"/>
  <c r="K224" i="30"/>
  <c r="L224" i="30" s="1"/>
  <c r="N224" i="30"/>
  <c r="R224" i="30"/>
  <c r="K225" i="30"/>
  <c r="L225" i="30" s="1"/>
  <c r="N225" i="30"/>
  <c r="R225" i="30"/>
  <c r="K226" i="30"/>
  <c r="L226" i="30" s="1"/>
  <c r="N226" i="30"/>
  <c r="R226" i="30"/>
  <c r="K227" i="30"/>
  <c r="L227" i="30" s="1"/>
  <c r="N227" i="30"/>
  <c r="R227" i="30"/>
  <c r="K228" i="30"/>
  <c r="L228" i="30" s="1"/>
  <c r="N228" i="30"/>
  <c r="R228" i="30"/>
  <c r="K229" i="30"/>
  <c r="L229" i="30" s="1"/>
  <c r="N229" i="30"/>
  <c r="R229" i="30"/>
  <c r="K230" i="30"/>
  <c r="L230" i="30" s="1"/>
  <c r="N230" i="30"/>
  <c r="R230" i="30"/>
  <c r="K231" i="30"/>
  <c r="L231" i="30" s="1"/>
  <c r="N231" i="30"/>
  <c r="R231" i="30"/>
  <c r="K232" i="30"/>
  <c r="L232" i="30" s="1"/>
  <c r="N232" i="30"/>
  <c r="R232" i="30"/>
  <c r="K233" i="30"/>
  <c r="L233" i="30" s="1"/>
  <c r="N233" i="30"/>
  <c r="R233" i="30"/>
  <c r="K234" i="30"/>
  <c r="L234" i="30" s="1"/>
  <c r="N234" i="30"/>
  <c r="R234" i="30"/>
  <c r="K235" i="30"/>
  <c r="L235" i="30" s="1"/>
  <c r="N235" i="30"/>
  <c r="R235" i="30"/>
  <c r="K236" i="30"/>
  <c r="L236" i="30" s="1"/>
  <c r="N236" i="30"/>
  <c r="R236" i="30"/>
  <c r="K237" i="30"/>
  <c r="L237" i="30" s="1"/>
  <c r="N237" i="30"/>
  <c r="R237" i="30"/>
  <c r="K238" i="30"/>
  <c r="L238" i="30" s="1"/>
  <c r="N238" i="30"/>
  <c r="R238" i="30"/>
  <c r="K239" i="30"/>
  <c r="L239" i="30" s="1"/>
  <c r="N239" i="30"/>
  <c r="R239" i="30"/>
  <c r="K240" i="30"/>
  <c r="L240" i="30" s="1"/>
  <c r="N240" i="30"/>
  <c r="R240" i="30"/>
  <c r="K241" i="30"/>
  <c r="L241" i="30" s="1"/>
  <c r="N241" i="30"/>
  <c r="R241" i="30"/>
  <c r="K242" i="30"/>
  <c r="L242" i="30" s="1"/>
  <c r="N242" i="30"/>
  <c r="R242" i="30"/>
  <c r="K243" i="30"/>
  <c r="L243" i="30" s="1"/>
  <c r="N243" i="30"/>
  <c r="R243" i="30"/>
  <c r="K244" i="30"/>
  <c r="L244" i="30" s="1"/>
  <c r="N244" i="30"/>
  <c r="R244" i="30"/>
  <c r="K245" i="30"/>
  <c r="L245" i="30" s="1"/>
  <c r="N245" i="30"/>
  <c r="R245" i="30"/>
  <c r="K246" i="30"/>
  <c r="L246" i="30" s="1"/>
  <c r="N246" i="30"/>
  <c r="R246" i="30"/>
  <c r="K247" i="30"/>
  <c r="L247" i="30" s="1"/>
  <c r="N247" i="30"/>
  <c r="R247" i="30"/>
  <c r="K248" i="30"/>
  <c r="L248" i="30" s="1"/>
  <c r="N248" i="30"/>
  <c r="R248" i="30"/>
  <c r="K249" i="30"/>
  <c r="L249" i="30" s="1"/>
  <c r="N249" i="30"/>
  <c r="R249" i="30"/>
  <c r="K250" i="30"/>
  <c r="L250" i="30" s="1"/>
  <c r="N250" i="30"/>
  <c r="R250" i="30"/>
  <c r="K251" i="30"/>
  <c r="L251" i="30" s="1"/>
  <c r="N251" i="30"/>
  <c r="R251" i="30"/>
  <c r="K252" i="30"/>
  <c r="L252" i="30" s="1"/>
  <c r="N252" i="30"/>
  <c r="R252" i="30"/>
  <c r="K253" i="30"/>
  <c r="L253" i="30" s="1"/>
  <c r="N253" i="30"/>
  <c r="R253" i="30"/>
  <c r="K254" i="30"/>
  <c r="L254" i="30" s="1"/>
  <c r="N254" i="30"/>
  <c r="R254" i="30"/>
  <c r="K255" i="30"/>
  <c r="L255" i="30" s="1"/>
  <c r="N255" i="30"/>
  <c r="R255" i="30"/>
  <c r="K256" i="30"/>
  <c r="L256" i="30" s="1"/>
  <c r="N256" i="30"/>
  <c r="R256" i="30"/>
  <c r="K257" i="30"/>
  <c r="L257" i="30" s="1"/>
  <c r="N257" i="30"/>
  <c r="R257" i="30"/>
  <c r="K258" i="30"/>
  <c r="L258" i="30" s="1"/>
  <c r="N258" i="30"/>
  <c r="R258" i="30"/>
  <c r="K259" i="30"/>
  <c r="L259" i="30" s="1"/>
  <c r="N259" i="30"/>
  <c r="R259" i="30"/>
  <c r="K260" i="30"/>
  <c r="L260" i="30" s="1"/>
  <c r="N260" i="30"/>
  <c r="R260" i="30"/>
  <c r="K261" i="30"/>
  <c r="L261" i="30" s="1"/>
  <c r="N261" i="30"/>
  <c r="R261" i="30"/>
  <c r="K262" i="30"/>
  <c r="L262" i="30" s="1"/>
  <c r="N262" i="30"/>
  <c r="R262" i="30"/>
  <c r="K263" i="30"/>
  <c r="L263" i="30" s="1"/>
  <c r="N263" i="30"/>
  <c r="R263" i="30"/>
  <c r="K264" i="30"/>
  <c r="L264" i="30" s="1"/>
  <c r="N264" i="30"/>
  <c r="R264" i="30"/>
  <c r="K265" i="30"/>
  <c r="L265" i="30" s="1"/>
  <c r="N265" i="30"/>
  <c r="R265" i="30"/>
  <c r="K266" i="30"/>
  <c r="L266" i="30" s="1"/>
  <c r="N266" i="30"/>
  <c r="R266" i="30"/>
  <c r="K267" i="30"/>
  <c r="L267" i="30" s="1"/>
  <c r="N267" i="30"/>
  <c r="R267" i="30"/>
  <c r="K268" i="30"/>
  <c r="L268" i="30" s="1"/>
  <c r="N268" i="30"/>
  <c r="R268" i="30"/>
  <c r="K269" i="30"/>
  <c r="L269" i="30" s="1"/>
  <c r="N269" i="30"/>
  <c r="R269" i="30"/>
  <c r="K270" i="30"/>
  <c r="L270" i="30" s="1"/>
  <c r="N270" i="30"/>
  <c r="R270" i="30"/>
  <c r="K271" i="30"/>
  <c r="L271" i="30" s="1"/>
  <c r="N271" i="30"/>
  <c r="R271" i="30"/>
  <c r="K272" i="30"/>
  <c r="L272" i="30" s="1"/>
  <c r="N272" i="30"/>
  <c r="R272" i="30"/>
  <c r="K273" i="30"/>
  <c r="L273" i="30" s="1"/>
  <c r="N273" i="30"/>
  <c r="R273" i="30"/>
  <c r="K274" i="30"/>
  <c r="L274" i="30" s="1"/>
  <c r="N274" i="30"/>
  <c r="R274" i="30"/>
  <c r="K275" i="30"/>
  <c r="L275" i="30" s="1"/>
  <c r="N275" i="30"/>
  <c r="R275" i="30"/>
  <c r="K276" i="30"/>
  <c r="L276" i="30" s="1"/>
  <c r="N276" i="30"/>
  <c r="R276" i="30"/>
  <c r="K277" i="30"/>
  <c r="L277" i="30" s="1"/>
  <c r="N277" i="30"/>
  <c r="R277" i="30"/>
  <c r="K278" i="30"/>
  <c r="L278" i="30" s="1"/>
  <c r="N278" i="30"/>
  <c r="R278" i="30"/>
  <c r="K279" i="30"/>
  <c r="L279" i="30" s="1"/>
  <c r="N279" i="30"/>
  <c r="R279" i="30"/>
  <c r="K280" i="30"/>
  <c r="L280" i="30" s="1"/>
  <c r="N280" i="30"/>
  <c r="R280" i="30"/>
  <c r="K281" i="30"/>
  <c r="L281" i="30" s="1"/>
  <c r="N281" i="30"/>
  <c r="R281" i="30"/>
  <c r="K282" i="30"/>
  <c r="L282" i="30" s="1"/>
  <c r="N282" i="30"/>
  <c r="R282" i="30"/>
  <c r="K283" i="30"/>
  <c r="L283" i="30" s="1"/>
  <c r="N283" i="30"/>
  <c r="R283" i="30"/>
  <c r="K284" i="30"/>
  <c r="L284" i="30" s="1"/>
  <c r="N284" i="30"/>
  <c r="R284" i="30"/>
  <c r="K285" i="30"/>
  <c r="L285" i="30" s="1"/>
  <c r="N285" i="30"/>
  <c r="R285" i="30"/>
  <c r="K286" i="30"/>
  <c r="L286" i="30" s="1"/>
  <c r="N286" i="30"/>
  <c r="R286" i="30"/>
  <c r="K287" i="30"/>
  <c r="L287" i="30" s="1"/>
  <c r="N287" i="30"/>
  <c r="R287" i="30"/>
  <c r="K288" i="30"/>
  <c r="L288" i="30" s="1"/>
  <c r="N288" i="30"/>
  <c r="R288" i="30"/>
  <c r="K289" i="30"/>
  <c r="L289" i="30" s="1"/>
  <c r="N289" i="30"/>
  <c r="R289" i="30"/>
  <c r="K290" i="30"/>
  <c r="L290" i="30" s="1"/>
  <c r="N290" i="30"/>
  <c r="R290" i="30"/>
  <c r="K291" i="30"/>
  <c r="L291" i="30" s="1"/>
  <c r="N291" i="30"/>
  <c r="R291" i="30"/>
  <c r="K292" i="30"/>
  <c r="L292" i="30" s="1"/>
  <c r="N292" i="30"/>
  <c r="R292" i="30"/>
  <c r="K293" i="30"/>
  <c r="L293" i="30" s="1"/>
  <c r="N293" i="30"/>
  <c r="R293" i="30"/>
  <c r="K294" i="30"/>
  <c r="L294" i="30" s="1"/>
  <c r="N294" i="30"/>
  <c r="R294" i="30"/>
  <c r="K295" i="30"/>
  <c r="L295" i="30" s="1"/>
  <c r="N295" i="30"/>
  <c r="R295" i="30"/>
  <c r="K296" i="30"/>
  <c r="L296" i="30" s="1"/>
  <c r="N296" i="30"/>
  <c r="R296" i="30"/>
  <c r="K297" i="30"/>
  <c r="L297" i="30" s="1"/>
  <c r="N297" i="30"/>
  <c r="R297" i="30"/>
  <c r="K298" i="30"/>
  <c r="L298" i="30" s="1"/>
  <c r="N298" i="30"/>
  <c r="R298" i="30"/>
  <c r="K299" i="30"/>
  <c r="L299" i="30" s="1"/>
  <c r="N299" i="30"/>
  <c r="R299" i="30"/>
  <c r="K300" i="30"/>
  <c r="L300" i="30" s="1"/>
  <c r="N300" i="30"/>
  <c r="R300" i="30"/>
  <c r="K301" i="30"/>
  <c r="L301" i="30" s="1"/>
  <c r="N301" i="30"/>
  <c r="R301" i="30"/>
  <c r="K302" i="30"/>
  <c r="L302" i="30" s="1"/>
  <c r="N302" i="30"/>
  <c r="R302" i="30"/>
  <c r="K303" i="30"/>
  <c r="L303" i="30" s="1"/>
  <c r="N303" i="30"/>
  <c r="R303" i="30"/>
  <c r="K304" i="30"/>
  <c r="L304" i="30" s="1"/>
  <c r="N304" i="30"/>
  <c r="R304" i="30"/>
  <c r="K305" i="30"/>
  <c r="L305" i="30" s="1"/>
  <c r="N305" i="30"/>
  <c r="R305" i="30"/>
  <c r="K306" i="30"/>
  <c r="L306" i="30" s="1"/>
  <c r="N306" i="30"/>
  <c r="R306" i="30"/>
  <c r="K307" i="30"/>
  <c r="L307" i="30" s="1"/>
  <c r="N307" i="30"/>
  <c r="R307" i="30"/>
  <c r="K308" i="30"/>
  <c r="L308" i="30" s="1"/>
  <c r="N308" i="30"/>
  <c r="R308" i="30"/>
  <c r="K309" i="30"/>
  <c r="L309" i="30" s="1"/>
  <c r="N309" i="30"/>
  <c r="R309" i="30"/>
  <c r="K310" i="30"/>
  <c r="L310" i="30" s="1"/>
  <c r="N310" i="30"/>
  <c r="R310" i="30"/>
  <c r="K311" i="30"/>
  <c r="L311" i="30" s="1"/>
  <c r="N311" i="30"/>
  <c r="R311" i="30"/>
  <c r="K312" i="30"/>
  <c r="L312" i="30" s="1"/>
  <c r="N312" i="30"/>
  <c r="R312" i="30"/>
  <c r="K313" i="30"/>
  <c r="L313" i="30" s="1"/>
  <c r="N313" i="30"/>
  <c r="R313" i="30"/>
  <c r="K314" i="30"/>
  <c r="L314" i="30" s="1"/>
  <c r="N314" i="30"/>
  <c r="R314" i="30"/>
  <c r="K315" i="30"/>
  <c r="L315" i="30" s="1"/>
  <c r="M315" i="30" s="1"/>
  <c r="N315" i="30"/>
  <c r="R315" i="30"/>
  <c r="K316" i="30"/>
  <c r="L316" i="30" s="1"/>
  <c r="N316" i="30"/>
  <c r="R316" i="30"/>
  <c r="K317" i="30"/>
  <c r="L317" i="30" s="1"/>
  <c r="N317" i="30"/>
  <c r="R317" i="30"/>
  <c r="K318" i="30"/>
  <c r="L318" i="30" s="1"/>
  <c r="N318" i="30"/>
  <c r="R318" i="30"/>
  <c r="K319" i="30"/>
  <c r="L319" i="30" s="1"/>
  <c r="N319" i="30"/>
  <c r="R319" i="30"/>
  <c r="K320" i="30"/>
  <c r="L320" i="30" s="1"/>
  <c r="N320" i="30"/>
  <c r="R320" i="30"/>
  <c r="K321" i="30"/>
  <c r="L321" i="30" s="1"/>
  <c r="N321" i="30"/>
  <c r="R321" i="30"/>
  <c r="K322" i="30"/>
  <c r="L322" i="30" s="1"/>
  <c r="N322" i="30"/>
  <c r="R322" i="30"/>
  <c r="K323" i="30"/>
  <c r="L323" i="30" s="1"/>
  <c r="N323" i="30"/>
  <c r="R323" i="30"/>
  <c r="K324" i="30"/>
  <c r="L324" i="30" s="1"/>
  <c r="N324" i="30"/>
  <c r="R324" i="30"/>
  <c r="K325" i="30"/>
  <c r="L325" i="30" s="1"/>
  <c r="M325" i="30" s="1"/>
  <c r="N325" i="30"/>
  <c r="R325" i="30"/>
  <c r="K326" i="30"/>
  <c r="L326" i="30" s="1"/>
  <c r="N326" i="30"/>
  <c r="R326" i="30"/>
  <c r="K327" i="30"/>
  <c r="L327" i="30" s="1"/>
  <c r="N327" i="30"/>
  <c r="R327" i="30"/>
  <c r="K328" i="30"/>
  <c r="L328" i="30" s="1"/>
  <c r="N328" i="30"/>
  <c r="R328" i="30"/>
  <c r="K329" i="30"/>
  <c r="L329" i="30" s="1"/>
  <c r="N329" i="30"/>
  <c r="R329" i="30"/>
  <c r="K330" i="30"/>
  <c r="L330" i="30" s="1"/>
  <c r="N330" i="30"/>
  <c r="R330" i="30"/>
  <c r="K331" i="30"/>
  <c r="L331" i="30" s="1"/>
  <c r="N331" i="30"/>
  <c r="R331" i="30"/>
  <c r="K332" i="30"/>
  <c r="L332" i="30" s="1"/>
  <c r="N332" i="30"/>
  <c r="R332" i="30"/>
  <c r="K333" i="30"/>
  <c r="L333" i="30" s="1"/>
  <c r="N333" i="30"/>
  <c r="R333" i="30"/>
  <c r="K334" i="30"/>
  <c r="L334" i="30" s="1"/>
  <c r="N334" i="30"/>
  <c r="R334" i="30"/>
  <c r="K335" i="30"/>
  <c r="L335" i="30" s="1"/>
  <c r="N335" i="30"/>
  <c r="R335" i="30"/>
  <c r="K336" i="30"/>
  <c r="L336" i="30" s="1"/>
  <c r="N336" i="30"/>
  <c r="R336" i="30"/>
  <c r="K337" i="30"/>
  <c r="L337" i="30" s="1"/>
  <c r="N337" i="30"/>
  <c r="R337" i="30"/>
  <c r="K338" i="30"/>
  <c r="L338" i="30" s="1"/>
  <c r="N338" i="30"/>
  <c r="R338" i="30"/>
  <c r="K339" i="30"/>
  <c r="L339" i="30" s="1"/>
  <c r="N339" i="30"/>
  <c r="R339" i="30"/>
  <c r="K340" i="30"/>
  <c r="L340" i="30" s="1"/>
  <c r="N340" i="30"/>
  <c r="R340" i="30"/>
  <c r="K341" i="30"/>
  <c r="L341" i="30" s="1"/>
  <c r="N341" i="30"/>
  <c r="R341" i="30"/>
  <c r="K342" i="30"/>
  <c r="L342" i="30" s="1"/>
  <c r="N342" i="30"/>
  <c r="R342" i="30"/>
  <c r="K343" i="30"/>
  <c r="L343" i="30" s="1"/>
  <c r="N343" i="30"/>
  <c r="R343" i="30"/>
  <c r="K344" i="30"/>
  <c r="L344" i="30" s="1"/>
  <c r="N344" i="30"/>
  <c r="R344" i="30"/>
  <c r="K345" i="30"/>
  <c r="L345" i="30" s="1"/>
  <c r="N345" i="30"/>
  <c r="R345" i="30"/>
  <c r="K346" i="30"/>
  <c r="L346" i="30" s="1"/>
  <c r="N346" i="30"/>
  <c r="R346" i="30"/>
  <c r="K347" i="30"/>
  <c r="L347" i="30" s="1"/>
  <c r="N347" i="30"/>
  <c r="R347" i="30"/>
  <c r="K348" i="30"/>
  <c r="L348" i="30" s="1"/>
  <c r="N348" i="30"/>
  <c r="R348" i="30"/>
  <c r="K349" i="30"/>
  <c r="L349" i="30" s="1"/>
  <c r="N349" i="30"/>
  <c r="R349" i="30"/>
  <c r="K350" i="30"/>
  <c r="L350" i="30" s="1"/>
  <c r="N350" i="30"/>
  <c r="R350" i="30"/>
  <c r="K351" i="30"/>
  <c r="L351" i="30" s="1"/>
  <c r="N351" i="30"/>
  <c r="R351" i="30"/>
  <c r="K352" i="30"/>
  <c r="L352" i="30" s="1"/>
  <c r="N352" i="30"/>
  <c r="R352" i="30"/>
  <c r="K353" i="30"/>
  <c r="L353" i="30" s="1"/>
  <c r="N353" i="30"/>
  <c r="R353" i="30"/>
  <c r="K354" i="30"/>
  <c r="L354" i="30" s="1"/>
  <c r="N354" i="30"/>
  <c r="R354" i="30"/>
  <c r="K355" i="30"/>
  <c r="L355" i="30" s="1"/>
  <c r="N355" i="30"/>
  <c r="R355" i="30"/>
  <c r="K356" i="30"/>
  <c r="L356" i="30" s="1"/>
  <c r="N356" i="30"/>
  <c r="R356" i="30"/>
  <c r="K357" i="30"/>
  <c r="L357" i="30" s="1"/>
  <c r="N357" i="30"/>
  <c r="R357" i="30"/>
  <c r="K358" i="30"/>
  <c r="L358" i="30" s="1"/>
  <c r="N358" i="30"/>
  <c r="R358" i="30"/>
  <c r="K359" i="30"/>
  <c r="L359" i="30" s="1"/>
  <c r="N359" i="30"/>
  <c r="R359" i="30"/>
  <c r="K360" i="30"/>
  <c r="L360" i="30" s="1"/>
  <c r="N360" i="30"/>
  <c r="R360" i="30"/>
  <c r="K361" i="30"/>
  <c r="L361" i="30" s="1"/>
  <c r="N361" i="30"/>
  <c r="R361" i="30"/>
  <c r="K362" i="30"/>
  <c r="L362" i="30" s="1"/>
  <c r="N362" i="30"/>
  <c r="R362" i="30"/>
  <c r="K363" i="30"/>
  <c r="L363" i="30" s="1"/>
  <c r="N363" i="30"/>
  <c r="R363" i="30"/>
  <c r="K364" i="30"/>
  <c r="L364" i="30" s="1"/>
  <c r="N364" i="30"/>
  <c r="R364" i="30"/>
  <c r="K365" i="30"/>
  <c r="L365" i="30" s="1"/>
  <c r="N365" i="30"/>
  <c r="R365" i="30"/>
  <c r="K366" i="30"/>
  <c r="L366" i="30" s="1"/>
  <c r="N366" i="30"/>
  <c r="R366" i="30"/>
  <c r="K367" i="30"/>
  <c r="L367" i="30" s="1"/>
  <c r="N367" i="30"/>
  <c r="R367" i="30"/>
  <c r="K368" i="30"/>
  <c r="L368" i="30" s="1"/>
  <c r="N368" i="30"/>
  <c r="R368" i="30"/>
  <c r="K369" i="30"/>
  <c r="L369" i="30" s="1"/>
  <c r="N369" i="30"/>
  <c r="R369" i="30"/>
  <c r="K370" i="30"/>
  <c r="L370" i="30" s="1"/>
  <c r="N370" i="30"/>
  <c r="R370" i="30"/>
  <c r="K371" i="30"/>
  <c r="L371" i="30" s="1"/>
  <c r="N371" i="30"/>
  <c r="R371" i="30"/>
  <c r="K372" i="30"/>
  <c r="L372" i="30" s="1"/>
  <c r="N372" i="30"/>
  <c r="R372" i="30"/>
  <c r="K373" i="30"/>
  <c r="L373" i="30" s="1"/>
  <c r="N373" i="30"/>
  <c r="R373" i="30"/>
  <c r="K374" i="30"/>
  <c r="L374" i="30" s="1"/>
  <c r="N374" i="30"/>
  <c r="R374" i="30"/>
  <c r="K375" i="30"/>
  <c r="L375" i="30" s="1"/>
  <c r="N375" i="30"/>
  <c r="R375" i="30"/>
  <c r="K376" i="30"/>
  <c r="L376" i="30" s="1"/>
  <c r="N376" i="30"/>
  <c r="R376" i="30"/>
  <c r="K377" i="30"/>
  <c r="L377" i="30" s="1"/>
  <c r="N377" i="30"/>
  <c r="R377" i="30"/>
  <c r="K378" i="30"/>
  <c r="L378" i="30" s="1"/>
  <c r="N378" i="30"/>
  <c r="R378" i="30"/>
  <c r="K379" i="30"/>
  <c r="L379" i="30" s="1"/>
  <c r="N379" i="30"/>
  <c r="R379" i="30"/>
  <c r="K380" i="30"/>
  <c r="L380" i="30" s="1"/>
  <c r="N380" i="30"/>
  <c r="R380" i="30"/>
  <c r="K381" i="30"/>
  <c r="L381" i="30" s="1"/>
  <c r="N381" i="30"/>
  <c r="R381" i="30"/>
  <c r="K382" i="30"/>
  <c r="L382" i="30" s="1"/>
  <c r="N382" i="30"/>
  <c r="R382" i="30"/>
  <c r="K383" i="30"/>
  <c r="L383" i="30" s="1"/>
  <c r="N383" i="30"/>
  <c r="R383" i="30"/>
  <c r="K384" i="30"/>
  <c r="L384" i="30" s="1"/>
  <c r="N384" i="30"/>
  <c r="R384" i="30"/>
  <c r="K385" i="30"/>
  <c r="L385" i="30" s="1"/>
  <c r="N385" i="30"/>
  <c r="R385" i="30"/>
  <c r="K386" i="30"/>
  <c r="L386" i="30" s="1"/>
  <c r="N386" i="30"/>
  <c r="R386" i="30"/>
  <c r="K387" i="30"/>
  <c r="L387" i="30" s="1"/>
  <c r="N387" i="30"/>
  <c r="R387" i="30"/>
  <c r="K388" i="30"/>
  <c r="L388" i="30" s="1"/>
  <c r="N388" i="30"/>
  <c r="R388" i="30"/>
  <c r="K389" i="30"/>
  <c r="L389" i="30" s="1"/>
  <c r="N389" i="30"/>
  <c r="R389" i="30"/>
  <c r="K390" i="30"/>
  <c r="L390" i="30" s="1"/>
  <c r="N390" i="30"/>
  <c r="R390" i="30"/>
  <c r="K391" i="30"/>
  <c r="L391" i="30" s="1"/>
  <c r="N391" i="30"/>
  <c r="R391" i="30"/>
  <c r="K392" i="30"/>
  <c r="L392" i="30" s="1"/>
  <c r="N392" i="30"/>
  <c r="R392" i="30"/>
  <c r="K393" i="30"/>
  <c r="L393" i="30" s="1"/>
  <c r="N393" i="30"/>
  <c r="R393" i="30"/>
  <c r="K394" i="30"/>
  <c r="L394" i="30" s="1"/>
  <c r="N394" i="30"/>
  <c r="R394" i="30"/>
  <c r="K395" i="30"/>
  <c r="L395" i="30" s="1"/>
  <c r="N395" i="30"/>
  <c r="R395" i="30"/>
  <c r="K396" i="30"/>
  <c r="L396" i="30" s="1"/>
  <c r="N396" i="30"/>
  <c r="R396" i="30"/>
  <c r="K397" i="30"/>
  <c r="L397" i="30" s="1"/>
  <c r="N397" i="30"/>
  <c r="R397" i="30"/>
  <c r="K398" i="30"/>
  <c r="L398" i="30" s="1"/>
  <c r="N398" i="30"/>
  <c r="R398" i="30"/>
  <c r="K399" i="30"/>
  <c r="L399" i="30" s="1"/>
  <c r="N399" i="30"/>
  <c r="R399" i="30"/>
  <c r="K400" i="30"/>
  <c r="L400" i="30" s="1"/>
  <c r="N400" i="30"/>
  <c r="R400" i="30"/>
  <c r="K401" i="30"/>
  <c r="L401" i="30" s="1"/>
  <c r="N401" i="30"/>
  <c r="R401" i="30"/>
  <c r="K402" i="30"/>
  <c r="L402" i="30" s="1"/>
  <c r="N402" i="30"/>
  <c r="R402" i="30"/>
  <c r="K403" i="30"/>
  <c r="L403" i="30" s="1"/>
  <c r="N403" i="30"/>
  <c r="R403" i="30"/>
  <c r="K404" i="30"/>
  <c r="L404" i="30" s="1"/>
  <c r="N404" i="30"/>
  <c r="R404" i="30"/>
  <c r="K405" i="30"/>
  <c r="L405" i="30" s="1"/>
  <c r="N405" i="30"/>
  <c r="R405" i="30"/>
  <c r="K406" i="30"/>
  <c r="L406" i="30" s="1"/>
  <c r="N406" i="30"/>
  <c r="R406" i="30"/>
  <c r="K407" i="30"/>
  <c r="L407" i="30" s="1"/>
  <c r="N407" i="30"/>
  <c r="R407" i="30"/>
  <c r="K408" i="30"/>
  <c r="L408" i="30" s="1"/>
  <c r="N408" i="30"/>
  <c r="R408" i="30"/>
  <c r="K409" i="30"/>
  <c r="L409" i="30" s="1"/>
  <c r="N409" i="30"/>
  <c r="R409" i="30"/>
  <c r="K410" i="30"/>
  <c r="L410" i="30" s="1"/>
  <c r="N410" i="30"/>
  <c r="R410" i="30"/>
  <c r="K411" i="30"/>
  <c r="L411" i="30" s="1"/>
  <c r="N411" i="30"/>
  <c r="R411" i="30"/>
  <c r="K412" i="30"/>
  <c r="L412" i="30" s="1"/>
  <c r="N412" i="30"/>
  <c r="R412" i="30"/>
  <c r="K413" i="30"/>
  <c r="L413" i="30" s="1"/>
  <c r="N413" i="30"/>
  <c r="R413" i="30"/>
  <c r="K414" i="30"/>
  <c r="L414" i="30" s="1"/>
  <c r="N414" i="30"/>
  <c r="R414" i="30"/>
  <c r="K415" i="30"/>
  <c r="L415" i="30" s="1"/>
  <c r="N415" i="30"/>
  <c r="R415" i="30"/>
  <c r="K416" i="30"/>
  <c r="L416" i="30" s="1"/>
  <c r="N416" i="30"/>
  <c r="R416" i="30"/>
  <c r="K417" i="30"/>
  <c r="L417" i="30" s="1"/>
  <c r="N417" i="30"/>
  <c r="R417" i="30"/>
  <c r="K418" i="30"/>
  <c r="L418" i="30" s="1"/>
  <c r="N418" i="30"/>
  <c r="R418" i="30"/>
  <c r="K419" i="30"/>
  <c r="L419" i="30" s="1"/>
  <c r="N419" i="30"/>
  <c r="R419" i="30"/>
  <c r="K420" i="30"/>
  <c r="L420" i="30" s="1"/>
  <c r="N420" i="30"/>
  <c r="R420" i="30"/>
  <c r="K421" i="30"/>
  <c r="L421" i="30" s="1"/>
  <c r="N421" i="30"/>
  <c r="R421" i="30"/>
  <c r="K422" i="30"/>
  <c r="L422" i="30" s="1"/>
  <c r="N422" i="30"/>
  <c r="R422" i="30"/>
  <c r="K423" i="30"/>
  <c r="L423" i="30" s="1"/>
  <c r="N423" i="30"/>
  <c r="R423" i="30"/>
  <c r="K424" i="30"/>
  <c r="L424" i="30" s="1"/>
  <c r="N424" i="30"/>
  <c r="R424" i="30"/>
  <c r="K425" i="30"/>
  <c r="L425" i="30" s="1"/>
  <c r="N425" i="30"/>
  <c r="R425" i="30"/>
  <c r="K426" i="30"/>
  <c r="L426" i="30" s="1"/>
  <c r="N426" i="30"/>
  <c r="R426" i="30"/>
  <c r="K427" i="30"/>
  <c r="L427" i="30" s="1"/>
  <c r="N427" i="30"/>
  <c r="R427" i="30"/>
  <c r="K428" i="30"/>
  <c r="L428" i="30" s="1"/>
  <c r="N428" i="30"/>
  <c r="R428" i="30"/>
  <c r="K429" i="30"/>
  <c r="L429" i="30" s="1"/>
  <c r="N429" i="30"/>
  <c r="R429" i="30"/>
  <c r="K430" i="30"/>
  <c r="L430" i="30" s="1"/>
  <c r="N430" i="30"/>
  <c r="R430" i="30"/>
  <c r="K431" i="30"/>
  <c r="L431" i="30" s="1"/>
  <c r="N431" i="30"/>
  <c r="R431" i="30"/>
  <c r="K432" i="30"/>
  <c r="L432" i="30" s="1"/>
  <c r="N432" i="30"/>
  <c r="R432" i="30"/>
  <c r="K433" i="30"/>
  <c r="L433" i="30" s="1"/>
  <c r="N433" i="30"/>
  <c r="R433" i="30"/>
  <c r="K434" i="30"/>
  <c r="L434" i="30" s="1"/>
  <c r="N434" i="30"/>
  <c r="R434" i="30"/>
  <c r="K435" i="30"/>
  <c r="L435" i="30" s="1"/>
  <c r="N435" i="30"/>
  <c r="R435" i="30"/>
  <c r="K436" i="30"/>
  <c r="L436" i="30" s="1"/>
  <c r="N436" i="30"/>
  <c r="R436" i="30"/>
  <c r="K437" i="30"/>
  <c r="L437" i="30" s="1"/>
  <c r="N437" i="30"/>
  <c r="R437" i="30"/>
  <c r="K438" i="30"/>
  <c r="L438" i="30" s="1"/>
  <c r="N438" i="30"/>
  <c r="R438" i="30"/>
  <c r="K439" i="30"/>
  <c r="L439" i="30" s="1"/>
  <c r="N439" i="30"/>
  <c r="R439" i="30"/>
  <c r="K440" i="30"/>
  <c r="L440" i="30" s="1"/>
  <c r="N440" i="30"/>
  <c r="R440" i="30"/>
  <c r="K441" i="30"/>
  <c r="L441" i="30" s="1"/>
  <c r="N441" i="30"/>
  <c r="R441" i="30"/>
  <c r="K442" i="30"/>
  <c r="L442" i="30" s="1"/>
  <c r="N442" i="30"/>
  <c r="R442" i="30"/>
  <c r="K443" i="30"/>
  <c r="L443" i="30" s="1"/>
  <c r="N443" i="30"/>
  <c r="R443" i="30"/>
  <c r="K444" i="30"/>
  <c r="L444" i="30" s="1"/>
  <c r="N444" i="30"/>
  <c r="R444" i="30"/>
  <c r="K445" i="30"/>
  <c r="L445" i="30" s="1"/>
  <c r="N445" i="30"/>
  <c r="R445" i="30"/>
  <c r="K446" i="30"/>
  <c r="L446" i="30" s="1"/>
  <c r="N446" i="30"/>
  <c r="R446" i="30"/>
  <c r="K447" i="30"/>
  <c r="L447" i="30" s="1"/>
  <c r="N447" i="30"/>
  <c r="R447" i="30"/>
  <c r="K448" i="30"/>
  <c r="L448" i="30" s="1"/>
  <c r="N448" i="30"/>
  <c r="R448" i="30"/>
  <c r="K449" i="30"/>
  <c r="L449" i="30" s="1"/>
  <c r="N449" i="30"/>
  <c r="R449" i="30"/>
  <c r="K450" i="30"/>
  <c r="L450" i="30" s="1"/>
  <c r="N450" i="30"/>
  <c r="R450" i="30"/>
  <c r="K451" i="30"/>
  <c r="L451" i="30" s="1"/>
  <c r="N451" i="30"/>
  <c r="R451" i="30"/>
  <c r="K452" i="30"/>
  <c r="L452" i="30" s="1"/>
  <c r="N452" i="30"/>
  <c r="R452" i="30"/>
  <c r="K453" i="30"/>
  <c r="L453" i="30" s="1"/>
  <c r="N453" i="30"/>
  <c r="R453" i="30"/>
  <c r="K454" i="30"/>
  <c r="L454" i="30" s="1"/>
  <c r="N454" i="30"/>
  <c r="R454" i="30"/>
  <c r="K455" i="30"/>
  <c r="L455" i="30" s="1"/>
  <c r="N455" i="30"/>
  <c r="R455" i="30"/>
  <c r="K456" i="30"/>
  <c r="L456" i="30" s="1"/>
  <c r="N456" i="30"/>
  <c r="R456" i="30"/>
  <c r="K457" i="30"/>
  <c r="L457" i="30" s="1"/>
  <c r="N457" i="30"/>
  <c r="R457" i="30"/>
  <c r="K458" i="30"/>
  <c r="L458" i="30" s="1"/>
  <c r="N458" i="30"/>
  <c r="R458" i="30"/>
  <c r="K459" i="30"/>
  <c r="L459" i="30" s="1"/>
  <c r="N459" i="30"/>
  <c r="R459" i="30"/>
  <c r="K460" i="30"/>
  <c r="L460" i="30" s="1"/>
  <c r="N460" i="30"/>
  <c r="R460" i="30"/>
  <c r="K461" i="30"/>
  <c r="L461" i="30" s="1"/>
  <c r="N461" i="30"/>
  <c r="R461" i="30"/>
  <c r="K462" i="30"/>
  <c r="L462" i="30" s="1"/>
  <c r="N462" i="30"/>
  <c r="R462" i="30"/>
  <c r="K463" i="30"/>
  <c r="L463" i="30" s="1"/>
  <c r="N463" i="30"/>
  <c r="R463" i="30"/>
  <c r="K464" i="30"/>
  <c r="L464" i="30" s="1"/>
  <c r="N464" i="30"/>
  <c r="R464" i="30"/>
  <c r="K465" i="30"/>
  <c r="L465" i="30" s="1"/>
  <c r="N465" i="30"/>
  <c r="R465" i="30"/>
  <c r="K466" i="30"/>
  <c r="L466" i="30" s="1"/>
  <c r="N466" i="30"/>
  <c r="R466" i="30"/>
  <c r="K467" i="30"/>
  <c r="L467" i="30" s="1"/>
  <c r="N467" i="30"/>
  <c r="R467" i="30"/>
  <c r="K468" i="30"/>
  <c r="L468" i="30" s="1"/>
  <c r="N468" i="30"/>
  <c r="R468" i="30"/>
  <c r="K469" i="30"/>
  <c r="L469" i="30" s="1"/>
  <c r="N469" i="30"/>
  <c r="R469" i="30"/>
  <c r="K470" i="30"/>
  <c r="L470" i="30" s="1"/>
  <c r="N470" i="30"/>
  <c r="R470" i="30"/>
  <c r="K471" i="30"/>
  <c r="L471" i="30" s="1"/>
  <c r="N471" i="30"/>
  <c r="R471" i="30"/>
  <c r="K472" i="30"/>
  <c r="L472" i="30" s="1"/>
  <c r="N472" i="30"/>
  <c r="R472" i="30"/>
  <c r="K473" i="30"/>
  <c r="L473" i="30" s="1"/>
  <c r="N473" i="30"/>
  <c r="R473" i="30"/>
  <c r="K474" i="30"/>
  <c r="L474" i="30" s="1"/>
  <c r="N474" i="30"/>
  <c r="R474" i="30"/>
  <c r="K475" i="30"/>
  <c r="L475" i="30" s="1"/>
  <c r="N475" i="30"/>
  <c r="R475" i="30"/>
  <c r="K476" i="30"/>
  <c r="L476" i="30" s="1"/>
  <c r="N476" i="30"/>
  <c r="R476" i="30"/>
  <c r="K477" i="30"/>
  <c r="L477" i="30" s="1"/>
  <c r="N477" i="30"/>
  <c r="R477" i="30"/>
  <c r="K478" i="30"/>
  <c r="L478" i="30" s="1"/>
  <c r="N478" i="30"/>
  <c r="R478" i="30"/>
  <c r="K479" i="30"/>
  <c r="L479" i="30" s="1"/>
  <c r="N479" i="30"/>
  <c r="R479" i="30"/>
  <c r="K480" i="30"/>
  <c r="L480" i="30" s="1"/>
  <c r="N480" i="30"/>
  <c r="R480" i="30"/>
  <c r="K481" i="30"/>
  <c r="L481" i="30" s="1"/>
  <c r="N481" i="30"/>
  <c r="R481" i="30"/>
  <c r="K482" i="30"/>
  <c r="L482" i="30" s="1"/>
  <c r="N482" i="30"/>
  <c r="R482" i="30"/>
  <c r="K483" i="30"/>
  <c r="L483" i="30" s="1"/>
  <c r="N483" i="30"/>
  <c r="R483" i="30"/>
  <c r="K484" i="30"/>
  <c r="L484" i="30" s="1"/>
  <c r="N484" i="30"/>
  <c r="R484" i="30"/>
  <c r="K485" i="30"/>
  <c r="L485" i="30" s="1"/>
  <c r="N485" i="30"/>
  <c r="R485" i="30"/>
  <c r="K486" i="30"/>
  <c r="L486" i="30" s="1"/>
  <c r="N486" i="30"/>
  <c r="R486" i="30"/>
  <c r="K487" i="30"/>
  <c r="L487" i="30" s="1"/>
  <c r="N487" i="30"/>
  <c r="R487" i="30"/>
  <c r="K488" i="30"/>
  <c r="L488" i="30" s="1"/>
  <c r="N488" i="30"/>
  <c r="R488" i="30"/>
  <c r="K489" i="30"/>
  <c r="L489" i="30" s="1"/>
  <c r="N489" i="30"/>
  <c r="R489" i="30"/>
  <c r="K490" i="30"/>
  <c r="L490" i="30" s="1"/>
  <c r="N490" i="30"/>
  <c r="R490" i="30"/>
  <c r="K491" i="30"/>
  <c r="L491" i="30" s="1"/>
  <c r="N491" i="30"/>
  <c r="R491" i="30"/>
  <c r="K492" i="30"/>
  <c r="L492" i="30" s="1"/>
  <c r="N492" i="30"/>
  <c r="R492" i="30"/>
  <c r="K493" i="30"/>
  <c r="L493" i="30" s="1"/>
  <c r="N493" i="30"/>
  <c r="R493" i="30"/>
  <c r="K494" i="30"/>
  <c r="L494" i="30" s="1"/>
  <c r="N494" i="30"/>
  <c r="R494" i="30"/>
  <c r="K495" i="30"/>
  <c r="L495" i="30" s="1"/>
  <c r="N495" i="30"/>
  <c r="R495" i="30"/>
  <c r="K496" i="30"/>
  <c r="L496" i="30" s="1"/>
  <c r="N496" i="30"/>
  <c r="R496" i="30"/>
  <c r="K497" i="30"/>
  <c r="L497" i="30" s="1"/>
  <c r="N497" i="30"/>
  <c r="R497" i="30"/>
  <c r="K498" i="30"/>
  <c r="L498" i="30" s="1"/>
  <c r="N498" i="30"/>
  <c r="R498" i="30"/>
  <c r="K499" i="30"/>
  <c r="L499" i="30" s="1"/>
  <c r="N499" i="30"/>
  <c r="R499" i="30"/>
  <c r="K500" i="30"/>
  <c r="L500" i="30" s="1"/>
  <c r="N500" i="30"/>
  <c r="R500" i="30"/>
  <c r="J3" i="18"/>
  <c r="J4" i="18"/>
  <c r="J5" i="18"/>
  <c r="J6" i="18"/>
  <c r="J7" i="18"/>
  <c r="J8" i="18"/>
  <c r="J9" i="18"/>
  <c r="J10" i="18"/>
  <c r="J11" i="18"/>
  <c r="J12" i="18"/>
  <c r="J13" i="18"/>
  <c r="J14" i="18"/>
  <c r="J15" i="18"/>
  <c r="J16" i="18"/>
  <c r="J17" i="18"/>
  <c r="J18" i="18"/>
  <c r="J19" i="18"/>
  <c r="J20" i="18"/>
  <c r="J21" i="18"/>
  <c r="J22" i="18"/>
  <c r="J23" i="18"/>
  <c r="J24" i="18"/>
  <c r="J25" i="18"/>
  <c r="J26" i="18"/>
  <c r="J27" i="18"/>
  <c r="J28" i="18"/>
  <c r="J29" i="18"/>
  <c r="J30" i="18"/>
  <c r="J31" i="18"/>
  <c r="J32" i="18"/>
  <c r="J33" i="18"/>
  <c r="J34" i="18"/>
  <c r="J35" i="18"/>
  <c r="J36" i="18"/>
  <c r="J37" i="18"/>
  <c r="J38" i="18"/>
  <c r="J39" i="18"/>
  <c r="J40" i="18"/>
  <c r="J41" i="18"/>
  <c r="J42" i="18"/>
  <c r="J43" i="18"/>
  <c r="J44" i="18"/>
  <c r="J45" i="18"/>
  <c r="J46" i="18"/>
  <c r="J47" i="18"/>
  <c r="J48" i="18"/>
  <c r="J49" i="18"/>
  <c r="J50" i="18"/>
  <c r="J51" i="18"/>
  <c r="J52" i="18"/>
  <c r="J53" i="18"/>
  <c r="J54" i="18"/>
  <c r="J55" i="18"/>
  <c r="J56" i="18"/>
  <c r="J57" i="18"/>
  <c r="J58" i="18"/>
  <c r="J59" i="18"/>
  <c r="J60" i="18"/>
  <c r="J61" i="18"/>
  <c r="J62" i="18"/>
  <c r="J63" i="18"/>
  <c r="J64" i="18"/>
  <c r="J65" i="18"/>
  <c r="J66" i="18"/>
  <c r="J67" i="18"/>
  <c r="J68" i="18"/>
  <c r="J69" i="18"/>
  <c r="J70" i="18"/>
  <c r="J71" i="18"/>
  <c r="J72" i="18"/>
  <c r="J73" i="18"/>
  <c r="J74" i="18"/>
  <c r="J75" i="18"/>
  <c r="J76" i="18"/>
  <c r="J77" i="18"/>
  <c r="J78" i="18"/>
  <c r="J79" i="18"/>
  <c r="J80" i="18"/>
  <c r="J81" i="18"/>
  <c r="J82" i="18"/>
  <c r="J83" i="18"/>
  <c r="J84" i="18"/>
  <c r="J85" i="18"/>
  <c r="J86" i="18"/>
  <c r="J87" i="18"/>
  <c r="J88" i="18"/>
  <c r="J89" i="18"/>
  <c r="J90" i="18"/>
  <c r="J91" i="18"/>
  <c r="J92" i="18"/>
  <c r="J93" i="18"/>
  <c r="J94" i="18"/>
  <c r="J95" i="18"/>
  <c r="J96" i="18"/>
  <c r="J97" i="18"/>
  <c r="J98" i="18"/>
  <c r="J99" i="18"/>
  <c r="J100" i="18"/>
  <c r="J101" i="18"/>
  <c r="J102" i="18"/>
  <c r="J103" i="18"/>
  <c r="J104" i="18"/>
  <c r="J105" i="18"/>
  <c r="J106" i="18"/>
  <c r="J107" i="18"/>
  <c r="J108" i="18"/>
  <c r="J109" i="18"/>
  <c r="J110" i="18"/>
  <c r="J111" i="18"/>
  <c r="J112" i="18"/>
  <c r="J113" i="18"/>
  <c r="J114" i="18"/>
  <c r="J115" i="18"/>
  <c r="J116" i="18"/>
  <c r="J117" i="18"/>
  <c r="J118" i="18"/>
  <c r="J119" i="18"/>
  <c r="J120" i="18"/>
  <c r="J121" i="18"/>
  <c r="J122" i="18"/>
  <c r="J123" i="18"/>
  <c r="J124" i="18"/>
  <c r="J125" i="18"/>
  <c r="J126" i="18"/>
  <c r="J127" i="18"/>
  <c r="J128" i="18"/>
  <c r="J129" i="18"/>
  <c r="J130" i="18"/>
  <c r="J131" i="18"/>
  <c r="J132" i="18"/>
  <c r="J133" i="18"/>
  <c r="J134" i="18"/>
  <c r="J135" i="18"/>
  <c r="J136" i="18"/>
  <c r="J137" i="18"/>
  <c r="J138" i="18"/>
  <c r="J139" i="18"/>
  <c r="J140" i="18"/>
  <c r="J141" i="18"/>
  <c r="J142" i="18"/>
  <c r="J143" i="18"/>
  <c r="J144" i="18"/>
  <c r="J145" i="18"/>
  <c r="J146" i="18"/>
  <c r="J147" i="18"/>
  <c r="J148" i="18"/>
  <c r="J149" i="18"/>
  <c r="J150" i="18"/>
  <c r="J151" i="18"/>
  <c r="J152" i="18"/>
  <c r="J153" i="18"/>
  <c r="J154" i="18"/>
  <c r="J155" i="18"/>
  <c r="J156" i="18"/>
  <c r="J157" i="18"/>
  <c r="J158" i="18"/>
  <c r="J159" i="18"/>
  <c r="J160" i="18"/>
  <c r="J161" i="18"/>
  <c r="J162" i="18"/>
  <c r="J163" i="18"/>
  <c r="J164" i="18"/>
  <c r="J165" i="18"/>
  <c r="J166" i="18"/>
  <c r="J167" i="18"/>
  <c r="J168" i="18"/>
  <c r="J169" i="18"/>
  <c r="J170" i="18"/>
  <c r="J171" i="18"/>
  <c r="J172" i="18"/>
  <c r="J173" i="18"/>
  <c r="J174" i="18"/>
  <c r="J175" i="18"/>
  <c r="J176" i="18"/>
  <c r="J177" i="18"/>
  <c r="J178" i="18"/>
  <c r="J179" i="18"/>
  <c r="J180" i="18"/>
  <c r="J181" i="18"/>
  <c r="J182" i="18"/>
  <c r="J183" i="18"/>
  <c r="J184" i="18"/>
  <c r="J185" i="18"/>
  <c r="J186" i="18"/>
  <c r="J187" i="18"/>
  <c r="J188" i="18"/>
  <c r="J189" i="18"/>
  <c r="J190" i="18"/>
  <c r="J191" i="18"/>
  <c r="J192" i="18"/>
  <c r="J193" i="18"/>
  <c r="J194" i="18"/>
  <c r="J195" i="18"/>
  <c r="J196" i="18"/>
  <c r="J197" i="18"/>
  <c r="J198" i="18"/>
  <c r="J199" i="18"/>
  <c r="J200" i="18"/>
  <c r="J201" i="18"/>
  <c r="J202" i="18"/>
  <c r="J203" i="18"/>
  <c r="J204" i="18"/>
  <c r="J205" i="18"/>
  <c r="J206" i="18"/>
  <c r="J207" i="18"/>
  <c r="J208" i="18"/>
  <c r="J209" i="18"/>
  <c r="J210" i="18"/>
  <c r="J211" i="18"/>
  <c r="J212" i="18"/>
  <c r="J213" i="18"/>
  <c r="J214" i="18"/>
  <c r="J215" i="18"/>
  <c r="J216" i="18"/>
  <c r="J217" i="18"/>
  <c r="J218" i="18"/>
  <c r="J219" i="18"/>
  <c r="J220" i="18"/>
  <c r="J221" i="18"/>
  <c r="J222" i="18"/>
  <c r="J223" i="18"/>
  <c r="J224" i="18"/>
  <c r="J225" i="18"/>
  <c r="J226" i="18"/>
  <c r="J227" i="18"/>
  <c r="J228" i="18"/>
  <c r="J229" i="18"/>
  <c r="J230" i="18"/>
  <c r="J231" i="18"/>
  <c r="J232" i="18"/>
  <c r="J233" i="18"/>
  <c r="J234" i="18"/>
  <c r="J235" i="18"/>
  <c r="J236" i="18"/>
  <c r="J237" i="18"/>
  <c r="J238" i="18"/>
  <c r="J239" i="18"/>
  <c r="J240" i="18"/>
  <c r="J241" i="18"/>
  <c r="J242" i="18"/>
  <c r="J243" i="18"/>
  <c r="J244" i="18"/>
  <c r="J245" i="18"/>
  <c r="J246" i="18"/>
  <c r="J247" i="18"/>
  <c r="J248" i="18"/>
  <c r="J249" i="18"/>
  <c r="J250" i="18"/>
  <c r="J251" i="18"/>
  <c r="J252" i="18"/>
  <c r="J253" i="18"/>
  <c r="J254" i="18"/>
  <c r="J255" i="18"/>
  <c r="J256" i="18"/>
  <c r="J257" i="18"/>
  <c r="J258" i="18"/>
  <c r="J259" i="18"/>
  <c r="J260" i="18"/>
  <c r="J261" i="18"/>
  <c r="J262" i="18"/>
  <c r="J263" i="18"/>
  <c r="J264" i="18"/>
  <c r="J265" i="18"/>
  <c r="J266" i="18"/>
  <c r="J267" i="18"/>
  <c r="J268" i="18"/>
  <c r="J269" i="18"/>
  <c r="J270" i="18"/>
  <c r="J271" i="18"/>
  <c r="J272" i="18"/>
  <c r="J273" i="18"/>
  <c r="J274" i="18"/>
  <c r="J275" i="18"/>
  <c r="J276" i="18"/>
  <c r="J277" i="18"/>
  <c r="J278" i="18"/>
  <c r="J279" i="18"/>
  <c r="J280" i="18"/>
  <c r="J281" i="18"/>
  <c r="J282" i="18"/>
  <c r="J283" i="18"/>
  <c r="J284" i="18"/>
  <c r="J285" i="18"/>
  <c r="J286" i="18"/>
  <c r="J287" i="18"/>
  <c r="J288" i="18"/>
  <c r="J289" i="18"/>
  <c r="J290" i="18"/>
  <c r="J291" i="18"/>
  <c r="J292" i="18"/>
  <c r="J293" i="18"/>
  <c r="J294" i="18"/>
  <c r="J295" i="18"/>
  <c r="J296" i="18"/>
  <c r="J297" i="18"/>
  <c r="J298" i="18"/>
  <c r="J299" i="18"/>
  <c r="J300" i="18"/>
  <c r="J301" i="18"/>
  <c r="J302" i="18"/>
  <c r="J303" i="18"/>
  <c r="J304" i="18"/>
  <c r="J305" i="18"/>
  <c r="J306" i="18"/>
  <c r="J307" i="18"/>
  <c r="J308" i="18"/>
  <c r="J309" i="18"/>
  <c r="J310" i="18"/>
  <c r="J311" i="18"/>
  <c r="J312" i="18"/>
  <c r="J313" i="18"/>
  <c r="J314" i="18"/>
  <c r="J315" i="18"/>
  <c r="J316" i="18"/>
  <c r="J317" i="18"/>
  <c r="J318" i="18"/>
  <c r="J319" i="18"/>
  <c r="J320" i="18"/>
  <c r="J321" i="18"/>
  <c r="J322" i="18"/>
  <c r="J323" i="18"/>
  <c r="J324" i="18"/>
  <c r="J325" i="18"/>
  <c r="J326" i="18"/>
  <c r="J327" i="18"/>
  <c r="J328" i="18"/>
  <c r="J329" i="18"/>
  <c r="J330" i="18"/>
  <c r="J331" i="18"/>
  <c r="J332" i="18"/>
  <c r="J333" i="18"/>
  <c r="J334" i="18"/>
  <c r="J335" i="18"/>
  <c r="J336" i="18"/>
  <c r="J337" i="18"/>
  <c r="J338" i="18"/>
  <c r="J339" i="18"/>
  <c r="J340" i="18"/>
  <c r="J341" i="18"/>
  <c r="J342" i="18"/>
  <c r="J343" i="18"/>
  <c r="J344" i="18"/>
  <c r="J345" i="18"/>
  <c r="J346" i="18"/>
  <c r="J347" i="18"/>
  <c r="J348" i="18"/>
  <c r="J349" i="18"/>
  <c r="J350" i="18"/>
  <c r="J351" i="18"/>
  <c r="J352" i="18"/>
  <c r="J353" i="18"/>
  <c r="J354" i="18"/>
  <c r="J355" i="18"/>
  <c r="J356" i="18"/>
  <c r="J357" i="18"/>
  <c r="J358" i="18"/>
  <c r="J359" i="18"/>
  <c r="J360" i="18"/>
  <c r="J361" i="18"/>
  <c r="J362" i="18"/>
  <c r="J363" i="18"/>
  <c r="J364" i="18"/>
  <c r="J365" i="18"/>
  <c r="J366" i="18"/>
  <c r="J367" i="18"/>
  <c r="J368" i="18"/>
  <c r="J369" i="18"/>
  <c r="J370" i="18"/>
  <c r="J371" i="18"/>
  <c r="J372" i="18"/>
  <c r="J373" i="18"/>
  <c r="J374" i="18"/>
  <c r="J375" i="18"/>
  <c r="J376" i="18"/>
  <c r="J377" i="18"/>
  <c r="J378" i="18"/>
  <c r="J379" i="18"/>
  <c r="J380" i="18"/>
  <c r="J381" i="18"/>
  <c r="J382" i="18"/>
  <c r="J383" i="18"/>
  <c r="J384" i="18"/>
  <c r="J385" i="18"/>
  <c r="J386" i="18"/>
  <c r="J387" i="18"/>
  <c r="J388" i="18"/>
  <c r="J389" i="18"/>
  <c r="J390" i="18"/>
  <c r="J391" i="18"/>
  <c r="J392" i="18"/>
  <c r="J393" i="18"/>
  <c r="J394" i="18"/>
  <c r="J395" i="18"/>
  <c r="J396" i="18"/>
  <c r="J397" i="18"/>
  <c r="J398" i="18"/>
  <c r="J399" i="18"/>
  <c r="J400" i="18"/>
  <c r="J401" i="18"/>
  <c r="J402" i="18"/>
  <c r="J403" i="18"/>
  <c r="J404" i="18"/>
  <c r="J405" i="18"/>
  <c r="J406" i="18"/>
  <c r="J407" i="18"/>
  <c r="J408" i="18"/>
  <c r="J409" i="18"/>
  <c r="J410" i="18"/>
  <c r="J411" i="18"/>
  <c r="J412" i="18"/>
  <c r="J413" i="18"/>
  <c r="J414" i="18"/>
  <c r="J415" i="18"/>
  <c r="J416" i="18"/>
  <c r="J417" i="18"/>
  <c r="J418" i="18"/>
  <c r="J419" i="18"/>
  <c r="J420" i="18"/>
  <c r="J421" i="18"/>
  <c r="J422" i="18"/>
  <c r="J423" i="18"/>
  <c r="J424" i="18"/>
  <c r="J425" i="18"/>
  <c r="J426" i="18"/>
  <c r="J427" i="18"/>
  <c r="J428" i="18"/>
  <c r="J429" i="18"/>
  <c r="J430" i="18"/>
  <c r="J431" i="18"/>
  <c r="J432" i="18"/>
  <c r="J433" i="18"/>
  <c r="J434" i="18"/>
  <c r="J435" i="18"/>
  <c r="J436" i="18"/>
  <c r="J437" i="18"/>
  <c r="J438" i="18"/>
  <c r="J439" i="18"/>
  <c r="J440" i="18"/>
  <c r="J441" i="18"/>
  <c r="J442" i="18"/>
  <c r="J443" i="18"/>
  <c r="J444" i="18"/>
  <c r="J445" i="18"/>
  <c r="J446" i="18"/>
  <c r="J447" i="18"/>
  <c r="J448" i="18"/>
  <c r="J449" i="18"/>
  <c r="J450" i="18"/>
  <c r="J451" i="18"/>
  <c r="J452" i="18"/>
  <c r="J453" i="18"/>
  <c r="J454" i="18"/>
  <c r="J455" i="18"/>
  <c r="J456" i="18"/>
  <c r="J457" i="18"/>
  <c r="J458" i="18"/>
  <c r="J459" i="18"/>
  <c r="J460" i="18"/>
  <c r="J461" i="18"/>
  <c r="J462" i="18"/>
  <c r="J463" i="18"/>
  <c r="J464" i="18"/>
  <c r="J465" i="18"/>
  <c r="J466" i="18"/>
  <c r="J467" i="18"/>
  <c r="J468" i="18"/>
  <c r="J469" i="18"/>
  <c r="J470" i="18"/>
  <c r="J471" i="18"/>
  <c r="J472" i="18"/>
  <c r="J473" i="18"/>
  <c r="J474" i="18"/>
  <c r="J475" i="18"/>
  <c r="J476" i="18"/>
  <c r="J477" i="18"/>
  <c r="J478" i="18"/>
  <c r="J479" i="18"/>
  <c r="J480" i="18"/>
  <c r="J481" i="18"/>
  <c r="J482" i="18"/>
  <c r="J483" i="18"/>
  <c r="J484" i="18"/>
  <c r="J485" i="18"/>
  <c r="J486" i="18"/>
  <c r="J487" i="18"/>
  <c r="J488" i="18"/>
  <c r="J489" i="18"/>
  <c r="J490" i="18"/>
  <c r="J491" i="18"/>
  <c r="J492" i="18"/>
  <c r="J493" i="18"/>
  <c r="J494" i="18"/>
  <c r="J495" i="18"/>
  <c r="J496" i="18"/>
  <c r="J497" i="18"/>
  <c r="J498" i="18"/>
  <c r="J499" i="18"/>
  <c r="J500" i="18"/>
  <c r="I3" i="18"/>
  <c r="I4" i="18"/>
  <c r="I5" i="18"/>
  <c r="I6" i="18"/>
  <c r="I7" i="18"/>
  <c r="I8" i="18"/>
  <c r="I9" i="18"/>
  <c r="I10" i="18"/>
  <c r="I11" i="18"/>
  <c r="I12" i="18"/>
  <c r="I13" i="18"/>
  <c r="I14" i="18"/>
  <c r="I15" i="18"/>
  <c r="I16" i="18"/>
  <c r="I17" i="18"/>
  <c r="I18" i="18"/>
  <c r="I19" i="18"/>
  <c r="I20" i="18"/>
  <c r="I21" i="18"/>
  <c r="I22" i="18"/>
  <c r="I23" i="18"/>
  <c r="I24" i="18"/>
  <c r="I25" i="18"/>
  <c r="I26" i="18"/>
  <c r="I27" i="18"/>
  <c r="I28" i="18"/>
  <c r="I29" i="18"/>
  <c r="I30" i="18"/>
  <c r="I31" i="18"/>
  <c r="I32" i="18"/>
  <c r="I33" i="18"/>
  <c r="I34" i="18"/>
  <c r="I35" i="18"/>
  <c r="I36" i="18"/>
  <c r="I37" i="18"/>
  <c r="I38" i="18"/>
  <c r="I39" i="18"/>
  <c r="I40" i="18"/>
  <c r="I41" i="18"/>
  <c r="I42" i="18"/>
  <c r="I43" i="18"/>
  <c r="I44" i="18"/>
  <c r="I45" i="18"/>
  <c r="I46" i="18"/>
  <c r="I47" i="18"/>
  <c r="I48" i="18"/>
  <c r="I49" i="18"/>
  <c r="I50" i="18"/>
  <c r="I51" i="18"/>
  <c r="I52" i="18"/>
  <c r="I53" i="18"/>
  <c r="I54" i="18"/>
  <c r="I55" i="18"/>
  <c r="I56" i="18"/>
  <c r="I57" i="18"/>
  <c r="I58" i="18"/>
  <c r="I59" i="18"/>
  <c r="I60" i="18"/>
  <c r="I61" i="18"/>
  <c r="I62" i="18"/>
  <c r="I63" i="18"/>
  <c r="I64" i="18"/>
  <c r="I65" i="18"/>
  <c r="I66" i="18"/>
  <c r="I67" i="18"/>
  <c r="I68" i="18"/>
  <c r="I69" i="18"/>
  <c r="I70" i="18"/>
  <c r="I71" i="18"/>
  <c r="I72" i="18"/>
  <c r="I73" i="18"/>
  <c r="I74" i="18"/>
  <c r="I75" i="18"/>
  <c r="I76" i="18"/>
  <c r="I77" i="18"/>
  <c r="I78" i="18"/>
  <c r="I79" i="18"/>
  <c r="I80" i="18"/>
  <c r="I81" i="18"/>
  <c r="I82" i="18"/>
  <c r="I83" i="18"/>
  <c r="I84" i="18"/>
  <c r="I85" i="18"/>
  <c r="I86" i="18"/>
  <c r="I87" i="18"/>
  <c r="I88" i="18"/>
  <c r="I89" i="18"/>
  <c r="I90" i="18"/>
  <c r="I91" i="18"/>
  <c r="I92" i="18"/>
  <c r="I93" i="18"/>
  <c r="I94" i="18"/>
  <c r="I95" i="18"/>
  <c r="I96" i="18"/>
  <c r="I97" i="18"/>
  <c r="I98" i="18"/>
  <c r="I99" i="18"/>
  <c r="I100" i="18"/>
  <c r="I101" i="18"/>
  <c r="I102" i="18"/>
  <c r="I103" i="18"/>
  <c r="I104" i="18"/>
  <c r="I105" i="18"/>
  <c r="I106" i="18"/>
  <c r="I107" i="18"/>
  <c r="I108" i="18"/>
  <c r="I109" i="18"/>
  <c r="I110" i="18"/>
  <c r="I111" i="18"/>
  <c r="I112" i="18"/>
  <c r="I113" i="18"/>
  <c r="I114" i="18"/>
  <c r="I115" i="18"/>
  <c r="I116" i="18"/>
  <c r="I117" i="18"/>
  <c r="I118" i="18"/>
  <c r="I119" i="18"/>
  <c r="I120" i="18"/>
  <c r="I121" i="18"/>
  <c r="I122" i="18"/>
  <c r="I123" i="18"/>
  <c r="I124" i="18"/>
  <c r="I125" i="18"/>
  <c r="I126" i="18"/>
  <c r="I127" i="18"/>
  <c r="I128" i="18"/>
  <c r="I129" i="18"/>
  <c r="I130" i="18"/>
  <c r="I131" i="18"/>
  <c r="I132" i="18"/>
  <c r="I133" i="18"/>
  <c r="I134" i="18"/>
  <c r="I135" i="18"/>
  <c r="I136" i="18"/>
  <c r="I137" i="18"/>
  <c r="I138" i="18"/>
  <c r="I139" i="18"/>
  <c r="I140" i="18"/>
  <c r="I141" i="18"/>
  <c r="I142" i="18"/>
  <c r="I143" i="18"/>
  <c r="I144" i="18"/>
  <c r="I145" i="18"/>
  <c r="I146" i="18"/>
  <c r="I147" i="18"/>
  <c r="I148" i="18"/>
  <c r="I149" i="18"/>
  <c r="I150" i="18"/>
  <c r="I151" i="18"/>
  <c r="I152" i="18"/>
  <c r="I153" i="18"/>
  <c r="I154" i="18"/>
  <c r="I155" i="18"/>
  <c r="I156" i="18"/>
  <c r="I157" i="18"/>
  <c r="I158" i="18"/>
  <c r="I159" i="18"/>
  <c r="I160" i="18"/>
  <c r="I161" i="18"/>
  <c r="I162" i="18"/>
  <c r="I163" i="18"/>
  <c r="I164" i="18"/>
  <c r="I165" i="18"/>
  <c r="I166" i="18"/>
  <c r="I167" i="18"/>
  <c r="I168" i="18"/>
  <c r="I169" i="18"/>
  <c r="I170" i="18"/>
  <c r="I171" i="18"/>
  <c r="I172" i="18"/>
  <c r="I173" i="18"/>
  <c r="I174" i="18"/>
  <c r="I175" i="18"/>
  <c r="I176" i="18"/>
  <c r="I177" i="18"/>
  <c r="I178" i="18"/>
  <c r="I179" i="18"/>
  <c r="I180" i="18"/>
  <c r="I181" i="18"/>
  <c r="I182" i="18"/>
  <c r="I183" i="18"/>
  <c r="I184" i="18"/>
  <c r="I185" i="18"/>
  <c r="I186" i="18"/>
  <c r="I187" i="18"/>
  <c r="I188" i="18"/>
  <c r="I189" i="18"/>
  <c r="I190" i="18"/>
  <c r="I191" i="18"/>
  <c r="I192" i="18"/>
  <c r="I193" i="18"/>
  <c r="I194" i="18"/>
  <c r="I195" i="18"/>
  <c r="I196" i="18"/>
  <c r="I197" i="18"/>
  <c r="I198" i="18"/>
  <c r="I199" i="18"/>
  <c r="I200" i="18"/>
  <c r="I201" i="18"/>
  <c r="I202" i="18"/>
  <c r="I203" i="18"/>
  <c r="I204" i="18"/>
  <c r="I205" i="18"/>
  <c r="I206" i="18"/>
  <c r="I207" i="18"/>
  <c r="I208" i="18"/>
  <c r="I209" i="18"/>
  <c r="I210" i="18"/>
  <c r="I211" i="18"/>
  <c r="I212" i="18"/>
  <c r="I213" i="18"/>
  <c r="I214" i="18"/>
  <c r="I215" i="18"/>
  <c r="I216" i="18"/>
  <c r="I217" i="18"/>
  <c r="I218" i="18"/>
  <c r="I219" i="18"/>
  <c r="I220" i="18"/>
  <c r="I221" i="18"/>
  <c r="I222" i="18"/>
  <c r="I223" i="18"/>
  <c r="I224" i="18"/>
  <c r="I225" i="18"/>
  <c r="I226" i="18"/>
  <c r="I227" i="18"/>
  <c r="I228" i="18"/>
  <c r="I229" i="18"/>
  <c r="I230" i="18"/>
  <c r="I231" i="18"/>
  <c r="I232" i="18"/>
  <c r="I233" i="18"/>
  <c r="I234" i="18"/>
  <c r="I235" i="18"/>
  <c r="I236" i="18"/>
  <c r="I237" i="18"/>
  <c r="I238" i="18"/>
  <c r="I239" i="18"/>
  <c r="I240" i="18"/>
  <c r="I241" i="18"/>
  <c r="I242" i="18"/>
  <c r="I243" i="18"/>
  <c r="I244" i="18"/>
  <c r="I245" i="18"/>
  <c r="I246" i="18"/>
  <c r="I247" i="18"/>
  <c r="I248" i="18"/>
  <c r="I249" i="18"/>
  <c r="I250" i="18"/>
  <c r="I251" i="18"/>
  <c r="I252" i="18"/>
  <c r="I253" i="18"/>
  <c r="I254" i="18"/>
  <c r="I255" i="18"/>
  <c r="I256" i="18"/>
  <c r="I257" i="18"/>
  <c r="I258" i="18"/>
  <c r="I259" i="18"/>
  <c r="I260" i="18"/>
  <c r="I261" i="18"/>
  <c r="I262" i="18"/>
  <c r="I263" i="18"/>
  <c r="I264" i="18"/>
  <c r="I265" i="18"/>
  <c r="I266" i="18"/>
  <c r="I267" i="18"/>
  <c r="I268" i="18"/>
  <c r="I269" i="18"/>
  <c r="I270" i="18"/>
  <c r="I271" i="18"/>
  <c r="I272" i="18"/>
  <c r="I273" i="18"/>
  <c r="I274" i="18"/>
  <c r="I275" i="18"/>
  <c r="I276" i="18"/>
  <c r="I277" i="18"/>
  <c r="I278" i="18"/>
  <c r="I279" i="18"/>
  <c r="I280" i="18"/>
  <c r="I281" i="18"/>
  <c r="I282" i="18"/>
  <c r="I283" i="18"/>
  <c r="I284" i="18"/>
  <c r="I285" i="18"/>
  <c r="I286" i="18"/>
  <c r="I287" i="18"/>
  <c r="I288" i="18"/>
  <c r="I289" i="18"/>
  <c r="I290" i="18"/>
  <c r="I291" i="18"/>
  <c r="I292" i="18"/>
  <c r="I293" i="18"/>
  <c r="I294" i="18"/>
  <c r="I295" i="18"/>
  <c r="I296" i="18"/>
  <c r="I297" i="18"/>
  <c r="I298" i="18"/>
  <c r="I299" i="18"/>
  <c r="I300" i="18"/>
  <c r="I301" i="18"/>
  <c r="I302" i="18"/>
  <c r="I303" i="18"/>
  <c r="I304" i="18"/>
  <c r="I305" i="18"/>
  <c r="I306" i="18"/>
  <c r="I307" i="18"/>
  <c r="I308" i="18"/>
  <c r="I309" i="18"/>
  <c r="I310" i="18"/>
  <c r="I311" i="18"/>
  <c r="I312" i="18"/>
  <c r="I313" i="18"/>
  <c r="I314" i="18"/>
  <c r="I315" i="18"/>
  <c r="I316" i="18"/>
  <c r="I317" i="18"/>
  <c r="I318" i="18"/>
  <c r="I319" i="18"/>
  <c r="I320" i="18"/>
  <c r="I321" i="18"/>
  <c r="I322" i="18"/>
  <c r="I323" i="18"/>
  <c r="I324" i="18"/>
  <c r="I325" i="18"/>
  <c r="I326" i="18"/>
  <c r="I327" i="18"/>
  <c r="I328" i="18"/>
  <c r="I329" i="18"/>
  <c r="I330" i="18"/>
  <c r="I331" i="18"/>
  <c r="I332" i="18"/>
  <c r="I333" i="18"/>
  <c r="I334" i="18"/>
  <c r="I335" i="18"/>
  <c r="I336" i="18"/>
  <c r="I337" i="18"/>
  <c r="I338" i="18"/>
  <c r="I339" i="18"/>
  <c r="I340" i="18"/>
  <c r="I341" i="18"/>
  <c r="I342" i="18"/>
  <c r="I343" i="18"/>
  <c r="I344" i="18"/>
  <c r="I345" i="18"/>
  <c r="I346" i="18"/>
  <c r="I347" i="18"/>
  <c r="I348" i="18"/>
  <c r="I349" i="18"/>
  <c r="I350" i="18"/>
  <c r="I351" i="18"/>
  <c r="I352" i="18"/>
  <c r="I353" i="18"/>
  <c r="I354" i="18"/>
  <c r="I355" i="18"/>
  <c r="I356" i="18"/>
  <c r="I357" i="18"/>
  <c r="I358" i="18"/>
  <c r="I359" i="18"/>
  <c r="I360" i="18"/>
  <c r="I361" i="18"/>
  <c r="I362" i="18"/>
  <c r="I363" i="18"/>
  <c r="I364" i="18"/>
  <c r="I365" i="18"/>
  <c r="I366" i="18"/>
  <c r="I367" i="18"/>
  <c r="I368" i="18"/>
  <c r="I369" i="18"/>
  <c r="I370" i="18"/>
  <c r="I371" i="18"/>
  <c r="I372" i="18"/>
  <c r="I373" i="18"/>
  <c r="I374" i="18"/>
  <c r="I375" i="18"/>
  <c r="I376" i="18"/>
  <c r="I377" i="18"/>
  <c r="I378" i="18"/>
  <c r="I379" i="18"/>
  <c r="I380" i="18"/>
  <c r="I381" i="18"/>
  <c r="I382" i="18"/>
  <c r="I383" i="18"/>
  <c r="I384" i="18"/>
  <c r="I385" i="18"/>
  <c r="I386" i="18"/>
  <c r="I387" i="18"/>
  <c r="I388" i="18"/>
  <c r="I389" i="18"/>
  <c r="I390" i="18"/>
  <c r="I391" i="18"/>
  <c r="I392" i="18"/>
  <c r="I393" i="18"/>
  <c r="I394" i="18"/>
  <c r="I395" i="18"/>
  <c r="I396" i="18"/>
  <c r="I397" i="18"/>
  <c r="I398" i="18"/>
  <c r="I399" i="18"/>
  <c r="I400" i="18"/>
  <c r="I401" i="18"/>
  <c r="I402" i="18"/>
  <c r="I403" i="18"/>
  <c r="I404" i="18"/>
  <c r="I405" i="18"/>
  <c r="I406" i="18"/>
  <c r="I407" i="18"/>
  <c r="I408" i="18"/>
  <c r="I409" i="18"/>
  <c r="I410" i="18"/>
  <c r="I411" i="18"/>
  <c r="I412" i="18"/>
  <c r="I413" i="18"/>
  <c r="I414" i="18"/>
  <c r="I415" i="18"/>
  <c r="I416" i="18"/>
  <c r="I417" i="18"/>
  <c r="I418" i="18"/>
  <c r="I419" i="18"/>
  <c r="I420" i="18"/>
  <c r="I421" i="18"/>
  <c r="I422" i="18"/>
  <c r="I423" i="18"/>
  <c r="I424" i="18"/>
  <c r="I425" i="18"/>
  <c r="I426" i="18"/>
  <c r="I427" i="18"/>
  <c r="I428" i="18"/>
  <c r="I429" i="18"/>
  <c r="I430" i="18"/>
  <c r="I431" i="18"/>
  <c r="I432" i="18"/>
  <c r="I433" i="18"/>
  <c r="I434" i="18"/>
  <c r="I435" i="18"/>
  <c r="I436" i="18"/>
  <c r="I437" i="18"/>
  <c r="I438" i="18"/>
  <c r="I439" i="18"/>
  <c r="I440" i="18"/>
  <c r="I441" i="18"/>
  <c r="I442" i="18"/>
  <c r="I443" i="18"/>
  <c r="I444" i="18"/>
  <c r="I445" i="18"/>
  <c r="I446" i="18"/>
  <c r="I447" i="18"/>
  <c r="I448" i="18"/>
  <c r="I449" i="18"/>
  <c r="I450" i="18"/>
  <c r="I451" i="18"/>
  <c r="I452" i="18"/>
  <c r="I453" i="18"/>
  <c r="I454" i="18"/>
  <c r="I455" i="18"/>
  <c r="I456" i="18"/>
  <c r="I457" i="18"/>
  <c r="I458" i="18"/>
  <c r="I459" i="18"/>
  <c r="I460" i="18"/>
  <c r="I461" i="18"/>
  <c r="I462" i="18"/>
  <c r="I463" i="18"/>
  <c r="I464" i="18"/>
  <c r="I465" i="18"/>
  <c r="I466" i="18"/>
  <c r="I467" i="18"/>
  <c r="I468" i="18"/>
  <c r="I469" i="18"/>
  <c r="I470" i="18"/>
  <c r="I471" i="18"/>
  <c r="I472" i="18"/>
  <c r="I473" i="18"/>
  <c r="I474" i="18"/>
  <c r="I475" i="18"/>
  <c r="I476" i="18"/>
  <c r="I477" i="18"/>
  <c r="I478" i="18"/>
  <c r="I479" i="18"/>
  <c r="I480" i="18"/>
  <c r="I481" i="18"/>
  <c r="I482" i="18"/>
  <c r="I483" i="18"/>
  <c r="I484" i="18"/>
  <c r="I485" i="18"/>
  <c r="I486" i="18"/>
  <c r="I487" i="18"/>
  <c r="I488" i="18"/>
  <c r="I489" i="18"/>
  <c r="I490" i="18"/>
  <c r="I491" i="18"/>
  <c r="I492" i="18"/>
  <c r="I493" i="18"/>
  <c r="I494" i="18"/>
  <c r="I495" i="18"/>
  <c r="I496" i="18"/>
  <c r="I497" i="18"/>
  <c r="I498" i="18"/>
  <c r="I499" i="18"/>
  <c r="I500" i="18"/>
  <c r="I2" i="18"/>
  <c r="J2" i="18" s="1"/>
  <c r="H3" i="18"/>
  <c r="H4" i="18"/>
  <c r="H5" i="18"/>
  <c r="H6" i="18"/>
  <c r="H7" i="18"/>
  <c r="H8" i="18"/>
  <c r="H9" i="18"/>
  <c r="H10" i="18"/>
  <c r="H11" i="18"/>
  <c r="H12" i="18"/>
  <c r="H13" i="18"/>
  <c r="H14" i="18"/>
  <c r="H15" i="18"/>
  <c r="H16" i="18"/>
  <c r="H17" i="18"/>
  <c r="H18" i="18"/>
  <c r="H19" i="18"/>
  <c r="H20" i="18"/>
  <c r="H21" i="18"/>
  <c r="H22" i="18"/>
  <c r="H23" i="18"/>
  <c r="H24" i="18"/>
  <c r="H25" i="18"/>
  <c r="H26" i="18"/>
  <c r="H27" i="18"/>
  <c r="H28" i="18"/>
  <c r="H29" i="18"/>
  <c r="H30" i="18"/>
  <c r="H31" i="18"/>
  <c r="H32" i="18"/>
  <c r="H33" i="18"/>
  <c r="H34" i="18"/>
  <c r="H35" i="18"/>
  <c r="H36" i="18"/>
  <c r="H37" i="18"/>
  <c r="H38" i="18"/>
  <c r="H39" i="18"/>
  <c r="H40" i="18"/>
  <c r="H41" i="18"/>
  <c r="H42" i="18"/>
  <c r="H43" i="18"/>
  <c r="H44" i="18"/>
  <c r="H45" i="18"/>
  <c r="H46" i="18"/>
  <c r="H47" i="18"/>
  <c r="H48" i="18"/>
  <c r="H49" i="18"/>
  <c r="H50" i="18"/>
  <c r="H51" i="18"/>
  <c r="H52" i="18"/>
  <c r="H53" i="18"/>
  <c r="H54" i="18"/>
  <c r="H55" i="18"/>
  <c r="H56" i="18"/>
  <c r="H57" i="18"/>
  <c r="H58" i="18"/>
  <c r="H59" i="18"/>
  <c r="H60" i="18"/>
  <c r="H61" i="18"/>
  <c r="H62" i="18"/>
  <c r="H63" i="18"/>
  <c r="H64" i="18"/>
  <c r="H65" i="18"/>
  <c r="H66" i="18"/>
  <c r="H67" i="18"/>
  <c r="H68" i="18"/>
  <c r="H69" i="18"/>
  <c r="H70" i="18"/>
  <c r="H71" i="18"/>
  <c r="H72" i="18"/>
  <c r="H73" i="18"/>
  <c r="H74" i="18"/>
  <c r="H75" i="18"/>
  <c r="H76" i="18"/>
  <c r="H77" i="18"/>
  <c r="H78" i="18"/>
  <c r="H79" i="18"/>
  <c r="H80" i="18"/>
  <c r="H81" i="18"/>
  <c r="H82" i="18"/>
  <c r="H83" i="18"/>
  <c r="H84" i="18"/>
  <c r="H85" i="18"/>
  <c r="H86" i="18"/>
  <c r="H87" i="18"/>
  <c r="H88" i="18"/>
  <c r="H89" i="18"/>
  <c r="H90" i="18"/>
  <c r="H91" i="18"/>
  <c r="H92" i="18"/>
  <c r="H93" i="18"/>
  <c r="H94" i="18"/>
  <c r="H95" i="18"/>
  <c r="H96" i="18"/>
  <c r="H97" i="18"/>
  <c r="H98" i="18"/>
  <c r="H99" i="18"/>
  <c r="H100" i="18"/>
  <c r="H101" i="18"/>
  <c r="H102" i="18"/>
  <c r="H103" i="18"/>
  <c r="H104" i="18"/>
  <c r="H105" i="18"/>
  <c r="H106" i="18"/>
  <c r="H107" i="18"/>
  <c r="H108" i="18"/>
  <c r="H109" i="18"/>
  <c r="H110" i="18"/>
  <c r="H111" i="18"/>
  <c r="H112" i="18"/>
  <c r="H113" i="18"/>
  <c r="H114" i="18"/>
  <c r="H115" i="18"/>
  <c r="H116" i="18"/>
  <c r="H117" i="18"/>
  <c r="H118" i="18"/>
  <c r="H119" i="18"/>
  <c r="H120" i="18"/>
  <c r="H121" i="18"/>
  <c r="H122" i="18"/>
  <c r="H123" i="18"/>
  <c r="H124" i="18"/>
  <c r="H125" i="18"/>
  <c r="H126" i="18"/>
  <c r="H127" i="18"/>
  <c r="H128" i="18"/>
  <c r="H129" i="18"/>
  <c r="H130" i="18"/>
  <c r="H131" i="18"/>
  <c r="H132" i="18"/>
  <c r="H133" i="18"/>
  <c r="H134" i="18"/>
  <c r="H135" i="18"/>
  <c r="H136" i="18"/>
  <c r="H137" i="18"/>
  <c r="H138" i="18"/>
  <c r="H139" i="18"/>
  <c r="H140" i="18"/>
  <c r="H141" i="18"/>
  <c r="H142" i="18"/>
  <c r="H143" i="18"/>
  <c r="H144" i="18"/>
  <c r="H145" i="18"/>
  <c r="H146" i="18"/>
  <c r="H147" i="18"/>
  <c r="H148" i="18"/>
  <c r="H149" i="18"/>
  <c r="H150" i="18"/>
  <c r="H151" i="18"/>
  <c r="H152" i="18"/>
  <c r="H153" i="18"/>
  <c r="H154" i="18"/>
  <c r="H155" i="18"/>
  <c r="H156" i="18"/>
  <c r="H157" i="18"/>
  <c r="H158" i="18"/>
  <c r="H159" i="18"/>
  <c r="H160" i="18"/>
  <c r="H161" i="18"/>
  <c r="H162" i="18"/>
  <c r="H163" i="18"/>
  <c r="H164" i="18"/>
  <c r="H165" i="18"/>
  <c r="H166" i="18"/>
  <c r="H167" i="18"/>
  <c r="H168" i="18"/>
  <c r="H169" i="18"/>
  <c r="H170" i="18"/>
  <c r="H171" i="18"/>
  <c r="H172" i="18"/>
  <c r="H173" i="18"/>
  <c r="H174" i="18"/>
  <c r="H175" i="18"/>
  <c r="H176" i="18"/>
  <c r="H177" i="18"/>
  <c r="H178" i="18"/>
  <c r="H179" i="18"/>
  <c r="H180" i="18"/>
  <c r="H181" i="18"/>
  <c r="H182" i="18"/>
  <c r="H183" i="18"/>
  <c r="H184" i="18"/>
  <c r="H185" i="18"/>
  <c r="H186" i="18"/>
  <c r="H187" i="18"/>
  <c r="H188" i="18"/>
  <c r="H189" i="18"/>
  <c r="H190" i="18"/>
  <c r="H191" i="18"/>
  <c r="H192" i="18"/>
  <c r="H193" i="18"/>
  <c r="H194" i="18"/>
  <c r="H195" i="18"/>
  <c r="H196" i="18"/>
  <c r="H197" i="18"/>
  <c r="H198" i="18"/>
  <c r="H199" i="18"/>
  <c r="H200" i="18"/>
  <c r="H201" i="18"/>
  <c r="H202" i="18"/>
  <c r="H203" i="18"/>
  <c r="H204" i="18"/>
  <c r="H205" i="18"/>
  <c r="H206" i="18"/>
  <c r="H207" i="18"/>
  <c r="H208" i="18"/>
  <c r="H209" i="18"/>
  <c r="H210" i="18"/>
  <c r="H211" i="18"/>
  <c r="H212" i="18"/>
  <c r="H213" i="18"/>
  <c r="H214" i="18"/>
  <c r="H215" i="18"/>
  <c r="H216" i="18"/>
  <c r="H217" i="18"/>
  <c r="H218" i="18"/>
  <c r="H219" i="18"/>
  <c r="H220" i="18"/>
  <c r="H221" i="18"/>
  <c r="H222" i="18"/>
  <c r="H223" i="18"/>
  <c r="H224" i="18"/>
  <c r="H225" i="18"/>
  <c r="H226" i="18"/>
  <c r="H227" i="18"/>
  <c r="H228" i="18"/>
  <c r="H229" i="18"/>
  <c r="H230" i="18"/>
  <c r="H231" i="18"/>
  <c r="H232" i="18"/>
  <c r="H233" i="18"/>
  <c r="H234" i="18"/>
  <c r="H235" i="18"/>
  <c r="H236" i="18"/>
  <c r="H237" i="18"/>
  <c r="H238" i="18"/>
  <c r="H239" i="18"/>
  <c r="H240" i="18"/>
  <c r="H241" i="18"/>
  <c r="H242" i="18"/>
  <c r="H243" i="18"/>
  <c r="H244" i="18"/>
  <c r="H245" i="18"/>
  <c r="H246" i="18"/>
  <c r="H247" i="18"/>
  <c r="H248" i="18"/>
  <c r="H249" i="18"/>
  <c r="H250" i="18"/>
  <c r="H251" i="18"/>
  <c r="H252" i="18"/>
  <c r="H253" i="18"/>
  <c r="H254" i="18"/>
  <c r="H255" i="18"/>
  <c r="H256" i="18"/>
  <c r="H257" i="18"/>
  <c r="H258" i="18"/>
  <c r="H259" i="18"/>
  <c r="H260" i="18"/>
  <c r="H261" i="18"/>
  <c r="H262" i="18"/>
  <c r="H263" i="18"/>
  <c r="H264" i="18"/>
  <c r="H265" i="18"/>
  <c r="H266" i="18"/>
  <c r="H267" i="18"/>
  <c r="H268" i="18"/>
  <c r="H269" i="18"/>
  <c r="H270" i="18"/>
  <c r="H271" i="18"/>
  <c r="H272" i="18"/>
  <c r="H273" i="18"/>
  <c r="H274" i="18"/>
  <c r="H275" i="18"/>
  <c r="H276" i="18"/>
  <c r="H277" i="18"/>
  <c r="H278" i="18"/>
  <c r="H279" i="18"/>
  <c r="H280" i="18"/>
  <c r="H281" i="18"/>
  <c r="H282" i="18"/>
  <c r="H283" i="18"/>
  <c r="H284" i="18"/>
  <c r="H285" i="18"/>
  <c r="H286" i="18"/>
  <c r="H287" i="18"/>
  <c r="H288" i="18"/>
  <c r="H289" i="18"/>
  <c r="H290" i="18"/>
  <c r="H291" i="18"/>
  <c r="H292" i="18"/>
  <c r="H293" i="18"/>
  <c r="H294" i="18"/>
  <c r="H295" i="18"/>
  <c r="H296" i="18"/>
  <c r="H297" i="18"/>
  <c r="H298" i="18"/>
  <c r="H299" i="18"/>
  <c r="H300" i="18"/>
  <c r="H301" i="18"/>
  <c r="H302" i="18"/>
  <c r="H303" i="18"/>
  <c r="H304" i="18"/>
  <c r="H305" i="18"/>
  <c r="H306" i="18"/>
  <c r="H307" i="18"/>
  <c r="H308" i="18"/>
  <c r="H309" i="18"/>
  <c r="H310" i="18"/>
  <c r="H311" i="18"/>
  <c r="H312" i="18"/>
  <c r="H313" i="18"/>
  <c r="H314" i="18"/>
  <c r="H315" i="18"/>
  <c r="H316" i="18"/>
  <c r="H317" i="18"/>
  <c r="H318" i="18"/>
  <c r="H319" i="18"/>
  <c r="H320" i="18"/>
  <c r="H321" i="18"/>
  <c r="H322" i="18"/>
  <c r="H323" i="18"/>
  <c r="H324" i="18"/>
  <c r="H325" i="18"/>
  <c r="H326" i="18"/>
  <c r="H327" i="18"/>
  <c r="H328" i="18"/>
  <c r="H329" i="18"/>
  <c r="H330" i="18"/>
  <c r="H331" i="18"/>
  <c r="H332" i="18"/>
  <c r="H333" i="18"/>
  <c r="H334" i="18"/>
  <c r="H335" i="18"/>
  <c r="H336" i="18"/>
  <c r="H337" i="18"/>
  <c r="H338" i="18"/>
  <c r="H339" i="18"/>
  <c r="H340" i="18"/>
  <c r="H341" i="18"/>
  <c r="H342" i="18"/>
  <c r="H343" i="18"/>
  <c r="H344" i="18"/>
  <c r="H345" i="18"/>
  <c r="H346" i="18"/>
  <c r="H347" i="18"/>
  <c r="H348" i="18"/>
  <c r="H349" i="18"/>
  <c r="H350" i="18"/>
  <c r="H351" i="18"/>
  <c r="H352" i="18"/>
  <c r="H353" i="18"/>
  <c r="H354" i="18"/>
  <c r="H355" i="18"/>
  <c r="H356" i="18"/>
  <c r="H357" i="18"/>
  <c r="H358" i="18"/>
  <c r="H359" i="18"/>
  <c r="H360" i="18"/>
  <c r="H361" i="18"/>
  <c r="H362" i="18"/>
  <c r="H363" i="18"/>
  <c r="H364" i="18"/>
  <c r="H365" i="18"/>
  <c r="H366" i="18"/>
  <c r="H367" i="18"/>
  <c r="H368" i="18"/>
  <c r="H369" i="18"/>
  <c r="H370" i="18"/>
  <c r="H371" i="18"/>
  <c r="H372" i="18"/>
  <c r="H373" i="18"/>
  <c r="H374" i="18"/>
  <c r="H375" i="18"/>
  <c r="H376" i="18"/>
  <c r="H377" i="18"/>
  <c r="H378" i="18"/>
  <c r="H379" i="18"/>
  <c r="H380" i="18"/>
  <c r="H381" i="18"/>
  <c r="H382" i="18"/>
  <c r="H383" i="18"/>
  <c r="H384" i="18"/>
  <c r="H385" i="18"/>
  <c r="H386" i="18"/>
  <c r="H387" i="18"/>
  <c r="H388" i="18"/>
  <c r="H389" i="18"/>
  <c r="H390" i="18"/>
  <c r="H391" i="18"/>
  <c r="H392" i="18"/>
  <c r="H393" i="18"/>
  <c r="H394" i="18"/>
  <c r="H395" i="18"/>
  <c r="H396" i="18"/>
  <c r="H397" i="18"/>
  <c r="H398" i="18"/>
  <c r="H399" i="18"/>
  <c r="H400" i="18"/>
  <c r="H401" i="18"/>
  <c r="H402" i="18"/>
  <c r="H403" i="18"/>
  <c r="H404" i="18"/>
  <c r="H405" i="18"/>
  <c r="H406" i="18"/>
  <c r="H407" i="18"/>
  <c r="H408" i="18"/>
  <c r="H409" i="18"/>
  <c r="H410" i="18"/>
  <c r="H411" i="18"/>
  <c r="H412" i="18"/>
  <c r="H413" i="18"/>
  <c r="H414" i="18"/>
  <c r="H415" i="18"/>
  <c r="H416" i="18"/>
  <c r="H417" i="18"/>
  <c r="H418" i="18"/>
  <c r="H419" i="18"/>
  <c r="H420" i="18"/>
  <c r="H421" i="18"/>
  <c r="H422" i="18"/>
  <c r="H423" i="18"/>
  <c r="H424" i="18"/>
  <c r="H425" i="18"/>
  <c r="H426" i="18"/>
  <c r="H427" i="18"/>
  <c r="H428" i="18"/>
  <c r="H429" i="18"/>
  <c r="H430" i="18"/>
  <c r="H431" i="18"/>
  <c r="H432" i="18"/>
  <c r="H433" i="18"/>
  <c r="H434" i="18"/>
  <c r="H435" i="18"/>
  <c r="H436" i="18"/>
  <c r="H437" i="18"/>
  <c r="H438" i="18"/>
  <c r="H439" i="18"/>
  <c r="H440" i="18"/>
  <c r="H441" i="18"/>
  <c r="H442" i="18"/>
  <c r="H443" i="18"/>
  <c r="H444" i="18"/>
  <c r="H445" i="18"/>
  <c r="H446" i="18"/>
  <c r="H447" i="18"/>
  <c r="H448" i="18"/>
  <c r="H449" i="18"/>
  <c r="H450" i="18"/>
  <c r="H451" i="18"/>
  <c r="H452" i="18"/>
  <c r="H453" i="18"/>
  <c r="H454" i="18"/>
  <c r="H455" i="18"/>
  <c r="H456" i="18"/>
  <c r="H457" i="18"/>
  <c r="H458" i="18"/>
  <c r="H459" i="18"/>
  <c r="H460" i="18"/>
  <c r="H461" i="18"/>
  <c r="H462" i="18"/>
  <c r="H463" i="18"/>
  <c r="H464" i="18"/>
  <c r="H465" i="18"/>
  <c r="H466" i="18"/>
  <c r="H467" i="18"/>
  <c r="H468" i="18"/>
  <c r="H469" i="18"/>
  <c r="H470" i="18"/>
  <c r="H471" i="18"/>
  <c r="H472" i="18"/>
  <c r="H473" i="18"/>
  <c r="H474" i="18"/>
  <c r="H475" i="18"/>
  <c r="H476" i="18"/>
  <c r="H477" i="18"/>
  <c r="H478" i="18"/>
  <c r="H479" i="18"/>
  <c r="H480" i="18"/>
  <c r="H481" i="18"/>
  <c r="H482" i="18"/>
  <c r="H483" i="18"/>
  <c r="H484" i="18"/>
  <c r="H485" i="18"/>
  <c r="H486" i="18"/>
  <c r="H487" i="18"/>
  <c r="H488" i="18"/>
  <c r="H489" i="18"/>
  <c r="H490" i="18"/>
  <c r="H491" i="18"/>
  <c r="H492" i="18"/>
  <c r="H493" i="18"/>
  <c r="H494" i="18"/>
  <c r="H495" i="18"/>
  <c r="H496" i="18"/>
  <c r="H497" i="18"/>
  <c r="H498" i="18"/>
  <c r="H499" i="18"/>
  <c r="H500" i="18"/>
  <c r="H2" i="18"/>
  <c r="L130" i="25" l="1"/>
  <c r="O142" i="25"/>
  <c r="L145" i="25"/>
  <c r="O157" i="25"/>
  <c r="N133" i="25"/>
  <c r="O169" i="25"/>
  <c r="O100" i="25"/>
  <c r="O196" i="25"/>
  <c r="N130" i="25"/>
  <c r="Q142" i="25"/>
  <c r="N172" i="25"/>
  <c r="M103" i="25"/>
  <c r="M175" i="25"/>
  <c r="O103" i="25"/>
  <c r="Q139" i="25"/>
  <c r="N145" i="25"/>
  <c r="L196" i="25"/>
  <c r="L100" i="25"/>
  <c r="Q109" i="25"/>
  <c r="Q181" i="25"/>
  <c r="P112" i="25"/>
  <c r="O184" i="25"/>
  <c r="N142" i="25"/>
  <c r="Q154" i="25"/>
  <c r="N112" i="25"/>
  <c r="M115" i="25"/>
  <c r="Q151" i="25"/>
  <c r="N157" i="25"/>
  <c r="P169" i="25"/>
  <c r="L124" i="25"/>
  <c r="Q121" i="25"/>
  <c r="O148" i="25"/>
  <c r="P124" i="25"/>
  <c r="N154" i="25"/>
  <c r="P142" i="25"/>
  <c r="Q166" i="25"/>
  <c r="P181" i="25"/>
  <c r="L136" i="25"/>
  <c r="N124" i="25"/>
  <c r="O160" i="25"/>
  <c r="M127" i="25"/>
  <c r="Q163" i="25"/>
  <c r="P154" i="25"/>
  <c r="N169" i="25"/>
  <c r="L148" i="25"/>
  <c r="Q133" i="25"/>
  <c r="O172" i="25"/>
  <c r="P136" i="25"/>
  <c r="O163" i="25"/>
  <c r="N166" i="25"/>
  <c r="O106" i="25"/>
  <c r="P166" i="25"/>
  <c r="L109" i="25"/>
  <c r="Q106" i="25"/>
  <c r="Q178" i="25"/>
  <c r="O109" i="25"/>
  <c r="L160" i="25"/>
  <c r="N136" i="25"/>
  <c r="M139" i="25"/>
  <c r="O175" i="25"/>
  <c r="BY102" i="28"/>
  <c r="BY179" i="28"/>
  <c r="CG422" i="28"/>
  <c r="BY475" i="28"/>
  <c r="M254" i="30"/>
  <c r="M180" i="30"/>
  <c r="M129" i="30"/>
  <c r="X129" i="30" s="1"/>
  <c r="M98" i="30"/>
  <c r="M101" i="30"/>
  <c r="X101" i="30" s="1"/>
  <c r="S414" i="30"/>
  <c r="T414" i="30" s="1"/>
  <c r="Y414" i="30" s="1"/>
  <c r="BV68" i="28"/>
  <c r="BY54" i="28"/>
  <c r="CG432" i="28"/>
  <c r="BY180" i="28"/>
  <c r="CG360" i="28"/>
  <c r="BY230" i="28"/>
  <c r="BY411" i="28"/>
  <c r="BY242" i="28"/>
  <c r="BY107" i="28"/>
  <c r="BY119" i="28"/>
  <c r="CG121" i="28"/>
  <c r="BY438" i="28"/>
  <c r="CG114" i="28"/>
  <c r="CG381" i="28"/>
  <c r="BY175" i="28"/>
  <c r="BY200" i="28"/>
  <c r="BY181" i="28"/>
  <c r="BY428" i="28"/>
  <c r="CG339" i="28"/>
  <c r="BY452" i="28"/>
  <c r="BY103" i="28"/>
  <c r="BY122" i="28"/>
  <c r="BY93" i="28"/>
  <c r="BY287" i="28"/>
  <c r="BY184" i="28"/>
  <c r="BY131" i="28"/>
  <c r="BR215" i="28"/>
  <c r="BR416" i="28"/>
  <c r="BR105" i="28"/>
  <c r="BR333" i="28"/>
  <c r="BR441" i="28"/>
  <c r="BR170" i="28"/>
  <c r="BR175" i="28"/>
  <c r="BR418" i="28"/>
  <c r="BR161" i="28"/>
  <c r="BR362" i="28"/>
  <c r="CF362" i="28"/>
  <c r="BR354" i="28"/>
  <c r="BR459" i="28"/>
  <c r="BR70" i="28"/>
  <c r="CF70" i="28"/>
  <c r="BR235" i="28"/>
  <c r="BR295" i="28"/>
  <c r="BR436" i="28"/>
  <c r="BR158" i="28"/>
  <c r="BR232" i="28"/>
  <c r="BR269" i="28"/>
  <c r="BR164" i="28"/>
  <c r="CF164" i="28"/>
  <c r="BR293" i="28"/>
  <c r="BR126" i="28"/>
  <c r="BR237" i="28"/>
  <c r="BR458" i="28"/>
  <c r="BR238" i="28"/>
  <c r="CF238" i="28"/>
  <c r="BR272" i="28"/>
  <c r="BR121" i="28"/>
  <c r="BR240" i="28"/>
  <c r="BR167" i="28"/>
  <c r="BR296" i="28"/>
  <c r="BR258" i="28"/>
  <c r="BR74" i="28"/>
  <c r="BR131" i="28"/>
  <c r="BR454" i="28"/>
  <c r="BR122" i="28"/>
  <c r="BR212" i="28"/>
  <c r="BR255" i="28"/>
  <c r="BR323" i="28"/>
  <c r="CF323" i="28"/>
  <c r="BR383" i="28"/>
  <c r="BR156" i="28"/>
  <c r="BR363" i="28"/>
  <c r="CF363" i="28"/>
  <c r="BR464" i="28"/>
  <c r="BR388" i="28"/>
  <c r="BR218" i="28"/>
  <c r="BR68" i="28"/>
  <c r="CF68" i="28"/>
  <c r="BR176" i="28"/>
  <c r="CF176" i="28"/>
  <c r="BR66" i="28"/>
  <c r="BR483" i="28"/>
  <c r="BR199" i="28"/>
  <c r="BR259" i="28"/>
  <c r="CF259" i="28"/>
  <c r="BR460" i="28"/>
  <c r="BR336" i="28"/>
  <c r="BR267" i="28"/>
  <c r="BR71" i="28"/>
  <c r="CF71" i="28"/>
  <c r="BR329" i="28"/>
  <c r="BR389" i="28"/>
  <c r="BR165" i="28"/>
  <c r="BR288" i="28"/>
  <c r="CF288" i="28"/>
  <c r="BR381" i="28"/>
  <c r="CF381" i="28"/>
  <c r="BR160" i="28"/>
  <c r="BR486" i="28"/>
  <c r="CF486" i="28"/>
  <c r="BR163" i="28"/>
  <c r="BR262" i="28"/>
  <c r="BR394" i="28"/>
  <c r="BR463" i="28"/>
  <c r="BR292" i="28"/>
  <c r="CF292" i="28"/>
  <c r="BR236" i="28"/>
  <c r="BR332" i="28"/>
  <c r="CF332" i="28"/>
  <c r="BR392" i="28"/>
  <c r="BR72" i="28"/>
  <c r="BR168" i="28"/>
  <c r="BR384" i="28"/>
  <c r="BR485" i="28"/>
  <c r="CF485" i="28"/>
  <c r="BR489" i="28"/>
  <c r="CF489" i="28"/>
  <c r="BR205" i="28"/>
  <c r="CF205" i="28"/>
  <c r="BR466" i="28"/>
  <c r="BR108" i="28"/>
  <c r="BR178" i="28"/>
  <c r="CF178" i="28"/>
  <c r="BR239" i="28"/>
  <c r="BR203" i="28"/>
  <c r="BR395" i="28"/>
  <c r="BR174" i="28"/>
  <c r="BR324" i="28"/>
  <c r="CF324" i="28"/>
  <c r="BR387" i="28"/>
  <c r="BR102" i="28"/>
  <c r="BR208" i="28"/>
  <c r="CF208" i="28"/>
  <c r="BR268" i="28"/>
  <c r="BR294" i="28"/>
  <c r="BR390" i="28"/>
  <c r="BR488" i="28"/>
  <c r="BR211" i="28"/>
  <c r="CF211" i="28"/>
  <c r="BR271" i="28"/>
  <c r="BR359" i="28"/>
  <c r="CF359" i="28"/>
  <c r="BR414" i="28"/>
  <c r="BR364" i="28"/>
  <c r="BR257" i="28"/>
  <c r="BR204" i="28"/>
  <c r="BR125" i="28"/>
  <c r="BR209" i="28"/>
  <c r="BR180" i="28"/>
  <c r="BR330" i="28"/>
  <c r="BR393" i="28"/>
  <c r="BR434" i="28"/>
  <c r="BR500" i="28"/>
  <c r="BR498" i="28"/>
  <c r="BR172" i="28"/>
  <c r="BR286" i="28"/>
  <c r="BR415" i="28"/>
  <c r="BR490" i="28"/>
  <c r="BR499" i="28"/>
  <c r="BS120" i="28"/>
  <c r="BT121" i="28" s="1" a="1"/>
  <c r="BT121" i="28" s="1"/>
  <c r="CG446" i="28"/>
  <c r="BN442" i="28"/>
  <c r="BO443" i="28" s="1" a="1"/>
  <c r="BO443" i="28" s="1"/>
  <c r="BT340" i="28" a="1"/>
  <c r="BT340" i="28" s="1"/>
  <c r="BV340" i="28" s="1"/>
  <c r="BS335" i="28"/>
  <c r="BS455" i="28"/>
  <c r="BT455" i="28" s="1" a="1"/>
  <c r="BT455" i="28" s="1"/>
  <c r="BY342" i="28"/>
  <c r="BN467" i="28"/>
  <c r="BO469" i="28" s="1" a="1"/>
  <c r="BO469" i="28" s="1"/>
  <c r="BN219" i="28"/>
  <c r="BO226" i="28" s="1" a="1"/>
  <c r="BO226" i="28" s="1"/>
  <c r="BN273" i="28"/>
  <c r="BO278" i="28" s="1" a="1"/>
  <c r="BO278" i="28" s="1"/>
  <c r="BN185" i="28"/>
  <c r="BO191" i="28" s="1" a="1"/>
  <c r="BO191" i="28" s="1"/>
  <c r="BN109" i="28"/>
  <c r="BO114" i="28" s="1" a="1"/>
  <c r="BO114" i="28" s="1"/>
  <c r="BP114" i="28" s="1"/>
  <c r="BN297" i="28"/>
  <c r="BO301" i="28" s="1" a="1"/>
  <c r="BO301" i="28" s="1"/>
  <c r="BY218" i="28"/>
  <c r="BN241" i="28"/>
  <c r="BO250" i="28" s="1" a="1"/>
  <c r="BO250" i="28" s="1"/>
  <c r="BN342" i="28"/>
  <c r="BO352" i="28" s="1" a="1"/>
  <c r="BO352" i="28" s="1"/>
  <c r="BS294" i="28"/>
  <c r="BT301" i="28" s="1" a="1"/>
  <c r="BT301" i="28" s="1"/>
  <c r="BY387" i="28"/>
  <c r="CG243" i="28"/>
  <c r="CG251" i="28"/>
  <c r="BY110" i="28"/>
  <c r="BY347" i="28"/>
  <c r="BY457" i="28"/>
  <c r="BY261" i="28"/>
  <c r="BY7" i="28"/>
  <c r="CG61" i="28"/>
  <c r="BY349" i="28"/>
  <c r="BY211" i="28"/>
  <c r="BY173" i="28"/>
  <c r="BY185" i="28"/>
  <c r="BY192" i="28"/>
  <c r="BY151" i="28"/>
  <c r="CG62" i="28"/>
  <c r="BY275" i="28"/>
  <c r="BY101" i="28"/>
  <c r="BY188" i="28"/>
  <c r="BY469" i="28"/>
  <c r="BY227" i="28"/>
  <c r="BY314" i="28"/>
  <c r="BY442" i="28"/>
  <c r="CG389" i="28"/>
  <c r="BY377" i="28"/>
  <c r="BY264" i="28"/>
  <c r="BY435" i="28"/>
  <c r="CG384" i="28"/>
  <c r="CG265" i="28"/>
  <c r="BY318" i="28"/>
  <c r="BZ319" i="28" s="1"/>
  <c r="BZ320" i="28" s="1"/>
  <c r="CG332" i="28"/>
  <c r="CG298" i="28"/>
  <c r="BY288" i="28"/>
  <c r="BY328" i="28"/>
  <c r="BY280" i="28"/>
  <c r="CG97" i="28"/>
  <c r="BY415" i="28"/>
  <c r="BY19" i="28"/>
  <c r="BY466" i="28"/>
  <c r="BY413" i="28"/>
  <c r="CG307" i="28"/>
  <c r="BY375" i="28"/>
  <c r="CG319" i="28"/>
  <c r="CG434" i="28"/>
  <c r="BY203" i="28"/>
  <c r="BY172" i="28"/>
  <c r="BY206" i="28"/>
  <c r="BY327" i="28"/>
  <c r="BY463" i="28"/>
  <c r="CG231" i="28"/>
  <c r="CG109" i="28"/>
  <c r="BY146" i="28"/>
  <c r="BY423" i="28"/>
  <c r="BY193" i="28"/>
  <c r="BY313" i="28"/>
  <c r="CG431" i="28"/>
  <c r="BY285" i="28"/>
  <c r="BY325" i="28"/>
  <c r="CG284" i="28"/>
  <c r="BY15" i="28"/>
  <c r="BY145" i="28"/>
  <c r="BY468" i="28"/>
  <c r="BY51" i="28"/>
  <c r="CG88" i="28"/>
  <c r="BY480" i="28"/>
  <c r="BY496" i="28"/>
  <c r="BY398" i="28"/>
  <c r="BY312" i="28"/>
  <c r="BY486" i="28"/>
  <c r="BY92" i="28"/>
  <c r="BY495" i="28"/>
  <c r="BY350" i="28"/>
  <c r="CG334" i="28"/>
  <c r="CG281" i="28"/>
  <c r="BY226" i="28"/>
  <c r="BY467" i="28"/>
  <c r="BY304" i="28"/>
  <c r="BY3" i="28"/>
  <c r="BZ3" i="28" s="1"/>
  <c r="CG239" i="28"/>
  <c r="BY42" i="28"/>
  <c r="CG35" i="28"/>
  <c r="CG14" i="28"/>
  <c r="BY330" i="28"/>
  <c r="BY217" i="28"/>
  <c r="CG407" i="28"/>
  <c r="CG420" i="28"/>
  <c r="BY157" i="28"/>
  <c r="BY263" i="28"/>
  <c r="CG296" i="28"/>
  <c r="BY289" i="28"/>
  <c r="CG357" i="28"/>
  <c r="BY430" i="28"/>
  <c r="BZ431" i="28" s="1"/>
  <c r="BZ432" i="28" s="1"/>
  <c r="BY324" i="28"/>
  <c r="BY351" i="28"/>
  <c r="BY118" i="28"/>
  <c r="BY397" i="28"/>
  <c r="BY459" i="28"/>
  <c r="CG370" i="28"/>
  <c r="BY215" i="28"/>
  <c r="CG74" i="28"/>
  <c r="BY453" i="28"/>
  <c r="BY311" i="28"/>
  <c r="BY390" i="28"/>
  <c r="CG372" i="28"/>
  <c r="BY68" i="28"/>
  <c r="CG320" i="28"/>
  <c r="CG210" i="28"/>
  <c r="BY478" i="28"/>
  <c r="BY425" i="28"/>
  <c r="BY30" i="28"/>
  <c r="BY9" i="28"/>
  <c r="BY456" i="28"/>
  <c r="BY57" i="28"/>
  <c r="CG50" i="28"/>
  <c r="BZ372" i="28"/>
  <c r="CG85" i="28"/>
  <c r="BY31" i="28"/>
  <c r="BY477" i="28"/>
  <c r="BY348" i="28"/>
  <c r="BY237" i="28"/>
  <c r="BV70" i="28"/>
  <c r="BY400" i="28"/>
  <c r="BY402" i="28"/>
  <c r="BY65" i="28"/>
  <c r="BZ65" i="28" s="1"/>
  <c r="BZ66" i="28" s="1"/>
  <c r="BY196" i="28"/>
  <c r="CG369" i="28"/>
  <c r="CG133" i="28"/>
  <c r="BY465" i="28"/>
  <c r="BY276" i="28"/>
  <c r="BY404" i="28"/>
  <c r="BY235" i="28"/>
  <c r="CG47" i="28"/>
  <c r="BY458" i="28"/>
  <c r="BY249" i="28"/>
  <c r="BY214" i="28"/>
  <c r="BY352" i="28"/>
  <c r="BY380" i="28"/>
  <c r="BY301" i="28"/>
  <c r="BY189" i="28"/>
  <c r="BY447" i="28"/>
  <c r="BY437" i="28"/>
  <c r="BY460" i="28"/>
  <c r="CG343" i="28"/>
  <c r="BY500" i="28"/>
  <c r="CG322" i="28"/>
  <c r="BY439" i="28"/>
  <c r="BY201" i="28"/>
  <c r="CG100" i="28"/>
  <c r="BY490" i="28"/>
  <c r="BY361" i="28"/>
  <c r="BY461" i="28"/>
  <c r="CG382" i="28"/>
  <c r="CG410" i="28"/>
  <c r="CG234" i="28"/>
  <c r="BY164" i="28"/>
  <c r="BP433" i="28"/>
  <c r="BY448" i="28"/>
  <c r="BY473" i="28"/>
  <c r="CG207" i="28"/>
  <c r="CG394" i="28"/>
  <c r="BY176" i="28"/>
  <c r="BY303" i="28"/>
  <c r="BY115" i="28"/>
  <c r="BY44" i="28"/>
  <c r="BQ121" i="28"/>
  <c r="BY479" i="28"/>
  <c r="BY362" i="28"/>
  <c r="BY399" i="28"/>
  <c r="BY450" i="28"/>
  <c r="BY354" i="28"/>
  <c r="BY323" i="28"/>
  <c r="CG419" i="28"/>
  <c r="BY187" i="28"/>
  <c r="BY53" i="28"/>
  <c r="BY106" i="28"/>
  <c r="BY436" i="28"/>
  <c r="BY472" i="28"/>
  <c r="BY142" i="28"/>
  <c r="BY484" i="28"/>
  <c r="BY56" i="28"/>
  <c r="BY476" i="28"/>
  <c r="BY153" i="28"/>
  <c r="BY273" i="28"/>
  <c r="CG222" i="28"/>
  <c r="BY474" i="28"/>
  <c r="BY489" i="28"/>
  <c r="BY163" i="28"/>
  <c r="BU185" i="28"/>
  <c r="BW185" i="28" s="1"/>
  <c r="BU118" i="28"/>
  <c r="BW118" i="28" s="1"/>
  <c r="BQ122" i="28"/>
  <c r="BQ454" i="28"/>
  <c r="BY225" i="28"/>
  <c r="CG344" i="28"/>
  <c r="BY365" i="28"/>
  <c r="BY6" i="28"/>
  <c r="BY386" i="28"/>
  <c r="BY338" i="28"/>
  <c r="CG358" i="28"/>
  <c r="BY418" i="28"/>
  <c r="BY18" i="28"/>
  <c r="BY21" i="28"/>
  <c r="CG21" i="28"/>
  <c r="BY462" i="28"/>
  <c r="CG272" i="28"/>
  <c r="BY277" i="28"/>
  <c r="BY81" i="28"/>
  <c r="BY455" i="28"/>
  <c r="BY337" i="28"/>
  <c r="BY464" i="28"/>
  <c r="BY385" i="28"/>
  <c r="BY426" i="28"/>
  <c r="BY378" i="28"/>
  <c r="CG11" i="28"/>
  <c r="BY494" i="28"/>
  <c r="BY483" i="28"/>
  <c r="CG408" i="28"/>
  <c r="BY488" i="28"/>
  <c r="BY161" i="28"/>
  <c r="CG23" i="28"/>
  <c r="BY412" i="28"/>
  <c r="BY250" i="28"/>
  <c r="BY368" i="28"/>
  <c r="BY39" i="28"/>
  <c r="BY169" i="28"/>
  <c r="CG98" i="28"/>
  <c r="BY376" i="28"/>
  <c r="CG257" i="28"/>
  <c r="CG308" i="28"/>
  <c r="CG64" i="28"/>
  <c r="BY213" i="28"/>
  <c r="CG269" i="28"/>
  <c r="CG310" i="28"/>
  <c r="BY197" i="28"/>
  <c r="BY80" i="28"/>
  <c r="BY86" i="28"/>
  <c r="CG86" i="28"/>
  <c r="BY233" i="28"/>
  <c r="CG233" i="28"/>
  <c r="BQ500" i="28"/>
  <c r="BU256" i="28"/>
  <c r="BW256" i="28" s="1"/>
  <c r="BY493" i="28"/>
  <c r="CG393" i="28"/>
  <c r="BY440" i="28"/>
  <c r="CG260" i="28"/>
  <c r="CG451" i="28"/>
  <c r="BY165" i="28"/>
  <c r="BY89" i="28"/>
  <c r="CG268" i="28"/>
  <c r="CG182" i="28"/>
  <c r="BY182" i="28"/>
  <c r="CG162" i="28"/>
  <c r="BY162" i="28"/>
  <c r="CG5" i="28"/>
  <c r="BY5" i="28"/>
  <c r="CG46" i="28"/>
  <c r="BY46" i="28"/>
  <c r="BY421" i="28"/>
  <c r="BZ422" i="28" s="1"/>
  <c r="BZ423" i="28" s="1"/>
  <c r="BZ424" i="28" s="1"/>
  <c r="CG421" i="28"/>
  <c r="CG84" i="28"/>
  <c r="BY84" i="28"/>
  <c r="CG132" i="28"/>
  <c r="BY132" i="28"/>
  <c r="BY75" i="28"/>
  <c r="BZ76" i="28" s="1"/>
  <c r="CG75" i="28"/>
  <c r="BY295" i="28"/>
  <c r="CG295" i="28"/>
  <c r="CG33" i="28"/>
  <c r="BY33" i="28"/>
  <c r="BY45" i="28"/>
  <c r="CG45" i="28"/>
  <c r="CG171" i="28"/>
  <c r="BY171" i="28"/>
  <c r="BY326" i="28"/>
  <c r="BY160" i="28"/>
  <c r="CG154" i="28"/>
  <c r="BY154" i="28"/>
  <c r="BY433" i="28"/>
  <c r="CG433" i="28"/>
  <c r="BY71" i="28"/>
  <c r="CG71" i="28"/>
  <c r="BY395" i="28"/>
  <c r="CG395" i="28"/>
  <c r="BY204" i="28"/>
  <c r="CG204" i="28"/>
  <c r="BY123" i="28"/>
  <c r="CG123" i="28"/>
  <c r="CG52" i="28"/>
  <c r="BY52" i="28"/>
  <c r="CG112" i="28"/>
  <c r="BY112" i="28"/>
  <c r="CG208" i="28"/>
  <c r="BY208" i="28"/>
  <c r="CG32" i="28"/>
  <c r="BY32" i="28"/>
  <c r="BY485" i="28"/>
  <c r="BY392" i="28"/>
  <c r="BY403" i="28"/>
  <c r="BY315" i="28"/>
  <c r="CG26" i="28"/>
  <c r="BY278" i="28"/>
  <c r="CG278" i="28"/>
  <c r="BY37" i="28"/>
  <c r="CG37" i="28"/>
  <c r="BY245" i="28"/>
  <c r="CG245" i="28"/>
  <c r="BY198" i="28"/>
  <c r="CG198" i="28"/>
  <c r="CG41" i="28"/>
  <c r="BY41" i="28"/>
  <c r="CG166" i="28"/>
  <c r="BY166" i="28"/>
  <c r="CG96" i="28"/>
  <c r="BY96" i="28"/>
  <c r="CG144" i="28"/>
  <c r="BY144" i="28"/>
  <c r="BZ144" i="28" s="1"/>
  <c r="BY87" i="28"/>
  <c r="CG87" i="28"/>
  <c r="BY309" i="28"/>
  <c r="CG309" i="28"/>
  <c r="BY113" i="28"/>
  <c r="CG113" i="28"/>
  <c r="CG79" i="28"/>
  <c r="BY79" i="28"/>
  <c r="BY259" i="28"/>
  <c r="CG259" i="28"/>
  <c r="CG229" i="28"/>
  <c r="BY229" i="28"/>
  <c r="CG186" i="28"/>
  <c r="BY186" i="28"/>
  <c r="CG29" i="28"/>
  <c r="BY29" i="28"/>
  <c r="BY252" i="28"/>
  <c r="BZ252" i="28" s="1"/>
  <c r="CG252" i="28"/>
  <c r="CG267" i="28"/>
  <c r="BY267" i="28"/>
  <c r="CG4" i="28"/>
  <c r="BY4" i="28"/>
  <c r="BY491" i="28"/>
  <c r="BY297" i="28"/>
  <c r="BZ298" i="28" s="1"/>
  <c r="BY497" i="28"/>
  <c r="BY316" i="28"/>
  <c r="BY406" i="28"/>
  <c r="BY199" i="28"/>
  <c r="BY27" i="28"/>
  <c r="BZ27" i="28" s="1"/>
  <c r="CG38" i="28"/>
  <c r="BY49" i="28"/>
  <c r="CG49" i="28"/>
  <c r="CG305" i="28"/>
  <c r="BY305" i="28"/>
  <c r="CG270" i="28"/>
  <c r="BY270" i="28"/>
  <c r="CG178" i="28"/>
  <c r="BY178" i="28"/>
  <c r="BZ179" i="28" s="1"/>
  <c r="BZ180" i="28" s="1"/>
  <c r="BZ181" i="28" s="1"/>
  <c r="BY445" i="28"/>
  <c r="BZ446" i="28" s="1"/>
  <c r="CG445" i="28"/>
  <c r="BY48" i="28"/>
  <c r="CG48" i="28"/>
  <c r="CG183" i="28"/>
  <c r="BY183" i="28"/>
  <c r="CG279" i="28"/>
  <c r="BY279" i="28"/>
  <c r="CG405" i="28"/>
  <c r="BY405" i="28"/>
  <c r="CG220" i="28"/>
  <c r="BY220" i="28"/>
  <c r="CG117" i="28"/>
  <c r="BY117" i="28"/>
  <c r="BY125" i="28"/>
  <c r="CG125" i="28"/>
  <c r="BY345" i="28"/>
  <c r="CG345" i="28"/>
  <c r="BY321" i="28"/>
  <c r="CG321" i="28"/>
  <c r="BY414" i="28"/>
  <c r="BY290" i="28"/>
  <c r="CG290" i="28"/>
  <c r="BY190" i="28"/>
  <c r="CG190" i="28"/>
  <c r="CG191" i="28"/>
  <c r="BY191" i="28"/>
  <c r="BY83" i="28"/>
  <c r="CG83" i="28"/>
  <c r="BY359" i="28"/>
  <c r="CG359" i="28"/>
  <c r="BY216" i="28"/>
  <c r="CG216" i="28"/>
  <c r="BY135" i="28"/>
  <c r="CG135" i="28"/>
  <c r="CG16" i="28"/>
  <c r="BY16" i="28"/>
  <c r="BY124" i="28"/>
  <c r="CG124" i="28"/>
  <c r="CG20" i="28"/>
  <c r="BY20" i="28"/>
  <c r="BY137" i="28"/>
  <c r="BZ138" i="28" s="1"/>
  <c r="CG137" i="28"/>
  <c r="CG91" i="28"/>
  <c r="BY91" i="28"/>
  <c r="CG367" i="28"/>
  <c r="BY367" i="28"/>
  <c r="CG174" i="28"/>
  <c r="BY174" i="28"/>
  <c r="CG212" i="28"/>
  <c r="BY212" i="28"/>
  <c r="CG152" i="28"/>
  <c r="BY152" i="28"/>
  <c r="BY373" i="28"/>
  <c r="BY374" i="28"/>
  <c r="BY127" i="28"/>
  <c r="CG317" i="28"/>
  <c r="BY317" i="28"/>
  <c r="CG202" i="28"/>
  <c r="BY202" i="28"/>
  <c r="CG60" i="28"/>
  <c r="BY60" i="28"/>
  <c r="CG108" i="28"/>
  <c r="BY108" i="28"/>
  <c r="BY99" i="28"/>
  <c r="BZ99" i="28" s="1"/>
  <c r="CG99" i="28"/>
  <c r="BY149" i="28"/>
  <c r="CG149" i="28"/>
  <c r="BY271" i="28"/>
  <c r="CG271" i="28"/>
  <c r="BY36" i="28"/>
  <c r="CG36" i="28"/>
  <c r="BY366" i="28"/>
  <c r="CG346" i="28"/>
  <c r="CG246" i="28"/>
  <c r="BY139" i="28"/>
  <c r="BY302" i="28"/>
  <c r="CG302" i="28"/>
  <c r="CG282" i="28"/>
  <c r="BY282" i="28"/>
  <c r="CG274" i="28"/>
  <c r="BY274" i="28"/>
  <c r="BY12" i="28"/>
  <c r="BZ12" i="28" s="1"/>
  <c r="CG12" i="28"/>
  <c r="CG105" i="28"/>
  <c r="BY105" i="28"/>
  <c r="BY195" i="28"/>
  <c r="CG195" i="28"/>
  <c r="CG291" i="28"/>
  <c r="BY291" i="28"/>
  <c r="BZ292" i="28" s="1"/>
  <c r="BZ293" i="28" s="1"/>
  <c r="CG232" i="28"/>
  <c r="BY232" i="28"/>
  <c r="CG236" i="28"/>
  <c r="BY236" i="28"/>
  <c r="CG104" i="28"/>
  <c r="BY104" i="28"/>
  <c r="CG429" i="28"/>
  <c r="BY429" i="28"/>
  <c r="BY266" i="28"/>
  <c r="CG266" i="28"/>
  <c r="BY471" i="28"/>
  <c r="BV196" i="28"/>
  <c r="BY492" i="28"/>
  <c r="BY247" i="28"/>
  <c r="BY449" i="28"/>
  <c r="BY299" i="28"/>
  <c r="BY300" i="28"/>
  <c r="CG443" i="28"/>
  <c r="CG293" i="28"/>
  <c r="CG444" i="28"/>
  <c r="BY306" i="28"/>
  <c r="CG329" i="28"/>
  <c r="BY329" i="28"/>
  <c r="CG262" i="28"/>
  <c r="BY262" i="28"/>
  <c r="CG58" i="28"/>
  <c r="BY58" i="28"/>
  <c r="CG95" i="28"/>
  <c r="BY95" i="28"/>
  <c r="BY228" i="28"/>
  <c r="CG228" i="28"/>
  <c r="CG140" i="28"/>
  <c r="BY140" i="28"/>
  <c r="CG8" i="28"/>
  <c r="BY8" i="28"/>
  <c r="BY147" i="28"/>
  <c r="CG147" i="28"/>
  <c r="CG28" i="28"/>
  <c r="BY28" i="28"/>
  <c r="CG136" i="28"/>
  <c r="BY136" i="28"/>
  <c r="CG141" i="28"/>
  <c r="BY141" i="28"/>
  <c r="CG417" i="28"/>
  <c r="BY417" i="28"/>
  <c r="CG379" i="28"/>
  <c r="BY379" i="28"/>
  <c r="CG355" i="28"/>
  <c r="BY355" i="28"/>
  <c r="BY454" i="28"/>
  <c r="BY363" i="28"/>
  <c r="BY364" i="28"/>
  <c r="BY253" i="28"/>
  <c r="BY256" i="28"/>
  <c r="BZ257" i="28" s="1"/>
  <c r="BY209" i="28"/>
  <c r="CG209" i="28"/>
  <c r="CG70" i="28"/>
  <c r="BY70" i="28"/>
  <c r="CG10" i="28"/>
  <c r="BY10" i="28"/>
  <c r="CG72" i="28"/>
  <c r="BY72" i="28"/>
  <c r="CG120" i="28"/>
  <c r="BY120" i="28"/>
  <c r="BZ121" i="28" s="1"/>
  <c r="BZ122" i="28" s="1"/>
  <c r="BY333" i="28"/>
  <c r="CG333" i="28"/>
  <c r="BY63" i="28"/>
  <c r="BZ63" i="28" s="1"/>
  <c r="BZ64" i="28" s="1"/>
  <c r="CG63" i="28"/>
  <c r="BY283" i="28"/>
  <c r="CG283" i="28"/>
  <c r="CG128" i="28"/>
  <c r="BY128" i="28"/>
  <c r="BY13" i="28"/>
  <c r="CG13" i="28"/>
  <c r="CG17" i="28"/>
  <c r="BY17" i="28"/>
  <c r="CG67" i="28"/>
  <c r="BY67" i="28"/>
  <c r="BY25" i="28"/>
  <c r="CG25" i="28"/>
  <c r="BY224" i="28"/>
  <c r="CG224" i="28"/>
  <c r="CG219" i="28"/>
  <c r="BY416" i="28"/>
  <c r="BY353" i="28"/>
  <c r="BY401" i="28"/>
  <c r="BY69" i="28"/>
  <c r="BY499" i="28"/>
  <c r="CG158" i="28"/>
  <c r="BY158" i="28"/>
  <c r="CG341" i="28"/>
  <c r="BY341" i="28"/>
  <c r="CG241" i="28"/>
  <c r="BY241" i="28"/>
  <c r="CG294" i="28"/>
  <c r="BY294" i="28"/>
  <c r="CG82" i="28"/>
  <c r="BY82" i="28"/>
  <c r="BZ82" i="28" s="1"/>
  <c r="CG286" i="28"/>
  <c r="BY286" i="28"/>
  <c r="BZ394" i="28"/>
  <c r="CG22" i="28"/>
  <c r="BY22" i="28"/>
  <c r="BY409" i="28"/>
  <c r="BZ410" i="28" s="1"/>
  <c r="CG409" i="28"/>
  <c r="BY24" i="28"/>
  <c r="CG24" i="28"/>
  <c r="CG129" i="28"/>
  <c r="BY129" i="28"/>
  <c r="BY159" i="28"/>
  <c r="CG159" i="28"/>
  <c r="CG244" i="28"/>
  <c r="BY244" i="28"/>
  <c r="CG441" i="28"/>
  <c r="BY441" i="28"/>
  <c r="CG194" i="28"/>
  <c r="BY194" i="28"/>
  <c r="CG258" i="28"/>
  <c r="BY258" i="28"/>
  <c r="BY481" i="28"/>
  <c r="BY335" i="28"/>
  <c r="BY482" i="28"/>
  <c r="BY336" i="28"/>
  <c r="BY238" i="28"/>
  <c r="CG396" i="28"/>
  <c r="BZ265" i="28"/>
  <c r="BY77" i="28"/>
  <c r="CG170" i="28"/>
  <c r="BY170" i="28"/>
  <c r="BY254" i="28"/>
  <c r="CG254" i="28"/>
  <c r="BY221" i="28"/>
  <c r="CG221" i="28"/>
  <c r="CG94" i="28"/>
  <c r="BY94" i="28"/>
  <c r="CG205" i="28"/>
  <c r="BY205" i="28"/>
  <c r="CG34" i="28"/>
  <c r="BY34" i="28"/>
  <c r="CG59" i="28"/>
  <c r="BY59" i="28"/>
  <c r="BY383" i="28"/>
  <c r="CG383" i="28"/>
  <c r="BY240" i="28"/>
  <c r="CG240" i="28"/>
  <c r="BY111" i="28"/>
  <c r="CG111" i="28"/>
  <c r="CG255" i="28"/>
  <c r="BY255" i="28"/>
  <c r="CG248" i="28"/>
  <c r="BY248" i="28"/>
  <c r="CG40" i="28"/>
  <c r="BY40" i="28"/>
  <c r="CG148" i="28"/>
  <c r="BY148" i="28"/>
  <c r="CG116" i="28"/>
  <c r="BY116" i="28"/>
  <c r="CG55" i="28"/>
  <c r="BY55" i="28"/>
  <c r="CG391" i="28"/>
  <c r="BY391" i="28"/>
  <c r="CG487" i="28"/>
  <c r="BY487" i="28"/>
  <c r="BU85" i="28"/>
  <c r="BW85" i="28" s="1"/>
  <c r="BZ389" i="28"/>
  <c r="BV109" i="28"/>
  <c r="BQ215" i="28"/>
  <c r="BU215" i="28"/>
  <c r="BW215" i="28" s="1"/>
  <c r="BV112" i="28"/>
  <c r="BP157" i="28"/>
  <c r="BV194" i="28"/>
  <c r="BV176" i="28"/>
  <c r="BP462" i="28"/>
  <c r="BQ72" i="28"/>
  <c r="BQ203" i="28"/>
  <c r="BU167" i="28"/>
  <c r="BW167" i="28" s="1"/>
  <c r="BU475" i="28"/>
  <c r="BW475" i="28" s="1"/>
  <c r="BU443" i="28"/>
  <c r="BW443" i="28" s="1"/>
  <c r="BV400" i="28"/>
  <c r="BO83" i="28" a="1"/>
  <c r="BO83" i="28" s="1"/>
  <c r="BP83" i="28" s="1"/>
  <c r="BV88" i="28"/>
  <c r="BQ294" i="28"/>
  <c r="BU199" i="28"/>
  <c r="BW199" i="28" s="1"/>
  <c r="BU94" i="28"/>
  <c r="BW94" i="28" s="1"/>
  <c r="BU107" i="28"/>
  <c r="BW107" i="28" s="1"/>
  <c r="BQ458" i="28"/>
  <c r="BV135" i="28"/>
  <c r="BQ125" i="28"/>
  <c r="BP130" i="28"/>
  <c r="BP159" i="28"/>
  <c r="BV365" i="28"/>
  <c r="BQ388" i="28"/>
  <c r="BP256" i="28"/>
  <c r="BP328" i="28"/>
  <c r="BQ199" i="28"/>
  <c r="BU423" i="28"/>
  <c r="BW423" i="28" s="1"/>
  <c r="BP457" i="28"/>
  <c r="BP79" i="28"/>
  <c r="BU209" i="28"/>
  <c r="BW209" i="28" s="1"/>
  <c r="BP62" i="28"/>
  <c r="BP214" i="28"/>
  <c r="BQ498" i="28"/>
  <c r="BV169" i="28"/>
  <c r="BQ483" i="28"/>
  <c r="BU483" i="28"/>
  <c r="BW483" i="28" s="1"/>
  <c r="BU429" i="28"/>
  <c r="BW429" i="28" s="1"/>
  <c r="BU254" i="28"/>
  <c r="BW254" i="28" s="1"/>
  <c r="BP417" i="28"/>
  <c r="BQ485" i="28"/>
  <c r="BU187" i="28"/>
  <c r="BW187" i="28" s="1"/>
  <c r="BP391" i="28"/>
  <c r="BQ160" i="28"/>
  <c r="BV472" i="28"/>
  <c r="BV285" i="28"/>
  <c r="BP291" i="28"/>
  <c r="BQ381" i="28"/>
  <c r="BV193" i="28"/>
  <c r="BU467" i="28"/>
  <c r="BW467" i="28" s="1"/>
  <c r="BV426" i="28"/>
  <c r="BQ354" i="28"/>
  <c r="BQ259" i="28"/>
  <c r="BQ167" i="28"/>
  <c r="BU445" i="28"/>
  <c r="BW445" i="28" s="1"/>
  <c r="BU326" i="28"/>
  <c r="BW326" i="28" s="1"/>
  <c r="BQ486" i="28"/>
  <c r="BQ394" i="28"/>
  <c r="BV486" i="28"/>
  <c r="BU358" i="28"/>
  <c r="BW358" i="28" s="1"/>
  <c r="BU325" i="28"/>
  <c r="BW325" i="28" s="1"/>
  <c r="BU369" i="28"/>
  <c r="BW369" i="28" s="1"/>
  <c r="BP202" i="28"/>
  <c r="BQ460" i="28"/>
  <c r="BP98" i="28"/>
  <c r="BU250" i="28"/>
  <c r="BW250" i="28" s="1"/>
  <c r="BU398" i="28"/>
  <c r="BW398" i="28" s="1"/>
  <c r="BQ463" i="28"/>
  <c r="BU284" i="28"/>
  <c r="BW284" i="28" s="1"/>
  <c r="BP440" i="28"/>
  <c r="BQ395" i="28"/>
  <c r="BP123" i="28"/>
  <c r="BP234" i="28"/>
  <c r="BU493" i="28"/>
  <c r="BW493" i="28" s="1"/>
  <c r="BV178" i="28"/>
  <c r="BQ163" i="28"/>
  <c r="BU490" i="28"/>
  <c r="BW490" i="28" s="1"/>
  <c r="BP331" i="28"/>
  <c r="BP179" i="28"/>
  <c r="BV246" i="28"/>
  <c r="BQ389" i="28"/>
  <c r="BU356" i="28"/>
  <c r="BW356" i="28" s="1"/>
  <c r="BP261" i="28"/>
  <c r="BP217" i="28"/>
  <c r="BV381" i="28"/>
  <c r="BQ441" i="28"/>
  <c r="BQ415" i="28"/>
  <c r="BP358" i="28"/>
  <c r="BP285" i="28"/>
  <c r="BQ392" i="28"/>
  <c r="BQ175" i="28"/>
  <c r="BU249" i="28"/>
  <c r="BW249" i="28" s="1"/>
  <c r="BQ66" i="28"/>
  <c r="BU469" i="28"/>
  <c r="BW469" i="28" s="1"/>
  <c r="BP77" i="28"/>
  <c r="BU479" i="28"/>
  <c r="BW479" i="28" s="1"/>
  <c r="BV407" i="28"/>
  <c r="BP104" i="28"/>
  <c r="BQ434" i="28"/>
  <c r="BQ363" i="28"/>
  <c r="BU454" i="28"/>
  <c r="BW454" i="28" s="1"/>
  <c r="BP438" i="28"/>
  <c r="BQ271" i="28"/>
  <c r="BV382" i="28"/>
  <c r="BV334" i="28"/>
  <c r="BQ329" i="28"/>
  <c r="BP355" i="28"/>
  <c r="BP484" i="28"/>
  <c r="BP412" i="28"/>
  <c r="BU378" i="28"/>
  <c r="BW378" i="28" s="1"/>
  <c r="BV450" i="28"/>
  <c r="BP103" i="28"/>
  <c r="BU318" i="28"/>
  <c r="BW318" i="28" s="1"/>
  <c r="BU278" i="28"/>
  <c r="BW278" i="28" s="1"/>
  <c r="BU476" i="28"/>
  <c r="BW476" i="28" s="1"/>
  <c r="BP481" i="28"/>
  <c r="BP63" i="28"/>
  <c r="BQ172" i="28"/>
  <c r="BV67" i="28"/>
  <c r="BP197" i="28"/>
  <c r="BQ211" i="28"/>
  <c r="BQ176" i="28"/>
  <c r="BU150" i="28"/>
  <c r="BW150" i="28" s="1"/>
  <c r="BP254" i="28"/>
  <c r="BV181" i="28"/>
  <c r="BP497" i="28"/>
  <c r="BV473" i="28"/>
  <c r="BU447" i="28"/>
  <c r="BW447" i="28" s="1"/>
  <c r="BU243" i="28"/>
  <c r="BW243" i="28" s="1"/>
  <c r="BP399" i="28"/>
  <c r="BP495" i="28"/>
  <c r="BV357" i="28"/>
  <c r="BU495" i="28"/>
  <c r="BW495" i="28" s="1"/>
  <c r="BP171" i="28"/>
  <c r="BU170" i="28"/>
  <c r="BW170" i="28" s="1"/>
  <c r="BP493" i="28"/>
  <c r="BP435" i="28"/>
  <c r="BQ68" i="28"/>
  <c r="BV51" i="28"/>
  <c r="BQ268" i="28"/>
  <c r="BP340" i="28"/>
  <c r="BP101" i="28"/>
  <c r="BV359" i="28"/>
  <c r="BP397" i="28"/>
  <c r="BQ208" i="28"/>
  <c r="BU65" i="28"/>
  <c r="BW65" i="28" s="1"/>
  <c r="BQ332" i="28"/>
  <c r="BU281" i="28"/>
  <c r="BW281" i="28" s="1"/>
  <c r="BV132" i="28"/>
  <c r="BP337" i="28"/>
  <c r="BP494" i="28"/>
  <c r="BV444" i="28"/>
  <c r="BQ383" i="28"/>
  <c r="BQ255" i="28"/>
  <c r="BQ466" i="28"/>
  <c r="BU492" i="28"/>
  <c r="BW492" i="28" s="1"/>
  <c r="BP173" i="28"/>
  <c r="BQ286" i="28"/>
  <c r="BP169" i="28"/>
  <c r="BU397" i="28"/>
  <c r="BW397" i="28" s="1"/>
  <c r="BU136" i="28"/>
  <c r="BW136" i="28" s="1"/>
  <c r="BP491" i="28"/>
  <c r="BP265" i="28"/>
  <c r="BQ237" i="28"/>
  <c r="BP162" i="28"/>
  <c r="BV321" i="28"/>
  <c r="BV260" i="28"/>
  <c r="BV91" i="28"/>
  <c r="BQ165" i="28"/>
  <c r="BQ239" i="28"/>
  <c r="BQ126" i="28"/>
  <c r="BP65" i="28"/>
  <c r="BV355" i="28"/>
  <c r="BV324" i="28"/>
  <c r="BV448" i="28"/>
  <c r="BQ323" i="28"/>
  <c r="BU108" i="28"/>
  <c r="BW108" i="28" s="1"/>
  <c r="BQ414" i="28"/>
  <c r="BP357" i="28"/>
  <c r="BV362" i="28"/>
  <c r="BU329" i="28"/>
  <c r="BW329" i="28" s="1"/>
  <c r="BV253" i="28"/>
  <c r="BU189" i="28"/>
  <c r="BW189" i="28" s="1"/>
  <c r="BU240" i="28"/>
  <c r="BW240" i="28" s="1"/>
  <c r="BP366" i="28"/>
  <c r="BU175" i="28"/>
  <c r="BW175" i="28" s="1"/>
  <c r="BU401" i="28"/>
  <c r="BW401" i="28" s="1"/>
  <c r="BU328" i="28"/>
  <c r="BW328" i="28" s="1"/>
  <c r="BP492" i="28"/>
  <c r="BQ102" i="28"/>
  <c r="BP263" i="28"/>
  <c r="BQ288" i="28"/>
  <c r="BP210" i="28"/>
  <c r="BP413" i="28"/>
  <c r="BP496" i="28"/>
  <c r="BP361" i="28"/>
  <c r="BP75" i="28"/>
  <c r="BU333" i="28"/>
  <c r="BW333" i="28" s="1"/>
  <c r="BU261" i="28"/>
  <c r="BW261" i="28" s="1"/>
  <c r="BV208" i="28"/>
  <c r="BU239" i="28"/>
  <c r="BW239" i="28" s="1"/>
  <c r="BO80" i="28" a="1"/>
  <c r="BO80" i="28" s="1"/>
  <c r="BP80" i="28" s="1"/>
  <c r="BQ418" i="28"/>
  <c r="BP128" i="28"/>
  <c r="BU428" i="28"/>
  <c r="BW428" i="28" s="1"/>
  <c r="BU371" i="28"/>
  <c r="BW371" i="28" s="1"/>
  <c r="BU245" i="28"/>
  <c r="BW245" i="28" s="1"/>
  <c r="BP356" i="28"/>
  <c r="BQ70" i="28"/>
  <c r="BV290" i="28"/>
  <c r="BQ499" i="28"/>
  <c r="BP487" i="28"/>
  <c r="BQ324" i="28"/>
  <c r="BP260" i="28"/>
  <c r="BU72" i="28"/>
  <c r="BW72" i="28" s="1"/>
  <c r="BV205" i="28"/>
  <c r="BQ209" i="28"/>
  <c r="BV116" i="28"/>
  <c r="BQ459" i="28"/>
  <c r="BP461" i="28"/>
  <c r="BQ292" i="28"/>
  <c r="BP207" i="28"/>
  <c r="BU471" i="28"/>
  <c r="BW471" i="28" s="1"/>
  <c r="BU201" i="28"/>
  <c r="BW201" i="28" s="1"/>
  <c r="BU286" i="28"/>
  <c r="BW286" i="28" s="1"/>
  <c r="BV289" i="28"/>
  <c r="BQ232" i="28"/>
  <c r="BP177" i="28"/>
  <c r="BV478" i="28"/>
  <c r="BV374" i="28"/>
  <c r="BP327" i="28"/>
  <c r="BP289" i="28"/>
  <c r="BQ174" i="28"/>
  <c r="BU481" i="28"/>
  <c r="BW481" i="28" s="1"/>
  <c r="BU367" i="28"/>
  <c r="BW367" i="28" s="1"/>
  <c r="BQ390" i="28"/>
  <c r="BV197" i="28"/>
  <c r="BV133" i="28"/>
  <c r="BP341" i="28"/>
  <c r="BQ364" i="28"/>
  <c r="BP124" i="28"/>
  <c r="BU468" i="28"/>
  <c r="BW468" i="28" s="1"/>
  <c r="BU204" i="28"/>
  <c r="BW204" i="28" s="1"/>
  <c r="BQ212" i="28"/>
  <c r="BP181" i="28"/>
  <c r="BQ490" i="28"/>
  <c r="BP78" i="28"/>
  <c r="BU364" i="28"/>
  <c r="BW364" i="28" s="1"/>
  <c r="BU421" i="28"/>
  <c r="BW421" i="28" s="1"/>
  <c r="BU165" i="28"/>
  <c r="BW165" i="28" s="1"/>
  <c r="BQ387" i="28"/>
  <c r="BQ178" i="28"/>
  <c r="BV485" i="28"/>
  <c r="BU399" i="28"/>
  <c r="BW399" i="28" s="1"/>
  <c r="BU114" i="28"/>
  <c r="BW114" i="28" s="1"/>
  <c r="BV276" i="28"/>
  <c r="BV186" i="28"/>
  <c r="BQ262" i="28"/>
  <c r="BU379" i="28"/>
  <c r="BW379" i="28" s="1"/>
  <c r="BV332" i="28"/>
  <c r="BU375" i="28"/>
  <c r="BW375" i="28" s="1"/>
  <c r="BU263" i="28"/>
  <c r="BW263" i="28" s="1"/>
  <c r="BQ71" i="28"/>
  <c r="BP326" i="28"/>
  <c r="BQ267" i="28"/>
  <c r="BQ235" i="28"/>
  <c r="BV259" i="28"/>
  <c r="BP129" i="28"/>
  <c r="BQ295" i="28"/>
  <c r="BU451" i="28"/>
  <c r="BW451" i="28" s="1"/>
  <c r="BV424" i="28"/>
  <c r="BQ258" i="28"/>
  <c r="BP233" i="28"/>
  <c r="BU470" i="28"/>
  <c r="BW470" i="28" s="1"/>
  <c r="BQ464" i="28"/>
  <c r="BQ489" i="28"/>
  <c r="BQ205" i="28"/>
  <c r="BP100" i="28"/>
  <c r="BV489" i="28"/>
  <c r="BV404" i="28"/>
  <c r="BV211" i="28"/>
  <c r="BU184" i="28"/>
  <c r="BW184" i="28" s="1"/>
  <c r="BU212" i="28"/>
  <c r="BW212" i="28" s="1"/>
  <c r="BP166" i="28"/>
  <c r="BU173" i="28"/>
  <c r="BW173" i="28" s="1"/>
  <c r="BP420" i="28"/>
  <c r="BP386" i="28"/>
  <c r="BP334" i="28"/>
  <c r="BV331" i="28"/>
  <c r="BV182" i="28"/>
  <c r="BQ488" i="28"/>
  <c r="BV323" i="28"/>
  <c r="BV238" i="28"/>
  <c r="BU137" i="28"/>
  <c r="BW137" i="28" s="1"/>
  <c r="BP339" i="28"/>
  <c r="BP365" i="28"/>
  <c r="BP231" i="28"/>
  <c r="BP76" i="28"/>
  <c r="BU480" i="28"/>
  <c r="BW480" i="28" s="1"/>
  <c r="BU383" i="28"/>
  <c r="BW383" i="28" s="1"/>
  <c r="BP480" i="28"/>
  <c r="BP482" i="28"/>
  <c r="BQ293" i="28"/>
  <c r="BU179" i="28"/>
  <c r="BW179" i="28" s="1"/>
  <c r="BV177" i="28"/>
  <c r="BP253" i="28"/>
  <c r="BQ240" i="28"/>
  <c r="BU322" i="28"/>
  <c r="BW322" i="28" s="1"/>
  <c r="BQ336" i="28"/>
  <c r="BV247" i="28"/>
  <c r="BU282" i="28"/>
  <c r="BW282" i="28" s="1"/>
  <c r="BP287" i="28"/>
  <c r="BQ164" i="28"/>
  <c r="BU172" i="28"/>
  <c r="BW172" i="28" s="1"/>
  <c r="BU93" i="28"/>
  <c r="BW93" i="28" s="1"/>
  <c r="BP325" i="28"/>
  <c r="BV366" i="28"/>
  <c r="BU213" i="28"/>
  <c r="BW213" i="28" s="1"/>
  <c r="BV190" i="28"/>
  <c r="BQ108" i="28"/>
  <c r="BV376" i="28"/>
  <c r="BU408" i="28"/>
  <c r="BW408" i="28" s="1"/>
  <c r="BV363" i="28"/>
  <c r="BQ161" i="28"/>
  <c r="BU373" i="28"/>
  <c r="BW373" i="28" s="1"/>
  <c r="BP216" i="28"/>
  <c r="BU405" i="28"/>
  <c r="BW405" i="28" s="1"/>
  <c r="BU113" i="28"/>
  <c r="BW113" i="28" s="1"/>
  <c r="BU69" i="28"/>
  <c r="BW69" i="28" s="1"/>
  <c r="BP322" i="28"/>
  <c r="BQ238" i="28"/>
  <c r="BQ269" i="28"/>
  <c r="BP290" i="28"/>
  <c r="BU380" i="28"/>
  <c r="BW380" i="28" s="1"/>
  <c r="BU90" i="28"/>
  <c r="BW90" i="28" s="1"/>
  <c r="BU174" i="28"/>
  <c r="BW174" i="28" s="1"/>
  <c r="BV242" i="28"/>
  <c r="BU244" i="28"/>
  <c r="BW244" i="28" s="1"/>
  <c r="BU494" i="28"/>
  <c r="BW494" i="28" s="1"/>
  <c r="BU206" i="28"/>
  <c r="BW206" i="28" s="1"/>
  <c r="BU320" i="28"/>
  <c r="BW320" i="28" s="1"/>
  <c r="BU134" i="28"/>
  <c r="BW134" i="28" s="1"/>
  <c r="BP439" i="28"/>
  <c r="BQ74" i="28"/>
  <c r="BP479" i="28"/>
  <c r="BP198" i="28"/>
  <c r="BU427" i="28"/>
  <c r="BW427" i="28" s="1"/>
  <c r="BU279" i="28"/>
  <c r="BW279" i="28" s="1"/>
  <c r="BV111" i="28"/>
  <c r="BQ362" i="28"/>
  <c r="BV487" i="28"/>
  <c r="BV449" i="28"/>
  <c r="BQ131" i="28"/>
  <c r="BQ333" i="28"/>
  <c r="BQ218" i="28"/>
  <c r="BV319" i="28"/>
  <c r="BQ105" i="28"/>
  <c r="BP456" i="28"/>
  <c r="BP367" i="28"/>
  <c r="BP64" i="28"/>
  <c r="BP99" i="28"/>
  <c r="BV453" i="28"/>
  <c r="BV474" i="28"/>
  <c r="BU188" i="28"/>
  <c r="BW188" i="28" s="1"/>
  <c r="BP455" i="28"/>
  <c r="BQ436" i="28"/>
  <c r="BP206" i="28"/>
  <c r="BQ158" i="28"/>
  <c r="BU453" i="28"/>
  <c r="BW453" i="28" s="1"/>
  <c r="BU403" i="28"/>
  <c r="BW403" i="28" s="1"/>
  <c r="BV425" i="28"/>
  <c r="BU151" i="28"/>
  <c r="BW151" i="28" s="1"/>
  <c r="BV92" i="28"/>
  <c r="BQ236" i="28"/>
  <c r="BP270" i="28"/>
  <c r="BV368" i="28"/>
  <c r="BV370" i="28"/>
  <c r="BP200" i="28"/>
  <c r="BU207" i="28"/>
  <c r="BW207" i="28" s="1"/>
  <c r="BP465" i="28"/>
  <c r="BP398" i="28"/>
  <c r="BQ257" i="28"/>
  <c r="BV491" i="28"/>
  <c r="BV402" i="28"/>
  <c r="BU52" i="28"/>
  <c r="BW52" i="28" s="1"/>
  <c r="BP309" i="28"/>
  <c r="BQ359" i="28"/>
  <c r="BQ168" i="28"/>
  <c r="BP183" i="28"/>
  <c r="BQ180" i="28"/>
  <c r="BU89" i="28"/>
  <c r="BW89" i="28" s="1"/>
  <c r="BU287" i="28"/>
  <c r="BW287" i="28" s="1"/>
  <c r="BQ170" i="28"/>
  <c r="BP127" i="28"/>
  <c r="BP213" i="28"/>
  <c r="BV360" i="28"/>
  <c r="BV317" i="28"/>
  <c r="BV292" i="28"/>
  <c r="BV287" i="28"/>
  <c r="BU198" i="28"/>
  <c r="BW198" i="28" s="1"/>
  <c r="BQ204" i="28"/>
  <c r="BP73" i="28"/>
  <c r="BU361" i="28"/>
  <c r="BW361" i="28" s="1"/>
  <c r="BQ384" i="28"/>
  <c r="BP419" i="28"/>
  <c r="BV446" i="28"/>
  <c r="BU110" i="28"/>
  <c r="BW110" i="28" s="1"/>
  <c r="BQ272" i="28"/>
  <c r="BQ393" i="28"/>
  <c r="BQ330" i="28"/>
  <c r="BU191" i="28"/>
  <c r="BW191" i="28" s="1"/>
  <c r="BV241" i="28"/>
  <c r="BV87" i="28"/>
  <c r="BU86" i="28"/>
  <c r="BW86" i="28" s="1"/>
  <c r="BV283" i="28"/>
  <c r="BV171" i="28"/>
  <c r="BU117" i="28"/>
  <c r="BW117" i="28" s="1"/>
  <c r="BO321" i="28" a="1"/>
  <c r="BO321" i="28" s="1"/>
  <c r="BO310" i="28" a="1"/>
  <c r="BO310" i="28" s="1"/>
  <c r="BO320" i="28" a="1"/>
  <c r="BO320" i="28" s="1"/>
  <c r="BO317" i="28" a="1"/>
  <c r="BO317" i="28" s="1"/>
  <c r="BO314" i="28" a="1"/>
  <c r="BO314" i="28" s="1"/>
  <c r="BO311" i="28" a="1"/>
  <c r="BO311" i="28" s="1"/>
  <c r="BO313" i="28" a="1"/>
  <c r="BO313" i="28" s="1"/>
  <c r="BO312" i="28" a="1"/>
  <c r="BO312" i="28" s="1"/>
  <c r="BO97" i="28" a="1"/>
  <c r="BO97" i="28" s="1"/>
  <c r="BO94" i="28" a="1"/>
  <c r="BO94" i="28" s="1"/>
  <c r="BO96" i="28" a="1"/>
  <c r="BO96" i="28" s="1"/>
  <c r="BO95" i="28" a="1"/>
  <c r="BO95" i="28" s="1"/>
  <c r="BO380" i="28" a="1"/>
  <c r="BO380" i="28" s="1"/>
  <c r="BO376" i="28" a="1"/>
  <c r="BO376" i="28" s="1"/>
  <c r="BO373" i="28" a="1"/>
  <c r="BO373" i="28" s="1"/>
  <c r="BO370" i="28" a="1"/>
  <c r="BO370" i="28" s="1"/>
  <c r="BO378" i="28" a="1"/>
  <c r="BO378" i="28" s="1"/>
  <c r="BO375" i="28" a="1"/>
  <c r="BO375" i="28" s="1"/>
  <c r="BO372" i="28" a="1"/>
  <c r="BO372" i="28" s="1"/>
  <c r="BO369" i="28" a="1"/>
  <c r="BO369" i="28" s="1"/>
  <c r="BO379" i="28" a="1"/>
  <c r="BO379" i="28" s="1"/>
  <c r="BO371" i="28" a="1"/>
  <c r="BO371" i="28" s="1"/>
  <c r="BO411" i="28" a="1"/>
  <c r="BO411" i="28" s="1"/>
  <c r="BO409" i="28" a="1"/>
  <c r="BO409" i="28" s="1"/>
  <c r="BO407" i="28" a="1"/>
  <c r="BO407" i="28" s="1"/>
  <c r="BO406" i="28" a="1"/>
  <c r="BO406" i="28" s="1"/>
  <c r="BO404" i="28" a="1"/>
  <c r="BO404" i="28" s="1"/>
  <c r="BO403" i="28" a="1"/>
  <c r="BO403" i="28" s="1"/>
  <c r="BO401" i="28" a="1"/>
  <c r="BO401" i="28" s="1"/>
  <c r="BO400" i="28" a="1"/>
  <c r="BO400" i="28" s="1"/>
  <c r="BO408" i="28" a="1"/>
  <c r="BO408" i="28" s="1"/>
  <c r="BO405" i="28" a="1"/>
  <c r="BO405" i="28" s="1"/>
  <c r="BO410" i="28" a="1"/>
  <c r="BO410" i="28" s="1"/>
  <c r="BT106" i="28" a="1"/>
  <c r="BT106" i="28" s="1"/>
  <c r="BT97" i="28" a="1"/>
  <c r="BT97" i="28" s="1"/>
  <c r="BT96" i="28" a="1"/>
  <c r="BT96" i="28" s="1"/>
  <c r="BT103" i="28" a="1"/>
  <c r="BT103" i="28" s="1"/>
  <c r="BT95" i="28" a="1"/>
  <c r="BT95" i="28" s="1"/>
  <c r="BT100" i="28" a="1"/>
  <c r="BT100" i="28" s="1"/>
  <c r="BT99" i="28" a="1"/>
  <c r="BT99" i="28" s="1"/>
  <c r="BT98" i="28" a="1"/>
  <c r="BT98" i="28" s="1"/>
  <c r="BT101" i="28" a="1"/>
  <c r="BT101" i="28" s="1"/>
  <c r="BT102" i="28" a="1"/>
  <c r="BT102" i="28" s="1"/>
  <c r="BP396" i="28"/>
  <c r="BV452" i="28"/>
  <c r="BU452" i="28"/>
  <c r="BW452" i="28" s="1"/>
  <c r="BO432" i="28" a="1"/>
  <c r="BO432" i="28" s="1"/>
  <c r="BO431" i="28" a="1"/>
  <c r="BO431" i="28" s="1"/>
  <c r="BO428" i="28" a="1"/>
  <c r="BO428" i="28" s="1"/>
  <c r="BO430" i="28" a="1"/>
  <c r="BO430" i="28" s="1"/>
  <c r="BO427" i="28" a="1"/>
  <c r="BO427" i="28" s="1"/>
  <c r="BO425" i="28" a="1"/>
  <c r="BO425" i="28" s="1"/>
  <c r="BO424" i="28" a="1"/>
  <c r="BO424" i="28" s="1"/>
  <c r="BO422" i="28" a="1"/>
  <c r="BO422" i="28" s="1"/>
  <c r="BO421" i="28" a="1"/>
  <c r="BO421" i="28" s="1"/>
  <c r="BO429" i="28" a="1"/>
  <c r="BO429" i="28" s="1"/>
  <c r="BT64" i="28" a="1"/>
  <c r="BT64" i="28" s="1"/>
  <c r="BT58" i="28" a="1"/>
  <c r="BT58" i="28" s="1"/>
  <c r="BT59" i="28" a="1"/>
  <c r="BT59" i="28" s="1"/>
  <c r="BT53" i="28" a="1"/>
  <c r="BT53" i="28" s="1"/>
  <c r="BT62" i="28" a="1"/>
  <c r="BT62" i="28" s="1"/>
  <c r="BT54" i="28" a="1"/>
  <c r="BT54" i="28" s="1"/>
  <c r="BT61" i="28" a="1"/>
  <c r="BT61" i="28" s="1"/>
  <c r="BT60" i="28" a="1"/>
  <c r="BT60" i="28" s="1"/>
  <c r="BT57" i="28" a="1"/>
  <c r="BT57" i="28" s="1"/>
  <c r="BP264" i="28"/>
  <c r="BT104" i="28" a="1"/>
  <c r="BT104" i="28" s="1"/>
  <c r="BT105" i="28" a="1"/>
  <c r="BT105" i="28" s="1"/>
  <c r="BU115" i="28"/>
  <c r="BW115" i="28" s="1"/>
  <c r="BV115" i="28"/>
  <c r="BU293" i="28"/>
  <c r="BW293" i="28" s="1"/>
  <c r="BV293" i="28"/>
  <c r="BO402" i="28" a="1"/>
  <c r="BO402" i="28" s="1"/>
  <c r="BO450" i="28" a="1"/>
  <c r="BO450" i="28" s="1"/>
  <c r="BO449" i="28" a="1"/>
  <c r="BO449" i="28" s="1"/>
  <c r="BO446" i="28" a="1"/>
  <c r="BO446" i="28" s="1"/>
  <c r="BT316" i="28" a="1"/>
  <c r="BT316" i="28" s="1"/>
  <c r="BT308" i="28" a="1"/>
  <c r="BT308" i="28" s="1"/>
  <c r="BT315" i="28" a="1"/>
  <c r="BT315" i="28" s="1"/>
  <c r="BT312" i="28" a="1"/>
  <c r="BT312" i="28" s="1"/>
  <c r="BT309" i="28" a="1"/>
  <c r="BT309" i="28" s="1"/>
  <c r="BT313" i="28" a="1"/>
  <c r="BT313" i="28" s="1"/>
  <c r="BT314" i="28" a="1"/>
  <c r="BT314" i="28" s="1"/>
  <c r="BT310" i="28" a="1"/>
  <c r="BT310" i="28" s="1"/>
  <c r="BT311" i="28" a="1"/>
  <c r="BT311" i="28" s="1"/>
  <c r="BT307" i="28" a="1"/>
  <c r="BT307" i="28" s="1"/>
  <c r="BT306" i="28" a="1"/>
  <c r="BT306" i="28" s="1"/>
  <c r="BO52" i="28" a="1"/>
  <c r="BO52" i="28" s="1"/>
  <c r="BO53" i="28" a="1"/>
  <c r="BO53" i="28" s="1"/>
  <c r="BO54" i="28" a="1"/>
  <c r="BO54" i="28" s="1"/>
  <c r="BO55" i="28" a="1"/>
  <c r="BO55" i="28" s="1"/>
  <c r="BO56" i="28" a="1"/>
  <c r="BO56" i="28" s="1"/>
  <c r="BO57" i="28" a="1"/>
  <c r="BO57" i="28" s="1"/>
  <c r="BO58" i="28" a="1"/>
  <c r="BO58" i="28" s="1"/>
  <c r="BO59" i="28" a="1"/>
  <c r="BO59" i="28" s="1"/>
  <c r="BO60" i="28" a="1"/>
  <c r="BO60" i="28" s="1"/>
  <c r="BO51" i="28" a="1"/>
  <c r="BO51" i="28" s="1"/>
  <c r="BO50" i="28" a="1"/>
  <c r="BO50" i="28" s="1"/>
  <c r="BO61" i="28" a="1"/>
  <c r="BO61" i="28" s="1"/>
  <c r="BV248" i="28"/>
  <c r="BU248" i="28"/>
  <c r="BW248" i="28" s="1"/>
  <c r="BT296" i="28" a="1"/>
  <c r="BT296" i="28" s="1"/>
  <c r="BT298" i="28" a="1"/>
  <c r="BT298" i="28" s="1"/>
  <c r="BT84" i="28" a="1"/>
  <c r="BT84" i="28" s="1"/>
  <c r="BT82" i="28" a="1"/>
  <c r="BT82" i="28" s="1"/>
  <c r="BT83" i="28" a="1"/>
  <c r="BT83" i="28" s="1"/>
  <c r="BT77" i="28" a="1"/>
  <c r="BT77" i="28" s="1"/>
  <c r="BT79" i="28" a="1"/>
  <c r="BT79" i="28" s="1"/>
  <c r="BT81" i="28" a="1"/>
  <c r="BT81" i="28" s="1"/>
  <c r="BT80" i="28" a="1"/>
  <c r="BT80" i="28" s="1"/>
  <c r="BT76" i="28" a="1"/>
  <c r="BT76" i="28" s="1"/>
  <c r="BT78" i="28" a="1"/>
  <c r="BT78" i="28" s="1"/>
  <c r="BT74" i="28" a="1"/>
  <c r="BT74" i="28" s="1"/>
  <c r="BT73" i="28" a="1"/>
  <c r="BT73" i="28" s="1"/>
  <c r="BT75" i="28" a="1"/>
  <c r="BT75" i="28" s="1"/>
  <c r="BT228" i="28" a="1"/>
  <c r="BT228" i="28" s="1"/>
  <c r="BT227" i="28" a="1"/>
  <c r="BT227" i="28" s="1"/>
  <c r="BT224" i="28" a="1"/>
  <c r="BT224" i="28" s="1"/>
  <c r="BT217" i="28" a="1"/>
  <c r="BT217" i="28" s="1"/>
  <c r="BT221" i="28" a="1"/>
  <c r="BT221" i="28" s="1"/>
  <c r="BT218" i="28" a="1"/>
  <c r="BT218" i="28" s="1"/>
  <c r="BT226" i="28" a="1"/>
  <c r="BT226" i="28" s="1"/>
  <c r="BT225" i="28" a="1"/>
  <c r="BT225" i="28" s="1"/>
  <c r="BT223" i="28" a="1"/>
  <c r="BT223" i="28" s="1"/>
  <c r="BT222" i="28" a="1"/>
  <c r="BT222" i="28" s="1"/>
  <c r="BT346" i="28" a="1"/>
  <c r="BT346" i="28" s="1"/>
  <c r="BT345" i="28" a="1"/>
  <c r="BT345" i="28" s="1"/>
  <c r="BT342" i="28" a="1"/>
  <c r="BT342" i="28" s="1"/>
  <c r="BT339" i="28" a="1"/>
  <c r="BT339" i="28" s="1"/>
  <c r="BT336" i="28" a="1"/>
  <c r="BT336" i="28" s="1"/>
  <c r="BT344" i="28" a="1"/>
  <c r="BT344" i="28" s="1"/>
  <c r="BT343" i="28" a="1"/>
  <c r="BT343" i="28" s="1"/>
  <c r="BT341" i="28" a="1"/>
  <c r="BT341" i="28" s="1"/>
  <c r="BP69" i="28"/>
  <c r="BV251" i="28"/>
  <c r="BU251" i="28"/>
  <c r="BW251" i="28" s="1"/>
  <c r="BO374" i="28" a="1"/>
  <c r="BO374" i="28" s="1"/>
  <c r="BU406" i="28"/>
  <c r="BW406" i="28" s="1"/>
  <c r="BV406" i="28"/>
  <c r="BU477" i="28"/>
  <c r="BW477" i="28" s="1"/>
  <c r="BV477" i="28"/>
  <c r="BT420" i="28" a="1"/>
  <c r="BT420" i="28" s="1"/>
  <c r="BT410" i="28" a="1"/>
  <c r="BT410" i="28" s="1"/>
  <c r="BT417" i="28" a="1"/>
  <c r="BT417" i="28" s="1"/>
  <c r="BT414" i="28" a="1"/>
  <c r="BT414" i="28" s="1"/>
  <c r="BT411" i="28" a="1"/>
  <c r="BT411" i="28" s="1"/>
  <c r="BT418" i="28" a="1"/>
  <c r="BT418" i="28" s="1"/>
  <c r="BT415" i="28" a="1"/>
  <c r="BT415" i="28" s="1"/>
  <c r="BT412" i="28" a="1"/>
  <c r="BT412" i="28" s="1"/>
  <c r="BT413" i="28" a="1"/>
  <c r="BT413" i="28" s="1"/>
  <c r="BT462" i="28" a="1"/>
  <c r="BT462" i="28" s="1"/>
  <c r="BT463" i="28" a="1"/>
  <c r="BT463" i="28" s="1"/>
  <c r="BT354" i="28" a="1"/>
  <c r="BT354" i="28" s="1"/>
  <c r="BT351" i="28" a="1"/>
  <c r="BT351" i="28" s="1"/>
  <c r="BT348" i="28" a="1"/>
  <c r="BT348" i="28" s="1"/>
  <c r="BT353" i="28" a="1"/>
  <c r="BT353" i="28" s="1"/>
  <c r="BT350" i="28" a="1"/>
  <c r="BT350" i="28" s="1"/>
  <c r="BT352" i="28" a="1"/>
  <c r="BT352" i="28" s="1"/>
  <c r="BT347" i="28" a="1"/>
  <c r="BT347" i="28" s="1"/>
  <c r="BT349" i="28" a="1"/>
  <c r="BT349" i="28" s="1"/>
  <c r="BT236" i="28" a="1"/>
  <c r="BT236" i="28" s="1"/>
  <c r="BT230" i="28" a="1"/>
  <c r="BT230" i="28" s="1"/>
  <c r="BT235" i="28" a="1"/>
  <c r="BT235" i="28" s="1"/>
  <c r="BT232" i="28" a="1"/>
  <c r="BT232" i="28" s="1"/>
  <c r="BT234" i="28" a="1"/>
  <c r="BT234" i="28" s="1"/>
  <c r="BT229" i="28" a="1"/>
  <c r="BT229" i="28" s="1"/>
  <c r="BT231" i="28" a="1"/>
  <c r="BT231" i="28" s="1"/>
  <c r="BQ156" i="28"/>
  <c r="BU180" i="28"/>
  <c r="BW180" i="28" s="1"/>
  <c r="BV180" i="28"/>
  <c r="BV216" i="28"/>
  <c r="BU216" i="28"/>
  <c r="BW216" i="28" s="1"/>
  <c r="BO377" i="28" a="1"/>
  <c r="BO377" i="28" s="1"/>
  <c r="BT233" i="28" a="1"/>
  <c r="BT233" i="28" s="1"/>
  <c r="BP360" i="28"/>
  <c r="BQ360" i="28"/>
  <c r="BV288" i="28"/>
  <c r="BV372" i="28"/>
  <c r="BU372" i="28"/>
  <c r="BW372" i="28" s="1"/>
  <c r="BT409" i="28" a="1"/>
  <c r="BT409" i="28" s="1"/>
  <c r="BT416" i="28" a="1"/>
  <c r="BT416" i="28" s="1"/>
  <c r="BO423" i="28" a="1"/>
  <c r="BO423" i="28" s="1"/>
  <c r="BQ184" i="28"/>
  <c r="BP184" i="28"/>
  <c r="BT441" i="28" a="1"/>
  <c r="BT441" i="28" s="1"/>
  <c r="BT436" i="28" a="1"/>
  <c r="BT436" i="28" s="1"/>
  <c r="BT433" i="28" a="1"/>
  <c r="BT433" i="28" s="1"/>
  <c r="BT440" i="28" a="1"/>
  <c r="BT440" i="28" s="1"/>
  <c r="BT430" i="28" a="1"/>
  <c r="BT430" i="28" s="1"/>
  <c r="BT437" i="28" a="1"/>
  <c r="BT437" i="28" s="1"/>
  <c r="BT434" i="28" a="1"/>
  <c r="BT434" i="28" s="1"/>
  <c r="BT431" i="28" a="1"/>
  <c r="BT431" i="28" s="1"/>
  <c r="BT432" i="28" a="1"/>
  <c r="BT432" i="28" s="1"/>
  <c r="BT439" i="28" a="1"/>
  <c r="BT439" i="28" s="1"/>
  <c r="BT275" i="28" a="1"/>
  <c r="BT275" i="28" s="1"/>
  <c r="BT273" i="28" a="1"/>
  <c r="BT273" i="28" s="1"/>
  <c r="BT270" i="28" a="1"/>
  <c r="BT270" i="28" s="1"/>
  <c r="BT272" i="28" a="1"/>
  <c r="BT272" i="28" s="1"/>
  <c r="BT267" i="28" a="1"/>
  <c r="BT267" i="28" s="1"/>
  <c r="BT269" i="28" a="1"/>
  <c r="BT269" i="28" s="1"/>
  <c r="BT274" i="28" a="1"/>
  <c r="BT274" i="28" s="1"/>
  <c r="BT264" i="28" a="1"/>
  <c r="BT264" i="28" s="1"/>
  <c r="BT266" i="28" a="1"/>
  <c r="BT266" i="28" s="1"/>
  <c r="BT271" i="28" a="1"/>
  <c r="BT271" i="28" s="1"/>
  <c r="BT268" i="28" a="1"/>
  <c r="BT268" i="28" s="1"/>
  <c r="BP385" i="28"/>
  <c r="BT63" i="28" a="1"/>
  <c r="BT63" i="28" s="1"/>
  <c r="BU183" i="28"/>
  <c r="BW183" i="28" s="1"/>
  <c r="BV183" i="28"/>
  <c r="BT219" i="28" a="1"/>
  <c r="BT219" i="28" s="1"/>
  <c r="BV257" i="28"/>
  <c r="BU257" i="28"/>
  <c r="BW257" i="28" s="1"/>
  <c r="BU377" i="28"/>
  <c r="BW377" i="28" s="1"/>
  <c r="BV291" i="28"/>
  <c r="BU291" i="28"/>
  <c r="BW291" i="28" s="1"/>
  <c r="BT419" i="28" a="1"/>
  <c r="BT419" i="28" s="1"/>
  <c r="BO426" i="28" a="1"/>
  <c r="BO426" i="28" s="1"/>
  <c r="BO143" i="28" a="1"/>
  <c r="BO143" i="28" s="1"/>
  <c r="BO141" i="28" a="1"/>
  <c r="BO141" i="28" s="1"/>
  <c r="BO138" i="28" a="1"/>
  <c r="BO138" i="28" s="1"/>
  <c r="BO142" i="28" a="1"/>
  <c r="BO142" i="28" s="1"/>
  <c r="BO135" i="28" a="1"/>
  <c r="BO135" i="28" s="1"/>
  <c r="BO140" i="28" a="1"/>
  <c r="BO140" i="28" s="1"/>
  <c r="BO132" i="28" a="1"/>
  <c r="BO132" i="28" s="1"/>
  <c r="BO139" i="28" a="1"/>
  <c r="BO139" i="28" s="1"/>
  <c r="BO136" i="28" a="1"/>
  <c r="BO136" i="28" s="1"/>
  <c r="BO133" i="28" a="1"/>
  <c r="BO133" i="28" s="1"/>
  <c r="BT498" i="28" a="1"/>
  <c r="BT498" i="28" s="1"/>
  <c r="BT499" i="28" a="1"/>
  <c r="BT499" i="28" s="1"/>
  <c r="BT496" i="28" a="1"/>
  <c r="BT496" i="28" s="1"/>
  <c r="BT500" i="28" a="1"/>
  <c r="BT500" i="28" s="1"/>
  <c r="BT497" i="28" a="1"/>
  <c r="BT497" i="28" s="1"/>
  <c r="BT163" i="28" a="1"/>
  <c r="BT163" i="28" s="1"/>
  <c r="BT154" i="28" a="1"/>
  <c r="BT154" i="28" s="1"/>
  <c r="BT158" i="28" a="1"/>
  <c r="BT158" i="28" s="1"/>
  <c r="BT152" i="28" a="1"/>
  <c r="BT152" i="28" s="1"/>
  <c r="BT162" i="28" a="1"/>
  <c r="BT162" i="28" s="1"/>
  <c r="BT159" i="28" a="1"/>
  <c r="BT159" i="28" s="1"/>
  <c r="BT160" i="28" a="1"/>
  <c r="BT160" i="28" s="1"/>
  <c r="BT156" i="28" a="1"/>
  <c r="BT156" i="28" s="1"/>
  <c r="BT153" i="28" a="1"/>
  <c r="BT153" i="28" s="1"/>
  <c r="BT161" i="28" a="1"/>
  <c r="BT161" i="28" s="1"/>
  <c r="BT155" i="28" a="1"/>
  <c r="BT155" i="28" s="1"/>
  <c r="BT157" i="28" a="1"/>
  <c r="BT157" i="28" s="1"/>
  <c r="BT395" i="28" a="1"/>
  <c r="BT395" i="28" s="1"/>
  <c r="BT394" i="28" a="1"/>
  <c r="BT394" i="28" s="1"/>
  <c r="BT393" i="28" a="1"/>
  <c r="BT393" i="28" s="1"/>
  <c r="BT391" i="28" a="1"/>
  <c r="BT391" i="28" s="1"/>
  <c r="BT390" i="28" a="1"/>
  <c r="BT390" i="28" s="1"/>
  <c r="BT388" i="28" a="1"/>
  <c r="BT388" i="28" s="1"/>
  <c r="BT387" i="28" a="1"/>
  <c r="BT387" i="28" s="1"/>
  <c r="BT392" i="28" a="1"/>
  <c r="BT392" i="28" s="1"/>
  <c r="BT385" i="28" a="1"/>
  <c r="BT385" i="28" s="1"/>
  <c r="BT384" i="28" a="1"/>
  <c r="BT384" i="28" s="1"/>
  <c r="BT389" i="28" a="1"/>
  <c r="BT389" i="28" s="1"/>
  <c r="BT386" i="28" a="1"/>
  <c r="BT386" i="28" s="1"/>
  <c r="BU66" i="28"/>
  <c r="BW66" i="28" s="1"/>
  <c r="BV166" i="28"/>
  <c r="BU166" i="28"/>
  <c r="BW166" i="28" s="1"/>
  <c r="BU214" i="28"/>
  <c r="BW214" i="28" s="1"/>
  <c r="BU262" i="28"/>
  <c r="BW262" i="28" s="1"/>
  <c r="BV262" i="28"/>
  <c r="BV484" i="28"/>
  <c r="BU484" i="28"/>
  <c r="BW484" i="28" s="1"/>
  <c r="BT435" i="28" a="1"/>
  <c r="BT435" i="28" s="1"/>
  <c r="BO155" i="28" a="1"/>
  <c r="BO155" i="28" s="1"/>
  <c r="BO151" i="28" a="1"/>
  <c r="BO151" i="28" s="1"/>
  <c r="BO147" i="28" a="1"/>
  <c r="BO147" i="28" s="1"/>
  <c r="BO149" i="28" a="1"/>
  <c r="BO149" i="28" s="1"/>
  <c r="BO144" i="28" a="1"/>
  <c r="BO144" i="28" s="1"/>
  <c r="BO148" i="28" a="1"/>
  <c r="BO148" i="28" s="1"/>
  <c r="BO145" i="28" a="1"/>
  <c r="BO145" i="28" s="1"/>
  <c r="BO152" i="28" a="1"/>
  <c r="BO152" i="28" s="1"/>
  <c r="BO146" i="28" a="1"/>
  <c r="BO146" i="28" s="1"/>
  <c r="BO150" i="28" a="1"/>
  <c r="BO150" i="28" s="1"/>
  <c r="BO154" i="28" a="1"/>
  <c r="BO154" i="28" s="1"/>
  <c r="BO153" i="28" a="1"/>
  <c r="BO153" i="28" s="1"/>
  <c r="BQ416" i="28"/>
  <c r="BQ296" i="28"/>
  <c r="BP382" i="28"/>
  <c r="BV200" i="28"/>
  <c r="BU200" i="28"/>
  <c r="BW200" i="28" s="1"/>
  <c r="BT220" i="28" a="1"/>
  <c r="BT220" i="28" s="1"/>
  <c r="BO134" i="28" a="1"/>
  <c r="BO134" i="28" s="1"/>
  <c r="BP335" i="28"/>
  <c r="BQ335" i="28"/>
  <c r="BO315" i="28" a="1"/>
  <c r="BO315" i="28" s="1"/>
  <c r="BT265" i="28" a="1"/>
  <c r="BT265" i="28" s="1"/>
  <c r="BT438" i="28" a="1"/>
  <c r="BT438" i="28" s="1"/>
  <c r="BT149" i="28" a="1"/>
  <c r="BT149" i="28" s="1"/>
  <c r="BT140" i="28" a="1"/>
  <c r="BT140" i="28" s="1"/>
  <c r="BT148" i="28" a="1"/>
  <c r="BT148" i="28" s="1"/>
  <c r="BT145" i="28" a="1"/>
  <c r="BT145" i="28" s="1"/>
  <c r="BT147" i="28" a="1"/>
  <c r="BT147" i="28" s="1"/>
  <c r="BT142" i="28" a="1"/>
  <c r="BT142" i="28" s="1"/>
  <c r="BT139" i="28" a="1"/>
  <c r="BT139" i="28" s="1"/>
  <c r="BT138" i="28" a="1"/>
  <c r="BT138" i="28" s="1"/>
  <c r="BO93" i="28" a="1"/>
  <c r="BO93" i="28" s="1"/>
  <c r="BO92" i="28" a="1"/>
  <c r="BO92" i="28" s="1"/>
  <c r="BQ396" i="28"/>
  <c r="BU203" i="28"/>
  <c r="BW203" i="28" s="1"/>
  <c r="BV203" i="28"/>
  <c r="BT141" i="28" a="1"/>
  <c r="BT141" i="28" s="1"/>
  <c r="BT56" i="28" a="1"/>
  <c r="BT56" i="28" s="1"/>
  <c r="BO137" i="28" a="1"/>
  <c r="BO137" i="28" s="1"/>
  <c r="BP338" i="28"/>
  <c r="BQ338" i="28"/>
  <c r="BO318" i="28" a="1"/>
  <c r="BO318" i="28" s="1"/>
  <c r="BV252" i="28"/>
  <c r="BU252" i="28"/>
  <c r="BW252" i="28" s="1"/>
  <c r="BU442" i="28"/>
  <c r="BW442" i="28" s="1"/>
  <c r="BV442" i="28"/>
  <c r="BO316" i="28" a="1"/>
  <c r="BO316" i="28" s="1"/>
  <c r="BO91" i="28" a="1"/>
  <c r="BO91" i="28" s="1"/>
  <c r="BO86" i="28" a="1"/>
  <c r="BO86" i="28" s="1"/>
  <c r="BO88" i="28" a="1"/>
  <c r="BO88" i="28" s="1"/>
  <c r="BO85" i="28" a="1"/>
  <c r="BO85" i="28" s="1"/>
  <c r="BO90" i="28" a="1"/>
  <c r="BO90" i="28" s="1"/>
  <c r="BO82" i="28" a="1"/>
  <c r="BO82" i="28" s="1"/>
  <c r="BO87" i="28" a="1"/>
  <c r="BO87" i="28" s="1"/>
  <c r="BO84" i="28" a="1"/>
  <c r="BO84" i="28" s="1"/>
  <c r="BO81" i="28" a="1"/>
  <c r="BO81" i="28" s="1"/>
  <c r="BO89" i="28" a="1"/>
  <c r="BO89" i="28" s="1"/>
  <c r="BP437" i="28"/>
  <c r="BP67" i="28"/>
  <c r="BT143" i="28" a="1"/>
  <c r="BT143" i="28" s="1"/>
  <c r="BT144" i="28" a="1"/>
  <c r="BT144" i="28" s="1"/>
  <c r="BT55" i="28" a="1"/>
  <c r="BT55" i="28" s="1"/>
  <c r="BT335" i="28" a="1"/>
  <c r="BT335" i="28" s="1"/>
  <c r="BV255" i="28"/>
  <c r="BU255" i="28"/>
  <c r="BW255" i="28" s="1"/>
  <c r="BV327" i="28"/>
  <c r="BU327" i="28"/>
  <c r="BW327" i="28" s="1"/>
  <c r="BV488" i="28"/>
  <c r="BU488" i="28"/>
  <c r="BW488" i="28" s="1"/>
  <c r="BO319" i="28" a="1"/>
  <c r="BO319" i="28" s="1"/>
  <c r="BO252" i="28" a="1"/>
  <c r="BO252" i="28" s="1"/>
  <c r="BO249" i="28" a="1"/>
  <c r="BO249" i="28" s="1"/>
  <c r="BO247" i="28" a="1"/>
  <c r="BO247" i="28" s="1"/>
  <c r="BO244" i="28" a="1"/>
  <c r="BO244" i="28" s="1"/>
  <c r="BO241" i="28" a="1"/>
  <c r="BO241" i="28" s="1"/>
  <c r="BO245" i="28" a="1"/>
  <c r="BO245" i="28" s="1"/>
  <c r="BO242" i="28" a="1"/>
  <c r="BO242" i="28" s="1"/>
  <c r="BO243" i="28" a="1"/>
  <c r="BO243" i="28" s="1"/>
  <c r="BO251" i="28" a="1"/>
  <c r="BO251" i="28" s="1"/>
  <c r="BO248" i="28" a="1"/>
  <c r="BO248" i="28" s="1"/>
  <c r="BO246" i="28" a="1"/>
  <c r="BO246" i="28" s="1"/>
  <c r="BO351" i="28" a="1"/>
  <c r="BO351" i="28" s="1"/>
  <c r="BO345" i="28" a="1"/>
  <c r="BO345" i="28" s="1"/>
  <c r="BT305" i="28" a="1"/>
  <c r="BT305" i="28" s="1"/>
  <c r="BT303" i="28" a="1"/>
  <c r="BT303" i="28" s="1"/>
  <c r="BT300" i="28" a="1"/>
  <c r="BT300" i="28" s="1"/>
  <c r="BT297" i="28" a="1"/>
  <c r="BT297" i="28" s="1"/>
  <c r="BT302" i="28" a="1"/>
  <c r="BT302" i="28" s="1"/>
  <c r="BT304" i="28" a="1"/>
  <c r="BT304" i="28" s="1"/>
  <c r="BT294" i="28" a="1"/>
  <c r="BT294" i="28" s="1"/>
  <c r="BT299" i="28" a="1"/>
  <c r="BT299" i="28" s="1"/>
  <c r="BT295" i="28" a="1"/>
  <c r="BT295" i="28" s="1"/>
  <c r="BT146" i="28" a="1"/>
  <c r="BT146" i="28" s="1"/>
  <c r="BT338" i="28" a="1"/>
  <c r="BT338" i="28" s="1"/>
  <c r="BU330" i="28"/>
  <c r="BW330" i="28" s="1"/>
  <c r="BV330" i="28"/>
  <c r="BT337" i="28" a="1"/>
  <c r="BT337" i="28" s="1"/>
  <c r="BV396" i="28"/>
  <c r="BU396" i="28"/>
  <c r="BW396" i="28" s="1"/>
  <c r="BV164" i="28"/>
  <c r="BQ182" i="28"/>
  <c r="BP182" i="28"/>
  <c r="BV258" i="28"/>
  <c r="BU258" i="28"/>
  <c r="BW258" i="28" s="1"/>
  <c r="BU422" i="28"/>
  <c r="BW422" i="28" s="1"/>
  <c r="BV422" i="28"/>
  <c r="BV71" i="28"/>
  <c r="BQ201" i="28"/>
  <c r="BP201" i="28"/>
  <c r="BP106" i="28"/>
  <c r="BQ106" i="28"/>
  <c r="BU192" i="28"/>
  <c r="BW192" i="28" s="1"/>
  <c r="BV192" i="28"/>
  <c r="BU195" i="28"/>
  <c r="BW195" i="28" s="1"/>
  <c r="BV195" i="28"/>
  <c r="BU277" i="28"/>
  <c r="BW277" i="28" s="1"/>
  <c r="BV277" i="28"/>
  <c r="BU119" i="28"/>
  <c r="BW119" i="28" s="1"/>
  <c r="BV119" i="28"/>
  <c r="BP107" i="28"/>
  <c r="BQ107" i="28"/>
  <c r="BU280" i="28"/>
  <c r="BW280" i="28" s="1"/>
  <c r="BV280" i="28"/>
  <c r="BV237" i="28"/>
  <c r="BU237" i="28"/>
  <c r="BW237" i="28" s="1"/>
  <c r="BU168" i="28"/>
  <c r="BW168" i="28" s="1"/>
  <c r="BV168" i="28"/>
  <c r="BU202" i="28"/>
  <c r="BW202" i="28" s="1"/>
  <c r="BV202" i="28"/>
  <c r="BP266" i="28"/>
  <c r="BQ266" i="28"/>
  <c r="BV210" i="28"/>
  <c r="BU210" i="28"/>
  <c r="BW210" i="28" s="1"/>
  <c r="BV50" i="28"/>
  <c r="BU50" i="28"/>
  <c r="BW50" i="28" s="1"/>
  <c r="BQ368" i="28"/>
  <c r="BP368" i="28"/>
  <c r="BV482" i="28"/>
  <c r="BU482" i="28"/>
  <c r="BW482" i="28" s="1"/>
  <c r="AA490" i="28"/>
  <c r="AE91" i="28"/>
  <c r="CI91" i="28" s="1"/>
  <c r="AE235" i="28"/>
  <c r="CI235" i="28" s="1"/>
  <c r="AF71" i="28"/>
  <c r="CJ71" i="28" s="1"/>
  <c r="AE139" i="28"/>
  <c r="CI139" i="28" s="1"/>
  <c r="AE283" i="28"/>
  <c r="CI283" i="28" s="1"/>
  <c r="AE331" i="28"/>
  <c r="CI331" i="28" s="1"/>
  <c r="AE136" i="28"/>
  <c r="CI136" i="28" s="1"/>
  <c r="AE354" i="28"/>
  <c r="CI354" i="28" s="1"/>
  <c r="AF4" i="28"/>
  <c r="CJ4" i="28" s="1"/>
  <c r="AE112" i="28"/>
  <c r="CI112" i="28" s="1"/>
  <c r="AF23" i="28"/>
  <c r="CJ23" i="28" s="1"/>
  <c r="AE43" i="28"/>
  <c r="CI43" i="28" s="1"/>
  <c r="AE401" i="28"/>
  <c r="CI401" i="28" s="1"/>
  <c r="G33" i="29"/>
  <c r="G44" i="29"/>
  <c r="AF396" i="28"/>
  <c r="CJ396" i="28" s="1"/>
  <c r="AF444" i="28"/>
  <c r="CJ444" i="28" s="1"/>
  <c r="AF311" i="28"/>
  <c r="CJ311" i="28" s="1"/>
  <c r="L405" i="29"/>
  <c r="G417" i="29"/>
  <c r="G423" i="29"/>
  <c r="AA485" i="28"/>
  <c r="AF247" i="28"/>
  <c r="CJ247" i="28" s="1"/>
  <c r="AF263" i="28"/>
  <c r="CJ263" i="28" s="1"/>
  <c r="M280" i="26"/>
  <c r="G396" i="29"/>
  <c r="G399" i="29"/>
  <c r="G426" i="29"/>
  <c r="AE487" i="28"/>
  <c r="CI487" i="28" s="1"/>
  <c r="G498" i="29"/>
  <c r="L352" i="26"/>
  <c r="L208" i="26"/>
  <c r="L184" i="26"/>
  <c r="L136" i="26"/>
  <c r="L64" i="26"/>
  <c r="L40" i="26"/>
  <c r="G25" i="29"/>
  <c r="G61" i="29"/>
  <c r="G93" i="29"/>
  <c r="G97" i="29"/>
  <c r="G99" i="29"/>
  <c r="G109" i="29"/>
  <c r="G111" i="29"/>
  <c r="G115" i="29"/>
  <c r="G119" i="29"/>
  <c r="G121" i="29"/>
  <c r="G129" i="29"/>
  <c r="G131" i="29"/>
  <c r="G135" i="29"/>
  <c r="G141" i="29"/>
  <c r="G143" i="29"/>
  <c r="G165" i="29"/>
  <c r="G169" i="29"/>
  <c r="G177" i="29"/>
  <c r="G187" i="29"/>
  <c r="G193" i="29"/>
  <c r="G195" i="29"/>
  <c r="G221" i="29"/>
  <c r="G229" i="29"/>
  <c r="G245" i="29"/>
  <c r="G251" i="29"/>
  <c r="G263" i="29"/>
  <c r="G265" i="29"/>
  <c r="G287" i="29"/>
  <c r="G289" i="29"/>
  <c r="G291" i="29"/>
  <c r="G301" i="29"/>
  <c r="K311" i="29"/>
  <c r="G315" i="29"/>
  <c r="G317" i="29"/>
  <c r="G321" i="29"/>
  <c r="G323" i="29"/>
  <c r="L187" i="26"/>
  <c r="M119" i="26"/>
  <c r="M184" i="26"/>
  <c r="AF209" i="28"/>
  <c r="CJ209" i="28" s="1"/>
  <c r="G2" i="29"/>
  <c r="J2" i="29" s="1"/>
  <c r="G21" i="29"/>
  <c r="G85" i="29"/>
  <c r="G327" i="29"/>
  <c r="G331" i="29"/>
  <c r="G363" i="29"/>
  <c r="G365" i="29"/>
  <c r="M346" i="26"/>
  <c r="M322" i="26"/>
  <c r="M274" i="26"/>
  <c r="M130" i="26"/>
  <c r="M106" i="26"/>
  <c r="M82" i="26"/>
  <c r="M34" i="26"/>
  <c r="G89" i="29"/>
  <c r="G91" i="29"/>
  <c r="M387" i="26"/>
  <c r="M390" i="26"/>
  <c r="G391" i="29"/>
  <c r="G394" i="29"/>
  <c r="G400" i="29"/>
  <c r="M438" i="26"/>
  <c r="L274" i="26"/>
  <c r="L226" i="26"/>
  <c r="L178" i="26"/>
  <c r="L130" i="26"/>
  <c r="G10" i="29"/>
  <c r="L47" i="29"/>
  <c r="AF3" i="28"/>
  <c r="CJ3" i="28" s="1"/>
  <c r="M12" i="26"/>
  <c r="L14" i="26"/>
  <c r="L23" i="26"/>
  <c r="L24" i="26"/>
  <c r="L27" i="26"/>
  <c r="AE32" i="28"/>
  <c r="CI32" i="28" s="1"/>
  <c r="L32" i="26"/>
  <c r="L35" i="26"/>
  <c r="AE36" i="28"/>
  <c r="CI36" i="28" s="1"/>
  <c r="L39" i="26"/>
  <c r="L47" i="26"/>
  <c r="L49" i="26"/>
  <c r="L57" i="26"/>
  <c r="L59" i="26"/>
  <c r="L62" i="26"/>
  <c r="L65" i="26"/>
  <c r="L68" i="26"/>
  <c r="L71" i="26"/>
  <c r="L75" i="26"/>
  <c r="L79" i="26"/>
  <c r="L83" i="26"/>
  <c r="L85" i="26"/>
  <c r="L90" i="26"/>
  <c r="L93" i="26"/>
  <c r="L95" i="26"/>
  <c r="L98" i="26"/>
  <c r="L102" i="26"/>
  <c r="L105" i="26"/>
  <c r="L107" i="26"/>
  <c r="L113" i="26"/>
  <c r="L115" i="26"/>
  <c r="L120" i="26"/>
  <c r="L121" i="26"/>
  <c r="L123" i="26"/>
  <c r="L127" i="26"/>
  <c r="L128" i="26"/>
  <c r="L138" i="26"/>
  <c r="L147" i="26"/>
  <c r="L151" i="26"/>
  <c r="AE152" i="28"/>
  <c r="CI152" i="28" s="1"/>
  <c r="L152" i="26"/>
  <c r="L153" i="26"/>
  <c r="L163" i="26"/>
  <c r="L173" i="26"/>
  <c r="AE174" i="28"/>
  <c r="CI174" i="28" s="1"/>
  <c r="AE176" i="28"/>
  <c r="CI176" i="28" s="1"/>
  <c r="L177" i="26"/>
  <c r="L180" i="26"/>
  <c r="L185" i="26"/>
  <c r="L188" i="26"/>
  <c r="L194" i="26"/>
  <c r="L198" i="26"/>
  <c r="L200" i="26"/>
  <c r="L205" i="26"/>
  <c r="L207" i="26"/>
  <c r="L209" i="26"/>
  <c r="AE210" i="28"/>
  <c r="CI210" i="28" s="1"/>
  <c r="L210" i="26"/>
  <c r="L211" i="26"/>
  <c r="L217" i="26"/>
  <c r="L219" i="26"/>
  <c r="L225" i="26"/>
  <c r="L227" i="26"/>
  <c r="L228" i="26"/>
  <c r="AE236" i="28"/>
  <c r="CI236" i="28" s="1"/>
  <c r="L236" i="26"/>
  <c r="L239" i="26"/>
  <c r="L240" i="26"/>
  <c r="L245" i="26"/>
  <c r="L247" i="26"/>
  <c r="L249" i="26"/>
  <c r="L251" i="26"/>
  <c r="L264" i="26"/>
  <c r="L265" i="26"/>
  <c r="L269" i="26"/>
  <c r="L271" i="26"/>
  <c r="L282" i="26"/>
  <c r="L284" i="26"/>
  <c r="L287" i="26"/>
  <c r="L289" i="26"/>
  <c r="L290" i="26"/>
  <c r="L294" i="26"/>
  <c r="L295" i="26"/>
  <c r="L297" i="26"/>
  <c r="L299" i="26"/>
  <c r="L303" i="26"/>
  <c r="L306" i="26"/>
  <c r="L308" i="26"/>
  <c r="L313" i="26"/>
  <c r="L318" i="26"/>
  <c r="L319" i="26"/>
  <c r="L324" i="26"/>
  <c r="L327" i="26"/>
  <c r="AE332" i="28"/>
  <c r="CI332" i="28" s="1"/>
  <c r="L336" i="26"/>
  <c r="L349" i="26"/>
  <c r="L351" i="26"/>
  <c r="L356" i="26"/>
  <c r="L357" i="26"/>
  <c r="AE366" i="28"/>
  <c r="CI366" i="28" s="1"/>
  <c r="L369" i="26"/>
  <c r="L374" i="26"/>
  <c r="L379" i="26"/>
  <c r="L380" i="26"/>
  <c r="L384" i="26"/>
  <c r="AE386" i="28"/>
  <c r="CI386" i="28" s="1"/>
  <c r="L386" i="26"/>
  <c r="L392" i="26"/>
  <c r="L404" i="26"/>
  <c r="L416" i="26"/>
  <c r="AE422" i="28"/>
  <c r="CI422" i="28" s="1"/>
  <c r="L428" i="26"/>
  <c r="L434" i="26"/>
  <c r="L446" i="26"/>
  <c r="L458" i="26"/>
  <c r="L331" i="26"/>
  <c r="L139" i="26"/>
  <c r="M2" i="26"/>
  <c r="K7" i="29"/>
  <c r="M7" i="26"/>
  <c r="M17" i="26"/>
  <c r="M18" i="26"/>
  <c r="AF20" i="28"/>
  <c r="CJ20" i="28" s="1"/>
  <c r="M27" i="26"/>
  <c r="M31" i="26"/>
  <c r="M32" i="26"/>
  <c r="AF36" i="28"/>
  <c r="CJ36" i="28" s="1"/>
  <c r="M44" i="26"/>
  <c r="M47" i="26"/>
  <c r="M48" i="26"/>
  <c r="M49" i="26"/>
  <c r="M57" i="26"/>
  <c r="M59" i="26"/>
  <c r="M60" i="26"/>
  <c r="M63" i="26"/>
  <c r="M72" i="26"/>
  <c r="M75" i="26"/>
  <c r="M77" i="26"/>
  <c r="AF84" i="28"/>
  <c r="CJ84" i="28" s="1"/>
  <c r="M86" i="26"/>
  <c r="M89" i="26"/>
  <c r="AF90" i="28"/>
  <c r="CJ90" i="28" s="1"/>
  <c r="AA91" i="28"/>
  <c r="M99" i="26"/>
  <c r="AF108" i="28"/>
  <c r="CJ108" i="28" s="1"/>
  <c r="M108" i="26"/>
  <c r="M109" i="26"/>
  <c r="M113" i="26"/>
  <c r="AF116" i="28"/>
  <c r="CJ116" i="28" s="1"/>
  <c r="M128" i="26"/>
  <c r="M135" i="26"/>
  <c r="AF156" i="28"/>
  <c r="CJ156" i="28" s="1"/>
  <c r="M161" i="26"/>
  <c r="M165" i="26"/>
  <c r="AF182" i="28"/>
  <c r="CJ182" i="28" s="1"/>
  <c r="AF204" i="28"/>
  <c r="CJ204" i="28" s="1"/>
  <c r="M206" i="26"/>
  <c r="M209" i="26"/>
  <c r="M211" i="26"/>
  <c r="AF215" i="28"/>
  <c r="CJ215" i="28" s="1"/>
  <c r="M225" i="26"/>
  <c r="M241" i="26"/>
  <c r="M245" i="26"/>
  <c r="AF248" i="28"/>
  <c r="CJ248" i="28" s="1"/>
  <c r="M248" i="26"/>
  <c r="M251" i="26"/>
  <c r="AF252" i="28"/>
  <c r="CJ252" i="28" s="1"/>
  <c r="M261" i="26"/>
  <c r="M265" i="26"/>
  <c r="AF266" i="28"/>
  <c r="CJ266" i="28" s="1"/>
  <c r="AF270" i="28"/>
  <c r="CJ270" i="28" s="1"/>
  <c r="AF278" i="28"/>
  <c r="CJ278" i="28" s="1"/>
  <c r="M283" i="26"/>
  <c r="M287" i="26"/>
  <c r="M289" i="26"/>
  <c r="AF300" i="28"/>
  <c r="CJ300" i="28" s="1"/>
  <c r="M302" i="26"/>
  <c r="M303" i="26"/>
  <c r="AF306" i="28"/>
  <c r="CJ306" i="28" s="1"/>
  <c r="M308" i="26"/>
  <c r="M318" i="26"/>
  <c r="M327" i="26"/>
  <c r="M329" i="26"/>
  <c r="AF332" i="28"/>
  <c r="CJ332" i="28" s="1"/>
  <c r="M333" i="26"/>
  <c r="M337" i="26"/>
  <c r="M343" i="26"/>
  <c r="M344" i="26"/>
  <c r="AF348" i="28"/>
  <c r="CJ348" i="28" s="1"/>
  <c r="M348" i="26"/>
  <c r="M350" i="26"/>
  <c r="M353" i="26"/>
  <c r="M355" i="26"/>
  <c r="M360" i="26"/>
  <c r="M365" i="26"/>
  <c r="AF366" i="28"/>
  <c r="CJ366" i="28" s="1"/>
  <c r="M369" i="26"/>
  <c r="M375" i="26"/>
  <c r="M379" i="26"/>
  <c r="M385" i="26"/>
  <c r="M386" i="26"/>
  <c r="AF395" i="28"/>
  <c r="CJ395" i="28" s="1"/>
  <c r="AF401" i="28"/>
  <c r="CJ401" i="28" s="1"/>
  <c r="M401" i="26"/>
  <c r="AF407" i="28"/>
  <c r="CJ407" i="28" s="1"/>
  <c r="AF413" i="28"/>
  <c r="CJ413" i="28" s="1"/>
  <c r="AF425" i="28"/>
  <c r="CJ425" i="28" s="1"/>
  <c r="M437" i="26"/>
  <c r="AF443" i="28"/>
  <c r="CJ443" i="28" s="1"/>
  <c r="AF449" i="28"/>
  <c r="CJ449" i="28" s="1"/>
  <c r="M458" i="26"/>
  <c r="AF467" i="28"/>
  <c r="CJ467" i="28" s="1"/>
  <c r="AF479" i="28"/>
  <c r="CJ479" i="28" s="1"/>
  <c r="M340" i="26"/>
  <c r="M220" i="26"/>
  <c r="M96" i="26"/>
  <c r="M117" i="26"/>
  <c r="M169" i="26"/>
  <c r="G27" i="29"/>
  <c r="G29" i="29"/>
  <c r="G31" i="29"/>
  <c r="G41" i="29"/>
  <c r="G79" i="29"/>
  <c r="L403" i="26"/>
  <c r="L409" i="26"/>
  <c r="L427" i="26"/>
  <c r="L430" i="26"/>
  <c r="L442" i="26"/>
  <c r="L484" i="26"/>
  <c r="L340" i="26"/>
  <c r="L220" i="26"/>
  <c r="L76" i="26"/>
  <c r="M444" i="26"/>
  <c r="M136" i="26"/>
  <c r="M138" i="26"/>
  <c r="M157" i="26"/>
  <c r="M163" i="26"/>
  <c r="AF167" i="28"/>
  <c r="CJ167" i="28" s="1"/>
  <c r="M173" i="26"/>
  <c r="M240" i="26"/>
  <c r="G16" i="29"/>
  <c r="L26" i="29"/>
  <c r="L58" i="29"/>
  <c r="K62" i="29"/>
  <c r="G64" i="29"/>
  <c r="G68" i="29"/>
  <c r="G72" i="29"/>
  <c r="G74" i="29"/>
  <c r="K78" i="29"/>
  <c r="L80" i="29"/>
  <c r="G86" i="29"/>
  <c r="G98" i="29"/>
  <c r="L100" i="29"/>
  <c r="G102" i="29"/>
  <c r="G104" i="29"/>
  <c r="G106" i="29"/>
  <c r="L108" i="29"/>
  <c r="G124" i="29"/>
  <c r="K132" i="29"/>
  <c r="G134" i="29"/>
  <c r="G140" i="29"/>
  <c r="L144" i="29"/>
  <c r="K146" i="29"/>
  <c r="L148" i="29"/>
  <c r="L154" i="29"/>
  <c r="G158" i="29"/>
  <c r="L163" i="29"/>
  <c r="G174" i="29"/>
  <c r="G178" i="29"/>
  <c r="L182" i="29"/>
  <c r="K185" i="29"/>
  <c r="G190" i="29"/>
  <c r="G194" i="29"/>
  <c r="L202" i="29"/>
  <c r="G206" i="29"/>
  <c r="K209" i="29"/>
  <c r="G210" i="29"/>
  <c r="L213" i="29"/>
  <c r="L219" i="29"/>
  <c r="L220" i="29"/>
  <c r="G222" i="29"/>
  <c r="K228" i="29"/>
  <c r="K231" i="29"/>
  <c r="L232" i="29"/>
  <c r="L236" i="29"/>
  <c r="G242" i="29"/>
  <c r="G248" i="29"/>
  <c r="G250" i="29"/>
  <c r="G254" i="29"/>
  <c r="G260" i="29"/>
  <c r="K269" i="29"/>
  <c r="L270" i="29"/>
  <c r="L272" i="29"/>
  <c r="K274" i="29"/>
  <c r="G276" i="29"/>
  <c r="G278" i="29"/>
  <c r="G284" i="29"/>
  <c r="G288" i="29"/>
  <c r="L290" i="29"/>
  <c r="G292" i="29"/>
  <c r="G294" i="29"/>
  <c r="G306" i="29"/>
  <c r="G314" i="29"/>
  <c r="G326" i="29"/>
  <c r="G332" i="29"/>
  <c r="G338" i="29"/>
  <c r="G344" i="29"/>
  <c r="G350" i="29"/>
  <c r="G374" i="29"/>
  <c r="M391" i="26"/>
  <c r="M403" i="26"/>
  <c r="AA412" i="28"/>
  <c r="M427" i="26"/>
  <c r="M439" i="26"/>
  <c r="G440" i="29"/>
  <c r="M451" i="26"/>
  <c r="M466" i="26"/>
  <c r="L455" i="26"/>
  <c r="L407" i="26"/>
  <c r="L283" i="26"/>
  <c r="L91" i="26"/>
  <c r="M97" i="26"/>
  <c r="M137" i="26"/>
  <c r="AF139" i="28"/>
  <c r="CJ139" i="28" s="1"/>
  <c r="M139" i="26"/>
  <c r="M150" i="26"/>
  <c r="AF155" i="28"/>
  <c r="CJ155" i="28" s="1"/>
  <c r="M175" i="26"/>
  <c r="AF177" i="28"/>
  <c r="CJ177" i="28" s="1"/>
  <c r="AF181" i="28"/>
  <c r="CJ181" i="28" s="1"/>
  <c r="M181" i="26"/>
  <c r="M218" i="26"/>
  <c r="M222" i="26"/>
  <c r="M223" i="26"/>
  <c r="M227" i="26"/>
  <c r="AF235" i="28"/>
  <c r="CJ235" i="28" s="1"/>
  <c r="M235" i="26"/>
  <c r="M244" i="26"/>
  <c r="AF277" i="28"/>
  <c r="CJ277" i="28" s="1"/>
  <c r="G24" i="29"/>
  <c r="L35" i="29"/>
  <c r="K36" i="29"/>
  <c r="G48" i="29"/>
  <c r="K50" i="29"/>
  <c r="G156" i="29"/>
  <c r="G168" i="29"/>
  <c r="G389" i="29"/>
  <c r="L393" i="26"/>
  <c r="L399" i="26"/>
  <c r="AE414" i="28"/>
  <c r="CI414" i="28" s="1"/>
  <c r="G416" i="29"/>
  <c r="AE417" i="28"/>
  <c r="CI417" i="28" s="1"/>
  <c r="L423" i="26"/>
  <c r="L426" i="26"/>
  <c r="L438" i="26"/>
  <c r="L447" i="26"/>
  <c r="AE453" i="28"/>
  <c r="CI453" i="28" s="1"/>
  <c r="AE459" i="28"/>
  <c r="CI459" i="28" s="1"/>
  <c r="AE471" i="28"/>
  <c r="CI471" i="28" s="1"/>
  <c r="L471" i="26"/>
  <c r="AE483" i="28"/>
  <c r="CI483" i="28" s="1"/>
  <c r="M430" i="26"/>
  <c r="M334" i="26"/>
  <c r="M262" i="26"/>
  <c r="M238" i="26"/>
  <c r="M166" i="26"/>
  <c r="M46" i="26"/>
  <c r="M497" i="26"/>
  <c r="M491" i="26"/>
  <c r="L495" i="26"/>
  <c r="L493" i="26"/>
  <c r="M474" i="26"/>
  <c r="AF480" i="28"/>
  <c r="CJ480" i="28" s="1"/>
  <c r="AA483" i="28"/>
  <c r="L482" i="26"/>
  <c r="L470" i="26"/>
  <c r="M472" i="26"/>
  <c r="G476" i="29"/>
  <c r="AA487" i="28"/>
  <c r="M487" i="26"/>
  <c r="M496" i="26"/>
  <c r="G488" i="29"/>
  <c r="G494" i="29"/>
  <c r="V98" i="30"/>
  <c r="X98" i="30"/>
  <c r="M173" i="30"/>
  <c r="V173" i="30" s="1"/>
  <c r="M482" i="30"/>
  <c r="V482" i="30" s="1"/>
  <c r="S466" i="30"/>
  <c r="T466" i="30" s="1"/>
  <c r="Y466" i="30" s="1"/>
  <c r="O410" i="30"/>
  <c r="P410" i="30" s="1"/>
  <c r="W410" i="30" s="1"/>
  <c r="O476" i="30"/>
  <c r="P476" i="30" s="1"/>
  <c r="W476" i="30" s="1"/>
  <c r="O461" i="30"/>
  <c r="P461" i="30" s="1"/>
  <c r="W461" i="30" s="1"/>
  <c r="O422" i="30"/>
  <c r="P422" i="30" s="1"/>
  <c r="W422" i="30" s="1"/>
  <c r="O470" i="30"/>
  <c r="P470" i="30" s="1"/>
  <c r="W470" i="30" s="1"/>
  <c r="S450" i="30"/>
  <c r="T450" i="30" s="1"/>
  <c r="Y450" i="30" s="1"/>
  <c r="S416" i="30"/>
  <c r="T416" i="30" s="1"/>
  <c r="Y416" i="30" s="1"/>
  <c r="O394" i="30"/>
  <c r="P394" i="30" s="1"/>
  <c r="W394" i="30" s="1"/>
  <c r="S390" i="30"/>
  <c r="T390" i="30" s="1"/>
  <c r="Y390" i="30" s="1"/>
  <c r="M270" i="30"/>
  <c r="M465" i="30"/>
  <c r="X465" i="30" s="1"/>
  <c r="O423" i="30"/>
  <c r="P423" i="30" s="1"/>
  <c r="W423" i="30" s="1"/>
  <c r="M360" i="30"/>
  <c r="O400" i="30"/>
  <c r="P400" i="30" s="1"/>
  <c r="W400" i="30" s="1"/>
  <c r="M378" i="30"/>
  <c r="M130" i="30"/>
  <c r="S398" i="30"/>
  <c r="T398" i="30" s="1"/>
  <c r="Y398" i="30" s="1"/>
  <c r="O452" i="30"/>
  <c r="P452" i="30" s="1"/>
  <c r="W452" i="30" s="1"/>
  <c r="S411" i="30"/>
  <c r="T411" i="30" s="1"/>
  <c r="Y411" i="30" s="1"/>
  <c r="M265" i="30"/>
  <c r="M174" i="30"/>
  <c r="O499" i="30"/>
  <c r="P499" i="30" s="1"/>
  <c r="W499" i="30" s="1"/>
  <c r="O418" i="30"/>
  <c r="P418" i="30" s="1"/>
  <c r="W418" i="30" s="1"/>
  <c r="M45" i="30"/>
  <c r="M4" i="30"/>
  <c r="S436" i="30"/>
  <c r="T436" i="30" s="1"/>
  <c r="Y436" i="30" s="1"/>
  <c r="O388" i="30"/>
  <c r="P388" i="30" s="1"/>
  <c r="W388" i="30" s="1"/>
  <c r="S404" i="30"/>
  <c r="T404" i="30" s="1"/>
  <c r="Y404" i="30" s="1"/>
  <c r="O412" i="30"/>
  <c r="P412" i="30" s="1"/>
  <c r="W412" i="30" s="1"/>
  <c r="S410" i="30"/>
  <c r="T410" i="30" s="1"/>
  <c r="Y410" i="30" s="1"/>
  <c r="M11" i="30"/>
  <c r="V11" i="30" s="1"/>
  <c r="M271" i="30"/>
  <c r="M428" i="30"/>
  <c r="O495" i="30"/>
  <c r="P495" i="30" s="1"/>
  <c r="W495" i="30" s="1"/>
  <c r="S491" i="30"/>
  <c r="T491" i="30" s="1"/>
  <c r="Y491" i="30" s="1"/>
  <c r="O485" i="30"/>
  <c r="P485" i="30" s="1"/>
  <c r="W485" i="30" s="1"/>
  <c r="S478" i="30"/>
  <c r="T478" i="30" s="1"/>
  <c r="Y478" i="30" s="1"/>
  <c r="O469" i="30"/>
  <c r="P469" i="30" s="1"/>
  <c r="W469" i="30" s="1"/>
  <c r="O424" i="30"/>
  <c r="P424" i="30" s="1"/>
  <c r="W424" i="30" s="1"/>
  <c r="S415" i="30"/>
  <c r="T415" i="30" s="1"/>
  <c r="Y415" i="30" s="1"/>
  <c r="S400" i="30"/>
  <c r="T400" i="30" s="1"/>
  <c r="Y400" i="30" s="1"/>
  <c r="M302" i="30"/>
  <c r="M303" i="30" s="1"/>
  <c r="M113" i="30"/>
  <c r="V113" i="30" s="1"/>
  <c r="O488" i="30"/>
  <c r="P488" i="30" s="1"/>
  <c r="W488" i="30" s="1"/>
  <c r="S455" i="30"/>
  <c r="T455" i="30" s="1"/>
  <c r="Y455" i="30" s="1"/>
  <c r="S429" i="30"/>
  <c r="T429" i="30" s="1"/>
  <c r="Y429" i="30" s="1"/>
  <c r="O427" i="30"/>
  <c r="P427" i="30" s="1"/>
  <c r="W427" i="30" s="1"/>
  <c r="S403" i="30"/>
  <c r="T403" i="30" s="1"/>
  <c r="Y403" i="30" s="1"/>
  <c r="S397" i="30"/>
  <c r="T397" i="30" s="1"/>
  <c r="Y397" i="30" s="1"/>
  <c r="S494" i="30"/>
  <c r="T494" i="30" s="1"/>
  <c r="Y494" i="30" s="1"/>
  <c r="S468" i="30"/>
  <c r="T468" i="30" s="1"/>
  <c r="Y468" i="30" s="1"/>
  <c r="S465" i="30"/>
  <c r="T465" i="30" s="1"/>
  <c r="Y465" i="30" s="1"/>
  <c r="O403" i="30"/>
  <c r="P403" i="30" s="1"/>
  <c r="W403" i="30" s="1"/>
  <c r="S387" i="30"/>
  <c r="T387" i="30" s="1"/>
  <c r="Y387" i="30" s="1"/>
  <c r="M266" i="30"/>
  <c r="V266" i="30" s="1"/>
  <c r="M5" i="30"/>
  <c r="V5" i="30" s="1"/>
  <c r="S487" i="30"/>
  <c r="T487" i="30" s="1"/>
  <c r="Y487" i="30" s="1"/>
  <c r="S477" i="30"/>
  <c r="T477" i="30" s="1"/>
  <c r="Y477" i="30" s="1"/>
  <c r="S461" i="30"/>
  <c r="T461" i="30" s="1"/>
  <c r="Y461" i="30" s="1"/>
  <c r="S454" i="30"/>
  <c r="T454" i="30" s="1"/>
  <c r="Y454" i="30" s="1"/>
  <c r="O417" i="30"/>
  <c r="P417" i="30" s="1"/>
  <c r="W417" i="30" s="1"/>
  <c r="O393" i="30"/>
  <c r="P393" i="30" s="1"/>
  <c r="W393" i="30" s="1"/>
  <c r="M429" i="30"/>
  <c r="V429" i="30" s="1"/>
  <c r="S500" i="30"/>
  <c r="T500" i="30" s="1"/>
  <c r="Y500" i="30" s="1"/>
  <c r="O490" i="30"/>
  <c r="P490" i="30" s="1"/>
  <c r="W490" i="30" s="1"/>
  <c r="S467" i="30"/>
  <c r="T467" i="30" s="1"/>
  <c r="Y467" i="30" s="1"/>
  <c r="O440" i="30"/>
  <c r="P440" i="30" s="1"/>
  <c r="W440" i="30" s="1"/>
  <c r="O420" i="30"/>
  <c r="P420" i="30" s="1"/>
  <c r="W420" i="30" s="1"/>
  <c r="O405" i="30"/>
  <c r="P405" i="30" s="1"/>
  <c r="W405" i="30" s="1"/>
  <c r="S396" i="30"/>
  <c r="T396" i="30" s="1"/>
  <c r="Y396" i="30" s="1"/>
  <c r="M272" i="30"/>
  <c r="V272" i="30" s="1"/>
  <c r="O464" i="30"/>
  <c r="P464" i="30" s="1"/>
  <c r="W464" i="30" s="1"/>
  <c r="O399" i="30"/>
  <c r="P399" i="30" s="1"/>
  <c r="W399" i="30" s="1"/>
  <c r="O396" i="30"/>
  <c r="P396" i="30" s="1"/>
  <c r="W396" i="30" s="1"/>
  <c r="S496" i="30"/>
  <c r="T496" i="30" s="1"/>
  <c r="Y496" i="30" s="1"/>
  <c r="S489" i="30"/>
  <c r="T489" i="30" s="1"/>
  <c r="Y489" i="30" s="1"/>
  <c r="O483" i="30"/>
  <c r="P483" i="30" s="1"/>
  <c r="W483" i="30" s="1"/>
  <c r="O480" i="30"/>
  <c r="P480" i="30" s="1"/>
  <c r="W480" i="30" s="1"/>
  <c r="O444" i="30"/>
  <c r="P444" i="30" s="1"/>
  <c r="W444" i="30" s="1"/>
  <c r="M421" i="30"/>
  <c r="S408" i="30"/>
  <c r="T408" i="30" s="1"/>
  <c r="Y408" i="30" s="1"/>
  <c r="O389" i="30"/>
  <c r="P389" i="30" s="1"/>
  <c r="W389" i="30" s="1"/>
  <c r="V101" i="30"/>
  <c r="O496" i="30"/>
  <c r="P496" i="30" s="1"/>
  <c r="W496" i="30" s="1"/>
  <c r="O486" i="30"/>
  <c r="P486" i="30" s="1"/>
  <c r="W486" i="30" s="1"/>
  <c r="O457" i="30"/>
  <c r="P457" i="30" s="1"/>
  <c r="W457" i="30" s="1"/>
  <c r="S453" i="30"/>
  <c r="T453" i="30" s="1"/>
  <c r="Y453" i="30" s="1"/>
  <c r="O408" i="30"/>
  <c r="P408" i="30" s="1"/>
  <c r="W408" i="30" s="1"/>
  <c r="S395" i="30"/>
  <c r="T395" i="30" s="1"/>
  <c r="Y395" i="30" s="1"/>
  <c r="O392" i="30"/>
  <c r="P392" i="30" s="1"/>
  <c r="W392" i="30" s="1"/>
  <c r="M372" i="30"/>
  <c r="X372" i="30" s="1"/>
  <c r="M152" i="30"/>
  <c r="S492" i="30"/>
  <c r="T492" i="30" s="1"/>
  <c r="Y492" i="30" s="1"/>
  <c r="S479" i="30"/>
  <c r="T479" i="30" s="1"/>
  <c r="Y479" i="30" s="1"/>
  <c r="S473" i="30"/>
  <c r="T473" i="30" s="1"/>
  <c r="Y473" i="30" s="1"/>
  <c r="O463" i="30"/>
  <c r="P463" i="30" s="1"/>
  <c r="W463" i="30" s="1"/>
  <c r="S460" i="30"/>
  <c r="T460" i="30" s="1"/>
  <c r="Y460" i="30" s="1"/>
  <c r="O437" i="30"/>
  <c r="P437" i="30" s="1"/>
  <c r="W437" i="30" s="1"/>
  <c r="O416" i="30"/>
  <c r="P416" i="30" s="1"/>
  <c r="W416" i="30" s="1"/>
  <c r="M257" i="30"/>
  <c r="M258" i="30" s="1"/>
  <c r="M66" i="30"/>
  <c r="M67" i="30" s="1"/>
  <c r="M21" i="30"/>
  <c r="M22" i="30" s="1"/>
  <c r="M23" i="30" s="1"/>
  <c r="O492" i="30"/>
  <c r="P492" i="30" s="1"/>
  <c r="W492" i="30" s="1"/>
  <c r="S482" i="30"/>
  <c r="T482" i="30" s="1"/>
  <c r="Y482" i="30" s="1"/>
  <c r="O473" i="30"/>
  <c r="P473" i="30" s="1"/>
  <c r="W473" i="30" s="1"/>
  <c r="O443" i="30"/>
  <c r="P443" i="30" s="1"/>
  <c r="W443" i="30" s="1"/>
  <c r="M434" i="30"/>
  <c r="V434" i="30" s="1"/>
  <c r="O430" i="30"/>
  <c r="P430" i="30" s="1"/>
  <c r="W430" i="30" s="1"/>
  <c r="M419" i="30"/>
  <c r="M420" i="30" s="1"/>
  <c r="S407" i="30"/>
  <c r="T407" i="30" s="1"/>
  <c r="Y407" i="30" s="1"/>
  <c r="O404" i="30"/>
  <c r="P404" i="30" s="1"/>
  <c r="W404" i="30" s="1"/>
  <c r="M395" i="30"/>
  <c r="X395" i="30" s="1"/>
  <c r="M351" i="30"/>
  <c r="M352" i="30" s="1"/>
  <c r="M306" i="30"/>
  <c r="M307" i="30" s="1"/>
  <c r="M308" i="30" s="1"/>
  <c r="M309" i="30" s="1"/>
  <c r="M90" i="30"/>
  <c r="V90" i="30" s="1"/>
  <c r="M83" i="30"/>
  <c r="M42" i="30"/>
  <c r="S488" i="30"/>
  <c r="T488" i="30" s="1"/>
  <c r="Y488" i="30" s="1"/>
  <c r="O456" i="30"/>
  <c r="P456" i="30" s="1"/>
  <c r="W456" i="30" s="1"/>
  <c r="S391" i="30"/>
  <c r="T391" i="30" s="1"/>
  <c r="Y391" i="30" s="1"/>
  <c r="O500" i="30"/>
  <c r="P500" i="30" s="1"/>
  <c r="W500" i="30" s="1"/>
  <c r="S497" i="30"/>
  <c r="T497" i="30" s="1"/>
  <c r="Y497" i="30" s="1"/>
  <c r="M456" i="30"/>
  <c r="O494" i="30"/>
  <c r="P494" i="30" s="1"/>
  <c r="W494" i="30" s="1"/>
  <c r="S463" i="30"/>
  <c r="T463" i="30" s="1"/>
  <c r="Y463" i="30" s="1"/>
  <c r="S499" i="30"/>
  <c r="T499" i="30" s="1"/>
  <c r="Y499" i="30" s="1"/>
  <c r="S485" i="30"/>
  <c r="T485" i="30" s="1"/>
  <c r="Y485" i="30" s="1"/>
  <c r="M435" i="30"/>
  <c r="V421" i="30"/>
  <c r="M422" i="30"/>
  <c r="X421" i="30"/>
  <c r="O493" i="30"/>
  <c r="P493" i="30" s="1"/>
  <c r="W493" i="30" s="1"/>
  <c r="S498" i="30"/>
  <c r="T498" i="30" s="1"/>
  <c r="Y498" i="30" s="1"/>
  <c r="O477" i="30"/>
  <c r="P477" i="30" s="1"/>
  <c r="W477" i="30" s="1"/>
  <c r="S469" i="30"/>
  <c r="T469" i="30" s="1"/>
  <c r="Y469" i="30" s="1"/>
  <c r="O453" i="30"/>
  <c r="P453" i="30" s="1"/>
  <c r="W453" i="30" s="1"/>
  <c r="S431" i="30"/>
  <c r="T431" i="30" s="1"/>
  <c r="Y431" i="30" s="1"/>
  <c r="O482" i="30"/>
  <c r="P482" i="30" s="1"/>
  <c r="W482" i="30" s="1"/>
  <c r="S474" i="30"/>
  <c r="T474" i="30" s="1"/>
  <c r="Y474" i="30" s="1"/>
  <c r="S459" i="30"/>
  <c r="T459" i="30" s="1"/>
  <c r="Y459" i="30" s="1"/>
  <c r="S446" i="30"/>
  <c r="T446" i="30" s="1"/>
  <c r="Y446" i="30" s="1"/>
  <c r="S445" i="30"/>
  <c r="T445" i="30" s="1"/>
  <c r="Y445" i="30" s="1"/>
  <c r="S432" i="30"/>
  <c r="T432" i="30" s="1"/>
  <c r="Y432" i="30" s="1"/>
  <c r="O426" i="30"/>
  <c r="P426" i="30" s="1"/>
  <c r="W426" i="30" s="1"/>
  <c r="V360" i="30"/>
  <c r="X360" i="30"/>
  <c r="S493" i="30"/>
  <c r="T493" i="30" s="1"/>
  <c r="Y493" i="30" s="1"/>
  <c r="O491" i="30"/>
  <c r="P491" i="30" s="1"/>
  <c r="W491" i="30" s="1"/>
  <c r="S490" i="30"/>
  <c r="T490" i="30" s="1"/>
  <c r="Y490" i="30" s="1"/>
  <c r="S484" i="30"/>
  <c r="T484" i="30" s="1"/>
  <c r="Y484" i="30" s="1"/>
  <c r="S481" i="30"/>
  <c r="T481" i="30" s="1"/>
  <c r="Y481" i="30" s="1"/>
  <c r="O475" i="30"/>
  <c r="P475" i="30" s="1"/>
  <c r="W475" i="30" s="1"/>
  <c r="O468" i="30"/>
  <c r="P468" i="30" s="1"/>
  <c r="W468" i="30" s="1"/>
  <c r="S464" i="30"/>
  <c r="T464" i="30" s="1"/>
  <c r="Y464" i="30" s="1"/>
  <c r="O460" i="30"/>
  <c r="P460" i="30" s="1"/>
  <c r="W460" i="30" s="1"/>
  <c r="O451" i="30"/>
  <c r="P451" i="30" s="1"/>
  <c r="W451" i="30" s="1"/>
  <c r="S449" i="30"/>
  <c r="T449" i="30" s="1"/>
  <c r="Y449" i="30" s="1"/>
  <c r="S448" i="30"/>
  <c r="T448" i="30" s="1"/>
  <c r="Y448" i="30" s="1"/>
  <c r="S437" i="30"/>
  <c r="T437" i="30" s="1"/>
  <c r="Y437" i="30" s="1"/>
  <c r="O436" i="30"/>
  <c r="P436" i="30" s="1"/>
  <c r="W436" i="30" s="1"/>
  <c r="O431" i="30"/>
  <c r="P431" i="30" s="1"/>
  <c r="W431" i="30" s="1"/>
  <c r="O467" i="30"/>
  <c r="P467" i="30" s="1"/>
  <c r="W467" i="30" s="1"/>
  <c r="S458" i="30"/>
  <c r="T458" i="30" s="1"/>
  <c r="Y458" i="30" s="1"/>
  <c r="O450" i="30"/>
  <c r="P450" i="30" s="1"/>
  <c r="W450" i="30" s="1"/>
  <c r="S447" i="30"/>
  <c r="T447" i="30" s="1"/>
  <c r="Y447" i="30" s="1"/>
  <c r="O445" i="30"/>
  <c r="P445" i="30" s="1"/>
  <c r="W445" i="30" s="1"/>
  <c r="S440" i="30"/>
  <c r="T440" i="30" s="1"/>
  <c r="Y440" i="30" s="1"/>
  <c r="S427" i="30"/>
  <c r="T427" i="30" s="1"/>
  <c r="Y427" i="30" s="1"/>
  <c r="S424" i="30"/>
  <c r="T424" i="30" s="1"/>
  <c r="Y424" i="30" s="1"/>
  <c r="S495" i="30"/>
  <c r="T495" i="30" s="1"/>
  <c r="Y495" i="30" s="1"/>
  <c r="S480" i="30"/>
  <c r="T480" i="30" s="1"/>
  <c r="Y480" i="30" s="1"/>
  <c r="O474" i="30"/>
  <c r="P474" i="30" s="1"/>
  <c r="W474" i="30" s="1"/>
  <c r="O466" i="30"/>
  <c r="P466" i="30" s="1"/>
  <c r="W466" i="30" s="1"/>
  <c r="O459" i="30"/>
  <c r="P459" i="30" s="1"/>
  <c r="W459" i="30" s="1"/>
  <c r="O449" i="30"/>
  <c r="P449" i="30" s="1"/>
  <c r="W449" i="30" s="1"/>
  <c r="O446" i="30"/>
  <c r="P446" i="30" s="1"/>
  <c r="W446" i="30" s="1"/>
  <c r="O438" i="30"/>
  <c r="P438" i="30" s="1"/>
  <c r="W438" i="30" s="1"/>
  <c r="O432" i="30"/>
  <c r="P432" i="30" s="1"/>
  <c r="W432" i="30" s="1"/>
  <c r="S420" i="30"/>
  <c r="T420" i="30" s="1"/>
  <c r="Y420" i="30" s="1"/>
  <c r="S438" i="30"/>
  <c r="T438" i="30" s="1"/>
  <c r="Y438" i="30" s="1"/>
  <c r="S439" i="30"/>
  <c r="T439" i="30" s="1"/>
  <c r="Y439" i="30" s="1"/>
  <c r="O498" i="30"/>
  <c r="P498" i="30" s="1"/>
  <c r="W498" i="30" s="1"/>
  <c r="O487" i="30"/>
  <c r="P487" i="30" s="1"/>
  <c r="W487" i="30" s="1"/>
  <c r="S486" i="30"/>
  <c r="T486" i="30" s="1"/>
  <c r="Y486" i="30" s="1"/>
  <c r="O484" i="30"/>
  <c r="P484" i="30" s="1"/>
  <c r="W484" i="30" s="1"/>
  <c r="S483" i="30"/>
  <c r="T483" i="30" s="1"/>
  <c r="Y483" i="30" s="1"/>
  <c r="O481" i="30"/>
  <c r="P481" i="30" s="1"/>
  <c r="W481" i="30" s="1"/>
  <c r="S472" i="30"/>
  <c r="T472" i="30" s="1"/>
  <c r="Y472" i="30" s="1"/>
  <c r="O465" i="30"/>
  <c r="P465" i="30" s="1"/>
  <c r="W465" i="30" s="1"/>
  <c r="S457" i="30"/>
  <c r="T457" i="30" s="1"/>
  <c r="Y457" i="30" s="1"/>
  <c r="S456" i="30"/>
  <c r="T456" i="30" s="1"/>
  <c r="Y456" i="30" s="1"/>
  <c r="O448" i="30"/>
  <c r="P448" i="30" s="1"/>
  <c r="W448" i="30" s="1"/>
  <c r="S441" i="30"/>
  <c r="T441" i="30" s="1"/>
  <c r="Y441" i="30" s="1"/>
  <c r="O439" i="30"/>
  <c r="P439" i="30" s="1"/>
  <c r="W439" i="30" s="1"/>
  <c r="S433" i="30"/>
  <c r="T433" i="30" s="1"/>
  <c r="Y433" i="30" s="1"/>
  <c r="S428" i="30"/>
  <c r="T428" i="30" s="1"/>
  <c r="Y428" i="30" s="1"/>
  <c r="O458" i="30"/>
  <c r="P458" i="30" s="1"/>
  <c r="W458" i="30" s="1"/>
  <c r="S471" i="30"/>
  <c r="T471" i="30" s="1"/>
  <c r="Y471" i="30" s="1"/>
  <c r="S462" i="30"/>
  <c r="T462" i="30" s="1"/>
  <c r="Y462" i="30" s="1"/>
  <c r="S442" i="30"/>
  <c r="T442" i="30" s="1"/>
  <c r="Y442" i="30" s="1"/>
  <c r="S434" i="30"/>
  <c r="T434" i="30" s="1"/>
  <c r="Y434" i="30" s="1"/>
  <c r="O433" i="30"/>
  <c r="P433" i="30" s="1"/>
  <c r="W433" i="30" s="1"/>
  <c r="S476" i="30"/>
  <c r="T476" i="30" s="1"/>
  <c r="Y476" i="30" s="1"/>
  <c r="O472" i="30"/>
  <c r="P472" i="30" s="1"/>
  <c r="W472" i="30" s="1"/>
  <c r="S452" i="30"/>
  <c r="T452" i="30" s="1"/>
  <c r="Y452" i="30" s="1"/>
  <c r="O441" i="30"/>
  <c r="P441" i="30" s="1"/>
  <c r="W441" i="30" s="1"/>
  <c r="O428" i="30"/>
  <c r="P428" i="30" s="1"/>
  <c r="W428" i="30" s="1"/>
  <c r="O419" i="30"/>
  <c r="P419" i="30" s="1"/>
  <c r="W419" i="30" s="1"/>
  <c r="O479" i="30"/>
  <c r="P479" i="30" s="1"/>
  <c r="W479" i="30" s="1"/>
  <c r="S470" i="30"/>
  <c r="T470" i="30" s="1"/>
  <c r="Y470" i="30" s="1"/>
  <c r="O455" i="30"/>
  <c r="P455" i="30" s="1"/>
  <c r="W455" i="30" s="1"/>
  <c r="S443" i="30"/>
  <c r="T443" i="30" s="1"/>
  <c r="Y443" i="30" s="1"/>
  <c r="M441" i="30"/>
  <c r="M442" i="30" s="1"/>
  <c r="S430" i="30"/>
  <c r="T430" i="30" s="1"/>
  <c r="Y430" i="30" s="1"/>
  <c r="X419" i="30"/>
  <c r="V419" i="30"/>
  <c r="O497" i="30"/>
  <c r="P497" i="30" s="1"/>
  <c r="W497" i="30" s="1"/>
  <c r="O489" i="30"/>
  <c r="P489" i="30" s="1"/>
  <c r="W489" i="30" s="1"/>
  <c r="O478" i="30"/>
  <c r="P478" i="30" s="1"/>
  <c r="W478" i="30" s="1"/>
  <c r="S475" i="30"/>
  <c r="T475" i="30" s="1"/>
  <c r="Y475" i="30" s="1"/>
  <c r="O471" i="30"/>
  <c r="P471" i="30" s="1"/>
  <c r="W471" i="30" s="1"/>
  <c r="O462" i="30"/>
  <c r="P462" i="30" s="1"/>
  <c r="W462" i="30" s="1"/>
  <c r="O454" i="30"/>
  <c r="P454" i="30" s="1"/>
  <c r="W454" i="30" s="1"/>
  <c r="S451" i="30"/>
  <c r="T451" i="30" s="1"/>
  <c r="Y451" i="30" s="1"/>
  <c r="S444" i="30"/>
  <c r="T444" i="30" s="1"/>
  <c r="Y444" i="30" s="1"/>
  <c r="O442" i="30"/>
  <c r="P442" i="30" s="1"/>
  <c r="W442" i="30" s="1"/>
  <c r="S435" i="30"/>
  <c r="T435" i="30" s="1"/>
  <c r="Y435" i="30" s="1"/>
  <c r="O429" i="30"/>
  <c r="P429" i="30" s="1"/>
  <c r="W429" i="30" s="1"/>
  <c r="S426" i="30"/>
  <c r="T426" i="30" s="1"/>
  <c r="Y426" i="30" s="1"/>
  <c r="S423" i="30"/>
  <c r="T423" i="30" s="1"/>
  <c r="Y423" i="30" s="1"/>
  <c r="O411" i="30"/>
  <c r="P411" i="30" s="1"/>
  <c r="W411" i="30" s="1"/>
  <c r="O434" i="30"/>
  <c r="P434" i="30" s="1"/>
  <c r="W434" i="30" s="1"/>
  <c r="O425" i="30"/>
  <c r="P425" i="30" s="1"/>
  <c r="W425" i="30" s="1"/>
  <c r="O435" i="30"/>
  <c r="P435" i="30" s="1"/>
  <c r="W435" i="30" s="1"/>
  <c r="O447" i="30"/>
  <c r="P447" i="30" s="1"/>
  <c r="W447" i="30" s="1"/>
  <c r="S425" i="30"/>
  <c r="T425" i="30" s="1"/>
  <c r="Y425" i="30" s="1"/>
  <c r="S418" i="30"/>
  <c r="T418" i="30" s="1"/>
  <c r="Y418" i="30" s="1"/>
  <c r="M320" i="30"/>
  <c r="M321" i="30" s="1"/>
  <c r="M322" i="30" s="1"/>
  <c r="S401" i="30"/>
  <c r="T401" i="30" s="1"/>
  <c r="Y401" i="30" s="1"/>
  <c r="S413" i="30"/>
  <c r="T413" i="30" s="1"/>
  <c r="Y413" i="30" s="1"/>
  <c r="S388" i="30"/>
  <c r="T388" i="30" s="1"/>
  <c r="Y388" i="30" s="1"/>
  <c r="S394" i="30"/>
  <c r="T394" i="30" s="1"/>
  <c r="Y394" i="30" s="1"/>
  <c r="S406" i="30"/>
  <c r="T406" i="30" s="1"/>
  <c r="Y406" i="30" s="1"/>
  <c r="S399" i="30"/>
  <c r="T399" i="30" s="1"/>
  <c r="Y399" i="30" s="1"/>
  <c r="S402" i="30"/>
  <c r="T402" i="30" s="1"/>
  <c r="Y402" i="30" s="1"/>
  <c r="S392" i="30"/>
  <c r="T392" i="30" s="1"/>
  <c r="Y392" i="30" s="1"/>
  <c r="S405" i="30"/>
  <c r="T405" i="30" s="1"/>
  <c r="Y405" i="30" s="1"/>
  <c r="S419" i="30"/>
  <c r="T419" i="30" s="1"/>
  <c r="Y419" i="30" s="1"/>
  <c r="M379" i="30"/>
  <c r="V265" i="30"/>
  <c r="X265" i="30"/>
  <c r="S422" i="30"/>
  <c r="T422" i="30" s="1"/>
  <c r="Y422" i="30" s="1"/>
  <c r="S421" i="30"/>
  <c r="T421" i="30" s="1"/>
  <c r="Y421" i="30" s="1"/>
  <c r="M400" i="30"/>
  <c r="M401" i="30" s="1"/>
  <c r="V180" i="30"/>
  <c r="X180" i="30"/>
  <c r="V271" i="30"/>
  <c r="X271" i="30"/>
  <c r="V378" i="30"/>
  <c r="X378" i="30"/>
  <c r="V325" i="30"/>
  <c r="X325" i="30"/>
  <c r="M326" i="30"/>
  <c r="M327" i="30" s="1"/>
  <c r="M328" i="30" s="1"/>
  <c r="M329" i="30" s="1"/>
  <c r="X315" i="30"/>
  <c r="V315" i="30"/>
  <c r="M361" i="30"/>
  <c r="M362" i="30" s="1"/>
  <c r="O415" i="30"/>
  <c r="P415" i="30" s="1"/>
  <c r="W415" i="30" s="1"/>
  <c r="S412" i="30"/>
  <c r="T412" i="30" s="1"/>
  <c r="Y412" i="30" s="1"/>
  <c r="M411" i="30"/>
  <c r="O406" i="30"/>
  <c r="P406" i="30" s="1"/>
  <c r="W406" i="30" s="1"/>
  <c r="M396" i="30"/>
  <c r="O397" i="30"/>
  <c r="P397" i="30" s="1"/>
  <c r="W397" i="30" s="1"/>
  <c r="O409" i="30"/>
  <c r="P409" i="30" s="1"/>
  <c r="W409" i="30" s="1"/>
  <c r="O421" i="30"/>
  <c r="P421" i="30" s="1"/>
  <c r="W421" i="30" s="1"/>
  <c r="O390" i="30"/>
  <c r="P390" i="30" s="1"/>
  <c r="W390" i="30" s="1"/>
  <c r="O402" i="30"/>
  <c r="P402" i="30" s="1"/>
  <c r="W402" i="30" s="1"/>
  <c r="O414" i="30"/>
  <c r="P414" i="30" s="1"/>
  <c r="W414" i="30" s="1"/>
  <c r="O391" i="30"/>
  <c r="P391" i="30" s="1"/>
  <c r="W391" i="30" s="1"/>
  <c r="O395" i="30"/>
  <c r="P395" i="30" s="1"/>
  <c r="W395" i="30" s="1"/>
  <c r="O407" i="30"/>
  <c r="P407" i="30" s="1"/>
  <c r="W407" i="30" s="1"/>
  <c r="O398" i="30"/>
  <c r="P398" i="30" s="1"/>
  <c r="W398" i="30" s="1"/>
  <c r="O387" i="30"/>
  <c r="P387" i="30" s="1"/>
  <c r="W387" i="30" s="1"/>
  <c r="O401" i="30"/>
  <c r="P401" i="30" s="1"/>
  <c r="W401" i="30" s="1"/>
  <c r="O413" i="30"/>
  <c r="P413" i="30" s="1"/>
  <c r="W413" i="30" s="1"/>
  <c r="S417" i="30"/>
  <c r="T417" i="30" s="1"/>
  <c r="Y417" i="30" s="1"/>
  <c r="S409" i="30"/>
  <c r="T409" i="30" s="1"/>
  <c r="Y409" i="30" s="1"/>
  <c r="V395" i="30"/>
  <c r="S393" i="30"/>
  <c r="T393" i="30" s="1"/>
  <c r="Y393" i="30" s="1"/>
  <c r="M364" i="30"/>
  <c r="M365" i="30" s="1"/>
  <c r="M366" i="30" s="1"/>
  <c r="V254" i="30"/>
  <c r="X254" i="30"/>
  <c r="V130" i="30"/>
  <c r="X130" i="30"/>
  <c r="M385" i="30"/>
  <c r="V270" i="30"/>
  <c r="X270" i="30"/>
  <c r="V66" i="30"/>
  <c r="M99" i="30"/>
  <c r="M100" i="30" s="1"/>
  <c r="V42" i="30"/>
  <c r="X42" i="30"/>
  <c r="S389" i="30"/>
  <c r="T389" i="30" s="1"/>
  <c r="Y389" i="30" s="1"/>
  <c r="M316" i="30"/>
  <c r="M317" i="30" s="1"/>
  <c r="V45" i="30"/>
  <c r="X45" i="30"/>
  <c r="M280" i="30"/>
  <c r="M188" i="30"/>
  <c r="M189" i="30" s="1"/>
  <c r="M190" i="30" s="1"/>
  <c r="M191" i="30" s="1"/>
  <c r="V174" i="30"/>
  <c r="X174" i="30"/>
  <c r="M298" i="30"/>
  <c r="M299" i="30" s="1"/>
  <c r="M131" i="30"/>
  <c r="M132" i="30" s="1"/>
  <c r="X173" i="30"/>
  <c r="M144" i="30"/>
  <c r="M145" i="30" s="1"/>
  <c r="V129" i="30"/>
  <c r="M84" i="30"/>
  <c r="V152" i="30"/>
  <c r="X152" i="30"/>
  <c r="V4" i="30"/>
  <c r="X4" i="30"/>
  <c r="M181" i="30"/>
  <c r="V83" i="30"/>
  <c r="X83" i="30"/>
  <c r="M255" i="30"/>
  <c r="M229" i="30"/>
  <c r="M230" i="30" s="1"/>
  <c r="M231" i="30" s="1"/>
  <c r="M205" i="30"/>
  <c r="M159" i="30"/>
  <c r="M46" i="30"/>
  <c r="M218" i="30"/>
  <c r="M219" i="30" s="1"/>
  <c r="M175" i="30"/>
  <c r="M176" i="30" s="1"/>
  <c r="M43" i="30"/>
  <c r="M44" i="30" s="1"/>
  <c r="M6" i="30"/>
  <c r="V3" i="30"/>
  <c r="X3" i="30"/>
  <c r="M153" i="30"/>
  <c r="M154" i="30" s="1"/>
  <c r="M125" i="30"/>
  <c r="X5" i="30"/>
  <c r="AE473" i="28"/>
  <c r="CI473" i="28" s="1"/>
  <c r="AF261" i="28"/>
  <c r="CJ261" i="28" s="1"/>
  <c r="AE388" i="28"/>
  <c r="CI388" i="28" s="1"/>
  <c r="AE500" i="28"/>
  <c r="CI500" i="28" s="1"/>
  <c r="AE172" i="28"/>
  <c r="CI172" i="28" s="1"/>
  <c r="AE208" i="28"/>
  <c r="CI208" i="28" s="1"/>
  <c r="AE76" i="28"/>
  <c r="CI76" i="28" s="1"/>
  <c r="AE257" i="28"/>
  <c r="CI257" i="28" s="1"/>
  <c r="AE79" i="28"/>
  <c r="CI79" i="28" s="1"/>
  <c r="AE72" i="28"/>
  <c r="CI72" i="28" s="1"/>
  <c r="AF88" i="28"/>
  <c r="CJ88" i="28" s="1"/>
  <c r="AF468" i="28"/>
  <c r="CJ468" i="28" s="1"/>
  <c r="AF454" i="28"/>
  <c r="CJ454" i="28" s="1"/>
  <c r="AE496" i="28"/>
  <c r="CI496" i="28" s="1"/>
  <c r="AE34" i="28"/>
  <c r="CI34" i="28" s="1"/>
  <c r="AE426" i="28"/>
  <c r="CI426" i="28" s="1"/>
  <c r="AE387" i="28"/>
  <c r="CI387" i="28" s="1"/>
  <c r="AE57" i="28"/>
  <c r="CI57" i="28" s="1"/>
  <c r="AE65" i="28"/>
  <c r="CI65" i="28" s="1"/>
  <c r="AF212" i="28"/>
  <c r="CJ212" i="28" s="1"/>
  <c r="AF284" i="28"/>
  <c r="CJ284" i="28" s="1"/>
  <c r="AF423" i="28"/>
  <c r="CJ423" i="28" s="1"/>
  <c r="AE353" i="28"/>
  <c r="CI353" i="28" s="1"/>
  <c r="AF406" i="28"/>
  <c r="CJ406" i="28" s="1"/>
  <c r="AE484" i="28"/>
  <c r="CI484" i="28" s="1"/>
  <c r="AE407" i="28"/>
  <c r="CI407" i="28" s="1"/>
  <c r="AF34" i="28"/>
  <c r="CJ34" i="28" s="1"/>
  <c r="AF380" i="28"/>
  <c r="CJ380" i="28" s="1"/>
  <c r="AF288" i="28"/>
  <c r="CJ288" i="28" s="1"/>
  <c r="AE304" i="28"/>
  <c r="CI304" i="28" s="1"/>
  <c r="AF334" i="28"/>
  <c r="CJ334" i="28" s="1"/>
  <c r="AE493" i="28"/>
  <c r="CI493" i="28" s="1"/>
  <c r="AF262" i="28"/>
  <c r="CJ262" i="28" s="1"/>
  <c r="AE498" i="28"/>
  <c r="CI498" i="28" s="1"/>
  <c r="AE5" i="28"/>
  <c r="CI5" i="28" s="1"/>
  <c r="AF52" i="28"/>
  <c r="CJ52" i="28" s="1"/>
  <c r="AF96" i="28"/>
  <c r="CJ96" i="28" s="1"/>
  <c r="AF166" i="28"/>
  <c r="CJ166" i="28" s="1"/>
  <c r="AE13" i="28"/>
  <c r="CI13" i="28" s="1"/>
  <c r="AF94" i="28"/>
  <c r="CJ94" i="28" s="1"/>
  <c r="AE86" i="28"/>
  <c r="CI86" i="28" s="1"/>
  <c r="AF310" i="28"/>
  <c r="CJ310" i="28" s="1"/>
  <c r="AF118" i="28"/>
  <c r="CJ118" i="28" s="1"/>
  <c r="AE130" i="28"/>
  <c r="CI130" i="28" s="1"/>
  <c r="AE161" i="28"/>
  <c r="CI161" i="28" s="1"/>
  <c r="AE419" i="28"/>
  <c r="CI419" i="28" s="1"/>
  <c r="AE472" i="28"/>
  <c r="CI472" i="28" s="1"/>
  <c r="AE478" i="28"/>
  <c r="CI478" i="28" s="1"/>
  <c r="AE495" i="28"/>
  <c r="CI495" i="28" s="1"/>
  <c r="AF455" i="28"/>
  <c r="CJ455" i="28" s="1"/>
  <c r="AF478" i="28"/>
  <c r="CJ478" i="28" s="1"/>
  <c r="AE490" i="28"/>
  <c r="CI490" i="28" s="1"/>
  <c r="AE242" i="28"/>
  <c r="CI242" i="28" s="1"/>
  <c r="AE250" i="28"/>
  <c r="CI250" i="28" s="1"/>
  <c r="AF258" i="28"/>
  <c r="CJ258" i="28" s="1"/>
  <c r="AF119" i="28"/>
  <c r="CJ119" i="28" s="1"/>
  <c r="AE131" i="28"/>
  <c r="CI131" i="28" s="1"/>
  <c r="AF200" i="28"/>
  <c r="CJ200" i="28" s="1"/>
  <c r="AF214" i="28"/>
  <c r="CJ214" i="28" s="1"/>
  <c r="AF242" i="28"/>
  <c r="CJ242" i="28" s="1"/>
  <c r="AE256" i="28"/>
  <c r="CI256" i="28" s="1"/>
  <c r="AE301" i="28"/>
  <c r="CI301" i="28" s="1"/>
  <c r="AE448" i="28"/>
  <c r="CI448" i="28" s="1"/>
  <c r="AE485" i="28"/>
  <c r="CI485" i="28" s="1"/>
  <c r="AF490" i="28"/>
  <c r="CJ490" i="28" s="1"/>
  <c r="AF493" i="28"/>
  <c r="CJ493" i="28" s="1"/>
  <c r="AF165" i="28"/>
  <c r="CJ165" i="28" s="1"/>
  <c r="AF220" i="28"/>
  <c r="CJ220" i="28" s="1"/>
  <c r="AE499" i="28"/>
  <c r="CI499" i="28" s="1"/>
  <c r="AE418" i="28"/>
  <c r="CI418" i="28" s="1"/>
  <c r="AF448" i="28"/>
  <c r="CJ448" i="28" s="1"/>
  <c r="AE460" i="28"/>
  <c r="CI460" i="28" s="1"/>
  <c r="AF150" i="28"/>
  <c r="CJ150" i="28" s="1"/>
  <c r="AE95" i="28"/>
  <c r="CI95" i="28" s="1"/>
  <c r="AE187" i="28"/>
  <c r="CI187" i="28" s="1"/>
  <c r="AE198" i="28"/>
  <c r="CI198" i="28" s="1"/>
  <c r="AF135" i="28"/>
  <c r="CJ135" i="28" s="1"/>
  <c r="AE64" i="28"/>
  <c r="CI64" i="28" s="1"/>
  <c r="AF82" i="28"/>
  <c r="CJ82" i="28" s="1"/>
  <c r="AF130" i="28"/>
  <c r="CJ130" i="28" s="1"/>
  <c r="AF85" i="28"/>
  <c r="CJ85" i="28" s="1"/>
  <c r="AE28" i="28"/>
  <c r="CI28" i="28" s="1"/>
  <c r="AE102" i="28"/>
  <c r="CI102" i="28" s="1"/>
  <c r="AE394" i="28"/>
  <c r="CI394" i="28" s="1"/>
  <c r="AE412" i="28"/>
  <c r="CI412" i="28" s="1"/>
  <c r="AE220" i="28"/>
  <c r="CI220" i="28" s="1"/>
  <c r="AF358" i="28"/>
  <c r="CJ358" i="28" s="1"/>
  <c r="AE424" i="28"/>
  <c r="CI424" i="28" s="1"/>
  <c r="AE280" i="28"/>
  <c r="CI280" i="28" s="1"/>
  <c r="AE294" i="28"/>
  <c r="CI294" i="28" s="1"/>
  <c r="AE232" i="28"/>
  <c r="CI232" i="28" s="1"/>
  <c r="AF359" i="28"/>
  <c r="CJ359" i="28" s="1"/>
  <c r="AF492" i="28"/>
  <c r="CJ492" i="28" s="1"/>
  <c r="AE274" i="28"/>
  <c r="CI274" i="28" s="1"/>
  <c r="AF281" i="28"/>
  <c r="CJ281" i="28" s="1"/>
  <c r="AF335" i="28"/>
  <c r="CJ335" i="28" s="1"/>
  <c r="AE470" i="28"/>
  <c r="CI470" i="28" s="1"/>
  <c r="G54" i="29"/>
  <c r="G114" i="29"/>
  <c r="G126" i="29"/>
  <c r="G138" i="29"/>
  <c r="K115" i="29"/>
  <c r="G231" i="29"/>
  <c r="L215" i="29"/>
  <c r="L82" i="29"/>
  <c r="G209" i="29"/>
  <c r="G225" i="29"/>
  <c r="L186" i="29"/>
  <c r="G4" i="29"/>
  <c r="G219" i="29"/>
  <c r="L424" i="29"/>
  <c r="K30" i="29"/>
  <c r="G65" i="29"/>
  <c r="K160" i="29"/>
  <c r="G12" i="29"/>
  <c r="G160" i="29"/>
  <c r="L285" i="29"/>
  <c r="K424" i="29"/>
  <c r="G8" i="29"/>
  <c r="G42" i="29"/>
  <c r="L71" i="29"/>
  <c r="L7" i="29"/>
  <c r="K18" i="29"/>
  <c r="G67" i="29"/>
  <c r="K71" i="29"/>
  <c r="L18" i="29"/>
  <c r="G213" i="29"/>
  <c r="G30" i="29"/>
  <c r="G125" i="29"/>
  <c r="K152" i="29"/>
  <c r="L235" i="29"/>
  <c r="L152" i="29"/>
  <c r="G299" i="29"/>
  <c r="K156" i="29"/>
  <c r="G269" i="29"/>
  <c r="L110" i="29"/>
  <c r="L151" i="29"/>
  <c r="G185" i="29"/>
  <c r="L126" i="29"/>
  <c r="K168" i="29"/>
  <c r="G257" i="29"/>
  <c r="G296" i="29"/>
  <c r="G172" i="29"/>
  <c r="G179" i="29"/>
  <c r="G244" i="29"/>
  <c r="G495" i="29"/>
  <c r="G310" i="29"/>
  <c r="G424" i="29"/>
  <c r="L153" i="29"/>
  <c r="K8" i="29"/>
  <c r="G40" i="29"/>
  <c r="G52" i="29"/>
  <c r="G88" i="29"/>
  <c r="G136" i="29"/>
  <c r="G7" i="29"/>
  <c r="G15" i="29"/>
  <c r="G39" i="29"/>
  <c r="L150" i="29"/>
  <c r="L40" i="29"/>
  <c r="G110" i="29"/>
  <c r="G180" i="29"/>
  <c r="K181" i="29"/>
  <c r="G73" i="29"/>
  <c r="K110" i="29"/>
  <c r="G133" i="29"/>
  <c r="K199" i="29"/>
  <c r="G199" i="29"/>
  <c r="G18" i="29"/>
  <c r="G23" i="29"/>
  <c r="G35" i="29"/>
  <c r="G71" i="29"/>
  <c r="G95" i="29"/>
  <c r="G107" i="29"/>
  <c r="K186" i="29"/>
  <c r="G186" i="29"/>
  <c r="G192" i="29"/>
  <c r="G198" i="29"/>
  <c r="G46" i="29"/>
  <c r="G58" i="29"/>
  <c r="G70" i="29"/>
  <c r="G82" i="29"/>
  <c r="G9" i="29"/>
  <c r="G17" i="29"/>
  <c r="G57" i="29"/>
  <c r="K58" i="29"/>
  <c r="G81" i="29"/>
  <c r="K82" i="29"/>
  <c r="G155" i="29"/>
  <c r="G159" i="29"/>
  <c r="G163" i="29"/>
  <c r="G167" i="29"/>
  <c r="G145" i="29"/>
  <c r="K163" i="29"/>
  <c r="L214" i="29"/>
  <c r="G214" i="29"/>
  <c r="G234" i="29"/>
  <c r="L226" i="29"/>
  <c r="G226" i="29"/>
  <c r="K226" i="29"/>
  <c r="L240" i="29"/>
  <c r="K240" i="29"/>
  <c r="G240" i="29"/>
  <c r="K214" i="29"/>
  <c r="G151" i="29"/>
  <c r="K162" i="29"/>
  <c r="G203" i="29"/>
  <c r="K227" i="29"/>
  <c r="G150" i="29"/>
  <c r="K151" i="29"/>
  <c r="G152" i="29"/>
  <c r="L156" i="29"/>
  <c r="L160" i="29"/>
  <c r="L168" i="29"/>
  <c r="G149" i="29"/>
  <c r="L199" i="29"/>
  <c r="G239" i="29"/>
  <c r="G212" i="29"/>
  <c r="K213" i="29"/>
  <c r="G235" i="29"/>
  <c r="K235" i="29"/>
  <c r="K272" i="29"/>
  <c r="G282" i="29"/>
  <c r="G285" i="29"/>
  <c r="K285" i="29"/>
  <c r="L284" i="29"/>
  <c r="G256" i="29"/>
  <c r="K257" i="29"/>
  <c r="G281" i="29"/>
  <c r="G319" i="29"/>
  <c r="G303" i="29"/>
  <c r="G309" i="29"/>
  <c r="G305" i="29"/>
  <c r="G300" i="29"/>
  <c r="G308" i="29"/>
  <c r="L316" i="29"/>
  <c r="G330" i="29"/>
  <c r="G349" i="29"/>
  <c r="G397" i="29"/>
  <c r="K397" i="29"/>
  <c r="G378" i="29"/>
  <c r="K430" i="29"/>
  <c r="G392" i="29"/>
  <c r="G420" i="29"/>
  <c r="G464" i="29"/>
  <c r="G429" i="29"/>
  <c r="G414" i="29"/>
  <c r="G466" i="29"/>
  <c r="G480" i="29"/>
  <c r="AF172" i="28"/>
  <c r="CJ172" i="28" s="1"/>
  <c r="AF192" i="28"/>
  <c r="CJ192" i="28" s="1"/>
  <c r="AE251" i="28"/>
  <c r="CI251" i="28" s="1"/>
  <c r="M433" i="26"/>
  <c r="M73" i="26"/>
  <c r="M298" i="26"/>
  <c r="L104" i="26"/>
  <c r="M432" i="26"/>
  <c r="M324" i="26"/>
  <c r="L410" i="26"/>
  <c r="L398" i="26"/>
  <c r="L325" i="26"/>
  <c r="L241" i="26"/>
  <c r="M425" i="26"/>
  <c r="M377" i="26"/>
  <c r="M281" i="26"/>
  <c r="M269" i="26"/>
  <c r="M257" i="26"/>
  <c r="M185" i="26"/>
  <c r="M65" i="26"/>
  <c r="L432" i="26"/>
  <c r="L204" i="26"/>
  <c r="L36" i="26"/>
  <c r="M424" i="26"/>
  <c r="M376" i="26"/>
  <c r="L394" i="26"/>
  <c r="L142" i="26"/>
  <c r="L94" i="26"/>
  <c r="L368" i="26"/>
  <c r="L344" i="26"/>
  <c r="L140" i="26"/>
  <c r="M406" i="26"/>
  <c r="L473" i="26"/>
  <c r="L461" i="26"/>
  <c r="L281" i="26"/>
  <c r="L197" i="26"/>
  <c r="L125" i="26"/>
  <c r="L89" i="26"/>
  <c r="L53" i="26"/>
  <c r="M381" i="26"/>
  <c r="M81" i="26"/>
  <c r="L148" i="26"/>
  <c r="L483" i="26"/>
  <c r="L387" i="26"/>
  <c r="M475" i="26"/>
  <c r="M307" i="26"/>
  <c r="L266" i="26"/>
  <c r="L170" i="26"/>
  <c r="M378" i="26"/>
  <c r="M342" i="26"/>
  <c r="M330" i="26"/>
  <c r="M306" i="26"/>
  <c r="M234" i="26"/>
  <c r="M162" i="26"/>
  <c r="M495" i="26"/>
  <c r="M459" i="26"/>
  <c r="M435" i="26"/>
  <c r="L322" i="26"/>
  <c r="L286" i="26"/>
  <c r="L70" i="26"/>
  <c r="M398" i="26"/>
  <c r="M254" i="26"/>
  <c r="L333" i="26"/>
  <c r="L321" i="26"/>
  <c r="L213" i="26"/>
  <c r="L189" i="26"/>
  <c r="L45" i="26"/>
  <c r="M493" i="26"/>
  <c r="M313" i="26"/>
  <c r="M301" i="26"/>
  <c r="M193" i="26"/>
  <c r="M133" i="26"/>
  <c r="M85" i="26"/>
  <c r="M25" i="26"/>
  <c r="L272" i="26"/>
  <c r="M372" i="26"/>
  <c r="M24" i="26"/>
  <c r="L355" i="26"/>
  <c r="L307" i="26"/>
  <c r="L67" i="26"/>
  <c r="L43" i="26"/>
  <c r="M467" i="26"/>
  <c r="M395" i="26"/>
  <c r="M383" i="26"/>
  <c r="M359" i="26"/>
  <c r="M347" i="26"/>
  <c r="M323" i="26"/>
  <c r="M299" i="26"/>
  <c r="L354" i="26"/>
  <c r="L258" i="26"/>
  <c r="L126" i="26"/>
  <c r="L114" i="26"/>
  <c r="L30" i="26"/>
  <c r="M3" i="26"/>
  <c r="M310" i="26"/>
  <c r="M202" i="26"/>
  <c r="M94" i="26"/>
  <c r="M70" i="26"/>
  <c r="L316" i="26"/>
  <c r="L280" i="26"/>
  <c r="L244" i="26"/>
  <c r="L232" i="26"/>
  <c r="L100" i="26"/>
  <c r="M416" i="26"/>
  <c r="M392" i="26"/>
  <c r="M296" i="26"/>
  <c r="M236" i="26"/>
  <c r="M188" i="26"/>
  <c r="M104" i="26"/>
  <c r="M20" i="26"/>
  <c r="M247" i="26"/>
  <c r="M127" i="26"/>
  <c r="M43" i="26"/>
  <c r="M19" i="26"/>
  <c r="M112" i="26"/>
  <c r="M64" i="26"/>
  <c r="M159" i="26"/>
  <c r="M147" i="26"/>
  <c r="M146" i="26"/>
  <c r="M239" i="26"/>
  <c r="M203" i="26"/>
  <c r="M22" i="26"/>
  <c r="AB105" i="25"/>
  <c r="AE108" i="25"/>
  <c r="AB117" i="25"/>
  <c r="AE126" i="25"/>
  <c r="AF144" i="25"/>
  <c r="AE162" i="25"/>
  <c r="AB165" i="25"/>
  <c r="AC102" i="25"/>
  <c r="AG144" i="25"/>
  <c r="AC195" i="25"/>
  <c r="AD105" i="25"/>
  <c r="AD141" i="25"/>
  <c r="AG147" i="25"/>
  <c r="AD177" i="25"/>
  <c r="Y109" i="25"/>
  <c r="Y115" i="25"/>
  <c r="U127" i="25"/>
  <c r="AB133" i="25"/>
  <c r="Y151" i="25"/>
  <c r="AB169" i="25"/>
  <c r="Y181" i="25"/>
  <c r="Y187" i="25"/>
  <c r="AC157" i="25"/>
  <c r="AC184" i="25"/>
  <c r="AC187" i="25"/>
  <c r="AC193" i="25"/>
  <c r="W100" i="25"/>
  <c r="AD112" i="25"/>
  <c r="AA115" i="25"/>
  <c r="AG127" i="25"/>
  <c r="AG133" i="25"/>
  <c r="AA136" i="25"/>
  <c r="AD148" i="25"/>
  <c r="AG163" i="25"/>
  <c r="AD172" i="25"/>
  <c r="AD193" i="25"/>
  <c r="T107" i="25"/>
  <c r="U155" i="25"/>
  <c r="T102" i="25"/>
  <c r="T105" i="25"/>
  <c r="V108" i="25"/>
  <c r="V111" i="25"/>
  <c r="V120" i="25"/>
  <c r="T126" i="25"/>
  <c r="V129" i="25"/>
  <c r="T138" i="25"/>
  <c r="T141" i="25"/>
  <c r="W144" i="25"/>
  <c r="V147" i="25"/>
  <c r="V165" i="25"/>
  <c r="V171" i="25"/>
  <c r="W177" i="25"/>
  <c r="W180" i="25"/>
  <c r="V183" i="25"/>
  <c r="V198" i="25"/>
  <c r="AF107" i="25"/>
  <c r="AA108" i="25"/>
  <c r="AA117" i="25"/>
  <c r="Z120" i="25"/>
  <c r="AA129" i="25"/>
  <c r="X138" i="25"/>
  <c r="X141" i="25"/>
  <c r="Z156" i="25"/>
  <c r="AA179" i="25"/>
  <c r="Z183" i="25"/>
  <c r="X189" i="25"/>
  <c r="Y192" i="25"/>
  <c r="Z145" i="25"/>
  <c r="AC129" i="25"/>
  <c r="Z181" i="25"/>
  <c r="AG129" i="25"/>
  <c r="AC181" i="25"/>
  <c r="X181" i="25"/>
  <c r="AD165" i="25"/>
  <c r="AG165" i="25"/>
  <c r="AG174" i="25"/>
  <c r="AG153" i="25"/>
  <c r="AB124" i="25"/>
  <c r="AG138" i="25"/>
  <c r="Z109" i="25"/>
  <c r="Y124" i="25"/>
  <c r="T109" i="25"/>
  <c r="AG117" i="25"/>
  <c r="AC109" i="25"/>
  <c r="AD129" i="25"/>
  <c r="X145" i="25"/>
  <c r="AC153" i="25"/>
  <c r="U171" i="25"/>
  <c r="X136" i="25"/>
  <c r="Y143" i="25"/>
  <c r="AF108" i="25"/>
  <c r="W111" i="25"/>
  <c r="AG108" i="25"/>
  <c r="AG111" i="25"/>
  <c r="AC117" i="25"/>
  <c r="X109" i="25"/>
  <c r="AB126" i="25"/>
  <c r="V135" i="25"/>
  <c r="Z151" i="25"/>
  <c r="AC145" i="25"/>
  <c r="AE147" i="25"/>
  <c r="AE144" i="25"/>
  <c r="Y160" i="25"/>
  <c r="AC165" i="25"/>
  <c r="X172" i="25"/>
  <c r="AF165" i="25"/>
  <c r="AB172" i="25"/>
  <c r="AG180" i="25"/>
  <c r="AG183" i="25"/>
  <c r="AC189" i="25"/>
  <c r="M483" i="30" l="1"/>
  <c r="X482" i="30"/>
  <c r="X272" i="30"/>
  <c r="M273" i="30"/>
  <c r="M274" i="30" s="1"/>
  <c r="M466" i="30"/>
  <c r="M467" i="30" s="1"/>
  <c r="V465" i="30"/>
  <c r="BO280" i="28" a="1"/>
  <c r="BO280" i="28" s="1"/>
  <c r="BZ20" i="28"/>
  <c r="BZ132" i="28"/>
  <c r="BZ133" i="28" s="1"/>
  <c r="BZ134" i="28" s="1"/>
  <c r="BO273" i="28" a="1"/>
  <c r="BO273" i="28" s="1"/>
  <c r="BO109" i="28" a="1"/>
  <c r="BO109" i="28" s="1"/>
  <c r="BQ109" i="28" s="1"/>
  <c r="BT122" i="28" a="1"/>
  <c r="BT122" i="28" s="1"/>
  <c r="BV122" i="28" s="1"/>
  <c r="BT126" i="28" a="1"/>
  <c r="BT126" i="28" s="1"/>
  <c r="BU126" i="28" s="1"/>
  <c r="J254" i="29"/>
  <c r="H254" i="29"/>
  <c r="J194" i="29"/>
  <c r="H194" i="29"/>
  <c r="J289" i="29"/>
  <c r="H289" i="29"/>
  <c r="J374" i="29"/>
  <c r="H374" i="29"/>
  <c r="J338" i="29"/>
  <c r="H338" i="29"/>
  <c r="J314" i="29"/>
  <c r="H314" i="29"/>
  <c r="H242" i="29"/>
  <c r="J242" i="29"/>
  <c r="H33" i="29"/>
  <c r="J33" i="29"/>
  <c r="J149" i="29"/>
  <c r="H149" i="29"/>
  <c r="H310" i="29"/>
  <c r="J310" i="29"/>
  <c r="J331" i="29"/>
  <c r="H331" i="29"/>
  <c r="J429" i="29"/>
  <c r="H429" i="29"/>
  <c r="J330" i="29"/>
  <c r="H330" i="29"/>
  <c r="J256" i="29"/>
  <c r="H256" i="29"/>
  <c r="J167" i="29"/>
  <c r="H167" i="29"/>
  <c r="H70" i="29"/>
  <c r="J70" i="29"/>
  <c r="H35" i="29"/>
  <c r="J35" i="29"/>
  <c r="G50" i="29"/>
  <c r="J424" i="29"/>
  <c r="H424" i="29"/>
  <c r="L36" i="29"/>
  <c r="H225" i="29"/>
  <c r="J225" i="29"/>
  <c r="H488" i="29"/>
  <c r="J488" i="29"/>
  <c r="K77" i="29"/>
  <c r="H10" i="29"/>
  <c r="J10" i="29"/>
  <c r="H391" i="29"/>
  <c r="J391" i="29"/>
  <c r="H91" i="29"/>
  <c r="J91" i="29"/>
  <c r="H221" i="29"/>
  <c r="J221" i="29"/>
  <c r="H111" i="29"/>
  <c r="J111" i="29"/>
  <c r="H99" i="29"/>
  <c r="J99" i="29"/>
  <c r="J61" i="29"/>
  <c r="H61" i="29"/>
  <c r="J420" i="29"/>
  <c r="H420" i="29"/>
  <c r="H308" i="29"/>
  <c r="J308" i="29"/>
  <c r="J159" i="29"/>
  <c r="H159" i="29"/>
  <c r="H46" i="29"/>
  <c r="J46" i="29"/>
  <c r="G36" i="29"/>
  <c r="H495" i="29"/>
  <c r="J495" i="29"/>
  <c r="J269" i="29"/>
  <c r="H269" i="29"/>
  <c r="H213" i="29"/>
  <c r="J213" i="29"/>
  <c r="J160" i="29"/>
  <c r="H160" i="29"/>
  <c r="H476" i="29"/>
  <c r="J476" i="29"/>
  <c r="J168" i="29"/>
  <c r="H168" i="29"/>
  <c r="J16" i="29"/>
  <c r="H16" i="29"/>
  <c r="J195" i="29"/>
  <c r="H195" i="29"/>
  <c r="K150" i="29"/>
  <c r="J141" i="29"/>
  <c r="H141" i="29"/>
  <c r="H121" i="29"/>
  <c r="J121" i="29"/>
  <c r="J109" i="29"/>
  <c r="H109" i="29"/>
  <c r="J97" i="29"/>
  <c r="H97" i="29"/>
  <c r="J417" i="29"/>
  <c r="H417" i="29"/>
  <c r="H23" i="29"/>
  <c r="J23" i="29"/>
  <c r="J350" i="29"/>
  <c r="H350" i="29"/>
  <c r="J392" i="29"/>
  <c r="H392" i="29"/>
  <c r="J300" i="29"/>
  <c r="H300" i="29"/>
  <c r="J285" i="29"/>
  <c r="H285" i="29"/>
  <c r="H155" i="29"/>
  <c r="J155" i="29"/>
  <c r="H198" i="29"/>
  <c r="J198" i="29"/>
  <c r="H18" i="29"/>
  <c r="J18" i="29"/>
  <c r="J39" i="29"/>
  <c r="H39" i="29"/>
  <c r="K323" i="29"/>
  <c r="L231" i="29"/>
  <c r="J12" i="29"/>
  <c r="H12" i="29"/>
  <c r="J288" i="29"/>
  <c r="H288" i="29"/>
  <c r="J276" i="29"/>
  <c r="H276" i="29"/>
  <c r="H106" i="29"/>
  <c r="J106" i="29"/>
  <c r="H21" i="29"/>
  <c r="J21" i="29"/>
  <c r="G367" i="29"/>
  <c r="H321" i="29"/>
  <c r="J321" i="29"/>
  <c r="K299" i="29"/>
  <c r="H287" i="29"/>
  <c r="J287" i="29"/>
  <c r="J265" i="29"/>
  <c r="H265" i="29"/>
  <c r="L254" i="29"/>
  <c r="H426" i="29"/>
  <c r="J426" i="29"/>
  <c r="J399" i="29"/>
  <c r="H399" i="29"/>
  <c r="J240" i="29"/>
  <c r="H240" i="29"/>
  <c r="J282" i="29"/>
  <c r="H282" i="29"/>
  <c r="H199" i="29"/>
  <c r="J199" i="29"/>
  <c r="J15" i="29"/>
  <c r="H15" i="29"/>
  <c r="J244" i="29"/>
  <c r="H244" i="29"/>
  <c r="G230" i="29"/>
  <c r="K254" i="29"/>
  <c r="H231" i="29"/>
  <c r="J231" i="29"/>
  <c r="H41" i="29"/>
  <c r="J41" i="29"/>
  <c r="H229" i="29"/>
  <c r="J229" i="29"/>
  <c r="J193" i="29"/>
  <c r="H193" i="29"/>
  <c r="L181" i="29"/>
  <c r="J169" i="29"/>
  <c r="H169" i="29"/>
  <c r="J131" i="29"/>
  <c r="H131" i="29"/>
  <c r="J119" i="29"/>
  <c r="H119" i="29"/>
  <c r="H464" i="29"/>
  <c r="J464" i="29"/>
  <c r="H58" i="29"/>
  <c r="J58" i="29"/>
  <c r="H89" i="29"/>
  <c r="J89" i="29"/>
  <c r="J152" i="29"/>
  <c r="H152" i="29"/>
  <c r="H226" i="29"/>
  <c r="J226" i="29"/>
  <c r="H81" i="29"/>
  <c r="J81" i="29"/>
  <c r="J192" i="29"/>
  <c r="H192" i="29"/>
  <c r="H7" i="29"/>
  <c r="J7" i="29"/>
  <c r="H179" i="29"/>
  <c r="J179" i="29"/>
  <c r="H67" i="29"/>
  <c r="J67" i="29"/>
  <c r="K347" i="29"/>
  <c r="L322" i="29"/>
  <c r="H250" i="29"/>
  <c r="J250" i="29"/>
  <c r="H190" i="29"/>
  <c r="J190" i="29"/>
  <c r="H178" i="29"/>
  <c r="J178" i="29"/>
  <c r="H104" i="29"/>
  <c r="J104" i="29"/>
  <c r="H68" i="29"/>
  <c r="J68" i="29"/>
  <c r="J400" i="29"/>
  <c r="H400" i="29"/>
  <c r="H263" i="29"/>
  <c r="J263" i="29"/>
  <c r="J251" i="29"/>
  <c r="H251" i="29"/>
  <c r="G474" i="29"/>
  <c r="G462" i="29"/>
  <c r="J378" i="29"/>
  <c r="H378" i="29"/>
  <c r="J305" i="29"/>
  <c r="H305" i="29"/>
  <c r="H186" i="29"/>
  <c r="J186" i="29"/>
  <c r="J133" i="29"/>
  <c r="H133" i="29"/>
  <c r="J136" i="29"/>
  <c r="H136" i="29"/>
  <c r="J172" i="29"/>
  <c r="H172" i="29"/>
  <c r="H65" i="29"/>
  <c r="J65" i="29"/>
  <c r="J138" i="29"/>
  <c r="H138" i="29"/>
  <c r="J494" i="29"/>
  <c r="H494" i="29"/>
  <c r="H416" i="29"/>
  <c r="J416" i="29"/>
  <c r="J389" i="29"/>
  <c r="H389" i="29"/>
  <c r="H440" i="29"/>
  <c r="J440" i="29"/>
  <c r="H31" i="29"/>
  <c r="J31" i="29"/>
  <c r="J365" i="29"/>
  <c r="H365" i="29"/>
  <c r="L203" i="29"/>
  <c r="L191" i="29"/>
  <c r="J129" i="29"/>
  <c r="H129" i="29"/>
  <c r="K105" i="29"/>
  <c r="H93" i="29"/>
  <c r="J93" i="29"/>
  <c r="J396" i="29"/>
  <c r="H396" i="29"/>
  <c r="H44" i="29"/>
  <c r="J44" i="29"/>
  <c r="J158" i="29"/>
  <c r="H158" i="29"/>
  <c r="J72" i="29"/>
  <c r="H72" i="29"/>
  <c r="H309" i="29"/>
  <c r="J309" i="29"/>
  <c r="J150" i="29"/>
  <c r="H150" i="29"/>
  <c r="H234" i="29"/>
  <c r="J234" i="29"/>
  <c r="H57" i="29"/>
  <c r="J57" i="29"/>
  <c r="H88" i="29"/>
  <c r="J88" i="29"/>
  <c r="J296" i="29"/>
  <c r="H296" i="29"/>
  <c r="H299" i="29"/>
  <c r="J299" i="29"/>
  <c r="H126" i="29"/>
  <c r="J126" i="29"/>
  <c r="K425" i="29"/>
  <c r="H344" i="29"/>
  <c r="J344" i="29"/>
  <c r="H332" i="29"/>
  <c r="J332" i="29"/>
  <c r="J284" i="29"/>
  <c r="H284" i="29"/>
  <c r="H260" i="29"/>
  <c r="J260" i="29"/>
  <c r="H248" i="29"/>
  <c r="J248" i="29"/>
  <c r="H102" i="29"/>
  <c r="J102" i="29"/>
  <c r="G335" i="29"/>
  <c r="J327" i="29"/>
  <c r="H327" i="29"/>
  <c r="L374" i="29"/>
  <c r="J317" i="29"/>
  <c r="H317" i="29"/>
  <c r="K296" i="29"/>
  <c r="K284" i="29"/>
  <c r="K271" i="29"/>
  <c r="K249" i="29"/>
  <c r="J25" i="29"/>
  <c r="H25" i="29"/>
  <c r="J163" i="29"/>
  <c r="H163" i="29"/>
  <c r="J301" i="29"/>
  <c r="H301" i="29"/>
  <c r="J397" i="29"/>
  <c r="H397" i="29"/>
  <c r="J303" i="29"/>
  <c r="H303" i="29"/>
  <c r="H235" i="29"/>
  <c r="J235" i="29"/>
  <c r="H214" i="29"/>
  <c r="J214" i="29"/>
  <c r="J107" i="29"/>
  <c r="H107" i="29"/>
  <c r="J73" i="29"/>
  <c r="H73" i="29"/>
  <c r="J52" i="29"/>
  <c r="H52" i="29"/>
  <c r="J257" i="29"/>
  <c r="H257" i="29"/>
  <c r="I257" i="29" s="1"/>
  <c r="H114" i="29"/>
  <c r="J114" i="29"/>
  <c r="J48" i="29"/>
  <c r="H48" i="29"/>
  <c r="K83" i="29"/>
  <c r="H29" i="29"/>
  <c r="J29" i="29"/>
  <c r="L430" i="29"/>
  <c r="J177" i="29"/>
  <c r="H177" i="29"/>
  <c r="H165" i="29"/>
  <c r="J165" i="29"/>
  <c r="L127" i="29"/>
  <c r="H115" i="29"/>
  <c r="J115" i="29"/>
  <c r="J498" i="29"/>
  <c r="H498" i="29"/>
  <c r="J423" i="29"/>
  <c r="H423" i="29"/>
  <c r="H209" i="29"/>
  <c r="J209" i="29"/>
  <c r="J206" i="29"/>
  <c r="H206" i="29"/>
  <c r="J85" i="29"/>
  <c r="H85" i="29"/>
  <c r="J480" i="29"/>
  <c r="H480" i="29"/>
  <c r="L350" i="29"/>
  <c r="J319" i="29"/>
  <c r="H319" i="29"/>
  <c r="J203" i="29"/>
  <c r="H203" i="29"/>
  <c r="H17" i="29"/>
  <c r="J17" i="29"/>
  <c r="J95" i="29"/>
  <c r="H95" i="29"/>
  <c r="J40" i="29"/>
  <c r="H40" i="29"/>
  <c r="H219" i="29"/>
  <c r="J219" i="29"/>
  <c r="H54" i="29"/>
  <c r="J54" i="29"/>
  <c r="J156" i="29"/>
  <c r="H156" i="29"/>
  <c r="G461" i="29"/>
  <c r="G342" i="29"/>
  <c r="L318" i="29"/>
  <c r="J306" i="29"/>
  <c r="H306" i="29"/>
  <c r="I306" i="29" s="1"/>
  <c r="J294" i="29"/>
  <c r="H294" i="29"/>
  <c r="J222" i="29"/>
  <c r="H222" i="29"/>
  <c r="J210" i="29"/>
  <c r="H210" i="29"/>
  <c r="J174" i="29"/>
  <c r="H174" i="29"/>
  <c r="J124" i="29"/>
  <c r="H124" i="29"/>
  <c r="J64" i="29"/>
  <c r="H64" i="29"/>
  <c r="J27" i="29"/>
  <c r="H27" i="29"/>
  <c r="K51" i="29"/>
  <c r="J363" i="29"/>
  <c r="H363" i="29"/>
  <c r="J315" i="29"/>
  <c r="H315" i="29"/>
  <c r="L260" i="29"/>
  <c r="H30" i="29"/>
  <c r="J30" i="29"/>
  <c r="J326" i="29"/>
  <c r="H326" i="29"/>
  <c r="H466" i="29"/>
  <c r="J466" i="29"/>
  <c r="J349" i="29"/>
  <c r="H349" i="29"/>
  <c r="J281" i="29"/>
  <c r="H281" i="29"/>
  <c r="H212" i="29"/>
  <c r="J212" i="29"/>
  <c r="H9" i="29"/>
  <c r="J9" i="29"/>
  <c r="J71" i="29"/>
  <c r="H71" i="29"/>
  <c r="J180" i="29"/>
  <c r="H180" i="29"/>
  <c r="H42" i="29"/>
  <c r="J42" i="29"/>
  <c r="J4" i="29"/>
  <c r="H4" i="29"/>
  <c r="J24" i="29"/>
  <c r="H24" i="29"/>
  <c r="J134" i="29"/>
  <c r="H134" i="29"/>
  <c r="H394" i="29"/>
  <c r="J394" i="29"/>
  <c r="K46" i="29"/>
  <c r="K200" i="29"/>
  <c r="J187" i="29"/>
  <c r="H187" i="29"/>
  <c r="K114" i="29"/>
  <c r="L102" i="29"/>
  <c r="J278" i="29"/>
  <c r="H278" i="29"/>
  <c r="H140" i="29"/>
  <c r="J140" i="29"/>
  <c r="J323" i="29"/>
  <c r="H323" i="29"/>
  <c r="H414" i="29"/>
  <c r="J414" i="29"/>
  <c r="J239" i="29"/>
  <c r="H239" i="29"/>
  <c r="J151" i="29"/>
  <c r="H151" i="29"/>
  <c r="J145" i="29"/>
  <c r="H145" i="29"/>
  <c r="H82" i="29"/>
  <c r="J82" i="29"/>
  <c r="J110" i="29"/>
  <c r="H110" i="29"/>
  <c r="H185" i="29"/>
  <c r="J185" i="29"/>
  <c r="H125" i="29"/>
  <c r="J125" i="29"/>
  <c r="H8" i="29"/>
  <c r="J8" i="29"/>
  <c r="J292" i="29"/>
  <c r="H292" i="29"/>
  <c r="J98" i="29"/>
  <c r="H98" i="29"/>
  <c r="J86" i="29"/>
  <c r="H86" i="29"/>
  <c r="J74" i="29"/>
  <c r="H74" i="29"/>
  <c r="H79" i="29"/>
  <c r="J79" i="29"/>
  <c r="J291" i="29"/>
  <c r="H291" i="29"/>
  <c r="H245" i="29"/>
  <c r="J245" i="29"/>
  <c r="H143" i="29"/>
  <c r="J143" i="29"/>
  <c r="J135" i="29"/>
  <c r="H135" i="29"/>
  <c r="X66" i="30"/>
  <c r="M91" i="30"/>
  <c r="M92" i="30" s="1"/>
  <c r="V92" i="30" s="1"/>
  <c r="X90" i="30"/>
  <c r="X302" i="30"/>
  <c r="V302" i="30"/>
  <c r="M102" i="30"/>
  <c r="L497" i="26"/>
  <c r="M216" i="26"/>
  <c r="M115" i="26"/>
  <c r="M300" i="26"/>
  <c r="M174" i="26"/>
  <c r="M354" i="26"/>
  <c r="M456" i="26"/>
  <c r="M5" i="26"/>
  <c r="M42" i="26"/>
  <c r="L34" i="26"/>
  <c r="L488" i="26"/>
  <c r="L263" i="26"/>
  <c r="M74" i="26"/>
  <c r="M58" i="26"/>
  <c r="L237" i="26"/>
  <c r="L400" i="26"/>
  <c r="M473" i="26"/>
  <c r="M440" i="26"/>
  <c r="M380" i="26"/>
  <c r="L337" i="26"/>
  <c r="M242" i="26"/>
  <c r="M179" i="26"/>
  <c r="M145" i="26"/>
  <c r="M33" i="26"/>
  <c r="M107" i="26"/>
  <c r="L22" i="26"/>
  <c r="L406" i="26"/>
  <c r="L202" i="26"/>
  <c r="M420" i="26"/>
  <c r="L462" i="26"/>
  <c r="M243" i="26"/>
  <c r="M200" i="26"/>
  <c r="L425" i="26"/>
  <c r="L13" i="26"/>
  <c r="L253" i="26"/>
  <c r="L223" i="26"/>
  <c r="L10" i="26"/>
  <c r="M408" i="26"/>
  <c r="L467" i="26"/>
  <c r="M498" i="26"/>
  <c r="M429" i="26"/>
  <c r="M56" i="26"/>
  <c r="M276" i="26"/>
  <c r="L190" i="26"/>
  <c r="L110" i="26"/>
  <c r="M68" i="26"/>
  <c r="L401" i="26"/>
  <c r="L485" i="26"/>
  <c r="M454" i="26"/>
  <c r="M170" i="26"/>
  <c r="L466" i="26"/>
  <c r="L441" i="26"/>
  <c r="M275" i="26"/>
  <c r="M143" i="26"/>
  <c r="M358" i="26"/>
  <c r="M431" i="26"/>
  <c r="M361" i="26"/>
  <c r="M339" i="26"/>
  <c r="L176" i="26"/>
  <c r="L285" i="26"/>
  <c r="L229" i="26"/>
  <c r="M30" i="26"/>
  <c r="L375" i="26"/>
  <c r="L270" i="26"/>
  <c r="L304" i="26"/>
  <c r="L131" i="26"/>
  <c r="L162" i="26"/>
  <c r="M76" i="26"/>
  <c r="L359" i="26"/>
  <c r="M492" i="26"/>
  <c r="M187" i="26"/>
  <c r="M29" i="26"/>
  <c r="L78" i="26"/>
  <c r="L496" i="26"/>
  <c r="L350" i="26"/>
  <c r="M176" i="26"/>
  <c r="M171" i="26"/>
  <c r="M54" i="26"/>
  <c r="M9" i="26"/>
  <c r="M217" i="26"/>
  <c r="L19" i="26"/>
  <c r="M121" i="26"/>
  <c r="M118" i="26"/>
  <c r="M226" i="26"/>
  <c r="L468" i="26"/>
  <c r="M397" i="26"/>
  <c r="M124" i="26"/>
  <c r="L256" i="26"/>
  <c r="M255" i="26"/>
  <c r="M212" i="26"/>
  <c r="M153" i="26"/>
  <c r="M470" i="26"/>
  <c r="M410" i="26"/>
  <c r="M367" i="26"/>
  <c r="M362" i="26"/>
  <c r="M351" i="26"/>
  <c r="M345" i="26"/>
  <c r="M204" i="26"/>
  <c r="M414" i="26"/>
  <c r="L479" i="26"/>
  <c r="L268" i="26"/>
  <c r="M23" i="26"/>
  <c r="L250" i="26"/>
  <c r="L101" i="26"/>
  <c r="L311" i="26"/>
  <c r="L159" i="26"/>
  <c r="L346" i="26"/>
  <c r="L106" i="26"/>
  <c r="L298" i="26"/>
  <c r="L33" i="26"/>
  <c r="L277" i="26"/>
  <c r="L429" i="26"/>
  <c r="L421" i="26"/>
  <c r="L305" i="26"/>
  <c r="L42" i="26"/>
  <c r="L334" i="26"/>
  <c r="L492" i="26"/>
  <c r="M215" i="26"/>
  <c r="M319" i="26"/>
  <c r="M233" i="26"/>
  <c r="L257" i="26"/>
  <c r="L56" i="26"/>
  <c r="L477" i="26"/>
  <c r="M421" i="26"/>
  <c r="M116" i="26"/>
  <c r="L157" i="26"/>
  <c r="L2" i="26"/>
  <c r="M199" i="26"/>
  <c r="L326" i="26"/>
  <c r="M464" i="26"/>
  <c r="L388" i="26"/>
  <c r="M148" i="26"/>
  <c r="M436" i="26"/>
  <c r="M156" i="26"/>
  <c r="M125" i="26"/>
  <c r="L338" i="26"/>
  <c r="L167" i="26"/>
  <c r="M164" i="26"/>
  <c r="M415" i="26"/>
  <c r="L451" i="26"/>
  <c r="L415" i="26"/>
  <c r="M494" i="26"/>
  <c r="M482" i="26"/>
  <c r="M6" i="26"/>
  <c r="L12" i="26"/>
  <c r="M16" i="26"/>
  <c r="L437" i="26"/>
  <c r="L296" i="26"/>
  <c r="L141" i="26"/>
  <c r="L341" i="26"/>
  <c r="L155" i="26"/>
  <c r="L339" i="26"/>
  <c r="L206" i="26"/>
  <c r="L366" i="26"/>
  <c r="L218" i="26"/>
  <c r="M78" i="26"/>
  <c r="L314" i="26"/>
  <c r="L48" i="26"/>
  <c r="M490" i="26"/>
  <c r="M208" i="26"/>
  <c r="L402" i="26"/>
  <c r="L358" i="26"/>
  <c r="L310" i="26"/>
  <c r="M483" i="26"/>
  <c r="M191" i="26"/>
  <c r="M149" i="26"/>
  <c r="L124" i="26"/>
  <c r="M158" i="26"/>
  <c r="M478" i="26"/>
  <c r="M151" i="26"/>
  <c r="L364" i="26"/>
  <c r="M460" i="26"/>
  <c r="M428" i="26"/>
  <c r="M294" i="26"/>
  <c r="M192" i="26"/>
  <c r="M55" i="26"/>
  <c r="M224" i="26"/>
  <c r="L389" i="26"/>
  <c r="L165" i="26"/>
  <c r="L63" i="26"/>
  <c r="M129" i="26"/>
  <c r="M105" i="26"/>
  <c r="M457" i="26"/>
  <c r="M101" i="26"/>
  <c r="M278" i="26"/>
  <c r="M182" i="26"/>
  <c r="M500" i="26"/>
  <c r="M331" i="26"/>
  <c r="M326" i="26"/>
  <c r="M477" i="26"/>
  <c r="M393" i="26"/>
  <c r="L60" i="26"/>
  <c r="L383" i="26"/>
  <c r="M26" i="26"/>
  <c r="L413" i="26"/>
  <c r="L288" i="26"/>
  <c r="L273" i="26"/>
  <c r="L112" i="26"/>
  <c r="L317" i="26"/>
  <c r="L66" i="26"/>
  <c r="L215" i="26"/>
  <c r="M92" i="26"/>
  <c r="M61" i="26"/>
  <c r="L44" i="26"/>
  <c r="M38" i="26"/>
  <c r="M352" i="26"/>
  <c r="M321" i="26"/>
  <c r="L452" i="26"/>
  <c r="L234" i="26"/>
  <c r="M417" i="26"/>
  <c r="M256" i="26"/>
  <c r="M320" i="26"/>
  <c r="L231" i="26"/>
  <c r="L18" i="26"/>
  <c r="L161" i="26"/>
  <c r="L31" i="26"/>
  <c r="L395" i="26"/>
  <c r="L499" i="26"/>
  <c r="L414" i="26"/>
  <c r="M325" i="26"/>
  <c r="M37" i="26"/>
  <c r="M10" i="26"/>
  <c r="L201" i="26"/>
  <c r="L186" i="26"/>
  <c r="L72" i="26"/>
  <c r="M28" i="26"/>
  <c r="M195" i="26"/>
  <c r="L372" i="26"/>
  <c r="L443" i="26"/>
  <c r="M422" i="26"/>
  <c r="L99" i="26"/>
  <c r="L69" i="26"/>
  <c r="M8" i="26"/>
  <c r="M246" i="26"/>
  <c r="L267" i="26"/>
  <c r="L25" i="26"/>
  <c r="M469" i="26"/>
  <c r="M442" i="26"/>
  <c r="M488" i="26"/>
  <c r="M363" i="26"/>
  <c r="L300" i="26"/>
  <c r="M214" i="26"/>
  <c r="M309" i="26"/>
  <c r="L135" i="26"/>
  <c r="L456" i="26"/>
  <c r="M476" i="26"/>
  <c r="L382" i="26"/>
  <c r="L262" i="26"/>
  <c r="L132" i="26"/>
  <c r="L81" i="26"/>
  <c r="M177" i="26"/>
  <c r="L61" i="26"/>
  <c r="L6" i="26"/>
  <c r="L457" i="26"/>
  <c r="L433" i="26"/>
  <c r="M404" i="26"/>
  <c r="L58" i="26"/>
  <c r="L377" i="26"/>
  <c r="L169" i="26"/>
  <c r="L4" i="26"/>
  <c r="M35" i="26"/>
  <c r="M232" i="26"/>
  <c r="L412" i="26"/>
  <c r="M484" i="26"/>
  <c r="M131" i="26"/>
  <c r="L405" i="26"/>
  <c r="M282" i="26"/>
  <c r="M356" i="26"/>
  <c r="M462" i="26"/>
  <c r="M426" i="26"/>
  <c r="L309" i="26"/>
  <c r="L133" i="26"/>
  <c r="L361" i="26"/>
  <c r="L491" i="26"/>
  <c r="L408" i="26"/>
  <c r="L172" i="26"/>
  <c r="M152" i="26"/>
  <c r="L216" i="26"/>
  <c r="L203" i="26"/>
  <c r="L17" i="26"/>
  <c r="M270" i="26"/>
  <c r="M314" i="26"/>
  <c r="L221" i="26"/>
  <c r="M66" i="26"/>
  <c r="L149" i="26"/>
  <c r="L21" i="26"/>
  <c r="L490" i="26"/>
  <c r="L463" i="26"/>
  <c r="L439" i="26"/>
  <c r="M178" i="26"/>
  <c r="M411" i="26"/>
  <c r="L88" i="26"/>
  <c r="L154" i="26"/>
  <c r="M90" i="26"/>
  <c r="L332" i="26"/>
  <c r="M316" i="26"/>
  <c r="M446" i="26"/>
  <c r="M154" i="26"/>
  <c r="M80" i="26"/>
  <c r="L464" i="26"/>
  <c r="L385" i="26"/>
  <c r="L212" i="26"/>
  <c r="L84" i="26"/>
  <c r="L489" i="26"/>
  <c r="M11" i="26"/>
  <c r="L376" i="26"/>
  <c r="M338" i="26"/>
  <c r="L199" i="26"/>
  <c r="L51" i="26"/>
  <c r="L129" i="26"/>
  <c r="L396" i="26"/>
  <c r="M252" i="26"/>
  <c r="M237" i="26"/>
  <c r="M126" i="26"/>
  <c r="M41" i="26"/>
  <c r="L469" i="26"/>
  <c r="L445" i="26"/>
  <c r="M295" i="26"/>
  <c r="M273" i="26"/>
  <c r="M370" i="26"/>
  <c r="M396" i="26"/>
  <c r="L302" i="26"/>
  <c r="L214" i="26"/>
  <c r="L145" i="26"/>
  <c r="L29" i="26"/>
  <c r="M69" i="26"/>
  <c r="L498" i="26"/>
  <c r="L292" i="26"/>
  <c r="M168" i="26"/>
  <c r="M317" i="26"/>
  <c r="L37" i="26"/>
  <c r="L103" i="26"/>
  <c r="L476" i="26"/>
  <c r="L259" i="26"/>
  <c r="L87" i="26"/>
  <c r="M93" i="26"/>
  <c r="L235" i="26"/>
  <c r="M141" i="26"/>
  <c r="L195" i="26"/>
  <c r="M132" i="26"/>
  <c r="L435" i="26"/>
  <c r="M197" i="26"/>
  <c r="L448" i="26"/>
  <c r="M221" i="26"/>
  <c r="L158" i="26"/>
  <c r="M83" i="26"/>
  <c r="BO282" i="28" a="1"/>
  <c r="BO282" i="28" s="1"/>
  <c r="BQ282" i="28" s="1"/>
  <c r="BZ411" i="28"/>
  <c r="BO281" i="28" a="1"/>
  <c r="BO281" i="28" s="1"/>
  <c r="BP281" i="28" s="1"/>
  <c r="BZ227" i="28"/>
  <c r="BZ228" i="28" s="1"/>
  <c r="BZ229" i="28" s="1"/>
  <c r="BZ230" i="28" s="1"/>
  <c r="BZ231" i="28" s="1"/>
  <c r="BZ232" i="28" s="1"/>
  <c r="BZ233" i="28" s="1"/>
  <c r="BZ234" i="28" s="1"/>
  <c r="BZ235" i="28" s="1"/>
  <c r="BZ236" i="28" s="1"/>
  <c r="BZ237" i="28" s="1"/>
  <c r="BZ238" i="28" s="1"/>
  <c r="BZ239" i="28" s="1"/>
  <c r="BZ240" i="28" s="1"/>
  <c r="BZ241" i="28" s="1"/>
  <c r="BO274" i="28" a="1"/>
  <c r="BO274" i="28" s="1"/>
  <c r="BP274" i="28" s="1"/>
  <c r="BZ337" i="28"/>
  <c r="BO277" i="28" a="1"/>
  <c r="BO277" i="28" s="1"/>
  <c r="BQ277" i="28" s="1"/>
  <c r="BO284" i="28" a="1"/>
  <c r="BO284" i="28" s="1"/>
  <c r="BP284" i="28" s="1"/>
  <c r="BO275" i="28" a="1"/>
  <c r="BO275" i="28" s="1"/>
  <c r="BQ275" i="28" s="1"/>
  <c r="BO279" i="28" a="1"/>
  <c r="BO279" i="28" s="1"/>
  <c r="BP279" i="28" s="1"/>
  <c r="BO283" i="28" a="1"/>
  <c r="BO283" i="28" s="1"/>
  <c r="BP283" i="28" s="1"/>
  <c r="BO276" i="28" a="1"/>
  <c r="BO276" i="28" s="1"/>
  <c r="BP276" i="28" s="1"/>
  <c r="BO113" i="28" a="1"/>
  <c r="BO113" i="28" s="1"/>
  <c r="BQ113" i="28" s="1"/>
  <c r="BT129" i="28" a="1"/>
  <c r="BT129" i="28" s="1"/>
  <c r="BU129" i="28" s="1"/>
  <c r="BW129" i="28" s="1"/>
  <c r="BO110" i="28" a="1"/>
  <c r="BO110" i="28" s="1"/>
  <c r="BP110" i="28" s="1"/>
  <c r="BO112" i="28" a="1"/>
  <c r="BO112" i="28" s="1"/>
  <c r="BP112" i="28" s="1"/>
  <c r="BT128" i="28" a="1"/>
  <c r="BT128" i="28" s="1"/>
  <c r="BV128" i="28" s="1"/>
  <c r="BO116" i="28" a="1"/>
  <c r="BO116" i="28" s="1"/>
  <c r="BP116" i="28" s="1"/>
  <c r="BT131" i="28" a="1"/>
  <c r="BT131" i="28" s="1"/>
  <c r="BU131" i="28" s="1"/>
  <c r="BO115" i="28" a="1"/>
  <c r="BO115" i="28" s="1"/>
  <c r="BP115" i="28" s="1"/>
  <c r="BO111" i="28" a="1"/>
  <c r="BO111" i="28" s="1"/>
  <c r="BQ111" i="28" s="1"/>
  <c r="BT125" i="28" a="1"/>
  <c r="BT125" i="28" s="1"/>
  <c r="BV125" i="28" s="1"/>
  <c r="BO117" i="28" a="1"/>
  <c r="BO117" i="28" s="1"/>
  <c r="BQ117" i="28" s="1"/>
  <c r="BO119" i="28" a="1"/>
  <c r="BO119" i="28" s="1"/>
  <c r="BQ119" i="28" s="1"/>
  <c r="BT124" i="28" a="1"/>
  <c r="BT124" i="28" s="1"/>
  <c r="BU124" i="28" s="1"/>
  <c r="BW124" i="28" s="1"/>
  <c r="BO118" i="28" a="1"/>
  <c r="BO118" i="28" s="1"/>
  <c r="BP118" i="28" s="1"/>
  <c r="BT127" i="28" a="1"/>
  <c r="BT127" i="28" s="1"/>
  <c r="BU127" i="28" s="1"/>
  <c r="BW127" i="28" s="1"/>
  <c r="BO120" i="28" a="1"/>
  <c r="BO120" i="28" s="1"/>
  <c r="BP120" i="28" s="1"/>
  <c r="BT130" i="28" a="1"/>
  <c r="BT130" i="28" s="1"/>
  <c r="BU130" i="28" s="1"/>
  <c r="BW130" i="28" s="1"/>
  <c r="BZ390" i="28"/>
  <c r="BZ242" i="28"/>
  <c r="BZ243" i="28" s="1"/>
  <c r="BT120" i="28" a="1"/>
  <c r="BT120" i="28" s="1"/>
  <c r="BU120" i="28" s="1"/>
  <c r="BW120" i="28" s="1"/>
  <c r="BT123" i="28" a="1"/>
  <c r="BT123" i="28" s="1"/>
  <c r="BU123" i="28" s="1"/>
  <c r="BW123" i="28" s="1"/>
  <c r="BO188" i="28" a="1"/>
  <c r="BO188" i="28" s="1"/>
  <c r="BQ188" i="28" s="1"/>
  <c r="BO189" i="28" a="1"/>
  <c r="BO189" i="28" s="1"/>
  <c r="BP189" i="28" s="1"/>
  <c r="BU340" i="28"/>
  <c r="BW340" i="28" s="1"/>
  <c r="BO342" i="28" a="1"/>
  <c r="BO342" i="28" s="1"/>
  <c r="BQ342" i="28" s="1"/>
  <c r="BT456" i="28" a="1"/>
  <c r="BT456" i="28" s="1"/>
  <c r="BV456" i="28" s="1"/>
  <c r="BO348" i="28" a="1"/>
  <c r="BO348" i="28" s="1"/>
  <c r="BP348" i="28" s="1"/>
  <c r="BT459" i="28" a="1"/>
  <c r="BT459" i="28" s="1"/>
  <c r="BV459" i="28" s="1"/>
  <c r="BO343" i="28" a="1"/>
  <c r="BO343" i="28" s="1"/>
  <c r="BQ343" i="28" s="1"/>
  <c r="BT465" i="28" a="1"/>
  <c r="BT465" i="28" s="1"/>
  <c r="BU465" i="28" s="1"/>
  <c r="BW465" i="28" s="1"/>
  <c r="BO346" i="28" a="1"/>
  <c r="BO346" i="28" s="1"/>
  <c r="BQ346" i="28" s="1"/>
  <c r="BT466" i="28" a="1"/>
  <c r="BT466" i="28" s="1"/>
  <c r="BV466" i="28" s="1"/>
  <c r="BO353" i="28" a="1"/>
  <c r="BO353" i="28" s="1"/>
  <c r="BQ353" i="28" s="1"/>
  <c r="BT458" i="28" a="1"/>
  <c r="BT458" i="28" s="1"/>
  <c r="BU458" i="28" s="1"/>
  <c r="BO349" i="28" a="1"/>
  <c r="BO349" i="28" s="1"/>
  <c r="BQ349" i="28" s="1"/>
  <c r="BT461" i="28" a="1"/>
  <c r="BT461" i="28" s="1"/>
  <c r="BU461" i="28" s="1"/>
  <c r="BW461" i="28" s="1"/>
  <c r="BO344" i="28" a="1"/>
  <c r="BO344" i="28" s="1"/>
  <c r="BP344" i="28" s="1"/>
  <c r="BT464" i="28" a="1"/>
  <c r="BT464" i="28" s="1"/>
  <c r="BU464" i="28" s="1"/>
  <c r="BO347" i="28" a="1"/>
  <c r="BO347" i="28" s="1"/>
  <c r="BP347" i="28" s="1"/>
  <c r="BT457" i="28" a="1"/>
  <c r="BT457" i="28" s="1"/>
  <c r="BV457" i="28" s="1"/>
  <c r="BO350" i="28" a="1"/>
  <c r="BO350" i="28" s="1"/>
  <c r="BP350" i="28" s="1"/>
  <c r="BT460" i="28" a="1"/>
  <c r="BT460" i="28" s="1"/>
  <c r="BV460" i="28" s="1"/>
  <c r="BZ314" i="28"/>
  <c r="BZ52" i="28"/>
  <c r="BZ53" i="28" s="1"/>
  <c r="BZ54" i="28" s="1"/>
  <c r="BZ55" i="28" s="1"/>
  <c r="BZ56" i="28" s="1"/>
  <c r="BZ57" i="28" s="1"/>
  <c r="BZ58" i="28" s="1"/>
  <c r="BZ59" i="28" s="1"/>
  <c r="BZ60" i="28" s="1"/>
  <c r="BZ61" i="28" s="1"/>
  <c r="BZ62" i="28" s="1"/>
  <c r="BZ274" i="28"/>
  <c r="BZ275" i="28" s="1"/>
  <c r="BZ276" i="28" s="1"/>
  <c r="BZ277" i="28" s="1"/>
  <c r="BZ278" i="28" s="1"/>
  <c r="BZ279" i="28" s="1"/>
  <c r="BZ280" i="28" s="1"/>
  <c r="BZ281" i="28" s="1"/>
  <c r="BZ282" i="28" s="1"/>
  <c r="BZ283" i="28" s="1"/>
  <c r="BZ284" i="28" s="1"/>
  <c r="BZ285" i="28" s="1"/>
  <c r="BZ286" i="28" s="1"/>
  <c r="BZ287" i="28" s="1"/>
  <c r="BZ288" i="28" s="1"/>
  <c r="BZ289" i="28" s="1"/>
  <c r="BZ290" i="28" s="1"/>
  <c r="BZ291" i="28" s="1"/>
  <c r="BQ278" i="28"/>
  <c r="BP278" i="28"/>
  <c r="BR278" i="28" s="1"/>
  <c r="BO224" i="28" a="1"/>
  <c r="BO224" i="28" s="1"/>
  <c r="BQ224" i="28" s="1"/>
  <c r="BO220" i="28" a="1"/>
  <c r="BO220" i="28" s="1"/>
  <c r="BP220" i="28" s="1"/>
  <c r="BO225" i="28" a="1"/>
  <c r="BO225" i="28" s="1"/>
  <c r="BQ225" i="28" s="1"/>
  <c r="BO229" i="28" a="1"/>
  <c r="BO229" i="28" s="1"/>
  <c r="BQ229" i="28" s="1"/>
  <c r="BO222" i="28" a="1"/>
  <c r="BO222" i="28" s="1"/>
  <c r="BQ222" i="28" s="1"/>
  <c r="BO228" i="28" a="1"/>
  <c r="BO228" i="28" s="1"/>
  <c r="BQ228" i="28" s="1"/>
  <c r="BO221" i="28" a="1"/>
  <c r="BO221" i="28" s="1"/>
  <c r="BQ221" i="28" s="1"/>
  <c r="BO230" i="28" a="1"/>
  <c r="BO230" i="28" s="1"/>
  <c r="BP230" i="28" s="1"/>
  <c r="BO227" i="28" a="1"/>
  <c r="BO227" i="28" s="1"/>
  <c r="BQ227" i="28" s="1"/>
  <c r="BO223" i="28" a="1"/>
  <c r="BO223" i="28" s="1"/>
  <c r="BQ223" i="28" s="1"/>
  <c r="BO219" i="28" a="1"/>
  <c r="BO219" i="28" s="1"/>
  <c r="BQ219" i="28" s="1"/>
  <c r="BQ226" i="28"/>
  <c r="BP226" i="28"/>
  <c r="BR226" i="28" s="1"/>
  <c r="BV301" i="28"/>
  <c r="BU301" i="28"/>
  <c r="BW301" i="28" s="1"/>
  <c r="BP352" i="28"/>
  <c r="BR352" i="28" s="1"/>
  <c r="BQ352" i="28"/>
  <c r="BQ250" i="28"/>
  <c r="BP250" i="28"/>
  <c r="CF250" i="28" s="1"/>
  <c r="BU121" i="28"/>
  <c r="BW121" i="28" s="1"/>
  <c r="BV121" i="28"/>
  <c r="BO297" i="28" a="1"/>
  <c r="BO297" i="28" s="1"/>
  <c r="BQ297" i="28" s="1"/>
  <c r="BO190" i="28" a="1"/>
  <c r="BO190" i="28" s="1"/>
  <c r="BP190" i="28" s="1"/>
  <c r="BO452" i="28" a="1"/>
  <c r="BO452" i="28" s="1"/>
  <c r="BP452" i="28" s="1"/>
  <c r="BZ338" i="28"/>
  <c r="BZ339" i="28" s="1"/>
  <c r="BZ340" i="28" s="1"/>
  <c r="BZ387" i="28"/>
  <c r="BZ388" i="28" s="1"/>
  <c r="BZ457" i="28"/>
  <c r="BZ458" i="28" s="1"/>
  <c r="BZ459" i="28" s="1"/>
  <c r="BZ460" i="28" s="1"/>
  <c r="BZ461" i="28" s="1"/>
  <c r="BZ462" i="28" s="1"/>
  <c r="BZ463" i="28" s="1"/>
  <c r="BZ464" i="28" s="1"/>
  <c r="BZ465" i="28" s="1"/>
  <c r="BZ466" i="28" s="1"/>
  <c r="BZ467" i="28" s="1"/>
  <c r="BZ468" i="28" s="1"/>
  <c r="BZ469" i="28" s="1"/>
  <c r="BZ470" i="28" s="1"/>
  <c r="BZ471" i="28" s="1"/>
  <c r="BO193" i="28" a="1"/>
  <c r="BO193" i="28" s="1"/>
  <c r="BQ193" i="28" s="1"/>
  <c r="BO444" i="28" a="1"/>
  <c r="BO444" i="28" s="1"/>
  <c r="BP444" i="28" s="1"/>
  <c r="BO186" i="28" a="1"/>
  <c r="BO186" i="28" s="1"/>
  <c r="BP186" i="28" s="1"/>
  <c r="BO447" i="28" a="1"/>
  <c r="BO447" i="28" s="1"/>
  <c r="BQ447" i="28" s="1"/>
  <c r="BO192" i="28" a="1"/>
  <c r="BO192" i="28" s="1"/>
  <c r="BP192" i="28" s="1"/>
  <c r="BO442" i="28" a="1"/>
  <c r="BO442" i="28" s="1"/>
  <c r="BP442" i="28" s="1"/>
  <c r="BO187" i="28" a="1"/>
  <c r="BO187" i="28" s="1"/>
  <c r="BO451" i="28" a="1"/>
  <c r="BO451" i="28" s="1"/>
  <c r="BO185" i="28" a="1"/>
  <c r="BO185" i="28" s="1"/>
  <c r="BQ185" i="28" s="1"/>
  <c r="BO445" i="28" a="1"/>
  <c r="BO445" i="28" s="1"/>
  <c r="BP445" i="28" s="1"/>
  <c r="BZ373" i="28"/>
  <c r="BZ173" i="28"/>
  <c r="BO195" i="28" a="1"/>
  <c r="BO195" i="28" s="1"/>
  <c r="BQ195" i="28" s="1"/>
  <c r="BO453" i="28" a="1"/>
  <c r="BO453" i="28" s="1"/>
  <c r="BQ453" i="28" s="1"/>
  <c r="BO194" i="28" a="1"/>
  <c r="BO194" i="28" s="1"/>
  <c r="BQ194" i="28" s="1"/>
  <c r="BO196" i="28" a="1"/>
  <c r="BO196" i="28" s="1"/>
  <c r="BQ196" i="28" s="1"/>
  <c r="BO448" i="28" a="1"/>
  <c r="BO448" i="28" s="1"/>
  <c r="BQ448" i="28" s="1"/>
  <c r="BR114" i="28"/>
  <c r="CF114" i="28"/>
  <c r="BR396" i="28"/>
  <c r="CF396" i="28"/>
  <c r="BR213" i="28"/>
  <c r="CF213" i="28"/>
  <c r="BR367" i="28"/>
  <c r="CF367" i="28"/>
  <c r="BR386" i="28"/>
  <c r="BR341" i="28"/>
  <c r="BR263" i="28"/>
  <c r="CF263" i="28"/>
  <c r="BR357" i="28"/>
  <c r="CF357" i="28"/>
  <c r="BR495" i="28"/>
  <c r="CF495" i="28"/>
  <c r="BR355" i="28"/>
  <c r="CF355" i="28"/>
  <c r="BR77" i="28"/>
  <c r="BR261" i="28"/>
  <c r="CF261" i="28"/>
  <c r="BR291" i="28"/>
  <c r="CF291" i="28"/>
  <c r="BR83" i="28"/>
  <c r="CF257" i="28"/>
  <c r="CF488" i="28"/>
  <c r="CF483" i="28"/>
  <c r="CF212" i="28"/>
  <c r="CF170" i="28"/>
  <c r="BR182" i="28"/>
  <c r="CF182" i="28"/>
  <c r="BR127" i="28"/>
  <c r="BR456" i="28"/>
  <c r="BR198" i="28"/>
  <c r="CF198" i="28"/>
  <c r="BR76" i="28"/>
  <c r="BR420" i="28"/>
  <c r="BR260" i="28"/>
  <c r="CF260" i="28"/>
  <c r="BR80" i="28"/>
  <c r="BR101" i="28"/>
  <c r="BR399" i="28"/>
  <c r="CF399" i="28"/>
  <c r="BR440" i="28"/>
  <c r="BR159" i="28"/>
  <c r="BR368" i="28"/>
  <c r="CF368" i="28"/>
  <c r="BR338" i="28"/>
  <c r="BR264" i="28"/>
  <c r="BR419" i="28"/>
  <c r="BR398" i="28"/>
  <c r="CF398" i="28"/>
  <c r="BR479" i="28"/>
  <c r="CF479" i="28"/>
  <c r="BR290" i="28"/>
  <c r="CF290" i="28"/>
  <c r="BR231" i="28"/>
  <c r="BR233" i="28"/>
  <c r="BR492" i="28"/>
  <c r="CF492" i="28"/>
  <c r="BR162" i="28"/>
  <c r="BR340" i="28"/>
  <c r="BR63" i="28"/>
  <c r="BR214" i="28"/>
  <c r="CF214" i="28"/>
  <c r="BR130" i="28"/>
  <c r="CF286" i="28"/>
  <c r="CF330" i="28"/>
  <c r="CF364" i="28"/>
  <c r="CF108" i="28"/>
  <c r="CF168" i="28"/>
  <c r="CF66" i="28"/>
  <c r="CF167" i="28"/>
  <c r="CF237" i="28"/>
  <c r="BR360" i="28"/>
  <c r="CF360" i="28"/>
  <c r="BR465" i="28"/>
  <c r="BR365" i="28"/>
  <c r="CF365" i="28"/>
  <c r="BR166" i="28"/>
  <c r="CF166" i="28"/>
  <c r="BR487" i="28"/>
  <c r="CF487" i="28"/>
  <c r="BR481" i="28"/>
  <c r="CF481" i="28"/>
  <c r="BR62" i="28"/>
  <c r="BR206" i="28"/>
  <c r="CF206" i="28"/>
  <c r="BR439" i="28"/>
  <c r="BR339" i="28"/>
  <c r="BR78" i="28"/>
  <c r="BR265" i="28"/>
  <c r="BR494" i="28"/>
  <c r="CF494" i="28"/>
  <c r="BR179" i="28"/>
  <c r="CF179" i="28"/>
  <c r="BR391" i="28"/>
  <c r="BR433" i="28"/>
  <c r="CF172" i="28"/>
  <c r="CF180" i="28"/>
  <c r="CF174" i="28"/>
  <c r="CF72" i="28"/>
  <c r="CF454" i="28"/>
  <c r="CF240" i="28"/>
  <c r="CF333" i="28"/>
  <c r="BR106" i="28"/>
  <c r="BR335" i="28"/>
  <c r="BR73" i="28"/>
  <c r="BR200" i="28"/>
  <c r="CF200" i="28"/>
  <c r="BR322" i="28"/>
  <c r="CF322" i="28"/>
  <c r="BR253" i="28"/>
  <c r="CF253" i="28"/>
  <c r="BR207" i="28"/>
  <c r="CF207" i="28"/>
  <c r="BR491" i="28"/>
  <c r="CF491" i="28"/>
  <c r="BR337" i="28"/>
  <c r="BR497" i="28"/>
  <c r="BR438" i="28"/>
  <c r="BR331" i="28"/>
  <c r="CF331" i="28"/>
  <c r="BR79" i="28"/>
  <c r="BR201" i="28"/>
  <c r="CF201" i="28"/>
  <c r="BR184" i="28"/>
  <c r="CF184" i="28"/>
  <c r="BR183" i="28"/>
  <c r="CF183" i="28"/>
  <c r="BR455" i="28"/>
  <c r="BR181" i="28"/>
  <c r="CF181" i="28"/>
  <c r="BR75" i="28"/>
  <c r="BR366" i="28"/>
  <c r="CF366" i="28"/>
  <c r="BR435" i="28"/>
  <c r="BR285" i="28"/>
  <c r="CF285" i="28"/>
  <c r="BR98" i="28"/>
  <c r="BR457" i="28"/>
  <c r="CF209" i="28"/>
  <c r="CF262" i="28"/>
  <c r="CF165" i="28"/>
  <c r="CF383" i="28"/>
  <c r="CF293" i="28"/>
  <c r="BR107" i="28"/>
  <c r="CF107" i="28"/>
  <c r="BR69" i="28"/>
  <c r="CF69" i="28"/>
  <c r="BR325" i="28"/>
  <c r="CF325" i="28"/>
  <c r="BR129" i="28"/>
  <c r="BR289" i="28"/>
  <c r="CF289" i="28"/>
  <c r="BR461" i="28"/>
  <c r="BR356" i="28"/>
  <c r="CF356" i="28"/>
  <c r="BR361" i="28"/>
  <c r="CF361" i="28"/>
  <c r="BR65" i="28"/>
  <c r="CF65" i="28"/>
  <c r="BR493" i="28"/>
  <c r="CF493" i="28"/>
  <c r="BR254" i="28"/>
  <c r="CF254" i="28"/>
  <c r="BR103" i="28"/>
  <c r="BR358" i="28"/>
  <c r="CF358" i="28"/>
  <c r="BR417" i="28"/>
  <c r="BR462" i="28"/>
  <c r="BR67" i="28"/>
  <c r="CF67" i="28"/>
  <c r="BR385" i="28"/>
  <c r="BR270" i="28"/>
  <c r="BR327" i="28"/>
  <c r="CF327" i="28"/>
  <c r="BR496" i="28"/>
  <c r="BR169" i="28"/>
  <c r="CF169" i="28"/>
  <c r="BR202" i="28"/>
  <c r="CF202" i="28"/>
  <c r="CF203" i="28"/>
  <c r="BR266" i="28"/>
  <c r="BR437" i="28"/>
  <c r="BR309" i="28"/>
  <c r="BR216" i="28"/>
  <c r="CF216" i="28"/>
  <c r="BR482" i="28"/>
  <c r="CF482" i="28"/>
  <c r="BR100" i="28"/>
  <c r="BR413" i="28"/>
  <c r="BR171" i="28"/>
  <c r="CF171" i="28"/>
  <c r="BR104" i="28"/>
  <c r="BR328" i="28"/>
  <c r="CF328" i="28"/>
  <c r="BQ114" i="28"/>
  <c r="BR99" i="28"/>
  <c r="BR480" i="28"/>
  <c r="CF480" i="28"/>
  <c r="BR124" i="28"/>
  <c r="BR210" i="28"/>
  <c r="CF210" i="28"/>
  <c r="BR173" i="28"/>
  <c r="CF173" i="28"/>
  <c r="BR412" i="28"/>
  <c r="BR234" i="28"/>
  <c r="BR256" i="28"/>
  <c r="CF256" i="28"/>
  <c r="BR157" i="28"/>
  <c r="CF490" i="28"/>
  <c r="CF204" i="28"/>
  <c r="CF239" i="28"/>
  <c r="CF329" i="28"/>
  <c r="CF199" i="28"/>
  <c r="CF255" i="28"/>
  <c r="CF258" i="28"/>
  <c r="CF175" i="28"/>
  <c r="CF215" i="28"/>
  <c r="BR382" i="28"/>
  <c r="CF382" i="28"/>
  <c r="BR64" i="28"/>
  <c r="BR287" i="28"/>
  <c r="CF287" i="28"/>
  <c r="BR334" i="28"/>
  <c r="CF334" i="28"/>
  <c r="BR326" i="28"/>
  <c r="CF326" i="28"/>
  <c r="BR177" i="28"/>
  <c r="CF177" i="28"/>
  <c r="BR128" i="28"/>
  <c r="BR397" i="28"/>
  <c r="CF397" i="28"/>
  <c r="BR197" i="28"/>
  <c r="CF197" i="28"/>
  <c r="BR484" i="28"/>
  <c r="CF484" i="28"/>
  <c r="BR217" i="28"/>
  <c r="BR123" i="28"/>
  <c r="BV455" i="28"/>
  <c r="BU455" i="28"/>
  <c r="BW455" i="28" s="1"/>
  <c r="BO304" i="28" a="1"/>
  <c r="BO304" i="28" s="1"/>
  <c r="BQ304" i="28" s="1"/>
  <c r="BO467" i="28" a="1"/>
  <c r="BO467" i="28" s="1"/>
  <c r="BP467" i="28" s="1"/>
  <c r="BO299" i="28" a="1"/>
  <c r="BO299" i="28" s="1"/>
  <c r="BO468" i="28" a="1"/>
  <c r="BO468" i="28" s="1"/>
  <c r="BO474" i="28" a="1"/>
  <c r="BO474" i="28" s="1"/>
  <c r="BQ474" i="28" s="1"/>
  <c r="BO300" i="28" a="1"/>
  <c r="BO300" i="28" s="1"/>
  <c r="BP300" i="28" s="1"/>
  <c r="BO478" i="28" a="1"/>
  <c r="BO478" i="28" s="1"/>
  <c r="BP478" i="28" s="1"/>
  <c r="BO307" i="28" a="1"/>
  <c r="BO307" i="28" s="1"/>
  <c r="BP307" i="28" s="1"/>
  <c r="BO476" i="28" a="1"/>
  <c r="BO476" i="28" s="1"/>
  <c r="BP476" i="28" s="1"/>
  <c r="BO303" i="28" a="1"/>
  <c r="BO303" i="28" s="1"/>
  <c r="BP303" i="28" s="1"/>
  <c r="BO308" i="28" a="1"/>
  <c r="BO308" i="28" s="1"/>
  <c r="BP308" i="28" s="1"/>
  <c r="BO475" i="28" a="1"/>
  <c r="BO475" i="28" s="1"/>
  <c r="BP475" i="28" s="1"/>
  <c r="BO306" i="28" a="1"/>
  <c r="BO306" i="28" s="1"/>
  <c r="BP306" i="28" s="1"/>
  <c r="BO470" i="28" a="1"/>
  <c r="BO470" i="28" s="1"/>
  <c r="BQ470" i="28" s="1"/>
  <c r="BO302" i="28" a="1"/>
  <c r="BO302" i="28" s="1"/>
  <c r="BQ302" i="28" s="1"/>
  <c r="BO471" i="28" a="1"/>
  <c r="BO471" i="28" s="1"/>
  <c r="BQ471" i="28" s="1"/>
  <c r="BZ412" i="28"/>
  <c r="BZ413" i="28" s="1"/>
  <c r="BZ414" i="28" s="1"/>
  <c r="BZ415" i="28" s="1"/>
  <c r="BZ416" i="28" s="1"/>
  <c r="BZ417" i="28" s="1"/>
  <c r="BZ418" i="28" s="1"/>
  <c r="BZ419" i="28" s="1"/>
  <c r="BZ420" i="28" s="1"/>
  <c r="BZ421" i="28" s="1"/>
  <c r="BO305" i="28" a="1"/>
  <c r="BO305" i="28" s="1"/>
  <c r="BP305" i="28" s="1"/>
  <c r="BO472" i="28" a="1"/>
  <c r="BO472" i="28" s="1"/>
  <c r="BP472" i="28" s="1"/>
  <c r="BO298" i="28" a="1"/>
  <c r="BO298" i="28" s="1"/>
  <c r="BQ298" i="28" s="1"/>
  <c r="BO473" i="28" a="1"/>
  <c r="BO473" i="28" s="1"/>
  <c r="BP473" i="28" s="1"/>
  <c r="BO477" i="28" a="1"/>
  <c r="BO477" i="28" s="1"/>
  <c r="BQ477" i="28" s="1"/>
  <c r="BZ325" i="28"/>
  <c r="BZ326" i="28" s="1"/>
  <c r="BZ327" i="28" s="1"/>
  <c r="BZ328" i="28" s="1"/>
  <c r="BZ329" i="28" s="1"/>
  <c r="BZ330" i="28" s="1"/>
  <c r="BZ331" i="28" s="1"/>
  <c r="BZ332" i="28" s="1"/>
  <c r="BZ333" i="28" s="1"/>
  <c r="BZ334" i="28" s="1"/>
  <c r="BZ335" i="28" s="1"/>
  <c r="BZ336" i="28" s="1"/>
  <c r="BZ253" i="28"/>
  <c r="BZ254" i="28" s="1"/>
  <c r="BZ255" i="28" s="1"/>
  <c r="BZ256" i="28" s="1"/>
  <c r="BZ447" i="28"/>
  <c r="BZ448" i="28" s="1"/>
  <c r="BZ449" i="28" s="1"/>
  <c r="BZ32" i="28"/>
  <c r="BZ33" i="28" s="1"/>
  <c r="BZ34" i="28" s="1"/>
  <c r="BZ35" i="28" s="1"/>
  <c r="BZ36" i="28" s="1"/>
  <c r="BZ37" i="28" s="1"/>
  <c r="BZ38" i="28" s="1"/>
  <c r="BZ39" i="28" s="1"/>
  <c r="BZ40" i="28" s="1"/>
  <c r="BZ41" i="28" s="1"/>
  <c r="BZ42" i="28" s="1"/>
  <c r="BZ43" i="28" s="1"/>
  <c r="BZ44" i="28" s="1"/>
  <c r="BZ45" i="28" s="1"/>
  <c r="BZ46" i="28" s="1"/>
  <c r="BZ47" i="28" s="1"/>
  <c r="BZ48" i="28" s="1"/>
  <c r="BZ49" i="28" s="1"/>
  <c r="BZ50" i="28" s="1"/>
  <c r="BZ51" i="28" s="1"/>
  <c r="BZ450" i="28"/>
  <c r="BZ451" i="28" s="1"/>
  <c r="BZ452" i="28" s="1"/>
  <c r="BZ453" i="28" s="1"/>
  <c r="BZ454" i="28" s="1"/>
  <c r="BZ455" i="28" s="1"/>
  <c r="BZ456" i="28" s="1"/>
  <c r="BZ145" i="28"/>
  <c r="BZ146" i="28" s="1"/>
  <c r="BZ147" i="28" s="1"/>
  <c r="BZ148" i="28" s="1"/>
  <c r="BZ149" i="28" s="1"/>
  <c r="BZ150" i="28" s="1"/>
  <c r="BZ151" i="28" s="1"/>
  <c r="BZ152" i="28" s="1"/>
  <c r="BZ214" i="28"/>
  <c r="BZ215" i="28" s="1"/>
  <c r="BZ216" i="28" s="1"/>
  <c r="BZ497" i="28"/>
  <c r="BZ498" i="28" s="1"/>
  <c r="BZ499" i="28" s="1"/>
  <c r="BZ500" i="28" s="1"/>
  <c r="BZ425" i="28"/>
  <c r="BZ426" i="28" s="1"/>
  <c r="BZ427" i="28" s="1"/>
  <c r="BZ428" i="28" s="1"/>
  <c r="BZ429" i="28" s="1"/>
  <c r="BZ430" i="28" s="1"/>
  <c r="BZ194" i="28"/>
  <c r="BZ195" i="28" s="1"/>
  <c r="BZ196" i="28" s="1"/>
  <c r="BZ197" i="28" s="1"/>
  <c r="BZ13" i="28"/>
  <c r="BZ14" i="28" s="1"/>
  <c r="BZ15" i="28" s="1"/>
  <c r="BZ16" i="28" s="1"/>
  <c r="BZ17" i="28" s="1"/>
  <c r="BZ18" i="28" s="1"/>
  <c r="BZ19" i="28" s="1"/>
  <c r="BZ4" i="28"/>
  <c r="BZ5" i="28" s="1"/>
  <c r="BZ6" i="28" s="1"/>
  <c r="BZ7" i="28" s="1"/>
  <c r="BZ8" i="28" s="1"/>
  <c r="BZ9" i="28" s="1"/>
  <c r="BZ10" i="28" s="1"/>
  <c r="BZ11" i="28" s="1"/>
  <c r="BZ198" i="28"/>
  <c r="BZ199" i="28" s="1"/>
  <c r="BZ200" i="28" s="1"/>
  <c r="BZ201" i="28" s="1"/>
  <c r="BZ202" i="28" s="1"/>
  <c r="BZ203" i="28" s="1"/>
  <c r="BZ204" i="28" s="1"/>
  <c r="BZ205" i="28" s="1"/>
  <c r="BZ206" i="28" s="1"/>
  <c r="BZ207" i="28" s="1"/>
  <c r="BZ208" i="28" s="1"/>
  <c r="BZ209" i="28" s="1"/>
  <c r="BZ210" i="28" s="1"/>
  <c r="BZ211" i="28" s="1"/>
  <c r="BZ212" i="28" s="1"/>
  <c r="BZ213" i="28" s="1"/>
  <c r="BZ161" i="28"/>
  <c r="BZ162" i="28" s="1"/>
  <c r="BZ163" i="28" s="1"/>
  <c r="BZ164" i="28"/>
  <c r="BZ165" i="28" s="1"/>
  <c r="BZ166" i="28" s="1"/>
  <c r="BZ167" i="28" s="1"/>
  <c r="BZ168" i="28" s="1"/>
  <c r="BZ169" i="28" s="1"/>
  <c r="BZ170" i="28" s="1"/>
  <c r="BZ171" i="28" s="1"/>
  <c r="BZ172" i="28" s="1"/>
  <c r="BZ217" i="28"/>
  <c r="BZ218" i="28" s="1"/>
  <c r="BZ219" i="28" s="1"/>
  <c r="BZ220" i="28" s="1"/>
  <c r="BZ221" i="28" s="1"/>
  <c r="BZ222" i="28" s="1"/>
  <c r="BZ223" i="28" s="1"/>
  <c r="BZ224" i="28" s="1"/>
  <c r="BZ225" i="28" s="1"/>
  <c r="BZ226" i="28" s="1"/>
  <c r="BZ153" i="28"/>
  <c r="BZ154" i="28" s="1"/>
  <c r="BZ155" i="28" s="1"/>
  <c r="BZ156" i="28" s="1"/>
  <c r="BZ157" i="28" s="1"/>
  <c r="BZ158" i="28" s="1"/>
  <c r="BZ159" i="28" s="1"/>
  <c r="BZ160" i="28" s="1"/>
  <c r="BZ433" i="28"/>
  <c r="BZ434" i="28" s="1"/>
  <c r="BZ435" i="28" s="1"/>
  <c r="BZ436" i="28" s="1"/>
  <c r="BZ437" i="28" s="1"/>
  <c r="BZ438" i="28" s="1"/>
  <c r="BZ439" i="28" s="1"/>
  <c r="BZ440" i="28" s="1"/>
  <c r="BZ400" i="28"/>
  <c r="BZ401" i="28" s="1"/>
  <c r="BZ402" i="28" s="1"/>
  <c r="BZ403" i="28" s="1"/>
  <c r="BZ404" i="28" s="1"/>
  <c r="BZ405" i="28" s="1"/>
  <c r="BZ406" i="28" s="1"/>
  <c r="BZ407" i="28" s="1"/>
  <c r="BZ408" i="28" s="1"/>
  <c r="BZ409" i="28" s="1"/>
  <c r="BZ187" i="28"/>
  <c r="BZ188" i="28" s="1"/>
  <c r="BZ189" i="28" s="1"/>
  <c r="BZ190" i="28" s="1"/>
  <c r="BZ191" i="28" s="1"/>
  <c r="BZ192" i="28" s="1"/>
  <c r="BZ193" i="28" s="1"/>
  <c r="BZ266" i="28"/>
  <c r="BZ267" i="28" s="1"/>
  <c r="BZ268" i="28" s="1"/>
  <c r="BZ269" i="28" s="1"/>
  <c r="BZ270" i="28" s="1"/>
  <c r="BZ271" i="28" s="1"/>
  <c r="BZ272" i="28" s="1"/>
  <c r="BZ273" i="28" s="1"/>
  <c r="BZ472" i="28"/>
  <c r="BZ473" i="28" s="1"/>
  <c r="BZ474" i="28" s="1"/>
  <c r="BZ475" i="28" s="1"/>
  <c r="BZ476" i="28" s="1"/>
  <c r="BZ477" i="28" s="1"/>
  <c r="BZ478" i="28" s="1"/>
  <c r="BZ479" i="28" s="1"/>
  <c r="BZ480" i="28" s="1"/>
  <c r="BZ481" i="28" s="1"/>
  <c r="BZ482" i="28" s="1"/>
  <c r="BZ483" i="28" s="1"/>
  <c r="BZ484" i="28" s="1"/>
  <c r="BZ485" i="28" s="1"/>
  <c r="BZ486" i="28" s="1"/>
  <c r="BZ487" i="28" s="1"/>
  <c r="BZ488" i="28" s="1"/>
  <c r="BZ489" i="28" s="1"/>
  <c r="BZ490" i="28" s="1"/>
  <c r="BZ491" i="28" s="1"/>
  <c r="BZ492" i="28" s="1"/>
  <c r="BZ493" i="28" s="1"/>
  <c r="BZ494" i="28" s="1"/>
  <c r="BZ495" i="28" s="1"/>
  <c r="BZ496" i="28" s="1"/>
  <c r="BZ67" i="28"/>
  <c r="BZ68" i="28" s="1"/>
  <c r="BZ69" i="28" s="1"/>
  <c r="BZ70" i="28" s="1"/>
  <c r="BZ71" i="28" s="1"/>
  <c r="BZ72" i="28" s="1"/>
  <c r="BZ73" i="28" s="1"/>
  <c r="BZ74" i="28" s="1"/>
  <c r="BZ75" i="28" s="1"/>
  <c r="BZ315" i="28"/>
  <c r="BZ316" i="28" s="1"/>
  <c r="BZ317" i="28" s="1"/>
  <c r="BZ318" i="28" s="1"/>
  <c r="BZ123" i="28"/>
  <c r="BZ124" i="28" s="1"/>
  <c r="BZ125" i="28" s="1"/>
  <c r="BZ126" i="28" s="1"/>
  <c r="BZ127" i="28" s="1"/>
  <c r="BZ128" i="28" s="1"/>
  <c r="BZ129" i="28" s="1"/>
  <c r="BZ130" i="28" s="1"/>
  <c r="BZ131" i="28" s="1"/>
  <c r="BZ182" i="28"/>
  <c r="BZ183" i="28" s="1"/>
  <c r="BZ184" i="28" s="1"/>
  <c r="BZ185" i="28" s="1"/>
  <c r="BZ186" i="28" s="1"/>
  <c r="BZ83" i="28"/>
  <c r="BZ84" i="28" s="1"/>
  <c r="BZ85" i="28" s="1"/>
  <c r="BZ86" i="28" s="1"/>
  <c r="BZ87" i="28" s="1"/>
  <c r="BZ88" i="28" s="1"/>
  <c r="BZ89" i="28" s="1"/>
  <c r="BZ90" i="28" s="1"/>
  <c r="BZ91" i="28" s="1"/>
  <c r="BZ92" i="28" s="1"/>
  <c r="BZ93" i="28" s="1"/>
  <c r="BZ94" i="28" s="1"/>
  <c r="BZ95" i="28" s="1"/>
  <c r="BZ96" i="28" s="1"/>
  <c r="BZ97" i="28" s="1"/>
  <c r="BZ98" i="28" s="1"/>
  <c r="BZ28" i="28"/>
  <c r="BZ29" i="28" s="1"/>
  <c r="BZ30" i="28" s="1"/>
  <c r="BZ31" i="28" s="1"/>
  <c r="BZ100" i="28"/>
  <c r="BZ101" i="28" s="1"/>
  <c r="BZ102" i="28" s="1"/>
  <c r="BZ103" i="28" s="1"/>
  <c r="BZ104" i="28" s="1"/>
  <c r="BZ105" i="28" s="1"/>
  <c r="BZ106" i="28" s="1"/>
  <c r="BZ107" i="28" s="1"/>
  <c r="BZ108" i="28" s="1"/>
  <c r="BZ109" i="28" s="1"/>
  <c r="BZ110" i="28" s="1"/>
  <c r="BZ111" i="28" s="1"/>
  <c r="BZ112" i="28" s="1"/>
  <c r="BZ341" i="28"/>
  <c r="BZ342" i="28" s="1"/>
  <c r="BZ343" i="28" s="1"/>
  <c r="BZ344" i="28" s="1"/>
  <c r="BZ345" i="28" s="1"/>
  <c r="BZ346" i="28" s="1"/>
  <c r="BZ347" i="28" s="1"/>
  <c r="BZ348" i="28" s="1"/>
  <c r="BZ349" i="28" s="1"/>
  <c r="BZ350" i="28" s="1"/>
  <c r="BZ351" i="28" s="1"/>
  <c r="BZ352" i="28" s="1"/>
  <c r="BZ353" i="28" s="1"/>
  <c r="BZ354" i="28" s="1"/>
  <c r="BZ355" i="28" s="1"/>
  <c r="BZ356" i="28" s="1"/>
  <c r="BZ357" i="28" s="1"/>
  <c r="BZ358" i="28" s="1"/>
  <c r="BZ359" i="28" s="1"/>
  <c r="BZ360" i="28" s="1"/>
  <c r="BZ361" i="28" s="1"/>
  <c r="BZ362" i="28" s="1"/>
  <c r="BZ363" i="28" s="1"/>
  <c r="BZ364" i="28" s="1"/>
  <c r="BZ365" i="28" s="1"/>
  <c r="BZ366" i="28" s="1"/>
  <c r="BZ367" i="28" s="1"/>
  <c r="BZ368" i="28" s="1"/>
  <c r="BZ369" i="28" s="1"/>
  <c r="BZ370" i="28" s="1"/>
  <c r="BZ371" i="28" s="1"/>
  <c r="BZ135" i="28"/>
  <c r="BZ136" i="28" s="1"/>
  <c r="BZ137" i="28" s="1"/>
  <c r="BZ299" i="28"/>
  <c r="BZ300" i="28" s="1"/>
  <c r="BZ301" i="28" s="1"/>
  <c r="BZ302" i="28" s="1"/>
  <c r="BZ303" i="28" s="1"/>
  <c r="BZ304" i="28" s="1"/>
  <c r="BZ305" i="28" s="1"/>
  <c r="BZ391" i="28"/>
  <c r="BZ392" i="28" s="1"/>
  <c r="BZ393" i="28" s="1"/>
  <c r="BZ174" i="28"/>
  <c r="BZ175" i="28" s="1"/>
  <c r="BZ176" i="28" s="1"/>
  <c r="BZ177" i="28" s="1"/>
  <c r="BZ178" i="28" s="1"/>
  <c r="BZ244" i="28"/>
  <c r="BZ245" i="28" s="1"/>
  <c r="BZ246" i="28" s="1"/>
  <c r="BZ247" i="28" s="1"/>
  <c r="BZ248" i="28" s="1"/>
  <c r="BZ249" i="28" s="1"/>
  <c r="BZ250" i="28" s="1"/>
  <c r="BZ251" i="28" s="1"/>
  <c r="BZ441" i="28"/>
  <c r="BZ442" i="28" s="1"/>
  <c r="BZ443" i="28" s="1"/>
  <c r="BZ444" i="28" s="1"/>
  <c r="BZ445" i="28" s="1"/>
  <c r="BZ374" i="28"/>
  <c r="BZ375" i="28" s="1"/>
  <c r="BZ376" i="28" s="1"/>
  <c r="BZ377" i="28" s="1"/>
  <c r="BZ378" i="28" s="1"/>
  <c r="BZ379" i="28" s="1"/>
  <c r="BZ380" i="28" s="1"/>
  <c r="BZ381" i="28" s="1"/>
  <c r="BZ382" i="28" s="1"/>
  <c r="BZ383" i="28" s="1"/>
  <c r="BZ384" i="28" s="1"/>
  <c r="BZ385" i="28" s="1"/>
  <c r="BZ386" i="28" s="1"/>
  <c r="BZ21" i="28"/>
  <c r="BZ22" i="28" s="1"/>
  <c r="BZ23" i="28" s="1"/>
  <c r="BZ24" i="28" s="1"/>
  <c r="BZ25" i="28" s="1"/>
  <c r="BZ26" i="28" s="1"/>
  <c r="BZ139" i="28"/>
  <c r="BZ140" i="28" s="1"/>
  <c r="BZ141" i="28" s="1"/>
  <c r="BZ142" i="28" s="1"/>
  <c r="BZ143" i="28" s="1"/>
  <c r="BZ395" i="28"/>
  <c r="BZ396" i="28" s="1"/>
  <c r="BZ397" i="28" s="1"/>
  <c r="BZ398" i="28" s="1"/>
  <c r="BZ399" i="28" s="1"/>
  <c r="BZ294" i="28"/>
  <c r="BZ295" i="28" s="1"/>
  <c r="BZ296" i="28" s="1"/>
  <c r="BZ297" i="28" s="1"/>
  <c r="BZ77" i="28"/>
  <c r="BZ78" i="28" s="1"/>
  <c r="BZ79" i="28" s="1"/>
  <c r="BZ80" i="28" s="1"/>
  <c r="BZ81" i="28" s="1"/>
  <c r="BZ321" i="28"/>
  <c r="BZ322" i="28" s="1"/>
  <c r="BZ323" i="28" s="1"/>
  <c r="BZ324" i="28" s="1"/>
  <c r="BZ113" i="28"/>
  <c r="BZ114" i="28" s="1"/>
  <c r="BZ115" i="28" s="1"/>
  <c r="BZ116" i="28" s="1"/>
  <c r="BZ117" i="28" s="1"/>
  <c r="BZ118" i="28" s="1"/>
  <c r="BZ119" i="28" s="1"/>
  <c r="BZ120" i="28" s="1"/>
  <c r="BZ258" i="28"/>
  <c r="BZ259" i="28" s="1"/>
  <c r="BZ260" i="28" s="1"/>
  <c r="BZ261" i="28" s="1"/>
  <c r="BZ262" i="28" s="1"/>
  <c r="BZ263" i="28" s="1"/>
  <c r="BZ264" i="28" s="1"/>
  <c r="BZ306" i="28"/>
  <c r="BZ307" i="28" s="1"/>
  <c r="BZ308" i="28" s="1"/>
  <c r="BZ309" i="28" s="1"/>
  <c r="BZ310" i="28" s="1"/>
  <c r="BZ311" i="28" s="1"/>
  <c r="BZ312" i="28" s="1"/>
  <c r="BZ313" i="28" s="1"/>
  <c r="BQ83" i="28"/>
  <c r="K187" i="29"/>
  <c r="G220" i="29"/>
  <c r="G268" i="29"/>
  <c r="G272" i="29"/>
  <c r="K155" i="29"/>
  <c r="G105" i="29"/>
  <c r="L132" i="29"/>
  <c r="G6" i="29"/>
  <c r="G181" i="29"/>
  <c r="G283" i="29"/>
  <c r="L114" i="29"/>
  <c r="L221" i="29"/>
  <c r="G154" i="29"/>
  <c r="G360" i="29"/>
  <c r="L283" i="29"/>
  <c r="K92" i="29"/>
  <c r="K475" i="29"/>
  <c r="L296" i="29"/>
  <c r="L187" i="29"/>
  <c r="G182" i="29"/>
  <c r="G83" i="29"/>
  <c r="L105" i="29"/>
  <c r="K221" i="29"/>
  <c r="L83" i="29"/>
  <c r="G127" i="29"/>
  <c r="G77" i="29"/>
  <c r="L323" i="29"/>
  <c r="K295" i="29"/>
  <c r="G271" i="29"/>
  <c r="K462" i="29"/>
  <c r="K127" i="29"/>
  <c r="G421" i="29"/>
  <c r="L475" i="29"/>
  <c r="G430" i="29"/>
  <c r="K350" i="29"/>
  <c r="G259" i="29"/>
  <c r="G202" i="29"/>
  <c r="K203" i="29"/>
  <c r="G191" i="29"/>
  <c r="K141" i="29"/>
  <c r="K100" i="29"/>
  <c r="G249" i="29"/>
  <c r="G311" i="29"/>
  <c r="L399" i="29"/>
  <c r="L327" i="29"/>
  <c r="K322" i="29"/>
  <c r="L295" i="29"/>
  <c r="L249" i="29"/>
  <c r="K169" i="29"/>
  <c r="G45" i="29"/>
  <c r="L311" i="29"/>
  <c r="G322" i="29"/>
  <c r="K220" i="29"/>
  <c r="L178" i="29"/>
  <c r="G113" i="29"/>
  <c r="K178" i="29"/>
  <c r="K327" i="29"/>
  <c r="L155" i="29"/>
  <c r="K133" i="29"/>
  <c r="G62" i="29"/>
  <c r="G100" i="29"/>
  <c r="L62" i="29"/>
  <c r="L46" i="29"/>
  <c r="G253" i="29"/>
  <c r="K467" i="29"/>
  <c r="L331" i="29"/>
  <c r="L425" i="29"/>
  <c r="G413" i="29"/>
  <c r="K179" i="29"/>
  <c r="G228" i="29"/>
  <c r="G132" i="29"/>
  <c r="L52" i="29"/>
  <c r="G295" i="29"/>
  <c r="G497" i="29"/>
  <c r="G405" i="29"/>
  <c r="L269" i="29"/>
  <c r="L321" i="29"/>
  <c r="K177" i="29"/>
  <c r="K131" i="29"/>
  <c r="G425" i="29"/>
  <c r="L146" i="29"/>
  <c r="G146" i="29"/>
  <c r="K182" i="29"/>
  <c r="G372" i="29"/>
  <c r="G452" i="29"/>
  <c r="L443" i="29"/>
  <c r="K411" i="29"/>
  <c r="L263" i="29"/>
  <c r="L259" i="29"/>
  <c r="L192" i="29"/>
  <c r="L76" i="29"/>
  <c r="L70" i="29"/>
  <c r="L406" i="29"/>
  <c r="G339" i="29"/>
  <c r="K244" i="29"/>
  <c r="K172" i="29"/>
  <c r="G402" i="29"/>
  <c r="G456" i="29"/>
  <c r="G432" i="29"/>
  <c r="L6" i="29"/>
  <c r="K159" i="29"/>
  <c r="L470" i="29"/>
  <c r="L20" i="29"/>
  <c r="K348" i="29"/>
  <c r="G340" i="29"/>
  <c r="L204" i="29"/>
  <c r="L200" i="29"/>
  <c r="K84" i="29"/>
  <c r="L77" i="29"/>
  <c r="K59" i="29"/>
  <c r="G442" i="29"/>
  <c r="L314" i="29"/>
  <c r="K309" i="29"/>
  <c r="L293" i="29"/>
  <c r="L180" i="29"/>
  <c r="L466" i="29"/>
  <c r="L294" i="29"/>
  <c r="L201" i="29"/>
  <c r="G59" i="29"/>
  <c r="L86" i="29"/>
  <c r="K444" i="29"/>
  <c r="K314" i="29"/>
  <c r="K294" i="29"/>
  <c r="L271" i="29"/>
  <c r="K24" i="29"/>
  <c r="G76" i="29"/>
  <c r="K417" i="29"/>
  <c r="L59" i="29"/>
  <c r="G20" i="29"/>
  <c r="L24" i="29"/>
  <c r="L115" i="29"/>
  <c r="L84" i="29"/>
  <c r="G313" i="29"/>
  <c r="K282" i="29"/>
  <c r="K243" i="29"/>
  <c r="K302" i="29"/>
  <c r="L282" i="29"/>
  <c r="G293" i="29"/>
  <c r="L179" i="29"/>
  <c r="G200" i="29"/>
  <c r="K120" i="29"/>
  <c r="K116" i="29"/>
  <c r="K180" i="29"/>
  <c r="G75" i="29"/>
  <c r="K20" i="29"/>
  <c r="K76" i="29"/>
  <c r="L85" i="29"/>
  <c r="L371" i="29"/>
  <c r="K410" i="29"/>
  <c r="L361" i="29"/>
  <c r="K283" i="29"/>
  <c r="G84" i="29"/>
  <c r="K310" i="29"/>
  <c r="G465" i="29"/>
  <c r="K69" i="29"/>
  <c r="G290" i="29"/>
  <c r="G262" i="29"/>
  <c r="G270" i="29"/>
  <c r="L141" i="29"/>
  <c r="K290" i="29"/>
  <c r="L310" i="29"/>
  <c r="L309" i="29"/>
  <c r="K270" i="29"/>
  <c r="K25" i="29"/>
  <c r="L45" i="29"/>
  <c r="L332" i="29"/>
  <c r="K45" i="29"/>
  <c r="L305" i="29"/>
  <c r="K432" i="29"/>
  <c r="K390" i="29"/>
  <c r="K332" i="29"/>
  <c r="G243" i="29"/>
  <c r="L193" i="29"/>
  <c r="L343" i="29"/>
  <c r="K37" i="29"/>
  <c r="K198" i="29"/>
  <c r="G444" i="29"/>
  <c r="K406" i="29"/>
  <c r="G5" i="29"/>
  <c r="K192" i="29"/>
  <c r="K16" i="29"/>
  <c r="L5" i="29"/>
  <c r="G184" i="29"/>
  <c r="G348" i="29"/>
  <c r="K297" i="29"/>
  <c r="L444" i="29"/>
  <c r="K263" i="29"/>
  <c r="K26" i="29"/>
  <c r="K258" i="29"/>
  <c r="K68" i="29"/>
  <c r="G352" i="29"/>
  <c r="L139" i="29"/>
  <c r="G450" i="29"/>
  <c r="L172" i="29"/>
  <c r="K262" i="29"/>
  <c r="L17" i="29"/>
  <c r="L499" i="29"/>
  <c r="K409" i="29"/>
  <c r="G427" i="29"/>
  <c r="K383" i="29"/>
  <c r="L326" i="29"/>
  <c r="L157" i="29"/>
  <c r="K14" i="29"/>
  <c r="K453" i="29"/>
  <c r="K70" i="29"/>
  <c r="L69" i="29"/>
  <c r="L185" i="29"/>
  <c r="G171" i="29"/>
  <c r="G443" i="29"/>
  <c r="L31" i="29"/>
  <c r="G491" i="29"/>
  <c r="G459" i="29"/>
  <c r="L453" i="29"/>
  <c r="G406" i="29"/>
  <c r="K259" i="29"/>
  <c r="G69" i="29"/>
  <c r="K31" i="29"/>
  <c r="L463" i="29"/>
  <c r="G329" i="29"/>
  <c r="L161" i="29"/>
  <c r="L492" i="29"/>
  <c r="K6" i="29"/>
  <c r="L244" i="29"/>
  <c r="L68" i="29"/>
  <c r="K17" i="29"/>
  <c r="L51" i="29"/>
  <c r="G258" i="29"/>
  <c r="G470" i="29"/>
  <c r="K445" i="29"/>
  <c r="K215" i="29"/>
  <c r="L258" i="29"/>
  <c r="G26" i="29"/>
  <c r="L243" i="29"/>
  <c r="K489" i="29"/>
  <c r="G407" i="29"/>
  <c r="G366" i="29"/>
  <c r="L53" i="29"/>
  <c r="K126" i="29"/>
  <c r="G438" i="29"/>
  <c r="K5" i="29"/>
  <c r="L32" i="29"/>
  <c r="BQ80" i="28"/>
  <c r="BV305" i="28"/>
  <c r="BU305" i="28"/>
  <c r="BW305" i="28" s="1"/>
  <c r="BQ246" i="28"/>
  <c r="BP246" i="28"/>
  <c r="BU143" i="28"/>
  <c r="BW143" i="28" s="1"/>
  <c r="BV143" i="28"/>
  <c r="BQ301" i="28"/>
  <c r="BP301" i="28"/>
  <c r="BQ90" i="28"/>
  <c r="BP90" i="28"/>
  <c r="BV149" i="28"/>
  <c r="BU149" i="28"/>
  <c r="BW149" i="28" s="1"/>
  <c r="BU438" i="28"/>
  <c r="BW438" i="28" s="1"/>
  <c r="BV438" i="28"/>
  <c r="BQ149" i="28"/>
  <c r="BP149" i="28"/>
  <c r="BV388" i="28"/>
  <c r="BU388" i="28"/>
  <c r="BV159" i="28"/>
  <c r="BU159" i="28"/>
  <c r="BW159" i="28" s="1"/>
  <c r="BQ136" i="28"/>
  <c r="BP136" i="28"/>
  <c r="BU274" i="28"/>
  <c r="BW274" i="28" s="1"/>
  <c r="BV274" i="28"/>
  <c r="BU441" i="28"/>
  <c r="BV441" i="28"/>
  <c r="BU229" i="28"/>
  <c r="BW229" i="28" s="1"/>
  <c r="BV229" i="28"/>
  <c r="BV351" i="28"/>
  <c r="BU351" i="28"/>
  <c r="BW351" i="28" s="1"/>
  <c r="BV222" i="28"/>
  <c r="BU222" i="28"/>
  <c r="BW222" i="28" s="1"/>
  <c r="BU74" i="28"/>
  <c r="BV74" i="28"/>
  <c r="BV296" i="28"/>
  <c r="BU296" i="28"/>
  <c r="BP56" i="28"/>
  <c r="BQ56" i="28"/>
  <c r="BV312" i="28"/>
  <c r="BU312" i="28"/>
  <c r="BW312" i="28" s="1"/>
  <c r="BU61" i="28"/>
  <c r="BW61" i="28" s="1"/>
  <c r="BV61" i="28"/>
  <c r="BP427" i="28"/>
  <c r="BQ427" i="28"/>
  <c r="BU98" i="28"/>
  <c r="BW98" i="28" s="1"/>
  <c r="BV98" i="28"/>
  <c r="BP401" i="28"/>
  <c r="BQ401" i="28"/>
  <c r="BQ379" i="28"/>
  <c r="BP379" i="28"/>
  <c r="BQ97" i="28"/>
  <c r="BP97" i="28"/>
  <c r="BP248" i="28"/>
  <c r="BQ248" i="28"/>
  <c r="BQ85" i="28"/>
  <c r="BP85" i="28"/>
  <c r="BQ147" i="28"/>
  <c r="BP147" i="28"/>
  <c r="BU390" i="28"/>
  <c r="BV390" i="28"/>
  <c r="BV162" i="28"/>
  <c r="BU162" i="28"/>
  <c r="BW162" i="28" s="1"/>
  <c r="BQ139" i="28"/>
  <c r="BP139" i="28"/>
  <c r="BV269" i="28"/>
  <c r="BU269" i="28"/>
  <c r="BU233" i="28"/>
  <c r="BW233" i="28" s="1"/>
  <c r="BV233" i="28"/>
  <c r="BU234" i="28"/>
  <c r="BW234" i="28" s="1"/>
  <c r="BV234" i="28"/>
  <c r="BV354" i="28"/>
  <c r="BU354" i="28"/>
  <c r="BU413" i="28"/>
  <c r="BW413" i="28" s="1"/>
  <c r="BV413" i="28"/>
  <c r="BU223" i="28"/>
  <c r="BW223" i="28" s="1"/>
  <c r="BV223" i="28"/>
  <c r="BV78" i="28"/>
  <c r="BU78" i="28"/>
  <c r="BW78" i="28" s="1"/>
  <c r="BQ55" i="28"/>
  <c r="BP55" i="28"/>
  <c r="BV315" i="28"/>
  <c r="BU315" i="28"/>
  <c r="BW315" i="28" s="1"/>
  <c r="BU105" i="28"/>
  <c r="BV105" i="28"/>
  <c r="BV54" i="28"/>
  <c r="BU54" i="28"/>
  <c r="BW54" i="28" s="1"/>
  <c r="BP430" i="28"/>
  <c r="BQ430" i="28"/>
  <c r="BU99" i="28"/>
  <c r="BW99" i="28" s="1"/>
  <c r="BV99" i="28"/>
  <c r="BP403" i="28"/>
  <c r="BQ403" i="28"/>
  <c r="BQ369" i="28"/>
  <c r="BP369" i="28"/>
  <c r="BP312" i="28"/>
  <c r="BQ312" i="28"/>
  <c r="BU316" i="28"/>
  <c r="BW316" i="28" s="1"/>
  <c r="BV316" i="28"/>
  <c r="BV337" i="28"/>
  <c r="BU337" i="28"/>
  <c r="BW337" i="28" s="1"/>
  <c r="BQ251" i="28"/>
  <c r="BP251" i="28"/>
  <c r="BQ88" i="28"/>
  <c r="BP88" i="28"/>
  <c r="BQ137" i="28"/>
  <c r="BP137" i="28"/>
  <c r="BU265" i="28"/>
  <c r="BW265" i="28" s="1"/>
  <c r="BV265" i="28"/>
  <c r="BQ151" i="28"/>
  <c r="BP151" i="28"/>
  <c r="BU391" i="28"/>
  <c r="BW391" i="28" s="1"/>
  <c r="BV391" i="28"/>
  <c r="BU152" i="28"/>
  <c r="BW152" i="28" s="1"/>
  <c r="BV152" i="28"/>
  <c r="BP132" i="28"/>
  <c r="BQ132" i="28"/>
  <c r="BU267" i="28"/>
  <c r="BV267" i="28"/>
  <c r="BP377" i="28"/>
  <c r="BQ377" i="28"/>
  <c r="BU232" i="28"/>
  <c r="BV232" i="28"/>
  <c r="BV412" i="28"/>
  <c r="BU412" i="28"/>
  <c r="BW412" i="28" s="1"/>
  <c r="BU225" i="28"/>
  <c r="BW225" i="28" s="1"/>
  <c r="BV225" i="28"/>
  <c r="BV76" i="28"/>
  <c r="BU76" i="28"/>
  <c r="BW76" i="28" s="1"/>
  <c r="BP54" i="28"/>
  <c r="BQ54" i="28"/>
  <c r="BV308" i="28"/>
  <c r="BU308" i="28"/>
  <c r="BW308" i="28" s="1"/>
  <c r="BV104" i="28"/>
  <c r="BU104" i="28"/>
  <c r="BW104" i="28" s="1"/>
  <c r="BU62" i="28"/>
  <c r="BW62" i="28" s="1"/>
  <c r="BV62" i="28"/>
  <c r="BQ428" i="28"/>
  <c r="BP428" i="28"/>
  <c r="BU100" i="28"/>
  <c r="BW100" i="28" s="1"/>
  <c r="BV100" i="28"/>
  <c r="BP404" i="28"/>
  <c r="BQ404" i="28"/>
  <c r="BP372" i="28"/>
  <c r="BQ372" i="28"/>
  <c r="BQ313" i="28"/>
  <c r="BP313" i="28"/>
  <c r="BV95" i="28"/>
  <c r="BU95" i="28"/>
  <c r="BW95" i="28" s="1"/>
  <c r="BU299" i="28"/>
  <c r="BW299" i="28" s="1"/>
  <c r="BV299" i="28"/>
  <c r="BQ245" i="28"/>
  <c r="BP245" i="28"/>
  <c r="BU138" i="28"/>
  <c r="BW138" i="28" s="1"/>
  <c r="BV138" i="28"/>
  <c r="BP154" i="28"/>
  <c r="BQ154" i="28"/>
  <c r="BV435" i="28"/>
  <c r="BU435" i="28"/>
  <c r="BW435" i="28" s="1"/>
  <c r="BU395" i="28"/>
  <c r="BV395" i="28"/>
  <c r="BV163" i="28"/>
  <c r="BU163" i="28"/>
  <c r="BQ142" i="28"/>
  <c r="BP142" i="28"/>
  <c r="BU273" i="28"/>
  <c r="BW273" i="28" s="1"/>
  <c r="BV273" i="28"/>
  <c r="BU431" i="28"/>
  <c r="BW431" i="28" s="1"/>
  <c r="BV431" i="28"/>
  <c r="BV409" i="28"/>
  <c r="BU409" i="28"/>
  <c r="BW409" i="28" s="1"/>
  <c r="BU236" i="28"/>
  <c r="BV236" i="28"/>
  <c r="BV411" i="28"/>
  <c r="BU411" i="28"/>
  <c r="BW411" i="28" s="1"/>
  <c r="BU343" i="28"/>
  <c r="BW343" i="28" s="1"/>
  <c r="BV343" i="28"/>
  <c r="BU221" i="28"/>
  <c r="BW221" i="28" s="1"/>
  <c r="BV221" i="28"/>
  <c r="BU79" i="28"/>
  <c r="BW79" i="28" s="1"/>
  <c r="BV79" i="28"/>
  <c r="BQ61" i="28"/>
  <c r="BP61" i="28"/>
  <c r="BU306" i="28"/>
  <c r="BW306" i="28" s="1"/>
  <c r="BV306" i="28"/>
  <c r="BP443" i="28"/>
  <c r="BQ443" i="28"/>
  <c r="BU58" i="28"/>
  <c r="BW58" i="28" s="1"/>
  <c r="BV58" i="28"/>
  <c r="BV96" i="28"/>
  <c r="BU96" i="28"/>
  <c r="BW96" i="28" s="1"/>
  <c r="BQ409" i="28"/>
  <c r="BP409" i="28"/>
  <c r="BQ370" i="28"/>
  <c r="BP370" i="28"/>
  <c r="BP317" i="28"/>
  <c r="BQ317" i="28"/>
  <c r="BP431" i="28"/>
  <c r="BQ431" i="28"/>
  <c r="BQ91" i="28"/>
  <c r="BP91" i="28"/>
  <c r="BP153" i="28"/>
  <c r="BQ153" i="28"/>
  <c r="BQ314" i="28"/>
  <c r="BP314" i="28"/>
  <c r="BV338" i="28"/>
  <c r="BU338" i="28"/>
  <c r="BW338" i="28" s="1"/>
  <c r="BV294" i="28"/>
  <c r="BU294" i="28"/>
  <c r="BQ345" i="28"/>
  <c r="BP345" i="28"/>
  <c r="BP241" i="28"/>
  <c r="BQ241" i="28"/>
  <c r="BU139" i="28"/>
  <c r="BW139" i="28" s="1"/>
  <c r="BV139" i="28"/>
  <c r="BP134" i="28"/>
  <c r="BQ134" i="28"/>
  <c r="BQ150" i="28"/>
  <c r="BP150" i="28"/>
  <c r="BU386" i="28"/>
  <c r="BW386" i="28" s="1"/>
  <c r="BV386" i="28"/>
  <c r="BU157" i="28"/>
  <c r="BW157" i="28" s="1"/>
  <c r="BV157" i="28"/>
  <c r="BU497" i="28"/>
  <c r="BW497" i="28" s="1"/>
  <c r="BV497" i="28"/>
  <c r="BP138" i="28"/>
  <c r="BQ138" i="28"/>
  <c r="BV219" i="28"/>
  <c r="BU219" i="28"/>
  <c r="BW219" i="28" s="1"/>
  <c r="BU275" i="28"/>
  <c r="BW275" i="28" s="1"/>
  <c r="BV275" i="28"/>
  <c r="BV434" i="28"/>
  <c r="BU434" i="28"/>
  <c r="BU349" i="28"/>
  <c r="BW349" i="28" s="1"/>
  <c r="BV349" i="28"/>
  <c r="BV414" i="28"/>
  <c r="BU414" i="28"/>
  <c r="BV344" i="28"/>
  <c r="BU344" i="28"/>
  <c r="BW344" i="28" s="1"/>
  <c r="BU217" i="28"/>
  <c r="BW217" i="28" s="1"/>
  <c r="BV217" i="28"/>
  <c r="BV77" i="28"/>
  <c r="BU77" i="28"/>
  <c r="BW77" i="28" s="1"/>
  <c r="BP50" i="28"/>
  <c r="BQ50" i="28"/>
  <c r="BV307" i="28"/>
  <c r="BU307" i="28"/>
  <c r="BW307" i="28" s="1"/>
  <c r="BQ446" i="28"/>
  <c r="BP446" i="28"/>
  <c r="BU64" i="28"/>
  <c r="BW64" i="28" s="1"/>
  <c r="BV64" i="28"/>
  <c r="BU97" i="28"/>
  <c r="BW97" i="28" s="1"/>
  <c r="BV97" i="28"/>
  <c r="BQ411" i="28"/>
  <c r="BP411" i="28"/>
  <c r="BP373" i="28"/>
  <c r="BQ373" i="28"/>
  <c r="BQ320" i="28"/>
  <c r="BP320" i="28"/>
  <c r="BQ243" i="28"/>
  <c r="BP243" i="28"/>
  <c r="BV56" i="28"/>
  <c r="BU56" i="28"/>
  <c r="BW56" i="28" s="1"/>
  <c r="BU158" i="28"/>
  <c r="BV158" i="28"/>
  <c r="BP191" i="28"/>
  <c r="BQ191" i="28"/>
  <c r="BQ406" i="28"/>
  <c r="BP406" i="28"/>
  <c r="BQ93" i="28"/>
  <c r="BP93" i="28"/>
  <c r="BV432" i="28"/>
  <c r="BU432" i="28"/>
  <c r="BW432" i="28" s="1"/>
  <c r="BU103" i="28"/>
  <c r="BW103" i="28" s="1"/>
  <c r="BV103" i="28"/>
  <c r="BV146" i="28"/>
  <c r="BU146" i="28"/>
  <c r="BW146" i="28" s="1"/>
  <c r="BV304" i="28"/>
  <c r="BU304" i="28"/>
  <c r="BW304" i="28" s="1"/>
  <c r="BQ244" i="28"/>
  <c r="BP244" i="28"/>
  <c r="BQ89" i="28"/>
  <c r="BP89" i="28"/>
  <c r="BV142" i="28"/>
  <c r="BU142" i="28"/>
  <c r="BW142" i="28" s="1"/>
  <c r="BV220" i="28"/>
  <c r="BU220" i="28"/>
  <c r="BW220" i="28" s="1"/>
  <c r="BP146" i="28"/>
  <c r="BQ146" i="28"/>
  <c r="BU389" i="28"/>
  <c r="BV389" i="28"/>
  <c r="BU155" i="28"/>
  <c r="BW155" i="28" s="1"/>
  <c r="BV155" i="28"/>
  <c r="BV500" i="28"/>
  <c r="BU500" i="28"/>
  <c r="BP141" i="28"/>
  <c r="BQ141" i="28"/>
  <c r="BU437" i="28"/>
  <c r="BW437" i="28" s="1"/>
  <c r="BV437" i="28"/>
  <c r="BV347" i="28"/>
  <c r="BU347" i="28"/>
  <c r="BW347" i="28" s="1"/>
  <c r="BU417" i="28"/>
  <c r="BW417" i="28" s="1"/>
  <c r="BV417" i="28"/>
  <c r="BV336" i="28"/>
  <c r="BU336" i="28"/>
  <c r="BV224" i="28"/>
  <c r="BU224" i="28"/>
  <c r="BW224" i="28" s="1"/>
  <c r="BU83" i="28"/>
  <c r="BW83" i="28" s="1"/>
  <c r="BV83" i="28"/>
  <c r="BQ51" i="28"/>
  <c r="BP51" i="28"/>
  <c r="BV311" i="28"/>
  <c r="BU311" i="28"/>
  <c r="BW311" i="28" s="1"/>
  <c r="BQ449" i="28"/>
  <c r="BP449" i="28"/>
  <c r="BP402" i="28"/>
  <c r="BQ402" i="28"/>
  <c r="BP429" i="28"/>
  <c r="BQ429" i="28"/>
  <c r="BU106" i="28"/>
  <c r="BW106" i="28" s="1"/>
  <c r="BV106" i="28"/>
  <c r="BQ376" i="28"/>
  <c r="BP376" i="28"/>
  <c r="BQ310" i="28"/>
  <c r="BP310" i="28"/>
  <c r="BQ315" i="28"/>
  <c r="BP315" i="28"/>
  <c r="BQ242" i="28"/>
  <c r="BP242" i="28"/>
  <c r="BU154" i="28"/>
  <c r="BW154" i="28" s="1"/>
  <c r="BV154" i="28"/>
  <c r="BU230" i="28"/>
  <c r="BW230" i="28" s="1"/>
  <c r="BV230" i="28"/>
  <c r="BU341" i="28"/>
  <c r="BW341" i="28" s="1"/>
  <c r="BV341" i="28"/>
  <c r="BQ407" i="28"/>
  <c r="BP407" i="28"/>
  <c r="BV302" i="28"/>
  <c r="BU302" i="28"/>
  <c r="BW302" i="28" s="1"/>
  <c r="BQ351" i="28"/>
  <c r="BP351" i="28"/>
  <c r="BQ247" i="28"/>
  <c r="BP247" i="28"/>
  <c r="BQ81" i="28"/>
  <c r="BP81" i="28"/>
  <c r="BV147" i="28"/>
  <c r="BU147" i="28"/>
  <c r="BW147" i="28" s="1"/>
  <c r="BQ152" i="28"/>
  <c r="BP152" i="28"/>
  <c r="BU384" i="28"/>
  <c r="BV384" i="28"/>
  <c r="BU161" i="28"/>
  <c r="BV161" i="28"/>
  <c r="BV496" i="28"/>
  <c r="BU496" i="28"/>
  <c r="BW496" i="28" s="1"/>
  <c r="BP143" i="28"/>
  <c r="BQ143" i="28"/>
  <c r="BU268" i="28"/>
  <c r="BV268" i="28"/>
  <c r="BV430" i="28"/>
  <c r="BU430" i="28"/>
  <c r="BW430" i="28" s="1"/>
  <c r="BU352" i="28"/>
  <c r="BW352" i="28" s="1"/>
  <c r="BV352" i="28"/>
  <c r="BU463" i="28"/>
  <c r="BV463" i="28"/>
  <c r="BV410" i="28"/>
  <c r="BU410" i="28"/>
  <c r="BW410" i="28" s="1"/>
  <c r="BV339" i="28"/>
  <c r="BU339" i="28"/>
  <c r="BW339" i="28" s="1"/>
  <c r="BU227" i="28"/>
  <c r="BW227" i="28" s="1"/>
  <c r="BV227" i="28"/>
  <c r="BV82" i="28"/>
  <c r="BU82" i="28"/>
  <c r="BW82" i="28" s="1"/>
  <c r="BQ60" i="28"/>
  <c r="BP60" i="28"/>
  <c r="BV310" i="28"/>
  <c r="BU310" i="28"/>
  <c r="BW310" i="28" s="1"/>
  <c r="BQ421" i="28"/>
  <c r="BP421" i="28"/>
  <c r="BQ410" i="28"/>
  <c r="BP410" i="28"/>
  <c r="BP380" i="28"/>
  <c r="BQ380" i="28"/>
  <c r="BP321" i="28"/>
  <c r="BQ321" i="28"/>
  <c r="BQ86" i="28"/>
  <c r="BP86" i="28"/>
  <c r="BP140" i="28"/>
  <c r="BQ140" i="28"/>
  <c r="BV439" i="28"/>
  <c r="BU439" i="28"/>
  <c r="BW439" i="28" s="1"/>
  <c r="BU235" i="28"/>
  <c r="BV235" i="28"/>
  <c r="BV415" i="28"/>
  <c r="BU415" i="28"/>
  <c r="BU226" i="28"/>
  <c r="BW226" i="28" s="1"/>
  <c r="BV226" i="28"/>
  <c r="BU80" i="28"/>
  <c r="BW80" i="28" s="1"/>
  <c r="BV80" i="28"/>
  <c r="BP53" i="28"/>
  <c r="BQ53" i="28"/>
  <c r="BV53" i="28"/>
  <c r="BU53" i="28"/>
  <c r="BW53" i="28" s="1"/>
  <c r="BU270" i="28"/>
  <c r="BW270" i="28" s="1"/>
  <c r="BV270" i="28"/>
  <c r="BV418" i="28"/>
  <c r="BU418" i="28"/>
  <c r="BU218" i="28"/>
  <c r="BV218" i="28"/>
  <c r="BQ52" i="28"/>
  <c r="BP52" i="28"/>
  <c r="BP378" i="28"/>
  <c r="BQ378" i="28"/>
  <c r="BV297" i="28"/>
  <c r="BU297" i="28"/>
  <c r="BW297" i="28" s="1"/>
  <c r="BP249" i="28"/>
  <c r="BQ249" i="28"/>
  <c r="BV335" i="28"/>
  <c r="BU335" i="28"/>
  <c r="BW335" i="28" s="1"/>
  <c r="BP84" i="28"/>
  <c r="BQ84" i="28"/>
  <c r="BU145" i="28"/>
  <c r="BW145" i="28" s="1"/>
  <c r="BV145" i="28"/>
  <c r="BQ145" i="28"/>
  <c r="BP145" i="28"/>
  <c r="BV385" i="28"/>
  <c r="BU385" i="28"/>
  <c r="BW385" i="28" s="1"/>
  <c r="BV153" i="28"/>
  <c r="BU153" i="28"/>
  <c r="BW153" i="28" s="1"/>
  <c r="BV499" i="28"/>
  <c r="BU499" i="28"/>
  <c r="BQ426" i="28"/>
  <c r="BP426" i="28"/>
  <c r="BU271" i="28"/>
  <c r="BV271" i="28"/>
  <c r="BU440" i="28"/>
  <c r="BW440" i="28" s="1"/>
  <c r="BV440" i="28"/>
  <c r="BU350" i="28"/>
  <c r="BW350" i="28" s="1"/>
  <c r="BV350" i="28"/>
  <c r="BU420" i="28"/>
  <c r="BW420" i="28" s="1"/>
  <c r="BV420" i="28"/>
  <c r="BV342" i="28"/>
  <c r="BU342" i="28"/>
  <c r="BW342" i="28" s="1"/>
  <c r="BU228" i="28"/>
  <c r="BW228" i="28" s="1"/>
  <c r="BV228" i="28"/>
  <c r="BV84" i="28"/>
  <c r="BU84" i="28"/>
  <c r="BW84" i="28" s="1"/>
  <c r="BP59" i="28"/>
  <c r="BQ59" i="28"/>
  <c r="BU314" i="28"/>
  <c r="BW314" i="28" s="1"/>
  <c r="BV314" i="28"/>
  <c r="BQ422" i="28"/>
  <c r="BP422" i="28"/>
  <c r="BU102" i="28"/>
  <c r="BV102" i="28"/>
  <c r="BQ405" i="28"/>
  <c r="BP405" i="28"/>
  <c r="BP95" i="28"/>
  <c r="BQ95" i="28"/>
  <c r="BP311" i="28"/>
  <c r="BQ311" i="28"/>
  <c r="BV141" i="28"/>
  <c r="BU141" i="28"/>
  <c r="BW141" i="28" s="1"/>
  <c r="BQ135" i="28"/>
  <c r="BP135" i="28"/>
  <c r="BV416" i="28"/>
  <c r="BU416" i="28"/>
  <c r="BQ374" i="28"/>
  <c r="BP374" i="28"/>
  <c r="BV81" i="28"/>
  <c r="BU81" i="28"/>
  <c r="BW81" i="28" s="1"/>
  <c r="BU59" i="28"/>
  <c r="BW59" i="28" s="1"/>
  <c r="BV59" i="28"/>
  <c r="BV300" i="28"/>
  <c r="BU300" i="28"/>
  <c r="BW300" i="28" s="1"/>
  <c r="BP252" i="28"/>
  <c r="BQ252" i="28"/>
  <c r="BU55" i="28"/>
  <c r="BW55" i="28" s="1"/>
  <c r="BV55" i="28"/>
  <c r="BP87" i="28"/>
  <c r="BQ87" i="28"/>
  <c r="BP273" i="28"/>
  <c r="BQ273" i="28"/>
  <c r="BU148" i="28"/>
  <c r="BW148" i="28" s="1"/>
  <c r="BV148" i="28"/>
  <c r="BQ148" i="28"/>
  <c r="BP148" i="28"/>
  <c r="BV392" i="28"/>
  <c r="BU392" i="28"/>
  <c r="BU156" i="28"/>
  <c r="BV156" i="28"/>
  <c r="BU498" i="28"/>
  <c r="BV498" i="28"/>
  <c r="BU419" i="28"/>
  <c r="BW419" i="28" s="1"/>
  <c r="BV419" i="28"/>
  <c r="BU63" i="28"/>
  <c r="BW63" i="28" s="1"/>
  <c r="BV63" i="28"/>
  <c r="BV266" i="28"/>
  <c r="BU266" i="28"/>
  <c r="BW266" i="28" s="1"/>
  <c r="BV433" i="28"/>
  <c r="BU433" i="28"/>
  <c r="BW433" i="28" s="1"/>
  <c r="BU353" i="28"/>
  <c r="BW353" i="28" s="1"/>
  <c r="BV353" i="28"/>
  <c r="BU462" i="28"/>
  <c r="BW462" i="28" s="1"/>
  <c r="BV462" i="28"/>
  <c r="BU345" i="28"/>
  <c r="BW345" i="28" s="1"/>
  <c r="BV345" i="28"/>
  <c r="BU75" i="28"/>
  <c r="BW75" i="28" s="1"/>
  <c r="BV75" i="28"/>
  <c r="BQ280" i="28"/>
  <c r="BP280" i="28"/>
  <c r="BP58" i="28"/>
  <c r="BQ58" i="28"/>
  <c r="BV313" i="28"/>
  <c r="BU313" i="28"/>
  <c r="BW313" i="28" s="1"/>
  <c r="BV57" i="28"/>
  <c r="BU57" i="28"/>
  <c r="BW57" i="28" s="1"/>
  <c r="BQ424" i="28"/>
  <c r="BP424" i="28"/>
  <c r="BV101" i="28"/>
  <c r="BU101" i="28"/>
  <c r="BW101" i="28" s="1"/>
  <c r="BP408" i="28"/>
  <c r="BQ408" i="28"/>
  <c r="BQ96" i="28"/>
  <c r="BP96" i="28"/>
  <c r="BP316" i="28"/>
  <c r="BQ316" i="28"/>
  <c r="BQ92" i="28"/>
  <c r="BP92" i="28"/>
  <c r="BP155" i="28"/>
  <c r="BQ155" i="28"/>
  <c r="BV393" i="28"/>
  <c r="BU393" i="28"/>
  <c r="BU272" i="28"/>
  <c r="BV272" i="28"/>
  <c r="BQ423" i="28"/>
  <c r="BP423" i="28"/>
  <c r="BQ375" i="28"/>
  <c r="BP375" i="28"/>
  <c r="BU295" i="28"/>
  <c r="BV295" i="28"/>
  <c r="BV394" i="28"/>
  <c r="BU394" i="28"/>
  <c r="BP432" i="28"/>
  <c r="BQ432" i="28"/>
  <c r="BV303" i="28"/>
  <c r="BU303" i="28"/>
  <c r="BW303" i="28" s="1"/>
  <c r="BP319" i="28"/>
  <c r="BQ319" i="28"/>
  <c r="BU144" i="28"/>
  <c r="BW144" i="28" s="1"/>
  <c r="BV144" i="28"/>
  <c r="BP82" i="28"/>
  <c r="BQ82" i="28"/>
  <c r="BP318" i="28"/>
  <c r="BQ318" i="28"/>
  <c r="BV140" i="28"/>
  <c r="BU140" i="28"/>
  <c r="BW140" i="28" s="1"/>
  <c r="BQ144" i="28"/>
  <c r="BP144" i="28"/>
  <c r="BV387" i="28"/>
  <c r="BU387" i="28"/>
  <c r="BV160" i="28"/>
  <c r="BU160" i="28"/>
  <c r="BQ133" i="28"/>
  <c r="BP133" i="28"/>
  <c r="BU264" i="28"/>
  <c r="BW264" i="28" s="1"/>
  <c r="BV264" i="28"/>
  <c r="BQ469" i="28"/>
  <c r="BP469" i="28"/>
  <c r="BV436" i="28"/>
  <c r="BU436" i="28"/>
  <c r="BU231" i="28"/>
  <c r="BW231" i="28" s="1"/>
  <c r="BV231" i="28"/>
  <c r="BV348" i="28"/>
  <c r="BU348" i="28"/>
  <c r="BW348" i="28" s="1"/>
  <c r="BU346" i="28"/>
  <c r="BW346" i="28" s="1"/>
  <c r="BV346" i="28"/>
  <c r="BV73" i="28"/>
  <c r="BU73" i="28"/>
  <c r="BW73" i="28" s="1"/>
  <c r="BU298" i="28"/>
  <c r="BW298" i="28" s="1"/>
  <c r="BV298" i="28"/>
  <c r="BQ57" i="28"/>
  <c r="BP57" i="28"/>
  <c r="BU309" i="28"/>
  <c r="BW309" i="28" s="1"/>
  <c r="BV309" i="28"/>
  <c r="BQ450" i="28"/>
  <c r="BP450" i="28"/>
  <c r="BU60" i="28"/>
  <c r="BW60" i="28" s="1"/>
  <c r="BV60" i="28"/>
  <c r="BQ425" i="28"/>
  <c r="BP425" i="28"/>
  <c r="BQ400" i="28"/>
  <c r="BP400" i="28"/>
  <c r="BP371" i="28"/>
  <c r="BQ371" i="28"/>
  <c r="BP94" i="28"/>
  <c r="BQ94" i="28"/>
  <c r="AE348" i="28"/>
  <c r="CI348" i="28" s="1"/>
  <c r="AA448" i="28"/>
  <c r="AF470" i="28"/>
  <c r="CJ470" i="28" s="1"/>
  <c r="AF362" i="28"/>
  <c r="CJ362" i="28" s="1"/>
  <c r="AE432" i="28"/>
  <c r="CI432" i="28" s="1"/>
  <c r="AA493" i="28"/>
  <c r="AE56" i="28"/>
  <c r="CI56" i="28" s="1"/>
  <c r="AE462" i="28"/>
  <c r="CI462" i="28" s="1"/>
  <c r="AE344" i="28"/>
  <c r="CI344" i="28" s="1"/>
  <c r="AE314" i="28"/>
  <c r="CI314" i="28" s="1"/>
  <c r="AE26" i="28"/>
  <c r="CI26" i="28" s="1"/>
  <c r="AF26" i="28"/>
  <c r="CJ26" i="28" s="1"/>
  <c r="AE372" i="28"/>
  <c r="CI372" i="28" s="1"/>
  <c r="AE350" i="28"/>
  <c r="CI350" i="28" s="1"/>
  <c r="AE240" i="28"/>
  <c r="CI240" i="28" s="1"/>
  <c r="AE128" i="28"/>
  <c r="CI128" i="28" s="1"/>
  <c r="AF60" i="28"/>
  <c r="CJ60" i="28" s="1"/>
  <c r="AF210" i="28"/>
  <c r="CJ210" i="28" s="1"/>
  <c r="AF386" i="28"/>
  <c r="CJ386" i="28" s="1"/>
  <c r="AF246" i="28"/>
  <c r="CJ246" i="28" s="1"/>
  <c r="AF391" i="28"/>
  <c r="CJ391" i="28" s="1"/>
  <c r="AF190" i="28"/>
  <c r="CJ190" i="28" s="1"/>
  <c r="AE466" i="28"/>
  <c r="CI466" i="28" s="1"/>
  <c r="AA466" i="28"/>
  <c r="AE442" i="28"/>
  <c r="CI442" i="28" s="1"/>
  <c r="AA442" i="28"/>
  <c r="AF309" i="28"/>
  <c r="CJ309" i="28" s="1"/>
  <c r="AE377" i="28"/>
  <c r="CI377" i="28" s="1"/>
  <c r="AA377" i="28"/>
  <c r="AE369" i="28"/>
  <c r="CI369" i="28" s="1"/>
  <c r="AA369" i="28"/>
  <c r="AE355" i="28"/>
  <c r="CI355" i="28" s="1"/>
  <c r="AA355" i="28"/>
  <c r="AE341" i="28"/>
  <c r="CI341" i="28" s="1"/>
  <c r="AA341" i="28"/>
  <c r="AE333" i="28"/>
  <c r="CI333" i="28" s="1"/>
  <c r="AA333" i="28"/>
  <c r="AE325" i="28"/>
  <c r="CI325" i="28" s="1"/>
  <c r="AA325" i="28"/>
  <c r="AA311" i="28"/>
  <c r="AA303" i="28"/>
  <c r="AE289" i="28"/>
  <c r="CI289" i="28" s="1"/>
  <c r="AA289" i="28"/>
  <c r="AE281" i="28"/>
  <c r="CI281" i="28" s="1"/>
  <c r="AA281" i="28"/>
  <c r="AE273" i="28"/>
  <c r="CI273" i="28" s="1"/>
  <c r="AA273" i="28"/>
  <c r="AE259" i="28"/>
  <c r="CI259" i="28" s="1"/>
  <c r="AA259" i="28"/>
  <c r="AA245" i="28"/>
  <c r="AA237" i="28"/>
  <c r="AA229" i="28"/>
  <c r="AE215" i="28"/>
  <c r="CI215" i="28" s="1"/>
  <c r="AA215" i="28"/>
  <c r="AA207" i="28"/>
  <c r="AE193" i="28"/>
  <c r="CI193" i="28" s="1"/>
  <c r="AA193" i="28"/>
  <c r="AE185" i="28"/>
  <c r="CI185" i="28" s="1"/>
  <c r="AA185" i="28"/>
  <c r="AE177" i="28"/>
  <c r="CI177" i="28" s="1"/>
  <c r="AA177" i="28"/>
  <c r="AE163" i="28"/>
  <c r="CI163" i="28" s="1"/>
  <c r="AA163" i="28"/>
  <c r="AE149" i="28"/>
  <c r="CI149" i="28" s="1"/>
  <c r="AA149" i="28"/>
  <c r="AA141" i="28"/>
  <c r="AE133" i="28"/>
  <c r="CI133" i="28" s="1"/>
  <c r="AA133" i="28"/>
  <c r="AA119" i="28"/>
  <c r="AA111" i="28"/>
  <c r="AE89" i="28"/>
  <c r="CI89" i="28" s="1"/>
  <c r="AA89" i="28"/>
  <c r="AE81" i="28"/>
  <c r="CI81" i="28" s="1"/>
  <c r="AA81" i="28"/>
  <c r="AE67" i="28"/>
  <c r="CI67" i="28" s="1"/>
  <c r="AA67" i="28"/>
  <c r="AA53" i="28"/>
  <c r="AA45" i="28"/>
  <c r="AE37" i="28"/>
  <c r="CI37" i="28" s="1"/>
  <c r="AA37" i="28"/>
  <c r="AA23" i="28"/>
  <c r="AA15" i="28"/>
  <c r="AA2" i="28"/>
  <c r="AD2" i="28" s="1"/>
  <c r="AA426" i="28"/>
  <c r="AA396" i="28"/>
  <c r="AA5" i="28"/>
  <c r="AA6" i="28"/>
  <c r="AA280" i="28"/>
  <c r="AE178" i="28"/>
  <c r="CI178" i="28" s="1"/>
  <c r="AA178" i="28"/>
  <c r="AA36" i="28"/>
  <c r="AA473" i="28"/>
  <c r="AA250" i="28"/>
  <c r="AA198" i="28"/>
  <c r="AE488" i="28"/>
  <c r="CI488" i="28" s="1"/>
  <c r="AA488" i="28"/>
  <c r="AA386" i="28"/>
  <c r="AA304" i="28"/>
  <c r="AA232" i="28"/>
  <c r="AA76" i="28"/>
  <c r="AA366" i="28"/>
  <c r="AA274" i="28"/>
  <c r="AA72" i="28"/>
  <c r="AA258" i="28"/>
  <c r="AA234" i="28"/>
  <c r="AA138" i="28"/>
  <c r="AA48" i="28"/>
  <c r="AA14" i="28"/>
  <c r="AA294" i="28"/>
  <c r="AA220" i="28"/>
  <c r="AA172" i="28"/>
  <c r="AA32" i="28"/>
  <c r="AA235" i="28"/>
  <c r="AA457" i="28"/>
  <c r="AF499" i="28"/>
  <c r="CJ499" i="28" s="1"/>
  <c r="AF472" i="28"/>
  <c r="CJ472" i="28" s="1"/>
  <c r="AF495" i="28"/>
  <c r="CJ495" i="28" s="1"/>
  <c r="AF430" i="28"/>
  <c r="CJ430" i="28" s="1"/>
  <c r="AF317" i="28"/>
  <c r="CJ317" i="28" s="1"/>
  <c r="AF313" i="28"/>
  <c r="CJ313" i="28" s="1"/>
  <c r="AF305" i="28"/>
  <c r="CJ305" i="28" s="1"/>
  <c r="AF221" i="28"/>
  <c r="CJ221" i="28" s="1"/>
  <c r="AF201" i="28"/>
  <c r="CJ201" i="28" s="1"/>
  <c r="AF109" i="28"/>
  <c r="CJ109" i="28" s="1"/>
  <c r="AA383" i="28"/>
  <c r="AA375" i="28"/>
  <c r="AA361" i="28"/>
  <c r="AA347" i="28"/>
  <c r="AA339" i="28"/>
  <c r="AA317" i="28"/>
  <c r="AA309" i="28"/>
  <c r="AA295" i="28"/>
  <c r="AA279" i="28"/>
  <c r="AA265" i="28"/>
  <c r="AA251" i="28"/>
  <c r="AA243" i="28"/>
  <c r="AA221" i="28"/>
  <c r="AA213" i="28"/>
  <c r="AA199" i="28"/>
  <c r="AA183" i="28"/>
  <c r="AA169" i="28"/>
  <c r="AA155" i="28"/>
  <c r="AA147" i="28"/>
  <c r="AA125" i="28"/>
  <c r="AA117" i="28"/>
  <c r="AA103" i="28"/>
  <c r="AA87" i="28"/>
  <c r="AA73" i="28"/>
  <c r="AA59" i="28"/>
  <c r="AA51" i="28"/>
  <c r="AA29" i="28"/>
  <c r="AA21" i="28"/>
  <c r="AA7" i="28"/>
  <c r="AA486" i="28"/>
  <c r="AA462" i="28"/>
  <c r="AA432" i="28"/>
  <c r="AA402" i="28"/>
  <c r="AE11" i="28"/>
  <c r="CI11" i="28" s="1"/>
  <c r="AA11" i="28"/>
  <c r="AA3" i="28"/>
  <c r="AA350" i="28"/>
  <c r="AA176" i="28"/>
  <c r="AA56" i="28"/>
  <c r="AE491" i="28"/>
  <c r="CI491" i="28" s="1"/>
  <c r="AA491" i="28"/>
  <c r="AE461" i="28"/>
  <c r="CI461" i="28" s="1"/>
  <c r="AA461" i="28"/>
  <c r="AA348" i="28"/>
  <c r="AA240" i="28"/>
  <c r="AA86" i="28"/>
  <c r="AA26" i="28"/>
  <c r="AA372" i="28"/>
  <c r="AA130" i="28"/>
  <c r="AA470" i="28"/>
  <c r="AE358" i="28"/>
  <c r="CI358" i="28" s="1"/>
  <c r="AA358" i="28"/>
  <c r="AA126" i="28"/>
  <c r="AE70" i="28"/>
  <c r="CI70" i="28" s="1"/>
  <c r="AA70" i="28"/>
  <c r="AF64" i="28"/>
  <c r="CJ64" i="28" s="1"/>
  <c r="AA314" i="28"/>
  <c r="AA216" i="28"/>
  <c r="AA44" i="28"/>
  <c r="AA344" i="28"/>
  <c r="AA208" i="28"/>
  <c r="AA128" i="28"/>
  <c r="AA187" i="28"/>
  <c r="AF442" i="28"/>
  <c r="CJ442" i="28" s="1"/>
  <c r="AE397" i="28"/>
  <c r="CI397" i="28" s="1"/>
  <c r="AA397" i="28"/>
  <c r="AF355" i="28"/>
  <c r="CJ355" i="28" s="1"/>
  <c r="AF79" i="28"/>
  <c r="CJ79" i="28" s="1"/>
  <c r="AF491" i="28"/>
  <c r="CJ491" i="28" s="1"/>
  <c r="AA354" i="28"/>
  <c r="AA106" i="28"/>
  <c r="AE213" i="28"/>
  <c r="CI213" i="28" s="1"/>
  <c r="AE106" i="28"/>
  <c r="CI106" i="28" s="1"/>
  <c r="AF481" i="28"/>
  <c r="CJ481" i="28" s="1"/>
  <c r="AF418" i="28"/>
  <c r="CJ418" i="28" s="1"/>
  <c r="AF394" i="28"/>
  <c r="CJ394" i="28" s="1"/>
  <c r="AE433" i="28"/>
  <c r="CI433" i="28" s="1"/>
  <c r="AA433" i="28"/>
  <c r="AA403" i="28"/>
  <c r="AF226" i="28"/>
  <c r="CJ226" i="28" s="1"/>
  <c r="AF347" i="28"/>
  <c r="CJ347" i="28" s="1"/>
  <c r="AF251" i="28"/>
  <c r="CJ251" i="28" s="1"/>
  <c r="AA477" i="28"/>
  <c r="AA453" i="28"/>
  <c r="AA417" i="28"/>
  <c r="AA387" i="28"/>
  <c r="AF232" i="28"/>
  <c r="CJ232" i="28" s="1"/>
  <c r="AF340" i="28"/>
  <c r="CJ340" i="28" s="1"/>
  <c r="AF316" i="28"/>
  <c r="CJ316" i="28" s="1"/>
  <c r="AF202" i="28"/>
  <c r="CJ202" i="28" s="1"/>
  <c r="AE479" i="28"/>
  <c r="CI479" i="28" s="1"/>
  <c r="AA479" i="28"/>
  <c r="AF16" i="28"/>
  <c r="CJ16" i="28" s="1"/>
  <c r="AA398" i="28"/>
  <c r="AE292" i="28"/>
  <c r="CI292" i="28" s="1"/>
  <c r="AA292" i="28"/>
  <c r="AE148" i="28"/>
  <c r="CI148" i="28" s="1"/>
  <c r="AA148" i="28"/>
  <c r="AA266" i="28"/>
  <c r="AE190" i="28"/>
  <c r="CI190" i="28" s="1"/>
  <c r="AA190" i="28"/>
  <c r="AA440" i="28"/>
  <c r="AA410" i="28"/>
  <c r="AA264" i="28"/>
  <c r="AA206" i="28"/>
  <c r="AA18" i="28"/>
  <c r="AE443" i="28"/>
  <c r="CI443" i="28" s="1"/>
  <c r="AA443" i="28"/>
  <c r="AA428" i="28"/>
  <c r="AE346" i="28"/>
  <c r="CI346" i="28" s="1"/>
  <c r="AA346" i="28"/>
  <c r="AE202" i="28"/>
  <c r="CI202" i="28" s="1"/>
  <c r="AA202" i="28"/>
  <c r="AE395" i="28"/>
  <c r="CI395" i="28" s="1"/>
  <c r="AA395" i="28"/>
  <c r="AE497" i="28"/>
  <c r="CI497" i="28" s="1"/>
  <c r="AA497" i="28"/>
  <c r="AF486" i="28"/>
  <c r="CJ486" i="28" s="1"/>
  <c r="AF271" i="28"/>
  <c r="CJ271" i="28" s="1"/>
  <c r="AA9" i="28"/>
  <c r="AF445" i="28"/>
  <c r="CJ445" i="28" s="1"/>
  <c r="AA418" i="28"/>
  <c r="AA388" i="28"/>
  <c r="AA381" i="28"/>
  <c r="AA367" i="28"/>
  <c r="AA353" i="28"/>
  <c r="AA345" i="28"/>
  <c r="AA323" i="28"/>
  <c r="AA315" i="28"/>
  <c r="AA301" i="28"/>
  <c r="AA287" i="28"/>
  <c r="AA271" i="28"/>
  <c r="AA257" i="28"/>
  <c r="AA249" i="28"/>
  <c r="AA227" i="28"/>
  <c r="AA219" i="28"/>
  <c r="AA205" i="28"/>
  <c r="AA191" i="28"/>
  <c r="AA175" i="28"/>
  <c r="AA161" i="28"/>
  <c r="AA153" i="28"/>
  <c r="AA131" i="28"/>
  <c r="AA123" i="28"/>
  <c r="AA109" i="28"/>
  <c r="AA95" i="28"/>
  <c r="AA79" i="28"/>
  <c r="AA65" i="28"/>
  <c r="AA57" i="28"/>
  <c r="AA35" i="28"/>
  <c r="AA27" i="28"/>
  <c r="AA13" i="28"/>
  <c r="AF402" i="28"/>
  <c r="CJ402" i="28" s="1"/>
  <c r="AF393" i="28"/>
  <c r="CJ393" i="28" s="1"/>
  <c r="AE492" i="28"/>
  <c r="CI492" i="28" s="1"/>
  <c r="AA492" i="28"/>
  <c r="AA468" i="28"/>
  <c r="AA438" i="28"/>
  <c r="AA408" i="28"/>
  <c r="AF280" i="28"/>
  <c r="CJ280" i="28" s="1"/>
  <c r="AF250" i="28"/>
  <c r="CJ250" i="28" s="1"/>
  <c r="AF208" i="28"/>
  <c r="CJ208" i="28" s="1"/>
  <c r="AF494" i="28"/>
  <c r="CJ494" i="28" s="1"/>
  <c r="AF382" i="28"/>
  <c r="CJ382" i="28" s="1"/>
  <c r="AA330" i="28"/>
  <c r="AA230" i="28"/>
  <c r="AA146" i="28"/>
  <c r="AA74" i="28"/>
  <c r="AE52" i="28"/>
  <c r="CI52" i="28" s="1"/>
  <c r="AA52" i="28"/>
  <c r="AE455" i="28"/>
  <c r="CI455" i="28" s="1"/>
  <c r="AA455" i="28"/>
  <c r="AA326" i="28"/>
  <c r="AA78" i="28"/>
  <c r="AA24" i="28"/>
  <c r="AA392" i="28"/>
  <c r="AA290" i="28"/>
  <c r="AE100" i="28"/>
  <c r="CI100" i="28" s="1"/>
  <c r="AA100" i="28"/>
  <c r="AA66" i="28"/>
  <c r="AA458" i="28"/>
  <c r="AA320" i="28"/>
  <c r="AA222" i="28"/>
  <c r="AA164" i="28"/>
  <c r="AA356" i="28"/>
  <c r="AE310" i="28"/>
  <c r="CI310" i="28" s="1"/>
  <c r="AA310" i="28"/>
  <c r="AA188" i="28"/>
  <c r="AE94" i="28"/>
  <c r="CI94" i="28" s="1"/>
  <c r="AA94" i="28"/>
  <c r="AA404" i="28"/>
  <c r="AA338" i="28"/>
  <c r="AE124" i="28"/>
  <c r="CI124" i="28" s="1"/>
  <c r="AA124" i="28"/>
  <c r="AF498" i="28"/>
  <c r="CJ498" i="28" s="1"/>
  <c r="AF489" i="28"/>
  <c r="CJ489" i="28" s="1"/>
  <c r="AE447" i="28"/>
  <c r="CI447" i="28" s="1"/>
  <c r="AF244" i="28"/>
  <c r="CJ244" i="28" s="1"/>
  <c r="AF433" i="28"/>
  <c r="CJ433" i="28" s="1"/>
  <c r="AF397" i="28"/>
  <c r="CJ397" i="28" s="1"/>
  <c r="AA463" i="28"/>
  <c r="AA439" i="28"/>
  <c r="AA409" i="28"/>
  <c r="AF148" i="28"/>
  <c r="CJ148" i="28" s="1"/>
  <c r="AF453" i="28"/>
  <c r="CJ453" i="28" s="1"/>
  <c r="AF429" i="28"/>
  <c r="CJ429" i="28" s="1"/>
  <c r="AA423" i="28"/>
  <c r="AA393" i="28"/>
  <c r="AF184" i="28"/>
  <c r="CJ184" i="28" s="1"/>
  <c r="AF268" i="28"/>
  <c r="CJ268" i="28" s="1"/>
  <c r="AF40" i="28"/>
  <c r="CJ40" i="28" s="1"/>
  <c r="AA122" i="28"/>
  <c r="AA144" i="28"/>
  <c r="AA54" i="28"/>
  <c r="AA28" i="28"/>
  <c r="AA242" i="28"/>
  <c r="AE328" i="28"/>
  <c r="CI328" i="28" s="1"/>
  <c r="AA328" i="28"/>
  <c r="AA248" i="28"/>
  <c r="AE16" i="28"/>
  <c r="CI16" i="28" s="1"/>
  <c r="AA16" i="28"/>
  <c r="AE467" i="28"/>
  <c r="CI467" i="28" s="1"/>
  <c r="AA467" i="28"/>
  <c r="AE425" i="28"/>
  <c r="CI425" i="28" s="1"/>
  <c r="AA425" i="28"/>
  <c r="AE196" i="28"/>
  <c r="CI196" i="28" s="1"/>
  <c r="AA196" i="28"/>
  <c r="AE166" i="28"/>
  <c r="CI166" i="28" s="1"/>
  <c r="AA166" i="28"/>
  <c r="AA114" i="28"/>
  <c r="AE82" i="28"/>
  <c r="CI82" i="28" s="1"/>
  <c r="AA82" i="28"/>
  <c r="AE449" i="28"/>
  <c r="CI449" i="28" s="1"/>
  <c r="AA449" i="28"/>
  <c r="AE494" i="28"/>
  <c r="CI494" i="28" s="1"/>
  <c r="AA494" i="28"/>
  <c r="AA459" i="28"/>
  <c r="AA414" i="28"/>
  <c r="AA139" i="28"/>
  <c r="AF466" i="28"/>
  <c r="CJ466" i="28" s="1"/>
  <c r="AF17" i="28"/>
  <c r="CJ17" i="28" s="1"/>
  <c r="AA416" i="28"/>
  <c r="AA434" i="28"/>
  <c r="AF484" i="28"/>
  <c r="CJ484" i="28" s="1"/>
  <c r="AA478" i="28"/>
  <c r="AE454" i="28"/>
  <c r="CI454" i="28" s="1"/>
  <c r="AA454" i="28"/>
  <c r="AA424" i="28"/>
  <c r="AA394" i="28"/>
  <c r="AF369" i="28"/>
  <c r="CJ369" i="28" s="1"/>
  <c r="AF31" i="28"/>
  <c r="CJ31" i="28" s="1"/>
  <c r="AE380" i="28"/>
  <c r="CI380" i="28" s="1"/>
  <c r="AA373" i="28"/>
  <c r="AA359" i="28"/>
  <c r="AE351" i="28"/>
  <c r="CI351" i="28" s="1"/>
  <c r="AA351" i="28"/>
  <c r="AA337" i="28"/>
  <c r="AE329" i="28"/>
  <c r="CI329" i="28" s="1"/>
  <c r="AA329" i="28"/>
  <c r="AA321" i="28"/>
  <c r="AE307" i="28"/>
  <c r="CI307" i="28" s="1"/>
  <c r="AA307" i="28"/>
  <c r="AE293" i="28"/>
  <c r="CI293" i="28" s="1"/>
  <c r="AA293" i="28"/>
  <c r="AA285" i="28"/>
  <c r="AA277" i="28"/>
  <c r="AE270" i="28"/>
  <c r="CI270" i="28" s="1"/>
  <c r="AA263" i="28"/>
  <c r="AA255" i="28"/>
  <c r="AE241" i="28"/>
  <c r="CI241" i="28" s="1"/>
  <c r="AA241" i="28"/>
  <c r="AE233" i="28"/>
  <c r="CI233" i="28" s="1"/>
  <c r="AA233" i="28"/>
  <c r="AE225" i="28"/>
  <c r="CI225" i="28" s="1"/>
  <c r="AA225" i="28"/>
  <c r="AA211" i="28"/>
  <c r="AE197" i="28"/>
  <c r="CI197" i="28" s="1"/>
  <c r="AA197" i="28"/>
  <c r="AA189" i="28"/>
  <c r="AA181" i="28"/>
  <c r="AE167" i="28"/>
  <c r="CI167" i="28" s="1"/>
  <c r="AA167" i="28"/>
  <c r="AA159" i="28"/>
  <c r="AA145" i="28"/>
  <c r="AE137" i="28"/>
  <c r="CI137" i="28" s="1"/>
  <c r="AA137" i="28"/>
  <c r="AA129" i="28"/>
  <c r="AE115" i="28"/>
  <c r="CI115" i="28" s="1"/>
  <c r="AA115" i="28"/>
  <c r="AE101" i="28"/>
  <c r="CI101" i="28" s="1"/>
  <c r="AA101" i="28"/>
  <c r="AE93" i="28"/>
  <c r="CI93" i="28" s="1"/>
  <c r="AA93" i="28"/>
  <c r="AE85" i="28"/>
  <c r="CI85" i="28" s="1"/>
  <c r="AA85" i="28"/>
  <c r="AA71" i="28"/>
  <c r="AE63" i="28"/>
  <c r="CI63" i="28" s="1"/>
  <c r="AA63" i="28"/>
  <c r="AE49" i="28"/>
  <c r="CI49" i="28" s="1"/>
  <c r="AA49" i="28"/>
  <c r="AE41" i="28"/>
  <c r="CI41" i="28" s="1"/>
  <c r="AA41" i="28"/>
  <c r="AA33" i="28"/>
  <c r="AA19" i="28"/>
  <c r="AF142" i="28"/>
  <c r="CJ142" i="28" s="1"/>
  <c r="AA444" i="28"/>
  <c r="AF106" i="28"/>
  <c r="CJ106" i="28" s="1"/>
  <c r="AF304" i="28"/>
  <c r="CJ304" i="28" s="1"/>
  <c r="AF346" i="28"/>
  <c r="CJ346" i="28" s="1"/>
  <c r="AF322" i="28"/>
  <c r="CJ322" i="28" s="1"/>
  <c r="AE376" i="28"/>
  <c r="CI376" i="28" s="1"/>
  <c r="AA376" i="28"/>
  <c r="AA308" i="28"/>
  <c r="AA212" i="28"/>
  <c r="AA60" i="28"/>
  <c r="AE437" i="28"/>
  <c r="CI437" i="28" s="1"/>
  <c r="AA437" i="28"/>
  <c r="AA324" i="28"/>
  <c r="AA296" i="28"/>
  <c r="AF46" i="28"/>
  <c r="CJ46" i="28" s="1"/>
  <c r="AE316" i="28"/>
  <c r="CI316" i="28" s="1"/>
  <c r="AA316" i="28"/>
  <c r="AE286" i="28"/>
  <c r="CI286" i="28" s="1"/>
  <c r="AA286" i="28"/>
  <c r="AA194" i="28"/>
  <c r="AA98" i="28"/>
  <c r="AA342" i="28"/>
  <c r="AA162" i="28"/>
  <c r="AA110" i="28"/>
  <c r="AE352" i="28"/>
  <c r="CI352" i="28" s="1"/>
  <c r="AA352" i="28"/>
  <c r="AA186" i="28"/>
  <c r="AA68" i="28"/>
  <c r="AA384" i="28"/>
  <c r="AA336" i="28"/>
  <c r="AA318" i="28"/>
  <c r="AA272" i="28"/>
  <c r="AA204" i="28"/>
  <c r="AE309" i="28"/>
  <c r="CI309" i="28" s="1"/>
  <c r="AA469" i="28"/>
  <c r="AA445" i="28"/>
  <c r="AF112" i="28"/>
  <c r="CJ112" i="28" s="1"/>
  <c r="AF323" i="28"/>
  <c r="CJ323" i="28" s="1"/>
  <c r="AF127" i="28"/>
  <c r="CJ127" i="28" s="1"/>
  <c r="AF57" i="28"/>
  <c r="CJ57" i="28" s="1"/>
  <c r="AA4" i="28"/>
  <c r="AF456" i="28"/>
  <c r="CJ456" i="28" s="1"/>
  <c r="AA429" i="28"/>
  <c r="AA399" i="28"/>
  <c r="AA8" i="28"/>
  <c r="AF286" i="28"/>
  <c r="CJ286" i="28" s="1"/>
  <c r="AF485" i="28"/>
  <c r="CJ485" i="28" s="1"/>
  <c r="AF364" i="28"/>
  <c r="CJ364" i="28" s="1"/>
  <c r="AE268" i="28"/>
  <c r="CI268" i="28" s="1"/>
  <c r="AA268" i="28"/>
  <c r="AA120" i="28"/>
  <c r="AA362" i="28"/>
  <c r="AA108" i="28"/>
  <c r="AA224" i="28"/>
  <c r="AE160" i="28"/>
  <c r="CI160" i="28" s="1"/>
  <c r="AA160" i="28"/>
  <c r="AA96" i="28"/>
  <c r="AA312" i="28"/>
  <c r="AE238" i="28"/>
  <c r="CI238" i="28" s="1"/>
  <c r="AA238" i="28"/>
  <c r="AA174" i="28"/>
  <c r="AA150" i="28"/>
  <c r="AE118" i="28"/>
  <c r="CI118" i="28" s="1"/>
  <c r="AA118" i="28"/>
  <c r="AA500" i="28"/>
  <c r="AA464" i="28"/>
  <c r="AA422" i="28"/>
  <c r="AA276" i="28"/>
  <c r="AA192" i="28"/>
  <c r="AA156" i="28"/>
  <c r="AA80" i="28"/>
  <c r="AA446" i="28"/>
  <c r="AA495" i="28"/>
  <c r="AA484" i="28"/>
  <c r="AA427" i="28"/>
  <c r="AA431" i="28"/>
  <c r="AE40" i="28"/>
  <c r="CI40" i="28" s="1"/>
  <c r="AA40" i="28"/>
  <c r="AA104" i="28"/>
  <c r="AA226" i="28"/>
  <c r="AE295" i="28"/>
  <c r="CI295" i="28" s="1"/>
  <c r="AF460" i="28"/>
  <c r="CJ460" i="28" s="1"/>
  <c r="AF436" i="28"/>
  <c r="CJ436" i="28" s="1"/>
  <c r="AE430" i="28"/>
  <c r="CI430" i="28" s="1"/>
  <c r="AA430" i="28"/>
  <c r="AE400" i="28"/>
  <c r="CI400" i="28" s="1"/>
  <c r="AA400" i="28"/>
  <c r="AF365" i="28"/>
  <c r="CJ365" i="28" s="1"/>
  <c r="AF276" i="28"/>
  <c r="CJ276" i="28" s="1"/>
  <c r="AF269" i="28"/>
  <c r="CJ269" i="28" s="1"/>
  <c r="AF265" i="28"/>
  <c r="CJ265" i="28" s="1"/>
  <c r="AF257" i="28"/>
  <c r="CJ257" i="28" s="1"/>
  <c r="AF153" i="28"/>
  <c r="CJ153" i="28" s="1"/>
  <c r="AE434" i="28"/>
  <c r="CI434" i="28" s="1"/>
  <c r="AA379" i="28"/>
  <c r="AA365" i="28"/>
  <c r="AA357" i="28"/>
  <c r="AA343" i="28"/>
  <c r="AE327" i="28"/>
  <c r="CI327" i="28" s="1"/>
  <c r="AA327" i="28"/>
  <c r="AE313" i="28"/>
  <c r="CI313" i="28" s="1"/>
  <c r="AA313" i="28"/>
  <c r="AA299" i="28"/>
  <c r="AA291" i="28"/>
  <c r="AE284" i="28"/>
  <c r="CI284" i="28" s="1"/>
  <c r="AE269" i="28"/>
  <c r="CI269" i="28" s="1"/>
  <c r="AA269" i="28"/>
  <c r="AA261" i="28"/>
  <c r="AA247" i="28"/>
  <c r="AE231" i="28"/>
  <c r="CI231" i="28" s="1"/>
  <c r="AA231" i="28"/>
  <c r="AA217" i="28"/>
  <c r="AA203" i="28"/>
  <c r="AA195" i="28"/>
  <c r="AE173" i="28"/>
  <c r="CI173" i="28" s="1"/>
  <c r="AA173" i="28"/>
  <c r="AA165" i="28"/>
  <c r="AE151" i="28"/>
  <c r="CI151" i="28" s="1"/>
  <c r="AA151" i="28"/>
  <c r="AA135" i="28"/>
  <c r="AE121" i="28"/>
  <c r="CI121" i="28" s="1"/>
  <c r="AA121" i="28"/>
  <c r="AE107" i="28"/>
  <c r="CI107" i="28" s="1"/>
  <c r="AA107" i="28"/>
  <c r="AA99" i="28"/>
  <c r="AA77" i="28"/>
  <c r="AE69" i="28"/>
  <c r="CI69" i="28" s="1"/>
  <c r="AA69" i="28"/>
  <c r="AE55" i="28"/>
  <c r="CI55" i="28" s="1"/>
  <c r="AA55" i="28"/>
  <c r="AA39" i="28"/>
  <c r="AA25" i="28"/>
  <c r="AA474" i="28"/>
  <c r="AA450" i="28"/>
  <c r="AF124" i="28"/>
  <c r="CJ124" i="28" s="1"/>
  <c r="AF274" i="28"/>
  <c r="CJ274" i="28" s="1"/>
  <c r="AF497" i="28"/>
  <c r="CJ497" i="28" s="1"/>
  <c r="AF377" i="28"/>
  <c r="CJ377" i="28" s="1"/>
  <c r="AA374" i="28"/>
  <c r="AA306" i="28"/>
  <c r="AA200" i="28"/>
  <c r="AE142" i="28"/>
  <c r="CI142" i="28" s="1"/>
  <c r="AA142" i="28"/>
  <c r="AA452" i="28"/>
  <c r="AE413" i="28"/>
  <c r="CI413" i="28" s="1"/>
  <c r="AA413" i="28"/>
  <c r="AE322" i="28"/>
  <c r="CI322" i="28" s="1"/>
  <c r="AA322" i="28"/>
  <c r="AA288" i="28"/>
  <c r="AA90" i="28"/>
  <c r="AE340" i="28"/>
  <c r="CI340" i="28" s="1"/>
  <c r="AA340" i="28"/>
  <c r="AE244" i="28"/>
  <c r="CI244" i="28" s="1"/>
  <c r="AA244" i="28"/>
  <c r="AA218" i="28"/>
  <c r="AA84" i="28"/>
  <c r="AF70" i="28"/>
  <c r="CJ70" i="28" s="1"/>
  <c r="AE364" i="28"/>
  <c r="CI364" i="28" s="1"/>
  <c r="AA364" i="28"/>
  <c r="AE298" i="28"/>
  <c r="CI298" i="28" s="1"/>
  <c r="AA298" i="28"/>
  <c r="AE184" i="28"/>
  <c r="CI184" i="28" s="1"/>
  <c r="AA184" i="28"/>
  <c r="AA30" i="28"/>
  <c r="AE334" i="28"/>
  <c r="CI334" i="28" s="1"/>
  <c r="AA334" i="28"/>
  <c r="AA180" i="28"/>
  <c r="AA62" i="28"/>
  <c r="AA331" i="28"/>
  <c r="AA43" i="28"/>
  <c r="AF75" i="28"/>
  <c r="CJ75" i="28" s="1"/>
  <c r="AF25" i="28"/>
  <c r="CJ25" i="28" s="1"/>
  <c r="AA447" i="28"/>
  <c r="AF438" i="28"/>
  <c r="CJ438" i="28" s="1"/>
  <c r="AF298" i="28"/>
  <c r="CJ298" i="28" s="1"/>
  <c r="AF238" i="28"/>
  <c r="CJ238" i="28" s="1"/>
  <c r="AF188" i="28"/>
  <c r="CJ188" i="28" s="1"/>
  <c r="AF162" i="28"/>
  <c r="CJ162" i="28" s="1"/>
  <c r="AF424" i="28"/>
  <c r="CJ424" i="28" s="1"/>
  <c r="AF400" i="28"/>
  <c r="CJ400" i="28" s="1"/>
  <c r="AF388" i="28"/>
  <c r="CJ388" i="28" s="1"/>
  <c r="AA415" i="28"/>
  <c r="AF416" i="28"/>
  <c r="CJ416" i="28" s="1"/>
  <c r="AF302" i="28"/>
  <c r="CJ302" i="28" s="1"/>
  <c r="AF291" i="28"/>
  <c r="CJ291" i="28" s="1"/>
  <c r="AF195" i="28"/>
  <c r="CJ195" i="28" s="1"/>
  <c r="AF49" i="28"/>
  <c r="CJ49" i="28" s="1"/>
  <c r="AA10" i="28"/>
  <c r="AE489" i="28"/>
  <c r="CI489" i="28" s="1"/>
  <c r="AA489" i="28"/>
  <c r="AA465" i="28"/>
  <c r="AA435" i="28"/>
  <c r="AA405" i="28"/>
  <c r="AF256" i="28"/>
  <c r="CJ256" i="28" s="1"/>
  <c r="AF328" i="28"/>
  <c r="CJ328" i="28" s="1"/>
  <c r="AA12" i="28"/>
  <c r="AF154" i="28"/>
  <c r="CJ154" i="28" s="1"/>
  <c r="AA260" i="28"/>
  <c r="AA360" i="28"/>
  <c r="AA252" i="28"/>
  <c r="AA92" i="28"/>
  <c r="AE46" i="28"/>
  <c r="CI46" i="28" s="1"/>
  <c r="AA46" i="28"/>
  <c r="AA158" i="28"/>
  <c r="AE88" i="28"/>
  <c r="CI88" i="28" s="1"/>
  <c r="AA88" i="28"/>
  <c r="AE370" i="28"/>
  <c r="CI370" i="28" s="1"/>
  <c r="AA370" i="28"/>
  <c r="AE214" i="28"/>
  <c r="CI214" i="28" s="1"/>
  <c r="AA214" i="28"/>
  <c r="AA116" i="28"/>
  <c r="AA246" i="28"/>
  <c r="AA182" i="28"/>
  <c r="AE154" i="28"/>
  <c r="CI154" i="28" s="1"/>
  <c r="AA154" i="28"/>
  <c r="AF58" i="28"/>
  <c r="CJ58" i="28" s="1"/>
  <c r="AA499" i="28"/>
  <c r="AA472" i="28"/>
  <c r="AA481" i="28"/>
  <c r="AF100" i="28"/>
  <c r="CJ100" i="28" s="1"/>
  <c r="AA401" i="28"/>
  <c r="AE431" i="28"/>
  <c r="CI431" i="28" s="1"/>
  <c r="AE226" i="28"/>
  <c r="CI226" i="28" s="1"/>
  <c r="AE243" i="28"/>
  <c r="CI243" i="28" s="1"/>
  <c r="AF496" i="28"/>
  <c r="CJ496" i="28" s="1"/>
  <c r="AF487" i="28"/>
  <c r="CJ487" i="28" s="1"/>
  <c r="AF483" i="28"/>
  <c r="CJ483" i="28" s="1"/>
  <c r="AF474" i="28"/>
  <c r="CJ474" i="28" s="1"/>
  <c r="AF412" i="28"/>
  <c r="CJ412" i="28" s="1"/>
  <c r="AE436" i="28"/>
  <c r="CI436" i="28" s="1"/>
  <c r="AA436" i="28"/>
  <c r="AE406" i="28"/>
  <c r="CI406" i="28" s="1"/>
  <c r="AA406" i="28"/>
  <c r="AF437" i="28"/>
  <c r="CJ437" i="28" s="1"/>
  <c r="AF337" i="28"/>
  <c r="CJ337" i="28" s="1"/>
  <c r="AF72" i="28"/>
  <c r="CJ72" i="28" s="1"/>
  <c r="AF10" i="28"/>
  <c r="CJ10" i="28" s="1"/>
  <c r="AE385" i="28"/>
  <c r="CI385" i="28" s="1"/>
  <c r="AA385" i="28"/>
  <c r="AE371" i="28"/>
  <c r="CI371" i="28" s="1"/>
  <c r="AA371" i="28"/>
  <c r="AA363" i="28"/>
  <c r="AE349" i="28"/>
  <c r="CI349" i="28" s="1"/>
  <c r="AA349" i="28"/>
  <c r="AA335" i="28"/>
  <c r="AA319" i="28"/>
  <c r="AE305" i="28"/>
  <c r="CI305" i="28" s="1"/>
  <c r="AA305" i="28"/>
  <c r="AA297" i="28"/>
  <c r="AA275" i="28"/>
  <c r="AA267" i="28"/>
  <c r="AE253" i="28"/>
  <c r="CI253" i="28" s="1"/>
  <c r="AA253" i="28"/>
  <c r="AA239" i="28"/>
  <c r="AA223" i="28"/>
  <c r="AE209" i="28"/>
  <c r="CI209" i="28" s="1"/>
  <c r="AA209" i="28"/>
  <c r="AE201" i="28"/>
  <c r="CI201" i="28" s="1"/>
  <c r="AA201" i="28"/>
  <c r="AA179" i="28"/>
  <c r="AA171" i="28"/>
  <c r="AA157" i="28"/>
  <c r="AA143" i="28"/>
  <c r="AE127" i="28"/>
  <c r="CI127" i="28" s="1"/>
  <c r="AA127" i="28"/>
  <c r="AE113" i="28"/>
  <c r="CI113" i="28" s="1"/>
  <c r="AA113" i="28"/>
  <c r="AA105" i="28"/>
  <c r="AA83" i="28"/>
  <c r="AA75" i="28"/>
  <c r="AA61" i="28"/>
  <c r="AE47" i="28"/>
  <c r="CI47" i="28" s="1"/>
  <c r="AA47" i="28"/>
  <c r="AA31" i="28"/>
  <c r="AE17" i="28"/>
  <c r="CI17" i="28" s="1"/>
  <c r="AA17" i="28"/>
  <c r="AA480" i="28"/>
  <c r="AA456" i="28"/>
  <c r="AA420" i="28"/>
  <c r="AA390" i="28"/>
  <c r="AF292" i="28"/>
  <c r="CJ292" i="28" s="1"/>
  <c r="AF488" i="28"/>
  <c r="CJ488" i="28" s="1"/>
  <c r="AF370" i="28"/>
  <c r="CJ370" i="28" s="1"/>
  <c r="AF178" i="28"/>
  <c r="CJ178" i="28" s="1"/>
  <c r="AA302" i="28"/>
  <c r="AA134" i="28"/>
  <c r="AE58" i="28"/>
  <c r="CI58" i="28" s="1"/>
  <c r="AA58" i="28"/>
  <c r="AE476" i="28"/>
  <c r="CI476" i="28" s="1"/>
  <c r="AA476" i="28"/>
  <c r="AE382" i="28"/>
  <c r="CI382" i="28" s="1"/>
  <c r="AA382" i="28"/>
  <c r="AE262" i="28"/>
  <c r="CI262" i="28" s="1"/>
  <c r="AA262" i="28"/>
  <c r="AA132" i="28"/>
  <c r="AA168" i="28"/>
  <c r="AA20" i="28"/>
  <c r="AA228" i="28"/>
  <c r="AF76" i="28"/>
  <c r="CJ76" i="28" s="1"/>
  <c r="AA278" i="28"/>
  <c r="AA50" i="28"/>
  <c r="AA378" i="28"/>
  <c r="AA332" i="28"/>
  <c r="AA300" i="28"/>
  <c r="AA254" i="28"/>
  <c r="AA38" i="28"/>
  <c r="AA496" i="28"/>
  <c r="AA460" i="28"/>
  <c r="AA471" i="28"/>
  <c r="AF158" i="28"/>
  <c r="CJ158" i="28" s="1"/>
  <c r="AF213" i="28"/>
  <c r="CJ213" i="28" s="1"/>
  <c r="AF376" i="28"/>
  <c r="CJ376" i="28" s="1"/>
  <c r="AE482" i="28"/>
  <c r="CI482" i="28" s="1"/>
  <c r="AA482" i="28"/>
  <c r="AA284" i="28"/>
  <c r="AA112" i="28"/>
  <c r="AA380" i="28"/>
  <c r="AA270" i="28"/>
  <c r="AE22" i="28"/>
  <c r="CI22" i="28" s="1"/>
  <c r="AA22" i="28"/>
  <c r="AA136" i="28"/>
  <c r="AE361" i="28"/>
  <c r="CI361" i="28" s="1"/>
  <c r="AF22" i="28"/>
  <c r="CJ22" i="28" s="1"/>
  <c r="AE155" i="28"/>
  <c r="CI155" i="28" s="1"/>
  <c r="AF469" i="28"/>
  <c r="CJ469" i="28" s="1"/>
  <c r="AF160" i="28"/>
  <c r="CJ160" i="28" s="1"/>
  <c r="AF136" i="28"/>
  <c r="CJ136" i="28" s="1"/>
  <c r="AA475" i="28"/>
  <c r="AA451" i="28"/>
  <c r="AE421" i="28"/>
  <c r="CI421" i="28" s="1"/>
  <c r="AA421" i="28"/>
  <c r="AE391" i="28"/>
  <c r="CI391" i="28" s="1"/>
  <c r="AA391" i="28"/>
  <c r="AF458" i="28"/>
  <c r="CJ458" i="28" s="1"/>
  <c r="AF383" i="28"/>
  <c r="CJ383" i="28" s="1"/>
  <c r="AF287" i="28"/>
  <c r="CJ287" i="28" s="1"/>
  <c r="AF279" i="28"/>
  <c r="CJ279" i="28" s="1"/>
  <c r="AF91" i="28"/>
  <c r="CJ91" i="28" s="1"/>
  <c r="AF87" i="28"/>
  <c r="CJ87" i="28" s="1"/>
  <c r="AA97" i="28"/>
  <c r="AF196" i="28"/>
  <c r="CJ196" i="28" s="1"/>
  <c r="AA441" i="28"/>
  <c r="AA411" i="28"/>
  <c r="AF500" i="28"/>
  <c r="CJ500" i="28" s="1"/>
  <c r="AF352" i="28"/>
  <c r="CJ352" i="28" s="1"/>
  <c r="AA407" i="28"/>
  <c r="AA256" i="28"/>
  <c r="AA102" i="28"/>
  <c r="AA170" i="28"/>
  <c r="AA42" i="28"/>
  <c r="AF28" i="28"/>
  <c r="CJ28" i="28" s="1"/>
  <c r="AA34" i="28"/>
  <c r="AA210" i="28"/>
  <c r="AA64" i="28"/>
  <c r="AA419" i="28"/>
  <c r="AE389" i="28"/>
  <c r="CI389" i="28" s="1"/>
  <c r="AA389" i="28"/>
  <c r="AA368" i="28"/>
  <c r="AA282" i="28"/>
  <c r="AA140" i="28"/>
  <c r="AA236" i="28"/>
  <c r="AA152" i="28"/>
  <c r="AA498" i="28"/>
  <c r="AA283" i="28"/>
  <c r="L349" i="29"/>
  <c r="G325" i="29"/>
  <c r="K293" i="29"/>
  <c r="L177" i="29"/>
  <c r="K193" i="29"/>
  <c r="K54" i="29"/>
  <c r="K52" i="29"/>
  <c r="G343" i="29"/>
  <c r="K343" i="29"/>
  <c r="L297" i="29"/>
  <c r="L194" i="29"/>
  <c r="M114" i="26"/>
  <c r="L365" i="26"/>
  <c r="L291" i="26"/>
  <c r="L92" i="26"/>
  <c r="L77" i="26"/>
  <c r="G347" i="29"/>
  <c r="L400" i="29"/>
  <c r="L162" i="29"/>
  <c r="G161" i="29"/>
  <c r="L54" i="29"/>
  <c r="L465" i="26"/>
  <c r="M198" i="26"/>
  <c r="G463" i="29"/>
  <c r="L260" i="26"/>
  <c r="L246" i="26"/>
  <c r="L171" i="26"/>
  <c r="F337" i="27"/>
  <c r="M337" i="27" s="1"/>
  <c r="L487" i="26"/>
  <c r="L475" i="26"/>
  <c r="M160" i="26"/>
  <c r="M328" i="26"/>
  <c r="G492" i="29"/>
  <c r="K352" i="29"/>
  <c r="G320" i="29"/>
  <c r="G215" i="29"/>
  <c r="K161" i="29"/>
  <c r="K74" i="29"/>
  <c r="K125" i="29"/>
  <c r="K344" i="29"/>
  <c r="G148" i="29"/>
  <c r="L480" i="26"/>
  <c r="L390" i="26"/>
  <c r="K384" i="29"/>
  <c r="L89" i="29"/>
  <c r="L16" i="29"/>
  <c r="K466" i="29"/>
  <c r="K443" i="29"/>
  <c r="K320" i="29"/>
  <c r="K191" i="29"/>
  <c r="G218" i="29"/>
  <c r="G157" i="29"/>
  <c r="L407" i="29"/>
  <c r="L344" i="29"/>
  <c r="G53" i="29"/>
  <c r="G297" i="29"/>
  <c r="AF225" i="28"/>
  <c r="CJ225" i="28" s="1"/>
  <c r="K349" i="29"/>
  <c r="L320" i="29"/>
  <c r="K306" i="29"/>
  <c r="K157" i="29"/>
  <c r="G162" i="29"/>
  <c r="K492" i="29"/>
  <c r="L306" i="29"/>
  <c r="G197" i="29"/>
  <c r="G176" i="29"/>
  <c r="K494" i="29"/>
  <c r="M480" i="26"/>
  <c r="G449" i="29"/>
  <c r="M418" i="26"/>
  <c r="L266" i="29"/>
  <c r="L417" i="29"/>
  <c r="L392" i="29"/>
  <c r="L408" i="29"/>
  <c r="L198" i="29"/>
  <c r="K149" i="29"/>
  <c r="G383" i="29"/>
  <c r="L473" i="29"/>
  <c r="L462" i="29"/>
  <c r="G445" i="29"/>
  <c r="K392" i="29"/>
  <c r="K407" i="29"/>
  <c r="L330" i="29"/>
  <c r="K321" i="29"/>
  <c r="K219" i="29"/>
  <c r="L125" i="29"/>
  <c r="L75" i="29"/>
  <c r="AE9" i="28"/>
  <c r="CI9" i="28" s="1"/>
  <c r="L345" i="26"/>
  <c r="L182" i="26"/>
  <c r="L116" i="26"/>
  <c r="L109" i="26"/>
  <c r="L370" i="26"/>
  <c r="K331" i="29"/>
  <c r="K53" i="29"/>
  <c r="K325" i="29"/>
  <c r="L149" i="29"/>
  <c r="M384" i="26"/>
  <c r="K408" i="29"/>
  <c r="K330" i="29"/>
  <c r="K75" i="29"/>
  <c r="G51" i="29"/>
  <c r="K400" i="29"/>
  <c r="L74" i="29"/>
  <c r="K326" i="29"/>
  <c r="L420" i="26"/>
  <c r="AF207" i="28"/>
  <c r="CJ207" i="28" s="1"/>
  <c r="M180" i="26"/>
  <c r="M263" i="26"/>
  <c r="L37" i="29"/>
  <c r="G37" i="29"/>
  <c r="G275" i="29"/>
  <c r="K276" i="29"/>
  <c r="K248" i="29"/>
  <c r="G247" i="29"/>
  <c r="L175" i="29"/>
  <c r="G175" i="29"/>
  <c r="K175" i="29"/>
  <c r="L176" i="29"/>
  <c r="L140" i="29"/>
  <c r="K140" i="29"/>
  <c r="G103" i="29"/>
  <c r="L104" i="29"/>
  <c r="L248" i="29"/>
  <c r="G34" i="29"/>
  <c r="G19" i="29"/>
  <c r="L19" i="29"/>
  <c r="K19" i="29"/>
  <c r="K374" i="29"/>
  <c r="L373" i="29"/>
  <c r="G373" i="29"/>
  <c r="K27" i="29"/>
  <c r="G139" i="29"/>
  <c r="L426" i="29"/>
  <c r="L427" i="29"/>
  <c r="K495" i="29"/>
  <c r="L495" i="29"/>
  <c r="AF477" i="28"/>
  <c r="CJ477" i="28" s="1"/>
  <c r="L34" i="29"/>
  <c r="K35" i="29"/>
  <c r="K34" i="29"/>
  <c r="G382" i="29"/>
  <c r="L383" i="29"/>
  <c r="L239" i="29"/>
  <c r="G238" i="29"/>
  <c r="K239" i="29"/>
  <c r="K225" i="29"/>
  <c r="G224" i="29"/>
  <c r="L225" i="29"/>
  <c r="G122" i="29"/>
  <c r="K122" i="29"/>
  <c r="L109" i="29"/>
  <c r="K109" i="29"/>
  <c r="G108" i="29"/>
  <c r="L95" i="29"/>
  <c r="K95" i="29"/>
  <c r="L81" i="29"/>
  <c r="G80" i="29"/>
  <c r="K81" i="29"/>
  <c r="K80" i="29"/>
  <c r="AF259" i="28"/>
  <c r="CJ259" i="28" s="1"/>
  <c r="AE2" i="28"/>
  <c r="G467" i="29"/>
  <c r="K426" i="29"/>
  <c r="K104" i="29"/>
  <c r="L276" i="29"/>
  <c r="K176" i="29"/>
  <c r="L27" i="29"/>
  <c r="K108" i="29"/>
  <c r="K139" i="29"/>
  <c r="L467" i="29"/>
  <c r="G94" i="29"/>
  <c r="L122" i="29"/>
  <c r="G490" i="29"/>
  <c r="L450" i="29"/>
  <c r="G324" i="29"/>
  <c r="L28" i="29"/>
  <c r="L459" i="29"/>
  <c r="G434" i="29"/>
  <c r="L376" i="29"/>
  <c r="F341" i="27"/>
  <c r="M341" i="27" s="1"/>
  <c r="F333" i="27"/>
  <c r="M333" i="27" s="1"/>
  <c r="M190" i="26"/>
  <c r="M407" i="26"/>
  <c r="M194" i="26"/>
  <c r="M183" i="26"/>
  <c r="M98" i="26"/>
  <c r="M95" i="26"/>
  <c r="M21" i="26"/>
  <c r="AF2" i="28"/>
  <c r="M186" i="26"/>
  <c r="L451" i="29"/>
  <c r="K427" i="29"/>
  <c r="K415" i="29"/>
  <c r="L410" i="29"/>
  <c r="L378" i="26"/>
  <c r="L335" i="26"/>
  <c r="L275" i="26"/>
  <c r="L179" i="26"/>
  <c r="L134" i="26"/>
  <c r="L38" i="26"/>
  <c r="L9" i="26"/>
  <c r="L48" i="29"/>
  <c r="M140" i="26"/>
  <c r="F477" i="27"/>
  <c r="M477" i="27" s="1"/>
  <c r="M394" i="26"/>
  <c r="L450" i="26"/>
  <c r="K379" i="29"/>
  <c r="L355" i="29"/>
  <c r="L340" i="29"/>
  <c r="M481" i="26"/>
  <c r="M463" i="26"/>
  <c r="M445" i="26"/>
  <c r="K361" i="29"/>
  <c r="F380" i="27"/>
  <c r="M380" i="27" s="1"/>
  <c r="L333" i="29"/>
  <c r="K256" i="29"/>
  <c r="L238" i="29"/>
  <c r="K202" i="29"/>
  <c r="L183" i="29"/>
  <c r="L147" i="29"/>
  <c r="J156" i="26"/>
  <c r="M172" i="26"/>
  <c r="L390" i="29"/>
  <c r="L8" i="26"/>
  <c r="M286" i="26"/>
  <c r="M267" i="26"/>
  <c r="M264" i="26"/>
  <c r="M260" i="26"/>
  <c r="M485" i="26"/>
  <c r="G468" i="29"/>
  <c r="M443" i="26"/>
  <c r="M364" i="26"/>
  <c r="M335" i="26"/>
  <c r="M332" i="26"/>
  <c r="M311" i="26"/>
  <c r="L454" i="26"/>
  <c r="M471" i="26"/>
  <c r="M405" i="26"/>
  <c r="K57" i="29"/>
  <c r="K13" i="29"/>
  <c r="M40" i="26"/>
  <c r="L347" i="26"/>
  <c r="L362" i="26"/>
  <c r="L108" i="26"/>
  <c r="M51" i="26"/>
  <c r="L160" i="26"/>
  <c r="L96" i="26"/>
  <c r="M84" i="26"/>
  <c r="L481" i="26"/>
  <c r="M413" i="26"/>
  <c r="M213" i="26"/>
  <c r="M36" i="26"/>
  <c r="L25" i="29"/>
  <c r="G353" i="29"/>
  <c r="M373" i="26"/>
  <c r="L367" i="26"/>
  <c r="L323" i="26"/>
  <c r="L315" i="26"/>
  <c r="L278" i="26"/>
  <c r="L175" i="26"/>
  <c r="L50" i="26"/>
  <c r="L20" i="26"/>
  <c r="L482" i="29"/>
  <c r="K336" i="29"/>
  <c r="L431" i="29"/>
  <c r="M412" i="26"/>
  <c r="J233" i="26"/>
  <c r="N233" i="26" s="1"/>
  <c r="M205" i="26"/>
  <c r="L436" i="26"/>
  <c r="L460" i="26"/>
  <c r="M341" i="26"/>
  <c r="M122" i="26"/>
  <c r="M103" i="26"/>
  <c r="M455" i="26"/>
  <c r="L254" i="26"/>
  <c r="L418" i="26"/>
  <c r="L460" i="29"/>
  <c r="L436" i="29"/>
  <c r="L389" i="29"/>
  <c r="L444" i="26"/>
  <c r="K49" i="29"/>
  <c r="L385" i="29"/>
  <c r="L375" i="29"/>
  <c r="G369" i="29"/>
  <c r="L351" i="29"/>
  <c r="G337" i="29"/>
  <c r="F349" i="27"/>
  <c r="M349" i="27" s="1"/>
  <c r="L273" i="29"/>
  <c r="L242" i="29"/>
  <c r="L227" i="29"/>
  <c r="K206" i="29"/>
  <c r="F218" i="27"/>
  <c r="M218" i="27" s="1"/>
  <c r="L173" i="29"/>
  <c r="L138" i="29"/>
  <c r="L133" i="29"/>
  <c r="L101" i="29"/>
  <c r="M229" i="26"/>
  <c r="M201" i="26"/>
  <c r="L397" i="26"/>
  <c r="L391" i="26"/>
  <c r="M293" i="26"/>
  <c r="M290" i="26"/>
  <c r="M271" i="26"/>
  <c r="M268" i="26"/>
  <c r="L489" i="29"/>
  <c r="M461" i="26"/>
  <c r="M452" i="26"/>
  <c r="L435" i="29"/>
  <c r="J429" i="26"/>
  <c r="N429" i="26" s="1"/>
  <c r="K393" i="29"/>
  <c r="M371" i="26"/>
  <c r="M368" i="26"/>
  <c r="M336" i="26"/>
  <c r="M315" i="26"/>
  <c r="M312" i="26"/>
  <c r="M231" i="26"/>
  <c r="M465" i="26"/>
  <c r="M450" i="26"/>
  <c r="M399" i="26"/>
  <c r="L329" i="26"/>
  <c r="L122" i="26"/>
  <c r="L255" i="26"/>
  <c r="L144" i="26"/>
  <c r="L28" i="26"/>
  <c r="L181" i="26"/>
  <c r="L97" i="26"/>
  <c r="L41" i="26"/>
  <c r="M14" i="26"/>
  <c r="L373" i="26"/>
  <c r="L328" i="26"/>
  <c r="L248" i="26"/>
  <c r="L183" i="26"/>
  <c r="L119" i="26"/>
  <c r="L73" i="26"/>
  <c r="L16" i="26"/>
  <c r="M13" i="26"/>
  <c r="L279" i="26"/>
  <c r="L196" i="26"/>
  <c r="L166" i="26"/>
  <c r="M88" i="26"/>
  <c r="M67" i="26"/>
  <c r="L449" i="26"/>
  <c r="M50" i="26"/>
  <c r="M400" i="26"/>
  <c r="M167" i="26"/>
  <c r="AF113" i="28"/>
  <c r="CJ113" i="28" s="1"/>
  <c r="L468" i="29"/>
  <c r="G458" i="29"/>
  <c r="K452" i="29"/>
  <c r="K463" i="29"/>
  <c r="L409" i="29"/>
  <c r="K375" i="29"/>
  <c r="G390" i="29"/>
  <c r="L348" i="29"/>
  <c r="G361" i="29"/>
  <c r="K353" i="29"/>
  <c r="K301" i="29"/>
  <c r="K260" i="29"/>
  <c r="K255" i="29"/>
  <c r="K241" i="29"/>
  <c r="G227" i="29"/>
  <c r="L206" i="29"/>
  <c r="G201" i="29"/>
  <c r="G13" i="29"/>
  <c r="L134" i="29"/>
  <c r="K134" i="29"/>
  <c r="K111" i="29"/>
  <c r="K89" i="29"/>
  <c r="K459" i="29"/>
  <c r="L274" i="29"/>
  <c r="L255" i="29"/>
  <c r="K107" i="29"/>
  <c r="L107" i="29"/>
  <c r="L29" i="29"/>
  <c r="L50" i="29"/>
  <c r="L15" i="29"/>
  <c r="L222" i="29"/>
  <c r="G183" i="29"/>
  <c r="K232" i="29"/>
  <c r="L500" i="26"/>
  <c r="J395" i="26"/>
  <c r="N395" i="26" s="1"/>
  <c r="M250" i="26"/>
  <c r="M419" i="26"/>
  <c r="L330" i="26"/>
  <c r="L146" i="26"/>
  <c r="L74" i="26"/>
  <c r="L52" i="26"/>
  <c r="L15" i="26"/>
  <c r="L343" i="26"/>
  <c r="L320" i="26"/>
  <c r="L261" i="26"/>
  <c r="L222" i="26"/>
  <c r="L117" i="26"/>
  <c r="L137" i="26"/>
  <c r="G482" i="29"/>
  <c r="K468" i="29"/>
  <c r="L469" i="29"/>
  <c r="K450" i="29"/>
  <c r="L445" i="29"/>
  <c r="L432" i="29"/>
  <c r="G379" i="29"/>
  <c r="L353" i="29"/>
  <c r="L237" i="29"/>
  <c r="G236" i="29"/>
  <c r="K201" i="29"/>
  <c r="L228" i="29"/>
  <c r="G49" i="29"/>
  <c r="L275" i="29"/>
  <c r="G137" i="29"/>
  <c r="L325" i="29"/>
  <c r="K47" i="29"/>
  <c r="L65" i="29"/>
  <c r="L384" i="29"/>
  <c r="K21" i="29"/>
  <c r="L106" i="29"/>
  <c r="G147" i="29"/>
  <c r="K148" i="29"/>
  <c r="G78" i="29"/>
  <c r="M304" i="26"/>
  <c r="M279" i="26"/>
  <c r="M253" i="26"/>
  <c r="M389" i="26"/>
  <c r="G489" i="29"/>
  <c r="G375" i="29"/>
  <c r="L352" i="29"/>
  <c r="K236" i="29"/>
  <c r="K15" i="29"/>
  <c r="G173" i="29"/>
  <c r="K33" i="29"/>
  <c r="G92" i="29"/>
  <c r="K32" i="29"/>
  <c r="M91" i="26"/>
  <c r="L363" i="26"/>
  <c r="L54" i="26"/>
  <c r="M110" i="26"/>
  <c r="L224" i="26"/>
  <c r="K491" i="29"/>
  <c r="K469" i="29"/>
  <c r="L397" i="29"/>
  <c r="L301" i="29"/>
  <c r="K339" i="29"/>
  <c r="G274" i="29"/>
  <c r="L245" i="29"/>
  <c r="L130" i="29"/>
  <c r="K121" i="29"/>
  <c r="K173" i="29"/>
  <c r="K65" i="29"/>
  <c r="L324" i="29"/>
  <c r="L131" i="29"/>
  <c r="L135" i="29"/>
  <c r="G32" i="29"/>
  <c r="L116" i="29"/>
  <c r="L13" i="29"/>
  <c r="L30" i="29"/>
  <c r="K138" i="29"/>
  <c r="L33" i="29"/>
  <c r="M486" i="26"/>
  <c r="J423" i="26"/>
  <c r="N423" i="26" s="1"/>
  <c r="J462" i="26"/>
  <c r="N462" i="26" s="1"/>
  <c r="L478" i="26"/>
  <c r="M441" i="26"/>
  <c r="M45" i="26"/>
  <c r="L490" i="29"/>
  <c r="K416" i="29"/>
  <c r="G431" i="29"/>
  <c r="K367" i="29"/>
  <c r="L289" i="29"/>
  <c r="K338" i="29"/>
  <c r="L339" i="29"/>
  <c r="K275" i="29"/>
  <c r="L158" i="29"/>
  <c r="K48" i="29"/>
  <c r="G120" i="29"/>
  <c r="K147" i="29"/>
  <c r="K451" i="29"/>
  <c r="G232" i="29"/>
  <c r="K28" i="29"/>
  <c r="G116" i="29"/>
  <c r="L121" i="29"/>
  <c r="L491" i="29"/>
  <c r="K102" i="29"/>
  <c r="L21" i="29"/>
  <c r="G485" i="29"/>
  <c r="L474" i="26"/>
  <c r="K402" i="29"/>
  <c r="M100" i="26"/>
  <c r="M388" i="26"/>
  <c r="M285" i="26"/>
  <c r="M259" i="26"/>
  <c r="M434" i="26"/>
  <c r="L233" i="26"/>
  <c r="K498" i="29"/>
  <c r="L415" i="29"/>
  <c r="G415" i="29"/>
  <c r="G435" i="29"/>
  <c r="K431" i="29"/>
  <c r="G385" i="29"/>
  <c r="L366" i="29"/>
  <c r="L367" i="29"/>
  <c r="K315" i="29"/>
  <c r="L288" i="29"/>
  <c r="K288" i="29"/>
  <c r="L338" i="29"/>
  <c r="L256" i="29"/>
  <c r="K273" i="29"/>
  <c r="L159" i="29"/>
  <c r="K130" i="29"/>
  <c r="G47" i="29"/>
  <c r="G14" i="29"/>
  <c r="L209" i="29"/>
  <c r="K145" i="29"/>
  <c r="G384" i="29"/>
  <c r="L111" i="29"/>
  <c r="L169" i="29"/>
  <c r="G205" i="29"/>
  <c r="L14" i="29"/>
  <c r="L78" i="29"/>
  <c r="L92" i="29"/>
  <c r="G237" i="29"/>
  <c r="L49" i="29"/>
  <c r="L94" i="29"/>
  <c r="K403" i="29"/>
  <c r="M196" i="26"/>
  <c r="M111" i="26"/>
  <c r="J289" i="26"/>
  <c r="N289" i="26" s="1"/>
  <c r="M447" i="26"/>
  <c r="L498" i="29"/>
  <c r="K414" i="29"/>
  <c r="G436" i="29"/>
  <c r="K435" i="29"/>
  <c r="L379" i="29"/>
  <c r="G333" i="29"/>
  <c r="K303" i="29"/>
  <c r="K238" i="29"/>
  <c r="G130" i="29"/>
  <c r="K86" i="29"/>
  <c r="G208" i="29"/>
  <c r="K174" i="29"/>
  <c r="K324" i="29"/>
  <c r="K158" i="29"/>
  <c r="K242" i="29"/>
  <c r="K93" i="29"/>
  <c r="K490" i="29"/>
  <c r="AE441" i="28"/>
  <c r="CI441" i="28" s="1"/>
  <c r="J403" i="26"/>
  <c r="N403" i="26" s="1"/>
  <c r="J364" i="26"/>
  <c r="N364" i="26" s="1"/>
  <c r="J240" i="26"/>
  <c r="N240" i="26" s="1"/>
  <c r="L472" i="26"/>
  <c r="J482" i="26"/>
  <c r="N482" i="26" s="1"/>
  <c r="L452" i="29"/>
  <c r="K436" i="29"/>
  <c r="K366" i="29"/>
  <c r="L315" i="29"/>
  <c r="G351" i="29"/>
  <c r="K333" i="29"/>
  <c r="L303" i="29"/>
  <c r="K340" i="29"/>
  <c r="L184" i="29"/>
  <c r="K106" i="29"/>
  <c r="L120" i="29"/>
  <c r="K85" i="29"/>
  <c r="L145" i="29"/>
  <c r="G451" i="29"/>
  <c r="K237" i="29"/>
  <c r="K184" i="29"/>
  <c r="L174" i="29"/>
  <c r="M489" i="26"/>
  <c r="L5" i="26"/>
  <c r="M291" i="26"/>
  <c r="M266" i="26"/>
  <c r="M453" i="26"/>
  <c r="L168" i="26"/>
  <c r="K391" i="29"/>
  <c r="K351" i="29"/>
  <c r="G273" i="29"/>
  <c r="L241" i="29"/>
  <c r="K183" i="29"/>
  <c r="K135" i="29"/>
  <c r="K29" i="29"/>
  <c r="L93" i="29"/>
  <c r="G241" i="29"/>
  <c r="K79" i="29"/>
  <c r="G101" i="29"/>
  <c r="G56" i="29"/>
  <c r="L79" i="29"/>
  <c r="L414" i="29"/>
  <c r="L381" i="26"/>
  <c r="L353" i="26"/>
  <c r="L242" i="26"/>
  <c r="L191" i="26"/>
  <c r="L416" i="29"/>
  <c r="L391" i="29"/>
  <c r="G302" i="29"/>
  <c r="G255" i="29"/>
  <c r="K222" i="29"/>
  <c r="K94" i="29"/>
  <c r="K101" i="29"/>
  <c r="G28" i="29"/>
  <c r="K245" i="29"/>
  <c r="L103" i="29"/>
  <c r="M448" i="26"/>
  <c r="M409" i="26"/>
  <c r="F284" i="27"/>
  <c r="L11" i="26"/>
  <c r="M210" i="26"/>
  <c r="M423" i="26"/>
  <c r="L3" i="26"/>
  <c r="L302" i="29"/>
  <c r="K144" i="29"/>
  <c r="G144" i="29"/>
  <c r="K103" i="29"/>
  <c r="L57" i="29"/>
  <c r="L494" i="26"/>
  <c r="L82" i="26"/>
  <c r="F495" i="27"/>
  <c r="M495" i="27" s="1"/>
  <c r="M272" i="26"/>
  <c r="AF129" i="28"/>
  <c r="CJ129" i="28" s="1"/>
  <c r="AE116" i="28"/>
  <c r="CI116" i="28" s="1"/>
  <c r="AE439" i="28"/>
  <c r="CI439" i="28" s="1"/>
  <c r="AF446" i="28"/>
  <c r="CJ446" i="28" s="1"/>
  <c r="AE367" i="28"/>
  <c r="CI367" i="28" s="1"/>
  <c r="AF170" i="28"/>
  <c r="CJ170" i="28" s="1"/>
  <c r="AF115" i="28"/>
  <c r="CJ115" i="28" s="1"/>
  <c r="AF432" i="28"/>
  <c r="CJ432" i="28" s="1"/>
  <c r="AF5" i="28"/>
  <c r="CJ5" i="28" s="1"/>
  <c r="AF240" i="28"/>
  <c r="CJ240" i="28" s="1"/>
  <c r="AF144" i="28"/>
  <c r="CJ144" i="28" s="1"/>
  <c r="AE435" i="28"/>
  <c r="CI435" i="28" s="1"/>
  <c r="AE405" i="28"/>
  <c r="CI405" i="28" s="1"/>
  <c r="AF296" i="28"/>
  <c r="CJ296" i="28" s="1"/>
  <c r="AF143" i="28"/>
  <c r="CJ143" i="28" s="1"/>
  <c r="AF374" i="28"/>
  <c r="CJ374" i="28" s="1"/>
  <c r="AF390" i="28"/>
  <c r="CJ390" i="28" s="1"/>
  <c r="AF45" i="28"/>
  <c r="CJ45" i="28" s="1"/>
  <c r="AE59" i="28"/>
  <c r="CI59" i="28" s="1"/>
  <c r="AF54" i="28"/>
  <c r="CJ54" i="28" s="1"/>
  <c r="AE265" i="28"/>
  <c r="CI265" i="28" s="1"/>
  <c r="AE469" i="28"/>
  <c r="CI469" i="28" s="1"/>
  <c r="AE445" i="28"/>
  <c r="CI445" i="28" s="1"/>
  <c r="AF462" i="28"/>
  <c r="CJ462" i="28" s="1"/>
  <c r="AF447" i="28"/>
  <c r="CJ447" i="28" s="1"/>
  <c r="AE302" i="28"/>
  <c r="CI302" i="28" s="1"/>
  <c r="AE315" i="28"/>
  <c r="CI315" i="28" s="1"/>
  <c r="AE87" i="28"/>
  <c r="CI87" i="28" s="1"/>
  <c r="AE20" i="28"/>
  <c r="CI20" i="28" s="1"/>
  <c r="AE228" i="28"/>
  <c r="CI228" i="28" s="1"/>
  <c r="AF93" i="28"/>
  <c r="CJ93" i="28" s="1"/>
  <c r="AF69" i="28"/>
  <c r="CJ69" i="28" s="1"/>
  <c r="AF66" i="28"/>
  <c r="CJ66" i="28" s="1"/>
  <c r="AE323" i="28"/>
  <c r="CI323" i="28" s="1"/>
  <c r="AE278" i="28"/>
  <c r="CI278" i="28" s="1"/>
  <c r="AE50" i="28"/>
  <c r="CI50" i="28" s="1"/>
  <c r="AE21" i="28"/>
  <c r="CI21" i="28" s="1"/>
  <c r="AE175" i="28"/>
  <c r="CI175" i="28" s="1"/>
  <c r="AE303" i="28"/>
  <c r="CI303" i="28" s="1"/>
  <c r="AF392" i="28"/>
  <c r="CJ392" i="28" s="1"/>
  <c r="AF217" i="28"/>
  <c r="CJ217" i="28" s="1"/>
  <c r="AF11" i="28"/>
  <c r="CJ11" i="28" s="1"/>
  <c r="AE200" i="28"/>
  <c r="CI200" i="28" s="1"/>
  <c r="AF303" i="28"/>
  <c r="CJ303" i="28" s="1"/>
  <c r="AF349" i="28"/>
  <c r="CJ349" i="28" s="1"/>
  <c r="AF219" i="28"/>
  <c r="CJ219" i="28" s="1"/>
  <c r="AE263" i="28"/>
  <c r="CI263" i="28" s="1"/>
  <c r="AE218" i="28"/>
  <c r="CI218" i="28" s="1"/>
  <c r="AE159" i="28"/>
  <c r="CI159" i="28" s="1"/>
  <c r="AF299" i="28"/>
  <c r="CJ299" i="28" s="1"/>
  <c r="AF73" i="28"/>
  <c r="CJ73" i="28" s="1"/>
  <c r="AE379" i="28"/>
  <c r="CI379" i="28" s="1"/>
  <c r="AE306" i="28"/>
  <c r="CI306" i="28" s="1"/>
  <c r="AE180" i="28"/>
  <c r="CI180" i="28" s="1"/>
  <c r="AE84" i="28"/>
  <c r="CI84" i="28" s="1"/>
  <c r="AE62" i="28"/>
  <c r="CI62" i="28" s="1"/>
  <c r="AE311" i="28"/>
  <c r="CI311" i="28" s="1"/>
  <c r="AF187" i="28"/>
  <c r="CJ187" i="28" s="1"/>
  <c r="AF48" i="28"/>
  <c r="CJ48" i="28" s="1"/>
  <c r="AF37" i="28"/>
  <c r="CJ37" i="28" s="1"/>
  <c r="AE481" i="28"/>
  <c r="CI481" i="28" s="1"/>
  <c r="AE457" i="28"/>
  <c r="CI457" i="28" s="1"/>
  <c r="AF338" i="28"/>
  <c r="CJ338" i="28" s="1"/>
  <c r="AE168" i="28"/>
  <c r="CI168" i="28" s="1"/>
  <c r="AF273" i="28"/>
  <c r="CJ273" i="28" s="1"/>
  <c r="AF111" i="28"/>
  <c r="CJ111" i="28" s="1"/>
  <c r="AE300" i="28"/>
  <c r="CI300" i="28" s="1"/>
  <c r="AE129" i="28"/>
  <c r="CI129" i="28" s="1"/>
  <c r="AF314" i="28"/>
  <c r="CJ314" i="28" s="1"/>
  <c r="AF295" i="28"/>
  <c r="CJ295" i="28" s="1"/>
  <c r="AF341" i="28"/>
  <c r="CJ341" i="28" s="1"/>
  <c r="AE475" i="28"/>
  <c r="CI475" i="28" s="1"/>
  <c r="AE451" i="28"/>
  <c r="CI451" i="28" s="1"/>
  <c r="AF183" i="28"/>
  <c r="CJ183" i="28" s="1"/>
  <c r="AF21" i="28"/>
  <c r="CJ21" i="28" s="1"/>
  <c r="AE378" i="28"/>
  <c r="CI378" i="28" s="1"/>
  <c r="AE335" i="28"/>
  <c r="CI335" i="28" s="1"/>
  <c r="AE275" i="28"/>
  <c r="CI275" i="28" s="1"/>
  <c r="AE179" i="28"/>
  <c r="CI179" i="28" s="1"/>
  <c r="AE134" i="28"/>
  <c r="CI134" i="28" s="1"/>
  <c r="AE38" i="28"/>
  <c r="CI38" i="28" s="1"/>
  <c r="AF125" i="28"/>
  <c r="CJ125" i="28" s="1"/>
  <c r="AF161" i="28"/>
  <c r="CJ161" i="28" s="1"/>
  <c r="AF205" i="28"/>
  <c r="CJ205" i="28" s="1"/>
  <c r="AF206" i="28"/>
  <c r="CJ206" i="28" s="1"/>
  <c r="AE31" i="28"/>
  <c r="CI31" i="28" s="1"/>
  <c r="AF408" i="28"/>
  <c r="CJ408" i="28" s="1"/>
  <c r="AF171" i="28"/>
  <c r="CJ171" i="28" s="1"/>
  <c r="AF132" i="28"/>
  <c r="CJ132" i="28" s="1"/>
  <c r="AF105" i="28"/>
  <c r="CJ105" i="28" s="1"/>
  <c r="AF197" i="28"/>
  <c r="CJ197" i="28" s="1"/>
  <c r="AF285" i="28"/>
  <c r="CJ285" i="28" s="1"/>
  <c r="AF384" i="28"/>
  <c r="CJ384" i="28" s="1"/>
  <c r="AF331" i="28"/>
  <c r="CJ331" i="28" s="1"/>
  <c r="AF426" i="28"/>
  <c r="CJ426" i="28" s="1"/>
  <c r="AE12" i="28"/>
  <c r="CI12" i="28" s="1"/>
  <c r="AE345" i="28"/>
  <c r="CI345" i="28" s="1"/>
  <c r="AE360" i="28"/>
  <c r="CI360" i="28" s="1"/>
  <c r="AE252" i="28"/>
  <c r="CI252" i="28" s="1"/>
  <c r="AE169" i="28"/>
  <c r="CI169" i="28" s="1"/>
  <c r="AE29" i="28"/>
  <c r="CI29" i="28" s="1"/>
  <c r="AE182" i="28"/>
  <c r="CI182" i="28" s="1"/>
  <c r="AE109" i="28"/>
  <c r="CI109" i="28" s="1"/>
  <c r="AE3" i="28"/>
  <c r="CI3" i="28" s="1"/>
  <c r="AF179" i="28"/>
  <c r="CJ179" i="28" s="1"/>
  <c r="AF282" i="28"/>
  <c r="CJ282" i="28" s="1"/>
  <c r="AF137" i="28"/>
  <c r="CJ137" i="28" s="1"/>
  <c r="AF434" i="28"/>
  <c r="CJ434" i="28" s="1"/>
  <c r="AF133" i="28"/>
  <c r="CJ133" i="28" s="1"/>
  <c r="AF193" i="28"/>
  <c r="CJ193" i="28" s="1"/>
  <c r="AF35" i="28"/>
  <c r="CJ35" i="28" s="1"/>
  <c r="AE456" i="28"/>
  <c r="CI456" i="28" s="1"/>
  <c r="AE420" i="28"/>
  <c r="CI420" i="28" s="1"/>
  <c r="AF356" i="28"/>
  <c r="CJ356" i="28" s="1"/>
  <c r="AF131" i="28"/>
  <c r="CJ131" i="28" s="1"/>
  <c r="AF61" i="28"/>
  <c r="CJ61" i="28" s="1"/>
  <c r="AE145" i="28"/>
  <c r="CI145" i="28" s="1"/>
  <c r="AF441" i="28"/>
  <c r="CJ441" i="28" s="1"/>
  <c r="AF180" i="28"/>
  <c r="CJ180" i="28" s="1"/>
  <c r="AE4" i="28"/>
  <c r="CI4" i="28" s="1"/>
  <c r="AF360" i="28"/>
  <c r="CJ360" i="28" s="1"/>
  <c r="AF114" i="28"/>
  <c r="CJ114" i="28" s="1"/>
  <c r="AE291" i="28"/>
  <c r="CI291" i="28" s="1"/>
  <c r="AE92" i="28"/>
  <c r="CI92" i="28" s="1"/>
  <c r="AE77" i="28"/>
  <c r="CI77" i="28" s="1"/>
  <c r="AE480" i="28"/>
  <c r="CI480" i="28" s="1"/>
  <c r="AF198" i="28"/>
  <c r="CJ198" i="28" s="1"/>
  <c r="AE171" i="28"/>
  <c r="CI171" i="28" s="1"/>
  <c r="AE90" i="28"/>
  <c r="CI90" i="28" s="1"/>
  <c r="AF121" i="28"/>
  <c r="CJ121" i="28" s="1"/>
  <c r="AF439" i="28"/>
  <c r="CJ439" i="28" s="1"/>
  <c r="AF421" i="28"/>
  <c r="CJ421" i="28" s="1"/>
  <c r="AF403" i="28"/>
  <c r="CJ403" i="28" s="1"/>
  <c r="AF301" i="28"/>
  <c r="CJ301" i="28" s="1"/>
  <c r="AF275" i="28"/>
  <c r="CJ275" i="28" s="1"/>
  <c r="AF482" i="28"/>
  <c r="CJ482" i="28" s="1"/>
  <c r="AF428" i="28"/>
  <c r="CJ428" i="28" s="1"/>
  <c r="AF343" i="28"/>
  <c r="CJ343" i="28" s="1"/>
  <c r="AE398" i="28"/>
  <c r="CI398" i="28" s="1"/>
  <c r="AE383" i="28"/>
  <c r="CI383" i="28" s="1"/>
  <c r="AE271" i="28"/>
  <c r="CI271" i="28" s="1"/>
  <c r="AE147" i="28"/>
  <c r="CI147" i="28" s="1"/>
  <c r="AE35" i="28"/>
  <c r="CI35" i="28" s="1"/>
  <c r="AE266" i="28"/>
  <c r="CI266" i="28" s="1"/>
  <c r="AE10" i="28"/>
  <c r="CI10" i="28" s="1"/>
  <c r="AE375" i="28"/>
  <c r="CI375" i="28" s="1"/>
  <c r="AE339" i="28"/>
  <c r="CI339" i="28" s="1"/>
  <c r="AE264" i="28"/>
  <c r="CI264" i="28" s="1"/>
  <c r="AE206" i="28"/>
  <c r="CI206" i="28" s="1"/>
  <c r="AE153" i="28"/>
  <c r="CI153" i="28" s="1"/>
  <c r="AE123" i="28"/>
  <c r="CI123" i="28" s="1"/>
  <c r="AE428" i="28"/>
  <c r="CI428" i="28" s="1"/>
  <c r="AF253" i="28"/>
  <c r="CJ253" i="28" s="1"/>
  <c r="AF249" i="28"/>
  <c r="CJ249" i="28" s="1"/>
  <c r="AF211" i="28"/>
  <c r="CJ211" i="28" s="1"/>
  <c r="AF243" i="28"/>
  <c r="CJ243" i="28" s="1"/>
  <c r="AF372" i="28"/>
  <c r="CJ372" i="28" s="1"/>
  <c r="AF230" i="28"/>
  <c r="CJ230" i="28" s="1"/>
  <c r="AF138" i="28"/>
  <c r="CJ138" i="28" s="1"/>
  <c r="AF173" i="28"/>
  <c r="CJ173" i="28" s="1"/>
  <c r="AF157" i="28"/>
  <c r="CJ157" i="28" s="1"/>
  <c r="AF30" i="28"/>
  <c r="CJ30" i="28" s="1"/>
  <c r="AF128" i="28"/>
  <c r="CJ128" i="28" s="1"/>
  <c r="AE410" i="28"/>
  <c r="CI410" i="28" s="1"/>
  <c r="AE203" i="28"/>
  <c r="CI203" i="28" s="1"/>
  <c r="AE99" i="28"/>
  <c r="CI99" i="28" s="1"/>
  <c r="AE18" i="28"/>
  <c r="CI18" i="28" s="1"/>
  <c r="AF227" i="28"/>
  <c r="CJ227" i="28" s="1"/>
  <c r="AF375" i="28"/>
  <c r="CJ375" i="28" s="1"/>
  <c r="AF294" i="28"/>
  <c r="CJ294" i="28" s="1"/>
  <c r="AE468" i="28"/>
  <c r="CI468" i="28" s="1"/>
  <c r="AF191" i="28"/>
  <c r="CJ191" i="28" s="1"/>
  <c r="AE61" i="28"/>
  <c r="CI61" i="28" s="1"/>
  <c r="AF457" i="28"/>
  <c r="CJ457" i="28" s="1"/>
  <c r="AF134" i="28"/>
  <c r="CJ134" i="28" s="1"/>
  <c r="AF475" i="28"/>
  <c r="CJ475" i="28" s="1"/>
  <c r="AF123" i="28"/>
  <c r="CJ123" i="28" s="1"/>
  <c r="AF9" i="28"/>
  <c r="CJ9" i="28" s="1"/>
  <c r="AF319" i="28"/>
  <c r="CJ319" i="28" s="1"/>
  <c r="AF15" i="28"/>
  <c r="CJ15" i="28" s="1"/>
  <c r="AF110" i="28"/>
  <c r="CJ110" i="28" s="1"/>
  <c r="AE474" i="28"/>
  <c r="CI474" i="28" s="1"/>
  <c r="AE423" i="28"/>
  <c r="CI423" i="28" s="1"/>
  <c r="AE393" i="28"/>
  <c r="CI393" i="28" s="1"/>
  <c r="AE415" i="28"/>
  <c r="CI415" i="28" s="1"/>
  <c r="AE409" i="28"/>
  <c r="CI409" i="28" s="1"/>
  <c r="AF254" i="28"/>
  <c r="CJ254" i="28" s="1"/>
  <c r="AF440" i="28"/>
  <c r="CJ440" i="28" s="1"/>
  <c r="AF361" i="28"/>
  <c r="CJ361" i="28" s="1"/>
  <c r="AF357" i="28"/>
  <c r="CJ357" i="28" s="1"/>
  <c r="AF354" i="28"/>
  <c r="CJ354" i="28" s="1"/>
  <c r="AF42" i="28"/>
  <c r="CJ42" i="28" s="1"/>
  <c r="AF29" i="28"/>
  <c r="CJ29" i="28" s="1"/>
  <c r="AE326" i="28"/>
  <c r="CI326" i="28" s="1"/>
  <c r="AE297" i="28"/>
  <c r="CI297" i="28" s="1"/>
  <c r="AE229" i="28"/>
  <c r="CI229" i="28" s="1"/>
  <c r="AE189" i="28"/>
  <c r="CI189" i="28" s="1"/>
  <c r="AE78" i="28"/>
  <c r="CI78" i="28" s="1"/>
  <c r="AE24" i="28"/>
  <c r="CI24" i="28" s="1"/>
  <c r="AE392" i="28"/>
  <c r="CI392" i="28" s="1"/>
  <c r="AE317" i="28"/>
  <c r="CI317" i="28" s="1"/>
  <c r="AE290" i="28"/>
  <c r="CI290" i="28" s="1"/>
  <c r="AE195" i="28"/>
  <c r="CI195" i="28" s="1"/>
  <c r="AE66" i="28"/>
  <c r="CI66" i="28" s="1"/>
  <c r="AE458" i="28"/>
  <c r="CI458" i="28" s="1"/>
  <c r="AE320" i="28"/>
  <c r="CI320" i="28" s="1"/>
  <c r="AE222" i="28"/>
  <c r="CI222" i="28" s="1"/>
  <c r="AE164" i="28"/>
  <c r="CI164" i="28" s="1"/>
  <c r="AE117" i="28"/>
  <c r="CI117" i="28" s="1"/>
  <c r="AF81" i="28"/>
  <c r="CJ81" i="28" s="1"/>
  <c r="AF78" i="28"/>
  <c r="CJ78" i="28" s="1"/>
  <c r="AF56" i="28"/>
  <c r="CJ56" i="28" s="1"/>
  <c r="AE356" i="28"/>
  <c r="CI356" i="28" s="1"/>
  <c r="AE188" i="28"/>
  <c r="CI188" i="28" s="1"/>
  <c r="AE404" i="28"/>
  <c r="CI404" i="28" s="1"/>
  <c r="AE338" i="28"/>
  <c r="CI338" i="28" s="1"/>
  <c r="AE321" i="28"/>
  <c r="CI321" i="28" s="1"/>
  <c r="AE277" i="28"/>
  <c r="CI277" i="28" s="1"/>
  <c r="AE205" i="28"/>
  <c r="CI205" i="28" s="1"/>
  <c r="AF102" i="28"/>
  <c r="CJ102" i="28" s="1"/>
  <c r="AF168" i="28"/>
  <c r="CJ168" i="28" s="1"/>
  <c r="AF149" i="28"/>
  <c r="CJ149" i="28" s="1"/>
  <c r="AE399" i="28"/>
  <c r="CI399" i="28" s="1"/>
  <c r="AF147" i="28"/>
  <c r="CJ147" i="28" s="1"/>
  <c r="AF381" i="28"/>
  <c r="CJ381" i="28" s="1"/>
  <c r="AF350" i="28"/>
  <c r="CJ350" i="28" s="1"/>
  <c r="AF325" i="28"/>
  <c r="CJ325" i="28" s="1"/>
  <c r="AF435" i="28"/>
  <c r="CJ435" i="28" s="1"/>
  <c r="AF420" i="28"/>
  <c r="CJ420" i="28" s="1"/>
  <c r="AE212" i="28"/>
  <c r="CI212" i="28" s="1"/>
  <c r="AE75" i="28"/>
  <c r="CI75" i="28" s="1"/>
  <c r="AE98" i="28"/>
  <c r="CI98" i="28" s="1"/>
  <c r="AE110" i="28"/>
  <c r="CI110" i="28" s="1"/>
  <c r="AF74" i="28"/>
  <c r="CJ74" i="28" s="1"/>
  <c r="AE33" i="28"/>
  <c r="CI33" i="28" s="1"/>
  <c r="AE318" i="28"/>
  <c r="CI318" i="28" s="1"/>
  <c r="AF194" i="28"/>
  <c r="CJ194" i="28" s="1"/>
  <c r="AF185" i="28"/>
  <c r="CJ185" i="28" s="1"/>
  <c r="AF199" i="28"/>
  <c r="CJ199" i="28" s="1"/>
  <c r="AF53" i="28"/>
  <c r="CJ53" i="28" s="1"/>
  <c r="AE299" i="28"/>
  <c r="CI299" i="28" s="1"/>
  <c r="AF33" i="28"/>
  <c r="CJ33" i="28" s="1"/>
  <c r="AE239" i="28"/>
  <c r="CI239" i="28" s="1"/>
  <c r="AE143" i="28"/>
  <c r="CI143" i="28" s="1"/>
  <c r="AF222" i="28"/>
  <c r="CJ222" i="28" s="1"/>
  <c r="AF218" i="28"/>
  <c r="CJ218" i="28" s="1"/>
  <c r="AF203" i="28"/>
  <c r="CJ203" i="28" s="1"/>
  <c r="AF107" i="28"/>
  <c r="CJ107" i="28" s="1"/>
  <c r="AF103" i="28"/>
  <c r="CJ103" i="28" s="1"/>
  <c r="AF189" i="28"/>
  <c r="CJ189" i="28" s="1"/>
  <c r="AE343" i="28"/>
  <c r="CI343" i="28" s="1"/>
  <c r="AE261" i="28"/>
  <c r="CI261" i="28" s="1"/>
  <c r="AE247" i="28"/>
  <c r="CI247" i="28" s="1"/>
  <c r="AE39" i="28"/>
  <c r="CI39" i="28" s="1"/>
  <c r="AF229" i="28"/>
  <c r="CJ229" i="28" s="1"/>
  <c r="AE403" i="28"/>
  <c r="CI403" i="28" s="1"/>
  <c r="AF290" i="28"/>
  <c r="CJ290" i="28" s="1"/>
  <c r="AF461" i="28"/>
  <c r="CJ461" i="28" s="1"/>
  <c r="AF452" i="28"/>
  <c r="CJ452" i="28" s="1"/>
  <c r="AF368" i="28"/>
  <c r="CJ368" i="28" s="1"/>
  <c r="AF339" i="28"/>
  <c r="CJ339" i="28" s="1"/>
  <c r="AF336" i="28"/>
  <c r="CJ336" i="28" s="1"/>
  <c r="AF450" i="28"/>
  <c r="CJ450" i="28" s="1"/>
  <c r="AF399" i="28"/>
  <c r="CJ399" i="28" s="1"/>
  <c r="AE363" i="28"/>
  <c r="CI363" i="28" s="1"/>
  <c r="AE122" i="28"/>
  <c r="CI122" i="28" s="1"/>
  <c r="AE381" i="28"/>
  <c r="CI381" i="28" s="1"/>
  <c r="AE255" i="28"/>
  <c r="CI255" i="28" s="1"/>
  <c r="AE191" i="28"/>
  <c r="CI191" i="28" s="1"/>
  <c r="AE144" i="28"/>
  <c r="CI144" i="28" s="1"/>
  <c r="AE54" i="28"/>
  <c r="CI54" i="28" s="1"/>
  <c r="AE181" i="28"/>
  <c r="CI181" i="28" s="1"/>
  <c r="AE97" i="28"/>
  <c r="CI97" i="28" s="1"/>
  <c r="AE373" i="28"/>
  <c r="CI373" i="28" s="1"/>
  <c r="AE248" i="28"/>
  <c r="CI248" i="28" s="1"/>
  <c r="AE183" i="28"/>
  <c r="CI183" i="28" s="1"/>
  <c r="AE119" i="28"/>
  <c r="CI119" i="28" s="1"/>
  <c r="AE73" i="28"/>
  <c r="CI73" i="28" s="1"/>
  <c r="AF13" i="28"/>
  <c r="CJ13" i="28" s="1"/>
  <c r="AE279" i="28"/>
  <c r="CI279" i="28" s="1"/>
  <c r="AF67" i="28"/>
  <c r="CJ67" i="28" s="1"/>
  <c r="AF237" i="28"/>
  <c r="CJ237" i="28" s="1"/>
  <c r="AF141" i="28"/>
  <c r="CJ141" i="28" s="1"/>
  <c r="AF152" i="28"/>
  <c r="CJ152" i="28" s="1"/>
  <c r="AF233" i="28"/>
  <c r="CJ233" i="28" s="1"/>
  <c r="AF146" i="28"/>
  <c r="CJ146" i="28" s="1"/>
  <c r="AE429" i="28"/>
  <c r="CI429" i="28" s="1"/>
  <c r="AF126" i="28"/>
  <c r="CJ126" i="28" s="1"/>
  <c r="AF389" i="28"/>
  <c r="CJ389" i="28" s="1"/>
  <c r="AF353" i="28"/>
  <c r="CJ353" i="28" s="1"/>
  <c r="AF8" i="28"/>
  <c r="CJ8" i="28" s="1"/>
  <c r="AF47" i="28"/>
  <c r="CJ47" i="28" s="1"/>
  <c r="AE308" i="28"/>
  <c r="CI308" i="28" s="1"/>
  <c r="AE60" i="28"/>
  <c r="CI60" i="28" s="1"/>
  <c r="AE45" i="28"/>
  <c r="CI45" i="28" s="1"/>
  <c r="AF63" i="28"/>
  <c r="CJ63" i="28" s="1"/>
  <c r="AE324" i="28"/>
  <c r="CI324" i="28" s="1"/>
  <c r="AE296" i="28"/>
  <c r="CI296" i="28" s="1"/>
  <c r="AE227" i="28"/>
  <c r="CI227" i="28" s="1"/>
  <c r="AE141" i="28"/>
  <c r="CI141" i="28" s="1"/>
  <c r="AE19" i="28"/>
  <c r="CI19" i="28" s="1"/>
  <c r="AE194" i="28"/>
  <c r="CI194" i="28" s="1"/>
  <c r="AE27" i="28"/>
  <c r="CI27" i="28" s="1"/>
  <c r="AE287" i="28"/>
  <c r="CI287" i="28" s="1"/>
  <c r="AE245" i="28"/>
  <c r="CI245" i="28" s="1"/>
  <c r="AE219" i="28"/>
  <c r="CI219" i="28" s="1"/>
  <c r="AE162" i="28"/>
  <c r="CI162" i="28" s="1"/>
  <c r="AF55" i="28"/>
  <c r="CJ55" i="28" s="1"/>
  <c r="AF7" i="28"/>
  <c r="CJ7" i="28" s="1"/>
  <c r="AE186" i="28"/>
  <c r="CI186" i="28" s="1"/>
  <c r="AE68" i="28"/>
  <c r="CI68" i="28" s="1"/>
  <c r="AF19" i="28"/>
  <c r="CJ19" i="28" s="1"/>
  <c r="AE384" i="28"/>
  <c r="CI384" i="28" s="1"/>
  <c r="AE272" i="28"/>
  <c r="CI272" i="28" s="1"/>
  <c r="AE204" i="28"/>
  <c r="CI204" i="28" s="1"/>
  <c r="AF176" i="28"/>
  <c r="CJ176" i="28" s="1"/>
  <c r="AF95" i="28"/>
  <c r="CJ95" i="28" s="1"/>
  <c r="AF186" i="28"/>
  <c r="CJ186" i="28" s="1"/>
  <c r="AF427" i="28"/>
  <c r="CJ427" i="28" s="1"/>
  <c r="AF228" i="28"/>
  <c r="CJ228" i="28" s="1"/>
  <c r="AE8" i="28"/>
  <c r="CI8" i="28" s="1"/>
  <c r="AF267" i="28"/>
  <c r="CJ267" i="28" s="1"/>
  <c r="AF260" i="28"/>
  <c r="CJ260" i="28" s="1"/>
  <c r="AF367" i="28"/>
  <c r="CJ367" i="28" s="1"/>
  <c r="AF471" i="28"/>
  <c r="CJ471" i="28" s="1"/>
  <c r="AE347" i="28"/>
  <c r="CI347" i="28" s="1"/>
  <c r="AE362" i="28"/>
  <c r="CI362" i="28" s="1"/>
  <c r="AE108" i="28"/>
  <c r="CI108" i="28" s="1"/>
  <c r="AE224" i="28"/>
  <c r="CI224" i="28" s="1"/>
  <c r="AE96" i="28"/>
  <c r="CI96" i="28" s="1"/>
  <c r="AE312" i="28"/>
  <c r="CI312" i="28" s="1"/>
  <c r="AE150" i="28"/>
  <c r="CI150" i="28" s="1"/>
  <c r="AE7" i="28"/>
  <c r="CI7" i="28" s="1"/>
  <c r="AE192" i="28"/>
  <c r="CI192" i="28" s="1"/>
  <c r="AE156" i="28"/>
  <c r="CI156" i="28" s="1"/>
  <c r="AE111" i="28"/>
  <c r="CI111" i="28" s="1"/>
  <c r="AE80" i="28"/>
  <c r="CI80" i="28" s="1"/>
  <c r="AF39" i="28"/>
  <c r="CJ39" i="28" s="1"/>
  <c r="AF164" i="28"/>
  <c r="CJ164" i="28" s="1"/>
  <c r="AE336" i="28"/>
  <c r="CI336" i="28" s="1"/>
  <c r="AF473" i="28"/>
  <c r="CJ473" i="28" s="1"/>
  <c r="AF431" i="28"/>
  <c r="CJ431" i="28" s="1"/>
  <c r="AF234" i="28"/>
  <c r="CJ234" i="28" s="1"/>
  <c r="AF459" i="28"/>
  <c r="CJ459" i="28" s="1"/>
  <c r="AE440" i="28"/>
  <c r="CI440" i="28" s="1"/>
  <c r="AF68" i="28"/>
  <c r="CJ68" i="28" s="1"/>
  <c r="AF14" i="28"/>
  <c r="CJ14" i="28" s="1"/>
  <c r="AE114" i="28"/>
  <c r="CI114" i="28" s="1"/>
  <c r="AF329" i="28"/>
  <c r="CJ329" i="28" s="1"/>
  <c r="AF405" i="28"/>
  <c r="CJ405" i="28" s="1"/>
  <c r="AE120" i="28"/>
  <c r="CI120" i="28" s="1"/>
  <c r="AE464" i="28"/>
  <c r="CI464" i="28" s="1"/>
  <c r="AE276" i="28"/>
  <c r="CI276" i="28" s="1"/>
  <c r="AF409" i="28"/>
  <c r="CJ409" i="28" s="1"/>
  <c r="AF169" i="28"/>
  <c r="CJ169" i="28" s="1"/>
  <c r="AF98" i="28"/>
  <c r="CJ98" i="28" s="1"/>
  <c r="AF378" i="28"/>
  <c r="CJ378" i="28" s="1"/>
  <c r="AF236" i="28"/>
  <c r="CJ236" i="28" s="1"/>
  <c r="AE465" i="28"/>
  <c r="CI465" i="28" s="1"/>
  <c r="AF464" i="28"/>
  <c r="CJ464" i="28" s="1"/>
  <c r="AF321" i="28"/>
  <c r="CJ321" i="28" s="1"/>
  <c r="AF318" i="28"/>
  <c r="CJ318" i="28" s="1"/>
  <c r="AE452" i="28"/>
  <c r="CI452" i="28" s="1"/>
  <c r="AE288" i="28"/>
  <c r="CI288" i="28" s="1"/>
  <c r="AE217" i="28"/>
  <c r="CI217" i="28" s="1"/>
  <c r="AE135" i="28"/>
  <c r="CI135" i="28" s="1"/>
  <c r="AE71" i="28"/>
  <c r="CI71" i="28" s="1"/>
  <c r="AF18" i="28"/>
  <c r="CJ18" i="28" s="1"/>
  <c r="AE260" i="28"/>
  <c r="CI260" i="28" s="1"/>
  <c r="AE103" i="28"/>
  <c r="CI103" i="28" s="1"/>
  <c r="AF83" i="28"/>
  <c r="CJ83" i="28" s="1"/>
  <c r="AF80" i="28"/>
  <c r="CJ80" i="28" s="1"/>
  <c r="AF51" i="28"/>
  <c r="CJ51" i="28" s="1"/>
  <c r="AF122" i="28"/>
  <c r="CJ122" i="28" s="1"/>
  <c r="AF101" i="28"/>
  <c r="CJ101" i="28" s="1"/>
  <c r="AE463" i="28"/>
  <c r="CI463" i="28" s="1"/>
  <c r="AF373" i="28"/>
  <c r="CJ373" i="28" s="1"/>
  <c r="AE199" i="28"/>
  <c r="CI199" i="28" s="1"/>
  <c r="AE132" i="28"/>
  <c r="CI132" i="28" s="1"/>
  <c r="AE51" i="28"/>
  <c r="CI51" i="28" s="1"/>
  <c r="AF38" i="28"/>
  <c r="CJ38" i="28" s="1"/>
  <c r="AF283" i="28"/>
  <c r="CJ283" i="28" s="1"/>
  <c r="AF419" i="28"/>
  <c r="CJ419" i="28" s="1"/>
  <c r="AF293" i="28"/>
  <c r="CJ293" i="28" s="1"/>
  <c r="AE396" i="28"/>
  <c r="CI396" i="28" s="1"/>
  <c r="AF415" i="28"/>
  <c r="CJ415" i="28" s="1"/>
  <c r="AF327" i="28"/>
  <c r="CJ327" i="28" s="1"/>
  <c r="AF324" i="28"/>
  <c r="CJ324" i="28" s="1"/>
  <c r="AF417" i="28"/>
  <c r="CJ417" i="28" s="1"/>
  <c r="AE285" i="28"/>
  <c r="CI285" i="28" s="1"/>
  <c r="AE249" i="28"/>
  <c r="CI249" i="28" s="1"/>
  <c r="AE170" i="28"/>
  <c r="CI170" i="28" s="1"/>
  <c r="AE83" i="28"/>
  <c r="CI83" i="28" s="1"/>
  <c r="AE42" i="28"/>
  <c r="CI42" i="28" s="1"/>
  <c r="AE368" i="28"/>
  <c r="CI368" i="28" s="1"/>
  <c r="AE211" i="28"/>
  <c r="CI211" i="28" s="1"/>
  <c r="AE140" i="28"/>
  <c r="CI140" i="28" s="1"/>
  <c r="AE105" i="28"/>
  <c r="CI105" i="28" s="1"/>
  <c r="AE23" i="28"/>
  <c r="CI23" i="28" s="1"/>
  <c r="AF463" i="28"/>
  <c r="CJ463" i="28" s="1"/>
  <c r="AF50" i="28"/>
  <c r="CJ50" i="28" s="1"/>
  <c r="AF145" i="28"/>
  <c r="CJ145" i="28" s="1"/>
  <c r="AF99" i="28"/>
  <c r="CJ99" i="28" s="1"/>
  <c r="AF89" i="28"/>
  <c r="CJ89" i="28" s="1"/>
  <c r="AE359" i="28"/>
  <c r="CI359" i="28" s="1"/>
  <c r="AE319" i="28"/>
  <c r="CI319" i="28" s="1"/>
  <c r="AE138" i="28"/>
  <c r="CI138" i="28" s="1"/>
  <c r="AE48" i="28"/>
  <c r="CI48" i="28" s="1"/>
  <c r="AE14" i="28"/>
  <c r="CI14" i="28" s="1"/>
  <c r="AE444" i="28"/>
  <c r="CI444" i="28" s="1"/>
  <c r="AF231" i="28"/>
  <c r="CJ231" i="28" s="1"/>
  <c r="AF351" i="28"/>
  <c r="CJ351" i="28" s="1"/>
  <c r="AF387" i="28"/>
  <c r="CJ387" i="28" s="1"/>
  <c r="AE416" i="28"/>
  <c r="CI416" i="28" s="1"/>
  <c r="AE207" i="28"/>
  <c r="CI207" i="28" s="1"/>
  <c r="AE157" i="28"/>
  <c r="CI157" i="28" s="1"/>
  <c r="AE125" i="28"/>
  <c r="CI125" i="28" s="1"/>
  <c r="AE104" i="28"/>
  <c r="CI104" i="28" s="1"/>
  <c r="AF410" i="28"/>
  <c r="CJ410" i="28" s="1"/>
  <c r="AF326" i="28"/>
  <c r="CJ326" i="28" s="1"/>
  <c r="AF307" i="28"/>
  <c r="CJ307" i="28" s="1"/>
  <c r="AF27" i="28"/>
  <c r="CJ27" i="28" s="1"/>
  <c r="AF239" i="28"/>
  <c r="CJ239" i="28" s="1"/>
  <c r="AF414" i="28"/>
  <c r="CJ414" i="28" s="1"/>
  <c r="AE477" i="28"/>
  <c r="CI477" i="28" s="1"/>
  <c r="AF333" i="28"/>
  <c r="CJ333" i="28" s="1"/>
  <c r="AF330" i="28"/>
  <c r="CJ330" i="28" s="1"/>
  <c r="AE357" i="28"/>
  <c r="CI357" i="28" s="1"/>
  <c r="AE216" i="28"/>
  <c r="CI216" i="28" s="1"/>
  <c r="AE44" i="28"/>
  <c r="CI44" i="28" s="1"/>
  <c r="J476" i="26"/>
  <c r="N476" i="26" s="1"/>
  <c r="F487" i="27"/>
  <c r="M487" i="27" s="1"/>
  <c r="G388" i="29"/>
  <c r="L454" i="29"/>
  <c r="K454" i="29"/>
  <c r="G454" i="29"/>
  <c r="L418" i="29"/>
  <c r="K418" i="29"/>
  <c r="G418" i="29"/>
  <c r="L44" i="29"/>
  <c r="K43" i="29"/>
  <c r="K44" i="29"/>
  <c r="L43" i="29"/>
  <c r="G377" i="29"/>
  <c r="K378" i="29"/>
  <c r="L377" i="29"/>
  <c r="L378" i="29"/>
  <c r="L342" i="29"/>
  <c r="L341" i="29"/>
  <c r="G341" i="29"/>
  <c r="K341" i="29"/>
  <c r="K279" i="29"/>
  <c r="L279" i="29"/>
  <c r="G279" i="29"/>
  <c r="L268" i="29"/>
  <c r="K268" i="29"/>
  <c r="G267" i="29"/>
  <c r="G233" i="29"/>
  <c r="L233" i="29"/>
  <c r="K234" i="29"/>
  <c r="G217" i="29"/>
  <c r="K218" i="29"/>
  <c r="L217" i="29"/>
  <c r="L218" i="29"/>
  <c r="L212" i="29"/>
  <c r="K212" i="29"/>
  <c r="K211" i="29"/>
  <c r="L211" i="29"/>
  <c r="G211" i="29"/>
  <c r="L195" i="29"/>
  <c r="K195" i="29"/>
  <c r="K124" i="29"/>
  <c r="L123" i="29"/>
  <c r="L124" i="29"/>
  <c r="K123" i="29"/>
  <c r="L63" i="29"/>
  <c r="K64" i="29"/>
  <c r="K63" i="29"/>
  <c r="G63" i="29"/>
  <c r="K483" i="29"/>
  <c r="L483" i="29"/>
  <c r="L447" i="29"/>
  <c r="G447" i="29"/>
  <c r="K447" i="29"/>
  <c r="G393" i="29"/>
  <c r="K394" i="29"/>
  <c r="L394" i="29"/>
  <c r="L393" i="29"/>
  <c r="L486" i="29"/>
  <c r="K486" i="29"/>
  <c r="G486" i="29"/>
  <c r="L471" i="29"/>
  <c r="K471" i="29"/>
  <c r="G471" i="29"/>
  <c r="K441" i="29"/>
  <c r="L442" i="29"/>
  <c r="K442" i="29"/>
  <c r="L441" i="29"/>
  <c r="G441" i="29"/>
  <c r="K377" i="29"/>
  <c r="K456" i="29"/>
  <c r="L456" i="29"/>
  <c r="L437" i="29"/>
  <c r="K437" i="29"/>
  <c r="K438" i="29"/>
  <c r="G437" i="29"/>
  <c r="F439" i="27"/>
  <c r="G401" i="29"/>
  <c r="L402" i="29"/>
  <c r="K401" i="29"/>
  <c r="G362" i="29"/>
  <c r="L363" i="29"/>
  <c r="K363" i="29"/>
  <c r="K362" i="29"/>
  <c r="K356" i="29"/>
  <c r="L356" i="29"/>
  <c r="G298" i="29"/>
  <c r="L298" i="29"/>
  <c r="K298" i="29"/>
  <c r="L286" i="29"/>
  <c r="K286" i="29"/>
  <c r="L287" i="29"/>
  <c r="K287" i="29"/>
  <c r="L281" i="29"/>
  <c r="L280" i="29"/>
  <c r="K281" i="29"/>
  <c r="K280" i="29"/>
  <c r="G280" i="29"/>
  <c r="L216" i="29"/>
  <c r="K216" i="29"/>
  <c r="G216" i="29"/>
  <c r="L210" i="29"/>
  <c r="K210" i="29"/>
  <c r="G170" i="29"/>
  <c r="L170" i="29"/>
  <c r="K170" i="29"/>
  <c r="K171" i="29"/>
  <c r="L171" i="29"/>
  <c r="G164" i="29"/>
  <c r="L165" i="29"/>
  <c r="K165" i="29"/>
  <c r="L164" i="29"/>
  <c r="K164" i="29"/>
  <c r="K119" i="29"/>
  <c r="L119" i="29"/>
  <c r="G112" i="29"/>
  <c r="K113" i="29"/>
  <c r="L112" i="29"/>
  <c r="K112" i="29"/>
  <c r="L113" i="29"/>
  <c r="L72" i="29"/>
  <c r="L73" i="29"/>
  <c r="K72" i="29"/>
  <c r="K73" i="29"/>
  <c r="K67" i="29"/>
  <c r="G66" i="29"/>
  <c r="L66" i="29"/>
  <c r="K66" i="29"/>
  <c r="L41" i="29"/>
  <c r="K41" i="29"/>
  <c r="L42" i="29"/>
  <c r="K42" i="29"/>
  <c r="AF379" i="28"/>
  <c r="CJ379" i="28" s="1"/>
  <c r="K472" i="29"/>
  <c r="G483" i="29"/>
  <c r="K233" i="29"/>
  <c r="L4" i="29"/>
  <c r="G3" i="29"/>
  <c r="L3" i="29"/>
  <c r="K3" i="29"/>
  <c r="K4" i="29"/>
  <c r="G448" i="29"/>
  <c r="L448" i="29"/>
  <c r="L449" i="29"/>
  <c r="K449" i="29"/>
  <c r="L433" i="29"/>
  <c r="K434" i="29"/>
  <c r="K433" i="29"/>
  <c r="L413" i="29"/>
  <c r="L412" i="29"/>
  <c r="K412" i="29"/>
  <c r="G412" i="29"/>
  <c r="G43" i="29"/>
  <c r="K461" i="29"/>
  <c r="G460" i="29"/>
  <c r="K460" i="29"/>
  <c r="L461" i="29"/>
  <c r="L403" i="29"/>
  <c r="G403" i="29"/>
  <c r="K88" i="29"/>
  <c r="K87" i="29"/>
  <c r="L88" i="29"/>
  <c r="L87" i="29"/>
  <c r="G87" i="29"/>
  <c r="K291" i="29"/>
  <c r="L292" i="29"/>
  <c r="K292" i="29"/>
  <c r="L291" i="29"/>
  <c r="K229" i="29"/>
  <c r="L230" i="29"/>
  <c r="L229" i="29"/>
  <c r="K230" i="29"/>
  <c r="G223" i="29"/>
  <c r="K224" i="29"/>
  <c r="K223" i="29"/>
  <c r="L224" i="29"/>
  <c r="L223" i="29"/>
  <c r="K208" i="29"/>
  <c r="L208" i="29"/>
  <c r="K207" i="29"/>
  <c r="L207" i="29"/>
  <c r="G207" i="29"/>
  <c r="L477" i="29"/>
  <c r="G477" i="29"/>
  <c r="K477" i="29"/>
  <c r="AF342" i="28"/>
  <c r="CJ342" i="28" s="1"/>
  <c r="L372" i="29"/>
  <c r="K372" i="29"/>
  <c r="K373" i="29"/>
  <c r="L369" i="29"/>
  <c r="K369" i="29"/>
  <c r="L368" i="29"/>
  <c r="K368" i="29"/>
  <c r="G368" i="29"/>
  <c r="K364" i="29"/>
  <c r="L365" i="29"/>
  <c r="K365" i="29"/>
  <c r="G364" i="29"/>
  <c r="L364" i="29"/>
  <c r="G346" i="29"/>
  <c r="L347" i="29"/>
  <c r="F481" i="27"/>
  <c r="M481" i="27" s="1"/>
  <c r="G422" i="29"/>
  <c r="L423" i="29"/>
  <c r="K423" i="29"/>
  <c r="K404" i="29"/>
  <c r="K405" i="29"/>
  <c r="G404" i="29"/>
  <c r="L404" i="29"/>
  <c r="K386" i="29"/>
  <c r="L386" i="29"/>
  <c r="G386" i="29"/>
  <c r="L380" i="29"/>
  <c r="K380" i="29"/>
  <c r="G380" i="29"/>
  <c r="L334" i="29"/>
  <c r="K334" i="29"/>
  <c r="G334" i="29"/>
  <c r="L335" i="29"/>
  <c r="K329" i="29"/>
  <c r="L328" i="29"/>
  <c r="K328" i="29"/>
  <c r="L329" i="29"/>
  <c r="G328" i="29"/>
  <c r="G316" i="29"/>
  <c r="L317" i="29"/>
  <c r="K317" i="29"/>
  <c r="K316" i="29"/>
  <c r="J332" i="26"/>
  <c r="N332" i="26" s="1"/>
  <c r="G264" i="29"/>
  <c r="K265" i="29"/>
  <c r="L264" i="29"/>
  <c r="K264" i="29"/>
  <c r="L265" i="29"/>
  <c r="K253" i="29"/>
  <c r="K252" i="29"/>
  <c r="L252" i="29"/>
  <c r="L253" i="29"/>
  <c r="G252" i="29"/>
  <c r="L247" i="29"/>
  <c r="K246" i="29"/>
  <c r="K247" i="29"/>
  <c r="G246" i="29"/>
  <c r="L246" i="29"/>
  <c r="L188" i="29"/>
  <c r="K188" i="29"/>
  <c r="G188" i="29"/>
  <c r="F199" i="27"/>
  <c r="M199" i="27" s="1"/>
  <c r="G142" i="29"/>
  <c r="K143" i="29"/>
  <c r="K142" i="29"/>
  <c r="L143" i="29"/>
  <c r="L142" i="29"/>
  <c r="L136" i="29"/>
  <c r="L137" i="29"/>
  <c r="K136" i="29"/>
  <c r="K137" i="29"/>
  <c r="L96" i="29"/>
  <c r="K96" i="29"/>
  <c r="G96" i="29"/>
  <c r="K97" i="29"/>
  <c r="L38" i="29"/>
  <c r="G38" i="29"/>
  <c r="K39" i="29"/>
  <c r="K38" i="29"/>
  <c r="L39" i="29"/>
  <c r="AF385" i="28"/>
  <c r="CJ385" i="28" s="1"/>
  <c r="AF345" i="28"/>
  <c r="CJ345" i="28" s="1"/>
  <c r="AF41" i="28"/>
  <c r="CJ41" i="28" s="1"/>
  <c r="J408" i="26"/>
  <c r="N408" i="26" s="1"/>
  <c r="K448" i="29"/>
  <c r="L362" i="29"/>
  <c r="G286" i="29"/>
  <c r="G123" i="29"/>
  <c r="K389" i="29"/>
  <c r="K499" i="29"/>
  <c r="G499" i="29"/>
  <c r="L494" i="29"/>
  <c r="L493" i="29"/>
  <c r="K493" i="29"/>
  <c r="G493" i="29"/>
  <c r="K488" i="29"/>
  <c r="K487" i="29"/>
  <c r="L487" i="29"/>
  <c r="G487" i="29"/>
  <c r="L488" i="29"/>
  <c r="L481" i="29"/>
  <c r="K481" i="29"/>
  <c r="G481" i="29"/>
  <c r="G475" i="29"/>
  <c r="L476" i="29"/>
  <c r="K476" i="29"/>
  <c r="K470" i="29"/>
  <c r="G469" i="29"/>
  <c r="L472" i="29"/>
  <c r="G472" i="29"/>
  <c r="K482" i="29"/>
  <c r="K473" i="29"/>
  <c r="G473" i="29"/>
  <c r="L474" i="29"/>
  <c r="K474" i="29"/>
  <c r="L465" i="29"/>
  <c r="L464" i="29"/>
  <c r="K464" i="29"/>
  <c r="K465" i="29"/>
  <c r="K446" i="29"/>
  <c r="L446" i="29"/>
  <c r="L428" i="29"/>
  <c r="K428" i="29"/>
  <c r="L429" i="29"/>
  <c r="G428" i="29"/>
  <c r="K429" i="29"/>
  <c r="L420" i="29"/>
  <c r="K420" i="29"/>
  <c r="L419" i="29"/>
  <c r="K419" i="29"/>
  <c r="G419" i="29"/>
  <c r="G410" i="29"/>
  <c r="L411" i="29"/>
  <c r="K396" i="29"/>
  <c r="K395" i="29"/>
  <c r="L395" i="29"/>
  <c r="L396" i="29"/>
  <c r="G395" i="29"/>
  <c r="K376" i="29"/>
  <c r="G376" i="29"/>
  <c r="G354" i="29"/>
  <c r="K354" i="29"/>
  <c r="L354" i="29"/>
  <c r="K355" i="29"/>
  <c r="L337" i="29"/>
  <c r="K337" i="29"/>
  <c r="L336" i="29"/>
  <c r="G336" i="29"/>
  <c r="L319" i="29"/>
  <c r="K319" i="29"/>
  <c r="G318" i="29"/>
  <c r="K318" i="29"/>
  <c r="L434" i="29"/>
  <c r="L97" i="29"/>
  <c r="L455" i="29"/>
  <c r="K455" i="29"/>
  <c r="G356" i="29"/>
  <c r="K217" i="29"/>
  <c r="K335" i="29"/>
  <c r="L67" i="29"/>
  <c r="L438" i="29"/>
  <c r="L64" i="29"/>
  <c r="K342" i="29"/>
  <c r="L234" i="29"/>
  <c r="G118" i="29"/>
  <c r="K194" i="29"/>
  <c r="L401" i="29"/>
  <c r="G455" i="29"/>
  <c r="J285" i="26"/>
  <c r="N285" i="26" s="1"/>
  <c r="F262" i="27"/>
  <c r="M262" i="27" s="1"/>
  <c r="M479" i="26"/>
  <c r="AF65" i="28"/>
  <c r="CJ65" i="28" s="1"/>
  <c r="M120" i="26"/>
  <c r="AE6" i="28"/>
  <c r="CI6" i="28" s="1"/>
  <c r="L440" i="26"/>
  <c r="AE267" i="28"/>
  <c r="CI267" i="28" s="1"/>
  <c r="AE223" i="28"/>
  <c r="CI223" i="28" s="1"/>
  <c r="AE165" i="28"/>
  <c r="CI165" i="28" s="1"/>
  <c r="AE126" i="28"/>
  <c r="CI126" i="28" s="1"/>
  <c r="M71" i="26"/>
  <c r="K500" i="29"/>
  <c r="F446" i="27"/>
  <c r="M446" i="27" s="1"/>
  <c r="J377" i="26"/>
  <c r="N377" i="26" s="1"/>
  <c r="J194" i="26"/>
  <c r="N194" i="26" s="1"/>
  <c r="AF140" i="28"/>
  <c r="CJ140" i="28" s="1"/>
  <c r="AF117" i="28"/>
  <c r="CJ117" i="28" s="1"/>
  <c r="AF297" i="28"/>
  <c r="CJ297" i="28" s="1"/>
  <c r="AF272" i="28"/>
  <c r="CJ272" i="28" s="1"/>
  <c r="AF241" i="28"/>
  <c r="CJ241" i="28" s="1"/>
  <c r="M382" i="26"/>
  <c r="M357" i="26"/>
  <c r="AE330" i="28"/>
  <c r="CI330" i="28" s="1"/>
  <c r="AE230" i="28"/>
  <c r="CI230" i="28" s="1"/>
  <c r="AE146" i="28"/>
  <c r="CI146" i="28" s="1"/>
  <c r="AE74" i="28"/>
  <c r="CI74" i="28" s="1"/>
  <c r="AE15" i="28"/>
  <c r="CI15" i="28" s="1"/>
  <c r="M4" i="26"/>
  <c r="L422" i="26"/>
  <c r="L276" i="26"/>
  <c r="L192" i="26"/>
  <c r="L156" i="26"/>
  <c r="L111" i="26"/>
  <c r="L80" i="26"/>
  <c r="M39" i="26"/>
  <c r="M249" i="26"/>
  <c r="AF312" i="28"/>
  <c r="CJ312" i="28" s="1"/>
  <c r="AF465" i="28"/>
  <c r="CJ465" i="28" s="1"/>
  <c r="AE390" i="28"/>
  <c r="CI390" i="28" s="1"/>
  <c r="AF451" i="28"/>
  <c r="CJ451" i="28" s="1"/>
  <c r="M288" i="26"/>
  <c r="AF216" i="28"/>
  <c r="CJ216" i="28" s="1"/>
  <c r="AF120" i="28"/>
  <c r="CJ120" i="28" s="1"/>
  <c r="AF97" i="28"/>
  <c r="CJ97" i="28" s="1"/>
  <c r="AF411" i="28"/>
  <c r="CJ411" i="28" s="1"/>
  <c r="AF174" i="28"/>
  <c r="CJ174" i="28" s="1"/>
  <c r="M228" i="26"/>
  <c r="AF422" i="28"/>
  <c r="CJ422" i="28" s="1"/>
  <c r="AE365" i="28"/>
  <c r="CI365" i="28" s="1"/>
  <c r="AE221" i="28"/>
  <c r="CI221" i="28" s="1"/>
  <c r="AE158" i="28"/>
  <c r="CI158" i="28" s="1"/>
  <c r="M79" i="26"/>
  <c r="M52" i="26"/>
  <c r="F383" i="27"/>
  <c r="M383" i="27" s="1"/>
  <c r="L358" i="29"/>
  <c r="F205" i="27"/>
  <c r="M205" i="27" s="1"/>
  <c r="AF315" i="28"/>
  <c r="CJ315" i="28" s="1"/>
  <c r="M219" i="26"/>
  <c r="M123" i="26"/>
  <c r="AF6" i="28"/>
  <c r="CJ6" i="28" s="1"/>
  <c r="AE438" i="28"/>
  <c r="CI438" i="28" s="1"/>
  <c r="AF363" i="28"/>
  <c r="CJ363" i="28" s="1"/>
  <c r="AF77" i="28"/>
  <c r="CJ77" i="28" s="1"/>
  <c r="M53" i="26"/>
  <c r="M189" i="26"/>
  <c r="AF255" i="28"/>
  <c r="CJ255" i="28" s="1"/>
  <c r="M366" i="26"/>
  <c r="M402" i="26"/>
  <c r="L431" i="26"/>
  <c r="L293" i="26"/>
  <c r="L243" i="26"/>
  <c r="L348" i="26"/>
  <c r="L301" i="26"/>
  <c r="L193" i="26"/>
  <c r="L86" i="26"/>
  <c r="L26" i="26"/>
  <c r="M15" i="26"/>
  <c r="M102" i="26"/>
  <c r="AF224" i="28"/>
  <c r="CJ224" i="28" s="1"/>
  <c r="L342" i="26"/>
  <c r="L230" i="26"/>
  <c r="L164" i="26"/>
  <c r="L143" i="26"/>
  <c r="M305" i="26"/>
  <c r="M284" i="26"/>
  <c r="M258" i="26"/>
  <c r="AF344" i="28"/>
  <c r="CJ344" i="28" s="1"/>
  <c r="AF320" i="28"/>
  <c r="CJ320" i="28" s="1"/>
  <c r="AF43" i="28"/>
  <c r="CJ43" i="28" s="1"/>
  <c r="M499" i="26"/>
  <c r="G478" i="29"/>
  <c r="J279" i="26"/>
  <c r="N279" i="26" s="1"/>
  <c r="F230" i="27"/>
  <c r="M230" i="27" s="1"/>
  <c r="L459" i="26"/>
  <c r="J188" i="26"/>
  <c r="N188" i="26" s="1"/>
  <c r="M297" i="26"/>
  <c r="AF245" i="28"/>
  <c r="CJ245" i="28" s="1"/>
  <c r="L411" i="26"/>
  <c r="L312" i="26"/>
  <c r="L238" i="26"/>
  <c r="L174" i="26"/>
  <c r="L150" i="26"/>
  <c r="L118" i="26"/>
  <c r="L55" i="26"/>
  <c r="L7" i="26"/>
  <c r="M87" i="26"/>
  <c r="M62" i="26"/>
  <c r="J370" i="26"/>
  <c r="N370" i="26" s="1"/>
  <c r="J220" i="26"/>
  <c r="N220" i="26" s="1"/>
  <c r="M155" i="26"/>
  <c r="AF371" i="28"/>
  <c r="CJ371" i="28" s="1"/>
  <c r="AE337" i="28"/>
  <c r="CI337" i="28" s="1"/>
  <c r="AE237" i="28"/>
  <c r="CI237" i="28" s="1"/>
  <c r="AE53" i="28"/>
  <c r="CI53" i="28" s="1"/>
  <c r="AE30" i="28"/>
  <c r="CI30" i="28" s="1"/>
  <c r="AE408" i="28"/>
  <c r="CI408" i="28" s="1"/>
  <c r="F379" i="27"/>
  <c r="M379" i="27" s="1"/>
  <c r="F174" i="27"/>
  <c r="M174" i="27" s="1"/>
  <c r="M277" i="26"/>
  <c r="L486" i="26"/>
  <c r="L453" i="26"/>
  <c r="L417" i="26"/>
  <c r="AF289" i="28"/>
  <c r="CJ289" i="28" s="1"/>
  <c r="AF264" i="28"/>
  <c r="CJ264" i="28" s="1"/>
  <c r="M374" i="26"/>
  <c r="M349" i="26"/>
  <c r="L360" i="26"/>
  <c r="L252" i="26"/>
  <c r="L419" i="26"/>
  <c r="F331" i="27"/>
  <c r="M331" i="27" s="1"/>
  <c r="M230" i="26"/>
  <c r="M207" i="26"/>
  <c r="M134" i="26"/>
  <c r="AF104" i="28"/>
  <c r="CJ104" i="28" s="1"/>
  <c r="L424" i="26"/>
  <c r="AE427" i="28"/>
  <c r="CI427" i="28" s="1"/>
  <c r="M292" i="26"/>
  <c r="AF134" i="25"/>
  <c r="J251" i="26"/>
  <c r="N251" i="26" s="1"/>
  <c r="J181" i="26"/>
  <c r="N181" i="26" s="1"/>
  <c r="F311" i="27"/>
  <c r="M311" i="27" s="1"/>
  <c r="F203" i="27"/>
  <c r="M203" i="27" s="1"/>
  <c r="F182" i="27"/>
  <c r="M182" i="27" s="1"/>
  <c r="J253" i="26"/>
  <c r="N253" i="26" s="1"/>
  <c r="F473" i="27"/>
  <c r="M473" i="27" s="1"/>
  <c r="L359" i="29"/>
  <c r="F161" i="27"/>
  <c r="M161" i="27" s="1"/>
  <c r="J174" i="26"/>
  <c r="N174" i="26" s="1"/>
  <c r="F290" i="27"/>
  <c r="F165" i="27"/>
  <c r="M165" i="27" s="1"/>
  <c r="K11" i="29"/>
  <c r="L11" i="29"/>
  <c r="L12" i="29"/>
  <c r="K12" i="29"/>
  <c r="G11" i="29"/>
  <c r="L46" i="26"/>
  <c r="J318" i="26"/>
  <c r="N318" i="26" s="1"/>
  <c r="J497" i="26"/>
  <c r="N497" i="26" s="1"/>
  <c r="J484" i="26"/>
  <c r="N484" i="26" s="1"/>
  <c r="J490" i="26"/>
  <c r="N490" i="26" s="1"/>
  <c r="J485" i="26"/>
  <c r="N485" i="26" s="1"/>
  <c r="J499" i="26"/>
  <c r="J491" i="26"/>
  <c r="N491" i="26" s="1"/>
  <c r="J487" i="26"/>
  <c r="N487" i="26" s="1"/>
  <c r="J492" i="26"/>
  <c r="N492" i="26" s="1"/>
  <c r="J495" i="26"/>
  <c r="N495" i="26" s="1"/>
  <c r="J493" i="26"/>
  <c r="N493" i="26" s="1"/>
  <c r="J489" i="26"/>
  <c r="N489" i="26" s="1"/>
  <c r="J498" i="26"/>
  <c r="N498" i="26" s="1"/>
  <c r="J500" i="26"/>
  <c r="N500" i="26" s="1"/>
  <c r="J486" i="26"/>
  <c r="N486" i="26" s="1"/>
  <c r="J488" i="26"/>
  <c r="N488" i="26" s="1"/>
  <c r="J494" i="26"/>
  <c r="N494" i="26" s="1"/>
  <c r="J496" i="26"/>
  <c r="F490" i="27"/>
  <c r="M490" i="27" s="1"/>
  <c r="F485" i="27"/>
  <c r="M485" i="27" s="1"/>
  <c r="F500" i="27"/>
  <c r="M500" i="27" s="1"/>
  <c r="F489" i="27"/>
  <c r="M489" i="27" s="1"/>
  <c r="F496" i="27"/>
  <c r="M496" i="27" s="1"/>
  <c r="F483" i="27"/>
  <c r="M483" i="27" s="1"/>
  <c r="F486" i="27"/>
  <c r="M486" i="27" s="1"/>
  <c r="F488" i="27"/>
  <c r="M488" i="27" s="1"/>
  <c r="F494" i="27"/>
  <c r="M494" i="27" s="1"/>
  <c r="F499" i="27"/>
  <c r="M499" i="27" s="1"/>
  <c r="F497" i="27"/>
  <c r="M497" i="27" s="1"/>
  <c r="F491" i="27"/>
  <c r="M491" i="27" s="1"/>
  <c r="F484" i="27"/>
  <c r="M484" i="27" s="1"/>
  <c r="F493" i="27"/>
  <c r="M493" i="27" s="1"/>
  <c r="F482" i="27"/>
  <c r="M482" i="27" s="1"/>
  <c r="F498" i="27"/>
  <c r="F492" i="27"/>
  <c r="M492" i="27" s="1"/>
  <c r="M449" i="26"/>
  <c r="J458" i="26"/>
  <c r="J472" i="26"/>
  <c r="N472" i="26" s="1"/>
  <c r="J478" i="26"/>
  <c r="N478" i="26" s="1"/>
  <c r="J473" i="26"/>
  <c r="N473" i="26" s="1"/>
  <c r="J460" i="26"/>
  <c r="N460" i="26" s="1"/>
  <c r="J466" i="26"/>
  <c r="N466" i="26" s="1"/>
  <c r="J461" i="26"/>
  <c r="N461" i="26" s="1"/>
  <c r="J479" i="26"/>
  <c r="N479" i="26" s="1"/>
  <c r="J454" i="26"/>
  <c r="N454" i="26" s="1"/>
  <c r="J475" i="26"/>
  <c r="N475" i="26" s="1"/>
  <c r="J467" i="26"/>
  <c r="N467" i="26" s="1"/>
  <c r="J463" i="26"/>
  <c r="N463" i="26" s="1"/>
  <c r="J468" i="26"/>
  <c r="N468" i="26" s="1"/>
  <c r="J469" i="26"/>
  <c r="N469" i="26" s="1"/>
  <c r="J455" i="26"/>
  <c r="N455" i="26" s="1"/>
  <c r="J471" i="26"/>
  <c r="N471" i="26" s="1"/>
  <c r="J456" i="26"/>
  <c r="N456" i="26" s="1"/>
  <c r="J477" i="26"/>
  <c r="N477" i="26" s="1"/>
  <c r="J459" i="26"/>
  <c r="N459" i="26" s="1"/>
  <c r="J457" i="26"/>
  <c r="N457" i="26" s="1"/>
  <c r="J465" i="26"/>
  <c r="N465" i="26" s="1"/>
  <c r="J453" i="26"/>
  <c r="N453" i="26" s="1"/>
  <c r="J474" i="26"/>
  <c r="N474" i="26" s="1"/>
  <c r="J464" i="26"/>
  <c r="N464" i="26" s="1"/>
  <c r="J470" i="26"/>
  <c r="N470" i="26" s="1"/>
  <c r="F450" i="27"/>
  <c r="M450" i="27" s="1"/>
  <c r="F472" i="27"/>
  <c r="M472" i="27" s="1"/>
  <c r="F465" i="27"/>
  <c r="M465" i="27" s="1"/>
  <c r="F454" i="27"/>
  <c r="M454" i="27" s="1"/>
  <c r="F464" i="27"/>
  <c r="M464" i="27" s="1"/>
  <c r="F458" i="27"/>
  <c r="M458" i="27" s="1"/>
  <c r="F476" i="27"/>
  <c r="F463" i="27"/>
  <c r="F455" i="27"/>
  <c r="M455" i="27" s="1"/>
  <c r="F457" i="27"/>
  <c r="M457" i="27" s="1"/>
  <c r="F469" i="27"/>
  <c r="F456" i="27"/>
  <c r="M456" i="27" s="1"/>
  <c r="F475" i="27"/>
  <c r="M475" i="27" s="1"/>
  <c r="F452" i="27"/>
  <c r="M452" i="27" s="1"/>
  <c r="F471" i="27"/>
  <c r="M471" i="27" s="1"/>
  <c r="F462" i="27"/>
  <c r="M462" i="27" s="1"/>
  <c r="F468" i="27"/>
  <c r="M468" i="27" s="1"/>
  <c r="F453" i="27"/>
  <c r="M453" i="27" s="1"/>
  <c r="F459" i="27"/>
  <c r="M459" i="27" s="1"/>
  <c r="F474" i="27"/>
  <c r="M474" i="27" s="1"/>
  <c r="F470" i="27"/>
  <c r="M470" i="27" s="1"/>
  <c r="F461" i="27"/>
  <c r="M461" i="27" s="1"/>
  <c r="F467" i="27"/>
  <c r="F451" i="27"/>
  <c r="M451" i="27" s="1"/>
  <c r="F460" i="27"/>
  <c r="M460" i="27" s="1"/>
  <c r="F466" i="27"/>
  <c r="M466" i="27" s="1"/>
  <c r="J452" i="26"/>
  <c r="N452" i="26" s="1"/>
  <c r="J438" i="26"/>
  <c r="N438" i="26" s="1"/>
  <c r="J440" i="26"/>
  <c r="J446" i="26"/>
  <c r="N446" i="26" s="1"/>
  <c r="J434" i="26"/>
  <c r="N434" i="26" s="1"/>
  <c r="J448" i="26"/>
  <c r="N448" i="26" s="1"/>
  <c r="J449" i="26"/>
  <c r="N449" i="26" s="1"/>
  <c r="J436" i="26"/>
  <c r="N436" i="26" s="1"/>
  <c r="J442" i="26"/>
  <c r="N442" i="26" s="1"/>
  <c r="J437" i="26"/>
  <c r="N437" i="26" s="1"/>
  <c r="J430" i="26"/>
  <c r="N430" i="26" s="1"/>
  <c r="J451" i="26"/>
  <c r="N451" i="26" s="1"/>
  <c r="J445" i="26"/>
  <c r="N445" i="26" s="1"/>
  <c r="J433" i="26"/>
  <c r="N433" i="26" s="1"/>
  <c r="J443" i="26"/>
  <c r="J439" i="26"/>
  <c r="N439" i="26" s="1"/>
  <c r="J444" i="26"/>
  <c r="N444" i="26" s="1"/>
  <c r="J431" i="26"/>
  <c r="N431" i="26" s="1"/>
  <c r="J447" i="26"/>
  <c r="N447" i="26" s="1"/>
  <c r="J432" i="26"/>
  <c r="N432" i="26" s="1"/>
  <c r="J435" i="26"/>
  <c r="N435" i="26" s="1"/>
  <c r="J441" i="26"/>
  <c r="N441" i="26" s="1"/>
  <c r="J450" i="26"/>
  <c r="N450" i="26" s="1"/>
  <c r="F444" i="27"/>
  <c r="M444" i="27" s="1"/>
  <c r="F445" i="27"/>
  <c r="M445" i="27" s="1"/>
  <c r="F443" i="27"/>
  <c r="M443" i="27" s="1"/>
  <c r="F449" i="27"/>
  <c r="M449" i="27" s="1"/>
  <c r="F448" i="27"/>
  <c r="M448" i="27" s="1"/>
  <c r="F442" i="27"/>
  <c r="M442" i="27" s="1"/>
  <c r="F447" i="27"/>
  <c r="M447" i="27" s="1"/>
  <c r="AF398" i="28"/>
  <c r="CJ398" i="28" s="1"/>
  <c r="J421" i="26"/>
  <c r="N421" i="26" s="1"/>
  <c r="J399" i="26"/>
  <c r="N399" i="26" s="1"/>
  <c r="J405" i="26"/>
  <c r="N405" i="26" s="1"/>
  <c r="J426" i="26"/>
  <c r="N426" i="26" s="1"/>
  <c r="J428" i="26"/>
  <c r="N428" i="26" s="1"/>
  <c r="J414" i="26"/>
  <c r="N414" i="26" s="1"/>
  <c r="J416" i="26"/>
  <c r="N416" i="26" s="1"/>
  <c r="J402" i="26"/>
  <c r="N402" i="26" s="1"/>
  <c r="J422" i="26"/>
  <c r="N422" i="26" s="1"/>
  <c r="J404" i="26"/>
  <c r="N404" i="26" s="1"/>
  <c r="J410" i="26"/>
  <c r="N410" i="26" s="1"/>
  <c r="J424" i="26"/>
  <c r="N424" i="26" s="1"/>
  <c r="J398" i="26"/>
  <c r="N398" i="26" s="1"/>
  <c r="J425" i="26"/>
  <c r="J412" i="26"/>
  <c r="N412" i="26" s="1"/>
  <c r="J418" i="26"/>
  <c r="N418" i="26" s="1"/>
  <c r="J413" i="26"/>
  <c r="N413" i="26" s="1"/>
  <c r="J397" i="26"/>
  <c r="N397" i="26" s="1"/>
  <c r="J400" i="26"/>
  <c r="N400" i="26" s="1"/>
  <c r="J406" i="26"/>
  <c r="N406" i="26" s="1"/>
  <c r="J427" i="26"/>
  <c r="N427" i="26" s="1"/>
  <c r="J401" i="26"/>
  <c r="N401" i="26" s="1"/>
  <c r="J419" i="26"/>
  <c r="N419" i="26" s="1"/>
  <c r="J409" i="26"/>
  <c r="N409" i="26" s="1"/>
  <c r="J415" i="26"/>
  <c r="N415" i="26" s="1"/>
  <c r="J420" i="26"/>
  <c r="N420" i="26" s="1"/>
  <c r="J407" i="26"/>
  <c r="N407" i="26" s="1"/>
  <c r="J411" i="26"/>
  <c r="N411" i="26" s="1"/>
  <c r="J396" i="26"/>
  <c r="N396" i="26" s="1"/>
  <c r="J417" i="26"/>
  <c r="N417" i="26" s="1"/>
  <c r="F420" i="27"/>
  <c r="M420" i="27" s="1"/>
  <c r="F419" i="27"/>
  <c r="M419" i="27" s="1"/>
  <c r="F424" i="27"/>
  <c r="F423" i="27"/>
  <c r="F422" i="27"/>
  <c r="F421" i="27"/>
  <c r="F418" i="27"/>
  <c r="M418" i="27" s="1"/>
  <c r="F425" i="27"/>
  <c r="M425" i="27" s="1"/>
  <c r="K387" i="29"/>
  <c r="L388" i="29"/>
  <c r="G387" i="29"/>
  <c r="L387" i="29"/>
  <c r="K388" i="29"/>
  <c r="F413" i="27"/>
  <c r="M413" i="27" s="1"/>
  <c r="F318" i="27"/>
  <c r="M318" i="27" s="1"/>
  <c r="F320" i="27"/>
  <c r="M320" i="27" s="1"/>
  <c r="F319" i="27"/>
  <c r="M319" i="27" s="1"/>
  <c r="L278" i="29"/>
  <c r="K278" i="29"/>
  <c r="L277" i="29"/>
  <c r="K277" i="29"/>
  <c r="G277" i="29"/>
  <c r="J302" i="26"/>
  <c r="N302" i="26" s="1"/>
  <c r="J301" i="26"/>
  <c r="J304" i="26"/>
  <c r="N304" i="26" s="1"/>
  <c r="J305" i="26"/>
  <c r="N305" i="26" s="1"/>
  <c r="J299" i="26"/>
  <c r="N299" i="26" s="1"/>
  <c r="J300" i="26"/>
  <c r="N300" i="26" s="1"/>
  <c r="J303" i="26"/>
  <c r="N303" i="26" s="1"/>
  <c r="J306" i="26"/>
  <c r="N306" i="26" s="1"/>
  <c r="J294" i="26"/>
  <c r="N294" i="26" s="1"/>
  <c r="J296" i="26"/>
  <c r="N296" i="26" s="1"/>
  <c r="J290" i="26"/>
  <c r="N290" i="26" s="1"/>
  <c r="J292" i="26"/>
  <c r="N292" i="26" s="1"/>
  <c r="J298" i="26"/>
  <c r="N298" i="26" s="1"/>
  <c r="J293" i="26"/>
  <c r="J295" i="26"/>
  <c r="N295" i="26" s="1"/>
  <c r="J288" i="26"/>
  <c r="N288" i="26" s="1"/>
  <c r="J291" i="26"/>
  <c r="N291" i="26" s="1"/>
  <c r="J297" i="26"/>
  <c r="N297" i="26" s="1"/>
  <c r="G261" i="29"/>
  <c r="L261" i="29"/>
  <c r="L262" i="29"/>
  <c r="K261" i="29"/>
  <c r="F286" i="27"/>
  <c r="M286" i="27" s="1"/>
  <c r="F283" i="27"/>
  <c r="M283" i="27" s="1"/>
  <c r="F277" i="27"/>
  <c r="M277" i="27" s="1"/>
  <c r="F289" i="27"/>
  <c r="F282" i="27"/>
  <c r="M282" i="27" s="1"/>
  <c r="F285" i="27"/>
  <c r="M285" i="27" s="1"/>
  <c r="F281" i="27"/>
  <c r="M281" i="27" s="1"/>
  <c r="F288" i="27"/>
  <c r="M288" i="27" s="1"/>
  <c r="F280" i="27"/>
  <c r="M280" i="27" s="1"/>
  <c r="F287" i="27"/>
  <c r="M287" i="27" s="1"/>
  <c r="F279" i="27"/>
  <c r="M279" i="27" s="1"/>
  <c r="F278" i="27"/>
  <c r="F273" i="27"/>
  <c r="M273" i="27" s="1"/>
  <c r="F274" i="27"/>
  <c r="M274" i="27" s="1"/>
  <c r="F276" i="27"/>
  <c r="M276" i="27" s="1"/>
  <c r="F272" i="27"/>
  <c r="M272" i="27" s="1"/>
  <c r="F275" i="27"/>
  <c r="M275" i="27" s="1"/>
  <c r="J235" i="26"/>
  <c r="N235" i="26" s="1"/>
  <c r="J255" i="26"/>
  <c r="N255" i="26" s="1"/>
  <c r="J261" i="26"/>
  <c r="N261" i="26" s="1"/>
  <c r="J243" i="26"/>
  <c r="N243" i="26" s="1"/>
  <c r="J249" i="26"/>
  <c r="N249" i="26" s="1"/>
  <c r="J237" i="26"/>
  <c r="N237" i="26" s="1"/>
  <c r="J258" i="26"/>
  <c r="N258" i="26" s="1"/>
  <c r="J265" i="26"/>
  <c r="N265" i="26" s="1"/>
  <c r="J260" i="26"/>
  <c r="N260" i="26" s="1"/>
  <c r="J246" i="26"/>
  <c r="N246" i="26" s="1"/>
  <c r="J266" i="26"/>
  <c r="N266" i="26" s="1"/>
  <c r="J248" i="26"/>
  <c r="N248" i="26" s="1"/>
  <c r="J234" i="26"/>
  <c r="N234" i="26" s="1"/>
  <c r="J254" i="26"/>
  <c r="N254" i="26" s="1"/>
  <c r="J236" i="26"/>
  <c r="N236" i="26" s="1"/>
  <c r="J268" i="26"/>
  <c r="N268" i="26" s="1"/>
  <c r="J242" i="26"/>
  <c r="N242" i="26" s="1"/>
  <c r="J256" i="26"/>
  <c r="N256" i="26" s="1"/>
  <c r="J262" i="26"/>
  <c r="N262" i="26" s="1"/>
  <c r="J257" i="26"/>
  <c r="N257" i="26" s="1"/>
  <c r="J244" i="26"/>
  <c r="N244" i="26" s="1"/>
  <c r="J250" i="26"/>
  <c r="N250" i="26" s="1"/>
  <c r="J264" i="26"/>
  <c r="N264" i="26" s="1"/>
  <c r="J245" i="26"/>
  <c r="N245" i="26" s="1"/>
  <c r="J252" i="26"/>
  <c r="N252" i="26" s="1"/>
  <c r="J263" i="26"/>
  <c r="N263" i="26" s="1"/>
  <c r="J238" i="26"/>
  <c r="N238" i="26" s="1"/>
  <c r="J247" i="26"/>
  <c r="N247" i="26" s="1"/>
  <c r="J267" i="26"/>
  <c r="N267" i="26" s="1"/>
  <c r="J241" i="26"/>
  <c r="N241" i="26" s="1"/>
  <c r="J239" i="26"/>
  <c r="N239" i="26" s="1"/>
  <c r="F241" i="27"/>
  <c r="M241" i="27" s="1"/>
  <c r="F246" i="27"/>
  <c r="M246" i="27" s="1"/>
  <c r="F244" i="27"/>
  <c r="M244" i="27" s="1"/>
  <c r="F245" i="27"/>
  <c r="M245" i="27" s="1"/>
  <c r="F243" i="27"/>
  <c r="M243" i="27" s="1"/>
  <c r="F242" i="27"/>
  <c r="M242" i="27" s="1"/>
  <c r="F237" i="27"/>
  <c r="M237" i="27" s="1"/>
  <c r="F239" i="27"/>
  <c r="M239" i="27" s="1"/>
  <c r="F234" i="27"/>
  <c r="M234" i="27" s="1"/>
  <c r="F231" i="27"/>
  <c r="M231" i="27" s="1"/>
  <c r="F232" i="27"/>
  <c r="M232" i="27" s="1"/>
  <c r="F228" i="27"/>
  <c r="F235" i="27"/>
  <c r="M235" i="27" s="1"/>
  <c r="F240" i="27"/>
  <c r="M240" i="27" s="1"/>
  <c r="F226" i="27"/>
  <c r="M226" i="27" s="1"/>
  <c r="F236" i="27"/>
  <c r="M236" i="27" s="1"/>
  <c r="F227" i="27"/>
  <c r="M227" i="27" s="1"/>
  <c r="F229" i="27"/>
  <c r="M229" i="27" s="1"/>
  <c r="F233" i="27"/>
  <c r="M233" i="27" s="1"/>
  <c r="F238" i="27"/>
  <c r="M238" i="27" s="1"/>
  <c r="J209" i="26"/>
  <c r="N209" i="26" s="1"/>
  <c r="J216" i="26"/>
  <c r="N216" i="26" s="1"/>
  <c r="J217" i="26"/>
  <c r="N217" i="26" s="1"/>
  <c r="J223" i="26"/>
  <c r="N223" i="26" s="1"/>
  <c r="J204" i="26"/>
  <c r="N204" i="26" s="1"/>
  <c r="J215" i="26"/>
  <c r="N215" i="26" s="1"/>
  <c r="J211" i="26"/>
  <c r="N211" i="26" s="1"/>
  <c r="J219" i="26"/>
  <c r="N219" i="26" s="1"/>
  <c r="J225" i="26"/>
  <c r="N225" i="26" s="1"/>
  <c r="J207" i="26"/>
  <c r="N207" i="26" s="1"/>
  <c r="J213" i="26"/>
  <c r="N213" i="26" s="1"/>
  <c r="J222" i="26"/>
  <c r="N222" i="26" s="1"/>
  <c r="J224" i="26"/>
  <c r="N224" i="26" s="1"/>
  <c r="J210" i="26"/>
  <c r="N210" i="26" s="1"/>
  <c r="J212" i="26"/>
  <c r="N212" i="26" s="1"/>
  <c r="J218" i="26"/>
  <c r="N218" i="26" s="1"/>
  <c r="J206" i="26"/>
  <c r="N206" i="26" s="1"/>
  <c r="J221" i="26"/>
  <c r="N221" i="26" s="1"/>
  <c r="J208" i="26"/>
  <c r="N208" i="26" s="1"/>
  <c r="J205" i="26"/>
  <c r="N205" i="26" s="1"/>
  <c r="J214" i="26"/>
  <c r="N214" i="26" s="1"/>
  <c r="L189" i="29"/>
  <c r="K190" i="29"/>
  <c r="L190" i="29"/>
  <c r="K189" i="29"/>
  <c r="G189" i="29"/>
  <c r="F210" i="27"/>
  <c r="M210" i="27" s="1"/>
  <c r="F216" i="27"/>
  <c r="M216" i="27" s="1"/>
  <c r="F213" i="27"/>
  <c r="M213" i="27" s="1"/>
  <c r="F217" i="27"/>
  <c r="M217" i="27" s="1"/>
  <c r="F214" i="27"/>
  <c r="M214" i="27" s="1"/>
  <c r="F207" i="27"/>
  <c r="M207" i="27" s="1"/>
  <c r="F215" i="27"/>
  <c r="M215" i="27" s="1"/>
  <c r="F208" i="27"/>
  <c r="M208" i="27" s="1"/>
  <c r="F209" i="27"/>
  <c r="M209" i="27" s="1"/>
  <c r="F212" i="27"/>
  <c r="M212" i="27" s="1"/>
  <c r="F206" i="27"/>
  <c r="M206" i="27" s="1"/>
  <c r="F211" i="27"/>
  <c r="M211" i="27" s="1"/>
  <c r="F200" i="27"/>
  <c r="M200" i="27" s="1"/>
  <c r="F202" i="27"/>
  <c r="M202" i="27" s="1"/>
  <c r="F204" i="27"/>
  <c r="M204" i="27" s="1"/>
  <c r="F197" i="27"/>
  <c r="M197" i="27" s="1"/>
  <c r="F198" i="27"/>
  <c r="M198" i="27" s="1"/>
  <c r="F201" i="27"/>
  <c r="M201" i="27" s="1"/>
  <c r="F188" i="27"/>
  <c r="M188" i="27" s="1"/>
  <c r="F189" i="27"/>
  <c r="M189" i="27" s="1"/>
  <c r="F191" i="27"/>
  <c r="M191" i="27" s="1"/>
  <c r="F192" i="27"/>
  <c r="M192" i="27" s="1"/>
  <c r="F193" i="27"/>
  <c r="M193" i="27" s="1"/>
  <c r="F194" i="27"/>
  <c r="M194" i="27" s="1"/>
  <c r="F195" i="27"/>
  <c r="M195" i="27" s="1"/>
  <c r="F190" i="27"/>
  <c r="F196" i="27"/>
  <c r="M196" i="27" s="1"/>
  <c r="J170" i="26"/>
  <c r="N170" i="26" s="1"/>
  <c r="J184" i="26"/>
  <c r="N184" i="26" s="1"/>
  <c r="J169" i="26"/>
  <c r="J190" i="26"/>
  <c r="N190" i="26" s="1"/>
  <c r="J185" i="26"/>
  <c r="N185" i="26" s="1"/>
  <c r="J172" i="26"/>
  <c r="N172" i="26" s="1"/>
  <c r="J178" i="26"/>
  <c r="N178" i="26" s="1"/>
  <c r="J173" i="26"/>
  <c r="N173" i="26" s="1"/>
  <c r="J180" i="26"/>
  <c r="N180" i="26" s="1"/>
  <c r="J166" i="26"/>
  <c r="J187" i="26"/>
  <c r="N187" i="26" s="1"/>
  <c r="J168" i="26"/>
  <c r="J179" i="26"/>
  <c r="N179" i="26" s="1"/>
  <c r="J175" i="26"/>
  <c r="N175" i="26" s="1"/>
  <c r="J167" i="26"/>
  <c r="J183" i="26"/>
  <c r="N183" i="26" s="1"/>
  <c r="J189" i="26"/>
  <c r="N189" i="26" s="1"/>
  <c r="J171" i="26"/>
  <c r="N171" i="26" s="1"/>
  <c r="J177" i="26"/>
  <c r="N177" i="26" s="1"/>
  <c r="J186" i="26"/>
  <c r="J176" i="26"/>
  <c r="N176" i="26" s="1"/>
  <c r="J182" i="26"/>
  <c r="N182" i="26" s="1"/>
  <c r="G153" i="29"/>
  <c r="K154" i="29"/>
  <c r="K153" i="29"/>
  <c r="F173" i="27"/>
  <c r="M173" i="27" s="1"/>
  <c r="F172" i="27"/>
  <c r="M172" i="27" s="1"/>
  <c r="F170" i="27"/>
  <c r="M170" i="27" s="1"/>
  <c r="F179" i="27"/>
  <c r="M179" i="27" s="1"/>
  <c r="F176" i="27"/>
  <c r="M176" i="27" s="1"/>
  <c r="F175" i="27"/>
  <c r="M175" i="27" s="1"/>
  <c r="F169" i="27"/>
  <c r="M169" i="27" s="1"/>
  <c r="F178" i="27"/>
  <c r="M178" i="27" s="1"/>
  <c r="F180" i="27"/>
  <c r="M180" i="27" s="1"/>
  <c r="F171" i="27"/>
  <c r="F181" i="27"/>
  <c r="M181" i="27" s="1"/>
  <c r="F177" i="27"/>
  <c r="M177" i="27" s="1"/>
  <c r="F159" i="27"/>
  <c r="M159" i="27" s="1"/>
  <c r="F163" i="27"/>
  <c r="M163" i="27" s="1"/>
  <c r="F164" i="27"/>
  <c r="M164" i="27" s="1"/>
  <c r="F158" i="27"/>
  <c r="M158" i="27" s="1"/>
  <c r="F162" i="27"/>
  <c r="M162" i="27" s="1"/>
  <c r="F166" i="27"/>
  <c r="M166" i="27" s="1"/>
  <c r="F168" i="27"/>
  <c r="M168" i="27" s="1"/>
  <c r="F160" i="27"/>
  <c r="M160" i="27" s="1"/>
  <c r="F167" i="27"/>
  <c r="M167" i="27" s="1"/>
  <c r="J152" i="26"/>
  <c r="K152" i="26" s="1"/>
  <c r="J154" i="26"/>
  <c r="J153" i="26"/>
  <c r="L117" i="29"/>
  <c r="K117" i="29"/>
  <c r="G117" i="29"/>
  <c r="L118" i="29"/>
  <c r="K118" i="29"/>
  <c r="J338" i="26"/>
  <c r="N338" i="26" s="1"/>
  <c r="J259" i="26"/>
  <c r="N259" i="26" s="1"/>
  <c r="F407" i="27"/>
  <c r="M407" i="27" s="1"/>
  <c r="F405" i="27"/>
  <c r="M405" i="27" s="1"/>
  <c r="F406" i="27"/>
  <c r="M406" i="27" s="1"/>
  <c r="F412" i="27"/>
  <c r="M412" i="27" s="1"/>
  <c r="F403" i="27"/>
  <c r="M403" i="27" s="1"/>
  <c r="F411" i="27"/>
  <c r="M411" i="27" s="1"/>
  <c r="F410" i="27"/>
  <c r="M410" i="27" s="1"/>
  <c r="F409" i="27"/>
  <c r="M409" i="27" s="1"/>
  <c r="F404" i="27"/>
  <c r="M404" i="27" s="1"/>
  <c r="F381" i="27"/>
  <c r="M381" i="27" s="1"/>
  <c r="F388" i="27"/>
  <c r="M388" i="27" s="1"/>
  <c r="F391" i="27"/>
  <c r="M391" i="27" s="1"/>
  <c r="F384" i="27"/>
  <c r="M384" i="27" s="1"/>
  <c r="F396" i="27"/>
  <c r="M396" i="27" s="1"/>
  <c r="F390" i="27"/>
  <c r="M390" i="27" s="1"/>
  <c r="F402" i="27"/>
  <c r="M402" i="27" s="1"/>
  <c r="F389" i="27"/>
  <c r="M389" i="27" s="1"/>
  <c r="F401" i="27"/>
  <c r="M401" i="27" s="1"/>
  <c r="F382" i="27"/>
  <c r="M382" i="27" s="1"/>
  <c r="F385" i="27"/>
  <c r="M385" i="27" s="1"/>
  <c r="F386" i="27"/>
  <c r="M386" i="27" s="1"/>
  <c r="F394" i="27"/>
  <c r="M394" i="27" s="1"/>
  <c r="F400" i="27"/>
  <c r="M400" i="27" s="1"/>
  <c r="F398" i="27"/>
  <c r="M398" i="27" s="1"/>
  <c r="F393" i="27"/>
  <c r="M393" i="27" s="1"/>
  <c r="F397" i="27"/>
  <c r="M397" i="27" s="1"/>
  <c r="F395" i="27"/>
  <c r="M395" i="27" s="1"/>
  <c r="F387" i="27"/>
  <c r="M387" i="27" s="1"/>
  <c r="F399" i="27"/>
  <c r="M399" i="27" s="1"/>
  <c r="F392" i="27"/>
  <c r="M392" i="27" s="1"/>
  <c r="K359" i="29"/>
  <c r="L360" i="29"/>
  <c r="G359" i="29"/>
  <c r="K360" i="29"/>
  <c r="J388" i="26"/>
  <c r="N388" i="26" s="1"/>
  <c r="F351" i="27"/>
  <c r="M351" i="27" s="1"/>
  <c r="F357" i="27"/>
  <c r="F342" i="27"/>
  <c r="M342" i="27" s="1"/>
  <c r="F344" i="27"/>
  <c r="M344" i="27" s="1"/>
  <c r="F336" i="27"/>
  <c r="M336" i="27" s="1"/>
  <c r="F348" i="27"/>
  <c r="M348" i="27" s="1"/>
  <c r="F356" i="27"/>
  <c r="M356" i="27" s="1"/>
  <c r="F338" i="27"/>
  <c r="M338" i="27" s="1"/>
  <c r="F335" i="27"/>
  <c r="F352" i="27"/>
  <c r="F347" i="27"/>
  <c r="M347" i="27" s="1"/>
  <c r="F353" i="27"/>
  <c r="M353" i="27" s="1"/>
  <c r="F339" i="27"/>
  <c r="F343" i="27"/>
  <c r="F334" i="27"/>
  <c r="M334" i="27" s="1"/>
  <c r="F355" i="27"/>
  <c r="M355" i="27" s="1"/>
  <c r="F346" i="27"/>
  <c r="M346" i="27" s="1"/>
  <c r="F358" i="27"/>
  <c r="M358" i="27" s="1"/>
  <c r="F354" i="27"/>
  <c r="M354" i="27" s="1"/>
  <c r="F350" i="27"/>
  <c r="M350" i="27" s="1"/>
  <c r="F340" i="27"/>
  <c r="M340" i="27" s="1"/>
  <c r="F345" i="27"/>
  <c r="J343" i="26"/>
  <c r="N343" i="26" s="1"/>
  <c r="J342" i="26"/>
  <c r="N342" i="26" s="1"/>
  <c r="J344" i="26"/>
  <c r="N344" i="26" s="1"/>
  <c r="K307" i="29"/>
  <c r="L307" i="29"/>
  <c r="L308" i="29"/>
  <c r="G307" i="29"/>
  <c r="K308" i="29"/>
  <c r="L300" i="29"/>
  <c r="K300" i="29"/>
  <c r="L299" i="29"/>
  <c r="J308" i="26"/>
  <c r="N308" i="26" s="1"/>
  <c r="J314" i="26"/>
  <c r="N314" i="26" s="1"/>
  <c r="J328" i="26"/>
  <c r="N328" i="26" s="1"/>
  <c r="J316" i="26"/>
  <c r="N316" i="26" s="1"/>
  <c r="J322" i="26"/>
  <c r="N322" i="26" s="1"/>
  <c r="J317" i="26"/>
  <c r="N317" i="26" s="1"/>
  <c r="J310" i="26"/>
  <c r="N310" i="26" s="1"/>
  <c r="J323" i="26"/>
  <c r="N323" i="26" s="1"/>
  <c r="J319" i="26"/>
  <c r="N319" i="26" s="1"/>
  <c r="J324" i="26"/>
  <c r="N324" i="26" s="1"/>
  <c r="J311" i="26"/>
  <c r="J307" i="26"/>
  <c r="N307" i="26" s="1"/>
  <c r="J327" i="26"/>
  <c r="N327" i="26" s="1"/>
  <c r="J312" i="26"/>
  <c r="N312" i="26" s="1"/>
  <c r="J315" i="26"/>
  <c r="N315" i="26" s="1"/>
  <c r="J321" i="26"/>
  <c r="N321" i="26" s="1"/>
  <c r="J325" i="26"/>
  <c r="N325" i="26" s="1"/>
  <c r="J309" i="26"/>
  <c r="N309" i="26" s="1"/>
  <c r="J313" i="26"/>
  <c r="N313" i="26" s="1"/>
  <c r="J320" i="26"/>
  <c r="N320" i="26" s="1"/>
  <c r="J326" i="26"/>
  <c r="N326" i="26" s="1"/>
  <c r="F408" i="27"/>
  <c r="M408" i="27" s="1"/>
  <c r="F250" i="27"/>
  <c r="J226" i="26"/>
  <c r="N226" i="26" s="1"/>
  <c r="G381" i="29"/>
  <c r="K382" i="29"/>
  <c r="L382" i="29"/>
  <c r="K381" i="29"/>
  <c r="L381" i="29"/>
  <c r="K357" i="29"/>
  <c r="G357" i="29"/>
  <c r="L357" i="29"/>
  <c r="L345" i="29"/>
  <c r="K345" i="29"/>
  <c r="L346" i="29"/>
  <c r="G345" i="29"/>
  <c r="K346" i="29"/>
  <c r="L500" i="29"/>
  <c r="G500" i="29"/>
  <c r="G479" i="29"/>
  <c r="K479" i="29"/>
  <c r="L479" i="29"/>
  <c r="K480" i="29"/>
  <c r="L480" i="29"/>
  <c r="L484" i="29"/>
  <c r="K485" i="29"/>
  <c r="K484" i="29"/>
  <c r="G484" i="29"/>
  <c r="L485" i="29"/>
  <c r="K497" i="29"/>
  <c r="L496" i="29"/>
  <c r="K496" i="29"/>
  <c r="G496" i="29"/>
  <c r="L497" i="29"/>
  <c r="K478" i="29"/>
  <c r="L478" i="29"/>
  <c r="L370" i="29"/>
  <c r="K371" i="29"/>
  <c r="K370" i="29"/>
  <c r="K22" i="29"/>
  <c r="G22" i="29"/>
  <c r="L22" i="29"/>
  <c r="L23" i="29"/>
  <c r="K23" i="29"/>
  <c r="J371" i="26"/>
  <c r="N371" i="26" s="1"/>
  <c r="J373" i="26"/>
  <c r="N373" i="26" s="1"/>
  <c r="J367" i="26"/>
  <c r="N367" i="26" s="1"/>
  <c r="J372" i="26"/>
  <c r="N372" i="26" s="1"/>
  <c r="J359" i="26"/>
  <c r="N359" i="26" s="1"/>
  <c r="J360" i="26"/>
  <c r="N360" i="26" s="1"/>
  <c r="J363" i="26"/>
  <c r="J369" i="26"/>
  <c r="N369" i="26" s="1"/>
  <c r="J366" i="26"/>
  <c r="N366" i="26" s="1"/>
  <c r="J368" i="26"/>
  <c r="N368" i="26" s="1"/>
  <c r="J374" i="26"/>
  <c r="N374" i="26" s="1"/>
  <c r="J361" i="26"/>
  <c r="N361" i="26" s="1"/>
  <c r="J362" i="26"/>
  <c r="N362" i="26" s="1"/>
  <c r="J365" i="26"/>
  <c r="J358" i="26"/>
  <c r="N358" i="26" s="1"/>
  <c r="F478" i="27"/>
  <c r="M478" i="27" s="1"/>
  <c r="L398" i="29"/>
  <c r="K399" i="29"/>
  <c r="G398" i="29"/>
  <c r="K398" i="29"/>
  <c r="F417" i="27"/>
  <c r="M417" i="27" s="1"/>
  <c r="F416" i="27"/>
  <c r="M416" i="27" s="1"/>
  <c r="F415" i="27"/>
  <c r="M415" i="27" s="1"/>
  <c r="F414" i="27"/>
  <c r="M414" i="27" s="1"/>
  <c r="J393" i="26"/>
  <c r="N393" i="26" s="1"/>
  <c r="J390" i="26"/>
  <c r="J392" i="26"/>
  <c r="N392" i="26" s="1"/>
  <c r="J394" i="26"/>
  <c r="N394" i="26" s="1"/>
  <c r="J389" i="26"/>
  <c r="N389" i="26" s="1"/>
  <c r="J391" i="26"/>
  <c r="N391" i="26" s="1"/>
  <c r="G358" i="29"/>
  <c r="K358" i="29"/>
  <c r="J379" i="26"/>
  <c r="N379" i="26" s="1"/>
  <c r="J384" i="26"/>
  <c r="N384" i="26" s="1"/>
  <c r="J387" i="26"/>
  <c r="N387" i="26" s="1"/>
  <c r="J375" i="26"/>
  <c r="N375" i="26" s="1"/>
  <c r="J381" i="26"/>
  <c r="N381" i="26" s="1"/>
  <c r="J378" i="26"/>
  <c r="J380" i="26"/>
  <c r="N380" i="26" s="1"/>
  <c r="J386" i="26"/>
  <c r="N386" i="26" s="1"/>
  <c r="J385" i="26"/>
  <c r="N385" i="26" s="1"/>
  <c r="J376" i="26"/>
  <c r="N376" i="26" s="1"/>
  <c r="J382" i="26"/>
  <c r="N382" i="26" s="1"/>
  <c r="J383" i="26"/>
  <c r="N383" i="26" s="1"/>
  <c r="F370" i="27"/>
  <c r="M370" i="27" s="1"/>
  <c r="F364" i="27"/>
  <c r="M364" i="27" s="1"/>
  <c r="F360" i="27"/>
  <c r="F362" i="27"/>
  <c r="M362" i="27" s="1"/>
  <c r="F369" i="27"/>
  <c r="M369" i="27" s="1"/>
  <c r="F376" i="27"/>
  <c r="F359" i="27"/>
  <c r="M359" i="27" s="1"/>
  <c r="F374" i="27"/>
  <c r="M374" i="27" s="1"/>
  <c r="F377" i="27"/>
  <c r="M377" i="27" s="1"/>
  <c r="F366" i="27"/>
  <c r="M366" i="27" s="1"/>
  <c r="F365" i="27"/>
  <c r="M365" i="27" s="1"/>
  <c r="F368" i="27"/>
  <c r="M368" i="27" s="1"/>
  <c r="F363" i="27"/>
  <c r="M363" i="27" s="1"/>
  <c r="F361" i="27"/>
  <c r="M361" i="27" s="1"/>
  <c r="F373" i="27"/>
  <c r="M373" i="27" s="1"/>
  <c r="F375" i="27"/>
  <c r="F372" i="27"/>
  <c r="M372" i="27" s="1"/>
  <c r="F371" i="27"/>
  <c r="M371" i="27" s="1"/>
  <c r="F367" i="27"/>
  <c r="M367" i="27" s="1"/>
  <c r="F378" i="27"/>
  <c r="M378" i="27" s="1"/>
  <c r="J353" i="26"/>
  <c r="N353" i="26" s="1"/>
  <c r="J355" i="26"/>
  <c r="N355" i="26" s="1"/>
  <c r="J351" i="26"/>
  <c r="N351" i="26" s="1"/>
  <c r="J357" i="26"/>
  <c r="N357" i="26" s="1"/>
  <c r="J354" i="26"/>
  <c r="N354" i="26" s="1"/>
  <c r="J356" i="26"/>
  <c r="N356" i="26" s="1"/>
  <c r="J350" i="26"/>
  <c r="N350" i="26" s="1"/>
  <c r="J349" i="26"/>
  <c r="N349" i="26" s="1"/>
  <c r="J352" i="26"/>
  <c r="N352" i="26" s="1"/>
  <c r="L312" i="29"/>
  <c r="K312" i="29"/>
  <c r="G312" i="29"/>
  <c r="L313" i="29"/>
  <c r="K313" i="29"/>
  <c r="J340" i="26"/>
  <c r="J341" i="26"/>
  <c r="N341" i="26" s="1"/>
  <c r="J334" i="26"/>
  <c r="N334" i="26" s="1"/>
  <c r="J337" i="26"/>
  <c r="N337" i="26" s="1"/>
  <c r="J329" i="26"/>
  <c r="N329" i="26" s="1"/>
  <c r="J335" i="26"/>
  <c r="N335" i="26" s="1"/>
  <c r="J331" i="26"/>
  <c r="N331" i="26" s="1"/>
  <c r="J336" i="26"/>
  <c r="N336" i="26" s="1"/>
  <c r="J339" i="26"/>
  <c r="N339" i="26" s="1"/>
  <c r="J333" i="26"/>
  <c r="N333" i="26" s="1"/>
  <c r="J330" i="26"/>
  <c r="N330" i="26" s="1"/>
  <c r="L304" i="29"/>
  <c r="K304" i="29"/>
  <c r="G304" i="29"/>
  <c r="K305" i="29"/>
  <c r="F329" i="27"/>
  <c r="M329" i="27" s="1"/>
  <c r="F328" i="27"/>
  <c r="M328" i="27" s="1"/>
  <c r="F330" i="27"/>
  <c r="M330" i="27" s="1"/>
  <c r="F327" i="27"/>
  <c r="M327" i="27" s="1"/>
  <c r="F332" i="27"/>
  <c r="M332" i="27" s="1"/>
  <c r="F326" i="27"/>
  <c r="F323" i="27"/>
  <c r="M323" i="27" s="1"/>
  <c r="F322" i="27"/>
  <c r="M322" i="27" s="1"/>
  <c r="F325" i="27"/>
  <c r="M325" i="27" s="1"/>
  <c r="F321" i="27"/>
  <c r="M321" i="27" s="1"/>
  <c r="F324" i="27"/>
  <c r="M324" i="27" s="1"/>
  <c r="F310" i="27"/>
  <c r="M310" i="27" s="1"/>
  <c r="F313" i="27"/>
  <c r="M313" i="27" s="1"/>
  <c r="F305" i="27"/>
  <c r="M305" i="27" s="1"/>
  <c r="F292" i="27"/>
  <c r="M292" i="27" s="1"/>
  <c r="F296" i="27"/>
  <c r="M296" i="27" s="1"/>
  <c r="F309" i="27"/>
  <c r="M309" i="27" s="1"/>
  <c r="F304" i="27"/>
  <c r="M304" i="27" s="1"/>
  <c r="F303" i="27"/>
  <c r="M303" i="27" s="1"/>
  <c r="F316" i="27"/>
  <c r="M316" i="27" s="1"/>
  <c r="F315" i="27"/>
  <c r="M315" i="27" s="1"/>
  <c r="F300" i="27"/>
  <c r="M300" i="27" s="1"/>
  <c r="F297" i="27"/>
  <c r="M297" i="27" s="1"/>
  <c r="F298" i="27"/>
  <c r="M298" i="27" s="1"/>
  <c r="F308" i="27"/>
  <c r="M308" i="27" s="1"/>
  <c r="F312" i="27"/>
  <c r="F293" i="27"/>
  <c r="M293" i="27" s="1"/>
  <c r="F294" i="27"/>
  <c r="M294" i="27" s="1"/>
  <c r="F306" i="27"/>
  <c r="M306" i="27" s="1"/>
  <c r="F302" i="27"/>
  <c r="F307" i="27"/>
  <c r="M307" i="27" s="1"/>
  <c r="F314" i="27"/>
  <c r="M314" i="27" s="1"/>
  <c r="F291" i="27"/>
  <c r="M291" i="27" s="1"/>
  <c r="F299" i="27"/>
  <c r="M299" i="27" s="1"/>
  <c r="F295" i="27"/>
  <c r="M295" i="27" s="1"/>
  <c r="F317" i="27"/>
  <c r="M317" i="27" s="1"/>
  <c r="F301" i="27"/>
  <c r="M301" i="27" s="1"/>
  <c r="L267" i="29"/>
  <c r="K266" i="29"/>
  <c r="K267" i="29"/>
  <c r="G266" i="29"/>
  <c r="J282" i="26"/>
  <c r="N282" i="26" s="1"/>
  <c r="J284" i="26"/>
  <c r="N284" i="26" s="1"/>
  <c r="J280" i="26"/>
  <c r="N280" i="26" s="1"/>
  <c r="J286" i="26"/>
  <c r="N286" i="26" s="1"/>
  <c r="J281" i="26"/>
  <c r="N281" i="26" s="1"/>
  <c r="J287" i="26"/>
  <c r="N287" i="26" s="1"/>
  <c r="J283" i="26"/>
  <c r="N283" i="26" s="1"/>
  <c r="L251" i="29"/>
  <c r="K251" i="29"/>
  <c r="K250" i="29"/>
  <c r="L250" i="29"/>
  <c r="J270" i="26"/>
  <c r="N270" i="26" s="1"/>
  <c r="J276" i="26"/>
  <c r="N276" i="26" s="1"/>
  <c r="J272" i="26"/>
  <c r="N272" i="26" s="1"/>
  <c r="J278" i="26"/>
  <c r="N278" i="26" s="1"/>
  <c r="J274" i="26"/>
  <c r="N274" i="26" s="1"/>
  <c r="J269" i="26"/>
  <c r="N269" i="26" s="1"/>
  <c r="J275" i="26"/>
  <c r="N275" i="26" s="1"/>
  <c r="J271" i="26"/>
  <c r="N271" i="26" s="1"/>
  <c r="J277" i="26"/>
  <c r="N277" i="26" s="1"/>
  <c r="J273" i="26"/>
  <c r="N273" i="26" s="1"/>
  <c r="F271" i="27"/>
  <c r="M271" i="27" s="1"/>
  <c r="F265" i="27"/>
  <c r="F270" i="27"/>
  <c r="M270" i="27" s="1"/>
  <c r="F264" i="27"/>
  <c r="M264" i="27" s="1"/>
  <c r="F268" i="27"/>
  <c r="M268" i="27" s="1"/>
  <c r="F266" i="27"/>
  <c r="M266" i="27" s="1"/>
  <c r="F267" i="27"/>
  <c r="M267" i="27" s="1"/>
  <c r="F269" i="27"/>
  <c r="M269" i="27" s="1"/>
  <c r="F261" i="27"/>
  <c r="M261" i="27" s="1"/>
  <c r="F256" i="27"/>
  <c r="M256" i="27" s="1"/>
  <c r="F263" i="27"/>
  <c r="M263" i="27" s="1"/>
  <c r="F257" i="27"/>
  <c r="F260" i="27"/>
  <c r="M260" i="27" s="1"/>
  <c r="F259" i="27"/>
  <c r="M259" i="27" s="1"/>
  <c r="F258" i="27"/>
  <c r="M258" i="27" s="1"/>
  <c r="F247" i="27"/>
  <c r="M247" i="27" s="1"/>
  <c r="F254" i="27"/>
  <c r="M254" i="27" s="1"/>
  <c r="F248" i="27"/>
  <c r="M248" i="27" s="1"/>
  <c r="F249" i="27"/>
  <c r="M249" i="27" s="1"/>
  <c r="F252" i="27"/>
  <c r="M252" i="27" s="1"/>
  <c r="F251" i="27"/>
  <c r="M251" i="27" s="1"/>
  <c r="F253" i="27"/>
  <c r="M253" i="27" s="1"/>
  <c r="F255" i="27"/>
  <c r="M255" i="27" s="1"/>
  <c r="G204" i="29"/>
  <c r="L205" i="29"/>
  <c r="K205" i="29"/>
  <c r="K204" i="29"/>
  <c r="J227" i="26"/>
  <c r="N227" i="26" s="1"/>
  <c r="J231" i="26"/>
  <c r="N231" i="26" s="1"/>
  <c r="J229" i="26"/>
  <c r="N229" i="26" s="1"/>
  <c r="J230" i="26"/>
  <c r="N230" i="26" s="1"/>
  <c r="J232" i="26"/>
  <c r="N232" i="26" s="1"/>
  <c r="J228" i="26"/>
  <c r="N228" i="26" s="1"/>
  <c r="L197" i="29"/>
  <c r="L196" i="29"/>
  <c r="K196" i="29"/>
  <c r="K197" i="29"/>
  <c r="G196" i="29"/>
  <c r="F222" i="27"/>
  <c r="M222" i="27" s="1"/>
  <c r="F223" i="27"/>
  <c r="M223" i="27" s="1"/>
  <c r="F219" i="27"/>
  <c r="M219" i="27" s="1"/>
  <c r="F220" i="27"/>
  <c r="M220" i="27" s="1"/>
  <c r="F224" i="27"/>
  <c r="M224" i="27" s="1"/>
  <c r="F221" i="27"/>
  <c r="M221" i="27" s="1"/>
  <c r="F225" i="27"/>
  <c r="J196" i="26"/>
  <c r="N196" i="26" s="1"/>
  <c r="J202" i="26"/>
  <c r="N202" i="26" s="1"/>
  <c r="J197" i="26"/>
  <c r="N197" i="26" s="1"/>
  <c r="J203" i="26"/>
  <c r="N203" i="26" s="1"/>
  <c r="J199" i="26"/>
  <c r="N199" i="26" s="1"/>
  <c r="J201" i="26"/>
  <c r="J198" i="26"/>
  <c r="N198" i="26" s="1"/>
  <c r="J200" i="26"/>
  <c r="N200" i="26" s="1"/>
  <c r="L167" i="29"/>
  <c r="K167" i="29"/>
  <c r="G166" i="29"/>
  <c r="L166" i="29"/>
  <c r="K166" i="29"/>
  <c r="J195" i="26"/>
  <c r="N195" i="26" s="1"/>
  <c r="J193" i="26"/>
  <c r="N193" i="26" s="1"/>
  <c r="F186" i="27"/>
  <c r="M186" i="27" s="1"/>
  <c r="F183" i="27"/>
  <c r="F187" i="27"/>
  <c r="M187" i="27" s="1"/>
  <c r="F184" i="27"/>
  <c r="M184" i="27" s="1"/>
  <c r="F185" i="27"/>
  <c r="M185" i="27" s="1"/>
  <c r="J164" i="26"/>
  <c r="J158" i="26"/>
  <c r="J160" i="26"/>
  <c r="J161" i="26"/>
  <c r="J163" i="26"/>
  <c r="J155" i="26"/>
  <c r="J157" i="26"/>
  <c r="J159" i="26"/>
  <c r="J165" i="26"/>
  <c r="J162" i="26"/>
  <c r="G128" i="29"/>
  <c r="L129" i="29"/>
  <c r="K129" i="29"/>
  <c r="L128" i="29"/>
  <c r="K128" i="29"/>
  <c r="F157" i="27"/>
  <c r="M157" i="27" s="1"/>
  <c r="F153" i="27"/>
  <c r="M153" i="27" s="1"/>
  <c r="F154" i="27"/>
  <c r="M154" i="27" s="1"/>
  <c r="F156" i="27"/>
  <c r="M156" i="27" s="1"/>
  <c r="F155" i="27"/>
  <c r="M155" i="27" s="1"/>
  <c r="F152" i="27"/>
  <c r="G152" i="27" s="1"/>
  <c r="L98" i="29"/>
  <c r="L99" i="29"/>
  <c r="K99" i="29"/>
  <c r="K98" i="29"/>
  <c r="K91" i="29"/>
  <c r="K90" i="29"/>
  <c r="L91" i="29"/>
  <c r="L90" i="29"/>
  <c r="G90" i="29"/>
  <c r="L61" i="29"/>
  <c r="G60" i="29"/>
  <c r="K60" i="29"/>
  <c r="L60" i="29"/>
  <c r="K61" i="29"/>
  <c r="J192" i="26"/>
  <c r="N192" i="26" s="1"/>
  <c r="J191" i="26"/>
  <c r="N191" i="26" s="1"/>
  <c r="L56" i="29"/>
  <c r="G55" i="29"/>
  <c r="L55" i="29"/>
  <c r="K55" i="29"/>
  <c r="K56" i="29"/>
  <c r="AF59" i="28"/>
  <c r="CJ59" i="28" s="1"/>
  <c r="K9" i="29"/>
  <c r="L10" i="29"/>
  <c r="L9" i="29"/>
  <c r="K10" i="29"/>
  <c r="L458" i="29"/>
  <c r="K458" i="29"/>
  <c r="L457" i="29"/>
  <c r="K457" i="29"/>
  <c r="G439" i="29"/>
  <c r="K440" i="29"/>
  <c r="L439" i="29"/>
  <c r="L440" i="29"/>
  <c r="K439" i="29"/>
  <c r="L421" i="29"/>
  <c r="K421" i="29"/>
  <c r="L422" i="29"/>
  <c r="K422" i="29"/>
  <c r="L371" i="26"/>
  <c r="M142" i="26"/>
  <c r="J346" i="26"/>
  <c r="N346" i="26" s="1"/>
  <c r="J347" i="26"/>
  <c r="N347" i="26" s="1"/>
  <c r="J348" i="26"/>
  <c r="N348" i="26" s="1"/>
  <c r="J345" i="26"/>
  <c r="N345" i="26" s="1"/>
  <c r="J480" i="26"/>
  <c r="N480" i="26" s="1"/>
  <c r="J483" i="26"/>
  <c r="N483" i="26" s="1"/>
  <c r="J481" i="26"/>
  <c r="N481" i="26" s="1"/>
  <c r="F479" i="27"/>
  <c r="F480" i="27"/>
  <c r="M480" i="27" s="1"/>
  <c r="F440" i="27"/>
  <c r="M440" i="27" s="1"/>
  <c r="F441" i="27"/>
  <c r="M441" i="27" s="1"/>
  <c r="F433" i="27"/>
  <c r="M433" i="27" s="1"/>
  <c r="F432" i="27"/>
  <c r="M432" i="27" s="1"/>
  <c r="F429" i="27"/>
  <c r="M429" i="27" s="1"/>
  <c r="F426" i="27"/>
  <c r="M426" i="27" s="1"/>
  <c r="F437" i="27"/>
  <c r="M437" i="27" s="1"/>
  <c r="F436" i="27"/>
  <c r="M436" i="27" s="1"/>
  <c r="F428" i="27"/>
  <c r="M428" i="27" s="1"/>
  <c r="F430" i="27"/>
  <c r="F435" i="27"/>
  <c r="F427" i="27"/>
  <c r="M427" i="27" s="1"/>
  <c r="F434" i="27"/>
  <c r="M434" i="27" s="1"/>
  <c r="F431" i="27"/>
  <c r="M431" i="27" s="1"/>
  <c r="F438" i="27"/>
  <c r="M438" i="27" s="1"/>
  <c r="G411" i="29"/>
  <c r="G408" i="29"/>
  <c r="L8" i="29"/>
  <c r="AE486" i="28"/>
  <c r="CI486" i="28" s="1"/>
  <c r="AE411" i="28"/>
  <c r="CI411" i="28" s="1"/>
  <c r="K385" i="29"/>
  <c r="AF62" i="28"/>
  <c r="CJ62" i="28" s="1"/>
  <c r="AB113" i="25"/>
  <c r="G446" i="29"/>
  <c r="AF308" i="28"/>
  <c r="CJ308" i="28" s="1"/>
  <c r="AF476" i="28"/>
  <c r="CJ476" i="28" s="1"/>
  <c r="AF24" i="28"/>
  <c r="CJ24" i="28" s="1"/>
  <c r="AE169" i="25"/>
  <c r="AE133" i="25"/>
  <c r="AF175" i="28"/>
  <c r="CJ175" i="28" s="1"/>
  <c r="AF163" i="28"/>
  <c r="CJ163" i="28" s="1"/>
  <c r="G409" i="29"/>
  <c r="K289" i="29"/>
  <c r="AF404" i="28"/>
  <c r="CJ404" i="28" s="1"/>
  <c r="AE246" i="28"/>
  <c r="CI246" i="28" s="1"/>
  <c r="Z180" i="25"/>
  <c r="Z144" i="25"/>
  <c r="X179" i="25"/>
  <c r="X143" i="25"/>
  <c r="S181" i="25"/>
  <c r="V172" i="25"/>
  <c r="V163" i="25"/>
  <c r="S145" i="25"/>
  <c r="V127" i="25"/>
  <c r="S109" i="25"/>
  <c r="M468" i="26"/>
  <c r="AE374" i="28"/>
  <c r="CI374" i="28" s="1"/>
  <c r="AF32" i="28"/>
  <c r="CJ32" i="28" s="1"/>
  <c r="AE25" i="28"/>
  <c r="CI25" i="28" s="1"/>
  <c r="AE342" i="28"/>
  <c r="CI342" i="28" s="1"/>
  <c r="AE258" i="28"/>
  <c r="CI258" i="28" s="1"/>
  <c r="AE234" i="28"/>
  <c r="CI234" i="28" s="1"/>
  <c r="AF151" i="28"/>
  <c r="CJ151" i="28" s="1"/>
  <c r="G457" i="29"/>
  <c r="G355" i="29"/>
  <c r="AE282" i="28"/>
  <c r="CI282" i="28" s="1"/>
  <c r="AF92" i="28"/>
  <c r="CJ92" i="28" s="1"/>
  <c r="AE446" i="28"/>
  <c r="CI446" i="28" s="1"/>
  <c r="G371" i="29"/>
  <c r="L257" i="29"/>
  <c r="AE254" i="28"/>
  <c r="CI254" i="28" s="1"/>
  <c r="K413" i="29"/>
  <c r="G370" i="29"/>
  <c r="AF159" i="28"/>
  <c r="CJ159" i="28" s="1"/>
  <c r="M144" i="26"/>
  <c r="G453" i="29"/>
  <c r="Z188" i="25"/>
  <c r="Z179" i="25"/>
  <c r="AE134" i="25"/>
  <c r="AE125" i="25"/>
  <c r="AF196" i="25"/>
  <c r="AF151" i="25"/>
  <c r="AF124" i="25"/>
  <c r="W187" i="25"/>
  <c r="T169" i="25"/>
  <c r="W151" i="25"/>
  <c r="U133" i="25"/>
  <c r="S115" i="25"/>
  <c r="AE450" i="28"/>
  <c r="CI450" i="28" s="1"/>
  <c r="AF12" i="28"/>
  <c r="CJ12" i="28" s="1"/>
  <c r="AF86" i="28"/>
  <c r="CJ86" i="28" s="1"/>
  <c r="AF223" i="28"/>
  <c r="CJ223" i="28" s="1"/>
  <c r="G433" i="29"/>
  <c r="K40" i="29"/>
  <c r="AF44" i="28"/>
  <c r="CJ44" i="28" s="1"/>
  <c r="AE402" i="28"/>
  <c r="CI402" i="28" s="1"/>
  <c r="V303" i="30"/>
  <c r="X303" i="30"/>
  <c r="M304" i="30"/>
  <c r="X304" i="30" s="1"/>
  <c r="X306" i="30"/>
  <c r="V306" i="30"/>
  <c r="M373" i="30"/>
  <c r="M374" i="30" s="1"/>
  <c r="M375" i="30" s="1"/>
  <c r="M376" i="30" s="1"/>
  <c r="X21" i="30"/>
  <c r="V372" i="30"/>
  <c r="V21" i="30"/>
  <c r="M12" i="30"/>
  <c r="M13" i="30" s="1"/>
  <c r="X113" i="30"/>
  <c r="M114" i="30"/>
  <c r="M115" i="30" s="1"/>
  <c r="M116" i="30" s="1"/>
  <c r="M117" i="30" s="1"/>
  <c r="X11" i="30"/>
  <c r="X266" i="30"/>
  <c r="M267" i="30"/>
  <c r="M268" i="30" s="1"/>
  <c r="M269" i="30" s="1"/>
  <c r="M259" i="30"/>
  <c r="M260" i="30" s="1"/>
  <c r="V260" i="30" s="1"/>
  <c r="V258" i="30"/>
  <c r="X258" i="30"/>
  <c r="V420" i="30"/>
  <c r="X420" i="30"/>
  <c r="M353" i="30"/>
  <c r="V352" i="30"/>
  <c r="X352" i="30"/>
  <c r="X434" i="30"/>
  <c r="V428" i="30"/>
  <c r="X428" i="30"/>
  <c r="X351" i="30"/>
  <c r="V351" i="30"/>
  <c r="X429" i="30"/>
  <c r="X257" i="30"/>
  <c r="V257" i="30"/>
  <c r="M430" i="30"/>
  <c r="V329" i="30"/>
  <c r="X329" i="30"/>
  <c r="M330" i="30"/>
  <c r="X401" i="30"/>
  <c r="V401" i="30"/>
  <c r="M402" i="30"/>
  <c r="V132" i="30"/>
  <c r="X132" i="30"/>
  <c r="M133" i="30"/>
  <c r="V366" i="30"/>
  <c r="X366" i="30"/>
  <c r="M367" i="30"/>
  <c r="V442" i="30"/>
  <c r="X442" i="30"/>
  <c r="M443" i="30"/>
  <c r="V154" i="30"/>
  <c r="X154" i="30"/>
  <c r="M155" i="30"/>
  <c r="V231" i="30"/>
  <c r="X231" i="30"/>
  <c r="M232" i="30"/>
  <c r="V44" i="30"/>
  <c r="X44" i="30"/>
  <c r="V309" i="30"/>
  <c r="X309" i="30"/>
  <c r="M310" i="30"/>
  <c r="V362" i="30"/>
  <c r="X362" i="30"/>
  <c r="M363" i="30"/>
  <c r="V322" i="30"/>
  <c r="X322" i="30"/>
  <c r="M323" i="30"/>
  <c r="V467" i="30"/>
  <c r="X467" i="30"/>
  <c r="M468" i="30"/>
  <c r="V191" i="30"/>
  <c r="X191" i="30"/>
  <c r="M192" i="30"/>
  <c r="V268" i="30"/>
  <c r="V125" i="30"/>
  <c r="X125" i="30"/>
  <c r="M126" i="30"/>
  <c r="V145" i="30"/>
  <c r="X145" i="30"/>
  <c r="V316" i="30"/>
  <c r="X316" i="30"/>
  <c r="V205" i="30"/>
  <c r="X205" i="30"/>
  <c r="X385" i="30"/>
  <c r="V385" i="30"/>
  <c r="V22" i="30"/>
  <c r="X22" i="30"/>
  <c r="X189" i="30"/>
  <c r="V189" i="30"/>
  <c r="V320" i="30"/>
  <c r="X320" i="30"/>
  <c r="V435" i="30"/>
  <c r="X435" i="30"/>
  <c r="M436" i="30"/>
  <c r="V466" i="30"/>
  <c r="X466" i="30"/>
  <c r="V46" i="30"/>
  <c r="X46" i="30"/>
  <c r="X84" i="30"/>
  <c r="V84" i="30"/>
  <c r="X188" i="30"/>
  <c r="V188" i="30"/>
  <c r="V100" i="30"/>
  <c r="X100" i="30"/>
  <c r="V396" i="30"/>
  <c r="X396" i="30"/>
  <c r="V379" i="30"/>
  <c r="X379" i="30"/>
  <c r="X327" i="30"/>
  <c r="V327" i="30"/>
  <c r="V441" i="30"/>
  <c r="X441" i="30"/>
  <c r="X456" i="30"/>
  <c r="V456" i="30"/>
  <c r="M47" i="30"/>
  <c r="V274" i="30"/>
  <c r="X274" i="30"/>
  <c r="V99" i="30"/>
  <c r="X99" i="30"/>
  <c r="V190" i="30"/>
  <c r="X190" i="30"/>
  <c r="V229" i="30"/>
  <c r="X229" i="30"/>
  <c r="X176" i="30"/>
  <c r="V176" i="30"/>
  <c r="M177" i="30"/>
  <c r="V298" i="30"/>
  <c r="X298" i="30"/>
  <c r="V483" i="30"/>
  <c r="X483" i="30"/>
  <c r="M484" i="30"/>
  <c r="V131" i="30"/>
  <c r="X131" i="30"/>
  <c r="X299" i="30"/>
  <c r="V299" i="30"/>
  <c r="V23" i="30"/>
  <c r="X23" i="30"/>
  <c r="V6" i="30"/>
  <c r="X6" i="30"/>
  <c r="M85" i="30"/>
  <c r="V181" i="30"/>
  <c r="X181" i="30"/>
  <c r="X273" i="30"/>
  <c r="V273" i="30"/>
  <c r="V304" i="30"/>
  <c r="V326" i="30"/>
  <c r="X326" i="30"/>
  <c r="M386" i="30"/>
  <c r="M397" i="30"/>
  <c r="X43" i="30"/>
  <c r="V43" i="30"/>
  <c r="X175" i="30"/>
  <c r="V175" i="30"/>
  <c r="V255" i="30"/>
  <c r="X255" i="30"/>
  <c r="M206" i="30"/>
  <c r="M24" i="30"/>
  <c r="V280" i="30"/>
  <c r="X280" i="30"/>
  <c r="M281" i="30"/>
  <c r="V317" i="30"/>
  <c r="X317" i="30"/>
  <c r="M318" i="30"/>
  <c r="X411" i="30"/>
  <c r="V411" i="30"/>
  <c r="V422" i="30"/>
  <c r="X422" i="30"/>
  <c r="M423" i="30"/>
  <c r="M7" i="30"/>
  <c r="X144" i="30"/>
  <c r="V144" i="30"/>
  <c r="M182" i="30"/>
  <c r="V307" i="30"/>
  <c r="X307" i="30"/>
  <c r="M412" i="30"/>
  <c r="M380" i="30"/>
  <c r="X67" i="30"/>
  <c r="V67" i="30"/>
  <c r="V219" i="30"/>
  <c r="X219" i="30"/>
  <c r="M220" i="30"/>
  <c r="M68" i="30"/>
  <c r="V230" i="30"/>
  <c r="X230" i="30"/>
  <c r="V259" i="30"/>
  <c r="X259" i="30"/>
  <c r="M300" i="30"/>
  <c r="V308" i="30"/>
  <c r="X308" i="30"/>
  <c r="V365" i="30"/>
  <c r="X365" i="30"/>
  <c r="X400" i="30"/>
  <c r="V400" i="30"/>
  <c r="X153" i="30"/>
  <c r="V153" i="30"/>
  <c r="V328" i="30"/>
  <c r="X328" i="30"/>
  <c r="V361" i="30"/>
  <c r="X361" i="30"/>
  <c r="V321" i="30"/>
  <c r="X321" i="30"/>
  <c r="V218" i="30"/>
  <c r="X218" i="30"/>
  <c r="M146" i="30"/>
  <c r="V159" i="30"/>
  <c r="X159" i="30"/>
  <c r="M256" i="30"/>
  <c r="M275" i="30"/>
  <c r="M160" i="30"/>
  <c r="V364" i="30"/>
  <c r="X364" i="30"/>
  <c r="M457" i="30"/>
  <c r="T133" i="25"/>
  <c r="AB196" i="25"/>
  <c r="AB160" i="25"/>
  <c r="Z175" i="25"/>
  <c r="X148" i="25"/>
  <c r="AA172" i="25"/>
  <c r="U169" i="25"/>
  <c r="T181" i="25"/>
  <c r="V145" i="25"/>
  <c r="Y118" i="25"/>
  <c r="U151" i="25"/>
  <c r="AA189" i="25"/>
  <c r="V109" i="25"/>
  <c r="AC136" i="25"/>
  <c r="S151" i="25"/>
  <c r="U115" i="25"/>
  <c r="V181" i="25"/>
  <c r="S187" i="25"/>
  <c r="V151" i="25"/>
  <c r="V115" i="25"/>
  <c r="T151" i="25"/>
  <c r="AD198" i="25"/>
  <c r="U187" i="25"/>
  <c r="AF136" i="25"/>
  <c r="T145" i="25"/>
  <c r="AD136" i="25"/>
  <c r="W143" i="25"/>
  <c r="T163" i="25"/>
  <c r="T127" i="25"/>
  <c r="X114" i="25"/>
  <c r="U191" i="25"/>
  <c r="T191" i="25"/>
  <c r="T173" i="25"/>
  <c r="T155" i="25"/>
  <c r="T119" i="25"/>
  <c r="AD160" i="25"/>
  <c r="X196" i="25"/>
  <c r="T193" i="25"/>
  <c r="T157" i="25"/>
  <c r="T121" i="25"/>
  <c r="S137" i="25"/>
  <c r="U146" i="25"/>
  <c r="AC124" i="25"/>
  <c r="V173" i="25"/>
  <c r="U128" i="25"/>
  <c r="U98" i="25"/>
  <c r="AE171" i="25"/>
  <c r="AE153" i="25"/>
  <c r="AE135" i="25"/>
  <c r="AB153" i="25"/>
  <c r="AE151" i="25"/>
  <c r="Z115" i="25"/>
  <c r="U109" i="25"/>
  <c r="AC169" i="25"/>
  <c r="AE115" i="25"/>
  <c r="V187" i="25"/>
  <c r="AE117" i="25"/>
  <c r="Y135" i="25"/>
  <c r="AD98" i="25"/>
  <c r="Y182" i="25"/>
  <c r="W139" i="25"/>
  <c r="W185" i="25"/>
  <c r="W149" i="25"/>
  <c r="T131" i="25"/>
  <c r="U113" i="25"/>
  <c r="V133" i="25"/>
  <c r="V169" i="25"/>
  <c r="AB109" i="25"/>
  <c r="AF153" i="25"/>
  <c r="AC133" i="25"/>
  <c r="AA176" i="25"/>
  <c r="AE187" i="25"/>
  <c r="T177" i="25"/>
  <c r="Z187" i="25"/>
  <c r="Y153" i="25"/>
  <c r="W98" i="25"/>
  <c r="U135" i="25"/>
  <c r="S195" i="25"/>
  <c r="AA143" i="25"/>
  <c r="S182" i="25"/>
  <c r="W129" i="25"/>
  <c r="AA137" i="25"/>
  <c r="DA56" i="25"/>
  <c r="DF56" i="25" s="1"/>
  <c r="AG107" i="25"/>
  <c r="AF122" i="25"/>
  <c r="AF171" i="25"/>
  <c r="AF135" i="25"/>
  <c r="AE186" i="25"/>
  <c r="V159" i="25"/>
  <c r="V105" i="25"/>
  <c r="T195" i="25"/>
  <c r="AD143" i="25"/>
  <c r="T98" i="25"/>
  <c r="T129" i="25"/>
  <c r="T185" i="25"/>
  <c r="V113" i="25"/>
  <c r="U185" i="25"/>
  <c r="AF143" i="25"/>
  <c r="S177" i="25"/>
  <c r="S105" i="25"/>
  <c r="AF181" i="25"/>
  <c r="V175" i="25"/>
  <c r="V121" i="25"/>
  <c r="W113" i="25"/>
  <c r="AB98" i="25"/>
  <c r="U131" i="25"/>
  <c r="AF113" i="25"/>
  <c r="AC164" i="25"/>
  <c r="AA182" i="25"/>
  <c r="S174" i="25"/>
  <c r="AD167" i="25"/>
  <c r="AF131" i="25"/>
  <c r="W162" i="25"/>
  <c r="AF101" i="25"/>
  <c r="AA101" i="25"/>
  <c r="AB187" i="25"/>
  <c r="AB115" i="25"/>
  <c r="AA139" i="25"/>
  <c r="AE183" i="25"/>
  <c r="S141" i="25"/>
  <c r="X115" i="25"/>
  <c r="X105" i="25"/>
  <c r="X184" i="25"/>
  <c r="X112" i="25"/>
  <c r="W175" i="25"/>
  <c r="V139" i="25"/>
  <c r="X177" i="25"/>
  <c r="AB143" i="25"/>
  <c r="AB131" i="25"/>
  <c r="AD107" i="25"/>
  <c r="AG175" i="25"/>
  <c r="AA146" i="25"/>
  <c r="AG139" i="25"/>
  <c r="T167" i="25"/>
  <c r="V193" i="25"/>
  <c r="AA177" i="25"/>
  <c r="AD181" i="25"/>
  <c r="U183" i="25"/>
  <c r="U174" i="25"/>
  <c r="U156" i="25"/>
  <c r="AB191" i="25"/>
  <c r="AF183" i="25"/>
  <c r="AC127" i="25"/>
  <c r="AE161" i="25"/>
  <c r="AB195" i="25"/>
  <c r="AC121" i="25"/>
  <c r="S189" i="25"/>
  <c r="S153" i="25"/>
  <c r="S117" i="25"/>
  <c r="V157" i="25"/>
  <c r="AA170" i="25"/>
  <c r="Y134" i="25"/>
  <c r="T197" i="25"/>
  <c r="W179" i="25"/>
  <c r="U152" i="25"/>
  <c r="S143" i="25"/>
  <c r="S134" i="25"/>
  <c r="U125" i="25"/>
  <c r="U107" i="25"/>
  <c r="AE192" i="25"/>
  <c r="W163" i="25"/>
  <c r="AA134" i="25"/>
  <c r="T117" i="25"/>
  <c r="V189" i="25"/>
  <c r="U192" i="25"/>
  <c r="Z189" i="25"/>
  <c r="W165" i="25"/>
  <c r="AA141" i="25"/>
  <c r="U117" i="25"/>
  <c r="Y117" i="25"/>
  <c r="U153" i="25"/>
  <c r="W157" i="25"/>
  <c r="W121" i="25"/>
  <c r="Z172" i="25"/>
  <c r="W183" i="25"/>
  <c r="W107" i="25"/>
  <c r="V117" i="25"/>
  <c r="W141" i="25"/>
  <c r="U143" i="25"/>
  <c r="W105" i="25"/>
  <c r="AB107" i="25"/>
  <c r="X117" i="25"/>
  <c r="Z146" i="25"/>
  <c r="S185" i="25"/>
  <c r="AF178" i="25"/>
  <c r="AA149" i="25"/>
  <c r="AF142" i="25"/>
  <c r="Y178" i="25"/>
  <c r="Y142" i="25"/>
  <c r="Y106" i="25"/>
  <c r="CY54" i="25"/>
  <c r="DD54" i="25" s="1"/>
  <c r="Z177" i="25"/>
  <c r="Z150" i="25"/>
  <c r="V141" i="25"/>
  <c r="AG132" i="25"/>
  <c r="V123" i="25"/>
  <c r="Z114" i="25"/>
  <c r="AG105" i="25"/>
  <c r="AA112" i="25"/>
  <c r="X134" i="25"/>
  <c r="AC179" i="25"/>
  <c r="T153" i="25"/>
  <c r="X107" i="25"/>
  <c r="V153" i="25"/>
  <c r="T143" i="25"/>
  <c r="AA105" i="25"/>
  <c r="W127" i="25"/>
  <c r="Z117" i="25"/>
  <c r="T162" i="25"/>
  <c r="AF169" i="25"/>
  <c r="AE178" i="25"/>
  <c r="S169" i="25"/>
  <c r="S133" i="25"/>
  <c r="Z153" i="25"/>
  <c r="AD179" i="25"/>
  <c r="X153" i="25"/>
  <c r="AF173" i="25"/>
  <c r="V161" i="25"/>
  <c r="S161" i="25"/>
  <c r="U175" i="25"/>
  <c r="U139" i="25"/>
  <c r="AD194" i="25"/>
  <c r="S175" i="25"/>
  <c r="S139" i="25"/>
  <c r="T189" i="25"/>
  <c r="W189" i="25"/>
  <c r="AF192" i="25"/>
  <c r="S167" i="25"/>
  <c r="S179" i="25"/>
  <c r="AB167" i="25"/>
  <c r="Z148" i="25"/>
  <c r="Y184" i="25"/>
  <c r="Y172" i="25"/>
  <c r="Y136" i="25"/>
  <c r="T179" i="25"/>
  <c r="T165" i="25"/>
  <c r="V167" i="25"/>
  <c r="V149" i="25"/>
  <c r="AC98" i="25"/>
  <c r="T188" i="25"/>
  <c r="AC114" i="25"/>
  <c r="AB193" i="25"/>
  <c r="AB157" i="25"/>
  <c r="AA185" i="25"/>
  <c r="Z105" i="25"/>
  <c r="AF104" i="25"/>
  <c r="AG177" i="25"/>
  <c r="AC141" i="25"/>
  <c r="Z141" i="25"/>
  <c r="Y144" i="25"/>
  <c r="AC105" i="25"/>
  <c r="AB161" i="25"/>
  <c r="V177" i="25"/>
  <c r="AG141" i="25"/>
  <c r="AF152" i="25"/>
  <c r="Z123" i="25"/>
  <c r="AF116" i="25"/>
  <c r="AG162" i="25"/>
  <c r="Y177" i="25"/>
  <c r="S149" i="25"/>
  <c r="AG168" i="25"/>
  <c r="Z186" i="25"/>
  <c r="AC177" i="25"/>
  <c r="V186" i="25"/>
  <c r="V168" i="25"/>
  <c r="V150" i="25"/>
  <c r="V132" i="25"/>
  <c r="V114" i="25"/>
  <c r="AG109" i="25"/>
  <c r="AA144" i="25"/>
  <c r="AG181" i="25"/>
  <c r="AG145" i="25"/>
  <c r="AE104" i="25"/>
  <c r="AE164" i="25"/>
  <c r="M376" i="27"/>
  <c r="M152" i="27"/>
  <c r="M183" i="27"/>
  <c r="M352" i="27"/>
  <c r="M339" i="27"/>
  <c r="M257" i="27"/>
  <c r="M422" i="27"/>
  <c r="M284" i="27"/>
  <c r="M498" i="27"/>
  <c r="M463" i="27"/>
  <c r="M423" i="27"/>
  <c r="M357" i="27"/>
  <c r="M290" i="27"/>
  <c r="M228" i="27"/>
  <c r="M430" i="27"/>
  <c r="M421" i="27"/>
  <c r="M278" i="27"/>
  <c r="M225" i="27"/>
  <c r="M476" i="27"/>
  <c r="M469" i="27"/>
  <c r="M289" i="27"/>
  <c r="M479" i="27"/>
  <c r="M375" i="27"/>
  <c r="M345" i="27"/>
  <c r="M467" i="27"/>
  <c r="M302" i="27"/>
  <c r="M190" i="27"/>
  <c r="M335" i="27"/>
  <c r="M250" i="27"/>
  <c r="M265" i="27"/>
  <c r="M439" i="27"/>
  <c r="M435" i="27"/>
  <c r="M360" i="27"/>
  <c r="M326" i="27"/>
  <c r="M424" i="27"/>
  <c r="M343" i="27"/>
  <c r="M312" i="27"/>
  <c r="M171" i="27"/>
  <c r="N301" i="26"/>
  <c r="N443" i="26"/>
  <c r="N201" i="26"/>
  <c r="N311" i="26"/>
  <c r="N378" i="26"/>
  <c r="N390" i="26"/>
  <c r="N458" i="26"/>
  <c r="N186" i="26"/>
  <c r="N169" i="26"/>
  <c r="N499" i="26"/>
  <c r="N365" i="26"/>
  <c r="N440" i="26"/>
  <c r="N340" i="26"/>
  <c r="N425" i="26"/>
  <c r="N496" i="26"/>
  <c r="N293" i="26"/>
  <c r="N363" i="26"/>
  <c r="AE141" i="25"/>
  <c r="AD133" i="25"/>
  <c r="U195" i="25"/>
  <c r="AG135" i="25"/>
  <c r="AE142" i="25"/>
  <c r="AE177" i="25"/>
  <c r="AF126" i="25"/>
  <c r="AB177" i="25"/>
  <c r="W135" i="25"/>
  <c r="Z102" i="25"/>
  <c r="X187" i="25"/>
  <c r="U177" i="25"/>
  <c r="AC176" i="25"/>
  <c r="AD164" i="25"/>
  <c r="AB152" i="25"/>
  <c r="AB104" i="25"/>
  <c r="AE181" i="25"/>
  <c r="AF163" i="25"/>
  <c r="AE145" i="25"/>
  <c r="AE195" i="25"/>
  <c r="AF174" i="25"/>
  <c r="AE156" i="25"/>
  <c r="AF138" i="25"/>
  <c r="AE120" i="25"/>
  <c r="AE111" i="25"/>
  <c r="AB162" i="25"/>
  <c r="W133" i="25"/>
  <c r="AA142" i="25"/>
  <c r="AA178" i="25"/>
  <c r="W171" i="25"/>
  <c r="AF177" i="25"/>
  <c r="AC99" i="25"/>
  <c r="W173" i="25"/>
  <c r="Y146" i="25"/>
  <c r="CZ22" i="25"/>
  <c r="DE22" i="25" s="1"/>
  <c r="Y131" i="25"/>
  <c r="W137" i="25"/>
  <c r="AA173" i="25"/>
  <c r="Z103" i="25"/>
  <c r="U147" i="25"/>
  <c r="AF129" i="25"/>
  <c r="AC198" i="25"/>
  <c r="AC186" i="25"/>
  <c r="AD174" i="25"/>
  <c r="X150" i="25"/>
  <c r="AD138" i="25"/>
  <c r="AD126" i="25"/>
  <c r="Y108" i="25"/>
  <c r="DB56" i="25"/>
  <c r="DG56" i="25" s="1"/>
  <c r="X188" i="25"/>
  <c r="X186" i="25"/>
  <c r="AA167" i="25"/>
  <c r="AF172" i="25"/>
  <c r="V156" i="25"/>
  <c r="AE138" i="25"/>
  <c r="AC126" i="25"/>
  <c r="Y120" i="25"/>
  <c r="U111" i="25"/>
  <c r="V195" i="25"/>
  <c r="S173" i="25"/>
  <c r="AB138" i="25"/>
  <c r="AD109" i="25"/>
  <c r="AE127" i="25"/>
  <c r="AB145" i="25"/>
  <c r="AA175" i="25"/>
  <c r="AE174" i="25"/>
  <c r="U129" i="25"/>
  <c r="AF154" i="25"/>
  <c r="AE154" i="25"/>
  <c r="AB150" i="25"/>
  <c r="AB181" i="25"/>
  <c r="AE165" i="25"/>
  <c r="S114" i="25"/>
  <c r="AC174" i="25"/>
  <c r="Y173" i="25"/>
  <c r="AB164" i="25"/>
  <c r="Y156" i="25"/>
  <c r="U163" i="25"/>
  <c r="AD152" i="25"/>
  <c r="AF147" i="25"/>
  <c r="Y138" i="25"/>
  <c r="AE129" i="25"/>
  <c r="AG115" i="25"/>
  <c r="AF115" i="25"/>
  <c r="Y145" i="25"/>
  <c r="W115" i="25"/>
  <c r="X103" i="25"/>
  <c r="S186" i="25"/>
  <c r="U181" i="25"/>
  <c r="W168" i="25"/>
  <c r="AG179" i="25"/>
  <c r="Z137" i="25"/>
  <c r="AF137" i="25"/>
  <c r="AF110" i="25"/>
  <c r="Z107" i="25"/>
  <c r="Y196" i="25"/>
  <c r="X160" i="25"/>
  <c r="X124" i="25"/>
  <c r="W198" i="25"/>
  <c r="AB186" i="25"/>
  <c r="AA180" i="25"/>
  <c r="AF160" i="25"/>
  <c r="AB129" i="25"/>
  <c r="U138" i="25"/>
  <c r="AD131" i="25"/>
  <c r="X173" i="25"/>
  <c r="AB155" i="25"/>
  <c r="X176" i="25"/>
  <c r="U165" i="25"/>
  <c r="W138" i="25"/>
  <c r="Z139" i="25"/>
  <c r="V126" i="25"/>
  <c r="W116" i="25"/>
  <c r="AE163" i="25"/>
  <c r="AC150" i="25"/>
  <c r="AF111" i="25"/>
  <c r="AD128" i="25"/>
  <c r="CZ96" i="25"/>
  <c r="DE96" i="25" s="1"/>
  <c r="CY20" i="25"/>
  <c r="DD20" i="25" s="1"/>
  <c r="AB188" i="25"/>
  <c r="AE179" i="25"/>
  <c r="AC185" i="25"/>
  <c r="AB137" i="25"/>
  <c r="AC125" i="25"/>
  <c r="DA41" i="25"/>
  <c r="DF41" i="25" s="1"/>
  <c r="AA166" i="25"/>
  <c r="AA159" i="25"/>
  <c r="AA130" i="25"/>
  <c r="AA123" i="25"/>
  <c r="DA16" i="25"/>
  <c r="DF16" i="25" s="1"/>
  <c r="AE198" i="25"/>
  <c r="AB189" i="25"/>
  <c r="AE180" i="25"/>
  <c r="AC183" i="25"/>
  <c r="T147" i="25"/>
  <c r="AD135" i="25"/>
  <c r="AB111" i="25"/>
  <c r="AC162" i="25"/>
  <c r="S144" i="25"/>
  <c r="AB136" i="25"/>
  <c r="AE109" i="25"/>
  <c r="X152" i="25"/>
  <c r="AF146" i="25"/>
  <c r="AA116" i="25"/>
  <c r="U145" i="25"/>
  <c r="AB174" i="25"/>
  <c r="CY56" i="25"/>
  <c r="DD56" i="25" s="1"/>
  <c r="AC138" i="25"/>
  <c r="Z108" i="25"/>
  <c r="X169" i="25"/>
  <c r="AF162" i="25"/>
  <c r="AG198" i="25"/>
  <c r="AF127" i="25"/>
  <c r="CZ56" i="25"/>
  <c r="DE56" i="25" s="1"/>
  <c r="DB62" i="25"/>
  <c r="DG62" i="25" s="1"/>
  <c r="CY26" i="25"/>
  <c r="DD26" i="25" s="1"/>
  <c r="CY14" i="25"/>
  <c r="DD14" i="25" s="1"/>
  <c r="CY2" i="25"/>
  <c r="DD2" i="25" s="1"/>
  <c r="AD186" i="25"/>
  <c r="Z169" i="25"/>
  <c r="AA131" i="25"/>
  <c r="W109" i="25"/>
  <c r="X195" i="25"/>
  <c r="Y147" i="25"/>
  <c r="AC188" i="25"/>
  <c r="AC128" i="25"/>
  <c r="CZ35" i="25"/>
  <c r="DE35" i="25" s="1"/>
  <c r="AC161" i="25"/>
  <c r="T161" i="25"/>
  <c r="X164" i="25"/>
  <c r="AA164" i="25"/>
  <c r="T137" i="25"/>
  <c r="AC173" i="25"/>
  <c r="AC167" i="25"/>
  <c r="DA20" i="25"/>
  <c r="DF20" i="25" s="1"/>
  <c r="Y171" i="25"/>
  <c r="X171" i="25"/>
  <c r="Z171" i="25"/>
  <c r="S171" i="25"/>
  <c r="CZ90" i="25"/>
  <c r="DE90" i="25" s="1"/>
  <c r="DA90" i="25"/>
  <c r="DF90" i="25" s="1"/>
  <c r="DB4" i="25"/>
  <c r="DG4" i="25" s="1"/>
  <c r="DA4" i="25"/>
  <c r="DF4" i="25" s="1"/>
  <c r="CZ4" i="25"/>
  <c r="DE4" i="25" s="1"/>
  <c r="CY4" i="25"/>
  <c r="DD4" i="25" s="1"/>
  <c r="W193" i="25"/>
  <c r="AG193" i="25"/>
  <c r="AG149" i="25"/>
  <c r="Z149" i="25"/>
  <c r="AB197" i="25"/>
  <c r="AE197" i="25"/>
  <c r="Y128" i="25"/>
  <c r="X128" i="25"/>
  <c r="AA128" i="25"/>
  <c r="CZ65" i="25"/>
  <c r="DE65" i="25" s="1"/>
  <c r="AB198" i="25"/>
  <c r="T183" i="25"/>
  <c r="AD185" i="25"/>
  <c r="Y179" i="25"/>
  <c r="V179" i="25"/>
  <c r="U161" i="25"/>
  <c r="AD157" i="25"/>
  <c r="T135" i="25"/>
  <c r="V125" i="25"/>
  <c r="DA68" i="25"/>
  <c r="DF68" i="25" s="1"/>
  <c r="DB68" i="25"/>
  <c r="DG68" i="25" s="1"/>
  <c r="CY68" i="25"/>
  <c r="DD68" i="25" s="1"/>
  <c r="CZ68" i="25"/>
  <c r="DE68" i="25" s="1"/>
  <c r="DA28" i="25"/>
  <c r="DF28" i="25" s="1"/>
  <c r="CZ28" i="25"/>
  <c r="DE28" i="25" s="1"/>
  <c r="Y170" i="25"/>
  <c r="AF170" i="25"/>
  <c r="X149" i="25"/>
  <c r="AD149" i="25"/>
  <c r="AC149" i="25"/>
  <c r="T149" i="25"/>
  <c r="AC113" i="25"/>
  <c r="T113" i="25"/>
  <c r="AD121" i="25"/>
  <c r="AG121" i="25"/>
  <c r="AF100" i="25"/>
  <c r="Y100" i="25"/>
  <c r="U100" i="25"/>
  <c r="AD100" i="25"/>
  <c r="T100" i="25"/>
  <c r="AA102" i="25"/>
  <c r="AD102" i="25"/>
  <c r="V103" i="25"/>
  <c r="S103" i="25"/>
  <c r="W103" i="25"/>
  <c r="Y180" i="25"/>
  <c r="AF180" i="25"/>
  <c r="U180" i="25"/>
  <c r="Z101" i="25"/>
  <c r="AE101" i="25"/>
  <c r="AC101" i="25"/>
  <c r="CZ20" i="25"/>
  <c r="DE20" i="25" s="1"/>
  <c r="DB20" i="25"/>
  <c r="DG20" i="25" s="1"/>
  <c r="AC137" i="25"/>
  <c r="X137" i="25"/>
  <c r="AD137" i="25"/>
  <c r="Z113" i="25"/>
  <c r="AA113" i="25"/>
  <c r="CZ5" i="25"/>
  <c r="DE5" i="25" s="1"/>
  <c r="DA5" i="25"/>
  <c r="DF5" i="25" s="1"/>
  <c r="AF195" i="25"/>
  <c r="AA195" i="25"/>
  <c r="AG195" i="25"/>
  <c r="AD195" i="25"/>
  <c r="W195" i="25"/>
  <c r="W123" i="25"/>
  <c r="AG123" i="25"/>
  <c r="AF189" i="25"/>
  <c r="Y189" i="25"/>
  <c r="U189" i="25"/>
  <c r="AD159" i="25"/>
  <c r="AC159" i="25"/>
  <c r="T159" i="25"/>
  <c r="T123" i="25"/>
  <c r="AD123" i="25"/>
  <c r="AB183" i="25"/>
  <c r="AC147" i="25"/>
  <c r="AB147" i="25"/>
  <c r="X100" i="25"/>
  <c r="AC123" i="25"/>
  <c r="Y113" i="25"/>
  <c r="AB100" i="25"/>
  <c r="S135" i="25"/>
  <c r="AA135" i="25"/>
  <c r="X135" i="25"/>
  <c r="Z135" i="25"/>
  <c r="AE189" i="25"/>
  <c r="AG157" i="25"/>
  <c r="S113" i="25"/>
  <c r="CZ16" i="25"/>
  <c r="DE16" i="25" s="1"/>
  <c r="DB76" i="25"/>
  <c r="DG76" i="25" s="1"/>
  <c r="DA76" i="25"/>
  <c r="DF76" i="25" s="1"/>
  <c r="CZ76" i="25"/>
  <c r="DE76" i="25" s="1"/>
  <c r="CY76" i="25"/>
  <c r="DD76" i="25" s="1"/>
  <c r="AB179" i="25"/>
  <c r="U179" i="25"/>
  <c r="AB125" i="25"/>
  <c r="T125" i="25"/>
  <c r="AA106" i="25"/>
  <c r="AF106" i="25"/>
  <c r="AG159" i="25"/>
  <c r="W159" i="25"/>
  <c r="T171" i="25"/>
  <c r="AD171" i="25"/>
  <c r="AC171" i="25"/>
  <c r="AB171" i="25"/>
  <c r="AB135" i="25"/>
  <c r="AC135" i="25"/>
  <c r="T111" i="25"/>
  <c r="AD111" i="25"/>
  <c r="AC111" i="25"/>
  <c r="X185" i="25"/>
  <c r="AD173" i="25"/>
  <c r="X113" i="25"/>
  <c r="Z165" i="25"/>
  <c r="S165" i="25"/>
  <c r="X129" i="25"/>
  <c r="Y129" i="25"/>
  <c r="S129" i="25"/>
  <c r="AC197" i="25"/>
  <c r="V197" i="25"/>
  <c r="AC191" i="25"/>
  <c r="V191" i="25"/>
  <c r="Z185" i="25"/>
  <c r="AG185" i="25"/>
  <c r="V185" i="25"/>
  <c r="AG173" i="25"/>
  <c r="Z173" i="25"/>
  <c r="V155" i="25"/>
  <c r="AE155" i="25"/>
  <c r="AC155" i="25"/>
  <c r="AE143" i="25"/>
  <c r="V143" i="25"/>
  <c r="AC143" i="25"/>
  <c r="AG143" i="25"/>
  <c r="Z143" i="25"/>
  <c r="AG137" i="25"/>
  <c r="V137" i="25"/>
  <c r="AE131" i="25"/>
  <c r="AC131" i="25"/>
  <c r="V131" i="25"/>
  <c r="V119" i="25"/>
  <c r="AC119" i="25"/>
  <c r="AE113" i="25"/>
  <c r="AG113" i="25"/>
  <c r="AE107" i="25"/>
  <c r="V107" i="25"/>
  <c r="AC107" i="25"/>
  <c r="Y137" i="25"/>
  <c r="U137" i="25"/>
  <c r="AE137" i="25"/>
  <c r="AF128" i="25"/>
  <c r="AB128" i="25"/>
  <c r="AE119" i="25"/>
  <c r="AB119" i="25"/>
  <c r="U119" i="25"/>
  <c r="X194" i="25"/>
  <c r="S194" i="25"/>
  <c r="AA194" i="25"/>
  <c r="AF187" i="25"/>
  <c r="AG187" i="25"/>
  <c r="AD187" i="25"/>
  <c r="AA187" i="25"/>
  <c r="Z158" i="25"/>
  <c r="AA158" i="25"/>
  <c r="AG151" i="25"/>
  <c r="AD151" i="25"/>
  <c r="AA151" i="25"/>
  <c r="Y122" i="25"/>
  <c r="AA122" i="25"/>
  <c r="S107" i="25"/>
  <c r="AA107" i="25"/>
  <c r="Y107" i="25"/>
  <c r="AG189" i="25"/>
  <c r="AD189" i="25"/>
  <c r="AA153" i="25"/>
  <c r="AD153" i="25"/>
  <c r="W153" i="25"/>
  <c r="AF117" i="25"/>
  <c r="AD117" i="25"/>
  <c r="W117" i="25"/>
  <c r="AB102" i="25"/>
  <c r="AF102" i="25"/>
  <c r="AE102" i="25"/>
  <c r="DB16" i="25"/>
  <c r="DG16" i="25" s="1"/>
  <c r="CY16" i="25"/>
  <c r="DD16" i="25" s="1"/>
  <c r="AD113" i="25"/>
  <c r="CZ74" i="25"/>
  <c r="DE74" i="25" s="1"/>
  <c r="CZ50" i="25"/>
  <c r="DE50" i="25" s="1"/>
  <c r="CY95" i="25"/>
  <c r="DD95" i="25" s="1"/>
  <c r="CZ89" i="25"/>
  <c r="DE89" i="25" s="1"/>
  <c r="CZ66" i="25"/>
  <c r="DE66" i="25" s="1"/>
  <c r="DB42" i="25"/>
  <c r="DG42" i="25" s="1"/>
  <c r="DB18" i="25"/>
  <c r="DG18" i="25" s="1"/>
  <c r="DA79" i="25"/>
  <c r="DF79" i="25" s="1"/>
  <c r="DA55" i="25"/>
  <c r="DF55" i="25" s="1"/>
  <c r="DB47" i="25"/>
  <c r="DG47" i="25" s="1"/>
  <c r="CY31" i="25"/>
  <c r="DD31" i="25" s="1"/>
  <c r="Z193" i="25"/>
  <c r="AD192" i="25"/>
  <c r="AC180" i="25"/>
  <c r="AB168" i="25"/>
  <c r="AB156" i="25"/>
  <c r="AD144" i="25"/>
  <c r="AC132" i="25"/>
  <c r="AD120" i="25"/>
  <c r="AB108" i="25"/>
  <c r="X111" i="25"/>
  <c r="AE110" i="25"/>
  <c r="Y194" i="25"/>
  <c r="CZ60" i="25"/>
  <c r="DE60" i="25" s="1"/>
  <c r="DA12" i="25"/>
  <c r="DF12" i="25" s="1"/>
  <c r="Z196" i="25"/>
  <c r="Y130" i="25"/>
  <c r="S196" i="25"/>
  <c r="V136" i="25"/>
  <c r="T124" i="25"/>
  <c r="V118" i="25"/>
  <c r="AG131" i="25"/>
  <c r="CZ70" i="25"/>
  <c r="DE70" i="25" s="1"/>
  <c r="AC100" i="25"/>
  <c r="AG99" i="25"/>
  <c r="AF188" i="25"/>
  <c r="X159" i="25"/>
  <c r="CY90" i="25"/>
  <c r="DD90" i="25" s="1"/>
  <c r="T103" i="25"/>
  <c r="AD183" i="25"/>
  <c r="AG170" i="25"/>
  <c r="Y139" i="25"/>
  <c r="S180" i="25"/>
  <c r="S108" i="25"/>
  <c r="Z167" i="25"/>
  <c r="X131" i="25"/>
  <c r="DB65" i="25"/>
  <c r="DG65" i="25" s="1"/>
  <c r="CY41" i="25"/>
  <c r="DD41" i="25" s="1"/>
  <c r="CZ29" i="25"/>
  <c r="DE29" i="25" s="1"/>
  <c r="X133" i="25"/>
  <c r="AF182" i="25"/>
  <c r="Y188" i="25"/>
  <c r="AA152" i="25"/>
  <c r="Y116" i="25"/>
  <c r="X101" i="25"/>
  <c r="T194" i="25"/>
  <c r="U188" i="25"/>
  <c r="W182" i="25"/>
  <c r="W176" i="25"/>
  <c r="S170" i="25"/>
  <c r="W164" i="25"/>
  <c r="S158" i="25"/>
  <c r="S152" i="25"/>
  <c r="S146" i="25"/>
  <c r="T140" i="25"/>
  <c r="W134" i="25"/>
  <c r="W128" i="25"/>
  <c r="S122" i="25"/>
  <c r="S116" i="25"/>
  <c r="U110" i="25"/>
  <c r="U104" i="25"/>
  <c r="AD175" i="25"/>
  <c r="AD139" i="25"/>
  <c r="AC115" i="25"/>
  <c r="Y190" i="25"/>
  <c r="Y154" i="25"/>
  <c r="AE136" i="25"/>
  <c r="CZ81" i="25"/>
  <c r="DE81" i="25" s="1"/>
  <c r="W114" i="25"/>
  <c r="AF99" i="25"/>
  <c r="T198" i="25"/>
  <c r="S192" i="25"/>
  <c r="AE191" i="25"/>
  <c r="V180" i="25"/>
  <c r="Y169" i="25"/>
  <c r="T150" i="25"/>
  <c r="V138" i="25"/>
  <c r="U182" i="25"/>
  <c r="X116" i="25"/>
  <c r="T114" i="25"/>
  <c r="W110" i="25"/>
  <c r="Y164" i="25"/>
  <c r="V192" i="25"/>
  <c r="W122" i="25"/>
  <c r="Y101" i="25"/>
  <c r="AD124" i="25"/>
  <c r="AG98" i="25"/>
  <c r="AF164" i="25"/>
  <c r="T116" i="25"/>
  <c r="AD196" i="25"/>
  <c r="W181" i="25"/>
  <c r="U120" i="25"/>
  <c r="DB41" i="25"/>
  <c r="DG41" i="25" s="1"/>
  <c r="W140" i="25"/>
  <c r="V122" i="25"/>
  <c r="AC163" i="25"/>
  <c r="W167" i="25"/>
  <c r="AD145" i="25"/>
  <c r="W146" i="25"/>
  <c r="S131" i="25"/>
  <c r="T115" i="25"/>
  <c r="U108" i="25"/>
  <c r="T104" i="25"/>
  <c r="U162" i="25"/>
  <c r="AD162" i="25"/>
  <c r="AA181" i="25"/>
  <c r="Z159" i="25"/>
  <c r="U116" i="25"/>
  <c r="AG100" i="25"/>
  <c r="U198" i="25"/>
  <c r="AD163" i="25"/>
  <c r="V162" i="25"/>
  <c r="X175" i="25"/>
  <c r="CY29" i="25"/>
  <c r="DD29" i="25" s="1"/>
  <c r="DB72" i="25"/>
  <c r="DG72" i="25" s="1"/>
  <c r="AA190" i="25"/>
  <c r="AA118" i="25"/>
  <c r="Z118" i="25"/>
  <c r="X106" i="25"/>
  <c r="Z195" i="25"/>
  <c r="S159" i="25"/>
  <c r="AG167" i="25"/>
  <c r="U144" i="25"/>
  <c r="AF145" i="25"/>
  <c r="T139" i="25"/>
  <c r="X139" i="25"/>
  <c r="W131" i="25"/>
  <c r="AF109" i="25"/>
  <c r="W108" i="25"/>
  <c r="AA160" i="25"/>
  <c r="AB163" i="25"/>
  <c r="V174" i="25"/>
  <c r="AD147" i="25"/>
  <c r="W188" i="25"/>
  <c r="AF198" i="25"/>
  <c r="Z131" i="25"/>
  <c r="AG126" i="25"/>
  <c r="W174" i="25"/>
  <c r="Y195" i="25"/>
  <c r="AA196" i="25"/>
  <c r="T187" i="25"/>
  <c r="T186" i="25"/>
  <c r="AA145" i="25"/>
  <c r="X151" i="25"/>
  <c r="U122" i="25"/>
  <c r="AA124" i="25"/>
  <c r="V100" i="25"/>
  <c r="U102" i="25"/>
  <c r="AD99" i="25"/>
  <c r="AB127" i="25"/>
  <c r="Y152" i="25"/>
  <c r="AD115" i="25"/>
  <c r="V144" i="25"/>
  <c r="W145" i="25"/>
  <c r="Y174" i="25"/>
  <c r="DB90" i="25"/>
  <c r="DG90" i="25" s="1"/>
  <c r="CZ41" i="25"/>
  <c r="DE41" i="25" s="1"/>
  <c r="S176" i="25"/>
  <c r="S164" i="25"/>
  <c r="S123" i="25"/>
  <c r="V98" i="25"/>
  <c r="AE98" i="25"/>
  <c r="T176" i="25"/>
  <c r="W152" i="25"/>
  <c r="T152" i="25"/>
  <c r="W126" i="25"/>
  <c r="X174" i="25"/>
  <c r="W102" i="25"/>
  <c r="W147" i="25"/>
  <c r="CY65" i="25"/>
  <c r="DD65" i="25" s="1"/>
  <c r="W194" i="25"/>
  <c r="W158" i="25"/>
  <c r="CY5" i="25"/>
  <c r="DD5" i="25" s="1"/>
  <c r="S188" i="25"/>
  <c r="V176" i="25"/>
  <c r="AC175" i="25"/>
  <c r="S150" i="25"/>
  <c r="T164" i="25"/>
  <c r="AB151" i="25"/>
  <c r="T175" i="25"/>
  <c r="T174" i="25"/>
  <c r="U126" i="25"/>
  <c r="AA109" i="25"/>
  <c r="Y133" i="25"/>
  <c r="AE100" i="25"/>
  <c r="AB173" i="25"/>
  <c r="U164" i="25"/>
  <c r="AC151" i="25"/>
  <c r="U134" i="25"/>
  <c r="W132" i="25"/>
  <c r="S128" i="25"/>
  <c r="U170" i="25"/>
  <c r="Z133" i="25"/>
  <c r="AC103" i="25"/>
  <c r="AD127" i="25"/>
  <c r="DA65" i="25"/>
  <c r="DF65" i="25" s="1"/>
  <c r="S138" i="25"/>
  <c r="X123" i="25"/>
  <c r="T128" i="25"/>
  <c r="W170" i="25"/>
  <c r="AC139" i="25"/>
  <c r="X167" i="25"/>
  <c r="DB27" i="25"/>
  <c r="DG27" i="25" s="1"/>
  <c r="CZ3" i="25"/>
  <c r="DE3" i="25" s="1"/>
  <c r="X197" i="25"/>
  <c r="X125" i="25"/>
  <c r="AA110" i="25"/>
  <c r="AG172" i="25"/>
  <c r="AG166" i="25"/>
  <c r="AG160" i="25"/>
  <c r="AG130" i="25"/>
  <c r="AG112" i="25"/>
  <c r="AG106" i="25"/>
  <c r="AE193" i="25"/>
  <c r="AF166" i="25"/>
  <c r="AF121" i="25"/>
  <c r="AF112" i="25"/>
  <c r="AE103" i="25"/>
  <c r="AD142" i="25"/>
  <c r="AA192" i="25"/>
  <c r="X163" i="25"/>
  <c r="W156" i="25"/>
  <c r="X127" i="25"/>
  <c r="AA120" i="25"/>
  <c r="DA94" i="25"/>
  <c r="DF94" i="25" s="1"/>
  <c r="DB87" i="25"/>
  <c r="DG87" i="25" s="1"/>
  <c r="W196" i="25"/>
  <c r="T184" i="25"/>
  <c r="S178" i="25"/>
  <c r="U172" i="25"/>
  <c r="W160" i="25"/>
  <c r="W154" i="25"/>
  <c r="T148" i="25"/>
  <c r="W136" i="25"/>
  <c r="W130" i="25"/>
  <c r="W124" i="25"/>
  <c r="T112" i="25"/>
  <c r="DA52" i="25"/>
  <c r="DF52" i="25" s="1"/>
  <c r="AE168" i="25"/>
  <c r="AF159" i="25"/>
  <c r="U141" i="25"/>
  <c r="AE132" i="25"/>
  <c r="AE123" i="25"/>
  <c r="AE114" i="25"/>
  <c r="Y105" i="25"/>
  <c r="DB30" i="25"/>
  <c r="DG30" i="25" s="1"/>
  <c r="Z166" i="25"/>
  <c r="AC112" i="25"/>
  <c r="AB112" i="25"/>
  <c r="AE148" i="25"/>
  <c r="AD154" i="25"/>
  <c r="U196" i="25"/>
  <c r="AD176" i="25"/>
  <c r="AE130" i="25"/>
  <c r="V190" i="25"/>
  <c r="T106" i="25"/>
  <c r="V188" i="25"/>
  <c r="AE150" i="25"/>
  <c r="Y125" i="25"/>
  <c r="Y123" i="25"/>
  <c r="S148" i="25"/>
  <c r="AC196" i="25"/>
  <c r="W190" i="25"/>
  <c r="U150" i="25"/>
  <c r="W104" i="25"/>
  <c r="AC178" i="25"/>
  <c r="AD118" i="25"/>
  <c r="U166" i="25"/>
  <c r="Y185" i="25"/>
  <c r="AA154" i="25"/>
  <c r="Y148" i="25"/>
  <c r="AF168" i="25"/>
  <c r="AA133" i="25"/>
  <c r="Y175" i="25"/>
  <c r="X142" i="25"/>
  <c r="AG178" i="25"/>
  <c r="AD190" i="25"/>
  <c r="AE188" i="25"/>
  <c r="AF157" i="25"/>
  <c r="AF167" i="25"/>
  <c r="AB148" i="25"/>
  <c r="AC166" i="25"/>
  <c r="X183" i="25"/>
  <c r="Y167" i="25"/>
  <c r="AC154" i="25"/>
  <c r="AG134" i="25"/>
  <c r="AE112" i="25"/>
  <c r="U103" i="25"/>
  <c r="AF193" i="25"/>
  <c r="AE184" i="25"/>
  <c r="T142" i="25"/>
  <c r="T166" i="25"/>
  <c r="AF139" i="25"/>
  <c r="T130" i="25"/>
  <c r="W112" i="25"/>
  <c r="AG190" i="25"/>
  <c r="AB130" i="25"/>
  <c r="V154" i="25"/>
  <c r="W118" i="25"/>
  <c r="Z124" i="25"/>
  <c r="AG156" i="25"/>
  <c r="X178" i="25"/>
  <c r="AB121" i="25"/>
  <c r="S121" i="25"/>
  <c r="Y121" i="25"/>
  <c r="AF197" i="25"/>
  <c r="W197" i="25"/>
  <c r="AD197" i="25"/>
  <c r="AG197" i="25"/>
  <c r="AA168" i="25"/>
  <c r="Z168" i="25"/>
  <c r="S168" i="25"/>
  <c r="Y168" i="25"/>
  <c r="W161" i="25"/>
  <c r="AD161" i="25"/>
  <c r="AF161" i="25"/>
  <c r="Y132" i="25"/>
  <c r="Z132" i="25"/>
  <c r="AA132" i="25"/>
  <c r="S132" i="25"/>
  <c r="AG125" i="25"/>
  <c r="AF125" i="25"/>
  <c r="W125" i="25"/>
  <c r="CZ92" i="25"/>
  <c r="DE92" i="25" s="1"/>
  <c r="DA92" i="25"/>
  <c r="DF92" i="25" s="1"/>
  <c r="CY92" i="25"/>
  <c r="DD92" i="25" s="1"/>
  <c r="V194" i="25"/>
  <c r="AG194" i="25"/>
  <c r="AC194" i="25"/>
  <c r="Z194" i="25"/>
  <c r="AE182" i="25"/>
  <c r="AG182" i="25"/>
  <c r="V182" i="25"/>
  <c r="Y158" i="25"/>
  <c r="U158" i="25"/>
  <c r="AF158" i="25"/>
  <c r="AE149" i="25"/>
  <c r="AB149" i="25"/>
  <c r="Y149" i="25"/>
  <c r="AF149" i="25"/>
  <c r="AB140" i="25"/>
  <c r="U140" i="25"/>
  <c r="Z182" i="25"/>
  <c r="AD125" i="25"/>
  <c r="Y193" i="25"/>
  <c r="U149" i="25"/>
  <c r="AG161" i="25"/>
  <c r="DB92" i="25"/>
  <c r="DG92" i="25" s="1"/>
  <c r="DA24" i="25"/>
  <c r="DF24" i="25" s="1"/>
  <c r="AB190" i="25"/>
  <c r="T196" i="25"/>
  <c r="X166" i="25"/>
  <c r="AF150" i="25"/>
  <c r="AG154" i="25"/>
  <c r="AB154" i="25"/>
  <c r="S130" i="25"/>
  <c r="U124" i="25"/>
  <c r="AB123" i="25"/>
  <c r="AC148" i="25"/>
  <c r="U142" i="25"/>
  <c r="S142" i="25"/>
  <c r="T136" i="25"/>
  <c r="V166" i="25"/>
  <c r="Z112" i="25"/>
  <c r="AF156" i="25"/>
  <c r="AF103" i="25"/>
  <c r="AE106" i="25"/>
  <c r="AF130" i="25"/>
  <c r="X154" i="25"/>
  <c r="AD166" i="25"/>
  <c r="W178" i="25"/>
  <c r="Z184" i="25"/>
  <c r="W142" i="25"/>
  <c r="AF140" i="25"/>
  <c r="AG176" i="25"/>
  <c r="AG164" i="25"/>
  <c r="AG122" i="25"/>
  <c r="Z110" i="25"/>
  <c r="AE167" i="25"/>
  <c r="CY3" i="25"/>
  <c r="DD3" i="25" s="1"/>
  <c r="CZ37" i="25"/>
  <c r="DE37" i="25" s="1"/>
  <c r="CZ13" i="25"/>
  <c r="DE13" i="25" s="1"/>
  <c r="Z178" i="25"/>
  <c r="Z106" i="25"/>
  <c r="CY78" i="25"/>
  <c r="DD78" i="25" s="1"/>
  <c r="Z197" i="25"/>
  <c r="U193" i="25"/>
  <c r="V196" i="25"/>
  <c r="AB175" i="25"/>
  <c r="Z154" i="25"/>
  <c r="Y150" i="25"/>
  <c r="AF141" i="25"/>
  <c r="U130" i="25"/>
  <c r="Z125" i="25"/>
  <c r="X130" i="25"/>
  <c r="S124" i="25"/>
  <c r="U114" i="25"/>
  <c r="Y127" i="25"/>
  <c r="AE118" i="25"/>
  <c r="Y112" i="25"/>
  <c r="Y163" i="25"/>
  <c r="U168" i="25"/>
  <c r="AE139" i="25"/>
  <c r="AD106" i="25"/>
  <c r="AC106" i="25"/>
  <c r="AB159" i="25"/>
  <c r="AF190" i="25"/>
  <c r="AA163" i="25"/>
  <c r="AF120" i="25"/>
  <c r="AE121" i="25"/>
  <c r="X190" i="25"/>
  <c r="AE196" i="25"/>
  <c r="AB184" i="25"/>
  <c r="AF175" i="25"/>
  <c r="Z163" i="25"/>
  <c r="AC168" i="25"/>
  <c r="S160" i="25"/>
  <c r="AG136" i="25"/>
  <c r="V124" i="25"/>
  <c r="AF118" i="25"/>
  <c r="Z142" i="25"/>
  <c r="Z130" i="25"/>
  <c r="AA127" i="25"/>
  <c r="AE105" i="25"/>
  <c r="AF132" i="25"/>
  <c r="U136" i="25"/>
  <c r="AB166" i="25"/>
  <c r="V130" i="25"/>
  <c r="AB139" i="25"/>
  <c r="S125" i="25"/>
  <c r="AG196" i="25"/>
  <c r="W166" i="25"/>
  <c r="T178" i="25"/>
  <c r="AB106" i="25"/>
  <c r="Y110" i="25"/>
  <c r="AE175" i="25"/>
  <c r="Y161" i="25"/>
  <c r="U160" i="25"/>
  <c r="S136" i="25"/>
  <c r="U121" i="25"/>
  <c r="AA125" i="25"/>
  <c r="Z127" i="25"/>
  <c r="AB103" i="25"/>
  <c r="AC118" i="25"/>
  <c r="Y103" i="25"/>
  <c r="AF105" i="25"/>
  <c r="U123" i="25"/>
  <c r="U184" i="25"/>
  <c r="U118" i="25"/>
  <c r="X118" i="25"/>
  <c r="AC192" i="25"/>
  <c r="AE190" i="25"/>
  <c r="W192" i="25"/>
  <c r="Z161" i="25"/>
  <c r="T160" i="25"/>
  <c r="V160" i="25"/>
  <c r="AB141" i="25"/>
  <c r="AC130" i="25"/>
  <c r="AB118" i="25"/>
  <c r="W120" i="25"/>
  <c r="S112" i="25"/>
  <c r="S127" i="25"/>
  <c r="AG118" i="25"/>
  <c r="U105" i="25"/>
  <c r="V184" i="25"/>
  <c r="T154" i="25"/>
  <c r="AF123" i="25"/>
  <c r="AE124" i="25"/>
  <c r="AG192" i="25"/>
  <c r="AC172" i="25"/>
  <c r="AG120" i="25"/>
  <c r="V148" i="25"/>
  <c r="AG124" i="25"/>
  <c r="AC190" i="25"/>
  <c r="S184" i="25"/>
  <c r="AB178" i="25"/>
  <c r="Z160" i="25"/>
  <c r="U159" i="25"/>
  <c r="S163" i="25"/>
  <c r="Y141" i="25"/>
  <c r="AD130" i="25"/>
  <c r="T120" i="25"/>
  <c r="U112" i="25"/>
  <c r="AE160" i="25"/>
  <c r="Z190" i="25"/>
  <c r="S118" i="25"/>
  <c r="V106" i="25"/>
  <c r="W172" i="25"/>
  <c r="CY94" i="25"/>
  <c r="DD94" i="25" s="1"/>
  <c r="S190" i="25"/>
  <c r="AE172" i="25"/>
  <c r="T172" i="25"/>
  <c r="AE157" i="25"/>
  <c r="AA161" i="25"/>
  <c r="AB142" i="25"/>
  <c r="V112" i="25"/>
  <c r="V142" i="25"/>
  <c r="Y159" i="25"/>
  <c r="Y114" i="25"/>
  <c r="T118" i="25"/>
  <c r="AC160" i="25"/>
  <c r="U132" i="25"/>
  <c r="S154" i="25"/>
  <c r="CZ94" i="25"/>
  <c r="DE94" i="25" s="1"/>
  <c r="T190" i="25"/>
  <c r="Y166" i="25"/>
  <c r="S172" i="25"/>
  <c r="U157" i="25"/>
  <c r="AC142" i="25"/>
  <c r="S110" i="25"/>
  <c r="U106" i="25"/>
  <c r="AC108" i="25"/>
  <c r="AD178" i="25"/>
  <c r="U178" i="25"/>
  <c r="S166" i="25"/>
  <c r="W106" i="25"/>
  <c r="AE159" i="25"/>
  <c r="AG142" i="25"/>
  <c r="Z136" i="25"/>
  <c r="S106" i="25"/>
  <c r="DB94" i="25"/>
  <c r="DG94" i="25" s="1"/>
  <c r="U190" i="25"/>
  <c r="AE166" i="25"/>
  <c r="U148" i="25"/>
  <c r="S197" i="25"/>
  <c r="V178" i="25"/>
  <c r="DA87" i="25"/>
  <c r="DF87" i="25" s="1"/>
  <c r="U154" i="25"/>
  <c r="AB114" i="25"/>
  <c r="AA198" i="25"/>
  <c r="Z198" i="25"/>
  <c r="S198" i="25"/>
  <c r="AG191" i="25"/>
  <c r="W191" i="25"/>
  <c r="AD191" i="25"/>
  <c r="AA162" i="25"/>
  <c r="Z162" i="25"/>
  <c r="S162" i="25"/>
  <c r="Y162" i="25"/>
  <c r="X162" i="25"/>
  <c r="AF155" i="25"/>
  <c r="AD155" i="25"/>
  <c r="W155" i="25"/>
  <c r="AG155" i="25"/>
  <c r="AA126" i="25"/>
  <c r="Z126" i="25"/>
  <c r="S126" i="25"/>
  <c r="X126" i="25"/>
  <c r="Y126" i="25"/>
  <c r="AD119" i="25"/>
  <c r="AF119" i="25"/>
  <c r="AG119" i="25"/>
  <c r="W119" i="25"/>
  <c r="AA99" i="25"/>
  <c r="X99" i="25"/>
  <c r="Y99" i="25"/>
  <c r="Z99" i="25"/>
  <c r="CY86" i="25"/>
  <c r="DD86" i="25" s="1"/>
  <c r="DB86" i="25"/>
  <c r="DG86" i="25" s="1"/>
  <c r="DA86" i="25"/>
  <c r="DF86" i="25" s="1"/>
  <c r="DA38" i="25"/>
  <c r="DF38" i="25" s="1"/>
  <c r="CY38" i="25"/>
  <c r="DD38" i="25" s="1"/>
  <c r="DB82" i="25"/>
  <c r="DG82" i="25" s="1"/>
  <c r="CZ82" i="25"/>
  <c r="DE82" i="25" s="1"/>
  <c r="DA82" i="25"/>
  <c r="DF82" i="25" s="1"/>
  <c r="CY82" i="25"/>
  <c r="DD82" i="25" s="1"/>
  <c r="CY74" i="25"/>
  <c r="DD74" i="25" s="1"/>
  <c r="DB58" i="25"/>
  <c r="DG58" i="25" s="1"/>
  <c r="CZ58" i="25"/>
  <c r="DE58" i="25" s="1"/>
  <c r="DA50" i="25"/>
  <c r="DF50" i="25" s="1"/>
  <c r="DB50" i="25"/>
  <c r="DG50" i="25" s="1"/>
  <c r="DB34" i="25"/>
  <c r="DG34" i="25" s="1"/>
  <c r="DA34" i="25"/>
  <c r="DF34" i="25" s="1"/>
  <c r="DA26" i="25"/>
  <c r="DF26" i="25" s="1"/>
  <c r="DB26" i="25"/>
  <c r="DG26" i="25" s="1"/>
  <c r="CZ10" i="25"/>
  <c r="DE10" i="25" s="1"/>
  <c r="CY10" i="25"/>
  <c r="DD10" i="25" s="1"/>
  <c r="DA2" i="25"/>
  <c r="DF2" i="25" s="1"/>
  <c r="CZ2" i="25"/>
  <c r="DE2" i="25" s="1"/>
  <c r="AD182" i="25"/>
  <c r="AB182" i="25"/>
  <c r="T182" i="25"/>
  <c r="X182" i="25"/>
  <c r="AC182" i="25"/>
  <c r="AC170" i="25"/>
  <c r="AD170" i="25"/>
  <c r="X170" i="25"/>
  <c r="T170" i="25"/>
  <c r="AD158" i="25"/>
  <c r="AC158" i="25"/>
  <c r="X158" i="25"/>
  <c r="AB158" i="25"/>
  <c r="T158" i="25"/>
  <c r="AC146" i="25"/>
  <c r="T146" i="25"/>
  <c r="X146" i="25"/>
  <c r="AD146" i="25"/>
  <c r="AB146" i="25"/>
  <c r="AC134" i="25"/>
  <c r="T134" i="25"/>
  <c r="AB134" i="25"/>
  <c r="AD134" i="25"/>
  <c r="AC122" i="25"/>
  <c r="AB122" i="25"/>
  <c r="X122" i="25"/>
  <c r="T122" i="25"/>
  <c r="AD122" i="25"/>
  <c r="AB110" i="25"/>
  <c r="AD110" i="25"/>
  <c r="AC110" i="25"/>
  <c r="T110" i="25"/>
  <c r="X110" i="25"/>
  <c r="DA77" i="25"/>
  <c r="DF77" i="25" s="1"/>
  <c r="CZ77" i="25"/>
  <c r="DE77" i="25" s="1"/>
  <c r="CY53" i="25"/>
  <c r="DD53" i="25" s="1"/>
  <c r="DB53" i="25"/>
  <c r="DG53" i="25" s="1"/>
  <c r="DA53" i="25"/>
  <c r="DF53" i="25" s="1"/>
  <c r="AA191" i="25"/>
  <c r="S191" i="25"/>
  <c r="Y191" i="25"/>
  <c r="AD184" i="25"/>
  <c r="AG184" i="25"/>
  <c r="AA184" i="25"/>
  <c r="W184" i="25"/>
  <c r="AF184" i="25"/>
  <c r="X155" i="25"/>
  <c r="S155" i="25"/>
  <c r="Y155" i="25"/>
  <c r="AA155" i="25"/>
  <c r="AG148" i="25"/>
  <c r="AF148" i="25"/>
  <c r="W148" i="25"/>
  <c r="AA148" i="25"/>
  <c r="AA119" i="25"/>
  <c r="S119" i="25"/>
  <c r="Y119" i="25"/>
  <c r="Z119" i="25"/>
  <c r="X119" i="25"/>
  <c r="X104" i="25"/>
  <c r="AA104" i="25"/>
  <c r="Z104" i="25"/>
  <c r="Y104" i="25"/>
  <c r="Y98" i="25"/>
  <c r="X98" i="25"/>
  <c r="AA98" i="25"/>
  <c r="Z98" i="25"/>
  <c r="S98" i="25"/>
  <c r="W101" i="25"/>
  <c r="U101" i="25"/>
  <c r="S101" i="25"/>
  <c r="T101" i="25"/>
  <c r="V101" i="25"/>
  <c r="CY97" i="25"/>
  <c r="DD97" i="25" s="1"/>
  <c r="DA97" i="25"/>
  <c r="DF97" i="25" s="1"/>
  <c r="DA91" i="25"/>
  <c r="DF91" i="25" s="1"/>
  <c r="DB91" i="25"/>
  <c r="DG91" i="25" s="1"/>
  <c r="CY91" i="25"/>
  <c r="DD91" i="25" s="1"/>
  <c r="CZ91" i="25"/>
  <c r="DE91" i="25" s="1"/>
  <c r="CY69" i="25"/>
  <c r="DD69" i="25" s="1"/>
  <c r="DB69" i="25"/>
  <c r="DG69" i="25" s="1"/>
  <c r="DA69" i="25"/>
  <c r="DF69" i="25" s="1"/>
  <c r="CZ57" i="25"/>
  <c r="DE57" i="25" s="1"/>
  <c r="CY57" i="25"/>
  <c r="DD57" i="25" s="1"/>
  <c r="CY45" i="25"/>
  <c r="DD45" i="25" s="1"/>
  <c r="DA45" i="25"/>
  <c r="DF45" i="25" s="1"/>
  <c r="DB45" i="25"/>
  <c r="DG45" i="25" s="1"/>
  <c r="CZ45" i="25"/>
  <c r="DE45" i="25" s="1"/>
  <c r="DA33" i="25"/>
  <c r="DF33" i="25" s="1"/>
  <c r="CY33" i="25"/>
  <c r="DD33" i="25" s="1"/>
  <c r="CY21" i="25"/>
  <c r="DD21" i="25" s="1"/>
  <c r="DA21" i="25"/>
  <c r="DF21" i="25" s="1"/>
  <c r="DB21" i="25"/>
  <c r="DG21" i="25" s="1"/>
  <c r="CZ21" i="25"/>
  <c r="DE21" i="25" s="1"/>
  <c r="DA9" i="25"/>
  <c r="DF9" i="25" s="1"/>
  <c r="CZ9" i="25"/>
  <c r="DE9" i="25" s="1"/>
  <c r="DB9" i="25"/>
  <c r="DG9" i="25" s="1"/>
  <c r="DA71" i="25"/>
  <c r="DF71" i="25" s="1"/>
  <c r="DB71" i="25"/>
  <c r="DG71" i="25" s="1"/>
  <c r="CZ63" i="25"/>
  <c r="DE63" i="25" s="1"/>
  <c r="CY63" i="25"/>
  <c r="DD63" i="25" s="1"/>
  <c r="DB39" i="25"/>
  <c r="DG39" i="25" s="1"/>
  <c r="DA39" i="25"/>
  <c r="DF39" i="25" s="1"/>
  <c r="CY39" i="25"/>
  <c r="DD39" i="25" s="1"/>
  <c r="S104" i="25"/>
  <c r="CZ33" i="25"/>
  <c r="DE33" i="25" s="1"/>
  <c r="AB170" i="25"/>
  <c r="Z155" i="25"/>
  <c r="CY50" i="25"/>
  <c r="DD50" i="25" s="1"/>
  <c r="X191" i="25"/>
  <c r="X198" i="25"/>
  <c r="Y198" i="25"/>
  <c r="CZ79" i="25"/>
  <c r="DE79" i="25" s="1"/>
  <c r="Z191" i="25"/>
  <c r="CZ53" i="25"/>
  <c r="DE53" i="25" s="1"/>
  <c r="DA23" i="25"/>
  <c r="DF23" i="25" s="1"/>
  <c r="DB23" i="25"/>
  <c r="DG23" i="25" s="1"/>
  <c r="CZ15" i="25"/>
  <c r="DE15" i="25" s="1"/>
  <c r="CY15" i="25"/>
  <c r="DD15" i="25" s="1"/>
  <c r="DA7" i="25"/>
  <c r="DF7" i="25" s="1"/>
  <c r="DB7" i="25"/>
  <c r="DG7" i="25" s="1"/>
  <c r="S157" i="25"/>
  <c r="Y157" i="25"/>
  <c r="AA150" i="25"/>
  <c r="AG150" i="25"/>
  <c r="AF114" i="25"/>
  <c r="AD114" i="25"/>
  <c r="AG114" i="25"/>
  <c r="DB88" i="25"/>
  <c r="DG88" i="25" s="1"/>
  <c r="DA88" i="25"/>
  <c r="DF88" i="25" s="1"/>
  <c r="DB64" i="25"/>
  <c r="DG64" i="25" s="1"/>
  <c r="DA64" i="25"/>
  <c r="DF64" i="25" s="1"/>
  <c r="CY8" i="25"/>
  <c r="DD8" i="25" s="1"/>
  <c r="CZ8" i="25"/>
  <c r="DE8" i="25" s="1"/>
  <c r="DA8" i="25"/>
  <c r="DF8" i="25" s="1"/>
  <c r="DB8" i="25"/>
  <c r="DG8" i="25" s="1"/>
  <c r="DB32" i="25"/>
  <c r="DG32" i="25" s="1"/>
  <c r="DA32" i="25"/>
  <c r="DF32" i="25" s="1"/>
  <c r="DB40" i="25"/>
  <c r="DG40" i="25" s="1"/>
  <c r="DA40" i="25"/>
  <c r="DF40" i="25" s="1"/>
  <c r="CY40" i="25"/>
  <c r="DD40" i="25" s="1"/>
  <c r="CZ40" i="25"/>
  <c r="DE40" i="25" s="1"/>
  <c r="DA44" i="25"/>
  <c r="DF44" i="25" s="1"/>
  <c r="DB44" i="25"/>
  <c r="DG44" i="25" s="1"/>
  <c r="CZ44" i="25"/>
  <c r="DE44" i="25" s="1"/>
  <c r="CY44" i="25"/>
  <c r="DD44" i="25" s="1"/>
  <c r="AG186" i="25"/>
  <c r="T168" i="25"/>
  <c r="W186" i="25"/>
  <c r="AD168" i="25"/>
  <c r="T144" i="25"/>
  <c r="AD132" i="25"/>
  <c r="AD108" i="25"/>
  <c r="CY23" i="25"/>
  <c r="DD23" i="25" s="1"/>
  <c r="V170" i="25"/>
  <c r="AE170" i="25"/>
  <c r="V158" i="25"/>
  <c r="AG158" i="25"/>
  <c r="AG152" i="25"/>
  <c r="AC152" i="25"/>
  <c r="V152" i="25"/>
  <c r="AC140" i="25"/>
  <c r="AE140" i="25"/>
  <c r="V140" i="25"/>
  <c r="V116" i="25"/>
  <c r="AG116" i="25"/>
  <c r="AF176" i="25"/>
  <c r="U176" i="25"/>
  <c r="CY89" i="25"/>
  <c r="DD89" i="25" s="1"/>
  <c r="CY71" i="25"/>
  <c r="DD71" i="25" s="1"/>
  <c r="DA17" i="25"/>
  <c r="DF17" i="25" s="1"/>
  <c r="CY17" i="25"/>
  <c r="DD17" i="25" s="1"/>
  <c r="Y176" i="25"/>
  <c r="Z176" i="25"/>
  <c r="W169" i="25"/>
  <c r="AA169" i="25"/>
  <c r="AG169" i="25"/>
  <c r="Z140" i="25"/>
  <c r="AG103" i="25"/>
  <c r="AA103" i="25"/>
  <c r="AD103" i="25"/>
  <c r="DA83" i="25"/>
  <c r="DF83" i="25" s="1"/>
  <c r="DB83" i="25"/>
  <c r="DG83" i="25" s="1"/>
  <c r="DB75" i="25"/>
  <c r="DG75" i="25" s="1"/>
  <c r="DA75" i="25"/>
  <c r="DF75" i="25" s="1"/>
  <c r="DA67" i="25"/>
  <c r="DF67" i="25" s="1"/>
  <c r="CZ67" i="25"/>
  <c r="DE67" i="25" s="1"/>
  <c r="CY67" i="25"/>
  <c r="DD67" i="25" s="1"/>
  <c r="DA59" i="25"/>
  <c r="DF59" i="25" s="1"/>
  <c r="DB59" i="25"/>
  <c r="DG59" i="25" s="1"/>
  <c r="CZ59" i="25"/>
  <c r="DE59" i="25" s="1"/>
  <c r="DA43" i="25"/>
  <c r="DF43" i="25" s="1"/>
  <c r="DB43" i="25"/>
  <c r="DG43" i="25" s="1"/>
  <c r="DA35" i="25"/>
  <c r="DF35" i="25" s="1"/>
  <c r="DB35" i="25"/>
  <c r="DG35" i="25" s="1"/>
  <c r="DA27" i="25"/>
  <c r="DF27" i="25" s="1"/>
  <c r="CY27" i="25"/>
  <c r="DD27" i="25" s="1"/>
  <c r="DA19" i="25"/>
  <c r="DF19" i="25" s="1"/>
  <c r="CZ19" i="25"/>
  <c r="DE19" i="25" s="1"/>
  <c r="CY11" i="25"/>
  <c r="DD11" i="25" s="1"/>
  <c r="DB11" i="25"/>
  <c r="DG11" i="25" s="1"/>
  <c r="CZ11" i="25"/>
  <c r="DE11" i="25" s="1"/>
  <c r="CZ73" i="25"/>
  <c r="DE73" i="25" s="1"/>
  <c r="DB73" i="25"/>
  <c r="DG73" i="25" s="1"/>
  <c r="DA73" i="25"/>
  <c r="DF73" i="25" s="1"/>
  <c r="CZ49" i="25"/>
  <c r="DE49" i="25" s="1"/>
  <c r="CY49" i="25"/>
  <c r="DD49" i="25" s="1"/>
  <c r="DA49" i="25"/>
  <c r="DF49" i="25" s="1"/>
  <c r="DB25" i="25"/>
  <c r="DG25" i="25" s="1"/>
  <c r="DA25" i="25"/>
  <c r="DF25" i="25" s="1"/>
  <c r="CZ25" i="25"/>
  <c r="DE25" i="25" s="1"/>
  <c r="CY25" i="25"/>
  <c r="DD25" i="25" s="1"/>
  <c r="AA171" i="25"/>
  <c r="AG171" i="25"/>
  <c r="S100" i="25"/>
  <c r="Z100" i="25"/>
  <c r="AA100" i="25"/>
  <c r="DB54" i="25"/>
  <c r="DG54" i="25" s="1"/>
  <c r="DA54" i="25"/>
  <c r="DF54" i="25" s="1"/>
  <c r="V102" i="25"/>
  <c r="AG102" i="25"/>
  <c r="DB97" i="25"/>
  <c r="DG97" i="25" s="1"/>
  <c r="DA80" i="25"/>
  <c r="DF80" i="25" s="1"/>
  <c r="CZ80" i="25"/>
  <c r="DE80" i="25" s="1"/>
  <c r="CY80" i="25"/>
  <c r="DD80" i="25" s="1"/>
  <c r="DB80" i="25"/>
  <c r="DG80" i="25" s="1"/>
  <c r="CY28" i="25"/>
  <c r="DD28" i="25" s="1"/>
  <c r="DB28" i="25"/>
  <c r="DG28" i="25" s="1"/>
  <c r="AF186" i="25"/>
  <c r="Y186" i="25"/>
  <c r="U186" i="25"/>
  <c r="DB52" i="25"/>
  <c r="DG52" i="25" s="1"/>
  <c r="CZ52" i="25"/>
  <c r="DE52" i="25" s="1"/>
  <c r="CY52" i="25"/>
  <c r="DD52" i="25" s="1"/>
  <c r="X180" i="25"/>
  <c r="AA186" i="25"/>
  <c r="V134" i="25"/>
  <c r="AA114" i="25"/>
  <c r="V104" i="25"/>
  <c r="X132" i="25"/>
  <c r="AD104" i="25"/>
  <c r="V110" i="25"/>
  <c r="CY19" i="25"/>
  <c r="DD19" i="25" s="1"/>
  <c r="AE128" i="25"/>
  <c r="AE99" i="25"/>
  <c r="S111" i="25"/>
  <c r="AB99" i="25"/>
  <c r="AG188" i="25"/>
  <c r="AF185" i="25"/>
  <c r="CY35" i="25"/>
  <c r="DD35" i="25" s="1"/>
  <c r="U194" i="25"/>
  <c r="AE185" i="25"/>
  <c r="AE194" i="25"/>
  <c r="Z157" i="25"/>
  <c r="AA111" i="25"/>
  <c r="AG110" i="25"/>
  <c r="X144" i="25"/>
  <c r="T132" i="25"/>
  <c r="AA140" i="25"/>
  <c r="CZ27" i="25"/>
  <c r="DE27" i="25" s="1"/>
  <c r="CZ32" i="25"/>
  <c r="DE32" i="25" s="1"/>
  <c r="AB194" i="25"/>
  <c r="S193" i="25"/>
  <c r="AC144" i="25"/>
  <c r="Z122" i="25"/>
  <c r="AC104" i="25"/>
  <c r="AF133" i="25"/>
  <c r="Z164" i="25"/>
  <c r="AE176" i="25"/>
  <c r="AG140" i="25"/>
  <c r="CY59" i="25"/>
  <c r="DD59" i="25" s="1"/>
  <c r="CY64" i="25"/>
  <c r="DD64" i="25" s="1"/>
  <c r="X193" i="25"/>
  <c r="AA157" i="25"/>
  <c r="Z128" i="25"/>
  <c r="AA121" i="25"/>
  <c r="Z121" i="25"/>
  <c r="X108" i="25"/>
  <c r="X157" i="25"/>
  <c r="AD169" i="25"/>
  <c r="CY83" i="25"/>
  <c r="DD83" i="25" s="1"/>
  <c r="CZ64" i="25"/>
  <c r="DE64" i="25" s="1"/>
  <c r="T192" i="25"/>
  <c r="AA193" i="25"/>
  <c r="AB185" i="25"/>
  <c r="V164" i="25"/>
  <c r="AE158" i="25"/>
  <c r="AD150" i="25"/>
  <c r="AE116" i="25"/>
  <c r="V128" i="25"/>
  <c r="X121" i="25"/>
  <c r="AG104" i="25"/>
  <c r="AD180" i="25"/>
  <c r="AG128" i="25"/>
  <c r="CY32" i="25"/>
  <c r="DD32" i="25" s="1"/>
  <c r="CZ83" i="25"/>
  <c r="DE83" i="25" s="1"/>
  <c r="CZ43" i="25"/>
  <c r="DE43" i="25" s="1"/>
  <c r="S147" i="25"/>
  <c r="AA147" i="25"/>
  <c r="AC120" i="25"/>
  <c r="AB120" i="25"/>
  <c r="X120" i="25"/>
  <c r="S140" i="25"/>
  <c r="Y140" i="25"/>
  <c r="DB49" i="25"/>
  <c r="DG49" i="25" s="1"/>
  <c r="AB180" i="25"/>
  <c r="X168" i="25"/>
  <c r="AC156" i="25"/>
  <c r="X147" i="25"/>
  <c r="AE146" i="25"/>
  <c r="AB144" i="25"/>
  <c r="U167" i="25"/>
  <c r="Z134" i="25"/>
  <c r="Z116" i="25"/>
  <c r="T108" i="25"/>
  <c r="W150" i="25"/>
  <c r="V146" i="25"/>
  <c r="CZ23" i="25"/>
  <c r="DE23" i="25" s="1"/>
  <c r="CY43" i="25"/>
  <c r="DD43" i="25" s="1"/>
  <c r="AB192" i="25"/>
  <c r="T180" i="25"/>
  <c r="AB176" i="25"/>
  <c r="AD156" i="25"/>
  <c r="T156" i="25"/>
  <c r="Z147" i="25"/>
  <c r="AB132" i="25"/>
  <c r="AF194" i="25"/>
  <c r="AE152" i="25"/>
  <c r="AG146" i="25"/>
  <c r="AE122" i="25"/>
  <c r="DA81" i="25"/>
  <c r="DF81" i="25" s="1"/>
  <c r="DB57" i="25"/>
  <c r="DG57" i="25" s="1"/>
  <c r="DB3" i="25"/>
  <c r="DG3" i="25" s="1"/>
  <c r="AA197" i="25"/>
  <c r="X161" i="25"/>
  <c r="AF98" i="25"/>
  <c r="DB15" i="25"/>
  <c r="DG15" i="25" s="1"/>
  <c r="CZ39" i="25"/>
  <c r="DE39" i="25" s="1"/>
  <c r="DA11" i="25"/>
  <c r="DF11" i="25" s="1"/>
  <c r="CY37" i="25"/>
  <c r="DD37" i="25" s="1"/>
  <c r="DA58" i="25"/>
  <c r="DF58" i="25" s="1"/>
  <c r="CZ34" i="25"/>
  <c r="DE34" i="25" s="1"/>
  <c r="DA10" i="25"/>
  <c r="DF10" i="25" s="1"/>
  <c r="CY81" i="25"/>
  <c r="DD81" i="25" s="1"/>
  <c r="CY9" i="25"/>
  <c r="DD9" i="25" s="1"/>
  <c r="AF191" i="25"/>
  <c r="CY77" i="25"/>
  <c r="DD77" i="25" s="1"/>
  <c r="CY75" i="25"/>
  <c r="DD75" i="25" s="1"/>
  <c r="CY51" i="25"/>
  <c r="DD51" i="25" s="1"/>
  <c r="AA188" i="25"/>
  <c r="Z152" i="25"/>
  <c r="CZ54" i="25"/>
  <c r="DE54" i="25" s="1"/>
  <c r="AD188" i="25"/>
  <c r="CY88" i="25"/>
  <c r="DD88" i="25" s="1"/>
  <c r="DA47" i="25"/>
  <c r="DF47" i="25" s="1"/>
  <c r="CY79" i="25"/>
  <c r="DD79" i="25" s="1"/>
  <c r="DB55" i="25"/>
  <c r="DG55" i="25" s="1"/>
  <c r="DB31" i="25"/>
  <c r="DG31" i="25" s="1"/>
  <c r="CY7" i="25"/>
  <c r="DD7" i="25" s="1"/>
  <c r="CZ95" i="25"/>
  <c r="DE95" i="25" s="1"/>
  <c r="AG101" i="25"/>
  <c r="AF179" i="25"/>
  <c r="DB63" i="25"/>
  <c r="DG63" i="25" s="1"/>
  <c r="DB33" i="25"/>
  <c r="DG33" i="25" s="1"/>
  <c r="DA29" i="25"/>
  <c r="DF29" i="25" s="1"/>
  <c r="CY73" i="25"/>
  <c r="DD73" i="25" s="1"/>
  <c r="X192" i="25"/>
  <c r="CY85" i="25"/>
  <c r="DD85" i="25" s="1"/>
  <c r="DB37" i="25"/>
  <c r="DG37" i="25" s="1"/>
  <c r="DA13" i="25"/>
  <c r="DF13" i="25" s="1"/>
  <c r="DA61" i="25"/>
  <c r="DF61" i="25" s="1"/>
  <c r="Z170" i="25"/>
  <c r="Y183" i="25"/>
  <c r="S183" i="25"/>
  <c r="AA165" i="25"/>
  <c r="X165" i="25"/>
  <c r="AA156" i="25"/>
  <c r="X156" i="25"/>
  <c r="Z138" i="25"/>
  <c r="AA138" i="25"/>
  <c r="DA93" i="25"/>
  <c r="DF93" i="25" s="1"/>
  <c r="DB93" i="25"/>
  <c r="DG93" i="25" s="1"/>
  <c r="CZ93" i="25"/>
  <c r="DE93" i="25" s="1"/>
  <c r="CY93" i="25"/>
  <c r="DD93" i="25" s="1"/>
  <c r="CZ84" i="25"/>
  <c r="DE84" i="25" s="1"/>
  <c r="CY84" i="25"/>
  <c r="DD84" i="25" s="1"/>
  <c r="DB84" i="25"/>
  <c r="DG84" i="25" s="1"/>
  <c r="CZ78" i="25"/>
  <c r="DE78" i="25" s="1"/>
  <c r="DB78" i="25"/>
  <c r="DG78" i="25" s="1"/>
  <c r="DA78" i="25"/>
  <c r="DF78" i="25" s="1"/>
  <c r="DA72" i="25"/>
  <c r="DF72" i="25" s="1"/>
  <c r="CZ72" i="25"/>
  <c r="DE72" i="25" s="1"/>
  <c r="CY72" i="25"/>
  <c r="DD72" i="25" s="1"/>
  <c r="CY66" i="25"/>
  <c r="DD66" i="25" s="1"/>
  <c r="DB66" i="25"/>
  <c r="DG66" i="25" s="1"/>
  <c r="DA66" i="25"/>
  <c r="DF66" i="25" s="1"/>
  <c r="CY60" i="25"/>
  <c r="DD60" i="25" s="1"/>
  <c r="DA60" i="25"/>
  <c r="DF60" i="25" s="1"/>
  <c r="DB48" i="25"/>
  <c r="DG48" i="25" s="1"/>
  <c r="CZ48" i="25"/>
  <c r="DE48" i="25" s="1"/>
  <c r="CY42" i="25"/>
  <c r="DD42" i="25" s="1"/>
  <c r="CZ42" i="25"/>
  <c r="DE42" i="25" s="1"/>
  <c r="DA42" i="25"/>
  <c r="DF42" i="25" s="1"/>
  <c r="DB36" i="25"/>
  <c r="DG36" i="25" s="1"/>
  <c r="CZ36" i="25"/>
  <c r="DE36" i="25" s="1"/>
  <c r="CY36" i="25"/>
  <c r="DD36" i="25" s="1"/>
  <c r="CY30" i="25"/>
  <c r="DD30" i="25" s="1"/>
  <c r="CZ30" i="25"/>
  <c r="DE30" i="25" s="1"/>
  <c r="DA30" i="25"/>
  <c r="DF30" i="25" s="1"/>
  <c r="CY24" i="25"/>
  <c r="DD24" i="25" s="1"/>
  <c r="DB24" i="25"/>
  <c r="DG24" i="25" s="1"/>
  <c r="CZ24" i="25"/>
  <c r="DE24" i="25" s="1"/>
  <c r="CY18" i="25"/>
  <c r="DD18" i="25" s="1"/>
  <c r="DA18" i="25"/>
  <c r="DF18" i="25" s="1"/>
  <c r="DB12" i="25"/>
  <c r="DG12" i="25" s="1"/>
  <c r="CZ12" i="25"/>
  <c r="DE12" i="25" s="1"/>
  <c r="CY12" i="25"/>
  <c r="DD12" i="25" s="1"/>
  <c r="CY6" i="25"/>
  <c r="DD6" i="25" s="1"/>
  <c r="CZ6" i="25"/>
  <c r="DE6" i="25" s="1"/>
  <c r="DA6" i="25"/>
  <c r="DF6" i="25" s="1"/>
  <c r="X102" i="25"/>
  <c r="S102" i="25"/>
  <c r="Y102" i="25"/>
  <c r="DB70" i="25"/>
  <c r="DG70" i="25" s="1"/>
  <c r="CY70" i="25"/>
  <c r="DD70" i="25" s="1"/>
  <c r="DA70" i="25"/>
  <c r="DF70" i="25" s="1"/>
  <c r="CY62" i="25"/>
  <c r="DD62" i="25" s="1"/>
  <c r="CZ62" i="25"/>
  <c r="DE62" i="25" s="1"/>
  <c r="DA62" i="25"/>
  <c r="DF62" i="25" s="1"/>
  <c r="DA46" i="25"/>
  <c r="DF46" i="25" s="1"/>
  <c r="DB46" i="25"/>
  <c r="DG46" i="25" s="1"/>
  <c r="CZ46" i="25"/>
  <c r="DE46" i="25" s="1"/>
  <c r="CY46" i="25"/>
  <c r="DD46" i="25" s="1"/>
  <c r="CZ38" i="25"/>
  <c r="DE38" i="25" s="1"/>
  <c r="DB38" i="25"/>
  <c r="DG38" i="25" s="1"/>
  <c r="DB22" i="25"/>
  <c r="DG22" i="25" s="1"/>
  <c r="CY22" i="25"/>
  <c r="DD22" i="25" s="1"/>
  <c r="DA22" i="25"/>
  <c r="DF22" i="25" s="1"/>
  <c r="DB14" i="25"/>
  <c r="DG14" i="25" s="1"/>
  <c r="CZ14" i="25"/>
  <c r="DE14" i="25" s="1"/>
  <c r="DA14" i="25"/>
  <c r="DF14" i="25" s="1"/>
  <c r="S120" i="25"/>
  <c r="DA84" i="25"/>
  <c r="DF84" i="25" s="1"/>
  <c r="DA48" i="25"/>
  <c r="DF48" i="25" s="1"/>
  <c r="DB95" i="25"/>
  <c r="DG95" i="25" s="1"/>
  <c r="CY48" i="25"/>
  <c r="DD48" i="25" s="1"/>
  <c r="Z192" i="25"/>
  <c r="AA174" i="25"/>
  <c r="S156" i="25"/>
  <c r="Z129" i="25"/>
  <c r="Y111" i="25"/>
  <c r="Y165" i="25"/>
  <c r="DB6" i="25"/>
  <c r="DG6" i="25" s="1"/>
  <c r="DA95" i="25"/>
  <c r="DF95" i="25" s="1"/>
  <c r="CZ17" i="25"/>
  <c r="DE17" i="25" s="1"/>
  <c r="CZ87" i="25"/>
  <c r="DE87" i="25" s="1"/>
  <c r="Z174" i="25"/>
  <c r="Z111" i="25"/>
  <c r="DB5" i="25"/>
  <c r="DG5" i="25" s="1"/>
  <c r="CZ18" i="25"/>
  <c r="DE18" i="25" s="1"/>
  <c r="DB89" i="25"/>
  <c r="DG89" i="25" s="1"/>
  <c r="CZ69" i="25"/>
  <c r="DE69" i="25" s="1"/>
  <c r="CZ86" i="25"/>
  <c r="DE86" i="25" s="1"/>
  <c r="CY96" i="25"/>
  <c r="DD96" i="25" s="1"/>
  <c r="DA96" i="25"/>
  <c r="DF96" i="25" s="1"/>
  <c r="U197" i="25"/>
  <c r="Y197" i="25"/>
  <c r="U173" i="25"/>
  <c r="AE173" i="25"/>
  <c r="AD140" i="25"/>
  <c r="X140" i="25"/>
  <c r="AD116" i="25"/>
  <c r="AB116" i="25"/>
  <c r="AC116" i="25"/>
  <c r="AB101" i="25"/>
  <c r="AD101" i="25"/>
  <c r="DB61" i="25"/>
  <c r="DG61" i="25" s="1"/>
  <c r="AA183" i="25"/>
  <c r="DB96" i="25"/>
  <c r="DG96" i="25" s="1"/>
  <c r="DB60" i="25"/>
  <c r="DG60" i="25" s="1"/>
  <c r="DA36" i="25"/>
  <c r="DF36" i="25" s="1"/>
  <c r="DB17" i="25"/>
  <c r="DG17" i="25" s="1"/>
  <c r="CY87" i="25"/>
  <c r="DD87" i="25" s="1"/>
  <c r="DA57" i="25"/>
  <c r="DF57" i="25" s="1"/>
  <c r="DB29" i="25"/>
  <c r="DG29" i="25" s="1"/>
  <c r="CZ97" i="25"/>
  <c r="DE97" i="25" s="1"/>
  <c r="CZ88" i="25"/>
  <c r="DE88" i="25" s="1"/>
  <c r="DB79" i="25"/>
  <c r="DG79" i="25" s="1"/>
  <c r="CY58" i="25"/>
  <c r="DD58" i="25" s="1"/>
  <c r="DA31" i="25"/>
  <c r="DF31" i="25" s="1"/>
  <c r="DB13" i="25"/>
  <c r="DG13" i="25" s="1"/>
  <c r="CZ51" i="25"/>
  <c r="DE51" i="25" s="1"/>
  <c r="DB81" i="25"/>
  <c r="DG81" i="25" s="1"/>
  <c r="DA51" i="25"/>
  <c r="DF51" i="25" s="1"/>
  <c r="DA15" i="25"/>
  <c r="DF15" i="25" s="1"/>
  <c r="DA3" i="25"/>
  <c r="DF3" i="25" s="1"/>
  <c r="DB77" i="25"/>
  <c r="DG77" i="25" s="1"/>
  <c r="CZ85" i="25"/>
  <c r="DE85" i="25" s="1"/>
  <c r="DB67" i="25"/>
  <c r="DG67" i="25" s="1"/>
  <c r="DA37" i="25"/>
  <c r="DF37" i="25" s="1"/>
  <c r="DB19" i="25"/>
  <c r="DG19" i="25" s="1"/>
  <c r="DB10" i="25"/>
  <c r="DG10" i="25" s="1"/>
  <c r="DB51" i="25"/>
  <c r="DG51" i="25" s="1"/>
  <c r="DB74" i="25"/>
  <c r="DG74" i="25" s="1"/>
  <c r="DA85" i="25"/>
  <c r="DF85" i="25" s="1"/>
  <c r="CZ55" i="25"/>
  <c r="DE55" i="25" s="1"/>
  <c r="DA63" i="25"/>
  <c r="DF63" i="25" s="1"/>
  <c r="DA89" i="25"/>
  <c r="DF89" i="25" s="1"/>
  <c r="DA74" i="25"/>
  <c r="DF74" i="25" s="1"/>
  <c r="DB85" i="25"/>
  <c r="DG85" i="25" s="1"/>
  <c r="CY55" i="25"/>
  <c r="DD55" i="25" s="1"/>
  <c r="CY34" i="25"/>
  <c r="DD34" i="25" s="1"/>
  <c r="CZ7" i="25"/>
  <c r="DE7" i="25" s="1"/>
  <c r="CZ75" i="25"/>
  <c r="DE75" i="25" s="1"/>
  <c r="CZ71" i="25"/>
  <c r="DE71" i="25" s="1"/>
  <c r="CZ26" i="25"/>
  <c r="DE26" i="25" s="1"/>
  <c r="CY47" i="25"/>
  <c r="DD47" i="25" s="1"/>
  <c r="CZ47" i="25"/>
  <c r="DE47" i="25" s="1"/>
  <c r="DB2" i="25"/>
  <c r="DG2" i="25" s="1"/>
  <c r="CZ61" i="25"/>
  <c r="DE61" i="25" s="1"/>
  <c r="CZ31" i="25"/>
  <c r="DE31" i="25" s="1"/>
  <c r="CY13" i="25"/>
  <c r="DD13" i="25" s="1"/>
  <c r="CY61" i="25"/>
  <c r="DD61" i="25" s="1"/>
  <c r="A3" i="16"/>
  <c r="A4" i="16"/>
  <c r="A5" i="16"/>
  <c r="A6" i="16"/>
  <c r="A7" i="16"/>
  <c r="A8" i="16"/>
  <c r="A9" i="16"/>
  <c r="A10" i="16"/>
  <c r="A11" i="16"/>
  <c r="A12" i="16"/>
  <c r="A13" i="16"/>
  <c r="A14" i="16"/>
  <c r="A15" i="16"/>
  <c r="A16" i="16"/>
  <c r="A17" i="16"/>
  <c r="A18" i="16"/>
  <c r="A19" i="16"/>
  <c r="A20" i="16"/>
  <c r="A21" i="16"/>
  <c r="A22" i="16"/>
  <c r="A23" i="16"/>
  <c r="A24" i="16"/>
  <c r="A25" i="16"/>
  <c r="A26" i="16"/>
  <c r="A27" i="16"/>
  <c r="A28" i="16"/>
  <c r="A29" i="16"/>
  <c r="A30" i="16"/>
  <c r="A31" i="16"/>
  <c r="A32" i="16"/>
  <c r="A33" i="16"/>
  <c r="A34" i="16"/>
  <c r="A35" i="16"/>
  <c r="A36" i="16"/>
  <c r="A37" i="16"/>
  <c r="A38" i="16"/>
  <c r="A39" i="16"/>
  <c r="A40" i="16"/>
  <c r="A41" i="16"/>
  <c r="A42" i="16"/>
  <c r="A43" i="16"/>
  <c r="A44" i="16"/>
  <c r="A45" i="16"/>
  <c r="A46" i="16"/>
  <c r="A47" i="16"/>
  <c r="A48" i="16"/>
  <c r="A49" i="16"/>
  <c r="A50" i="16"/>
  <c r="A51" i="16"/>
  <c r="A52" i="16"/>
  <c r="A53" i="16"/>
  <c r="A54" i="16"/>
  <c r="A55" i="16"/>
  <c r="A56" i="16"/>
  <c r="A57" i="16"/>
  <c r="A58" i="16"/>
  <c r="A59" i="16"/>
  <c r="A60" i="16"/>
  <c r="A61" i="16"/>
  <c r="A62" i="16"/>
  <c r="A63" i="16"/>
  <c r="A64" i="16"/>
  <c r="A65" i="16"/>
  <c r="A66" i="16"/>
  <c r="A67" i="16"/>
  <c r="A68" i="16"/>
  <c r="A69" i="16"/>
  <c r="A70" i="16"/>
  <c r="A71" i="16"/>
  <c r="A72" i="16"/>
  <c r="A73" i="16"/>
  <c r="A74" i="16"/>
  <c r="A75" i="16"/>
  <c r="A76" i="16"/>
  <c r="A77" i="16"/>
  <c r="A78" i="16"/>
  <c r="A79" i="16"/>
  <c r="A80" i="16"/>
  <c r="A81" i="16"/>
  <c r="A82" i="16"/>
  <c r="A83" i="16"/>
  <c r="A84" i="16"/>
  <c r="A85" i="16"/>
  <c r="A86" i="16"/>
  <c r="A87" i="16"/>
  <c r="A88" i="16"/>
  <c r="A89" i="16"/>
  <c r="A90" i="16"/>
  <c r="A91" i="16"/>
  <c r="A92" i="16"/>
  <c r="A93" i="16"/>
  <c r="A94" i="16"/>
  <c r="A95" i="16"/>
  <c r="A96" i="16"/>
  <c r="A97" i="16"/>
  <c r="A98" i="16"/>
  <c r="A99" i="16"/>
  <c r="A100" i="16"/>
  <c r="A101" i="16"/>
  <c r="A102" i="16"/>
  <c r="A103" i="16"/>
  <c r="A104" i="16"/>
  <c r="A105" i="16"/>
  <c r="A106" i="16"/>
  <c r="A107" i="16"/>
  <c r="A108" i="16"/>
  <c r="A109" i="16"/>
  <c r="A110" i="16"/>
  <c r="A111" i="16"/>
  <c r="A112" i="16"/>
  <c r="A113" i="16"/>
  <c r="A114" i="16"/>
  <c r="A115" i="16"/>
  <c r="A116" i="16"/>
  <c r="A117" i="16"/>
  <c r="A118" i="16"/>
  <c r="A119" i="16"/>
  <c r="A120" i="16"/>
  <c r="A121" i="16"/>
  <c r="A122" i="16"/>
  <c r="A123" i="16"/>
  <c r="A124" i="16"/>
  <c r="A125" i="16"/>
  <c r="A126" i="16"/>
  <c r="A127" i="16"/>
  <c r="A128" i="16"/>
  <c r="A129" i="16"/>
  <c r="A130" i="16"/>
  <c r="A131" i="16"/>
  <c r="A132" i="16"/>
  <c r="A133" i="16"/>
  <c r="A134" i="16"/>
  <c r="A135" i="16"/>
  <c r="A136" i="16"/>
  <c r="A137" i="16"/>
  <c r="A138" i="16"/>
  <c r="A139" i="16"/>
  <c r="A140" i="16"/>
  <c r="A141" i="16"/>
  <c r="A142" i="16"/>
  <c r="A143" i="16"/>
  <c r="A144" i="16"/>
  <c r="A145" i="16"/>
  <c r="A146" i="16"/>
  <c r="A147" i="16"/>
  <c r="A148" i="16"/>
  <c r="A149" i="16"/>
  <c r="A150" i="16"/>
  <c r="A151" i="16"/>
  <c r="A152" i="16"/>
  <c r="A153" i="16"/>
  <c r="A154" i="16"/>
  <c r="A155" i="16"/>
  <c r="A156" i="16"/>
  <c r="A157" i="16"/>
  <c r="A158" i="16"/>
  <c r="A159" i="16"/>
  <c r="A160" i="16"/>
  <c r="A161" i="16"/>
  <c r="A162" i="16"/>
  <c r="A163" i="16"/>
  <c r="A164" i="16"/>
  <c r="A165" i="16"/>
  <c r="A166" i="16"/>
  <c r="A167" i="16"/>
  <c r="A168" i="16"/>
  <c r="A169" i="16"/>
  <c r="A170" i="16"/>
  <c r="A171" i="16"/>
  <c r="A172" i="16"/>
  <c r="A173" i="16"/>
  <c r="A174" i="16"/>
  <c r="A175" i="16"/>
  <c r="A176" i="16"/>
  <c r="A177" i="16"/>
  <c r="A178" i="16"/>
  <c r="A179" i="16"/>
  <c r="A180" i="16"/>
  <c r="A181" i="16"/>
  <c r="A182" i="16"/>
  <c r="A183" i="16"/>
  <c r="A184" i="16"/>
  <c r="A185" i="16"/>
  <c r="A186" i="16"/>
  <c r="A187" i="16"/>
  <c r="A188" i="16"/>
  <c r="A189" i="16"/>
  <c r="A190" i="16"/>
  <c r="A191" i="16"/>
  <c r="A192" i="16"/>
  <c r="A193" i="16"/>
  <c r="A194" i="16"/>
  <c r="A195" i="16"/>
  <c r="A196" i="16"/>
  <c r="A197" i="16"/>
  <c r="A198" i="16"/>
  <c r="A199" i="16"/>
  <c r="A200" i="16"/>
  <c r="A201" i="16"/>
  <c r="A202" i="16"/>
  <c r="A203" i="16"/>
  <c r="A204" i="16"/>
  <c r="A205" i="16"/>
  <c r="A206" i="16"/>
  <c r="A207" i="16"/>
  <c r="A208" i="16"/>
  <c r="A209" i="16"/>
  <c r="A210" i="16"/>
  <c r="A211" i="16"/>
  <c r="A212" i="16"/>
  <c r="A213" i="16"/>
  <c r="A214" i="16"/>
  <c r="A215" i="16"/>
  <c r="A216" i="16"/>
  <c r="A217" i="16"/>
  <c r="A218" i="16"/>
  <c r="A219" i="16"/>
  <c r="A220" i="16"/>
  <c r="A221" i="16"/>
  <c r="A222" i="16"/>
  <c r="A223" i="16"/>
  <c r="A224" i="16"/>
  <c r="A225" i="16"/>
  <c r="A226" i="16"/>
  <c r="A227" i="16"/>
  <c r="A228" i="16"/>
  <c r="A229" i="16"/>
  <c r="A230" i="16"/>
  <c r="A231" i="16"/>
  <c r="A232" i="16"/>
  <c r="A233" i="16"/>
  <c r="A234" i="16"/>
  <c r="A235" i="16"/>
  <c r="A236" i="16"/>
  <c r="A237" i="16"/>
  <c r="A238" i="16"/>
  <c r="A239" i="16"/>
  <c r="A240" i="16"/>
  <c r="A241" i="16"/>
  <c r="A242" i="16"/>
  <c r="A243" i="16"/>
  <c r="A244" i="16"/>
  <c r="A245" i="16"/>
  <c r="A246" i="16"/>
  <c r="A247" i="16"/>
  <c r="A248" i="16"/>
  <c r="A249" i="16"/>
  <c r="A250" i="16"/>
  <c r="A251" i="16"/>
  <c r="A252" i="16"/>
  <c r="A253" i="16"/>
  <c r="A254" i="16"/>
  <c r="A255" i="16"/>
  <c r="A256" i="16"/>
  <c r="A257" i="16"/>
  <c r="A258" i="16"/>
  <c r="A259" i="16"/>
  <c r="A260" i="16"/>
  <c r="A261" i="16"/>
  <c r="A262" i="16"/>
  <c r="A263" i="16"/>
  <c r="A264" i="16"/>
  <c r="A265" i="16"/>
  <c r="A266" i="16"/>
  <c r="A267" i="16"/>
  <c r="A268" i="16"/>
  <c r="A269" i="16"/>
  <c r="A270" i="16"/>
  <c r="A271" i="16"/>
  <c r="A272" i="16"/>
  <c r="A273" i="16"/>
  <c r="A274" i="16"/>
  <c r="A275" i="16"/>
  <c r="A276" i="16"/>
  <c r="A277" i="16"/>
  <c r="A278" i="16"/>
  <c r="A279" i="16"/>
  <c r="A280" i="16"/>
  <c r="A281" i="16"/>
  <c r="A282" i="16"/>
  <c r="A283" i="16"/>
  <c r="A284" i="16"/>
  <c r="A285" i="16"/>
  <c r="A286" i="16"/>
  <c r="A287" i="16"/>
  <c r="A288" i="16"/>
  <c r="A289" i="16"/>
  <c r="A290" i="16"/>
  <c r="A291" i="16"/>
  <c r="A292" i="16"/>
  <c r="A293" i="16"/>
  <c r="A294" i="16"/>
  <c r="A295" i="16"/>
  <c r="A296" i="16"/>
  <c r="A297" i="16"/>
  <c r="A298" i="16"/>
  <c r="A299" i="16"/>
  <c r="A300" i="16"/>
  <c r="A301" i="16"/>
  <c r="A302" i="16"/>
  <c r="A303" i="16"/>
  <c r="A304" i="16"/>
  <c r="A305" i="16"/>
  <c r="A306" i="16"/>
  <c r="A307" i="16"/>
  <c r="A308" i="16"/>
  <c r="A309" i="16"/>
  <c r="A310" i="16"/>
  <c r="A311" i="16"/>
  <c r="A312" i="16"/>
  <c r="A313" i="16"/>
  <c r="A314" i="16"/>
  <c r="A315" i="16"/>
  <c r="A316" i="16"/>
  <c r="A317" i="16"/>
  <c r="A318" i="16"/>
  <c r="A319" i="16"/>
  <c r="A320" i="16"/>
  <c r="A321" i="16"/>
  <c r="A322" i="16"/>
  <c r="A323" i="16"/>
  <c r="A324" i="16"/>
  <c r="A325" i="16"/>
  <c r="A326" i="16"/>
  <c r="A327" i="16"/>
  <c r="A328" i="16"/>
  <c r="A329" i="16"/>
  <c r="A330" i="16"/>
  <c r="A331" i="16"/>
  <c r="A332" i="16"/>
  <c r="A333" i="16"/>
  <c r="A334" i="16"/>
  <c r="A335" i="16"/>
  <c r="A336" i="16"/>
  <c r="A337" i="16"/>
  <c r="A338" i="16"/>
  <c r="A339" i="16"/>
  <c r="A340" i="16"/>
  <c r="A341" i="16"/>
  <c r="A342" i="16"/>
  <c r="A343" i="16"/>
  <c r="A344" i="16"/>
  <c r="A345" i="16"/>
  <c r="A346" i="16"/>
  <c r="A347" i="16"/>
  <c r="A348" i="16"/>
  <c r="A349" i="16"/>
  <c r="A350" i="16"/>
  <c r="A351" i="16"/>
  <c r="A352" i="16"/>
  <c r="A353" i="16"/>
  <c r="A354" i="16"/>
  <c r="A355" i="16"/>
  <c r="A356" i="16"/>
  <c r="A357" i="16"/>
  <c r="A358" i="16"/>
  <c r="A359" i="16"/>
  <c r="A360" i="16"/>
  <c r="A361" i="16"/>
  <c r="A362" i="16"/>
  <c r="A363" i="16"/>
  <c r="A364" i="16"/>
  <c r="A365" i="16"/>
  <c r="A366" i="16"/>
  <c r="A367" i="16"/>
  <c r="A368" i="16"/>
  <c r="A369" i="16"/>
  <c r="A370" i="16"/>
  <c r="A371" i="16"/>
  <c r="A372" i="16"/>
  <c r="A373" i="16"/>
  <c r="A374" i="16"/>
  <c r="A375" i="16"/>
  <c r="A376" i="16"/>
  <c r="A377" i="16"/>
  <c r="A378" i="16"/>
  <c r="A379" i="16"/>
  <c r="A380" i="16"/>
  <c r="A381" i="16"/>
  <c r="A382" i="16"/>
  <c r="A383" i="16"/>
  <c r="A384" i="16"/>
  <c r="A385" i="16"/>
  <c r="A386" i="16"/>
  <c r="A387" i="16"/>
  <c r="A388" i="16"/>
  <c r="A389" i="16"/>
  <c r="A390" i="16"/>
  <c r="A391" i="16"/>
  <c r="A392" i="16"/>
  <c r="A393" i="16"/>
  <c r="A394" i="16"/>
  <c r="A395" i="16"/>
  <c r="A396" i="16"/>
  <c r="A397" i="16"/>
  <c r="A398" i="16"/>
  <c r="A399" i="16"/>
  <c r="A400" i="16"/>
  <c r="A401" i="16"/>
  <c r="A402" i="16"/>
  <c r="A403" i="16"/>
  <c r="A404" i="16"/>
  <c r="A405" i="16"/>
  <c r="A406" i="16"/>
  <c r="A407" i="16"/>
  <c r="A408" i="16"/>
  <c r="A409" i="16"/>
  <c r="A410" i="16"/>
  <c r="A411" i="16"/>
  <c r="A412" i="16"/>
  <c r="A413" i="16"/>
  <c r="A414" i="16"/>
  <c r="A415" i="16"/>
  <c r="A416" i="16"/>
  <c r="A417" i="16"/>
  <c r="A418" i="16"/>
  <c r="A419" i="16"/>
  <c r="A420" i="16"/>
  <c r="A421" i="16"/>
  <c r="A422" i="16"/>
  <c r="A423" i="16"/>
  <c r="A424" i="16"/>
  <c r="A425" i="16"/>
  <c r="A426" i="16"/>
  <c r="A427" i="16"/>
  <c r="A428" i="16"/>
  <c r="A429" i="16"/>
  <c r="A430" i="16"/>
  <c r="A431" i="16"/>
  <c r="A432" i="16"/>
  <c r="A433" i="16"/>
  <c r="A434" i="16"/>
  <c r="A435" i="16"/>
  <c r="A436" i="16"/>
  <c r="A437" i="16"/>
  <c r="A438" i="16"/>
  <c r="A439" i="16"/>
  <c r="A440" i="16"/>
  <c r="A441" i="16"/>
  <c r="A442" i="16"/>
  <c r="A443" i="16"/>
  <c r="A444" i="16"/>
  <c r="A445" i="16"/>
  <c r="A446" i="16"/>
  <c r="A447" i="16"/>
  <c r="A448" i="16"/>
  <c r="A449" i="16"/>
  <c r="A450" i="16"/>
  <c r="A451" i="16"/>
  <c r="A452" i="16"/>
  <c r="A453" i="16"/>
  <c r="A454" i="16"/>
  <c r="A455" i="16"/>
  <c r="A456" i="16"/>
  <c r="A457" i="16"/>
  <c r="A458" i="16"/>
  <c r="A459" i="16"/>
  <c r="A460" i="16"/>
  <c r="A461" i="16"/>
  <c r="A462" i="16"/>
  <c r="A463" i="16"/>
  <c r="A464" i="16"/>
  <c r="A465" i="16"/>
  <c r="A466" i="16"/>
  <c r="A467" i="16"/>
  <c r="A468" i="16"/>
  <c r="A469" i="16"/>
  <c r="A470" i="16"/>
  <c r="A471" i="16"/>
  <c r="A472" i="16"/>
  <c r="A473" i="16"/>
  <c r="A474" i="16"/>
  <c r="A475" i="16"/>
  <c r="A476" i="16"/>
  <c r="A477" i="16"/>
  <c r="A478" i="16"/>
  <c r="A479" i="16"/>
  <c r="A480" i="16"/>
  <c r="A481" i="16"/>
  <c r="A482" i="16"/>
  <c r="A483" i="16"/>
  <c r="A484" i="16"/>
  <c r="A485" i="16"/>
  <c r="A486" i="16"/>
  <c r="A487" i="16"/>
  <c r="A488" i="16"/>
  <c r="A489" i="16"/>
  <c r="A490" i="16"/>
  <c r="A491" i="16"/>
  <c r="A492" i="16"/>
  <c r="A493" i="16"/>
  <c r="A494" i="16"/>
  <c r="A495" i="16"/>
  <c r="A496" i="16"/>
  <c r="A497" i="16"/>
  <c r="A498" i="16"/>
  <c r="A499" i="16"/>
  <c r="A500" i="16"/>
  <c r="A2" i="16"/>
  <c r="A1" i="16"/>
  <c r="I501" i="5"/>
  <c r="I500" i="5"/>
  <c r="I499" i="5"/>
  <c r="I498" i="5"/>
  <c r="I497" i="5"/>
  <c r="I496" i="5"/>
  <c r="I495" i="5"/>
  <c r="I494" i="5"/>
  <c r="I493" i="5"/>
  <c r="I492" i="5"/>
  <c r="I491" i="5"/>
  <c r="I490" i="5"/>
  <c r="I489" i="5"/>
  <c r="I488" i="5"/>
  <c r="I487" i="5"/>
  <c r="I486" i="5"/>
  <c r="I485" i="5"/>
  <c r="I484" i="5"/>
  <c r="I483" i="5"/>
  <c r="I482" i="5"/>
  <c r="I481" i="5"/>
  <c r="I480" i="5"/>
  <c r="I479" i="5"/>
  <c r="I478" i="5"/>
  <c r="I477" i="5"/>
  <c r="I476" i="5"/>
  <c r="I475" i="5"/>
  <c r="I474" i="5"/>
  <c r="I473" i="5"/>
  <c r="I472" i="5"/>
  <c r="I471" i="5"/>
  <c r="I470" i="5"/>
  <c r="I469" i="5"/>
  <c r="I468" i="5"/>
  <c r="I467" i="5"/>
  <c r="I466" i="5"/>
  <c r="I465" i="5"/>
  <c r="I464" i="5"/>
  <c r="I463" i="5"/>
  <c r="I462" i="5"/>
  <c r="I461" i="5"/>
  <c r="I460" i="5"/>
  <c r="I459" i="5"/>
  <c r="I458" i="5"/>
  <c r="I457" i="5"/>
  <c r="I456" i="5"/>
  <c r="I455" i="5"/>
  <c r="I454" i="5"/>
  <c r="I453" i="5"/>
  <c r="I452" i="5"/>
  <c r="I451" i="5"/>
  <c r="I450" i="5"/>
  <c r="I449" i="5"/>
  <c r="I448" i="5"/>
  <c r="I447" i="5"/>
  <c r="I446" i="5"/>
  <c r="I445" i="5"/>
  <c r="I444" i="5"/>
  <c r="I443" i="5"/>
  <c r="I442" i="5"/>
  <c r="I441" i="5"/>
  <c r="I440" i="5"/>
  <c r="I439" i="5"/>
  <c r="I438" i="5"/>
  <c r="I437" i="5"/>
  <c r="I436" i="5"/>
  <c r="I435" i="5"/>
  <c r="I434" i="5"/>
  <c r="I433" i="5"/>
  <c r="I432" i="5"/>
  <c r="I431" i="5"/>
  <c r="I430" i="5"/>
  <c r="I429" i="5"/>
  <c r="I428" i="5"/>
  <c r="I427" i="5"/>
  <c r="I426" i="5"/>
  <c r="I425" i="5"/>
  <c r="I424" i="5"/>
  <c r="I423" i="5"/>
  <c r="I422" i="5"/>
  <c r="I421" i="5"/>
  <c r="I420" i="5"/>
  <c r="I419" i="5"/>
  <c r="I418" i="5"/>
  <c r="I417" i="5"/>
  <c r="I416" i="5"/>
  <c r="I415" i="5"/>
  <c r="I414" i="5"/>
  <c r="I413" i="5"/>
  <c r="I412" i="5"/>
  <c r="I411" i="5"/>
  <c r="I410" i="5"/>
  <c r="I409" i="5"/>
  <c r="I408" i="5"/>
  <c r="I407" i="5"/>
  <c r="I406" i="5"/>
  <c r="I405" i="5"/>
  <c r="I404" i="5"/>
  <c r="I403" i="5"/>
  <c r="I402" i="5"/>
  <c r="I401" i="5"/>
  <c r="I400" i="5"/>
  <c r="I399" i="5"/>
  <c r="I398" i="5"/>
  <c r="I397" i="5"/>
  <c r="I396" i="5"/>
  <c r="I395" i="5"/>
  <c r="I394" i="5"/>
  <c r="I393" i="5"/>
  <c r="I392" i="5"/>
  <c r="I391" i="5"/>
  <c r="I390" i="5"/>
  <c r="I389" i="5"/>
  <c r="I388" i="5"/>
  <c r="I387" i="5"/>
  <c r="I386" i="5"/>
  <c r="I385" i="5"/>
  <c r="I384" i="5"/>
  <c r="I383" i="5"/>
  <c r="I382" i="5"/>
  <c r="I381" i="5"/>
  <c r="I380" i="5"/>
  <c r="I379" i="5"/>
  <c r="I378" i="5"/>
  <c r="I377" i="5"/>
  <c r="I376" i="5"/>
  <c r="I375" i="5"/>
  <c r="I374" i="5"/>
  <c r="I373" i="5"/>
  <c r="I372" i="5"/>
  <c r="I371" i="5"/>
  <c r="I370" i="5"/>
  <c r="I369" i="5"/>
  <c r="I368" i="5"/>
  <c r="I367" i="5"/>
  <c r="I366" i="5"/>
  <c r="I365" i="5"/>
  <c r="I364" i="5"/>
  <c r="I363" i="5"/>
  <c r="I362" i="5"/>
  <c r="I361" i="5"/>
  <c r="I360" i="5"/>
  <c r="I359" i="5"/>
  <c r="I358" i="5"/>
  <c r="I357" i="5"/>
  <c r="I356" i="5"/>
  <c r="I355" i="5"/>
  <c r="I354" i="5"/>
  <c r="I353" i="5"/>
  <c r="I352" i="5"/>
  <c r="I351" i="5"/>
  <c r="I350" i="5"/>
  <c r="I349" i="5"/>
  <c r="I348" i="5"/>
  <c r="I347" i="5"/>
  <c r="I346" i="5"/>
  <c r="I345" i="5"/>
  <c r="I344" i="5"/>
  <c r="I343" i="5"/>
  <c r="I342" i="5"/>
  <c r="I341" i="5"/>
  <c r="I340" i="5"/>
  <c r="I339" i="5"/>
  <c r="I338" i="5"/>
  <c r="I337" i="5"/>
  <c r="I336" i="5"/>
  <c r="I335" i="5"/>
  <c r="I334" i="5"/>
  <c r="I333" i="5"/>
  <c r="I332" i="5"/>
  <c r="I331" i="5"/>
  <c r="I330" i="5"/>
  <c r="I329" i="5"/>
  <c r="I328" i="5"/>
  <c r="I327" i="5"/>
  <c r="I326" i="5"/>
  <c r="I325" i="5"/>
  <c r="I324" i="5"/>
  <c r="I323" i="5"/>
  <c r="I322" i="5"/>
  <c r="I321" i="5"/>
  <c r="I320" i="5"/>
  <c r="I319" i="5"/>
  <c r="I318" i="5"/>
  <c r="I317" i="5"/>
  <c r="I316" i="5"/>
  <c r="I315" i="5"/>
  <c r="I314" i="5"/>
  <c r="I313" i="5"/>
  <c r="I312" i="5"/>
  <c r="I311" i="5"/>
  <c r="I310" i="5"/>
  <c r="I309" i="5"/>
  <c r="I308" i="5"/>
  <c r="I307" i="5"/>
  <c r="I306" i="5"/>
  <c r="I305" i="5"/>
  <c r="I304" i="5"/>
  <c r="I303" i="5"/>
  <c r="I302" i="5"/>
  <c r="I301" i="5"/>
  <c r="I300" i="5"/>
  <c r="I299" i="5"/>
  <c r="I298" i="5"/>
  <c r="I297" i="5"/>
  <c r="I296" i="5"/>
  <c r="I295" i="5"/>
  <c r="I294" i="5"/>
  <c r="I293" i="5"/>
  <c r="I292" i="5"/>
  <c r="I291" i="5"/>
  <c r="I290" i="5"/>
  <c r="I289" i="5"/>
  <c r="I288" i="5"/>
  <c r="I287" i="5"/>
  <c r="I286" i="5"/>
  <c r="I285" i="5"/>
  <c r="I284" i="5"/>
  <c r="I283" i="5"/>
  <c r="I282" i="5"/>
  <c r="I281" i="5"/>
  <c r="I280" i="5"/>
  <c r="I279" i="5"/>
  <c r="I278" i="5"/>
  <c r="I277" i="5"/>
  <c r="I276" i="5"/>
  <c r="I275" i="5"/>
  <c r="I274" i="5"/>
  <c r="I273" i="5"/>
  <c r="I272" i="5"/>
  <c r="I271" i="5"/>
  <c r="I270" i="5"/>
  <c r="I269" i="5"/>
  <c r="I268" i="5"/>
  <c r="I267" i="5"/>
  <c r="I266" i="5"/>
  <c r="I265" i="5"/>
  <c r="I264" i="5"/>
  <c r="I263" i="5"/>
  <c r="I262" i="5"/>
  <c r="I261" i="5"/>
  <c r="I260" i="5"/>
  <c r="I259" i="5"/>
  <c r="I258" i="5"/>
  <c r="I257" i="5"/>
  <c r="I256" i="5"/>
  <c r="I255" i="5"/>
  <c r="I254" i="5"/>
  <c r="I253" i="5"/>
  <c r="I252" i="5"/>
  <c r="I251" i="5"/>
  <c r="I250" i="5"/>
  <c r="I249" i="5"/>
  <c r="I248" i="5"/>
  <c r="I247" i="5"/>
  <c r="I246" i="5"/>
  <c r="I245" i="5"/>
  <c r="I244" i="5"/>
  <c r="I243" i="5"/>
  <c r="I242" i="5"/>
  <c r="I241" i="5"/>
  <c r="I240" i="5"/>
  <c r="I239" i="5"/>
  <c r="I238" i="5"/>
  <c r="I237" i="5"/>
  <c r="I236" i="5"/>
  <c r="I235" i="5"/>
  <c r="I234" i="5"/>
  <c r="I233" i="5"/>
  <c r="I232" i="5"/>
  <c r="I231" i="5"/>
  <c r="I230" i="5"/>
  <c r="I229" i="5"/>
  <c r="I228" i="5"/>
  <c r="I227" i="5"/>
  <c r="I226" i="5"/>
  <c r="I225" i="5"/>
  <c r="I224" i="5"/>
  <c r="I223" i="5"/>
  <c r="I222" i="5"/>
  <c r="I221" i="5"/>
  <c r="I220" i="5"/>
  <c r="I219" i="5"/>
  <c r="I218" i="5"/>
  <c r="I217" i="5"/>
  <c r="I216" i="5"/>
  <c r="I215" i="5"/>
  <c r="I214" i="5"/>
  <c r="I213" i="5"/>
  <c r="I212" i="5"/>
  <c r="I211" i="5"/>
  <c r="I210" i="5"/>
  <c r="I209" i="5"/>
  <c r="I208" i="5"/>
  <c r="I207" i="5"/>
  <c r="I206" i="5"/>
  <c r="I205" i="5"/>
  <c r="I204" i="5"/>
  <c r="I203" i="5"/>
  <c r="I202" i="5"/>
  <c r="I201" i="5"/>
  <c r="I200" i="5"/>
  <c r="I199" i="5"/>
  <c r="I198" i="5"/>
  <c r="I197" i="5"/>
  <c r="I196" i="5"/>
  <c r="I195" i="5"/>
  <c r="I194" i="5"/>
  <c r="I193" i="5"/>
  <c r="I192" i="5"/>
  <c r="I191" i="5"/>
  <c r="I190" i="5"/>
  <c r="I189" i="5"/>
  <c r="I188" i="5"/>
  <c r="I187" i="5"/>
  <c r="I186" i="5"/>
  <c r="I185" i="5"/>
  <c r="I184" i="5"/>
  <c r="I183" i="5"/>
  <c r="I182" i="5"/>
  <c r="I181" i="5"/>
  <c r="I180" i="5"/>
  <c r="I179" i="5"/>
  <c r="I178" i="5"/>
  <c r="I177" i="5"/>
  <c r="I176" i="5"/>
  <c r="I175" i="5"/>
  <c r="I174" i="5"/>
  <c r="I173" i="5"/>
  <c r="I172" i="5"/>
  <c r="I171" i="5"/>
  <c r="I170" i="5"/>
  <c r="I169" i="5"/>
  <c r="I168" i="5"/>
  <c r="I167" i="5"/>
  <c r="I166" i="5"/>
  <c r="I165" i="5"/>
  <c r="I164" i="5"/>
  <c r="I163" i="5"/>
  <c r="I162" i="5"/>
  <c r="I161" i="5"/>
  <c r="I160" i="5"/>
  <c r="I159" i="5"/>
  <c r="I158" i="5"/>
  <c r="I157" i="5"/>
  <c r="I156" i="5"/>
  <c r="I155" i="5"/>
  <c r="I154" i="5"/>
  <c r="I153" i="5"/>
  <c r="I152" i="5"/>
  <c r="I151" i="5"/>
  <c r="I150" i="5"/>
  <c r="I149" i="5"/>
  <c r="I148" i="5"/>
  <c r="I147" i="5"/>
  <c r="I146" i="5"/>
  <c r="I145" i="5"/>
  <c r="I144" i="5"/>
  <c r="I143" i="5"/>
  <c r="I142" i="5"/>
  <c r="I141" i="5"/>
  <c r="I140" i="5"/>
  <c r="I139" i="5"/>
  <c r="I138" i="5"/>
  <c r="I137" i="5"/>
  <c r="I136" i="5"/>
  <c r="I135" i="5"/>
  <c r="I134" i="5"/>
  <c r="I133" i="5"/>
  <c r="I132" i="5"/>
  <c r="I131" i="5"/>
  <c r="I130" i="5"/>
  <c r="I129" i="5"/>
  <c r="I128" i="5"/>
  <c r="I127" i="5"/>
  <c r="I126" i="5"/>
  <c r="I125" i="5"/>
  <c r="I124" i="5"/>
  <c r="I123" i="5"/>
  <c r="I122" i="5"/>
  <c r="I121" i="5"/>
  <c r="I120" i="5"/>
  <c r="I119" i="5"/>
  <c r="I118" i="5"/>
  <c r="I117" i="5"/>
  <c r="I116" i="5"/>
  <c r="I115" i="5"/>
  <c r="I114" i="5"/>
  <c r="I113" i="5"/>
  <c r="I112" i="5"/>
  <c r="I111" i="5"/>
  <c r="I110" i="5"/>
  <c r="I109" i="5"/>
  <c r="I108" i="5"/>
  <c r="I107" i="5"/>
  <c r="I106" i="5"/>
  <c r="I105" i="5"/>
  <c r="I104" i="5"/>
  <c r="I103" i="5"/>
  <c r="I102" i="5"/>
  <c r="I101" i="5"/>
  <c r="I100" i="5"/>
  <c r="I99" i="5"/>
  <c r="I98" i="5"/>
  <c r="I97" i="5"/>
  <c r="I96" i="5"/>
  <c r="I95" i="5"/>
  <c r="I94" i="5"/>
  <c r="I93" i="5"/>
  <c r="I92" i="5"/>
  <c r="I91" i="5"/>
  <c r="I90" i="5"/>
  <c r="I89" i="5"/>
  <c r="I88" i="5"/>
  <c r="I87" i="5"/>
  <c r="I86" i="5"/>
  <c r="I85" i="5"/>
  <c r="I84" i="5"/>
  <c r="I83" i="5"/>
  <c r="I82" i="5"/>
  <c r="I81" i="5"/>
  <c r="I80" i="5"/>
  <c r="I79" i="5"/>
  <c r="I78" i="5"/>
  <c r="I77" i="5"/>
  <c r="I76" i="5"/>
  <c r="I75" i="5"/>
  <c r="I74" i="5"/>
  <c r="I73" i="5"/>
  <c r="I72" i="5"/>
  <c r="I71" i="5"/>
  <c r="I70" i="5"/>
  <c r="I69" i="5"/>
  <c r="I68" i="5"/>
  <c r="I67" i="5"/>
  <c r="I66" i="5"/>
  <c r="I65" i="5"/>
  <c r="I64" i="5"/>
  <c r="I63" i="5"/>
  <c r="I62" i="5"/>
  <c r="I61" i="5"/>
  <c r="I60" i="5"/>
  <c r="I59" i="5"/>
  <c r="I58" i="5"/>
  <c r="I57" i="5"/>
  <c r="I56" i="5"/>
  <c r="I55" i="5"/>
  <c r="I54" i="5"/>
  <c r="I53" i="5"/>
  <c r="I52" i="5"/>
  <c r="I51" i="5"/>
  <c r="I50" i="5"/>
  <c r="I49" i="5"/>
  <c r="I48" i="5"/>
  <c r="I47" i="5"/>
  <c r="I46" i="5"/>
  <c r="I45" i="5"/>
  <c r="I44" i="5"/>
  <c r="I43" i="5"/>
  <c r="I42" i="5"/>
  <c r="I41" i="5"/>
  <c r="I40" i="5"/>
  <c r="I39" i="5"/>
  <c r="I38" i="5"/>
  <c r="I37" i="5"/>
  <c r="I36" i="5"/>
  <c r="I35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I3" i="5"/>
  <c r="I2" i="5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K501" i="10"/>
  <c r="K500" i="10"/>
  <c r="K499" i="10"/>
  <c r="K498" i="10"/>
  <c r="K497" i="10"/>
  <c r="K496" i="10"/>
  <c r="K495" i="10"/>
  <c r="K494" i="10"/>
  <c r="K493" i="10"/>
  <c r="K492" i="10"/>
  <c r="K491" i="10"/>
  <c r="K490" i="10"/>
  <c r="K489" i="10"/>
  <c r="K488" i="10"/>
  <c r="K487" i="10"/>
  <c r="K486" i="10"/>
  <c r="K485" i="10"/>
  <c r="K484" i="10"/>
  <c r="K483" i="10"/>
  <c r="K482" i="10"/>
  <c r="K481" i="10"/>
  <c r="K480" i="10"/>
  <c r="K479" i="10"/>
  <c r="K478" i="10"/>
  <c r="K477" i="10"/>
  <c r="K476" i="10"/>
  <c r="K475" i="10"/>
  <c r="K474" i="10"/>
  <c r="K473" i="10"/>
  <c r="K472" i="10"/>
  <c r="K471" i="10"/>
  <c r="K470" i="10"/>
  <c r="K469" i="10"/>
  <c r="K468" i="10"/>
  <c r="K467" i="10"/>
  <c r="K466" i="10"/>
  <c r="K465" i="10"/>
  <c r="K464" i="10"/>
  <c r="K463" i="10"/>
  <c r="K462" i="10"/>
  <c r="K461" i="10"/>
  <c r="K460" i="10"/>
  <c r="K459" i="10"/>
  <c r="K458" i="10"/>
  <c r="K457" i="10"/>
  <c r="K456" i="10"/>
  <c r="K455" i="10"/>
  <c r="K454" i="10"/>
  <c r="K453" i="10"/>
  <c r="K452" i="10"/>
  <c r="K451" i="10"/>
  <c r="K450" i="10"/>
  <c r="K449" i="10"/>
  <c r="K448" i="10"/>
  <c r="K447" i="10"/>
  <c r="K446" i="10"/>
  <c r="K445" i="10"/>
  <c r="K444" i="10"/>
  <c r="K443" i="10"/>
  <c r="K442" i="10"/>
  <c r="K441" i="10"/>
  <c r="K440" i="10"/>
  <c r="K439" i="10"/>
  <c r="K438" i="10"/>
  <c r="K437" i="10"/>
  <c r="K436" i="10"/>
  <c r="K435" i="10"/>
  <c r="K434" i="10"/>
  <c r="K433" i="10"/>
  <c r="K432" i="10"/>
  <c r="K431" i="10"/>
  <c r="K430" i="10"/>
  <c r="K429" i="10"/>
  <c r="K428" i="10"/>
  <c r="K427" i="10"/>
  <c r="K426" i="10"/>
  <c r="K425" i="10"/>
  <c r="K424" i="10"/>
  <c r="K423" i="10"/>
  <c r="K422" i="10"/>
  <c r="K421" i="10"/>
  <c r="K420" i="10"/>
  <c r="K419" i="10"/>
  <c r="K418" i="10"/>
  <c r="K417" i="10"/>
  <c r="K416" i="10"/>
  <c r="K415" i="10"/>
  <c r="K414" i="10"/>
  <c r="K413" i="10"/>
  <c r="K412" i="10"/>
  <c r="K411" i="10"/>
  <c r="K410" i="10"/>
  <c r="K409" i="10"/>
  <c r="K408" i="10"/>
  <c r="K407" i="10"/>
  <c r="K406" i="10"/>
  <c r="K405" i="10"/>
  <c r="K404" i="10"/>
  <c r="K403" i="10"/>
  <c r="K402" i="10"/>
  <c r="K401" i="10"/>
  <c r="K400" i="10"/>
  <c r="K399" i="10"/>
  <c r="K398" i="10"/>
  <c r="K397" i="10"/>
  <c r="K396" i="10"/>
  <c r="K395" i="10"/>
  <c r="K394" i="10"/>
  <c r="K393" i="10"/>
  <c r="K392" i="10"/>
  <c r="K391" i="10"/>
  <c r="K390" i="10"/>
  <c r="K389" i="10"/>
  <c r="K388" i="10"/>
  <c r="K387" i="10"/>
  <c r="K386" i="10"/>
  <c r="K385" i="10"/>
  <c r="K384" i="10"/>
  <c r="K383" i="10"/>
  <c r="K382" i="10"/>
  <c r="K381" i="10"/>
  <c r="K380" i="10"/>
  <c r="K379" i="10"/>
  <c r="K378" i="10"/>
  <c r="K377" i="10"/>
  <c r="K376" i="10"/>
  <c r="K375" i="10"/>
  <c r="K374" i="10"/>
  <c r="K373" i="10"/>
  <c r="K372" i="10"/>
  <c r="K371" i="10"/>
  <c r="K370" i="10"/>
  <c r="K369" i="10"/>
  <c r="K368" i="10"/>
  <c r="K367" i="10"/>
  <c r="K366" i="10"/>
  <c r="K365" i="10"/>
  <c r="K364" i="10"/>
  <c r="K363" i="10"/>
  <c r="K362" i="10"/>
  <c r="K361" i="10"/>
  <c r="K360" i="10"/>
  <c r="K359" i="10"/>
  <c r="K358" i="10"/>
  <c r="K357" i="10"/>
  <c r="K356" i="10"/>
  <c r="K355" i="10"/>
  <c r="K354" i="10"/>
  <c r="K353" i="10"/>
  <c r="K352" i="10"/>
  <c r="K351" i="10"/>
  <c r="K350" i="10"/>
  <c r="K349" i="10"/>
  <c r="K348" i="10"/>
  <c r="K347" i="10"/>
  <c r="K346" i="10"/>
  <c r="K345" i="10"/>
  <c r="K344" i="10"/>
  <c r="K343" i="10"/>
  <c r="K342" i="10"/>
  <c r="K341" i="10"/>
  <c r="K340" i="10"/>
  <c r="K339" i="10"/>
  <c r="K338" i="10"/>
  <c r="K337" i="10"/>
  <c r="K336" i="10"/>
  <c r="K335" i="10"/>
  <c r="K334" i="10"/>
  <c r="K333" i="10"/>
  <c r="K332" i="10"/>
  <c r="K331" i="10"/>
  <c r="K330" i="10"/>
  <c r="K329" i="10"/>
  <c r="K328" i="10"/>
  <c r="K327" i="10"/>
  <c r="K326" i="10"/>
  <c r="K325" i="10"/>
  <c r="K324" i="10"/>
  <c r="K323" i="10"/>
  <c r="K322" i="10"/>
  <c r="K321" i="10"/>
  <c r="K320" i="10"/>
  <c r="K319" i="10"/>
  <c r="K318" i="10"/>
  <c r="K317" i="10"/>
  <c r="K316" i="10"/>
  <c r="K315" i="10"/>
  <c r="K314" i="10"/>
  <c r="K313" i="10"/>
  <c r="K312" i="10"/>
  <c r="K311" i="10"/>
  <c r="K310" i="10"/>
  <c r="K309" i="10"/>
  <c r="K308" i="10"/>
  <c r="K307" i="10"/>
  <c r="K306" i="10"/>
  <c r="K305" i="10"/>
  <c r="K304" i="10"/>
  <c r="K303" i="10"/>
  <c r="K302" i="10"/>
  <c r="K301" i="10"/>
  <c r="K300" i="10"/>
  <c r="K299" i="10"/>
  <c r="K298" i="10"/>
  <c r="K297" i="10"/>
  <c r="K296" i="10"/>
  <c r="K295" i="10"/>
  <c r="K294" i="10"/>
  <c r="K293" i="10"/>
  <c r="K292" i="10"/>
  <c r="K291" i="10"/>
  <c r="K290" i="10"/>
  <c r="K289" i="10"/>
  <c r="K288" i="10"/>
  <c r="K287" i="10"/>
  <c r="K286" i="10"/>
  <c r="K285" i="10"/>
  <c r="K284" i="10"/>
  <c r="K283" i="10"/>
  <c r="K282" i="10"/>
  <c r="K281" i="10"/>
  <c r="K280" i="10"/>
  <c r="K279" i="10"/>
  <c r="K278" i="10"/>
  <c r="K277" i="10"/>
  <c r="K276" i="10"/>
  <c r="K275" i="10"/>
  <c r="K274" i="10"/>
  <c r="K273" i="10"/>
  <c r="K272" i="10"/>
  <c r="K271" i="10"/>
  <c r="K270" i="10"/>
  <c r="K269" i="10"/>
  <c r="K268" i="10"/>
  <c r="K267" i="10"/>
  <c r="K266" i="10"/>
  <c r="K265" i="10"/>
  <c r="K264" i="10"/>
  <c r="K263" i="10"/>
  <c r="K262" i="10"/>
  <c r="K261" i="10"/>
  <c r="K260" i="10"/>
  <c r="K259" i="10"/>
  <c r="K258" i="10"/>
  <c r="K257" i="10"/>
  <c r="K256" i="10"/>
  <c r="K255" i="10"/>
  <c r="K254" i="10"/>
  <c r="K253" i="10"/>
  <c r="K252" i="10"/>
  <c r="K251" i="10"/>
  <c r="K250" i="10"/>
  <c r="K249" i="10"/>
  <c r="K248" i="10"/>
  <c r="K247" i="10"/>
  <c r="K246" i="10"/>
  <c r="K245" i="10"/>
  <c r="K244" i="10"/>
  <c r="K243" i="10"/>
  <c r="K242" i="10"/>
  <c r="K241" i="10"/>
  <c r="K240" i="10"/>
  <c r="K239" i="10"/>
  <c r="K238" i="10"/>
  <c r="K237" i="10"/>
  <c r="K236" i="10"/>
  <c r="K235" i="10"/>
  <c r="K234" i="10"/>
  <c r="K233" i="10"/>
  <c r="K232" i="10"/>
  <c r="K231" i="10"/>
  <c r="K230" i="10"/>
  <c r="K229" i="10"/>
  <c r="K228" i="10"/>
  <c r="K227" i="10"/>
  <c r="K226" i="10"/>
  <c r="K225" i="10"/>
  <c r="K224" i="10"/>
  <c r="K223" i="10"/>
  <c r="K222" i="10"/>
  <c r="K221" i="10"/>
  <c r="K220" i="10"/>
  <c r="K219" i="10"/>
  <c r="K218" i="10"/>
  <c r="K217" i="10"/>
  <c r="K216" i="10"/>
  <c r="K215" i="10"/>
  <c r="K214" i="10"/>
  <c r="K213" i="10"/>
  <c r="K212" i="10"/>
  <c r="K211" i="10"/>
  <c r="K210" i="10"/>
  <c r="K209" i="10"/>
  <c r="K208" i="10"/>
  <c r="K207" i="10"/>
  <c r="K206" i="10"/>
  <c r="K205" i="10"/>
  <c r="K204" i="10"/>
  <c r="K203" i="10"/>
  <c r="K202" i="10"/>
  <c r="K201" i="10"/>
  <c r="K200" i="10"/>
  <c r="K199" i="10"/>
  <c r="K198" i="10"/>
  <c r="K197" i="10"/>
  <c r="K196" i="10"/>
  <c r="K195" i="10"/>
  <c r="K194" i="10"/>
  <c r="K193" i="10"/>
  <c r="K192" i="10"/>
  <c r="K191" i="10"/>
  <c r="K190" i="10"/>
  <c r="K189" i="10"/>
  <c r="K188" i="10"/>
  <c r="K187" i="10"/>
  <c r="K186" i="10"/>
  <c r="K185" i="10"/>
  <c r="K184" i="10"/>
  <c r="K183" i="10"/>
  <c r="K182" i="10"/>
  <c r="K181" i="10"/>
  <c r="K180" i="10"/>
  <c r="K179" i="10"/>
  <c r="K178" i="10"/>
  <c r="K177" i="10"/>
  <c r="K176" i="10"/>
  <c r="K175" i="10"/>
  <c r="K174" i="10"/>
  <c r="K173" i="10"/>
  <c r="K172" i="10"/>
  <c r="K171" i="10"/>
  <c r="K170" i="10"/>
  <c r="K169" i="10"/>
  <c r="K168" i="10"/>
  <c r="K167" i="10"/>
  <c r="K166" i="10"/>
  <c r="K165" i="10"/>
  <c r="K164" i="10"/>
  <c r="K163" i="10"/>
  <c r="K162" i="10"/>
  <c r="K161" i="10"/>
  <c r="K160" i="10"/>
  <c r="K159" i="10"/>
  <c r="K158" i="10"/>
  <c r="K157" i="10"/>
  <c r="K156" i="10"/>
  <c r="K155" i="10"/>
  <c r="K154" i="10"/>
  <c r="K153" i="10"/>
  <c r="K152" i="10"/>
  <c r="K151" i="10"/>
  <c r="K150" i="10"/>
  <c r="K149" i="10"/>
  <c r="K148" i="10"/>
  <c r="K147" i="10"/>
  <c r="K146" i="10"/>
  <c r="K145" i="10"/>
  <c r="K144" i="10"/>
  <c r="K143" i="10"/>
  <c r="K142" i="10"/>
  <c r="K141" i="10"/>
  <c r="K140" i="10"/>
  <c r="K139" i="10"/>
  <c r="K138" i="10"/>
  <c r="K137" i="10"/>
  <c r="K136" i="10"/>
  <c r="K135" i="10"/>
  <c r="K134" i="10"/>
  <c r="K133" i="10"/>
  <c r="K132" i="10"/>
  <c r="K131" i="10"/>
  <c r="K130" i="10"/>
  <c r="K129" i="10"/>
  <c r="K128" i="10"/>
  <c r="K127" i="10"/>
  <c r="K126" i="10"/>
  <c r="K125" i="10"/>
  <c r="K124" i="10"/>
  <c r="K123" i="10"/>
  <c r="K122" i="10"/>
  <c r="K121" i="10"/>
  <c r="K120" i="10"/>
  <c r="K119" i="10"/>
  <c r="K118" i="10"/>
  <c r="K117" i="10"/>
  <c r="K116" i="10"/>
  <c r="K115" i="10"/>
  <c r="K114" i="10"/>
  <c r="K113" i="10"/>
  <c r="K112" i="10"/>
  <c r="K111" i="10"/>
  <c r="K110" i="10"/>
  <c r="K109" i="10"/>
  <c r="K108" i="10"/>
  <c r="K107" i="10"/>
  <c r="K106" i="10"/>
  <c r="K105" i="10"/>
  <c r="K104" i="10"/>
  <c r="K103" i="10"/>
  <c r="K102" i="10"/>
  <c r="K101" i="10"/>
  <c r="K100" i="10"/>
  <c r="K99" i="10"/>
  <c r="K98" i="10"/>
  <c r="K97" i="10"/>
  <c r="K96" i="10"/>
  <c r="K95" i="10"/>
  <c r="K94" i="10"/>
  <c r="K93" i="10"/>
  <c r="K92" i="10"/>
  <c r="K91" i="10"/>
  <c r="K90" i="10"/>
  <c r="K89" i="10"/>
  <c r="K88" i="10"/>
  <c r="K87" i="10"/>
  <c r="K86" i="10"/>
  <c r="K85" i="10"/>
  <c r="K84" i="10"/>
  <c r="K83" i="10"/>
  <c r="K82" i="10"/>
  <c r="K81" i="10"/>
  <c r="K80" i="10"/>
  <c r="K79" i="10"/>
  <c r="K78" i="10"/>
  <c r="K77" i="10"/>
  <c r="K76" i="10"/>
  <c r="K75" i="10"/>
  <c r="K74" i="10"/>
  <c r="K73" i="10"/>
  <c r="K72" i="10"/>
  <c r="K71" i="10"/>
  <c r="K70" i="10"/>
  <c r="K69" i="10"/>
  <c r="K68" i="10"/>
  <c r="K67" i="10"/>
  <c r="K66" i="10"/>
  <c r="K65" i="10"/>
  <c r="K64" i="10"/>
  <c r="K63" i="10"/>
  <c r="K62" i="10"/>
  <c r="K61" i="10"/>
  <c r="K60" i="10"/>
  <c r="K59" i="10"/>
  <c r="K58" i="10"/>
  <c r="K57" i="10"/>
  <c r="K56" i="10"/>
  <c r="K55" i="10"/>
  <c r="K54" i="10"/>
  <c r="K53" i="10"/>
  <c r="K52" i="10"/>
  <c r="K51" i="10"/>
  <c r="K50" i="10"/>
  <c r="K49" i="10"/>
  <c r="K48" i="10"/>
  <c r="K47" i="10"/>
  <c r="K46" i="10"/>
  <c r="K45" i="10"/>
  <c r="K44" i="10"/>
  <c r="K43" i="10"/>
  <c r="K42" i="10"/>
  <c r="K41" i="10"/>
  <c r="K40" i="10"/>
  <c r="K39" i="10"/>
  <c r="K38" i="10"/>
  <c r="K37" i="10"/>
  <c r="K36" i="10"/>
  <c r="K35" i="10"/>
  <c r="K34" i="10"/>
  <c r="K33" i="10"/>
  <c r="K32" i="10"/>
  <c r="K31" i="10"/>
  <c r="K30" i="10"/>
  <c r="K29" i="10"/>
  <c r="K28" i="10"/>
  <c r="K27" i="10"/>
  <c r="K26" i="10"/>
  <c r="K25" i="10"/>
  <c r="K24" i="10"/>
  <c r="K23" i="10"/>
  <c r="K22" i="10"/>
  <c r="K21" i="10"/>
  <c r="K20" i="10"/>
  <c r="K19" i="10"/>
  <c r="K18" i="10"/>
  <c r="K17" i="10"/>
  <c r="K16" i="10"/>
  <c r="K15" i="10"/>
  <c r="K14" i="10"/>
  <c r="K13" i="10"/>
  <c r="K12" i="10"/>
  <c r="K11" i="10"/>
  <c r="K10" i="10"/>
  <c r="K9" i="10"/>
  <c r="K8" i="10"/>
  <c r="K7" i="10"/>
  <c r="K6" i="10"/>
  <c r="K5" i="10"/>
  <c r="K4" i="10"/>
  <c r="K3" i="10"/>
  <c r="K2" i="10"/>
  <c r="Q501" i="3"/>
  <c r="Q500" i="3"/>
  <c r="Q499" i="3"/>
  <c r="Q498" i="3"/>
  <c r="Q497" i="3"/>
  <c r="Q496" i="3"/>
  <c r="Q495" i="3"/>
  <c r="Q494" i="3"/>
  <c r="Q493" i="3"/>
  <c r="Q492" i="3"/>
  <c r="Q491" i="3"/>
  <c r="Q490" i="3"/>
  <c r="Q489" i="3"/>
  <c r="Q488" i="3"/>
  <c r="Q487" i="3"/>
  <c r="Q486" i="3"/>
  <c r="Q485" i="3"/>
  <c r="Q484" i="3"/>
  <c r="Q483" i="3"/>
  <c r="Q482" i="3"/>
  <c r="Q481" i="3"/>
  <c r="Q480" i="3"/>
  <c r="Q479" i="3"/>
  <c r="Q478" i="3"/>
  <c r="Q477" i="3"/>
  <c r="Q476" i="3"/>
  <c r="Q475" i="3"/>
  <c r="Q474" i="3"/>
  <c r="Q473" i="3"/>
  <c r="Q472" i="3"/>
  <c r="Q471" i="3"/>
  <c r="Q470" i="3"/>
  <c r="Q469" i="3"/>
  <c r="Q468" i="3"/>
  <c r="Q467" i="3"/>
  <c r="Q466" i="3"/>
  <c r="Q465" i="3"/>
  <c r="Q464" i="3"/>
  <c r="Q463" i="3"/>
  <c r="Q462" i="3"/>
  <c r="Q461" i="3"/>
  <c r="Q460" i="3"/>
  <c r="Q459" i="3"/>
  <c r="Q458" i="3"/>
  <c r="Q457" i="3"/>
  <c r="Q456" i="3"/>
  <c r="Q455" i="3"/>
  <c r="Q454" i="3"/>
  <c r="Q453" i="3"/>
  <c r="Q452" i="3"/>
  <c r="Q451" i="3"/>
  <c r="Q450" i="3"/>
  <c r="Q449" i="3"/>
  <c r="Q448" i="3"/>
  <c r="Q447" i="3"/>
  <c r="Q446" i="3"/>
  <c r="Q445" i="3"/>
  <c r="Q444" i="3"/>
  <c r="Q443" i="3"/>
  <c r="Q442" i="3"/>
  <c r="Q441" i="3"/>
  <c r="Q440" i="3"/>
  <c r="Q439" i="3"/>
  <c r="Q438" i="3"/>
  <c r="Q437" i="3"/>
  <c r="Q436" i="3"/>
  <c r="Q435" i="3"/>
  <c r="Q434" i="3"/>
  <c r="Q433" i="3"/>
  <c r="Q432" i="3"/>
  <c r="Q431" i="3"/>
  <c r="Q430" i="3"/>
  <c r="Q429" i="3"/>
  <c r="Q428" i="3"/>
  <c r="Q427" i="3"/>
  <c r="Q426" i="3"/>
  <c r="Q425" i="3"/>
  <c r="Q424" i="3"/>
  <c r="Q423" i="3"/>
  <c r="Q422" i="3"/>
  <c r="Q421" i="3"/>
  <c r="Q420" i="3"/>
  <c r="Q419" i="3"/>
  <c r="Q418" i="3"/>
  <c r="Q417" i="3"/>
  <c r="Q416" i="3"/>
  <c r="Q415" i="3"/>
  <c r="Q414" i="3"/>
  <c r="Q413" i="3"/>
  <c r="Q412" i="3"/>
  <c r="Q411" i="3"/>
  <c r="Q410" i="3"/>
  <c r="Q409" i="3"/>
  <c r="Q408" i="3"/>
  <c r="Q407" i="3"/>
  <c r="Q406" i="3"/>
  <c r="Q405" i="3"/>
  <c r="Q404" i="3"/>
  <c r="Q403" i="3"/>
  <c r="Q402" i="3"/>
  <c r="Q401" i="3"/>
  <c r="Q400" i="3"/>
  <c r="Q399" i="3"/>
  <c r="Q398" i="3"/>
  <c r="Q397" i="3"/>
  <c r="Q396" i="3"/>
  <c r="Q395" i="3"/>
  <c r="Q394" i="3"/>
  <c r="Q393" i="3"/>
  <c r="Q392" i="3"/>
  <c r="Q391" i="3"/>
  <c r="Q390" i="3"/>
  <c r="Q389" i="3"/>
  <c r="Q388" i="3"/>
  <c r="Q387" i="3"/>
  <c r="Q386" i="3"/>
  <c r="Q385" i="3"/>
  <c r="Q384" i="3"/>
  <c r="Q383" i="3"/>
  <c r="Q382" i="3"/>
  <c r="Q381" i="3"/>
  <c r="Q380" i="3"/>
  <c r="Q379" i="3"/>
  <c r="Q378" i="3"/>
  <c r="Q377" i="3"/>
  <c r="Q376" i="3"/>
  <c r="Q375" i="3"/>
  <c r="Q374" i="3"/>
  <c r="Q373" i="3"/>
  <c r="Q372" i="3"/>
  <c r="Q371" i="3"/>
  <c r="Q370" i="3"/>
  <c r="Q369" i="3"/>
  <c r="Q368" i="3"/>
  <c r="Q367" i="3"/>
  <c r="Q366" i="3"/>
  <c r="Q365" i="3"/>
  <c r="Q364" i="3"/>
  <c r="Q363" i="3"/>
  <c r="Q362" i="3"/>
  <c r="Q361" i="3"/>
  <c r="Q360" i="3"/>
  <c r="Q359" i="3"/>
  <c r="Q358" i="3"/>
  <c r="Q357" i="3"/>
  <c r="Q356" i="3"/>
  <c r="Q355" i="3"/>
  <c r="Q354" i="3"/>
  <c r="Q353" i="3"/>
  <c r="Q352" i="3"/>
  <c r="Q351" i="3"/>
  <c r="Q350" i="3"/>
  <c r="Q349" i="3"/>
  <c r="Q348" i="3"/>
  <c r="Q347" i="3"/>
  <c r="Q346" i="3"/>
  <c r="Q345" i="3"/>
  <c r="Q344" i="3"/>
  <c r="Q343" i="3"/>
  <c r="Q342" i="3"/>
  <c r="Q341" i="3"/>
  <c r="Q340" i="3"/>
  <c r="Q339" i="3"/>
  <c r="Q338" i="3"/>
  <c r="Q337" i="3"/>
  <c r="Q336" i="3"/>
  <c r="Q335" i="3"/>
  <c r="Q334" i="3"/>
  <c r="Q333" i="3"/>
  <c r="Q332" i="3"/>
  <c r="Q331" i="3"/>
  <c r="Q330" i="3"/>
  <c r="Q329" i="3"/>
  <c r="Q328" i="3"/>
  <c r="Q327" i="3"/>
  <c r="Q326" i="3"/>
  <c r="Q325" i="3"/>
  <c r="Q324" i="3"/>
  <c r="Q323" i="3"/>
  <c r="Q322" i="3"/>
  <c r="Q321" i="3"/>
  <c r="Q320" i="3"/>
  <c r="Q319" i="3"/>
  <c r="Q318" i="3"/>
  <c r="Q317" i="3"/>
  <c r="Q316" i="3"/>
  <c r="Q315" i="3"/>
  <c r="Q314" i="3"/>
  <c r="Q313" i="3"/>
  <c r="Q312" i="3"/>
  <c r="Q311" i="3"/>
  <c r="Q310" i="3"/>
  <c r="Q309" i="3"/>
  <c r="Q308" i="3"/>
  <c r="Q307" i="3"/>
  <c r="Q306" i="3"/>
  <c r="Q305" i="3"/>
  <c r="Q304" i="3"/>
  <c r="Q303" i="3"/>
  <c r="Q302" i="3"/>
  <c r="Q301" i="3"/>
  <c r="Q300" i="3"/>
  <c r="Q299" i="3"/>
  <c r="Q298" i="3"/>
  <c r="Q297" i="3"/>
  <c r="Q296" i="3"/>
  <c r="Q295" i="3"/>
  <c r="Q294" i="3"/>
  <c r="Q293" i="3"/>
  <c r="Q292" i="3"/>
  <c r="Q291" i="3"/>
  <c r="Q290" i="3"/>
  <c r="Q289" i="3"/>
  <c r="Q288" i="3"/>
  <c r="Q287" i="3"/>
  <c r="Q286" i="3"/>
  <c r="Q285" i="3"/>
  <c r="Q284" i="3"/>
  <c r="Q283" i="3"/>
  <c r="Q282" i="3"/>
  <c r="Q281" i="3"/>
  <c r="Q280" i="3"/>
  <c r="Q279" i="3"/>
  <c r="Q278" i="3"/>
  <c r="Q277" i="3"/>
  <c r="Q276" i="3"/>
  <c r="Q275" i="3"/>
  <c r="Q274" i="3"/>
  <c r="Q273" i="3"/>
  <c r="Q272" i="3"/>
  <c r="Q271" i="3"/>
  <c r="Q270" i="3"/>
  <c r="Q269" i="3"/>
  <c r="Q268" i="3"/>
  <c r="Q267" i="3"/>
  <c r="Q266" i="3"/>
  <c r="Q265" i="3"/>
  <c r="Q264" i="3"/>
  <c r="Q263" i="3"/>
  <c r="Q262" i="3"/>
  <c r="Q261" i="3"/>
  <c r="Q260" i="3"/>
  <c r="Q259" i="3"/>
  <c r="Q258" i="3"/>
  <c r="Q257" i="3"/>
  <c r="Q256" i="3"/>
  <c r="Q255" i="3"/>
  <c r="Q254" i="3"/>
  <c r="Q253" i="3"/>
  <c r="Q252" i="3"/>
  <c r="Q251" i="3"/>
  <c r="Q250" i="3"/>
  <c r="Q249" i="3"/>
  <c r="Q248" i="3"/>
  <c r="Q247" i="3"/>
  <c r="Q246" i="3"/>
  <c r="Q245" i="3"/>
  <c r="Q244" i="3"/>
  <c r="Q243" i="3"/>
  <c r="Q242" i="3"/>
  <c r="Q241" i="3"/>
  <c r="Q240" i="3"/>
  <c r="Q239" i="3"/>
  <c r="Q238" i="3"/>
  <c r="Q237" i="3"/>
  <c r="Q236" i="3"/>
  <c r="Q235" i="3"/>
  <c r="Q234" i="3"/>
  <c r="Q233" i="3"/>
  <c r="Q232" i="3"/>
  <c r="Q231" i="3"/>
  <c r="Q230" i="3"/>
  <c r="Q229" i="3"/>
  <c r="Q228" i="3"/>
  <c r="Q227" i="3"/>
  <c r="Q226" i="3"/>
  <c r="Q225" i="3"/>
  <c r="Q224" i="3"/>
  <c r="Q223" i="3"/>
  <c r="Q222" i="3"/>
  <c r="Q221" i="3"/>
  <c r="Q220" i="3"/>
  <c r="Q219" i="3"/>
  <c r="Q218" i="3"/>
  <c r="Q217" i="3"/>
  <c r="Q216" i="3"/>
  <c r="Q215" i="3"/>
  <c r="Q214" i="3"/>
  <c r="Q213" i="3"/>
  <c r="Q212" i="3"/>
  <c r="Q211" i="3"/>
  <c r="Q210" i="3"/>
  <c r="Q209" i="3"/>
  <c r="Q208" i="3"/>
  <c r="Q207" i="3"/>
  <c r="Q206" i="3"/>
  <c r="Q205" i="3"/>
  <c r="Q204" i="3"/>
  <c r="Q203" i="3"/>
  <c r="Q202" i="3"/>
  <c r="Q201" i="3"/>
  <c r="Q200" i="3"/>
  <c r="Q199" i="3"/>
  <c r="Q198" i="3"/>
  <c r="Q197" i="3"/>
  <c r="Q196" i="3"/>
  <c r="Q195" i="3"/>
  <c r="Q194" i="3"/>
  <c r="Q193" i="3"/>
  <c r="Q192" i="3"/>
  <c r="Q191" i="3"/>
  <c r="Q190" i="3"/>
  <c r="Q189" i="3"/>
  <c r="Q188" i="3"/>
  <c r="Q187" i="3"/>
  <c r="Q186" i="3"/>
  <c r="Q185" i="3"/>
  <c r="Q184" i="3"/>
  <c r="Q183" i="3"/>
  <c r="Q182" i="3"/>
  <c r="Q181" i="3"/>
  <c r="Q180" i="3"/>
  <c r="Q179" i="3"/>
  <c r="Q178" i="3"/>
  <c r="Q177" i="3"/>
  <c r="Q176" i="3"/>
  <c r="Q175" i="3"/>
  <c r="Q174" i="3"/>
  <c r="Q173" i="3"/>
  <c r="Q172" i="3"/>
  <c r="Q171" i="3"/>
  <c r="Q170" i="3"/>
  <c r="Q169" i="3"/>
  <c r="Q168" i="3"/>
  <c r="Q167" i="3"/>
  <c r="Q166" i="3"/>
  <c r="Q165" i="3"/>
  <c r="Q164" i="3"/>
  <c r="Q163" i="3"/>
  <c r="Q162" i="3"/>
  <c r="Q161" i="3"/>
  <c r="Q160" i="3"/>
  <c r="Q159" i="3"/>
  <c r="Q158" i="3"/>
  <c r="Q157" i="3"/>
  <c r="Q156" i="3"/>
  <c r="Q155" i="3"/>
  <c r="Q154" i="3"/>
  <c r="Q153" i="3"/>
  <c r="Q152" i="3"/>
  <c r="Q151" i="3"/>
  <c r="Q150" i="3"/>
  <c r="Q149" i="3"/>
  <c r="Q148" i="3"/>
  <c r="Q147" i="3"/>
  <c r="Q146" i="3"/>
  <c r="Q145" i="3"/>
  <c r="Q144" i="3"/>
  <c r="Q143" i="3"/>
  <c r="Q142" i="3"/>
  <c r="Q141" i="3"/>
  <c r="Q140" i="3"/>
  <c r="Q139" i="3"/>
  <c r="Q138" i="3"/>
  <c r="Q137" i="3"/>
  <c r="Q136" i="3"/>
  <c r="Q135" i="3"/>
  <c r="Q134" i="3"/>
  <c r="Q133" i="3"/>
  <c r="Q132" i="3"/>
  <c r="Q131" i="3"/>
  <c r="Q130" i="3"/>
  <c r="Q129" i="3"/>
  <c r="Q128" i="3"/>
  <c r="Q127" i="3"/>
  <c r="Q126" i="3"/>
  <c r="Q125" i="3"/>
  <c r="Q124" i="3"/>
  <c r="Q123" i="3"/>
  <c r="Q122" i="3"/>
  <c r="Q121" i="3"/>
  <c r="Q120" i="3"/>
  <c r="Q119" i="3"/>
  <c r="Q118" i="3"/>
  <c r="Q117" i="3"/>
  <c r="Q116" i="3"/>
  <c r="Q115" i="3"/>
  <c r="Q114" i="3"/>
  <c r="Q113" i="3"/>
  <c r="Q112" i="3"/>
  <c r="Q111" i="3"/>
  <c r="Q110" i="3"/>
  <c r="Q109" i="3"/>
  <c r="Q108" i="3"/>
  <c r="Q107" i="3"/>
  <c r="Q106" i="3"/>
  <c r="Q105" i="3"/>
  <c r="Q104" i="3"/>
  <c r="Q103" i="3"/>
  <c r="Q102" i="3"/>
  <c r="Q101" i="3"/>
  <c r="Q100" i="3"/>
  <c r="Q99" i="3"/>
  <c r="Q98" i="3"/>
  <c r="Q97" i="3"/>
  <c r="Q96" i="3"/>
  <c r="Q95" i="3"/>
  <c r="Q94" i="3"/>
  <c r="Q93" i="3"/>
  <c r="Q92" i="3"/>
  <c r="Q91" i="3"/>
  <c r="Q90" i="3"/>
  <c r="Q89" i="3"/>
  <c r="Q88" i="3"/>
  <c r="Q87" i="3"/>
  <c r="Q86" i="3"/>
  <c r="Q85" i="3"/>
  <c r="Q84" i="3"/>
  <c r="Q83" i="3"/>
  <c r="Q82" i="3"/>
  <c r="Q81" i="3"/>
  <c r="Q80" i="3"/>
  <c r="Q79" i="3"/>
  <c r="Q78" i="3"/>
  <c r="Q77" i="3"/>
  <c r="Q76" i="3"/>
  <c r="Q75" i="3"/>
  <c r="Q74" i="3"/>
  <c r="Q73" i="3"/>
  <c r="Q72" i="3"/>
  <c r="Q71" i="3"/>
  <c r="Q70" i="3"/>
  <c r="Q69" i="3"/>
  <c r="Q68" i="3"/>
  <c r="Q67" i="3"/>
  <c r="Q66" i="3"/>
  <c r="Q65" i="3"/>
  <c r="Q64" i="3"/>
  <c r="Q63" i="3"/>
  <c r="Q62" i="3"/>
  <c r="Q61" i="3"/>
  <c r="Q60" i="3"/>
  <c r="Q59" i="3"/>
  <c r="Q58" i="3"/>
  <c r="Q57" i="3"/>
  <c r="Q56" i="3"/>
  <c r="Q55" i="3"/>
  <c r="Q54" i="3"/>
  <c r="Q53" i="3"/>
  <c r="Q52" i="3"/>
  <c r="Q51" i="3"/>
  <c r="Q50" i="3"/>
  <c r="Q49" i="3"/>
  <c r="Q48" i="3"/>
  <c r="Q47" i="3"/>
  <c r="Q46" i="3"/>
  <c r="Q45" i="3"/>
  <c r="Q44" i="3"/>
  <c r="Q43" i="3"/>
  <c r="Q42" i="3"/>
  <c r="Q41" i="3"/>
  <c r="Q40" i="3"/>
  <c r="Q39" i="3"/>
  <c r="Q38" i="3"/>
  <c r="Q37" i="3"/>
  <c r="Q36" i="3"/>
  <c r="Q35" i="3"/>
  <c r="Q34" i="3"/>
  <c r="Q33" i="3"/>
  <c r="Q32" i="3"/>
  <c r="Q31" i="3"/>
  <c r="Q30" i="3"/>
  <c r="Q29" i="3"/>
  <c r="Q28" i="3"/>
  <c r="Q27" i="3"/>
  <c r="Q26" i="3"/>
  <c r="Q25" i="3"/>
  <c r="Q24" i="3"/>
  <c r="Q23" i="3"/>
  <c r="Q22" i="3"/>
  <c r="Q21" i="3"/>
  <c r="Q20" i="3"/>
  <c r="Q19" i="3"/>
  <c r="Q18" i="3"/>
  <c r="Q17" i="3"/>
  <c r="Q16" i="3"/>
  <c r="Q15" i="3"/>
  <c r="Q14" i="3"/>
  <c r="Q13" i="3"/>
  <c r="Q12" i="3"/>
  <c r="Q11" i="3"/>
  <c r="Q10" i="3"/>
  <c r="Q9" i="3"/>
  <c r="Q8" i="3"/>
  <c r="Q7" i="3"/>
  <c r="Q6" i="3"/>
  <c r="Q5" i="3"/>
  <c r="Q4" i="3"/>
  <c r="Q3" i="3"/>
  <c r="Q2" i="3"/>
  <c r="L501" i="6"/>
  <c r="L14" i="6"/>
  <c r="L3" i="6"/>
  <c r="L4" i="6"/>
  <c r="L5" i="6"/>
  <c r="L6" i="6"/>
  <c r="L7" i="6"/>
  <c r="L8" i="6"/>
  <c r="L9" i="6"/>
  <c r="L10" i="6"/>
  <c r="L11" i="6"/>
  <c r="L12" i="6"/>
  <c r="L13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L265" i="6"/>
  <c r="L266" i="6"/>
  <c r="L267" i="6"/>
  <c r="L268" i="6"/>
  <c r="L269" i="6"/>
  <c r="L270" i="6"/>
  <c r="L271" i="6"/>
  <c r="L272" i="6"/>
  <c r="L273" i="6"/>
  <c r="L274" i="6"/>
  <c r="L275" i="6"/>
  <c r="L276" i="6"/>
  <c r="L277" i="6"/>
  <c r="L278" i="6"/>
  <c r="L279" i="6"/>
  <c r="L280" i="6"/>
  <c r="L281" i="6"/>
  <c r="L282" i="6"/>
  <c r="L283" i="6"/>
  <c r="L284" i="6"/>
  <c r="L285" i="6"/>
  <c r="L286" i="6"/>
  <c r="L287" i="6"/>
  <c r="L288" i="6"/>
  <c r="L289" i="6"/>
  <c r="L290" i="6"/>
  <c r="L291" i="6"/>
  <c r="L292" i="6"/>
  <c r="L293" i="6"/>
  <c r="L294" i="6"/>
  <c r="L295" i="6"/>
  <c r="L296" i="6"/>
  <c r="L297" i="6"/>
  <c r="L298" i="6"/>
  <c r="L299" i="6"/>
  <c r="L300" i="6"/>
  <c r="L301" i="6"/>
  <c r="L302" i="6"/>
  <c r="L303" i="6"/>
  <c r="L304" i="6"/>
  <c r="L305" i="6"/>
  <c r="L306" i="6"/>
  <c r="L307" i="6"/>
  <c r="L308" i="6"/>
  <c r="L309" i="6"/>
  <c r="L310" i="6"/>
  <c r="L311" i="6"/>
  <c r="L312" i="6"/>
  <c r="L313" i="6"/>
  <c r="L314" i="6"/>
  <c r="L315" i="6"/>
  <c r="L316" i="6"/>
  <c r="L317" i="6"/>
  <c r="L318" i="6"/>
  <c r="L319" i="6"/>
  <c r="L320" i="6"/>
  <c r="L321" i="6"/>
  <c r="L322" i="6"/>
  <c r="L323" i="6"/>
  <c r="L324" i="6"/>
  <c r="L325" i="6"/>
  <c r="L326" i="6"/>
  <c r="L327" i="6"/>
  <c r="L328" i="6"/>
  <c r="L329" i="6"/>
  <c r="L330" i="6"/>
  <c r="L331" i="6"/>
  <c r="L332" i="6"/>
  <c r="L333" i="6"/>
  <c r="L334" i="6"/>
  <c r="L335" i="6"/>
  <c r="L336" i="6"/>
  <c r="L337" i="6"/>
  <c r="L338" i="6"/>
  <c r="L339" i="6"/>
  <c r="L340" i="6"/>
  <c r="L341" i="6"/>
  <c r="L342" i="6"/>
  <c r="L343" i="6"/>
  <c r="L344" i="6"/>
  <c r="L345" i="6"/>
  <c r="L346" i="6"/>
  <c r="L347" i="6"/>
  <c r="L348" i="6"/>
  <c r="L349" i="6"/>
  <c r="L350" i="6"/>
  <c r="L351" i="6"/>
  <c r="L352" i="6"/>
  <c r="L353" i="6"/>
  <c r="L354" i="6"/>
  <c r="L355" i="6"/>
  <c r="L356" i="6"/>
  <c r="L357" i="6"/>
  <c r="L358" i="6"/>
  <c r="L359" i="6"/>
  <c r="L360" i="6"/>
  <c r="L361" i="6"/>
  <c r="L362" i="6"/>
  <c r="L363" i="6"/>
  <c r="L364" i="6"/>
  <c r="L365" i="6"/>
  <c r="L366" i="6"/>
  <c r="L367" i="6"/>
  <c r="L368" i="6"/>
  <c r="L369" i="6"/>
  <c r="L370" i="6"/>
  <c r="L371" i="6"/>
  <c r="L372" i="6"/>
  <c r="L373" i="6"/>
  <c r="L374" i="6"/>
  <c r="L375" i="6"/>
  <c r="L376" i="6"/>
  <c r="L377" i="6"/>
  <c r="L378" i="6"/>
  <c r="L379" i="6"/>
  <c r="L380" i="6"/>
  <c r="L381" i="6"/>
  <c r="L382" i="6"/>
  <c r="L383" i="6"/>
  <c r="L384" i="6"/>
  <c r="L385" i="6"/>
  <c r="L386" i="6"/>
  <c r="L387" i="6"/>
  <c r="L388" i="6"/>
  <c r="L389" i="6"/>
  <c r="L390" i="6"/>
  <c r="L391" i="6"/>
  <c r="L392" i="6"/>
  <c r="L393" i="6"/>
  <c r="L394" i="6"/>
  <c r="L395" i="6"/>
  <c r="L396" i="6"/>
  <c r="L397" i="6"/>
  <c r="L398" i="6"/>
  <c r="L399" i="6"/>
  <c r="L400" i="6"/>
  <c r="L401" i="6"/>
  <c r="L402" i="6"/>
  <c r="L403" i="6"/>
  <c r="L404" i="6"/>
  <c r="L405" i="6"/>
  <c r="L406" i="6"/>
  <c r="L407" i="6"/>
  <c r="L408" i="6"/>
  <c r="L409" i="6"/>
  <c r="L410" i="6"/>
  <c r="L411" i="6"/>
  <c r="L412" i="6"/>
  <c r="L413" i="6"/>
  <c r="L414" i="6"/>
  <c r="L415" i="6"/>
  <c r="L416" i="6"/>
  <c r="L417" i="6"/>
  <c r="L418" i="6"/>
  <c r="L419" i="6"/>
  <c r="L420" i="6"/>
  <c r="L421" i="6"/>
  <c r="L422" i="6"/>
  <c r="L423" i="6"/>
  <c r="L424" i="6"/>
  <c r="L425" i="6"/>
  <c r="L426" i="6"/>
  <c r="L427" i="6"/>
  <c r="L428" i="6"/>
  <c r="L429" i="6"/>
  <c r="L430" i="6"/>
  <c r="L431" i="6"/>
  <c r="L432" i="6"/>
  <c r="L433" i="6"/>
  <c r="L434" i="6"/>
  <c r="L435" i="6"/>
  <c r="L436" i="6"/>
  <c r="L437" i="6"/>
  <c r="L438" i="6"/>
  <c r="L439" i="6"/>
  <c r="L440" i="6"/>
  <c r="L441" i="6"/>
  <c r="L442" i="6"/>
  <c r="L443" i="6"/>
  <c r="L444" i="6"/>
  <c r="L445" i="6"/>
  <c r="L446" i="6"/>
  <c r="L447" i="6"/>
  <c r="L448" i="6"/>
  <c r="L449" i="6"/>
  <c r="L450" i="6"/>
  <c r="L451" i="6"/>
  <c r="L452" i="6"/>
  <c r="L453" i="6"/>
  <c r="L454" i="6"/>
  <c r="L455" i="6"/>
  <c r="L456" i="6"/>
  <c r="L457" i="6"/>
  <c r="L458" i="6"/>
  <c r="L459" i="6"/>
  <c r="L460" i="6"/>
  <c r="L461" i="6"/>
  <c r="L462" i="6"/>
  <c r="L463" i="6"/>
  <c r="L464" i="6"/>
  <c r="L465" i="6"/>
  <c r="L466" i="6"/>
  <c r="L467" i="6"/>
  <c r="L468" i="6"/>
  <c r="L469" i="6"/>
  <c r="L470" i="6"/>
  <c r="L471" i="6"/>
  <c r="L472" i="6"/>
  <c r="L473" i="6"/>
  <c r="L474" i="6"/>
  <c r="L475" i="6"/>
  <c r="L476" i="6"/>
  <c r="L477" i="6"/>
  <c r="L478" i="6"/>
  <c r="L479" i="6"/>
  <c r="L480" i="6"/>
  <c r="L481" i="6"/>
  <c r="L482" i="6"/>
  <c r="L483" i="6"/>
  <c r="L484" i="6"/>
  <c r="L485" i="6"/>
  <c r="L486" i="6"/>
  <c r="L487" i="6"/>
  <c r="L488" i="6"/>
  <c r="L489" i="6"/>
  <c r="L490" i="6"/>
  <c r="L491" i="6"/>
  <c r="L492" i="6"/>
  <c r="L493" i="6"/>
  <c r="L494" i="6"/>
  <c r="L495" i="6"/>
  <c r="L496" i="6"/>
  <c r="L497" i="6"/>
  <c r="L498" i="6"/>
  <c r="L499" i="6"/>
  <c r="L500" i="6"/>
  <c r="L2" i="6"/>
  <c r="C2" i="16"/>
  <c r="E2" i="16"/>
  <c r="G2" i="16"/>
  <c r="C3" i="16"/>
  <c r="E3" i="16"/>
  <c r="G3" i="16"/>
  <c r="C4" i="16"/>
  <c r="E4" i="16"/>
  <c r="G4" i="16"/>
  <c r="C5" i="16"/>
  <c r="E5" i="16"/>
  <c r="G5" i="16"/>
  <c r="C6" i="16"/>
  <c r="E6" i="16"/>
  <c r="G6" i="16"/>
  <c r="C7" i="16"/>
  <c r="E7" i="16"/>
  <c r="G7" i="16"/>
  <c r="C8" i="16"/>
  <c r="E8" i="16"/>
  <c r="G8" i="16"/>
  <c r="C9" i="16"/>
  <c r="E9" i="16"/>
  <c r="G9" i="16"/>
  <c r="C10" i="16"/>
  <c r="E10" i="16"/>
  <c r="G10" i="16"/>
  <c r="C11" i="16"/>
  <c r="E11" i="16"/>
  <c r="G11" i="16"/>
  <c r="C12" i="16"/>
  <c r="E12" i="16"/>
  <c r="G12" i="16"/>
  <c r="C13" i="16"/>
  <c r="E13" i="16"/>
  <c r="G13" i="16"/>
  <c r="C14" i="16"/>
  <c r="E14" i="16"/>
  <c r="G14" i="16"/>
  <c r="C15" i="16"/>
  <c r="E15" i="16"/>
  <c r="G15" i="16"/>
  <c r="C16" i="16"/>
  <c r="E16" i="16"/>
  <c r="G16" i="16"/>
  <c r="C17" i="16"/>
  <c r="E17" i="16"/>
  <c r="G17" i="16"/>
  <c r="C18" i="16"/>
  <c r="E18" i="16"/>
  <c r="G18" i="16"/>
  <c r="C19" i="16"/>
  <c r="E19" i="16"/>
  <c r="G19" i="16"/>
  <c r="C20" i="16"/>
  <c r="E20" i="16"/>
  <c r="G20" i="16"/>
  <c r="C21" i="16"/>
  <c r="E21" i="16"/>
  <c r="G21" i="16"/>
  <c r="C22" i="16"/>
  <c r="E22" i="16"/>
  <c r="G22" i="16"/>
  <c r="C23" i="16"/>
  <c r="E23" i="16"/>
  <c r="G23" i="16"/>
  <c r="C24" i="16"/>
  <c r="E24" i="16"/>
  <c r="G24" i="16"/>
  <c r="C25" i="16"/>
  <c r="E25" i="16"/>
  <c r="G25" i="16"/>
  <c r="C26" i="16"/>
  <c r="E26" i="16"/>
  <c r="G26" i="16"/>
  <c r="C27" i="16"/>
  <c r="E27" i="16"/>
  <c r="G27" i="16"/>
  <c r="C28" i="16"/>
  <c r="E28" i="16"/>
  <c r="G28" i="16"/>
  <c r="C29" i="16"/>
  <c r="E29" i="16"/>
  <c r="G29" i="16"/>
  <c r="C30" i="16"/>
  <c r="E30" i="16"/>
  <c r="G30" i="16"/>
  <c r="C31" i="16"/>
  <c r="E31" i="16"/>
  <c r="G31" i="16"/>
  <c r="C32" i="16"/>
  <c r="E32" i="16"/>
  <c r="G32" i="16"/>
  <c r="C33" i="16"/>
  <c r="E33" i="16"/>
  <c r="G33" i="16"/>
  <c r="C34" i="16"/>
  <c r="E34" i="16"/>
  <c r="G34" i="16"/>
  <c r="C35" i="16"/>
  <c r="E35" i="16"/>
  <c r="G35" i="16"/>
  <c r="C36" i="16"/>
  <c r="E36" i="16"/>
  <c r="G36" i="16"/>
  <c r="C37" i="16"/>
  <c r="E37" i="16"/>
  <c r="G37" i="16"/>
  <c r="C38" i="16"/>
  <c r="E38" i="16"/>
  <c r="G38" i="16"/>
  <c r="C39" i="16"/>
  <c r="E39" i="16"/>
  <c r="G39" i="16"/>
  <c r="C40" i="16"/>
  <c r="E40" i="16"/>
  <c r="G40" i="16"/>
  <c r="C41" i="16"/>
  <c r="E41" i="16"/>
  <c r="G41" i="16"/>
  <c r="C42" i="16"/>
  <c r="E42" i="16"/>
  <c r="G42" i="16"/>
  <c r="C43" i="16"/>
  <c r="E43" i="16"/>
  <c r="G43" i="16"/>
  <c r="C44" i="16"/>
  <c r="E44" i="16"/>
  <c r="G44" i="16"/>
  <c r="C45" i="16"/>
  <c r="E45" i="16"/>
  <c r="G45" i="16"/>
  <c r="C46" i="16"/>
  <c r="E46" i="16"/>
  <c r="G46" i="16"/>
  <c r="C47" i="16"/>
  <c r="E47" i="16"/>
  <c r="G47" i="16"/>
  <c r="C48" i="16"/>
  <c r="E48" i="16"/>
  <c r="G48" i="16"/>
  <c r="C49" i="16"/>
  <c r="E49" i="16"/>
  <c r="G49" i="16"/>
  <c r="C50" i="16"/>
  <c r="E50" i="16"/>
  <c r="G50" i="16"/>
  <c r="C51" i="16"/>
  <c r="E51" i="16"/>
  <c r="G51" i="16"/>
  <c r="C52" i="16"/>
  <c r="E52" i="16"/>
  <c r="G52" i="16"/>
  <c r="C53" i="16"/>
  <c r="E53" i="16"/>
  <c r="G53" i="16"/>
  <c r="C54" i="16"/>
  <c r="E54" i="16"/>
  <c r="G54" i="16"/>
  <c r="C55" i="16"/>
  <c r="E55" i="16"/>
  <c r="G55" i="16"/>
  <c r="C56" i="16"/>
  <c r="E56" i="16"/>
  <c r="G56" i="16"/>
  <c r="C57" i="16"/>
  <c r="E57" i="16"/>
  <c r="G57" i="16"/>
  <c r="C58" i="16"/>
  <c r="E58" i="16"/>
  <c r="G58" i="16"/>
  <c r="C59" i="16"/>
  <c r="E59" i="16"/>
  <c r="G59" i="16"/>
  <c r="C60" i="16"/>
  <c r="E60" i="16"/>
  <c r="G60" i="16"/>
  <c r="C61" i="16"/>
  <c r="E61" i="16"/>
  <c r="G61" i="16"/>
  <c r="C62" i="16"/>
  <c r="E62" i="16"/>
  <c r="G62" i="16"/>
  <c r="C63" i="16"/>
  <c r="E63" i="16"/>
  <c r="G63" i="16"/>
  <c r="C64" i="16"/>
  <c r="E64" i="16"/>
  <c r="G64" i="16"/>
  <c r="C65" i="16"/>
  <c r="E65" i="16"/>
  <c r="G65" i="16"/>
  <c r="C66" i="16"/>
  <c r="E66" i="16"/>
  <c r="G66" i="16"/>
  <c r="C67" i="16"/>
  <c r="E67" i="16"/>
  <c r="G67" i="16"/>
  <c r="C68" i="16"/>
  <c r="E68" i="16"/>
  <c r="G68" i="16"/>
  <c r="C69" i="16"/>
  <c r="E69" i="16"/>
  <c r="G69" i="16"/>
  <c r="C70" i="16"/>
  <c r="E70" i="16"/>
  <c r="G70" i="16"/>
  <c r="C71" i="16"/>
  <c r="E71" i="16"/>
  <c r="G71" i="16"/>
  <c r="C72" i="16"/>
  <c r="E72" i="16"/>
  <c r="G72" i="16"/>
  <c r="C73" i="16"/>
  <c r="E73" i="16"/>
  <c r="G73" i="16"/>
  <c r="C74" i="16"/>
  <c r="E74" i="16"/>
  <c r="G74" i="16"/>
  <c r="C75" i="16"/>
  <c r="E75" i="16"/>
  <c r="G75" i="16"/>
  <c r="C76" i="16"/>
  <c r="E76" i="16"/>
  <c r="G76" i="16"/>
  <c r="C77" i="16"/>
  <c r="E77" i="16"/>
  <c r="G77" i="16"/>
  <c r="C78" i="16"/>
  <c r="E78" i="16"/>
  <c r="G78" i="16"/>
  <c r="C79" i="16"/>
  <c r="E79" i="16"/>
  <c r="G79" i="16"/>
  <c r="C80" i="16"/>
  <c r="E80" i="16"/>
  <c r="G80" i="16"/>
  <c r="C81" i="16"/>
  <c r="E81" i="16"/>
  <c r="G81" i="16"/>
  <c r="C82" i="16"/>
  <c r="E82" i="16"/>
  <c r="G82" i="16"/>
  <c r="C83" i="16"/>
  <c r="E83" i="16"/>
  <c r="G83" i="16"/>
  <c r="C84" i="16"/>
  <c r="E84" i="16"/>
  <c r="G84" i="16"/>
  <c r="C85" i="16"/>
  <c r="E85" i="16"/>
  <c r="G85" i="16"/>
  <c r="C86" i="16"/>
  <c r="E86" i="16"/>
  <c r="G86" i="16"/>
  <c r="C87" i="16"/>
  <c r="E87" i="16"/>
  <c r="G87" i="16"/>
  <c r="C88" i="16"/>
  <c r="E88" i="16"/>
  <c r="G88" i="16"/>
  <c r="C89" i="16"/>
  <c r="E89" i="16"/>
  <c r="G89" i="16"/>
  <c r="C90" i="16"/>
  <c r="E90" i="16"/>
  <c r="G90" i="16"/>
  <c r="C91" i="16"/>
  <c r="E91" i="16"/>
  <c r="G91" i="16"/>
  <c r="C92" i="16"/>
  <c r="E92" i="16"/>
  <c r="G92" i="16"/>
  <c r="C93" i="16"/>
  <c r="E93" i="16"/>
  <c r="G93" i="16"/>
  <c r="C94" i="16"/>
  <c r="E94" i="16"/>
  <c r="G94" i="16"/>
  <c r="C95" i="16"/>
  <c r="E95" i="16"/>
  <c r="G95" i="16"/>
  <c r="C96" i="16"/>
  <c r="E96" i="16"/>
  <c r="G96" i="16"/>
  <c r="C97" i="16"/>
  <c r="E97" i="16"/>
  <c r="G97" i="16"/>
  <c r="C98" i="16"/>
  <c r="E98" i="16"/>
  <c r="G98" i="16"/>
  <c r="C99" i="16"/>
  <c r="E99" i="16"/>
  <c r="G99" i="16"/>
  <c r="C100" i="16"/>
  <c r="E100" i="16"/>
  <c r="G100" i="16"/>
  <c r="C101" i="16"/>
  <c r="E101" i="16"/>
  <c r="G101" i="16"/>
  <c r="C102" i="16"/>
  <c r="E102" i="16"/>
  <c r="G102" i="16"/>
  <c r="C103" i="16"/>
  <c r="E103" i="16"/>
  <c r="G103" i="16"/>
  <c r="C104" i="16"/>
  <c r="E104" i="16"/>
  <c r="G104" i="16"/>
  <c r="C105" i="16"/>
  <c r="E105" i="16"/>
  <c r="G105" i="16"/>
  <c r="C106" i="16"/>
  <c r="E106" i="16"/>
  <c r="G106" i="16"/>
  <c r="C107" i="16"/>
  <c r="E107" i="16"/>
  <c r="G107" i="16"/>
  <c r="C108" i="16"/>
  <c r="E108" i="16"/>
  <c r="G108" i="16"/>
  <c r="C109" i="16"/>
  <c r="E109" i="16"/>
  <c r="G109" i="16"/>
  <c r="C110" i="16"/>
  <c r="E110" i="16"/>
  <c r="G110" i="16"/>
  <c r="C111" i="16"/>
  <c r="E111" i="16"/>
  <c r="G111" i="16"/>
  <c r="C112" i="16"/>
  <c r="E112" i="16"/>
  <c r="G112" i="16"/>
  <c r="C113" i="16"/>
  <c r="E113" i="16"/>
  <c r="G113" i="16"/>
  <c r="C114" i="16"/>
  <c r="E114" i="16"/>
  <c r="G114" i="16"/>
  <c r="C115" i="16"/>
  <c r="E115" i="16"/>
  <c r="G115" i="16"/>
  <c r="C116" i="16"/>
  <c r="E116" i="16"/>
  <c r="G116" i="16"/>
  <c r="C117" i="16"/>
  <c r="E117" i="16"/>
  <c r="G117" i="16"/>
  <c r="C118" i="16"/>
  <c r="E118" i="16"/>
  <c r="G118" i="16"/>
  <c r="C119" i="16"/>
  <c r="E119" i="16"/>
  <c r="G119" i="16"/>
  <c r="C120" i="16"/>
  <c r="E120" i="16"/>
  <c r="G120" i="16"/>
  <c r="C121" i="16"/>
  <c r="E121" i="16"/>
  <c r="G121" i="16"/>
  <c r="C122" i="16"/>
  <c r="E122" i="16"/>
  <c r="G122" i="16"/>
  <c r="C123" i="16"/>
  <c r="E123" i="16"/>
  <c r="G123" i="16"/>
  <c r="C124" i="16"/>
  <c r="E124" i="16"/>
  <c r="G124" i="16"/>
  <c r="C125" i="16"/>
  <c r="E125" i="16"/>
  <c r="G125" i="16"/>
  <c r="C126" i="16"/>
  <c r="E126" i="16"/>
  <c r="G126" i="16"/>
  <c r="C127" i="16"/>
  <c r="E127" i="16"/>
  <c r="G127" i="16"/>
  <c r="C128" i="16"/>
  <c r="E128" i="16"/>
  <c r="G128" i="16"/>
  <c r="C129" i="16"/>
  <c r="E129" i="16"/>
  <c r="G129" i="16"/>
  <c r="C130" i="16"/>
  <c r="E130" i="16"/>
  <c r="G130" i="16"/>
  <c r="C131" i="16"/>
  <c r="E131" i="16"/>
  <c r="G131" i="16"/>
  <c r="C132" i="16"/>
  <c r="E132" i="16"/>
  <c r="G132" i="16"/>
  <c r="C133" i="16"/>
  <c r="E133" i="16"/>
  <c r="G133" i="16"/>
  <c r="C134" i="16"/>
  <c r="E134" i="16"/>
  <c r="G134" i="16"/>
  <c r="C135" i="16"/>
  <c r="E135" i="16"/>
  <c r="G135" i="16"/>
  <c r="C136" i="16"/>
  <c r="E136" i="16"/>
  <c r="G136" i="16"/>
  <c r="C137" i="16"/>
  <c r="E137" i="16"/>
  <c r="G137" i="16"/>
  <c r="C138" i="16"/>
  <c r="E138" i="16"/>
  <c r="G138" i="16"/>
  <c r="C139" i="16"/>
  <c r="E139" i="16"/>
  <c r="G139" i="16"/>
  <c r="C140" i="16"/>
  <c r="E140" i="16"/>
  <c r="G140" i="16"/>
  <c r="C141" i="16"/>
  <c r="E141" i="16"/>
  <c r="G141" i="16"/>
  <c r="C142" i="16"/>
  <c r="E142" i="16"/>
  <c r="G142" i="16"/>
  <c r="C143" i="16"/>
  <c r="E143" i="16"/>
  <c r="G143" i="16"/>
  <c r="C144" i="16"/>
  <c r="E144" i="16"/>
  <c r="G144" i="16"/>
  <c r="C145" i="16"/>
  <c r="E145" i="16"/>
  <c r="G145" i="16"/>
  <c r="C146" i="16"/>
  <c r="E146" i="16"/>
  <c r="G146" i="16"/>
  <c r="C147" i="16"/>
  <c r="E147" i="16"/>
  <c r="G147" i="16"/>
  <c r="C148" i="16"/>
  <c r="E148" i="16"/>
  <c r="G148" i="16"/>
  <c r="C149" i="16"/>
  <c r="E149" i="16"/>
  <c r="G149" i="16"/>
  <c r="C150" i="16"/>
  <c r="E150" i="16"/>
  <c r="G150" i="16"/>
  <c r="C151" i="16"/>
  <c r="E151" i="16"/>
  <c r="G151" i="16"/>
  <c r="C152" i="16"/>
  <c r="E152" i="16"/>
  <c r="G152" i="16"/>
  <c r="C153" i="16"/>
  <c r="E153" i="16"/>
  <c r="G153" i="16"/>
  <c r="C154" i="16"/>
  <c r="E154" i="16"/>
  <c r="G154" i="16"/>
  <c r="C155" i="16"/>
  <c r="E155" i="16"/>
  <c r="G155" i="16"/>
  <c r="C156" i="16"/>
  <c r="E156" i="16"/>
  <c r="G156" i="16"/>
  <c r="C157" i="16"/>
  <c r="E157" i="16"/>
  <c r="G157" i="16"/>
  <c r="C158" i="16"/>
  <c r="E158" i="16"/>
  <c r="G158" i="16"/>
  <c r="C159" i="16"/>
  <c r="E159" i="16"/>
  <c r="G159" i="16"/>
  <c r="C160" i="16"/>
  <c r="E160" i="16"/>
  <c r="G160" i="16"/>
  <c r="C161" i="16"/>
  <c r="E161" i="16"/>
  <c r="G161" i="16"/>
  <c r="C162" i="16"/>
  <c r="E162" i="16"/>
  <c r="G162" i="16"/>
  <c r="C163" i="16"/>
  <c r="E163" i="16"/>
  <c r="G163" i="16"/>
  <c r="C164" i="16"/>
  <c r="E164" i="16"/>
  <c r="G164" i="16"/>
  <c r="C165" i="16"/>
  <c r="E165" i="16"/>
  <c r="G165" i="16"/>
  <c r="C166" i="16"/>
  <c r="E166" i="16"/>
  <c r="G166" i="16"/>
  <c r="C167" i="16"/>
  <c r="E167" i="16"/>
  <c r="G167" i="16"/>
  <c r="C168" i="16"/>
  <c r="E168" i="16"/>
  <c r="G168" i="16"/>
  <c r="C169" i="16"/>
  <c r="E169" i="16"/>
  <c r="G169" i="16"/>
  <c r="C170" i="16"/>
  <c r="E170" i="16"/>
  <c r="G170" i="16"/>
  <c r="C171" i="16"/>
  <c r="E171" i="16"/>
  <c r="G171" i="16"/>
  <c r="C172" i="16"/>
  <c r="E172" i="16"/>
  <c r="G172" i="16"/>
  <c r="C173" i="16"/>
  <c r="E173" i="16"/>
  <c r="G173" i="16"/>
  <c r="C174" i="16"/>
  <c r="E174" i="16"/>
  <c r="G174" i="16"/>
  <c r="C175" i="16"/>
  <c r="E175" i="16"/>
  <c r="G175" i="16"/>
  <c r="C176" i="16"/>
  <c r="E176" i="16"/>
  <c r="G176" i="16"/>
  <c r="C177" i="16"/>
  <c r="E177" i="16"/>
  <c r="G177" i="16"/>
  <c r="C178" i="16"/>
  <c r="E178" i="16"/>
  <c r="G178" i="16"/>
  <c r="C179" i="16"/>
  <c r="E179" i="16"/>
  <c r="G179" i="16"/>
  <c r="C180" i="16"/>
  <c r="E180" i="16"/>
  <c r="G180" i="16"/>
  <c r="C181" i="16"/>
  <c r="E181" i="16"/>
  <c r="G181" i="16"/>
  <c r="C182" i="16"/>
  <c r="E182" i="16"/>
  <c r="G182" i="16"/>
  <c r="C183" i="16"/>
  <c r="E183" i="16"/>
  <c r="G183" i="16"/>
  <c r="C184" i="16"/>
  <c r="E184" i="16"/>
  <c r="G184" i="16"/>
  <c r="C185" i="16"/>
  <c r="E185" i="16"/>
  <c r="G185" i="16"/>
  <c r="C186" i="16"/>
  <c r="E186" i="16"/>
  <c r="G186" i="16"/>
  <c r="C187" i="16"/>
  <c r="E187" i="16"/>
  <c r="G187" i="16"/>
  <c r="C188" i="16"/>
  <c r="E188" i="16"/>
  <c r="G188" i="16"/>
  <c r="C189" i="16"/>
  <c r="E189" i="16"/>
  <c r="G189" i="16"/>
  <c r="C190" i="16"/>
  <c r="E190" i="16"/>
  <c r="G190" i="16"/>
  <c r="C191" i="16"/>
  <c r="E191" i="16"/>
  <c r="G191" i="16"/>
  <c r="C192" i="16"/>
  <c r="E192" i="16"/>
  <c r="G192" i="16"/>
  <c r="C193" i="16"/>
  <c r="E193" i="16"/>
  <c r="G193" i="16"/>
  <c r="C194" i="16"/>
  <c r="E194" i="16"/>
  <c r="G194" i="16"/>
  <c r="C195" i="16"/>
  <c r="E195" i="16"/>
  <c r="G195" i="16"/>
  <c r="C196" i="16"/>
  <c r="E196" i="16"/>
  <c r="G196" i="16"/>
  <c r="C197" i="16"/>
  <c r="E197" i="16"/>
  <c r="G197" i="16"/>
  <c r="C198" i="16"/>
  <c r="E198" i="16"/>
  <c r="G198" i="16"/>
  <c r="C199" i="16"/>
  <c r="E199" i="16"/>
  <c r="G199" i="16"/>
  <c r="C200" i="16"/>
  <c r="E200" i="16"/>
  <c r="G200" i="16"/>
  <c r="C201" i="16"/>
  <c r="E201" i="16"/>
  <c r="G201" i="16"/>
  <c r="C202" i="16"/>
  <c r="E202" i="16"/>
  <c r="G202" i="16"/>
  <c r="C203" i="16"/>
  <c r="E203" i="16"/>
  <c r="G203" i="16"/>
  <c r="C204" i="16"/>
  <c r="E204" i="16"/>
  <c r="G204" i="16"/>
  <c r="C205" i="16"/>
  <c r="E205" i="16"/>
  <c r="G205" i="16"/>
  <c r="C206" i="16"/>
  <c r="E206" i="16"/>
  <c r="G206" i="16"/>
  <c r="C207" i="16"/>
  <c r="E207" i="16"/>
  <c r="G207" i="16"/>
  <c r="C208" i="16"/>
  <c r="E208" i="16"/>
  <c r="G208" i="16"/>
  <c r="C209" i="16"/>
  <c r="E209" i="16"/>
  <c r="G209" i="16"/>
  <c r="C210" i="16"/>
  <c r="E210" i="16"/>
  <c r="G210" i="16"/>
  <c r="C211" i="16"/>
  <c r="E211" i="16"/>
  <c r="G211" i="16"/>
  <c r="C212" i="16"/>
  <c r="E212" i="16"/>
  <c r="G212" i="16"/>
  <c r="C213" i="16"/>
  <c r="E213" i="16"/>
  <c r="G213" i="16"/>
  <c r="C214" i="16"/>
  <c r="E214" i="16"/>
  <c r="G214" i="16"/>
  <c r="C215" i="16"/>
  <c r="E215" i="16"/>
  <c r="G215" i="16"/>
  <c r="C216" i="16"/>
  <c r="E216" i="16"/>
  <c r="G216" i="16"/>
  <c r="C217" i="16"/>
  <c r="E217" i="16"/>
  <c r="G217" i="16"/>
  <c r="C218" i="16"/>
  <c r="E218" i="16"/>
  <c r="G218" i="16"/>
  <c r="C219" i="16"/>
  <c r="E219" i="16"/>
  <c r="G219" i="16"/>
  <c r="C220" i="16"/>
  <c r="E220" i="16"/>
  <c r="G220" i="16"/>
  <c r="C221" i="16"/>
  <c r="E221" i="16"/>
  <c r="G221" i="16"/>
  <c r="C222" i="16"/>
  <c r="E222" i="16"/>
  <c r="G222" i="16"/>
  <c r="C223" i="16"/>
  <c r="E223" i="16"/>
  <c r="G223" i="16"/>
  <c r="C224" i="16"/>
  <c r="E224" i="16"/>
  <c r="G224" i="16"/>
  <c r="C225" i="16"/>
  <c r="E225" i="16"/>
  <c r="G225" i="16"/>
  <c r="C226" i="16"/>
  <c r="E226" i="16"/>
  <c r="G226" i="16"/>
  <c r="C227" i="16"/>
  <c r="E227" i="16"/>
  <c r="G227" i="16"/>
  <c r="C228" i="16"/>
  <c r="E228" i="16"/>
  <c r="G228" i="16"/>
  <c r="C229" i="16"/>
  <c r="E229" i="16"/>
  <c r="G229" i="16"/>
  <c r="C230" i="16"/>
  <c r="E230" i="16"/>
  <c r="G230" i="16"/>
  <c r="C231" i="16"/>
  <c r="E231" i="16"/>
  <c r="G231" i="16"/>
  <c r="C232" i="16"/>
  <c r="E232" i="16"/>
  <c r="G232" i="16"/>
  <c r="C233" i="16"/>
  <c r="E233" i="16"/>
  <c r="G233" i="16"/>
  <c r="C234" i="16"/>
  <c r="E234" i="16"/>
  <c r="G234" i="16"/>
  <c r="C235" i="16"/>
  <c r="E235" i="16"/>
  <c r="G235" i="16"/>
  <c r="C236" i="16"/>
  <c r="E236" i="16"/>
  <c r="G236" i="16"/>
  <c r="C237" i="16"/>
  <c r="E237" i="16"/>
  <c r="G237" i="16"/>
  <c r="C238" i="16"/>
  <c r="E238" i="16"/>
  <c r="G238" i="16"/>
  <c r="C239" i="16"/>
  <c r="E239" i="16"/>
  <c r="G239" i="16"/>
  <c r="C240" i="16"/>
  <c r="E240" i="16"/>
  <c r="G240" i="16"/>
  <c r="C241" i="16"/>
  <c r="E241" i="16"/>
  <c r="G241" i="16"/>
  <c r="C242" i="16"/>
  <c r="E242" i="16"/>
  <c r="G242" i="16"/>
  <c r="C243" i="16"/>
  <c r="E243" i="16"/>
  <c r="G243" i="16"/>
  <c r="C244" i="16"/>
  <c r="E244" i="16"/>
  <c r="G244" i="16"/>
  <c r="C245" i="16"/>
  <c r="E245" i="16"/>
  <c r="G245" i="16"/>
  <c r="C246" i="16"/>
  <c r="E246" i="16"/>
  <c r="G246" i="16"/>
  <c r="C247" i="16"/>
  <c r="E247" i="16"/>
  <c r="G247" i="16"/>
  <c r="C248" i="16"/>
  <c r="E248" i="16"/>
  <c r="G248" i="16"/>
  <c r="C249" i="16"/>
  <c r="E249" i="16"/>
  <c r="G249" i="16"/>
  <c r="C250" i="16"/>
  <c r="E250" i="16"/>
  <c r="G250" i="16"/>
  <c r="C251" i="16"/>
  <c r="E251" i="16"/>
  <c r="G251" i="16"/>
  <c r="C252" i="16"/>
  <c r="E252" i="16"/>
  <c r="G252" i="16"/>
  <c r="C253" i="16"/>
  <c r="E253" i="16"/>
  <c r="G253" i="16"/>
  <c r="C254" i="16"/>
  <c r="E254" i="16"/>
  <c r="G254" i="16"/>
  <c r="C255" i="16"/>
  <c r="E255" i="16"/>
  <c r="G255" i="16"/>
  <c r="C256" i="16"/>
  <c r="E256" i="16"/>
  <c r="G256" i="16"/>
  <c r="C257" i="16"/>
  <c r="E257" i="16"/>
  <c r="G257" i="16"/>
  <c r="C258" i="16"/>
  <c r="E258" i="16"/>
  <c r="G258" i="16"/>
  <c r="C259" i="16"/>
  <c r="E259" i="16"/>
  <c r="G259" i="16"/>
  <c r="C260" i="16"/>
  <c r="E260" i="16"/>
  <c r="G260" i="16"/>
  <c r="C261" i="16"/>
  <c r="E261" i="16"/>
  <c r="G261" i="16"/>
  <c r="C262" i="16"/>
  <c r="E262" i="16"/>
  <c r="G262" i="16"/>
  <c r="C263" i="16"/>
  <c r="E263" i="16"/>
  <c r="G263" i="16"/>
  <c r="C264" i="16"/>
  <c r="E264" i="16"/>
  <c r="G264" i="16"/>
  <c r="C265" i="16"/>
  <c r="E265" i="16"/>
  <c r="G265" i="16"/>
  <c r="C266" i="16"/>
  <c r="E266" i="16"/>
  <c r="G266" i="16"/>
  <c r="C267" i="16"/>
  <c r="E267" i="16"/>
  <c r="G267" i="16"/>
  <c r="C268" i="16"/>
  <c r="E268" i="16"/>
  <c r="G268" i="16"/>
  <c r="C269" i="16"/>
  <c r="E269" i="16"/>
  <c r="G269" i="16"/>
  <c r="C270" i="16"/>
  <c r="E270" i="16"/>
  <c r="G270" i="16"/>
  <c r="C271" i="16"/>
  <c r="E271" i="16"/>
  <c r="G271" i="16"/>
  <c r="C272" i="16"/>
  <c r="E272" i="16"/>
  <c r="G272" i="16"/>
  <c r="C273" i="16"/>
  <c r="E273" i="16"/>
  <c r="G273" i="16"/>
  <c r="C274" i="16"/>
  <c r="E274" i="16"/>
  <c r="G274" i="16"/>
  <c r="C275" i="16"/>
  <c r="E275" i="16"/>
  <c r="G275" i="16"/>
  <c r="C276" i="16"/>
  <c r="E276" i="16"/>
  <c r="G276" i="16"/>
  <c r="C277" i="16"/>
  <c r="E277" i="16"/>
  <c r="G277" i="16"/>
  <c r="C278" i="16"/>
  <c r="E278" i="16"/>
  <c r="G278" i="16"/>
  <c r="C279" i="16"/>
  <c r="E279" i="16"/>
  <c r="G279" i="16"/>
  <c r="C280" i="16"/>
  <c r="E280" i="16"/>
  <c r="G280" i="16"/>
  <c r="C281" i="16"/>
  <c r="E281" i="16"/>
  <c r="G281" i="16"/>
  <c r="C282" i="16"/>
  <c r="E282" i="16"/>
  <c r="G282" i="16"/>
  <c r="C283" i="16"/>
  <c r="E283" i="16"/>
  <c r="G283" i="16"/>
  <c r="C284" i="16"/>
  <c r="E284" i="16"/>
  <c r="G284" i="16"/>
  <c r="C285" i="16"/>
  <c r="E285" i="16"/>
  <c r="G285" i="16"/>
  <c r="C286" i="16"/>
  <c r="E286" i="16"/>
  <c r="G286" i="16"/>
  <c r="C287" i="16"/>
  <c r="E287" i="16"/>
  <c r="G287" i="16"/>
  <c r="C288" i="16"/>
  <c r="E288" i="16"/>
  <c r="G288" i="16"/>
  <c r="C289" i="16"/>
  <c r="E289" i="16"/>
  <c r="G289" i="16"/>
  <c r="C290" i="16"/>
  <c r="E290" i="16"/>
  <c r="G290" i="16"/>
  <c r="C291" i="16"/>
  <c r="E291" i="16"/>
  <c r="G291" i="16"/>
  <c r="C292" i="16"/>
  <c r="E292" i="16"/>
  <c r="G292" i="16"/>
  <c r="C293" i="16"/>
  <c r="E293" i="16"/>
  <c r="G293" i="16"/>
  <c r="C294" i="16"/>
  <c r="E294" i="16"/>
  <c r="G294" i="16"/>
  <c r="C295" i="16"/>
  <c r="E295" i="16"/>
  <c r="G295" i="16"/>
  <c r="C296" i="16"/>
  <c r="E296" i="16"/>
  <c r="G296" i="16"/>
  <c r="C297" i="16"/>
  <c r="E297" i="16"/>
  <c r="G297" i="16"/>
  <c r="C298" i="16"/>
  <c r="E298" i="16"/>
  <c r="G298" i="16"/>
  <c r="C299" i="16"/>
  <c r="E299" i="16"/>
  <c r="G299" i="16"/>
  <c r="C300" i="16"/>
  <c r="E300" i="16"/>
  <c r="G300" i="16"/>
  <c r="C301" i="16"/>
  <c r="E301" i="16"/>
  <c r="G301" i="16"/>
  <c r="C302" i="16"/>
  <c r="E302" i="16"/>
  <c r="G302" i="16"/>
  <c r="C303" i="16"/>
  <c r="E303" i="16"/>
  <c r="G303" i="16"/>
  <c r="C304" i="16"/>
  <c r="E304" i="16"/>
  <c r="G304" i="16"/>
  <c r="C305" i="16"/>
  <c r="E305" i="16"/>
  <c r="G305" i="16"/>
  <c r="C306" i="16"/>
  <c r="E306" i="16"/>
  <c r="G306" i="16"/>
  <c r="C307" i="16"/>
  <c r="E307" i="16"/>
  <c r="G307" i="16"/>
  <c r="C308" i="16"/>
  <c r="E308" i="16"/>
  <c r="G308" i="16"/>
  <c r="C309" i="16"/>
  <c r="E309" i="16"/>
  <c r="G309" i="16"/>
  <c r="C310" i="16"/>
  <c r="E310" i="16"/>
  <c r="G310" i="16"/>
  <c r="C311" i="16"/>
  <c r="E311" i="16"/>
  <c r="G311" i="16"/>
  <c r="C312" i="16"/>
  <c r="E312" i="16"/>
  <c r="G312" i="16"/>
  <c r="C313" i="16"/>
  <c r="E313" i="16"/>
  <c r="G313" i="16"/>
  <c r="C314" i="16"/>
  <c r="E314" i="16"/>
  <c r="G314" i="16"/>
  <c r="C315" i="16"/>
  <c r="E315" i="16"/>
  <c r="G315" i="16"/>
  <c r="C316" i="16"/>
  <c r="E316" i="16"/>
  <c r="G316" i="16"/>
  <c r="C317" i="16"/>
  <c r="E317" i="16"/>
  <c r="G317" i="16"/>
  <c r="C318" i="16"/>
  <c r="E318" i="16"/>
  <c r="G318" i="16"/>
  <c r="C319" i="16"/>
  <c r="E319" i="16"/>
  <c r="G319" i="16"/>
  <c r="C320" i="16"/>
  <c r="E320" i="16"/>
  <c r="G320" i="16"/>
  <c r="C321" i="16"/>
  <c r="E321" i="16"/>
  <c r="G321" i="16"/>
  <c r="C322" i="16"/>
  <c r="E322" i="16"/>
  <c r="G322" i="16"/>
  <c r="C323" i="16"/>
  <c r="E323" i="16"/>
  <c r="G323" i="16"/>
  <c r="C324" i="16"/>
  <c r="E324" i="16"/>
  <c r="G324" i="16"/>
  <c r="C325" i="16"/>
  <c r="E325" i="16"/>
  <c r="G325" i="16"/>
  <c r="C326" i="16"/>
  <c r="E326" i="16"/>
  <c r="G326" i="16"/>
  <c r="C327" i="16"/>
  <c r="E327" i="16"/>
  <c r="G327" i="16"/>
  <c r="C328" i="16"/>
  <c r="E328" i="16"/>
  <c r="G328" i="16"/>
  <c r="C329" i="16"/>
  <c r="E329" i="16"/>
  <c r="G329" i="16"/>
  <c r="C330" i="16"/>
  <c r="E330" i="16"/>
  <c r="G330" i="16"/>
  <c r="C331" i="16"/>
  <c r="E331" i="16"/>
  <c r="G331" i="16"/>
  <c r="C332" i="16"/>
  <c r="E332" i="16"/>
  <c r="G332" i="16"/>
  <c r="C333" i="16"/>
  <c r="E333" i="16"/>
  <c r="G333" i="16"/>
  <c r="C334" i="16"/>
  <c r="E334" i="16"/>
  <c r="G334" i="16"/>
  <c r="C335" i="16"/>
  <c r="E335" i="16"/>
  <c r="G335" i="16"/>
  <c r="C336" i="16"/>
  <c r="E336" i="16"/>
  <c r="G336" i="16"/>
  <c r="C337" i="16"/>
  <c r="E337" i="16"/>
  <c r="G337" i="16"/>
  <c r="C338" i="16"/>
  <c r="E338" i="16"/>
  <c r="G338" i="16"/>
  <c r="C339" i="16"/>
  <c r="E339" i="16"/>
  <c r="G339" i="16"/>
  <c r="C340" i="16"/>
  <c r="E340" i="16"/>
  <c r="G340" i="16"/>
  <c r="C341" i="16"/>
  <c r="E341" i="16"/>
  <c r="G341" i="16"/>
  <c r="C342" i="16"/>
  <c r="E342" i="16"/>
  <c r="G342" i="16"/>
  <c r="C343" i="16"/>
  <c r="E343" i="16"/>
  <c r="G343" i="16"/>
  <c r="C344" i="16"/>
  <c r="E344" i="16"/>
  <c r="G344" i="16"/>
  <c r="C345" i="16"/>
  <c r="E345" i="16"/>
  <c r="G345" i="16"/>
  <c r="C346" i="16"/>
  <c r="E346" i="16"/>
  <c r="G346" i="16"/>
  <c r="C347" i="16"/>
  <c r="E347" i="16"/>
  <c r="G347" i="16"/>
  <c r="C348" i="16"/>
  <c r="E348" i="16"/>
  <c r="G348" i="16"/>
  <c r="C349" i="16"/>
  <c r="E349" i="16"/>
  <c r="G349" i="16"/>
  <c r="C350" i="16"/>
  <c r="E350" i="16"/>
  <c r="G350" i="16"/>
  <c r="C351" i="16"/>
  <c r="E351" i="16"/>
  <c r="G351" i="16"/>
  <c r="C352" i="16"/>
  <c r="E352" i="16"/>
  <c r="G352" i="16"/>
  <c r="C353" i="16"/>
  <c r="E353" i="16"/>
  <c r="G353" i="16"/>
  <c r="C354" i="16"/>
  <c r="E354" i="16"/>
  <c r="G354" i="16"/>
  <c r="C355" i="16"/>
  <c r="E355" i="16"/>
  <c r="G355" i="16"/>
  <c r="C356" i="16"/>
  <c r="E356" i="16"/>
  <c r="G356" i="16"/>
  <c r="C357" i="16"/>
  <c r="E357" i="16"/>
  <c r="G357" i="16"/>
  <c r="C358" i="16"/>
  <c r="E358" i="16"/>
  <c r="G358" i="16"/>
  <c r="C359" i="16"/>
  <c r="E359" i="16"/>
  <c r="G359" i="16"/>
  <c r="C360" i="16"/>
  <c r="E360" i="16"/>
  <c r="G360" i="16"/>
  <c r="C361" i="16"/>
  <c r="E361" i="16"/>
  <c r="G361" i="16"/>
  <c r="C362" i="16"/>
  <c r="E362" i="16"/>
  <c r="G362" i="16"/>
  <c r="C363" i="16"/>
  <c r="E363" i="16"/>
  <c r="G363" i="16"/>
  <c r="C364" i="16"/>
  <c r="E364" i="16"/>
  <c r="G364" i="16"/>
  <c r="C365" i="16"/>
  <c r="E365" i="16"/>
  <c r="G365" i="16"/>
  <c r="C366" i="16"/>
  <c r="E366" i="16"/>
  <c r="G366" i="16"/>
  <c r="C367" i="16"/>
  <c r="E367" i="16"/>
  <c r="G367" i="16"/>
  <c r="C368" i="16"/>
  <c r="E368" i="16"/>
  <c r="G368" i="16"/>
  <c r="C369" i="16"/>
  <c r="E369" i="16"/>
  <c r="G369" i="16"/>
  <c r="C370" i="16"/>
  <c r="E370" i="16"/>
  <c r="G370" i="16"/>
  <c r="C371" i="16"/>
  <c r="E371" i="16"/>
  <c r="G371" i="16"/>
  <c r="C372" i="16"/>
  <c r="E372" i="16"/>
  <c r="G372" i="16"/>
  <c r="C373" i="16"/>
  <c r="E373" i="16"/>
  <c r="G373" i="16"/>
  <c r="C374" i="16"/>
  <c r="E374" i="16"/>
  <c r="G374" i="16"/>
  <c r="C375" i="16"/>
  <c r="E375" i="16"/>
  <c r="G375" i="16"/>
  <c r="C376" i="16"/>
  <c r="E376" i="16"/>
  <c r="G376" i="16"/>
  <c r="C377" i="16"/>
  <c r="E377" i="16"/>
  <c r="G377" i="16"/>
  <c r="C378" i="16"/>
  <c r="E378" i="16"/>
  <c r="G378" i="16"/>
  <c r="C379" i="16"/>
  <c r="E379" i="16"/>
  <c r="G379" i="16"/>
  <c r="C380" i="16"/>
  <c r="E380" i="16"/>
  <c r="G380" i="16"/>
  <c r="C381" i="16"/>
  <c r="E381" i="16"/>
  <c r="G381" i="16"/>
  <c r="C382" i="16"/>
  <c r="E382" i="16"/>
  <c r="G382" i="16"/>
  <c r="C383" i="16"/>
  <c r="E383" i="16"/>
  <c r="G383" i="16"/>
  <c r="C384" i="16"/>
  <c r="E384" i="16"/>
  <c r="G384" i="16"/>
  <c r="C385" i="16"/>
  <c r="E385" i="16"/>
  <c r="G385" i="16"/>
  <c r="C386" i="16"/>
  <c r="E386" i="16"/>
  <c r="G386" i="16"/>
  <c r="C387" i="16"/>
  <c r="E387" i="16"/>
  <c r="G387" i="16"/>
  <c r="C388" i="16"/>
  <c r="E388" i="16"/>
  <c r="G388" i="16"/>
  <c r="C389" i="16"/>
  <c r="E389" i="16"/>
  <c r="G389" i="16"/>
  <c r="C390" i="16"/>
  <c r="E390" i="16"/>
  <c r="G390" i="16"/>
  <c r="C391" i="16"/>
  <c r="E391" i="16"/>
  <c r="G391" i="16"/>
  <c r="C392" i="16"/>
  <c r="E392" i="16"/>
  <c r="G392" i="16"/>
  <c r="C393" i="16"/>
  <c r="E393" i="16"/>
  <c r="G393" i="16"/>
  <c r="C394" i="16"/>
  <c r="E394" i="16"/>
  <c r="G394" i="16"/>
  <c r="C395" i="16"/>
  <c r="E395" i="16"/>
  <c r="G395" i="16"/>
  <c r="C396" i="16"/>
  <c r="E396" i="16"/>
  <c r="G396" i="16"/>
  <c r="C397" i="16"/>
  <c r="E397" i="16"/>
  <c r="G397" i="16"/>
  <c r="C398" i="16"/>
  <c r="E398" i="16"/>
  <c r="G398" i="16"/>
  <c r="C399" i="16"/>
  <c r="E399" i="16"/>
  <c r="G399" i="16"/>
  <c r="C400" i="16"/>
  <c r="E400" i="16"/>
  <c r="G400" i="16"/>
  <c r="C401" i="16"/>
  <c r="E401" i="16"/>
  <c r="G401" i="16"/>
  <c r="C402" i="16"/>
  <c r="E402" i="16"/>
  <c r="G402" i="16"/>
  <c r="C403" i="16"/>
  <c r="E403" i="16"/>
  <c r="G403" i="16"/>
  <c r="C404" i="16"/>
  <c r="E404" i="16"/>
  <c r="G404" i="16"/>
  <c r="C405" i="16"/>
  <c r="E405" i="16"/>
  <c r="G405" i="16"/>
  <c r="C406" i="16"/>
  <c r="E406" i="16"/>
  <c r="G406" i="16"/>
  <c r="C407" i="16"/>
  <c r="E407" i="16"/>
  <c r="G407" i="16"/>
  <c r="C408" i="16"/>
  <c r="E408" i="16"/>
  <c r="G408" i="16"/>
  <c r="C409" i="16"/>
  <c r="E409" i="16"/>
  <c r="G409" i="16"/>
  <c r="C410" i="16"/>
  <c r="E410" i="16"/>
  <c r="G410" i="16"/>
  <c r="C411" i="16"/>
  <c r="E411" i="16"/>
  <c r="G411" i="16"/>
  <c r="C412" i="16"/>
  <c r="E412" i="16"/>
  <c r="G412" i="16"/>
  <c r="C413" i="16"/>
  <c r="E413" i="16"/>
  <c r="G413" i="16"/>
  <c r="C414" i="16"/>
  <c r="E414" i="16"/>
  <c r="G414" i="16"/>
  <c r="C415" i="16"/>
  <c r="E415" i="16"/>
  <c r="G415" i="16"/>
  <c r="C416" i="16"/>
  <c r="E416" i="16"/>
  <c r="G416" i="16"/>
  <c r="C417" i="16"/>
  <c r="E417" i="16"/>
  <c r="G417" i="16"/>
  <c r="C418" i="16"/>
  <c r="E418" i="16"/>
  <c r="G418" i="16"/>
  <c r="C419" i="16"/>
  <c r="E419" i="16"/>
  <c r="G419" i="16"/>
  <c r="C420" i="16"/>
  <c r="E420" i="16"/>
  <c r="G420" i="16"/>
  <c r="C421" i="16"/>
  <c r="E421" i="16"/>
  <c r="G421" i="16"/>
  <c r="C422" i="16"/>
  <c r="E422" i="16"/>
  <c r="G422" i="16"/>
  <c r="C423" i="16"/>
  <c r="E423" i="16"/>
  <c r="G423" i="16"/>
  <c r="C424" i="16"/>
  <c r="E424" i="16"/>
  <c r="G424" i="16"/>
  <c r="C425" i="16"/>
  <c r="E425" i="16"/>
  <c r="G425" i="16"/>
  <c r="C426" i="16"/>
  <c r="E426" i="16"/>
  <c r="G426" i="16"/>
  <c r="C427" i="16"/>
  <c r="E427" i="16"/>
  <c r="G427" i="16"/>
  <c r="C428" i="16"/>
  <c r="E428" i="16"/>
  <c r="G428" i="16"/>
  <c r="C429" i="16"/>
  <c r="E429" i="16"/>
  <c r="G429" i="16"/>
  <c r="C430" i="16"/>
  <c r="E430" i="16"/>
  <c r="G430" i="16"/>
  <c r="C431" i="16"/>
  <c r="E431" i="16"/>
  <c r="G431" i="16"/>
  <c r="C432" i="16"/>
  <c r="E432" i="16"/>
  <c r="G432" i="16"/>
  <c r="C433" i="16"/>
  <c r="E433" i="16"/>
  <c r="G433" i="16"/>
  <c r="C434" i="16"/>
  <c r="E434" i="16"/>
  <c r="G434" i="16"/>
  <c r="C435" i="16"/>
  <c r="E435" i="16"/>
  <c r="G435" i="16"/>
  <c r="C436" i="16"/>
  <c r="E436" i="16"/>
  <c r="G436" i="16"/>
  <c r="C437" i="16"/>
  <c r="E437" i="16"/>
  <c r="G437" i="16"/>
  <c r="C438" i="16"/>
  <c r="E438" i="16"/>
  <c r="G438" i="16"/>
  <c r="C439" i="16"/>
  <c r="E439" i="16"/>
  <c r="G439" i="16"/>
  <c r="C440" i="16"/>
  <c r="E440" i="16"/>
  <c r="G440" i="16"/>
  <c r="C441" i="16"/>
  <c r="E441" i="16"/>
  <c r="G441" i="16"/>
  <c r="C442" i="16"/>
  <c r="E442" i="16"/>
  <c r="G442" i="16"/>
  <c r="C443" i="16"/>
  <c r="E443" i="16"/>
  <c r="G443" i="16"/>
  <c r="C444" i="16"/>
  <c r="E444" i="16"/>
  <c r="G444" i="16"/>
  <c r="C445" i="16"/>
  <c r="E445" i="16"/>
  <c r="G445" i="16"/>
  <c r="C446" i="16"/>
  <c r="E446" i="16"/>
  <c r="G446" i="16"/>
  <c r="C447" i="16"/>
  <c r="E447" i="16"/>
  <c r="G447" i="16"/>
  <c r="C448" i="16"/>
  <c r="E448" i="16"/>
  <c r="G448" i="16"/>
  <c r="C449" i="16"/>
  <c r="E449" i="16"/>
  <c r="G449" i="16"/>
  <c r="C450" i="16"/>
  <c r="E450" i="16"/>
  <c r="G450" i="16"/>
  <c r="C451" i="16"/>
  <c r="E451" i="16"/>
  <c r="G451" i="16"/>
  <c r="C452" i="16"/>
  <c r="E452" i="16"/>
  <c r="G452" i="16"/>
  <c r="C453" i="16"/>
  <c r="E453" i="16"/>
  <c r="G453" i="16"/>
  <c r="C454" i="16"/>
  <c r="E454" i="16"/>
  <c r="G454" i="16"/>
  <c r="C455" i="16"/>
  <c r="E455" i="16"/>
  <c r="G455" i="16"/>
  <c r="C456" i="16"/>
  <c r="E456" i="16"/>
  <c r="G456" i="16"/>
  <c r="C457" i="16"/>
  <c r="E457" i="16"/>
  <c r="G457" i="16"/>
  <c r="C458" i="16"/>
  <c r="E458" i="16"/>
  <c r="G458" i="16"/>
  <c r="C459" i="16"/>
  <c r="E459" i="16"/>
  <c r="G459" i="16"/>
  <c r="C460" i="16"/>
  <c r="E460" i="16"/>
  <c r="G460" i="16"/>
  <c r="C461" i="16"/>
  <c r="E461" i="16"/>
  <c r="G461" i="16"/>
  <c r="C462" i="16"/>
  <c r="E462" i="16"/>
  <c r="G462" i="16"/>
  <c r="C463" i="16"/>
  <c r="E463" i="16"/>
  <c r="G463" i="16"/>
  <c r="C464" i="16"/>
  <c r="E464" i="16"/>
  <c r="G464" i="16"/>
  <c r="C465" i="16"/>
  <c r="E465" i="16"/>
  <c r="G465" i="16"/>
  <c r="C466" i="16"/>
  <c r="E466" i="16"/>
  <c r="G466" i="16"/>
  <c r="C467" i="16"/>
  <c r="E467" i="16"/>
  <c r="G467" i="16"/>
  <c r="C468" i="16"/>
  <c r="E468" i="16"/>
  <c r="G468" i="16"/>
  <c r="C469" i="16"/>
  <c r="E469" i="16"/>
  <c r="G469" i="16"/>
  <c r="C470" i="16"/>
  <c r="E470" i="16"/>
  <c r="G470" i="16"/>
  <c r="C471" i="16"/>
  <c r="E471" i="16"/>
  <c r="G471" i="16"/>
  <c r="C472" i="16"/>
  <c r="E472" i="16"/>
  <c r="G472" i="16"/>
  <c r="C473" i="16"/>
  <c r="E473" i="16"/>
  <c r="G473" i="16"/>
  <c r="C474" i="16"/>
  <c r="E474" i="16"/>
  <c r="G474" i="16"/>
  <c r="C475" i="16"/>
  <c r="E475" i="16"/>
  <c r="G475" i="16"/>
  <c r="C476" i="16"/>
  <c r="E476" i="16"/>
  <c r="G476" i="16"/>
  <c r="C477" i="16"/>
  <c r="E477" i="16"/>
  <c r="G477" i="16"/>
  <c r="C478" i="16"/>
  <c r="E478" i="16"/>
  <c r="G478" i="16"/>
  <c r="C479" i="16"/>
  <c r="E479" i="16"/>
  <c r="G479" i="16"/>
  <c r="C480" i="16"/>
  <c r="E480" i="16"/>
  <c r="G480" i="16"/>
  <c r="C481" i="16"/>
  <c r="E481" i="16"/>
  <c r="G481" i="16"/>
  <c r="C482" i="16"/>
  <c r="E482" i="16"/>
  <c r="G482" i="16"/>
  <c r="C483" i="16"/>
  <c r="E483" i="16"/>
  <c r="G483" i="16"/>
  <c r="C484" i="16"/>
  <c r="E484" i="16"/>
  <c r="G484" i="16"/>
  <c r="C485" i="16"/>
  <c r="E485" i="16"/>
  <c r="G485" i="16"/>
  <c r="C486" i="16"/>
  <c r="E486" i="16"/>
  <c r="G486" i="16"/>
  <c r="C487" i="16"/>
  <c r="E487" i="16"/>
  <c r="G487" i="16"/>
  <c r="C488" i="16"/>
  <c r="E488" i="16"/>
  <c r="G488" i="16"/>
  <c r="C489" i="16"/>
  <c r="E489" i="16"/>
  <c r="G489" i="16"/>
  <c r="C490" i="16"/>
  <c r="E490" i="16"/>
  <c r="G490" i="16"/>
  <c r="C491" i="16"/>
  <c r="E491" i="16"/>
  <c r="G491" i="16"/>
  <c r="C492" i="16"/>
  <c r="E492" i="16"/>
  <c r="G492" i="16"/>
  <c r="C493" i="16"/>
  <c r="E493" i="16"/>
  <c r="G493" i="16"/>
  <c r="C494" i="16"/>
  <c r="E494" i="16"/>
  <c r="G494" i="16"/>
  <c r="C495" i="16"/>
  <c r="E495" i="16"/>
  <c r="G495" i="16"/>
  <c r="C496" i="16"/>
  <c r="E496" i="16"/>
  <c r="G496" i="16"/>
  <c r="C497" i="16"/>
  <c r="E497" i="16"/>
  <c r="G497" i="16"/>
  <c r="C498" i="16"/>
  <c r="E498" i="16"/>
  <c r="G498" i="16"/>
  <c r="C499" i="16"/>
  <c r="E499" i="16"/>
  <c r="G499" i="16"/>
  <c r="C500" i="16"/>
  <c r="E500" i="16"/>
  <c r="G500" i="16"/>
  <c r="E1" i="16"/>
  <c r="G1" i="16"/>
  <c r="C1" i="16"/>
  <c r="I82" i="29" l="1"/>
  <c r="I292" i="29"/>
  <c r="I179" i="29"/>
  <c r="I180" i="29" s="1"/>
  <c r="M93" i="30"/>
  <c r="X92" i="30"/>
  <c r="V91" i="30"/>
  <c r="X91" i="30"/>
  <c r="BV126" i="28"/>
  <c r="BU122" i="28"/>
  <c r="BP109" i="28"/>
  <c r="BR109" i="28" s="1"/>
  <c r="BQ350" i="28"/>
  <c r="BP343" i="28"/>
  <c r="CF343" i="28" s="1"/>
  <c r="BU128" i="28"/>
  <c r="BW128" i="28" s="1"/>
  <c r="I187" i="29"/>
  <c r="I65" i="29"/>
  <c r="I214" i="29"/>
  <c r="I400" i="29"/>
  <c r="J385" i="29"/>
  <c r="H385" i="29"/>
  <c r="J271" i="29"/>
  <c r="H271" i="29"/>
  <c r="J409" i="29"/>
  <c r="H409" i="29"/>
  <c r="J204" i="29"/>
  <c r="H204" i="29"/>
  <c r="J500" i="29"/>
  <c r="H500" i="29"/>
  <c r="H118" i="29"/>
  <c r="J118" i="29"/>
  <c r="H356" i="29"/>
  <c r="J356" i="29"/>
  <c r="J336" i="29"/>
  <c r="H336" i="29"/>
  <c r="H123" i="29"/>
  <c r="J123" i="29"/>
  <c r="H207" i="29"/>
  <c r="J207" i="29"/>
  <c r="J280" i="29"/>
  <c r="H280" i="29"/>
  <c r="H211" i="29"/>
  <c r="J211" i="29"/>
  <c r="J267" i="29"/>
  <c r="H267" i="29"/>
  <c r="J388" i="29"/>
  <c r="H388" i="29"/>
  <c r="I389" i="29" s="1"/>
  <c r="J255" i="29"/>
  <c r="H255" i="29"/>
  <c r="H47" i="29"/>
  <c r="J47" i="29"/>
  <c r="H80" i="29"/>
  <c r="J80" i="29"/>
  <c r="H34" i="29"/>
  <c r="J34" i="29"/>
  <c r="H449" i="29"/>
  <c r="J449" i="29"/>
  <c r="J26" i="29"/>
  <c r="H26" i="29"/>
  <c r="I27" i="29" s="1"/>
  <c r="J171" i="29"/>
  <c r="H171" i="29"/>
  <c r="J348" i="29"/>
  <c r="H348" i="29"/>
  <c r="H243" i="29"/>
  <c r="J243" i="29"/>
  <c r="J253" i="29"/>
  <c r="H253" i="29"/>
  <c r="H322" i="29"/>
  <c r="J322" i="29"/>
  <c r="H272" i="29"/>
  <c r="J272" i="29"/>
  <c r="J462" i="29"/>
  <c r="H462" i="29"/>
  <c r="J50" i="29"/>
  <c r="H50" i="29"/>
  <c r="H403" i="29"/>
  <c r="J403" i="29"/>
  <c r="J355" i="29"/>
  <c r="H355" i="29"/>
  <c r="H90" i="29"/>
  <c r="J90" i="29"/>
  <c r="H357" i="29"/>
  <c r="J357" i="29"/>
  <c r="J153" i="29"/>
  <c r="H153" i="29"/>
  <c r="I153" i="29" s="1"/>
  <c r="H487" i="29"/>
  <c r="J487" i="29"/>
  <c r="H286" i="29"/>
  <c r="J286" i="29"/>
  <c r="J38" i="29"/>
  <c r="H38" i="29"/>
  <c r="J252" i="29"/>
  <c r="H252" i="29"/>
  <c r="I252" i="29" s="1"/>
  <c r="H380" i="29"/>
  <c r="J380" i="29"/>
  <c r="J422" i="29"/>
  <c r="H422" i="29"/>
  <c r="H164" i="29"/>
  <c r="I164" i="29" s="1"/>
  <c r="J164" i="29"/>
  <c r="J377" i="29"/>
  <c r="H377" i="29"/>
  <c r="J302" i="29"/>
  <c r="H302" i="29"/>
  <c r="J273" i="29"/>
  <c r="H273" i="29"/>
  <c r="J351" i="29"/>
  <c r="H351" i="29"/>
  <c r="J237" i="29"/>
  <c r="H237" i="29"/>
  <c r="J435" i="29"/>
  <c r="H435" i="29"/>
  <c r="J120" i="29"/>
  <c r="H120" i="29"/>
  <c r="J137" i="29"/>
  <c r="H137" i="29"/>
  <c r="J227" i="29"/>
  <c r="H227" i="29"/>
  <c r="I227" i="29" s="1"/>
  <c r="J490" i="29"/>
  <c r="H490" i="29"/>
  <c r="H238" i="29"/>
  <c r="J238" i="29"/>
  <c r="H275" i="29"/>
  <c r="J275" i="29"/>
  <c r="J329" i="29"/>
  <c r="H329" i="29"/>
  <c r="H184" i="29"/>
  <c r="J184" i="29"/>
  <c r="J442" i="29"/>
  <c r="H442" i="29"/>
  <c r="J432" i="29"/>
  <c r="H432" i="29"/>
  <c r="J405" i="29"/>
  <c r="H405" i="29"/>
  <c r="H191" i="29"/>
  <c r="J191" i="29"/>
  <c r="J268" i="29"/>
  <c r="H268" i="29"/>
  <c r="J474" i="29"/>
  <c r="H474" i="29"/>
  <c r="J60" i="29"/>
  <c r="H60" i="29"/>
  <c r="J324" i="29"/>
  <c r="H324" i="29"/>
  <c r="H19" i="29"/>
  <c r="J19" i="29"/>
  <c r="J453" i="29"/>
  <c r="H453" i="29"/>
  <c r="J457" i="29"/>
  <c r="H457" i="29"/>
  <c r="H22" i="29"/>
  <c r="J22" i="29"/>
  <c r="J359" i="29"/>
  <c r="H359" i="29"/>
  <c r="H472" i="29"/>
  <c r="J472" i="29"/>
  <c r="J486" i="29"/>
  <c r="H486" i="29"/>
  <c r="J63" i="29"/>
  <c r="H63" i="29"/>
  <c r="H436" i="29"/>
  <c r="J436" i="29"/>
  <c r="H415" i="29"/>
  <c r="J415" i="29"/>
  <c r="H32" i="29"/>
  <c r="I32" i="29" s="1"/>
  <c r="J32" i="29"/>
  <c r="J458" i="29"/>
  <c r="H458" i="29"/>
  <c r="J37" i="29"/>
  <c r="H37" i="29"/>
  <c r="J325" i="29"/>
  <c r="H325" i="29"/>
  <c r="J270" i="29"/>
  <c r="H270" i="29"/>
  <c r="J456" i="29"/>
  <c r="H456" i="29"/>
  <c r="J497" i="29"/>
  <c r="H497" i="29"/>
  <c r="H45" i="29"/>
  <c r="J45" i="29"/>
  <c r="H77" i="29"/>
  <c r="J77" i="29"/>
  <c r="J360" i="29"/>
  <c r="H360" i="29"/>
  <c r="H220" i="29"/>
  <c r="J220" i="29"/>
  <c r="H298" i="29"/>
  <c r="J298" i="29"/>
  <c r="H233" i="29"/>
  <c r="J233" i="29"/>
  <c r="H274" i="29"/>
  <c r="I274" i="29" s="1"/>
  <c r="J274" i="29"/>
  <c r="J408" i="29"/>
  <c r="H408" i="29"/>
  <c r="J439" i="29"/>
  <c r="H439" i="29"/>
  <c r="J304" i="29"/>
  <c r="H304" i="29"/>
  <c r="H484" i="29"/>
  <c r="J484" i="29"/>
  <c r="H189" i="29"/>
  <c r="J189" i="29"/>
  <c r="H142" i="29"/>
  <c r="J142" i="29"/>
  <c r="J316" i="29"/>
  <c r="H316" i="29"/>
  <c r="H460" i="29"/>
  <c r="J460" i="29"/>
  <c r="J279" i="29"/>
  <c r="H279" i="29"/>
  <c r="J485" i="29"/>
  <c r="H485" i="29"/>
  <c r="H92" i="29"/>
  <c r="J92" i="29"/>
  <c r="J49" i="29"/>
  <c r="H49" i="29"/>
  <c r="J482" i="29"/>
  <c r="H482" i="29"/>
  <c r="H94" i="29"/>
  <c r="J94" i="29"/>
  <c r="H103" i="29"/>
  <c r="J103" i="29"/>
  <c r="J383" i="29"/>
  <c r="H383" i="29"/>
  <c r="H176" i="29"/>
  <c r="J176" i="29"/>
  <c r="J215" i="29"/>
  <c r="H215" i="29"/>
  <c r="I215" i="29" s="1"/>
  <c r="H463" i="29"/>
  <c r="J463" i="29"/>
  <c r="J450" i="29"/>
  <c r="H450" i="29"/>
  <c r="H262" i="29"/>
  <c r="J262" i="29"/>
  <c r="J313" i="29"/>
  <c r="H313" i="29"/>
  <c r="H402" i="29"/>
  <c r="J402" i="29"/>
  <c r="H452" i="29"/>
  <c r="J452" i="29"/>
  <c r="J295" i="29"/>
  <c r="H295" i="29"/>
  <c r="H100" i="29"/>
  <c r="J100" i="29"/>
  <c r="H202" i="29"/>
  <c r="J202" i="29"/>
  <c r="H127" i="29"/>
  <c r="J127" i="29"/>
  <c r="H154" i="29"/>
  <c r="J154" i="29"/>
  <c r="J473" i="29"/>
  <c r="H473" i="29"/>
  <c r="H483" i="29"/>
  <c r="J483" i="29"/>
  <c r="J347" i="29"/>
  <c r="H347" i="29"/>
  <c r="J411" i="29"/>
  <c r="H411" i="29"/>
  <c r="H55" i="29"/>
  <c r="J55" i="29"/>
  <c r="H166" i="29"/>
  <c r="J166" i="29"/>
  <c r="H358" i="29"/>
  <c r="J358" i="29"/>
  <c r="J398" i="29"/>
  <c r="H398" i="29"/>
  <c r="J261" i="29"/>
  <c r="H261" i="29"/>
  <c r="H11" i="29"/>
  <c r="J11" i="29"/>
  <c r="J410" i="29"/>
  <c r="H410" i="29"/>
  <c r="J469" i="29"/>
  <c r="H469" i="29"/>
  <c r="J96" i="29"/>
  <c r="H96" i="29"/>
  <c r="J328" i="29"/>
  <c r="H328" i="29"/>
  <c r="J386" i="29"/>
  <c r="H386" i="29"/>
  <c r="H346" i="29"/>
  <c r="J346" i="29"/>
  <c r="H448" i="29"/>
  <c r="J448" i="29"/>
  <c r="H56" i="29"/>
  <c r="J56" i="29"/>
  <c r="H451" i="29"/>
  <c r="J451" i="29"/>
  <c r="H78" i="29"/>
  <c r="J78" i="29"/>
  <c r="J353" i="29"/>
  <c r="H353" i="29"/>
  <c r="J468" i="29"/>
  <c r="H468" i="29"/>
  <c r="J108" i="29"/>
  <c r="H108" i="29"/>
  <c r="H382" i="29"/>
  <c r="J382" i="29"/>
  <c r="J139" i="29"/>
  <c r="H139" i="29"/>
  <c r="H197" i="29"/>
  <c r="I198" i="29" s="1"/>
  <c r="I199" i="29" s="1"/>
  <c r="J197" i="29"/>
  <c r="J297" i="29"/>
  <c r="H297" i="29"/>
  <c r="H320" i="29"/>
  <c r="J320" i="29"/>
  <c r="J470" i="29"/>
  <c r="H470" i="29"/>
  <c r="H69" i="29"/>
  <c r="J69" i="29"/>
  <c r="J290" i="29"/>
  <c r="H290" i="29"/>
  <c r="H75" i="29"/>
  <c r="J75" i="29"/>
  <c r="J372" i="29"/>
  <c r="H372" i="29"/>
  <c r="J62" i="29"/>
  <c r="H62" i="29"/>
  <c r="J259" i="29"/>
  <c r="H259" i="29"/>
  <c r="I12" i="29"/>
  <c r="J428" i="29"/>
  <c r="H428" i="29"/>
  <c r="H333" i="29"/>
  <c r="J333" i="29"/>
  <c r="J445" i="29"/>
  <c r="H445" i="29"/>
  <c r="J443" i="29"/>
  <c r="H443" i="29"/>
  <c r="H370" i="29"/>
  <c r="J370" i="29"/>
  <c r="H419" i="29"/>
  <c r="J419" i="29"/>
  <c r="J493" i="29"/>
  <c r="H493" i="29"/>
  <c r="H188" i="29"/>
  <c r="I188" i="29" s="1"/>
  <c r="J188" i="29"/>
  <c r="H43" i="29"/>
  <c r="J43" i="29"/>
  <c r="J362" i="29"/>
  <c r="H362" i="29"/>
  <c r="H101" i="29"/>
  <c r="J101" i="29"/>
  <c r="J205" i="29"/>
  <c r="H205" i="29"/>
  <c r="J173" i="29"/>
  <c r="H173" i="29"/>
  <c r="I173" i="29" s="1"/>
  <c r="H53" i="29"/>
  <c r="J53" i="29"/>
  <c r="J438" i="29"/>
  <c r="H438" i="29"/>
  <c r="J258" i="29"/>
  <c r="H258" i="29"/>
  <c r="I258" i="29" s="1"/>
  <c r="J352" i="29"/>
  <c r="H352" i="29"/>
  <c r="J5" i="29"/>
  <c r="H5" i="29"/>
  <c r="H59" i="29"/>
  <c r="J59" i="29"/>
  <c r="J132" i="29"/>
  <c r="H132" i="29"/>
  <c r="I132" i="29" s="1"/>
  <c r="J36" i="29"/>
  <c r="H36" i="29"/>
  <c r="I99" i="29"/>
  <c r="J364" i="29"/>
  <c r="H364" i="29"/>
  <c r="H87" i="29"/>
  <c r="J87" i="29"/>
  <c r="J412" i="29"/>
  <c r="H412" i="29"/>
  <c r="H112" i="29"/>
  <c r="J112" i="29"/>
  <c r="J170" i="29"/>
  <c r="H170" i="29"/>
  <c r="H441" i="29"/>
  <c r="I441" i="29" s="1"/>
  <c r="J441" i="29"/>
  <c r="H418" i="29"/>
  <c r="J418" i="29"/>
  <c r="J144" i="29"/>
  <c r="H144" i="29"/>
  <c r="I144" i="29" s="1"/>
  <c r="H208" i="29"/>
  <c r="J208" i="29"/>
  <c r="J147" i="29"/>
  <c r="H147" i="29"/>
  <c r="H236" i="29"/>
  <c r="J236" i="29"/>
  <c r="J373" i="29"/>
  <c r="H373" i="29"/>
  <c r="J492" i="29"/>
  <c r="H492" i="29"/>
  <c r="H406" i="29"/>
  <c r="J406" i="29"/>
  <c r="J465" i="29"/>
  <c r="H465" i="29"/>
  <c r="J339" i="29"/>
  <c r="H339" i="29"/>
  <c r="J146" i="29"/>
  <c r="H146" i="29"/>
  <c r="J228" i="29"/>
  <c r="H228" i="29"/>
  <c r="I228" i="29" s="1"/>
  <c r="H430" i="29"/>
  <c r="J430" i="29"/>
  <c r="J283" i="29"/>
  <c r="H283" i="29"/>
  <c r="J342" i="29"/>
  <c r="H342" i="29"/>
  <c r="J51" i="29"/>
  <c r="H51" i="29"/>
  <c r="I52" i="29" s="1"/>
  <c r="J335" i="29"/>
  <c r="H335" i="29"/>
  <c r="J312" i="29"/>
  <c r="H312" i="29"/>
  <c r="H381" i="29"/>
  <c r="J381" i="29"/>
  <c r="J307" i="29"/>
  <c r="H307" i="29"/>
  <c r="I307" i="29" s="1"/>
  <c r="J387" i="29"/>
  <c r="H387" i="29"/>
  <c r="J455" i="29"/>
  <c r="H455" i="29"/>
  <c r="J354" i="29"/>
  <c r="H354" i="29"/>
  <c r="J341" i="29"/>
  <c r="H341" i="29"/>
  <c r="H241" i="29"/>
  <c r="J241" i="29"/>
  <c r="J361" i="29"/>
  <c r="H361" i="29"/>
  <c r="J467" i="29"/>
  <c r="H467" i="29"/>
  <c r="J161" i="29"/>
  <c r="H161" i="29"/>
  <c r="I161" i="29" s="1"/>
  <c r="J444" i="29"/>
  <c r="H444" i="29"/>
  <c r="H20" i="29"/>
  <c r="J20" i="29"/>
  <c r="J340" i="29"/>
  <c r="H340" i="29"/>
  <c r="J83" i="29"/>
  <c r="H83" i="29"/>
  <c r="I83" i="29" s="1"/>
  <c r="I84" i="29" s="1"/>
  <c r="J181" i="29"/>
  <c r="H181" i="29"/>
  <c r="I145" i="29"/>
  <c r="J461" i="29"/>
  <c r="H461" i="29"/>
  <c r="J367" i="29"/>
  <c r="H367" i="29"/>
  <c r="I194" i="29"/>
  <c r="I195" i="29" s="1"/>
  <c r="J277" i="29"/>
  <c r="H277" i="29"/>
  <c r="J478" i="29"/>
  <c r="H478" i="29"/>
  <c r="H471" i="29"/>
  <c r="J471" i="29"/>
  <c r="H201" i="29"/>
  <c r="J201" i="29"/>
  <c r="J446" i="29"/>
  <c r="H446" i="29"/>
  <c r="H128" i="29"/>
  <c r="J128" i="29"/>
  <c r="H345" i="29"/>
  <c r="J345" i="29"/>
  <c r="J117" i="29"/>
  <c r="H117" i="29"/>
  <c r="J376" i="29"/>
  <c r="H376" i="29"/>
  <c r="H475" i="29"/>
  <c r="J475" i="29"/>
  <c r="H404" i="29"/>
  <c r="J404" i="29"/>
  <c r="J3" i="29"/>
  <c r="H3" i="29"/>
  <c r="I3" i="29" s="1"/>
  <c r="H66" i="29"/>
  <c r="I66" i="29" s="1"/>
  <c r="J66" i="29"/>
  <c r="J401" i="29"/>
  <c r="H401" i="29"/>
  <c r="I401" i="29" s="1"/>
  <c r="I402" i="29" s="1"/>
  <c r="J393" i="29"/>
  <c r="H393" i="29"/>
  <c r="J217" i="29"/>
  <c r="H217" i="29"/>
  <c r="J28" i="29"/>
  <c r="H28" i="29"/>
  <c r="H130" i="29"/>
  <c r="J130" i="29"/>
  <c r="J384" i="29"/>
  <c r="H384" i="29"/>
  <c r="H116" i="29"/>
  <c r="J116" i="29"/>
  <c r="J183" i="29"/>
  <c r="H183" i="29"/>
  <c r="J337" i="29"/>
  <c r="H337" i="29"/>
  <c r="I337" i="29" s="1"/>
  <c r="J434" i="29"/>
  <c r="H434" i="29"/>
  <c r="H122" i="29"/>
  <c r="J122" i="29"/>
  <c r="H175" i="29"/>
  <c r="J175" i="29"/>
  <c r="J157" i="29"/>
  <c r="H157" i="29"/>
  <c r="J343" i="29"/>
  <c r="H343" i="29"/>
  <c r="J366" i="29"/>
  <c r="H366" i="29"/>
  <c r="H459" i="29"/>
  <c r="J459" i="29"/>
  <c r="J84" i="29"/>
  <c r="H84" i="29"/>
  <c r="H200" i="29"/>
  <c r="J200" i="29"/>
  <c r="J425" i="29"/>
  <c r="H425" i="29"/>
  <c r="J413" i="29"/>
  <c r="H413" i="29"/>
  <c r="J421" i="29"/>
  <c r="H421" i="29"/>
  <c r="J182" i="29"/>
  <c r="H182" i="29"/>
  <c r="H6" i="29"/>
  <c r="J6" i="29"/>
  <c r="I138" i="29"/>
  <c r="H230" i="29"/>
  <c r="J230" i="29"/>
  <c r="I33" i="29"/>
  <c r="I34" i="29" s="1"/>
  <c r="I35" i="29" s="1"/>
  <c r="I36" i="29" s="1"/>
  <c r="J433" i="29"/>
  <c r="H433" i="29"/>
  <c r="J371" i="29"/>
  <c r="H371" i="29"/>
  <c r="J266" i="29"/>
  <c r="H266" i="29"/>
  <c r="J318" i="29"/>
  <c r="H318" i="29"/>
  <c r="I319" i="29" s="1"/>
  <c r="J481" i="29"/>
  <c r="H481" i="29"/>
  <c r="J499" i="29"/>
  <c r="H499" i="29"/>
  <c r="H246" i="29"/>
  <c r="J246" i="29"/>
  <c r="H223" i="29"/>
  <c r="J223" i="29"/>
  <c r="J216" i="29"/>
  <c r="H216" i="29"/>
  <c r="J454" i="29"/>
  <c r="H454" i="29"/>
  <c r="H431" i="29"/>
  <c r="J431" i="29"/>
  <c r="J375" i="29"/>
  <c r="H375" i="29"/>
  <c r="J379" i="29"/>
  <c r="H379" i="29"/>
  <c r="J390" i="29"/>
  <c r="H390" i="29"/>
  <c r="J162" i="29"/>
  <c r="H162" i="29"/>
  <c r="J218" i="29"/>
  <c r="H218" i="29"/>
  <c r="H407" i="29"/>
  <c r="J407" i="29"/>
  <c r="J491" i="29"/>
  <c r="H491" i="29"/>
  <c r="H427" i="29"/>
  <c r="J427" i="29"/>
  <c r="H113" i="29"/>
  <c r="J113" i="29"/>
  <c r="J311" i="29"/>
  <c r="H311" i="29"/>
  <c r="I4" i="29"/>
  <c r="I67" i="29"/>
  <c r="I68" i="29" s="1"/>
  <c r="I121" i="29"/>
  <c r="J479" i="29"/>
  <c r="H479" i="29"/>
  <c r="J14" i="29"/>
  <c r="H14" i="29"/>
  <c r="I308" i="29"/>
  <c r="I309" i="29" s="1"/>
  <c r="I310" i="29" s="1"/>
  <c r="I311" i="29" s="1"/>
  <c r="I312" i="29" s="1"/>
  <c r="H196" i="29"/>
  <c r="J196" i="29"/>
  <c r="H496" i="29"/>
  <c r="J496" i="29"/>
  <c r="H395" i="29"/>
  <c r="J395" i="29"/>
  <c r="J264" i="29"/>
  <c r="H264" i="29"/>
  <c r="I265" i="29" s="1"/>
  <c r="H334" i="29"/>
  <c r="J334" i="29"/>
  <c r="H368" i="29"/>
  <c r="J368" i="29"/>
  <c r="J477" i="29"/>
  <c r="H477" i="29"/>
  <c r="H437" i="29"/>
  <c r="J437" i="29"/>
  <c r="J447" i="29"/>
  <c r="H447" i="29"/>
  <c r="J232" i="29"/>
  <c r="H232" i="29"/>
  <c r="J489" i="29"/>
  <c r="H489" i="29"/>
  <c r="J13" i="29"/>
  <c r="H13" i="29"/>
  <c r="I13" i="29" s="1"/>
  <c r="H369" i="29"/>
  <c r="J369" i="29"/>
  <c r="H224" i="29"/>
  <c r="J224" i="29"/>
  <c r="H247" i="29"/>
  <c r="J247" i="29"/>
  <c r="J148" i="29"/>
  <c r="H148" i="29"/>
  <c r="J293" i="29"/>
  <c r="H293" i="29"/>
  <c r="I293" i="29" s="1"/>
  <c r="I294" i="29" s="1"/>
  <c r="H76" i="29"/>
  <c r="I76" i="29" s="1"/>
  <c r="J76" i="29"/>
  <c r="J249" i="29"/>
  <c r="H249" i="29"/>
  <c r="H105" i="29"/>
  <c r="J105" i="29"/>
  <c r="I242" i="29"/>
  <c r="V267" i="30"/>
  <c r="M305" i="30"/>
  <c r="X268" i="30"/>
  <c r="X267" i="30"/>
  <c r="BQ274" i="28"/>
  <c r="BV130" i="28"/>
  <c r="M261" i="30"/>
  <c r="X260" i="30"/>
  <c r="BQ116" i="28"/>
  <c r="X373" i="30"/>
  <c r="X374" i="30"/>
  <c r="V373" i="30"/>
  <c r="V374" i="30"/>
  <c r="V375" i="30"/>
  <c r="X375" i="30"/>
  <c r="X12" i="30"/>
  <c r="M103" i="30"/>
  <c r="V102" i="30"/>
  <c r="X102" i="30"/>
  <c r="BU456" i="28"/>
  <c r="BW456" i="28" s="1"/>
  <c r="BV124" i="28"/>
  <c r="BV464" i="28"/>
  <c r="BQ281" i="28"/>
  <c r="BQ110" i="28"/>
  <c r="BV127" i="28"/>
  <c r="BV129" i="28"/>
  <c r="BP225" i="28"/>
  <c r="CF225" i="28" s="1"/>
  <c r="BQ347" i="28"/>
  <c r="BQ118" i="28"/>
  <c r="BP277" i="28"/>
  <c r="CF277" i="28" s="1"/>
  <c r="BR250" i="28"/>
  <c r="BV131" i="28"/>
  <c r="BQ344" i="28"/>
  <c r="BP113" i="28"/>
  <c r="CF113" i="28" s="1"/>
  <c r="K153" i="26"/>
  <c r="BQ220" i="28"/>
  <c r="BP282" i="28"/>
  <c r="BR282" i="28" s="1"/>
  <c r="BP342" i="28"/>
  <c r="BR342" i="28" s="1"/>
  <c r="BU459" i="28"/>
  <c r="BW459" i="28" s="1"/>
  <c r="BQ112" i="28"/>
  <c r="BQ120" i="28"/>
  <c r="BP453" i="28"/>
  <c r="BR453" i="28" s="1"/>
  <c r="BQ444" i="28"/>
  <c r="BU457" i="28"/>
  <c r="BW457" i="28" s="1"/>
  <c r="BQ279" i="28"/>
  <c r="BP119" i="28"/>
  <c r="BR119" i="28" s="1"/>
  <c r="BQ445" i="28"/>
  <c r="BP185" i="28"/>
  <c r="BR185" i="28" s="1"/>
  <c r="BQ452" i="28"/>
  <c r="BQ276" i="28"/>
  <c r="CF340" i="28"/>
  <c r="BP353" i="28"/>
  <c r="BR353" i="28" s="1"/>
  <c r="BP275" i="28"/>
  <c r="CF275" i="28" s="1"/>
  <c r="BQ115" i="28"/>
  <c r="BP224" i="28"/>
  <c r="BR224" i="28" s="1"/>
  <c r="BP111" i="28"/>
  <c r="BR111" i="28" s="1"/>
  <c r="BQ284" i="28"/>
  <c r="BV123" i="28"/>
  <c r="BV120" i="28"/>
  <c r="BQ283" i="28"/>
  <c r="BU125" i="28"/>
  <c r="BW125" i="28" s="1"/>
  <c r="BP117" i="28"/>
  <c r="BR117" i="28" s="1"/>
  <c r="BP188" i="28"/>
  <c r="BR188" i="28" s="1"/>
  <c r="BQ189" i="28"/>
  <c r="BQ230" i="28"/>
  <c r="BP346" i="28"/>
  <c r="BR346" i="28" s="1"/>
  <c r="BQ348" i="28"/>
  <c r="BU460" i="28"/>
  <c r="BW460" i="28" s="1"/>
  <c r="BQ305" i="28"/>
  <c r="BV465" i="28"/>
  <c r="BP229" i="28"/>
  <c r="CF229" i="28" s="1"/>
  <c r="BV458" i="28"/>
  <c r="BU466" i="28"/>
  <c r="BW466" i="28" s="1"/>
  <c r="BV461" i="28"/>
  <c r="BP227" i="28"/>
  <c r="BR227" i="28" s="1"/>
  <c r="BP298" i="28"/>
  <c r="CF298" i="28" s="1"/>
  <c r="BP477" i="28"/>
  <c r="BR477" i="28" s="1"/>
  <c r="BP349" i="28"/>
  <c r="BR349" i="28" s="1"/>
  <c r="CF278" i="28"/>
  <c r="BP219" i="28"/>
  <c r="BR219" i="28" s="1"/>
  <c r="BQ307" i="28"/>
  <c r="BP195" i="28"/>
  <c r="BR195" i="28" s="1"/>
  <c r="BQ308" i="28"/>
  <c r="BP222" i="28"/>
  <c r="BR222" i="28" s="1"/>
  <c r="BP193" i="28"/>
  <c r="BR193" i="28" s="1"/>
  <c r="BQ186" i="28"/>
  <c r="BQ303" i="28"/>
  <c r="BP228" i="28"/>
  <c r="CF228" i="28" s="1"/>
  <c r="BP448" i="28"/>
  <c r="BR448" i="28" s="1"/>
  <c r="BQ467" i="28"/>
  <c r="BQ192" i="28"/>
  <c r="BP447" i="28"/>
  <c r="BR447" i="28" s="1"/>
  <c r="BP196" i="28"/>
  <c r="CF196" i="28" s="1"/>
  <c r="BP194" i="28"/>
  <c r="BR194" i="28" s="1"/>
  <c r="CF76" i="28"/>
  <c r="BQ190" i="28"/>
  <c r="BP221" i="28"/>
  <c r="BR221" i="28" s="1"/>
  <c r="BQ300" i="28"/>
  <c r="CF121" i="28"/>
  <c r="BP223" i="28"/>
  <c r="BR223" i="28" s="1"/>
  <c r="BP302" i="28"/>
  <c r="BR302" i="28" s="1"/>
  <c r="BQ451" i="28"/>
  <c r="BP451" i="28"/>
  <c r="BP297" i="28"/>
  <c r="BR297" i="28" s="1"/>
  <c r="CF339" i="28"/>
  <c r="CF440" i="28"/>
  <c r="BQ187" i="28"/>
  <c r="BP187" i="28"/>
  <c r="BP474" i="28"/>
  <c r="BR474" i="28" s="1"/>
  <c r="CF309" i="28"/>
  <c r="BP471" i="28"/>
  <c r="CF471" i="28" s="1"/>
  <c r="CF433" i="28"/>
  <c r="CF104" i="28"/>
  <c r="BQ442" i="28"/>
  <c r="CF162" i="28"/>
  <c r="BR467" i="28"/>
  <c r="CF467" i="28"/>
  <c r="BR400" i="28"/>
  <c r="CF400" i="28"/>
  <c r="BW436" i="28"/>
  <c r="CF436" i="28"/>
  <c r="BR144" i="28"/>
  <c r="CF144" i="28"/>
  <c r="BR186" i="28"/>
  <c r="CF186" i="28"/>
  <c r="BR280" i="28"/>
  <c r="CF280" i="28"/>
  <c r="BW416" i="28"/>
  <c r="CF416" i="28"/>
  <c r="BR407" i="28"/>
  <c r="CF407" i="28"/>
  <c r="BR315" i="28"/>
  <c r="CF315" i="28"/>
  <c r="BW336" i="28"/>
  <c r="CF336" i="28"/>
  <c r="BW126" i="28"/>
  <c r="CF126" i="28"/>
  <c r="BR244" i="28"/>
  <c r="CF244" i="28"/>
  <c r="BR93" i="28"/>
  <c r="CF93" i="28"/>
  <c r="BR150" i="28"/>
  <c r="CF150" i="28"/>
  <c r="BR245" i="28"/>
  <c r="CF245" i="28"/>
  <c r="BR313" i="28"/>
  <c r="CF313" i="28"/>
  <c r="BR344" i="28"/>
  <c r="CF344" i="28"/>
  <c r="BR55" i="28"/>
  <c r="CF55" i="28"/>
  <c r="BR147" i="28"/>
  <c r="CF147" i="28"/>
  <c r="BR85" i="28"/>
  <c r="CF85" i="28"/>
  <c r="BW388" i="28"/>
  <c r="CF388" i="28"/>
  <c r="CF129" i="28"/>
  <c r="CF75" i="28"/>
  <c r="CF352" i="28"/>
  <c r="CF77" i="28"/>
  <c r="CF386" i="28"/>
  <c r="BR319" i="28"/>
  <c r="CF319" i="28"/>
  <c r="BR155" i="28"/>
  <c r="CF155" i="28"/>
  <c r="BW156" i="28"/>
  <c r="CF156" i="28"/>
  <c r="BR273" i="28"/>
  <c r="CF273" i="28"/>
  <c r="BR252" i="28"/>
  <c r="CF252" i="28"/>
  <c r="BW102" i="28"/>
  <c r="CF102" i="28"/>
  <c r="BW271" i="28"/>
  <c r="CF271" i="28"/>
  <c r="BR84" i="28"/>
  <c r="CF84" i="28"/>
  <c r="BR378" i="28"/>
  <c r="CF378" i="28"/>
  <c r="BW235" i="28"/>
  <c r="CF235" i="28"/>
  <c r="BR380" i="28"/>
  <c r="CF380" i="28"/>
  <c r="BW384" i="28"/>
  <c r="CF384" i="28"/>
  <c r="BR402" i="28"/>
  <c r="CF402" i="28"/>
  <c r="BR141" i="28"/>
  <c r="CF141" i="28"/>
  <c r="BR308" i="28"/>
  <c r="CF308" i="28"/>
  <c r="BR153" i="28"/>
  <c r="CF153" i="28"/>
  <c r="BR154" i="28"/>
  <c r="CF154" i="28"/>
  <c r="BR284" i="28"/>
  <c r="CF284" i="28"/>
  <c r="BR401" i="28"/>
  <c r="CF401" i="28"/>
  <c r="BR56" i="28"/>
  <c r="CF56" i="28"/>
  <c r="BR189" i="28"/>
  <c r="CF189" i="28"/>
  <c r="CF78" i="28"/>
  <c r="CF159" i="28"/>
  <c r="CF420" i="28"/>
  <c r="BR425" i="28"/>
  <c r="CF425" i="28"/>
  <c r="BR469" i="28"/>
  <c r="CF469" i="28"/>
  <c r="BR92" i="28"/>
  <c r="CF92" i="28"/>
  <c r="BR424" i="28"/>
  <c r="CF424" i="28"/>
  <c r="BW392" i="28"/>
  <c r="CF392" i="28"/>
  <c r="BR135" i="28"/>
  <c r="CF135" i="28"/>
  <c r="BR422" i="28"/>
  <c r="CF422" i="28"/>
  <c r="BR426" i="28"/>
  <c r="CF426" i="28"/>
  <c r="BR410" i="28"/>
  <c r="CF410" i="28"/>
  <c r="BR152" i="28"/>
  <c r="CF152" i="28"/>
  <c r="BR81" i="28"/>
  <c r="CF81" i="28"/>
  <c r="BR449" i="28"/>
  <c r="CF449" i="28"/>
  <c r="BW500" i="28"/>
  <c r="CF500" i="28"/>
  <c r="BR91" i="28"/>
  <c r="CF91" i="28"/>
  <c r="BW296" i="28"/>
  <c r="CF296" i="28"/>
  <c r="BR149" i="28"/>
  <c r="CF149" i="28"/>
  <c r="CF496" i="28"/>
  <c r="CF462" i="28"/>
  <c r="CF79" i="28"/>
  <c r="BR318" i="28"/>
  <c r="CF318" i="28"/>
  <c r="BW295" i="28"/>
  <c r="CF295" i="28"/>
  <c r="BR53" i="28"/>
  <c r="CF53" i="28"/>
  <c r="BR300" i="28"/>
  <c r="CF300" i="28"/>
  <c r="BR348" i="28"/>
  <c r="CF348" i="28"/>
  <c r="BR307" i="28"/>
  <c r="CF307" i="28"/>
  <c r="BR134" i="28"/>
  <c r="CF134" i="28"/>
  <c r="BR241" i="28"/>
  <c r="CF241" i="28"/>
  <c r="BR372" i="28"/>
  <c r="CF372" i="28"/>
  <c r="BW458" i="28"/>
  <c r="CF458" i="28"/>
  <c r="BR430" i="28"/>
  <c r="CF430" i="28"/>
  <c r="BW441" i="28"/>
  <c r="CF441" i="28"/>
  <c r="CF64" i="28"/>
  <c r="BR375" i="28"/>
  <c r="CF375" i="28"/>
  <c r="BR148" i="28"/>
  <c r="CF148" i="28"/>
  <c r="BW499" i="28"/>
  <c r="CF499" i="28"/>
  <c r="BR52" i="28"/>
  <c r="CF52" i="28"/>
  <c r="BR421" i="28"/>
  <c r="CF421" i="28"/>
  <c r="BR310" i="28"/>
  <c r="CF310" i="28"/>
  <c r="BR279" i="28"/>
  <c r="CF279" i="28"/>
  <c r="BR406" i="28"/>
  <c r="CF406" i="28"/>
  <c r="BR243" i="28"/>
  <c r="CF243" i="28"/>
  <c r="BR446" i="28"/>
  <c r="CF446" i="28"/>
  <c r="BW414" i="28"/>
  <c r="CF414" i="28"/>
  <c r="BW122" i="28"/>
  <c r="CF122" i="28"/>
  <c r="BR345" i="28"/>
  <c r="CF345" i="28"/>
  <c r="BR142" i="28"/>
  <c r="CF142" i="28"/>
  <c r="BR151" i="28"/>
  <c r="CF151" i="28"/>
  <c r="BR137" i="28"/>
  <c r="CF137" i="28"/>
  <c r="BW269" i="28"/>
  <c r="CF269" i="28"/>
  <c r="BR90" i="28"/>
  <c r="CF90" i="28"/>
  <c r="BR306" i="28"/>
  <c r="CF306" i="28"/>
  <c r="CF157" i="28"/>
  <c r="CF124" i="28"/>
  <c r="CF417" i="28"/>
  <c r="CF98" i="28"/>
  <c r="CF455" i="28"/>
  <c r="CF335" i="28"/>
  <c r="BR115" i="28"/>
  <c r="CF115" i="28"/>
  <c r="BR316" i="28"/>
  <c r="CF316" i="28"/>
  <c r="BR116" i="28"/>
  <c r="CF116" i="28"/>
  <c r="BR444" i="28"/>
  <c r="CF444" i="28"/>
  <c r="BR140" i="28"/>
  <c r="CF140" i="28"/>
  <c r="BW268" i="28"/>
  <c r="CF268" i="28"/>
  <c r="BR138" i="28"/>
  <c r="CF138" i="28"/>
  <c r="BR431" i="28"/>
  <c r="CF431" i="28"/>
  <c r="BR443" i="28"/>
  <c r="CF443" i="28"/>
  <c r="BR404" i="28"/>
  <c r="CF404" i="28"/>
  <c r="BW232" i="28"/>
  <c r="CF232" i="28"/>
  <c r="BR248" i="28"/>
  <c r="CF248" i="28"/>
  <c r="BR427" i="28"/>
  <c r="CF427" i="28"/>
  <c r="BW74" i="28"/>
  <c r="CF74" i="28"/>
  <c r="BR475" i="28"/>
  <c r="CF475" i="28"/>
  <c r="CF437" i="28"/>
  <c r="CF391" i="28"/>
  <c r="CF439" i="28"/>
  <c r="CF419" i="28"/>
  <c r="BR450" i="28"/>
  <c r="CF450" i="28"/>
  <c r="BR133" i="28"/>
  <c r="CF133" i="28"/>
  <c r="BR423" i="28"/>
  <c r="CF423" i="28"/>
  <c r="BR247" i="28"/>
  <c r="CF247" i="28"/>
  <c r="BR376" i="28"/>
  <c r="CF376" i="28"/>
  <c r="BR51" i="28"/>
  <c r="CF51" i="28"/>
  <c r="BR110" i="28"/>
  <c r="CF110" i="28"/>
  <c r="BR320" i="28"/>
  <c r="CF320" i="28"/>
  <c r="BW294" i="28"/>
  <c r="CF294" i="28"/>
  <c r="BW163" i="28"/>
  <c r="CF163" i="28"/>
  <c r="BR139" i="28"/>
  <c r="CF139" i="28"/>
  <c r="BR301" i="28"/>
  <c r="CF301" i="28"/>
  <c r="CF270" i="28"/>
  <c r="CF438" i="28"/>
  <c r="CF106" i="28"/>
  <c r="CF83" i="28"/>
  <c r="CF226" i="28"/>
  <c r="BW131" i="28"/>
  <c r="CF131" i="28"/>
  <c r="BR82" i="28"/>
  <c r="CF82" i="28"/>
  <c r="BR432" i="28"/>
  <c r="CF432" i="28"/>
  <c r="BR347" i="28"/>
  <c r="CF347" i="28"/>
  <c r="BR283" i="28"/>
  <c r="CF283" i="28"/>
  <c r="BR220" i="28"/>
  <c r="CF220" i="28"/>
  <c r="BR87" i="28"/>
  <c r="CF87" i="28"/>
  <c r="BR311" i="28"/>
  <c r="CF311" i="28"/>
  <c r="BR249" i="28"/>
  <c r="CF249" i="28"/>
  <c r="BW218" i="28"/>
  <c r="CF218" i="28"/>
  <c r="BR452" i="28"/>
  <c r="CF452" i="28"/>
  <c r="BR143" i="28"/>
  <c r="CF143" i="28"/>
  <c r="BW389" i="28"/>
  <c r="CF389" i="28"/>
  <c r="BR191" i="28"/>
  <c r="CF191" i="28"/>
  <c r="BR317" i="28"/>
  <c r="CF317" i="28"/>
  <c r="BR54" i="28"/>
  <c r="CF54" i="28"/>
  <c r="BR377" i="28"/>
  <c r="CF377" i="28"/>
  <c r="BR120" i="28"/>
  <c r="CF120" i="28"/>
  <c r="BR312" i="28"/>
  <c r="CF312" i="28"/>
  <c r="BW105" i="28"/>
  <c r="CF105" i="28"/>
  <c r="CF123" i="28"/>
  <c r="CF413" i="28"/>
  <c r="CF266" i="28"/>
  <c r="CF465" i="28"/>
  <c r="CF130" i="28"/>
  <c r="CF233" i="28"/>
  <c r="CF264" i="28"/>
  <c r="CF101" i="28"/>
  <c r="BW160" i="28"/>
  <c r="CF160" i="28"/>
  <c r="BW464" i="28"/>
  <c r="CF464" i="28"/>
  <c r="BR96" i="28"/>
  <c r="CF96" i="28"/>
  <c r="BW418" i="28"/>
  <c r="CF418" i="28"/>
  <c r="BW415" i="28"/>
  <c r="CF415" i="28"/>
  <c r="BR86" i="28"/>
  <c r="CF86" i="28"/>
  <c r="BR351" i="28"/>
  <c r="CF351" i="28"/>
  <c r="BR89" i="28"/>
  <c r="CF89" i="28"/>
  <c r="BR370" i="28"/>
  <c r="CF370" i="28"/>
  <c r="BR61" i="28"/>
  <c r="CF61" i="28"/>
  <c r="BR428" i="28"/>
  <c r="CF428" i="28"/>
  <c r="BR88" i="28"/>
  <c r="CF88" i="28"/>
  <c r="BR369" i="28"/>
  <c r="CF369" i="28"/>
  <c r="BR445" i="28"/>
  <c r="CF445" i="28"/>
  <c r="BW354" i="28"/>
  <c r="CF354" i="28"/>
  <c r="BR97" i="28"/>
  <c r="CF97" i="28"/>
  <c r="BR136" i="28"/>
  <c r="CF136" i="28"/>
  <c r="BR473" i="28"/>
  <c r="CF473" i="28"/>
  <c r="BR476" i="28"/>
  <c r="CF476" i="28"/>
  <c r="CF234" i="28"/>
  <c r="CF99" i="28"/>
  <c r="CF103" i="28"/>
  <c r="CF461" i="28"/>
  <c r="CF435" i="28"/>
  <c r="CF497" i="28"/>
  <c r="BR94" i="28"/>
  <c r="CF94" i="28"/>
  <c r="BW272" i="28"/>
  <c r="CF272" i="28"/>
  <c r="BR305" i="28"/>
  <c r="CF305" i="28"/>
  <c r="BR95" i="28"/>
  <c r="CF95" i="28"/>
  <c r="BR59" i="28"/>
  <c r="CF59" i="28"/>
  <c r="BR190" i="28"/>
  <c r="CF190" i="28"/>
  <c r="BW463" i="28"/>
  <c r="CF463" i="28"/>
  <c r="BR276" i="28"/>
  <c r="CF276" i="28"/>
  <c r="BR146" i="28"/>
  <c r="CF146" i="28"/>
  <c r="BW158" i="28"/>
  <c r="CF158" i="28"/>
  <c r="BR373" i="28"/>
  <c r="CF373" i="28"/>
  <c r="BR50" i="28"/>
  <c r="CF50" i="28"/>
  <c r="BW236" i="28"/>
  <c r="CF236" i="28"/>
  <c r="BW395" i="28"/>
  <c r="CF395" i="28"/>
  <c r="BR350" i="28"/>
  <c r="CF350" i="28"/>
  <c r="BW267" i="28"/>
  <c r="CF267" i="28"/>
  <c r="BR192" i="28"/>
  <c r="CF192" i="28"/>
  <c r="BR442" i="28"/>
  <c r="CF442" i="28"/>
  <c r="CF217" i="28"/>
  <c r="CF100" i="28"/>
  <c r="CF62" i="28"/>
  <c r="CF231" i="28"/>
  <c r="CF338" i="28"/>
  <c r="CF80" i="28"/>
  <c r="CF127" i="28"/>
  <c r="BR57" i="28"/>
  <c r="CF57" i="28"/>
  <c r="BW387" i="28"/>
  <c r="CF387" i="28"/>
  <c r="BR281" i="28"/>
  <c r="CF281" i="28"/>
  <c r="BW394" i="28"/>
  <c r="CF394" i="28"/>
  <c r="BW393" i="28"/>
  <c r="CF393" i="28"/>
  <c r="BR374" i="28"/>
  <c r="CF374" i="28"/>
  <c r="BR405" i="28"/>
  <c r="CF405" i="28"/>
  <c r="BR145" i="28"/>
  <c r="CF145" i="28"/>
  <c r="BR112" i="28"/>
  <c r="CF112" i="28"/>
  <c r="BR60" i="28"/>
  <c r="CF60" i="28"/>
  <c r="BR242" i="28"/>
  <c r="CF242" i="28"/>
  <c r="BP470" i="28"/>
  <c r="BR411" i="28"/>
  <c r="CF411" i="28"/>
  <c r="BW434" i="28"/>
  <c r="CF434" i="28"/>
  <c r="BR314" i="28"/>
  <c r="CF314" i="28"/>
  <c r="BR409" i="28"/>
  <c r="CF409" i="28"/>
  <c r="BR251" i="28"/>
  <c r="CF251" i="28"/>
  <c r="BR118" i="28"/>
  <c r="CF118" i="28"/>
  <c r="BR379" i="28"/>
  <c r="CF379" i="28"/>
  <c r="BR274" i="28"/>
  <c r="CF274" i="28"/>
  <c r="BR246" i="28"/>
  <c r="CF246" i="28"/>
  <c r="BR472" i="28"/>
  <c r="CF472" i="28"/>
  <c r="BR478" i="28"/>
  <c r="CF478" i="28"/>
  <c r="CF412" i="28"/>
  <c r="CF385" i="28"/>
  <c r="CF337" i="28"/>
  <c r="CF73" i="28"/>
  <c r="CF341" i="28"/>
  <c r="BR371" i="28"/>
  <c r="CF371" i="28"/>
  <c r="BR408" i="28"/>
  <c r="CF408" i="28"/>
  <c r="BR58" i="28"/>
  <c r="CF58" i="28"/>
  <c r="BW498" i="28"/>
  <c r="CF498" i="28"/>
  <c r="BR321" i="28"/>
  <c r="CF321" i="28"/>
  <c r="BW161" i="28"/>
  <c r="CF161" i="28"/>
  <c r="BR429" i="28"/>
  <c r="CF429" i="28"/>
  <c r="BR230" i="28"/>
  <c r="CF230" i="28"/>
  <c r="BR303" i="28"/>
  <c r="CF303" i="28"/>
  <c r="BR132" i="28"/>
  <c r="CF132" i="28"/>
  <c r="BR403" i="28"/>
  <c r="CF403" i="28"/>
  <c r="BW390" i="28"/>
  <c r="CF390" i="28"/>
  <c r="CF265" i="28"/>
  <c r="CF63" i="28"/>
  <c r="BQ475" i="28"/>
  <c r="BP304" i="28"/>
  <c r="BQ306" i="28"/>
  <c r="BQ472" i="28"/>
  <c r="BQ478" i="28"/>
  <c r="BQ476" i="28"/>
  <c r="BQ473" i="28"/>
  <c r="BQ468" i="28"/>
  <c r="BP468" i="28"/>
  <c r="BQ299" i="28"/>
  <c r="BP299" i="28"/>
  <c r="K154" i="26"/>
  <c r="K155" i="26" s="1"/>
  <c r="G153" i="27"/>
  <c r="H153" i="27" s="1"/>
  <c r="V12" i="30"/>
  <c r="V115" i="30"/>
  <c r="X116" i="30"/>
  <c r="X115" i="30"/>
  <c r="V116" i="30"/>
  <c r="X114" i="30"/>
  <c r="V114" i="30"/>
  <c r="X353" i="30"/>
  <c r="V353" i="30"/>
  <c r="M354" i="30"/>
  <c r="V430" i="30"/>
  <c r="X430" i="30"/>
  <c r="M431" i="30"/>
  <c r="V380" i="30"/>
  <c r="X380" i="30"/>
  <c r="M381" i="30"/>
  <c r="V155" i="30"/>
  <c r="X155" i="30"/>
  <c r="M156" i="30"/>
  <c r="V146" i="30"/>
  <c r="X146" i="30"/>
  <c r="M147" i="30"/>
  <c r="V182" i="30"/>
  <c r="X182" i="30"/>
  <c r="M183" i="30"/>
  <c r="X468" i="30"/>
  <c r="V468" i="30"/>
  <c r="M469" i="30"/>
  <c r="X269" i="30"/>
  <c r="V269" i="30"/>
  <c r="V318" i="30"/>
  <c r="X318" i="30"/>
  <c r="M319" i="30"/>
  <c r="V443" i="30"/>
  <c r="X443" i="30"/>
  <c r="M444" i="30"/>
  <c r="X93" i="30"/>
  <c r="V93" i="30"/>
  <c r="M94" i="30"/>
  <c r="V192" i="30"/>
  <c r="X192" i="30"/>
  <c r="M193" i="30"/>
  <c r="X177" i="30"/>
  <c r="V177" i="30"/>
  <c r="M178" i="30"/>
  <c r="V47" i="30"/>
  <c r="X47" i="30"/>
  <c r="M48" i="30"/>
  <c r="V300" i="30"/>
  <c r="X300" i="30"/>
  <c r="M301" i="30"/>
  <c r="X7" i="30"/>
  <c r="V7" i="30"/>
  <c r="M8" i="30"/>
  <c r="V24" i="30"/>
  <c r="X24" i="30"/>
  <c r="M25" i="30"/>
  <c r="X323" i="30"/>
  <c r="V323" i="30"/>
  <c r="M324" i="30"/>
  <c r="X281" i="30"/>
  <c r="V281" i="30"/>
  <c r="M282" i="30"/>
  <c r="V206" i="30"/>
  <c r="X206" i="30"/>
  <c r="M207" i="30"/>
  <c r="V397" i="30"/>
  <c r="X397" i="30"/>
  <c r="M398" i="30"/>
  <c r="X484" i="30"/>
  <c r="V484" i="30"/>
  <c r="M485" i="30"/>
  <c r="V232" i="30"/>
  <c r="X232" i="30"/>
  <c r="M233" i="30"/>
  <c r="V367" i="30"/>
  <c r="X367" i="30"/>
  <c r="M368" i="30"/>
  <c r="V402" i="30"/>
  <c r="X402" i="30"/>
  <c r="M403" i="30"/>
  <c r="X457" i="30"/>
  <c r="V457" i="30"/>
  <c r="M458" i="30"/>
  <c r="V13" i="30"/>
  <c r="X13" i="30"/>
  <c r="M14" i="30"/>
  <c r="X386" i="30"/>
  <c r="V386" i="30"/>
  <c r="M387" i="30"/>
  <c r="V85" i="30"/>
  <c r="X85" i="30"/>
  <c r="M86" i="30"/>
  <c r="V126" i="30"/>
  <c r="X126" i="30"/>
  <c r="M127" i="30"/>
  <c r="V261" i="30"/>
  <c r="X261" i="30"/>
  <c r="M262" i="30"/>
  <c r="V160" i="30"/>
  <c r="X160" i="30"/>
  <c r="M161" i="30"/>
  <c r="V436" i="30"/>
  <c r="X436" i="30"/>
  <c r="M437" i="30"/>
  <c r="X363" i="30"/>
  <c r="V363" i="30"/>
  <c r="X305" i="30"/>
  <c r="V305" i="30"/>
  <c r="V376" i="30"/>
  <c r="X376" i="30"/>
  <c r="M377" i="30"/>
  <c r="V330" i="30"/>
  <c r="X330" i="30"/>
  <c r="M331" i="30"/>
  <c r="X275" i="30"/>
  <c r="V275" i="30"/>
  <c r="M276" i="30"/>
  <c r="V68" i="30"/>
  <c r="X68" i="30"/>
  <c r="M69" i="30"/>
  <c r="X412" i="30"/>
  <c r="V412" i="30"/>
  <c r="M413" i="30"/>
  <c r="X423" i="30"/>
  <c r="V423" i="30"/>
  <c r="M424" i="30"/>
  <c r="V133" i="30"/>
  <c r="X133" i="30"/>
  <c r="M134" i="30"/>
  <c r="X256" i="30"/>
  <c r="V256" i="30"/>
  <c r="V220" i="30"/>
  <c r="X220" i="30"/>
  <c r="M221" i="30"/>
  <c r="X117" i="30"/>
  <c r="V117" i="30"/>
  <c r="M118" i="30"/>
  <c r="V310" i="30"/>
  <c r="X310" i="30"/>
  <c r="M311" i="30"/>
  <c r="N491" i="27"/>
  <c r="N444" i="27"/>
  <c r="O457" i="27"/>
  <c r="O452" i="27"/>
  <c r="O480" i="27"/>
  <c r="N449" i="27"/>
  <c r="O465" i="27"/>
  <c r="N496" i="27"/>
  <c r="N470" i="27"/>
  <c r="N481" i="27"/>
  <c r="N480" i="27"/>
  <c r="O495" i="27"/>
  <c r="O494" i="27"/>
  <c r="O451" i="27"/>
  <c r="N476" i="27"/>
  <c r="O470" i="27"/>
  <c r="O462" i="27"/>
  <c r="N462" i="27"/>
  <c r="N494" i="27"/>
  <c r="N451" i="27"/>
  <c r="O500" i="27"/>
  <c r="N500" i="27"/>
  <c r="O461" i="27"/>
  <c r="N490" i="27"/>
  <c r="O473" i="27"/>
  <c r="N479" i="27"/>
  <c r="O475" i="27"/>
  <c r="O491" i="27"/>
  <c r="N442" i="27"/>
  <c r="O459" i="27"/>
  <c r="N441" i="27"/>
  <c r="O441" i="27"/>
  <c r="O476" i="27"/>
  <c r="O485" i="27"/>
  <c r="N465" i="27"/>
  <c r="O493" i="27"/>
  <c r="N448" i="27"/>
  <c r="O442" i="27"/>
  <c r="N459" i="27"/>
  <c r="N485" i="27"/>
  <c r="O464" i="27"/>
  <c r="N464" i="27"/>
  <c r="N493" i="27"/>
  <c r="N439" i="27"/>
  <c r="O448" i="27"/>
  <c r="N454" i="27"/>
  <c r="O487" i="27"/>
  <c r="N487" i="27"/>
  <c r="O444" i="27"/>
  <c r="N492" i="27"/>
  <c r="O439" i="27"/>
  <c r="N456" i="27"/>
  <c r="N478" i="27"/>
  <c r="O481" i="27"/>
  <c r="N477" i="27"/>
  <c r="O477" i="27"/>
  <c r="O454" i="27"/>
  <c r="O466" i="27"/>
  <c r="N466" i="27"/>
  <c r="O449" i="27"/>
  <c r="O453" i="27"/>
  <c r="N453" i="27"/>
  <c r="N484" i="27"/>
  <c r="O492" i="27"/>
  <c r="N460" i="27"/>
  <c r="O456" i="27"/>
  <c r="O478" i="27"/>
  <c r="O498" i="27"/>
  <c r="N498" i="27"/>
  <c r="O496" i="27"/>
  <c r="O463" i="27"/>
  <c r="N463" i="27"/>
  <c r="O482" i="27"/>
  <c r="O484" i="27"/>
  <c r="O460" i="27"/>
  <c r="O490" i="27"/>
  <c r="N489" i="27"/>
  <c r="O489" i="27"/>
  <c r="N486" i="27"/>
  <c r="O467" i="27"/>
  <c r="N467" i="27"/>
  <c r="O488" i="27"/>
  <c r="N488" i="27"/>
  <c r="N468" i="27"/>
  <c r="N474" i="27"/>
  <c r="N457" i="27"/>
  <c r="N495" i="27"/>
  <c r="N482" i="27"/>
  <c r="N483" i="27"/>
  <c r="O479" i="27"/>
  <c r="O447" i="27"/>
  <c r="N469" i="27"/>
  <c r="O486" i="27"/>
  <c r="N452" i="27"/>
  <c r="O468" i="27"/>
  <c r="O474" i="27"/>
  <c r="O443" i="27"/>
  <c r="N443" i="27"/>
  <c r="N499" i="27"/>
  <c r="O483" i="27"/>
  <c r="N461" i="27"/>
  <c r="N447" i="27"/>
  <c r="O469" i="27"/>
  <c r="O471" i="27"/>
  <c r="O499" i="27"/>
  <c r="N472" i="27"/>
  <c r="O455" i="27"/>
  <c r="N455" i="27"/>
  <c r="O446" i="27"/>
  <c r="O497" i="27"/>
  <c r="N497" i="27"/>
  <c r="O450" i="27"/>
  <c r="O445" i="27"/>
  <c r="N445" i="27"/>
  <c r="N471" i="27"/>
  <c r="O440" i="27"/>
  <c r="O472" i="27"/>
  <c r="N458" i="27"/>
  <c r="O458" i="27"/>
  <c r="N446" i="27"/>
  <c r="N450" i="27"/>
  <c r="N473" i="27"/>
  <c r="N475" i="27"/>
  <c r="N440" i="27"/>
  <c r="O153" i="26"/>
  <c r="AW185" i="25"/>
  <c r="AO143" i="25"/>
  <c r="AV174" i="25"/>
  <c r="AV189" i="25"/>
  <c r="AV163" i="25"/>
  <c r="AV175" i="25"/>
  <c r="AV184" i="25"/>
  <c r="AV181" i="25"/>
  <c r="AN196" i="25"/>
  <c r="AR181" i="25"/>
  <c r="AU108" i="25"/>
  <c r="AP185" i="25"/>
  <c r="AV198" i="25"/>
  <c r="AO141" i="25"/>
  <c r="AV145" i="25"/>
  <c r="AV108" i="25"/>
  <c r="AV106" i="25"/>
  <c r="AV166" i="25"/>
  <c r="AV160" i="25"/>
  <c r="AV155" i="25"/>
  <c r="AV151" i="25"/>
  <c r="AV148" i="25"/>
  <c r="AV146" i="25"/>
  <c r="AV107" i="25"/>
  <c r="AV158" i="25"/>
  <c r="AV191" i="25"/>
  <c r="AV192" i="25"/>
  <c r="AV165" i="25"/>
  <c r="AV142" i="25"/>
  <c r="AV139" i="25"/>
  <c r="AV136" i="25"/>
  <c r="AV150" i="25"/>
  <c r="AV137" i="25"/>
  <c r="AW161" i="25"/>
  <c r="AV147" i="25"/>
  <c r="AV169" i="25"/>
  <c r="AV154" i="25"/>
  <c r="AV131" i="25"/>
  <c r="AV171" i="25"/>
  <c r="AV141" i="25"/>
  <c r="AV133" i="25"/>
  <c r="AV111" i="25"/>
  <c r="AV188" i="25"/>
  <c r="AV143" i="25"/>
  <c r="AV172" i="25"/>
  <c r="AV164" i="25"/>
  <c r="AV134" i="25"/>
  <c r="AV140" i="25"/>
  <c r="AV128" i="25"/>
  <c r="AV119" i="25"/>
  <c r="AV114" i="25"/>
  <c r="AV110" i="25"/>
  <c r="AV177" i="25"/>
  <c r="AV144" i="25"/>
  <c r="AV117" i="25"/>
  <c r="AV167" i="25"/>
  <c r="AV173" i="25"/>
  <c r="AV168" i="25"/>
  <c r="AV130" i="25"/>
  <c r="AV126" i="25"/>
  <c r="AV120" i="25"/>
  <c r="AV116" i="25"/>
  <c r="AV113" i="25"/>
  <c r="AN136" i="25"/>
  <c r="AV161" i="25"/>
  <c r="AV115" i="25"/>
  <c r="AV104" i="25"/>
  <c r="AV195" i="25"/>
  <c r="AV153" i="25"/>
  <c r="AV138" i="25"/>
  <c r="AV123" i="25"/>
  <c r="AV102" i="25"/>
  <c r="AV99" i="25"/>
  <c r="AV103" i="25"/>
  <c r="AV100" i="25"/>
  <c r="AV194" i="25"/>
  <c r="AV152" i="25"/>
  <c r="AV98" i="25"/>
  <c r="AV157" i="25"/>
  <c r="AV135" i="25"/>
  <c r="AV125" i="25"/>
  <c r="AV105" i="25"/>
  <c r="AW162" i="25"/>
  <c r="AW160" i="25"/>
  <c r="AW157" i="25"/>
  <c r="AW180" i="25"/>
  <c r="AV183" i="25"/>
  <c r="AV149" i="25"/>
  <c r="AP101" i="25"/>
  <c r="AV180" i="25"/>
  <c r="AV132" i="25"/>
  <c r="AV122" i="25"/>
  <c r="AN118" i="25"/>
  <c r="AN141" i="25"/>
  <c r="AN111" i="25"/>
  <c r="AN135" i="25"/>
  <c r="AV170" i="25"/>
  <c r="AV121" i="25"/>
  <c r="AT193" i="25"/>
  <c r="AO187" i="25"/>
  <c r="AQ151" i="25"/>
  <c r="AW149" i="25"/>
  <c r="AS118" i="25"/>
  <c r="AU147" i="25"/>
  <c r="AR163" i="25"/>
  <c r="AN126" i="25"/>
  <c r="AV112" i="25"/>
  <c r="AV109" i="25"/>
  <c r="AN157" i="25"/>
  <c r="AO99" i="25"/>
  <c r="AO111" i="25"/>
  <c r="AV197" i="25"/>
  <c r="AV162" i="25"/>
  <c r="AV118" i="25"/>
  <c r="AV156" i="25"/>
  <c r="AV129" i="25"/>
  <c r="AN185" i="25"/>
  <c r="AV196" i="25"/>
  <c r="AV193" i="25"/>
  <c r="AV190" i="25"/>
  <c r="AV187" i="25"/>
  <c r="AV176" i="25"/>
  <c r="AV159" i="25"/>
  <c r="AV101" i="25"/>
  <c r="AV124" i="25"/>
  <c r="AV186" i="25"/>
  <c r="AV185" i="25"/>
  <c r="AV182" i="25"/>
  <c r="AV179" i="25"/>
  <c r="AV178" i="25"/>
  <c r="AV127" i="25"/>
  <c r="AP190" i="25"/>
  <c r="AP176" i="25"/>
  <c r="AP163" i="25"/>
  <c r="AP172" i="25"/>
  <c r="AP146" i="25"/>
  <c r="AP123" i="25"/>
  <c r="AP114" i="25"/>
  <c r="AP108" i="25"/>
  <c r="AP197" i="25"/>
  <c r="AP187" i="25"/>
  <c r="AP170" i="25"/>
  <c r="AP165" i="25"/>
  <c r="AP151" i="25"/>
  <c r="AP138" i="25"/>
  <c r="AP120" i="25"/>
  <c r="AP111" i="25"/>
  <c r="AP112" i="25"/>
  <c r="AP194" i="25"/>
  <c r="AP183" i="25"/>
  <c r="AP173" i="25"/>
  <c r="AP161" i="25"/>
  <c r="AP143" i="25"/>
  <c r="AP142" i="25"/>
  <c r="AP127" i="25"/>
  <c r="AP122" i="25"/>
  <c r="AP105" i="25"/>
  <c r="AP191" i="25"/>
  <c r="AP180" i="25"/>
  <c r="AP171" i="25"/>
  <c r="AP152" i="25"/>
  <c r="AP140" i="25"/>
  <c r="AP137" i="25"/>
  <c r="AP124" i="25"/>
  <c r="AP118" i="25"/>
  <c r="AP115" i="25"/>
  <c r="AP188" i="25"/>
  <c r="AP177" i="25"/>
  <c r="AP168" i="25"/>
  <c r="AP149" i="25"/>
  <c r="AP147" i="25"/>
  <c r="AP139" i="25"/>
  <c r="AP121" i="25"/>
  <c r="AP117" i="25"/>
  <c r="AP102" i="25"/>
  <c r="AP198" i="25"/>
  <c r="AP174" i="25"/>
  <c r="AP175" i="25"/>
  <c r="AP167" i="25"/>
  <c r="AP150" i="25"/>
  <c r="AP135" i="25"/>
  <c r="AP136" i="25"/>
  <c r="AP103" i="25"/>
  <c r="AP99" i="25"/>
  <c r="AP195" i="25"/>
  <c r="AP184" i="25"/>
  <c r="AP164" i="25"/>
  <c r="AP160" i="25"/>
  <c r="AP144" i="25"/>
  <c r="AP133" i="25"/>
  <c r="AP119" i="25"/>
  <c r="AP100" i="25"/>
  <c r="AP192" i="25"/>
  <c r="AP181" i="25"/>
  <c r="AP166" i="25"/>
  <c r="AP158" i="25"/>
  <c r="AP141" i="25"/>
  <c r="AP130" i="25"/>
  <c r="AP116" i="25"/>
  <c r="AP106" i="25"/>
  <c r="AP189" i="25"/>
  <c r="AP178" i="25"/>
  <c r="AP169" i="25"/>
  <c r="AP154" i="25"/>
  <c r="AP148" i="25"/>
  <c r="AP134" i="25"/>
  <c r="AP113" i="25"/>
  <c r="AP104" i="25"/>
  <c r="AP196" i="25"/>
  <c r="AP182" i="25"/>
  <c r="AP159" i="25"/>
  <c r="AP157" i="25"/>
  <c r="AP132" i="25"/>
  <c r="AP128" i="25"/>
  <c r="AP107" i="25"/>
  <c r="AP98" i="25"/>
  <c r="AN123" i="25"/>
  <c r="AN101" i="25"/>
  <c r="AN166" i="25"/>
  <c r="AO127" i="25"/>
  <c r="AW196" i="25"/>
  <c r="AN153" i="25"/>
  <c r="AO107" i="25"/>
  <c r="AW171" i="25"/>
  <c r="AN113" i="25"/>
  <c r="AW147" i="25"/>
  <c r="AO192" i="25"/>
  <c r="AW150" i="25"/>
  <c r="AN104" i="25"/>
  <c r="AW146" i="25"/>
  <c r="AO182" i="25"/>
  <c r="AW155" i="25"/>
  <c r="AN98" i="25"/>
  <c r="AO170" i="25"/>
  <c r="AN195" i="25"/>
  <c r="AP110" i="25"/>
  <c r="AP186" i="25"/>
  <c r="AR108" i="25"/>
  <c r="AQ120" i="25"/>
  <c r="AU129" i="25"/>
  <c r="AN169" i="25"/>
  <c r="AQ175" i="25"/>
  <c r="AN163" i="25"/>
  <c r="AO110" i="25"/>
  <c r="AW186" i="25"/>
  <c r="AN138" i="25"/>
  <c r="AW142" i="25"/>
  <c r="AN117" i="25"/>
  <c r="AW126" i="25"/>
  <c r="AO186" i="25"/>
  <c r="AW137" i="25"/>
  <c r="AO189" i="25"/>
  <c r="AW127" i="25"/>
  <c r="AO155" i="25"/>
  <c r="AO193" i="25"/>
  <c r="AO163" i="25"/>
  <c r="AN171" i="25"/>
  <c r="AP126" i="25"/>
  <c r="AT131" i="25"/>
  <c r="AR118" i="25"/>
  <c r="AQ170" i="25"/>
  <c r="AS99" i="25"/>
  <c r="AU158" i="25"/>
  <c r="AT98" i="25"/>
  <c r="AT198" i="25"/>
  <c r="AT150" i="25"/>
  <c r="AT115" i="25"/>
  <c r="AT104" i="25"/>
  <c r="AT177" i="25"/>
  <c r="AT101" i="25"/>
  <c r="AT135" i="25"/>
  <c r="AT170" i="25"/>
  <c r="AT179" i="25"/>
  <c r="AT124" i="25"/>
  <c r="AT117" i="25"/>
  <c r="AT184" i="25"/>
  <c r="AT149" i="25"/>
  <c r="AT143" i="25"/>
  <c r="AT168" i="25"/>
  <c r="AT187" i="25"/>
  <c r="AT151" i="25"/>
  <c r="AT111" i="25"/>
  <c r="AT192" i="25"/>
  <c r="AT106" i="25"/>
  <c r="AT105" i="25"/>
  <c r="AT132" i="25"/>
  <c r="AT156" i="25"/>
  <c r="AT118" i="25"/>
  <c r="AT161" i="25"/>
  <c r="AT137" i="25"/>
  <c r="AT166" i="25"/>
  <c r="AT140" i="25"/>
  <c r="AT108" i="25"/>
  <c r="AT194" i="25"/>
  <c r="AT148" i="25"/>
  <c r="AT127" i="25"/>
  <c r="AT129" i="25"/>
  <c r="AT114" i="25"/>
  <c r="AT175" i="25"/>
  <c r="AT162" i="25"/>
  <c r="AT155" i="25"/>
  <c r="AT136" i="25"/>
  <c r="AT119" i="25"/>
  <c r="AT145" i="25"/>
  <c r="AT116" i="25"/>
  <c r="AT126" i="25"/>
  <c r="AT167" i="25"/>
  <c r="AT125" i="25"/>
  <c r="AT173" i="25"/>
  <c r="AT142" i="25"/>
  <c r="AT163" i="25"/>
  <c r="AT122" i="25"/>
  <c r="AT100" i="25"/>
  <c r="AW99" i="25"/>
  <c r="AW148" i="25"/>
  <c r="AW101" i="25"/>
  <c r="AW191" i="25"/>
  <c r="AW108" i="25"/>
  <c r="AW176" i="25"/>
  <c r="AW144" i="25"/>
  <c r="AW152" i="25"/>
  <c r="AW181" i="25"/>
  <c r="AW132" i="25"/>
  <c r="AW184" i="25"/>
  <c r="AW134" i="25"/>
  <c r="AW188" i="25"/>
  <c r="AW107" i="25"/>
  <c r="AW153" i="25"/>
  <c r="AW189" i="25"/>
  <c r="AW135" i="25"/>
  <c r="AW125" i="25"/>
  <c r="AW178" i="25"/>
  <c r="AW129" i="25"/>
  <c r="AW167" i="25"/>
  <c r="AW131" i="25"/>
  <c r="AW111" i="25"/>
  <c r="AW158" i="25"/>
  <c r="AW105" i="25"/>
  <c r="AW143" i="25"/>
  <c r="AW102" i="25"/>
  <c r="AW138" i="25"/>
  <c r="AW172" i="25"/>
  <c r="AW118" i="25"/>
  <c r="AW163" i="25"/>
  <c r="AW159" i="25"/>
  <c r="AN129" i="25"/>
  <c r="AW166" i="25"/>
  <c r="AW141" i="25"/>
  <c r="AO195" i="25"/>
  <c r="AW106" i="25"/>
  <c r="AO161" i="25"/>
  <c r="AW123" i="25"/>
  <c r="AO185" i="25"/>
  <c r="AW120" i="25"/>
  <c r="AO159" i="25"/>
  <c r="AW124" i="25"/>
  <c r="AO179" i="25"/>
  <c r="AW195" i="25"/>
  <c r="AP131" i="25"/>
  <c r="AR104" i="25"/>
  <c r="AR137" i="25"/>
  <c r="AQ128" i="25"/>
  <c r="AS114" i="25"/>
  <c r="AT174" i="25"/>
  <c r="AO151" i="25"/>
  <c r="AO172" i="25"/>
  <c r="AO104" i="25"/>
  <c r="AO183" i="25"/>
  <c r="AO108" i="25"/>
  <c r="AO160" i="25"/>
  <c r="AO176" i="25"/>
  <c r="AO101" i="25"/>
  <c r="AO171" i="25"/>
  <c r="AO173" i="25"/>
  <c r="AO112" i="25"/>
  <c r="AO177" i="25"/>
  <c r="AO180" i="25"/>
  <c r="AO128" i="25"/>
  <c r="AO194" i="25"/>
  <c r="AO98" i="25"/>
  <c r="AO132" i="25"/>
  <c r="AO191" i="25"/>
  <c r="AO138" i="25"/>
  <c r="AO196" i="25"/>
  <c r="AO126" i="25"/>
  <c r="AO166" i="25"/>
  <c r="AO174" i="25"/>
  <c r="AO162" i="25"/>
  <c r="AO197" i="25"/>
  <c r="AO102" i="25"/>
  <c r="AO153" i="25"/>
  <c r="AO190" i="25"/>
  <c r="AO131" i="25"/>
  <c r="AO120" i="25"/>
  <c r="AO167" i="25"/>
  <c r="AU188" i="25"/>
  <c r="AU177" i="25"/>
  <c r="AU167" i="25"/>
  <c r="AU155" i="25"/>
  <c r="AU145" i="25"/>
  <c r="AU133" i="25"/>
  <c r="AU120" i="25"/>
  <c r="AU107" i="25"/>
  <c r="AU195" i="25"/>
  <c r="AU173" i="25"/>
  <c r="AU160" i="25"/>
  <c r="AU151" i="25"/>
  <c r="AU154" i="25"/>
  <c r="AU137" i="25"/>
  <c r="AU119" i="25"/>
  <c r="AU105" i="25"/>
  <c r="AU189" i="25"/>
  <c r="AU171" i="25"/>
  <c r="AU157" i="25"/>
  <c r="AU148" i="25"/>
  <c r="AU142" i="25"/>
  <c r="AU127" i="25"/>
  <c r="AU114" i="25"/>
  <c r="AU102" i="25"/>
  <c r="AU185" i="25"/>
  <c r="AU168" i="25"/>
  <c r="AU163" i="25"/>
  <c r="AU162" i="25"/>
  <c r="AU139" i="25"/>
  <c r="AU124" i="25"/>
  <c r="AU117" i="25"/>
  <c r="AU99" i="25"/>
  <c r="AU182" i="25"/>
  <c r="AU165" i="25"/>
  <c r="AU161" i="25"/>
  <c r="AU152" i="25"/>
  <c r="AU156" i="25"/>
  <c r="AU121" i="25"/>
  <c r="AU115" i="25"/>
  <c r="AU110" i="25"/>
  <c r="AU196" i="25"/>
  <c r="AU179" i="25"/>
  <c r="AU172" i="25"/>
  <c r="AU174" i="25"/>
  <c r="AU149" i="25"/>
  <c r="AU143" i="25"/>
  <c r="AU118" i="25"/>
  <c r="AU112" i="25"/>
  <c r="AU113" i="25"/>
  <c r="AU193" i="25"/>
  <c r="AU176" i="25"/>
  <c r="AU169" i="25"/>
  <c r="AU164" i="25"/>
  <c r="AU146" i="25"/>
  <c r="AU140" i="25"/>
  <c r="AU132" i="25"/>
  <c r="AU116" i="25"/>
  <c r="AU111" i="25"/>
  <c r="AU190" i="25"/>
  <c r="AU198" i="25"/>
  <c r="AU175" i="25"/>
  <c r="AU166" i="25"/>
  <c r="AU144" i="25"/>
  <c r="AU134" i="25"/>
  <c r="AU125" i="25"/>
  <c r="AU104" i="25"/>
  <c r="AU103" i="25"/>
  <c r="AU187" i="25"/>
  <c r="AU192" i="25"/>
  <c r="AU184" i="25"/>
  <c r="AU159" i="25"/>
  <c r="AU141" i="25"/>
  <c r="AU131" i="25"/>
  <c r="AU122" i="25"/>
  <c r="AU101" i="25"/>
  <c r="AU100" i="25"/>
  <c r="AU197" i="25"/>
  <c r="AU186" i="25"/>
  <c r="AU181" i="25"/>
  <c r="AU153" i="25"/>
  <c r="AU138" i="25"/>
  <c r="AU128" i="25"/>
  <c r="AU130" i="25"/>
  <c r="AU98" i="25"/>
  <c r="AU106" i="25"/>
  <c r="AU194" i="25"/>
  <c r="AU183" i="25"/>
  <c r="AU178" i="25"/>
  <c r="AU150" i="25"/>
  <c r="AU135" i="25"/>
  <c r="AU136" i="25"/>
  <c r="AU126" i="25"/>
  <c r="AU109" i="25"/>
  <c r="AN154" i="25"/>
  <c r="AN102" i="25"/>
  <c r="AN147" i="25"/>
  <c r="AN99" i="25"/>
  <c r="AN132" i="25"/>
  <c r="AN122" i="25"/>
  <c r="AN112" i="25"/>
  <c r="AN149" i="25"/>
  <c r="AN192" i="25"/>
  <c r="AN172" i="25"/>
  <c r="AN133" i="25"/>
  <c r="AN144" i="25"/>
  <c r="AN125" i="25"/>
  <c r="AN173" i="25"/>
  <c r="AN124" i="25"/>
  <c r="AN150" i="25"/>
  <c r="AN174" i="25"/>
  <c r="AN100" i="25"/>
  <c r="AN146" i="25"/>
  <c r="AN198" i="25"/>
  <c r="AN191" i="25"/>
  <c r="AN160" i="25"/>
  <c r="AN109" i="25"/>
  <c r="AN119" i="25"/>
  <c r="AN184" i="25"/>
  <c r="AN181" i="25"/>
  <c r="AN145" i="25"/>
  <c r="AN103" i="25"/>
  <c r="AN158" i="25"/>
  <c r="AN186" i="25"/>
  <c r="AN175" i="25"/>
  <c r="AN178" i="25"/>
  <c r="AN115" i="25"/>
  <c r="AN134" i="25"/>
  <c r="AN176" i="25"/>
  <c r="AO124" i="25"/>
  <c r="AN107" i="25"/>
  <c r="AW156" i="25"/>
  <c r="AW114" i="25"/>
  <c r="AP193" i="25"/>
  <c r="AW169" i="25"/>
  <c r="AN128" i="25"/>
  <c r="AT120" i="25"/>
  <c r="AW165" i="25"/>
  <c r="AN116" i="25"/>
  <c r="AW130" i="25"/>
  <c r="AO178" i="25"/>
  <c r="AN197" i="25"/>
  <c r="AO149" i="25"/>
  <c r="AW140" i="25"/>
  <c r="AO158" i="25"/>
  <c r="AW116" i="25"/>
  <c r="AO148" i="25"/>
  <c r="AW117" i="25"/>
  <c r="AO164" i="25"/>
  <c r="AO169" i="25"/>
  <c r="AW174" i="25"/>
  <c r="AP129" i="25"/>
  <c r="AR120" i="25"/>
  <c r="AQ179" i="25"/>
  <c r="AU170" i="25"/>
  <c r="AS192" i="25"/>
  <c r="AS181" i="25"/>
  <c r="AS168" i="25"/>
  <c r="AS155" i="25"/>
  <c r="AS141" i="25"/>
  <c r="AS135" i="25"/>
  <c r="AS132" i="25"/>
  <c r="AS111" i="25"/>
  <c r="AS112" i="25"/>
  <c r="AS189" i="25"/>
  <c r="AS178" i="25"/>
  <c r="AS165" i="25"/>
  <c r="AS154" i="25"/>
  <c r="AS138" i="25"/>
  <c r="AS136" i="25"/>
  <c r="AS134" i="25"/>
  <c r="AS108" i="25"/>
  <c r="AS103" i="25"/>
  <c r="AS186" i="25"/>
  <c r="AS185" i="25"/>
  <c r="AS175" i="25"/>
  <c r="AS170" i="25"/>
  <c r="AS148" i="25"/>
  <c r="AS126" i="25"/>
  <c r="AS164" i="25"/>
  <c r="AS117" i="25"/>
  <c r="AS100" i="25"/>
  <c r="AS196" i="25"/>
  <c r="AS182" i="25"/>
  <c r="AS172" i="25"/>
  <c r="AS160" i="25"/>
  <c r="AS145" i="25"/>
  <c r="AS123" i="25"/>
  <c r="AS125" i="25"/>
  <c r="AS115" i="25"/>
  <c r="AS193" i="25"/>
  <c r="AS179" i="25"/>
  <c r="AS169" i="25"/>
  <c r="AS166" i="25"/>
  <c r="AS142" i="25"/>
  <c r="AS120" i="25"/>
  <c r="AS122" i="25"/>
  <c r="AS106" i="25"/>
  <c r="AS190" i="25"/>
  <c r="AS176" i="25"/>
  <c r="AS162" i="25"/>
  <c r="AS153" i="25"/>
  <c r="AS146" i="25"/>
  <c r="AS143" i="25"/>
  <c r="AS119" i="25"/>
  <c r="AS104" i="25"/>
  <c r="AS187" i="25"/>
  <c r="AS183" i="25"/>
  <c r="AS159" i="25"/>
  <c r="AS150" i="25"/>
  <c r="AS149" i="25"/>
  <c r="AS129" i="25"/>
  <c r="AS128" i="25"/>
  <c r="AS101" i="25"/>
  <c r="AS197" i="25"/>
  <c r="AS180" i="25"/>
  <c r="AS156" i="25"/>
  <c r="AS147" i="25"/>
  <c r="AS140" i="25"/>
  <c r="AS131" i="25"/>
  <c r="AS116" i="25"/>
  <c r="AS98" i="25"/>
  <c r="AS194" i="25"/>
  <c r="AS177" i="25"/>
  <c r="AS163" i="25"/>
  <c r="AS157" i="25"/>
  <c r="AS139" i="25"/>
  <c r="AS127" i="25"/>
  <c r="AS113" i="25"/>
  <c r="AS109" i="25"/>
  <c r="AS191" i="25"/>
  <c r="AS174" i="25"/>
  <c r="AS167" i="25"/>
  <c r="AS151" i="25"/>
  <c r="AS137" i="25"/>
  <c r="AS124" i="25"/>
  <c r="AS110" i="25"/>
  <c r="AS105" i="25"/>
  <c r="AS198" i="25"/>
  <c r="AS188" i="25"/>
  <c r="AS173" i="25"/>
  <c r="AS161" i="25"/>
  <c r="AS152" i="25"/>
  <c r="AS133" i="25"/>
  <c r="AS121" i="25"/>
  <c r="AS107" i="25"/>
  <c r="AS102" i="25"/>
  <c r="AR164" i="25"/>
  <c r="AR121" i="25"/>
  <c r="AR165" i="25"/>
  <c r="AR138" i="25"/>
  <c r="AR112" i="25"/>
  <c r="AR172" i="25"/>
  <c r="AR107" i="25"/>
  <c r="AR197" i="25"/>
  <c r="AR139" i="25"/>
  <c r="AR198" i="25"/>
  <c r="AR156" i="25"/>
  <c r="AR136" i="25"/>
  <c r="AR99" i="25"/>
  <c r="AR153" i="25"/>
  <c r="AR106" i="25"/>
  <c r="AR173" i="25"/>
  <c r="AR131" i="25"/>
  <c r="AR188" i="25"/>
  <c r="AR141" i="25"/>
  <c r="AR132" i="25"/>
  <c r="AR186" i="25"/>
  <c r="AR145" i="25"/>
  <c r="AR187" i="25"/>
  <c r="AR193" i="25"/>
  <c r="AR100" i="25"/>
  <c r="AR123" i="25"/>
  <c r="AR150" i="25"/>
  <c r="AR160" i="25"/>
  <c r="AR114" i="25"/>
  <c r="AR168" i="25"/>
  <c r="AR130" i="25"/>
  <c r="AR115" i="25"/>
  <c r="AR175" i="25"/>
  <c r="AR126" i="25"/>
  <c r="AR176" i="25"/>
  <c r="AR155" i="25"/>
  <c r="AR98" i="25"/>
  <c r="AR158" i="25"/>
  <c r="AR124" i="25"/>
  <c r="AR102" i="25"/>
  <c r="AR177" i="25"/>
  <c r="AR113" i="25"/>
  <c r="AR162" i="25"/>
  <c r="AR140" i="25"/>
  <c r="AR191" i="25"/>
  <c r="AR144" i="25"/>
  <c r="AR117" i="25"/>
  <c r="AR189" i="25"/>
  <c r="AR159" i="25"/>
  <c r="AR103" i="25"/>
  <c r="AR157" i="25"/>
  <c r="AR129" i="25"/>
  <c r="AR171" i="25"/>
  <c r="AR133" i="25"/>
  <c r="AR105" i="25"/>
  <c r="AR178" i="25"/>
  <c r="AR148" i="25"/>
  <c r="AR190" i="25"/>
  <c r="AR161" i="25"/>
  <c r="AR125" i="25"/>
  <c r="AR167" i="25"/>
  <c r="AR127" i="25"/>
  <c r="AR111" i="25"/>
  <c r="AR180" i="25"/>
  <c r="AR128" i="25"/>
  <c r="AR179" i="25"/>
  <c r="AR143" i="25"/>
  <c r="AR169" i="25"/>
  <c r="AR142" i="25"/>
  <c r="AR101" i="25"/>
  <c r="AR152" i="25"/>
  <c r="AR122" i="25"/>
  <c r="AR192" i="25"/>
  <c r="AR170" i="25"/>
  <c r="AR116" i="25"/>
  <c r="AR166" i="25"/>
  <c r="AR119" i="25"/>
  <c r="AR182" i="25"/>
  <c r="AR110" i="25"/>
  <c r="AR174" i="25"/>
  <c r="AR151" i="25"/>
  <c r="AR195" i="25"/>
  <c r="AR183" i="25"/>
  <c r="AR149" i="25"/>
  <c r="AR196" i="25"/>
  <c r="AR146" i="25"/>
  <c r="AN108" i="25"/>
  <c r="AR184" i="25"/>
  <c r="AW164" i="25"/>
  <c r="AN127" i="25"/>
  <c r="AW145" i="25"/>
  <c r="AN120" i="25"/>
  <c r="AW109" i="25"/>
  <c r="AO165" i="25"/>
  <c r="AN187" i="25"/>
  <c r="AO147" i="25"/>
  <c r="AN194" i="25"/>
  <c r="AO146" i="25"/>
  <c r="AN180" i="25"/>
  <c r="AO119" i="25"/>
  <c r="AW113" i="25"/>
  <c r="AO154" i="25"/>
  <c r="AO129" i="25"/>
  <c r="AN189" i="25"/>
  <c r="AP145" i="25"/>
  <c r="AR147" i="25"/>
  <c r="AR194" i="25"/>
  <c r="AQ100" i="25"/>
  <c r="AS130" i="25"/>
  <c r="AU180" i="25"/>
  <c r="AW175" i="25"/>
  <c r="AP125" i="25"/>
  <c r="AW168" i="25"/>
  <c r="AN121" i="25"/>
  <c r="AW136" i="25"/>
  <c r="AO198" i="25"/>
  <c r="AW100" i="25"/>
  <c r="AO152" i="25"/>
  <c r="AN179" i="25"/>
  <c r="AO125" i="25"/>
  <c r="AN183" i="25"/>
  <c r="AO144" i="25"/>
  <c r="AN167" i="25"/>
  <c r="AO130" i="25"/>
  <c r="AN188" i="25"/>
  <c r="AO145" i="25"/>
  <c r="AO109" i="25"/>
  <c r="AN168" i="25"/>
  <c r="AW192" i="25"/>
  <c r="AP155" i="25"/>
  <c r="AR185" i="25"/>
  <c r="AS144" i="25"/>
  <c r="AU191" i="25"/>
  <c r="AO135" i="25"/>
  <c r="AW139" i="25"/>
  <c r="AN105" i="25"/>
  <c r="AU123" i="25"/>
  <c r="AW128" i="25"/>
  <c r="AO188" i="25"/>
  <c r="AW119" i="25"/>
  <c r="AO181" i="25"/>
  <c r="AN190" i="25"/>
  <c r="AO137" i="25"/>
  <c r="AN159" i="25"/>
  <c r="AO118" i="25"/>
  <c r="AN170" i="25"/>
  <c r="AO122" i="25"/>
  <c r="AN156" i="25"/>
  <c r="AO100" i="25"/>
  <c r="AN177" i="25"/>
  <c r="AO133" i="25"/>
  <c r="AW177" i="25"/>
  <c r="AN106" i="25"/>
  <c r="AW173" i="25"/>
  <c r="AP153" i="25"/>
  <c r="AR109" i="25"/>
  <c r="AS158" i="25"/>
  <c r="AW154" i="25"/>
  <c r="AW122" i="25"/>
  <c r="AO184" i="25"/>
  <c r="AW112" i="25"/>
  <c r="AO168" i="25"/>
  <c r="AN182" i="25"/>
  <c r="AO136" i="25"/>
  <c r="AW190" i="25"/>
  <c r="AN151" i="25"/>
  <c r="AO117" i="25"/>
  <c r="AN161" i="25"/>
  <c r="AO134" i="25"/>
  <c r="AN140" i="25"/>
  <c r="AN164" i="25"/>
  <c r="AO115" i="25"/>
  <c r="AW151" i="25"/>
  <c r="AO142" i="25"/>
  <c r="AO139" i="25"/>
  <c r="AP156" i="25"/>
  <c r="AR134" i="25"/>
  <c r="AN165" i="25"/>
  <c r="AS171" i="25"/>
  <c r="AW104" i="25"/>
  <c r="AW115" i="25"/>
  <c r="AO175" i="25"/>
  <c r="AW103" i="25"/>
  <c r="AO156" i="25"/>
  <c r="AN162" i="25"/>
  <c r="AO121" i="25"/>
  <c r="AW182" i="25"/>
  <c r="AN148" i="25"/>
  <c r="AO105" i="25"/>
  <c r="AW187" i="25"/>
  <c r="AN143" i="25"/>
  <c r="AO103" i="25"/>
  <c r="AW197" i="25"/>
  <c r="AN139" i="25"/>
  <c r="AN152" i="25"/>
  <c r="AT113" i="25"/>
  <c r="AW121" i="25"/>
  <c r="AO116" i="25"/>
  <c r="AO113" i="25"/>
  <c r="AP162" i="25"/>
  <c r="AR135" i="25"/>
  <c r="AS184" i="25"/>
  <c r="AW198" i="25"/>
  <c r="AQ159" i="25"/>
  <c r="AQ135" i="25"/>
  <c r="AQ186" i="25"/>
  <c r="AQ180" i="25"/>
  <c r="AQ122" i="25"/>
  <c r="AQ169" i="25"/>
  <c r="AQ116" i="25"/>
  <c r="AQ173" i="25"/>
  <c r="AQ178" i="25"/>
  <c r="AQ114" i="25"/>
  <c r="AQ127" i="25"/>
  <c r="AQ139" i="25"/>
  <c r="AQ124" i="25"/>
  <c r="AQ182" i="25"/>
  <c r="AQ149" i="25"/>
  <c r="AQ101" i="25"/>
  <c r="AQ158" i="25"/>
  <c r="AQ108" i="25"/>
  <c r="AQ156" i="25"/>
  <c r="AQ103" i="25"/>
  <c r="AQ183" i="25"/>
  <c r="AQ140" i="25"/>
  <c r="AQ190" i="25"/>
  <c r="AQ144" i="25"/>
  <c r="AQ181" i="25"/>
  <c r="AQ157" i="25"/>
  <c r="AQ155" i="25"/>
  <c r="AQ99" i="25"/>
  <c r="AQ152" i="25"/>
  <c r="AQ136" i="25"/>
  <c r="AQ197" i="25"/>
  <c r="AQ123" i="25"/>
  <c r="AQ164" i="25"/>
  <c r="AQ142" i="25"/>
  <c r="AQ145" i="25"/>
  <c r="AQ189" i="25"/>
  <c r="AQ143" i="25"/>
  <c r="AQ125" i="25"/>
  <c r="AQ172" i="25"/>
  <c r="AQ134" i="25"/>
  <c r="AQ162" i="25"/>
  <c r="AQ131" i="25"/>
  <c r="AQ185" i="25"/>
  <c r="AQ130" i="25"/>
  <c r="AQ104" i="25"/>
  <c r="AQ160" i="25"/>
  <c r="AQ109" i="25"/>
  <c r="AQ153" i="25"/>
  <c r="AQ111" i="25"/>
  <c r="AQ118" i="25"/>
  <c r="AQ163" i="25"/>
  <c r="AQ188" i="25"/>
  <c r="AQ132" i="25"/>
  <c r="AQ193" i="25"/>
  <c r="AQ147" i="25"/>
  <c r="AQ184" i="25"/>
  <c r="AQ138" i="25"/>
  <c r="AQ105" i="25"/>
  <c r="AQ150" i="25"/>
  <c r="AQ102" i="25"/>
  <c r="AQ192" i="25"/>
  <c r="AQ161" i="25"/>
  <c r="AQ106" i="25"/>
  <c r="AQ176" i="25"/>
  <c r="AQ126" i="25"/>
  <c r="AQ167" i="25"/>
  <c r="AQ117" i="25"/>
  <c r="AQ195" i="25"/>
  <c r="AQ129" i="25"/>
  <c r="AQ194" i="25"/>
  <c r="AQ148" i="25"/>
  <c r="AQ112" i="25"/>
  <c r="AQ177" i="25"/>
  <c r="AQ119" i="25"/>
  <c r="AQ166" i="25"/>
  <c r="AQ113" i="25"/>
  <c r="AQ191" i="25"/>
  <c r="AQ168" i="25"/>
  <c r="AQ133" i="25"/>
  <c r="AQ110" i="25"/>
  <c r="AQ146" i="25"/>
  <c r="AQ98" i="25"/>
  <c r="AQ154" i="25"/>
  <c r="AQ107" i="25"/>
  <c r="AQ171" i="25"/>
  <c r="AQ174" i="25"/>
  <c r="AQ165" i="25"/>
  <c r="AQ121" i="25"/>
  <c r="AQ196" i="25"/>
  <c r="AQ137" i="25"/>
  <c r="AQ187" i="25"/>
  <c r="AQ141" i="25"/>
  <c r="AQ198" i="25"/>
  <c r="AN114" i="25"/>
  <c r="AW110" i="25"/>
  <c r="AO157" i="25"/>
  <c r="AN193" i="25"/>
  <c r="AO140" i="25"/>
  <c r="AW193" i="25"/>
  <c r="AN155" i="25"/>
  <c r="AO114" i="25"/>
  <c r="AW170" i="25"/>
  <c r="AN131" i="25"/>
  <c r="AW98" i="25"/>
  <c r="AW179" i="25"/>
  <c r="AN142" i="25"/>
  <c r="AN110" i="25"/>
  <c r="AW183" i="25"/>
  <c r="AN130" i="25"/>
  <c r="AW194" i="25"/>
  <c r="AN137" i="25"/>
  <c r="AT103" i="25"/>
  <c r="AW133" i="25"/>
  <c r="AP109" i="25"/>
  <c r="AP179" i="25"/>
  <c r="AR154" i="25"/>
  <c r="AT128" i="25"/>
  <c r="AQ115" i="25"/>
  <c r="AS195" i="25"/>
  <c r="AO123" i="25"/>
  <c r="AT180" i="25"/>
  <c r="AT165" i="25"/>
  <c r="AT160" i="25"/>
  <c r="AT181" i="25"/>
  <c r="AT188" i="25"/>
  <c r="AT134" i="25"/>
  <c r="AT183" i="25"/>
  <c r="AT154" i="25"/>
  <c r="AT186" i="25"/>
  <c r="AT141" i="25"/>
  <c r="AT133" i="25"/>
  <c r="AO150" i="25"/>
  <c r="AT182" i="25"/>
  <c r="AT102" i="25"/>
  <c r="AT158" i="25"/>
  <c r="AT152" i="25"/>
  <c r="AO106" i="25"/>
  <c r="AT197" i="25"/>
  <c r="AT123" i="25"/>
  <c r="AT153" i="25"/>
  <c r="AT169" i="25"/>
  <c r="AT195" i="25"/>
  <c r="AT191" i="25"/>
  <c r="AT164" i="25"/>
  <c r="AT139" i="25"/>
  <c r="AT146" i="25"/>
  <c r="AT157" i="25"/>
  <c r="AT178" i="25"/>
  <c r="AT107" i="25"/>
  <c r="AT99" i="25"/>
  <c r="AT109" i="25"/>
  <c r="AT121" i="25"/>
  <c r="AT147" i="25"/>
  <c r="AT185" i="25"/>
  <c r="AT189" i="25"/>
  <c r="AT130" i="25"/>
  <c r="AT110" i="25"/>
  <c r="AT112" i="25"/>
  <c r="AT176" i="25"/>
  <c r="AT196" i="25"/>
  <c r="AT138" i="25"/>
  <c r="AT144" i="25"/>
  <c r="AT190" i="25"/>
  <c r="AT159" i="25"/>
  <c r="AT172" i="25"/>
  <c r="AT171" i="25"/>
  <c r="J3" i="16"/>
  <c r="J4" i="16"/>
  <c r="J5" i="16"/>
  <c r="J6" i="16"/>
  <c r="J7" i="16"/>
  <c r="J8" i="16"/>
  <c r="J9" i="16"/>
  <c r="J10" i="16"/>
  <c r="J11" i="16"/>
  <c r="J12" i="16"/>
  <c r="J13" i="16"/>
  <c r="J14" i="16"/>
  <c r="J15" i="16"/>
  <c r="J16" i="16"/>
  <c r="J17" i="16"/>
  <c r="J18" i="16"/>
  <c r="J19" i="16"/>
  <c r="J20" i="16"/>
  <c r="J21" i="16"/>
  <c r="J22" i="16"/>
  <c r="J23" i="16"/>
  <c r="J24" i="16"/>
  <c r="J25" i="16"/>
  <c r="J26" i="16"/>
  <c r="J27" i="16"/>
  <c r="J28" i="16"/>
  <c r="J29" i="16"/>
  <c r="J30" i="16"/>
  <c r="J31" i="16"/>
  <c r="J32" i="16"/>
  <c r="J33" i="16"/>
  <c r="J34" i="16"/>
  <c r="J35" i="16"/>
  <c r="J36" i="16"/>
  <c r="J37" i="16"/>
  <c r="J38" i="16"/>
  <c r="J39" i="16"/>
  <c r="J40" i="16"/>
  <c r="J41" i="16"/>
  <c r="J42" i="16"/>
  <c r="J43" i="16"/>
  <c r="J44" i="16"/>
  <c r="J45" i="16"/>
  <c r="J46" i="16"/>
  <c r="J47" i="16"/>
  <c r="J48" i="16"/>
  <c r="J49" i="16"/>
  <c r="J50" i="16"/>
  <c r="J51" i="16"/>
  <c r="J52" i="16"/>
  <c r="J53" i="16"/>
  <c r="J54" i="16"/>
  <c r="J55" i="16"/>
  <c r="J56" i="16"/>
  <c r="J57" i="16"/>
  <c r="J58" i="16"/>
  <c r="J59" i="16"/>
  <c r="J60" i="16"/>
  <c r="J61" i="16"/>
  <c r="J62" i="16"/>
  <c r="J63" i="16"/>
  <c r="J64" i="16"/>
  <c r="J65" i="16"/>
  <c r="J66" i="16"/>
  <c r="J67" i="16"/>
  <c r="J68" i="16"/>
  <c r="J69" i="16"/>
  <c r="J70" i="16"/>
  <c r="J71" i="16"/>
  <c r="J72" i="16"/>
  <c r="J73" i="16"/>
  <c r="J74" i="16"/>
  <c r="J75" i="16"/>
  <c r="J76" i="16"/>
  <c r="J77" i="16"/>
  <c r="J78" i="16"/>
  <c r="J79" i="16"/>
  <c r="J80" i="16"/>
  <c r="J81" i="16"/>
  <c r="J82" i="16"/>
  <c r="J83" i="16"/>
  <c r="J84" i="16"/>
  <c r="J85" i="16"/>
  <c r="J86" i="16"/>
  <c r="J87" i="16"/>
  <c r="J88" i="16"/>
  <c r="J89" i="16"/>
  <c r="J90" i="16"/>
  <c r="J91" i="16"/>
  <c r="J92" i="16"/>
  <c r="J93" i="16"/>
  <c r="J94" i="16"/>
  <c r="J95" i="16"/>
  <c r="J96" i="16"/>
  <c r="J97" i="16"/>
  <c r="J98" i="16"/>
  <c r="J99" i="16"/>
  <c r="J100" i="16"/>
  <c r="J101" i="16"/>
  <c r="J102" i="16"/>
  <c r="J103" i="16"/>
  <c r="J104" i="16"/>
  <c r="J105" i="16"/>
  <c r="J106" i="16"/>
  <c r="J107" i="16"/>
  <c r="J108" i="16"/>
  <c r="J109" i="16"/>
  <c r="J110" i="16"/>
  <c r="J111" i="16"/>
  <c r="J112" i="16"/>
  <c r="J113" i="16"/>
  <c r="J114" i="16"/>
  <c r="J115" i="16"/>
  <c r="J116" i="16"/>
  <c r="J117" i="16"/>
  <c r="J118" i="16"/>
  <c r="J119" i="16"/>
  <c r="J120" i="16"/>
  <c r="J121" i="16"/>
  <c r="J122" i="16"/>
  <c r="J123" i="16"/>
  <c r="J124" i="16"/>
  <c r="J125" i="16"/>
  <c r="J126" i="16"/>
  <c r="J127" i="16"/>
  <c r="J128" i="16"/>
  <c r="J129" i="16"/>
  <c r="J130" i="16"/>
  <c r="J131" i="16"/>
  <c r="J132" i="16"/>
  <c r="J133" i="16"/>
  <c r="J134" i="16"/>
  <c r="J135" i="16"/>
  <c r="J136" i="16"/>
  <c r="J137" i="16"/>
  <c r="J138" i="16"/>
  <c r="J139" i="16"/>
  <c r="J140" i="16"/>
  <c r="J141" i="16"/>
  <c r="J142" i="16"/>
  <c r="J143" i="16"/>
  <c r="J144" i="16"/>
  <c r="J145" i="16"/>
  <c r="J146" i="16"/>
  <c r="J147" i="16"/>
  <c r="J148" i="16"/>
  <c r="J149" i="16"/>
  <c r="J150" i="16"/>
  <c r="J151" i="16"/>
  <c r="J152" i="16"/>
  <c r="J153" i="16"/>
  <c r="J154" i="16"/>
  <c r="J155" i="16"/>
  <c r="J156" i="16"/>
  <c r="J157" i="16"/>
  <c r="J158" i="16"/>
  <c r="J159" i="16"/>
  <c r="J160" i="16"/>
  <c r="J161" i="16"/>
  <c r="J162" i="16"/>
  <c r="J163" i="16"/>
  <c r="J164" i="16"/>
  <c r="J165" i="16"/>
  <c r="J166" i="16"/>
  <c r="J167" i="16"/>
  <c r="J168" i="16"/>
  <c r="J169" i="16"/>
  <c r="J170" i="16"/>
  <c r="J171" i="16"/>
  <c r="J172" i="16"/>
  <c r="J173" i="16"/>
  <c r="J174" i="16"/>
  <c r="J175" i="16"/>
  <c r="J176" i="16"/>
  <c r="J177" i="16"/>
  <c r="J178" i="16"/>
  <c r="J179" i="16"/>
  <c r="J180" i="16"/>
  <c r="J181" i="16"/>
  <c r="J182" i="16"/>
  <c r="J183" i="16"/>
  <c r="J184" i="16"/>
  <c r="J185" i="16"/>
  <c r="J186" i="16"/>
  <c r="J187" i="16"/>
  <c r="J188" i="16"/>
  <c r="J189" i="16"/>
  <c r="J190" i="16"/>
  <c r="J191" i="16"/>
  <c r="J192" i="16"/>
  <c r="J193" i="16"/>
  <c r="J194" i="16"/>
  <c r="J195" i="16"/>
  <c r="J196" i="16"/>
  <c r="J197" i="16"/>
  <c r="J198" i="16"/>
  <c r="J199" i="16"/>
  <c r="J200" i="16"/>
  <c r="J201" i="16"/>
  <c r="J202" i="16"/>
  <c r="J203" i="16"/>
  <c r="J204" i="16"/>
  <c r="J205" i="16"/>
  <c r="J206" i="16"/>
  <c r="J207" i="16"/>
  <c r="J208" i="16"/>
  <c r="J209" i="16"/>
  <c r="J210" i="16"/>
  <c r="J211" i="16"/>
  <c r="J212" i="16"/>
  <c r="J213" i="16"/>
  <c r="J214" i="16"/>
  <c r="J215" i="16"/>
  <c r="J216" i="16"/>
  <c r="J217" i="16"/>
  <c r="J218" i="16"/>
  <c r="J219" i="16"/>
  <c r="J220" i="16"/>
  <c r="J221" i="16"/>
  <c r="J222" i="16"/>
  <c r="J223" i="16"/>
  <c r="J224" i="16"/>
  <c r="J225" i="16"/>
  <c r="J226" i="16"/>
  <c r="J227" i="16"/>
  <c r="J228" i="16"/>
  <c r="J229" i="16"/>
  <c r="J230" i="16"/>
  <c r="J231" i="16"/>
  <c r="J232" i="16"/>
  <c r="J233" i="16"/>
  <c r="J234" i="16"/>
  <c r="J235" i="16"/>
  <c r="J236" i="16"/>
  <c r="J237" i="16"/>
  <c r="J238" i="16"/>
  <c r="J239" i="16"/>
  <c r="J240" i="16"/>
  <c r="J241" i="16"/>
  <c r="J242" i="16"/>
  <c r="J243" i="16"/>
  <c r="J244" i="16"/>
  <c r="J245" i="16"/>
  <c r="J246" i="16"/>
  <c r="J247" i="16"/>
  <c r="J248" i="16"/>
  <c r="J249" i="16"/>
  <c r="J250" i="16"/>
  <c r="J251" i="16"/>
  <c r="J252" i="16"/>
  <c r="J253" i="16"/>
  <c r="J254" i="16"/>
  <c r="J255" i="16"/>
  <c r="J256" i="16"/>
  <c r="J257" i="16"/>
  <c r="J258" i="16"/>
  <c r="J259" i="16"/>
  <c r="J260" i="16"/>
  <c r="J261" i="16"/>
  <c r="J262" i="16"/>
  <c r="J263" i="16"/>
  <c r="J264" i="16"/>
  <c r="J265" i="16"/>
  <c r="J266" i="16"/>
  <c r="J267" i="16"/>
  <c r="J268" i="16"/>
  <c r="J269" i="16"/>
  <c r="J270" i="16"/>
  <c r="J271" i="16"/>
  <c r="J272" i="16"/>
  <c r="J273" i="16"/>
  <c r="J274" i="16"/>
  <c r="J275" i="16"/>
  <c r="J276" i="16"/>
  <c r="J277" i="16"/>
  <c r="J278" i="16"/>
  <c r="J279" i="16"/>
  <c r="J280" i="16"/>
  <c r="J281" i="16"/>
  <c r="J282" i="16"/>
  <c r="J283" i="16"/>
  <c r="J284" i="16"/>
  <c r="J285" i="16"/>
  <c r="J286" i="16"/>
  <c r="J287" i="16"/>
  <c r="J288" i="16"/>
  <c r="J289" i="16"/>
  <c r="J290" i="16"/>
  <c r="J291" i="16"/>
  <c r="J292" i="16"/>
  <c r="J293" i="16"/>
  <c r="J294" i="16"/>
  <c r="J295" i="16"/>
  <c r="J296" i="16"/>
  <c r="J297" i="16"/>
  <c r="J298" i="16"/>
  <c r="J299" i="16"/>
  <c r="J300" i="16"/>
  <c r="J301" i="16"/>
  <c r="J302" i="16"/>
  <c r="J303" i="16"/>
  <c r="J304" i="16"/>
  <c r="J305" i="16"/>
  <c r="J306" i="16"/>
  <c r="J307" i="16"/>
  <c r="J308" i="16"/>
  <c r="J309" i="16"/>
  <c r="J310" i="16"/>
  <c r="J311" i="16"/>
  <c r="J312" i="16"/>
  <c r="J313" i="16"/>
  <c r="J314" i="16"/>
  <c r="J315" i="16"/>
  <c r="J316" i="16"/>
  <c r="J317" i="16"/>
  <c r="J318" i="16"/>
  <c r="J319" i="16"/>
  <c r="J320" i="16"/>
  <c r="J321" i="16"/>
  <c r="J322" i="16"/>
  <c r="J323" i="16"/>
  <c r="J324" i="16"/>
  <c r="J325" i="16"/>
  <c r="J326" i="16"/>
  <c r="J327" i="16"/>
  <c r="J328" i="16"/>
  <c r="J329" i="16"/>
  <c r="J330" i="16"/>
  <c r="J331" i="16"/>
  <c r="J332" i="16"/>
  <c r="J333" i="16"/>
  <c r="J334" i="16"/>
  <c r="J335" i="16"/>
  <c r="J336" i="16"/>
  <c r="J337" i="16"/>
  <c r="J338" i="16"/>
  <c r="J339" i="16"/>
  <c r="J340" i="16"/>
  <c r="J341" i="16"/>
  <c r="J342" i="16"/>
  <c r="J343" i="16"/>
  <c r="J344" i="16"/>
  <c r="J345" i="16"/>
  <c r="J346" i="16"/>
  <c r="J347" i="16"/>
  <c r="J348" i="16"/>
  <c r="J349" i="16"/>
  <c r="J350" i="16"/>
  <c r="J351" i="16"/>
  <c r="J352" i="16"/>
  <c r="J353" i="16"/>
  <c r="J354" i="16"/>
  <c r="J355" i="16"/>
  <c r="J356" i="16"/>
  <c r="J357" i="16"/>
  <c r="J358" i="16"/>
  <c r="J359" i="16"/>
  <c r="J360" i="16"/>
  <c r="J361" i="16"/>
  <c r="J362" i="16"/>
  <c r="J363" i="16"/>
  <c r="J364" i="16"/>
  <c r="J365" i="16"/>
  <c r="J366" i="16"/>
  <c r="J367" i="16"/>
  <c r="J368" i="16"/>
  <c r="J369" i="16"/>
  <c r="J370" i="16"/>
  <c r="J371" i="16"/>
  <c r="J372" i="16"/>
  <c r="J373" i="16"/>
  <c r="J374" i="16"/>
  <c r="J375" i="16"/>
  <c r="J376" i="16"/>
  <c r="J377" i="16"/>
  <c r="J378" i="16"/>
  <c r="J379" i="16"/>
  <c r="J380" i="16"/>
  <c r="J381" i="16"/>
  <c r="J382" i="16"/>
  <c r="J383" i="16"/>
  <c r="J384" i="16"/>
  <c r="J385" i="16"/>
  <c r="J386" i="16"/>
  <c r="J387" i="16"/>
  <c r="J388" i="16"/>
  <c r="J389" i="16"/>
  <c r="J390" i="16"/>
  <c r="J391" i="16"/>
  <c r="J392" i="16"/>
  <c r="J393" i="16"/>
  <c r="J394" i="16"/>
  <c r="J395" i="16"/>
  <c r="J396" i="16"/>
  <c r="J397" i="16"/>
  <c r="J398" i="16"/>
  <c r="J399" i="16"/>
  <c r="J400" i="16"/>
  <c r="J401" i="16"/>
  <c r="J402" i="16"/>
  <c r="J403" i="16"/>
  <c r="J404" i="16"/>
  <c r="J405" i="16"/>
  <c r="J406" i="16"/>
  <c r="J407" i="16"/>
  <c r="J408" i="16"/>
  <c r="J409" i="16"/>
  <c r="J410" i="16"/>
  <c r="J411" i="16"/>
  <c r="J412" i="16"/>
  <c r="J413" i="16"/>
  <c r="J414" i="16"/>
  <c r="J415" i="16"/>
  <c r="J416" i="16"/>
  <c r="J417" i="16"/>
  <c r="J418" i="16"/>
  <c r="J419" i="16"/>
  <c r="J420" i="16"/>
  <c r="J421" i="16"/>
  <c r="J422" i="16"/>
  <c r="J423" i="16"/>
  <c r="J424" i="16"/>
  <c r="J425" i="16"/>
  <c r="J426" i="16"/>
  <c r="J427" i="16"/>
  <c r="J428" i="16"/>
  <c r="J429" i="16"/>
  <c r="J430" i="16"/>
  <c r="J431" i="16"/>
  <c r="J432" i="16"/>
  <c r="J433" i="16"/>
  <c r="J434" i="16"/>
  <c r="J435" i="16"/>
  <c r="J436" i="16"/>
  <c r="J437" i="16"/>
  <c r="J438" i="16"/>
  <c r="J439" i="16"/>
  <c r="J440" i="16"/>
  <c r="J441" i="16"/>
  <c r="J442" i="16"/>
  <c r="J443" i="16"/>
  <c r="J444" i="16"/>
  <c r="J445" i="16"/>
  <c r="J446" i="16"/>
  <c r="J447" i="16"/>
  <c r="J448" i="16"/>
  <c r="J449" i="16"/>
  <c r="J450" i="16"/>
  <c r="J451" i="16"/>
  <c r="J452" i="16"/>
  <c r="J453" i="16"/>
  <c r="J454" i="16"/>
  <c r="J455" i="16"/>
  <c r="J456" i="16"/>
  <c r="J457" i="16"/>
  <c r="J458" i="16"/>
  <c r="J459" i="16"/>
  <c r="J460" i="16"/>
  <c r="J461" i="16"/>
  <c r="J462" i="16"/>
  <c r="J463" i="16"/>
  <c r="J464" i="16"/>
  <c r="J465" i="16"/>
  <c r="J466" i="16"/>
  <c r="J467" i="16"/>
  <c r="J468" i="16"/>
  <c r="J469" i="16"/>
  <c r="J470" i="16"/>
  <c r="J471" i="16"/>
  <c r="J472" i="16"/>
  <c r="J473" i="16"/>
  <c r="J474" i="16"/>
  <c r="J475" i="16"/>
  <c r="J476" i="16"/>
  <c r="J477" i="16"/>
  <c r="J478" i="16"/>
  <c r="J479" i="16"/>
  <c r="J480" i="16"/>
  <c r="J481" i="16"/>
  <c r="J482" i="16"/>
  <c r="J483" i="16"/>
  <c r="J484" i="16"/>
  <c r="J485" i="16"/>
  <c r="J486" i="16"/>
  <c r="J487" i="16"/>
  <c r="J488" i="16"/>
  <c r="J489" i="16"/>
  <c r="J490" i="16"/>
  <c r="J491" i="16"/>
  <c r="J492" i="16"/>
  <c r="J493" i="16"/>
  <c r="J494" i="16"/>
  <c r="J495" i="16"/>
  <c r="J496" i="16"/>
  <c r="J497" i="16"/>
  <c r="J498" i="16"/>
  <c r="J499" i="16"/>
  <c r="J500" i="16"/>
  <c r="J2" i="16"/>
  <c r="J7" i="10"/>
  <c r="J12" i="10"/>
  <c r="J19" i="10"/>
  <c r="J24" i="10"/>
  <c r="J31" i="10"/>
  <c r="J36" i="10"/>
  <c r="J43" i="10"/>
  <c r="J48" i="10"/>
  <c r="J55" i="10"/>
  <c r="J60" i="10"/>
  <c r="J67" i="10"/>
  <c r="J72" i="10"/>
  <c r="J79" i="10"/>
  <c r="J84" i="10"/>
  <c r="J91" i="10"/>
  <c r="J96" i="10"/>
  <c r="J103" i="10"/>
  <c r="J108" i="10"/>
  <c r="J115" i="10"/>
  <c r="J120" i="10"/>
  <c r="J127" i="10"/>
  <c r="J132" i="10"/>
  <c r="J139" i="10"/>
  <c r="J144" i="10"/>
  <c r="J151" i="10"/>
  <c r="J156" i="10"/>
  <c r="J163" i="10"/>
  <c r="J168" i="10"/>
  <c r="J175" i="10"/>
  <c r="J180" i="10"/>
  <c r="J187" i="10"/>
  <c r="J192" i="10"/>
  <c r="J199" i="10"/>
  <c r="J204" i="10"/>
  <c r="J211" i="10"/>
  <c r="J216" i="10"/>
  <c r="J223" i="10"/>
  <c r="J228" i="10"/>
  <c r="J235" i="10"/>
  <c r="J240" i="10"/>
  <c r="J247" i="10"/>
  <c r="J252" i="10"/>
  <c r="J259" i="10"/>
  <c r="J264" i="10"/>
  <c r="J271" i="10"/>
  <c r="J276" i="10"/>
  <c r="J283" i="10"/>
  <c r="J288" i="10"/>
  <c r="J295" i="10"/>
  <c r="J300" i="10"/>
  <c r="J307" i="10"/>
  <c r="J312" i="10"/>
  <c r="J319" i="10"/>
  <c r="J324" i="10"/>
  <c r="J331" i="10"/>
  <c r="J336" i="10"/>
  <c r="J343" i="10"/>
  <c r="J348" i="10"/>
  <c r="J355" i="10"/>
  <c r="J360" i="10"/>
  <c r="J367" i="10"/>
  <c r="J372" i="10"/>
  <c r="J379" i="10"/>
  <c r="J384" i="10"/>
  <c r="J391" i="10"/>
  <c r="J396" i="10"/>
  <c r="J403" i="10"/>
  <c r="J408" i="10"/>
  <c r="J415" i="10"/>
  <c r="J420" i="10"/>
  <c r="J427" i="10"/>
  <c r="J432" i="10"/>
  <c r="J439" i="10"/>
  <c r="J444" i="10"/>
  <c r="J451" i="10"/>
  <c r="J456" i="10"/>
  <c r="J463" i="10"/>
  <c r="J468" i="10"/>
  <c r="J475" i="10"/>
  <c r="J480" i="10"/>
  <c r="J487" i="10"/>
  <c r="J492" i="10"/>
  <c r="J499" i="10"/>
  <c r="K2" i="6"/>
  <c r="K7" i="6"/>
  <c r="K14" i="6"/>
  <c r="K19" i="6"/>
  <c r="K26" i="6"/>
  <c r="K31" i="6"/>
  <c r="K38" i="6"/>
  <c r="K43" i="6"/>
  <c r="K50" i="6"/>
  <c r="K55" i="6"/>
  <c r="K62" i="6"/>
  <c r="K67" i="6"/>
  <c r="K74" i="6"/>
  <c r="K79" i="6"/>
  <c r="K86" i="6"/>
  <c r="K91" i="6"/>
  <c r="K98" i="6"/>
  <c r="K103" i="6"/>
  <c r="K110" i="6"/>
  <c r="K115" i="6"/>
  <c r="K122" i="6"/>
  <c r="K127" i="6"/>
  <c r="K134" i="6"/>
  <c r="K139" i="6"/>
  <c r="K146" i="6"/>
  <c r="K151" i="6"/>
  <c r="K158" i="6"/>
  <c r="K163" i="6"/>
  <c r="K170" i="6"/>
  <c r="K175" i="6"/>
  <c r="K182" i="6"/>
  <c r="K187" i="6"/>
  <c r="K194" i="6"/>
  <c r="K199" i="6"/>
  <c r="K206" i="6"/>
  <c r="K211" i="6"/>
  <c r="K218" i="6"/>
  <c r="K223" i="6"/>
  <c r="K230" i="6"/>
  <c r="K235" i="6"/>
  <c r="K242" i="6"/>
  <c r="K247" i="6"/>
  <c r="K254" i="6"/>
  <c r="K259" i="6"/>
  <c r="K266" i="6"/>
  <c r="K271" i="6"/>
  <c r="K278" i="6"/>
  <c r="K283" i="6"/>
  <c r="K290" i="6"/>
  <c r="K295" i="6"/>
  <c r="K302" i="6"/>
  <c r="K307" i="6"/>
  <c r="K314" i="6"/>
  <c r="K319" i="6"/>
  <c r="K326" i="6"/>
  <c r="K331" i="6"/>
  <c r="K338" i="6"/>
  <c r="K343" i="6"/>
  <c r="K350" i="6"/>
  <c r="K355" i="6"/>
  <c r="K362" i="6"/>
  <c r="K367" i="6"/>
  <c r="K374" i="6"/>
  <c r="K379" i="6"/>
  <c r="K386" i="6"/>
  <c r="K391" i="6"/>
  <c r="K398" i="6"/>
  <c r="K403" i="6"/>
  <c r="K410" i="6"/>
  <c r="K415" i="6"/>
  <c r="K422" i="6"/>
  <c r="K427" i="6"/>
  <c r="K434" i="6"/>
  <c r="K439" i="6"/>
  <c r="K446" i="6"/>
  <c r="K451" i="6"/>
  <c r="K458" i="6"/>
  <c r="K463" i="6"/>
  <c r="K470" i="6"/>
  <c r="K475" i="6"/>
  <c r="K482" i="6"/>
  <c r="K487" i="6"/>
  <c r="K494" i="6"/>
  <c r="K499" i="6"/>
  <c r="H8" i="5"/>
  <c r="H20" i="5"/>
  <c r="H32" i="5"/>
  <c r="H44" i="5"/>
  <c r="H56" i="5"/>
  <c r="H68" i="5"/>
  <c r="H80" i="5"/>
  <c r="H92" i="5"/>
  <c r="H104" i="5"/>
  <c r="H116" i="5"/>
  <c r="H128" i="5"/>
  <c r="H140" i="5"/>
  <c r="H152" i="5"/>
  <c r="H164" i="5"/>
  <c r="H176" i="5"/>
  <c r="H188" i="5"/>
  <c r="H200" i="5"/>
  <c r="H212" i="5"/>
  <c r="H224" i="5"/>
  <c r="H236" i="5"/>
  <c r="H248" i="5"/>
  <c r="H260" i="5"/>
  <c r="H272" i="5"/>
  <c r="H284" i="5"/>
  <c r="H296" i="5"/>
  <c r="H308" i="5"/>
  <c r="H320" i="5"/>
  <c r="H332" i="5"/>
  <c r="H344" i="5"/>
  <c r="H356" i="5"/>
  <c r="H368" i="5"/>
  <c r="H380" i="5"/>
  <c r="H392" i="5"/>
  <c r="H404" i="5"/>
  <c r="H416" i="5"/>
  <c r="H428" i="5"/>
  <c r="H440" i="5"/>
  <c r="H452" i="5"/>
  <c r="H464" i="5"/>
  <c r="H476" i="5"/>
  <c r="H488" i="5"/>
  <c r="H500" i="5"/>
  <c r="P3" i="3"/>
  <c r="P15" i="3"/>
  <c r="P147" i="3"/>
  <c r="P159" i="3"/>
  <c r="P291" i="3"/>
  <c r="P303" i="3"/>
  <c r="P435" i="3"/>
  <c r="P447" i="3"/>
  <c r="I10" i="1"/>
  <c r="I11" i="1"/>
  <c r="I22" i="1"/>
  <c r="I23" i="1"/>
  <c r="I34" i="1"/>
  <c r="I35" i="1"/>
  <c r="I46" i="1"/>
  <c r="I47" i="1"/>
  <c r="I58" i="1"/>
  <c r="I59" i="1"/>
  <c r="I70" i="1"/>
  <c r="I71" i="1"/>
  <c r="I82" i="1"/>
  <c r="I83" i="1"/>
  <c r="I94" i="1"/>
  <c r="I95" i="1"/>
  <c r="I106" i="1"/>
  <c r="I107" i="1"/>
  <c r="I118" i="1"/>
  <c r="I119" i="1"/>
  <c r="I130" i="1"/>
  <c r="I131" i="1"/>
  <c r="I142" i="1"/>
  <c r="I143" i="1"/>
  <c r="I154" i="1"/>
  <c r="I155" i="1"/>
  <c r="I166" i="1"/>
  <c r="I167" i="1"/>
  <c r="I178" i="1"/>
  <c r="I179" i="1"/>
  <c r="I190" i="1"/>
  <c r="I191" i="1"/>
  <c r="I202" i="1"/>
  <c r="I203" i="1"/>
  <c r="I214" i="1"/>
  <c r="I215" i="1"/>
  <c r="I226" i="1"/>
  <c r="I227" i="1"/>
  <c r="I238" i="1"/>
  <c r="I239" i="1"/>
  <c r="I250" i="1"/>
  <c r="I251" i="1"/>
  <c r="I262" i="1"/>
  <c r="I263" i="1"/>
  <c r="I274" i="1"/>
  <c r="I275" i="1"/>
  <c r="I286" i="1"/>
  <c r="I287" i="1"/>
  <c r="I298" i="1"/>
  <c r="I299" i="1"/>
  <c r="I310" i="1"/>
  <c r="I311" i="1"/>
  <c r="I322" i="1"/>
  <c r="I323" i="1"/>
  <c r="I334" i="1"/>
  <c r="I335" i="1"/>
  <c r="I346" i="1"/>
  <c r="I347" i="1"/>
  <c r="I358" i="1"/>
  <c r="I359" i="1"/>
  <c r="I370" i="1"/>
  <c r="I371" i="1"/>
  <c r="I382" i="1"/>
  <c r="I383" i="1"/>
  <c r="I394" i="1"/>
  <c r="I395" i="1"/>
  <c r="I406" i="1"/>
  <c r="I407" i="1"/>
  <c r="I418" i="1"/>
  <c r="I419" i="1"/>
  <c r="I430" i="1"/>
  <c r="I431" i="1"/>
  <c r="I442" i="1"/>
  <c r="I443" i="1"/>
  <c r="I454" i="1"/>
  <c r="I455" i="1"/>
  <c r="I466" i="1"/>
  <c r="I467" i="1"/>
  <c r="I478" i="1"/>
  <c r="I479" i="1"/>
  <c r="I490" i="1"/>
  <c r="I491" i="1"/>
  <c r="I2" i="10"/>
  <c r="J2" i="10" s="1"/>
  <c r="I3" i="10"/>
  <c r="J3" i="10" s="1"/>
  <c r="I4" i="10"/>
  <c r="J4" i="10" s="1"/>
  <c r="I5" i="10"/>
  <c r="J5" i="10" s="1"/>
  <c r="I6" i="10"/>
  <c r="J6" i="10" s="1"/>
  <c r="I7" i="10"/>
  <c r="I8" i="10"/>
  <c r="J8" i="10" s="1"/>
  <c r="I9" i="10"/>
  <c r="J9" i="10" s="1"/>
  <c r="I10" i="10"/>
  <c r="J10" i="10" s="1"/>
  <c r="I11" i="10"/>
  <c r="J11" i="10" s="1"/>
  <c r="I12" i="10"/>
  <c r="I13" i="10"/>
  <c r="J13" i="10" s="1"/>
  <c r="I14" i="10"/>
  <c r="J14" i="10" s="1"/>
  <c r="I15" i="10"/>
  <c r="J15" i="10" s="1"/>
  <c r="I16" i="10"/>
  <c r="J16" i="10" s="1"/>
  <c r="I17" i="10"/>
  <c r="J17" i="10" s="1"/>
  <c r="I18" i="10"/>
  <c r="J18" i="10" s="1"/>
  <c r="I19" i="10"/>
  <c r="I20" i="10"/>
  <c r="J20" i="10" s="1"/>
  <c r="I21" i="10"/>
  <c r="J21" i="10" s="1"/>
  <c r="I22" i="10"/>
  <c r="J22" i="10" s="1"/>
  <c r="I23" i="10"/>
  <c r="J23" i="10" s="1"/>
  <c r="I24" i="10"/>
  <c r="I25" i="10"/>
  <c r="J25" i="10" s="1"/>
  <c r="I26" i="10"/>
  <c r="J26" i="10" s="1"/>
  <c r="I27" i="10"/>
  <c r="J27" i="10" s="1"/>
  <c r="I28" i="10"/>
  <c r="J28" i="10" s="1"/>
  <c r="I29" i="10"/>
  <c r="J29" i="10" s="1"/>
  <c r="I30" i="10"/>
  <c r="J30" i="10" s="1"/>
  <c r="I31" i="10"/>
  <c r="I32" i="10"/>
  <c r="J32" i="10" s="1"/>
  <c r="I33" i="10"/>
  <c r="J33" i="10" s="1"/>
  <c r="I34" i="10"/>
  <c r="J34" i="10" s="1"/>
  <c r="I35" i="10"/>
  <c r="J35" i="10" s="1"/>
  <c r="I36" i="10"/>
  <c r="I37" i="10"/>
  <c r="J37" i="10" s="1"/>
  <c r="I38" i="10"/>
  <c r="J38" i="10" s="1"/>
  <c r="I39" i="10"/>
  <c r="J39" i="10" s="1"/>
  <c r="I40" i="10"/>
  <c r="J40" i="10" s="1"/>
  <c r="I41" i="10"/>
  <c r="J41" i="10" s="1"/>
  <c r="I42" i="10"/>
  <c r="J42" i="10" s="1"/>
  <c r="I43" i="10"/>
  <c r="I44" i="10"/>
  <c r="J44" i="10" s="1"/>
  <c r="I45" i="10"/>
  <c r="J45" i="10" s="1"/>
  <c r="I46" i="10"/>
  <c r="J46" i="10" s="1"/>
  <c r="I47" i="10"/>
  <c r="J47" i="10" s="1"/>
  <c r="I48" i="10"/>
  <c r="I49" i="10"/>
  <c r="J49" i="10" s="1"/>
  <c r="I50" i="10"/>
  <c r="J50" i="10" s="1"/>
  <c r="I51" i="10"/>
  <c r="J51" i="10" s="1"/>
  <c r="I52" i="10"/>
  <c r="J52" i="10" s="1"/>
  <c r="I53" i="10"/>
  <c r="J53" i="10" s="1"/>
  <c r="I54" i="10"/>
  <c r="J54" i="10" s="1"/>
  <c r="I55" i="10"/>
  <c r="I56" i="10"/>
  <c r="J56" i="10" s="1"/>
  <c r="I57" i="10"/>
  <c r="J57" i="10" s="1"/>
  <c r="I58" i="10"/>
  <c r="J58" i="10" s="1"/>
  <c r="I59" i="10"/>
  <c r="J59" i="10" s="1"/>
  <c r="I60" i="10"/>
  <c r="I61" i="10"/>
  <c r="J61" i="10" s="1"/>
  <c r="I62" i="10"/>
  <c r="J62" i="10" s="1"/>
  <c r="I63" i="10"/>
  <c r="J63" i="10" s="1"/>
  <c r="I64" i="10"/>
  <c r="J64" i="10" s="1"/>
  <c r="I65" i="10"/>
  <c r="J65" i="10" s="1"/>
  <c r="I66" i="10"/>
  <c r="J66" i="10" s="1"/>
  <c r="I67" i="10"/>
  <c r="I68" i="10"/>
  <c r="J68" i="10" s="1"/>
  <c r="I69" i="10"/>
  <c r="J69" i="10" s="1"/>
  <c r="I70" i="10"/>
  <c r="J70" i="10" s="1"/>
  <c r="I71" i="10"/>
  <c r="J71" i="10" s="1"/>
  <c r="I72" i="10"/>
  <c r="I73" i="10"/>
  <c r="J73" i="10" s="1"/>
  <c r="I74" i="10"/>
  <c r="J74" i="10" s="1"/>
  <c r="I75" i="10"/>
  <c r="J75" i="10" s="1"/>
  <c r="I76" i="10"/>
  <c r="J76" i="10" s="1"/>
  <c r="I77" i="10"/>
  <c r="J77" i="10" s="1"/>
  <c r="I78" i="10"/>
  <c r="J78" i="10" s="1"/>
  <c r="I79" i="10"/>
  <c r="I80" i="10"/>
  <c r="J80" i="10" s="1"/>
  <c r="I81" i="10"/>
  <c r="J81" i="10" s="1"/>
  <c r="I82" i="10"/>
  <c r="J82" i="10" s="1"/>
  <c r="I83" i="10"/>
  <c r="J83" i="10" s="1"/>
  <c r="I84" i="10"/>
  <c r="I85" i="10"/>
  <c r="J85" i="10" s="1"/>
  <c r="I86" i="10"/>
  <c r="J86" i="10" s="1"/>
  <c r="I87" i="10"/>
  <c r="J87" i="10" s="1"/>
  <c r="I88" i="10"/>
  <c r="J88" i="10" s="1"/>
  <c r="I89" i="10"/>
  <c r="J89" i="10" s="1"/>
  <c r="I90" i="10"/>
  <c r="J90" i="10" s="1"/>
  <c r="I91" i="10"/>
  <c r="I92" i="10"/>
  <c r="J92" i="10" s="1"/>
  <c r="I93" i="10"/>
  <c r="J93" i="10" s="1"/>
  <c r="I94" i="10"/>
  <c r="J94" i="10" s="1"/>
  <c r="I95" i="10"/>
  <c r="J95" i="10" s="1"/>
  <c r="I96" i="10"/>
  <c r="I97" i="10"/>
  <c r="J97" i="10" s="1"/>
  <c r="I98" i="10"/>
  <c r="J98" i="10" s="1"/>
  <c r="I99" i="10"/>
  <c r="J99" i="10" s="1"/>
  <c r="I100" i="10"/>
  <c r="J100" i="10" s="1"/>
  <c r="I101" i="10"/>
  <c r="J101" i="10" s="1"/>
  <c r="I102" i="10"/>
  <c r="J102" i="10" s="1"/>
  <c r="I103" i="10"/>
  <c r="I104" i="10"/>
  <c r="J104" i="10" s="1"/>
  <c r="I105" i="10"/>
  <c r="J105" i="10" s="1"/>
  <c r="I106" i="10"/>
  <c r="J106" i="10" s="1"/>
  <c r="I107" i="10"/>
  <c r="J107" i="10" s="1"/>
  <c r="I108" i="10"/>
  <c r="I109" i="10"/>
  <c r="J109" i="10" s="1"/>
  <c r="I110" i="10"/>
  <c r="J110" i="10" s="1"/>
  <c r="I111" i="10"/>
  <c r="J111" i="10" s="1"/>
  <c r="I112" i="10"/>
  <c r="J112" i="10" s="1"/>
  <c r="I113" i="10"/>
  <c r="J113" i="10" s="1"/>
  <c r="I114" i="10"/>
  <c r="J114" i="10" s="1"/>
  <c r="I115" i="10"/>
  <c r="I116" i="10"/>
  <c r="J116" i="10" s="1"/>
  <c r="I117" i="10"/>
  <c r="J117" i="10" s="1"/>
  <c r="I118" i="10"/>
  <c r="J118" i="10" s="1"/>
  <c r="I119" i="10"/>
  <c r="J119" i="10" s="1"/>
  <c r="I120" i="10"/>
  <c r="I121" i="10"/>
  <c r="J121" i="10" s="1"/>
  <c r="I122" i="10"/>
  <c r="J122" i="10" s="1"/>
  <c r="I123" i="10"/>
  <c r="J123" i="10" s="1"/>
  <c r="I124" i="10"/>
  <c r="J124" i="10" s="1"/>
  <c r="I125" i="10"/>
  <c r="J125" i="10" s="1"/>
  <c r="I126" i="10"/>
  <c r="J126" i="10" s="1"/>
  <c r="I127" i="10"/>
  <c r="I128" i="10"/>
  <c r="J128" i="10" s="1"/>
  <c r="I129" i="10"/>
  <c r="J129" i="10" s="1"/>
  <c r="I130" i="10"/>
  <c r="J130" i="10" s="1"/>
  <c r="I131" i="10"/>
  <c r="J131" i="10" s="1"/>
  <c r="I132" i="10"/>
  <c r="I133" i="10"/>
  <c r="J133" i="10" s="1"/>
  <c r="I134" i="10"/>
  <c r="J134" i="10" s="1"/>
  <c r="I135" i="10"/>
  <c r="J135" i="10" s="1"/>
  <c r="I136" i="10"/>
  <c r="J136" i="10" s="1"/>
  <c r="I137" i="10"/>
  <c r="J137" i="10" s="1"/>
  <c r="I138" i="10"/>
  <c r="J138" i="10" s="1"/>
  <c r="I139" i="10"/>
  <c r="I140" i="10"/>
  <c r="J140" i="10" s="1"/>
  <c r="I141" i="10"/>
  <c r="J141" i="10" s="1"/>
  <c r="I142" i="10"/>
  <c r="J142" i="10" s="1"/>
  <c r="I143" i="10"/>
  <c r="J143" i="10" s="1"/>
  <c r="I144" i="10"/>
  <c r="I145" i="10"/>
  <c r="J145" i="10" s="1"/>
  <c r="I146" i="10"/>
  <c r="J146" i="10" s="1"/>
  <c r="I147" i="10"/>
  <c r="J147" i="10" s="1"/>
  <c r="I148" i="10"/>
  <c r="J148" i="10" s="1"/>
  <c r="I149" i="10"/>
  <c r="J149" i="10" s="1"/>
  <c r="I150" i="10"/>
  <c r="J150" i="10" s="1"/>
  <c r="I151" i="10"/>
  <c r="I152" i="10"/>
  <c r="J152" i="10" s="1"/>
  <c r="I153" i="10"/>
  <c r="J153" i="10" s="1"/>
  <c r="I154" i="10"/>
  <c r="J154" i="10" s="1"/>
  <c r="I155" i="10"/>
  <c r="J155" i="10" s="1"/>
  <c r="I156" i="10"/>
  <c r="I157" i="10"/>
  <c r="J157" i="10" s="1"/>
  <c r="I158" i="10"/>
  <c r="J158" i="10" s="1"/>
  <c r="I159" i="10"/>
  <c r="J159" i="10" s="1"/>
  <c r="I160" i="10"/>
  <c r="J160" i="10" s="1"/>
  <c r="I161" i="10"/>
  <c r="J161" i="10" s="1"/>
  <c r="I162" i="10"/>
  <c r="J162" i="10" s="1"/>
  <c r="I163" i="10"/>
  <c r="I164" i="10"/>
  <c r="J164" i="10" s="1"/>
  <c r="I165" i="10"/>
  <c r="J165" i="10" s="1"/>
  <c r="I166" i="10"/>
  <c r="J166" i="10" s="1"/>
  <c r="I167" i="10"/>
  <c r="J167" i="10" s="1"/>
  <c r="I168" i="10"/>
  <c r="I169" i="10"/>
  <c r="J169" i="10" s="1"/>
  <c r="I170" i="10"/>
  <c r="J170" i="10" s="1"/>
  <c r="I171" i="10"/>
  <c r="J171" i="10" s="1"/>
  <c r="I172" i="10"/>
  <c r="J172" i="10" s="1"/>
  <c r="I173" i="10"/>
  <c r="J173" i="10" s="1"/>
  <c r="I174" i="10"/>
  <c r="J174" i="10" s="1"/>
  <c r="I175" i="10"/>
  <c r="I176" i="10"/>
  <c r="J176" i="10" s="1"/>
  <c r="I177" i="10"/>
  <c r="J177" i="10" s="1"/>
  <c r="I178" i="10"/>
  <c r="J178" i="10" s="1"/>
  <c r="I179" i="10"/>
  <c r="J179" i="10" s="1"/>
  <c r="I180" i="10"/>
  <c r="I181" i="10"/>
  <c r="J181" i="10" s="1"/>
  <c r="I182" i="10"/>
  <c r="J182" i="10" s="1"/>
  <c r="I183" i="10"/>
  <c r="J183" i="10" s="1"/>
  <c r="I184" i="10"/>
  <c r="J184" i="10" s="1"/>
  <c r="I185" i="10"/>
  <c r="J185" i="10" s="1"/>
  <c r="I186" i="10"/>
  <c r="J186" i="10" s="1"/>
  <c r="I187" i="10"/>
  <c r="I188" i="10"/>
  <c r="J188" i="10" s="1"/>
  <c r="I189" i="10"/>
  <c r="J189" i="10" s="1"/>
  <c r="I190" i="10"/>
  <c r="J190" i="10" s="1"/>
  <c r="I191" i="10"/>
  <c r="J191" i="10" s="1"/>
  <c r="I192" i="10"/>
  <c r="I193" i="10"/>
  <c r="J193" i="10" s="1"/>
  <c r="I194" i="10"/>
  <c r="J194" i="10" s="1"/>
  <c r="I195" i="10"/>
  <c r="J195" i="10" s="1"/>
  <c r="I196" i="10"/>
  <c r="J196" i="10" s="1"/>
  <c r="I197" i="10"/>
  <c r="J197" i="10" s="1"/>
  <c r="I198" i="10"/>
  <c r="J198" i="10" s="1"/>
  <c r="I199" i="10"/>
  <c r="I200" i="10"/>
  <c r="J200" i="10" s="1"/>
  <c r="I201" i="10"/>
  <c r="J201" i="10" s="1"/>
  <c r="I202" i="10"/>
  <c r="J202" i="10" s="1"/>
  <c r="I203" i="10"/>
  <c r="J203" i="10" s="1"/>
  <c r="I204" i="10"/>
  <c r="I205" i="10"/>
  <c r="J205" i="10" s="1"/>
  <c r="I206" i="10"/>
  <c r="J206" i="10" s="1"/>
  <c r="I207" i="10"/>
  <c r="J207" i="10" s="1"/>
  <c r="I208" i="10"/>
  <c r="J208" i="10" s="1"/>
  <c r="I209" i="10"/>
  <c r="J209" i="10" s="1"/>
  <c r="I210" i="10"/>
  <c r="J210" i="10" s="1"/>
  <c r="I211" i="10"/>
  <c r="I212" i="10"/>
  <c r="J212" i="10" s="1"/>
  <c r="I213" i="10"/>
  <c r="J213" i="10" s="1"/>
  <c r="I214" i="10"/>
  <c r="J214" i="10" s="1"/>
  <c r="I215" i="10"/>
  <c r="J215" i="10" s="1"/>
  <c r="I216" i="10"/>
  <c r="I217" i="10"/>
  <c r="J217" i="10" s="1"/>
  <c r="I218" i="10"/>
  <c r="J218" i="10" s="1"/>
  <c r="I219" i="10"/>
  <c r="J219" i="10" s="1"/>
  <c r="I220" i="10"/>
  <c r="J220" i="10" s="1"/>
  <c r="I221" i="10"/>
  <c r="J221" i="10" s="1"/>
  <c r="I222" i="10"/>
  <c r="J222" i="10" s="1"/>
  <c r="I223" i="10"/>
  <c r="I224" i="10"/>
  <c r="J224" i="10" s="1"/>
  <c r="I225" i="10"/>
  <c r="J225" i="10" s="1"/>
  <c r="I226" i="10"/>
  <c r="J226" i="10" s="1"/>
  <c r="I227" i="10"/>
  <c r="J227" i="10" s="1"/>
  <c r="I228" i="10"/>
  <c r="I229" i="10"/>
  <c r="J229" i="10" s="1"/>
  <c r="I230" i="10"/>
  <c r="J230" i="10" s="1"/>
  <c r="I231" i="10"/>
  <c r="J231" i="10" s="1"/>
  <c r="I232" i="10"/>
  <c r="J232" i="10" s="1"/>
  <c r="I233" i="10"/>
  <c r="J233" i="10" s="1"/>
  <c r="I234" i="10"/>
  <c r="J234" i="10" s="1"/>
  <c r="I235" i="10"/>
  <c r="I236" i="10"/>
  <c r="J236" i="10" s="1"/>
  <c r="I237" i="10"/>
  <c r="J237" i="10" s="1"/>
  <c r="I238" i="10"/>
  <c r="J238" i="10" s="1"/>
  <c r="I239" i="10"/>
  <c r="J239" i="10" s="1"/>
  <c r="I240" i="10"/>
  <c r="I241" i="10"/>
  <c r="J241" i="10" s="1"/>
  <c r="I242" i="10"/>
  <c r="J242" i="10" s="1"/>
  <c r="I243" i="10"/>
  <c r="J243" i="10" s="1"/>
  <c r="I244" i="10"/>
  <c r="J244" i="10" s="1"/>
  <c r="I245" i="10"/>
  <c r="J245" i="10" s="1"/>
  <c r="I246" i="10"/>
  <c r="J246" i="10" s="1"/>
  <c r="I247" i="10"/>
  <c r="I248" i="10"/>
  <c r="J248" i="10" s="1"/>
  <c r="I249" i="10"/>
  <c r="J249" i="10" s="1"/>
  <c r="I250" i="10"/>
  <c r="J250" i="10" s="1"/>
  <c r="I251" i="10"/>
  <c r="J251" i="10" s="1"/>
  <c r="I252" i="10"/>
  <c r="I253" i="10"/>
  <c r="J253" i="10" s="1"/>
  <c r="I254" i="10"/>
  <c r="J254" i="10" s="1"/>
  <c r="I255" i="10"/>
  <c r="J255" i="10" s="1"/>
  <c r="I256" i="10"/>
  <c r="J256" i="10" s="1"/>
  <c r="I257" i="10"/>
  <c r="J257" i="10" s="1"/>
  <c r="I258" i="10"/>
  <c r="J258" i="10" s="1"/>
  <c r="I259" i="10"/>
  <c r="I260" i="10"/>
  <c r="J260" i="10" s="1"/>
  <c r="I261" i="10"/>
  <c r="J261" i="10" s="1"/>
  <c r="I262" i="10"/>
  <c r="J262" i="10" s="1"/>
  <c r="I263" i="10"/>
  <c r="J263" i="10" s="1"/>
  <c r="I264" i="10"/>
  <c r="I265" i="10"/>
  <c r="J265" i="10" s="1"/>
  <c r="I266" i="10"/>
  <c r="J266" i="10" s="1"/>
  <c r="I267" i="10"/>
  <c r="J267" i="10" s="1"/>
  <c r="I268" i="10"/>
  <c r="J268" i="10" s="1"/>
  <c r="I269" i="10"/>
  <c r="J269" i="10" s="1"/>
  <c r="I270" i="10"/>
  <c r="J270" i="10" s="1"/>
  <c r="I271" i="10"/>
  <c r="I272" i="10"/>
  <c r="J272" i="10" s="1"/>
  <c r="I273" i="10"/>
  <c r="J273" i="10" s="1"/>
  <c r="I274" i="10"/>
  <c r="J274" i="10" s="1"/>
  <c r="I275" i="10"/>
  <c r="J275" i="10" s="1"/>
  <c r="I276" i="10"/>
  <c r="I277" i="10"/>
  <c r="J277" i="10" s="1"/>
  <c r="I278" i="10"/>
  <c r="J278" i="10" s="1"/>
  <c r="I279" i="10"/>
  <c r="J279" i="10" s="1"/>
  <c r="I280" i="10"/>
  <c r="J280" i="10" s="1"/>
  <c r="I281" i="10"/>
  <c r="J281" i="10" s="1"/>
  <c r="I282" i="10"/>
  <c r="J282" i="10" s="1"/>
  <c r="I283" i="10"/>
  <c r="I284" i="10"/>
  <c r="J284" i="10" s="1"/>
  <c r="I285" i="10"/>
  <c r="J285" i="10" s="1"/>
  <c r="I286" i="10"/>
  <c r="J286" i="10" s="1"/>
  <c r="I287" i="10"/>
  <c r="J287" i="10" s="1"/>
  <c r="I288" i="10"/>
  <c r="I289" i="10"/>
  <c r="J289" i="10" s="1"/>
  <c r="I290" i="10"/>
  <c r="J290" i="10" s="1"/>
  <c r="I291" i="10"/>
  <c r="J291" i="10" s="1"/>
  <c r="I292" i="10"/>
  <c r="J292" i="10" s="1"/>
  <c r="I293" i="10"/>
  <c r="J293" i="10" s="1"/>
  <c r="I294" i="10"/>
  <c r="J294" i="10" s="1"/>
  <c r="I295" i="10"/>
  <c r="I296" i="10"/>
  <c r="J296" i="10" s="1"/>
  <c r="I297" i="10"/>
  <c r="J297" i="10" s="1"/>
  <c r="I298" i="10"/>
  <c r="J298" i="10" s="1"/>
  <c r="I299" i="10"/>
  <c r="J299" i="10" s="1"/>
  <c r="I300" i="10"/>
  <c r="I301" i="10"/>
  <c r="J301" i="10" s="1"/>
  <c r="I302" i="10"/>
  <c r="J302" i="10" s="1"/>
  <c r="I303" i="10"/>
  <c r="J303" i="10" s="1"/>
  <c r="I304" i="10"/>
  <c r="J304" i="10" s="1"/>
  <c r="I305" i="10"/>
  <c r="J305" i="10" s="1"/>
  <c r="I306" i="10"/>
  <c r="J306" i="10" s="1"/>
  <c r="I307" i="10"/>
  <c r="I308" i="10"/>
  <c r="J308" i="10" s="1"/>
  <c r="I309" i="10"/>
  <c r="J309" i="10" s="1"/>
  <c r="I310" i="10"/>
  <c r="J310" i="10" s="1"/>
  <c r="I311" i="10"/>
  <c r="J311" i="10" s="1"/>
  <c r="I312" i="10"/>
  <c r="I313" i="10"/>
  <c r="J313" i="10" s="1"/>
  <c r="I314" i="10"/>
  <c r="J314" i="10" s="1"/>
  <c r="I315" i="10"/>
  <c r="J315" i="10" s="1"/>
  <c r="I316" i="10"/>
  <c r="J316" i="10" s="1"/>
  <c r="I317" i="10"/>
  <c r="J317" i="10" s="1"/>
  <c r="I318" i="10"/>
  <c r="J318" i="10" s="1"/>
  <c r="I319" i="10"/>
  <c r="I320" i="10"/>
  <c r="J320" i="10" s="1"/>
  <c r="I321" i="10"/>
  <c r="J321" i="10" s="1"/>
  <c r="I322" i="10"/>
  <c r="J322" i="10" s="1"/>
  <c r="I323" i="10"/>
  <c r="J323" i="10" s="1"/>
  <c r="I324" i="10"/>
  <c r="I325" i="10"/>
  <c r="J325" i="10" s="1"/>
  <c r="I326" i="10"/>
  <c r="J326" i="10" s="1"/>
  <c r="I327" i="10"/>
  <c r="J327" i="10" s="1"/>
  <c r="I328" i="10"/>
  <c r="J328" i="10" s="1"/>
  <c r="I329" i="10"/>
  <c r="J329" i="10" s="1"/>
  <c r="I330" i="10"/>
  <c r="J330" i="10" s="1"/>
  <c r="I331" i="10"/>
  <c r="I332" i="10"/>
  <c r="J332" i="10" s="1"/>
  <c r="I333" i="10"/>
  <c r="J333" i="10" s="1"/>
  <c r="I334" i="10"/>
  <c r="J334" i="10" s="1"/>
  <c r="I335" i="10"/>
  <c r="J335" i="10" s="1"/>
  <c r="I336" i="10"/>
  <c r="I337" i="10"/>
  <c r="J337" i="10" s="1"/>
  <c r="I338" i="10"/>
  <c r="J338" i="10" s="1"/>
  <c r="I339" i="10"/>
  <c r="J339" i="10" s="1"/>
  <c r="I340" i="10"/>
  <c r="J340" i="10" s="1"/>
  <c r="I341" i="10"/>
  <c r="J341" i="10" s="1"/>
  <c r="I342" i="10"/>
  <c r="J342" i="10" s="1"/>
  <c r="I343" i="10"/>
  <c r="I344" i="10"/>
  <c r="J344" i="10" s="1"/>
  <c r="I345" i="10"/>
  <c r="J345" i="10" s="1"/>
  <c r="I346" i="10"/>
  <c r="J346" i="10" s="1"/>
  <c r="I347" i="10"/>
  <c r="J347" i="10" s="1"/>
  <c r="I348" i="10"/>
  <c r="I349" i="10"/>
  <c r="J349" i="10" s="1"/>
  <c r="I350" i="10"/>
  <c r="J350" i="10" s="1"/>
  <c r="I351" i="10"/>
  <c r="J351" i="10" s="1"/>
  <c r="I352" i="10"/>
  <c r="J352" i="10" s="1"/>
  <c r="I353" i="10"/>
  <c r="J353" i="10" s="1"/>
  <c r="I354" i="10"/>
  <c r="J354" i="10" s="1"/>
  <c r="I355" i="10"/>
  <c r="I356" i="10"/>
  <c r="J356" i="10" s="1"/>
  <c r="I357" i="10"/>
  <c r="J357" i="10" s="1"/>
  <c r="I358" i="10"/>
  <c r="J358" i="10" s="1"/>
  <c r="I359" i="10"/>
  <c r="J359" i="10" s="1"/>
  <c r="I360" i="10"/>
  <c r="I361" i="10"/>
  <c r="J361" i="10" s="1"/>
  <c r="I362" i="10"/>
  <c r="J362" i="10" s="1"/>
  <c r="I363" i="10"/>
  <c r="J363" i="10" s="1"/>
  <c r="I364" i="10"/>
  <c r="J364" i="10" s="1"/>
  <c r="I365" i="10"/>
  <c r="J365" i="10" s="1"/>
  <c r="I366" i="10"/>
  <c r="J366" i="10" s="1"/>
  <c r="I367" i="10"/>
  <c r="I368" i="10"/>
  <c r="J368" i="10" s="1"/>
  <c r="I369" i="10"/>
  <c r="J369" i="10" s="1"/>
  <c r="I370" i="10"/>
  <c r="J370" i="10" s="1"/>
  <c r="I371" i="10"/>
  <c r="J371" i="10" s="1"/>
  <c r="I372" i="10"/>
  <c r="I373" i="10"/>
  <c r="J373" i="10" s="1"/>
  <c r="I374" i="10"/>
  <c r="J374" i="10" s="1"/>
  <c r="I375" i="10"/>
  <c r="J375" i="10" s="1"/>
  <c r="I376" i="10"/>
  <c r="J376" i="10" s="1"/>
  <c r="I377" i="10"/>
  <c r="J377" i="10" s="1"/>
  <c r="I378" i="10"/>
  <c r="J378" i="10" s="1"/>
  <c r="I379" i="10"/>
  <c r="I380" i="10"/>
  <c r="J380" i="10" s="1"/>
  <c r="I381" i="10"/>
  <c r="J381" i="10" s="1"/>
  <c r="I382" i="10"/>
  <c r="J382" i="10" s="1"/>
  <c r="I383" i="10"/>
  <c r="J383" i="10" s="1"/>
  <c r="I384" i="10"/>
  <c r="I385" i="10"/>
  <c r="J385" i="10" s="1"/>
  <c r="I386" i="10"/>
  <c r="J386" i="10" s="1"/>
  <c r="I387" i="10"/>
  <c r="J387" i="10" s="1"/>
  <c r="I388" i="10"/>
  <c r="J388" i="10" s="1"/>
  <c r="I389" i="10"/>
  <c r="J389" i="10" s="1"/>
  <c r="I390" i="10"/>
  <c r="J390" i="10" s="1"/>
  <c r="I391" i="10"/>
  <c r="I392" i="10"/>
  <c r="J392" i="10" s="1"/>
  <c r="I393" i="10"/>
  <c r="J393" i="10" s="1"/>
  <c r="I394" i="10"/>
  <c r="J394" i="10" s="1"/>
  <c r="I395" i="10"/>
  <c r="J395" i="10" s="1"/>
  <c r="I396" i="10"/>
  <c r="I397" i="10"/>
  <c r="J397" i="10" s="1"/>
  <c r="I398" i="10"/>
  <c r="J398" i="10" s="1"/>
  <c r="I399" i="10"/>
  <c r="J399" i="10" s="1"/>
  <c r="I400" i="10"/>
  <c r="J400" i="10" s="1"/>
  <c r="I401" i="10"/>
  <c r="J401" i="10" s="1"/>
  <c r="I402" i="10"/>
  <c r="J402" i="10" s="1"/>
  <c r="I403" i="10"/>
  <c r="I404" i="10"/>
  <c r="J404" i="10" s="1"/>
  <c r="I405" i="10"/>
  <c r="J405" i="10" s="1"/>
  <c r="I406" i="10"/>
  <c r="J406" i="10" s="1"/>
  <c r="I407" i="10"/>
  <c r="J407" i="10" s="1"/>
  <c r="I408" i="10"/>
  <c r="I409" i="10"/>
  <c r="J409" i="10" s="1"/>
  <c r="I410" i="10"/>
  <c r="J410" i="10" s="1"/>
  <c r="I411" i="10"/>
  <c r="J411" i="10" s="1"/>
  <c r="I412" i="10"/>
  <c r="J412" i="10" s="1"/>
  <c r="I413" i="10"/>
  <c r="J413" i="10" s="1"/>
  <c r="I414" i="10"/>
  <c r="J414" i="10" s="1"/>
  <c r="I415" i="10"/>
  <c r="I416" i="10"/>
  <c r="J416" i="10" s="1"/>
  <c r="I417" i="10"/>
  <c r="J417" i="10" s="1"/>
  <c r="I418" i="10"/>
  <c r="J418" i="10" s="1"/>
  <c r="I419" i="10"/>
  <c r="J419" i="10" s="1"/>
  <c r="I420" i="10"/>
  <c r="I421" i="10"/>
  <c r="J421" i="10" s="1"/>
  <c r="I422" i="10"/>
  <c r="J422" i="10" s="1"/>
  <c r="I423" i="10"/>
  <c r="J423" i="10" s="1"/>
  <c r="I424" i="10"/>
  <c r="J424" i="10" s="1"/>
  <c r="I425" i="10"/>
  <c r="J425" i="10" s="1"/>
  <c r="I426" i="10"/>
  <c r="J426" i="10" s="1"/>
  <c r="I427" i="10"/>
  <c r="I428" i="10"/>
  <c r="J428" i="10" s="1"/>
  <c r="I429" i="10"/>
  <c r="J429" i="10" s="1"/>
  <c r="I430" i="10"/>
  <c r="J430" i="10" s="1"/>
  <c r="I431" i="10"/>
  <c r="J431" i="10" s="1"/>
  <c r="I432" i="10"/>
  <c r="I433" i="10"/>
  <c r="J433" i="10" s="1"/>
  <c r="I434" i="10"/>
  <c r="J434" i="10" s="1"/>
  <c r="I435" i="10"/>
  <c r="J435" i="10" s="1"/>
  <c r="I436" i="10"/>
  <c r="J436" i="10" s="1"/>
  <c r="I437" i="10"/>
  <c r="J437" i="10" s="1"/>
  <c r="I438" i="10"/>
  <c r="J438" i="10" s="1"/>
  <c r="I439" i="10"/>
  <c r="I440" i="10"/>
  <c r="J440" i="10" s="1"/>
  <c r="I441" i="10"/>
  <c r="J441" i="10" s="1"/>
  <c r="I442" i="10"/>
  <c r="J442" i="10" s="1"/>
  <c r="I443" i="10"/>
  <c r="J443" i="10" s="1"/>
  <c r="I444" i="10"/>
  <c r="I445" i="10"/>
  <c r="J445" i="10" s="1"/>
  <c r="I446" i="10"/>
  <c r="J446" i="10" s="1"/>
  <c r="I447" i="10"/>
  <c r="J447" i="10" s="1"/>
  <c r="I448" i="10"/>
  <c r="J448" i="10" s="1"/>
  <c r="I449" i="10"/>
  <c r="J449" i="10" s="1"/>
  <c r="I450" i="10"/>
  <c r="J450" i="10" s="1"/>
  <c r="I451" i="10"/>
  <c r="I452" i="10"/>
  <c r="J452" i="10" s="1"/>
  <c r="I453" i="10"/>
  <c r="J453" i="10" s="1"/>
  <c r="I454" i="10"/>
  <c r="J454" i="10" s="1"/>
  <c r="I455" i="10"/>
  <c r="J455" i="10" s="1"/>
  <c r="I456" i="10"/>
  <c r="I457" i="10"/>
  <c r="J457" i="10" s="1"/>
  <c r="I458" i="10"/>
  <c r="J458" i="10" s="1"/>
  <c r="I459" i="10"/>
  <c r="J459" i="10" s="1"/>
  <c r="I460" i="10"/>
  <c r="J460" i="10" s="1"/>
  <c r="I461" i="10"/>
  <c r="J461" i="10" s="1"/>
  <c r="I462" i="10"/>
  <c r="J462" i="10" s="1"/>
  <c r="I463" i="10"/>
  <c r="I464" i="10"/>
  <c r="J464" i="10" s="1"/>
  <c r="I465" i="10"/>
  <c r="J465" i="10" s="1"/>
  <c r="I466" i="10"/>
  <c r="J466" i="10" s="1"/>
  <c r="I467" i="10"/>
  <c r="J467" i="10" s="1"/>
  <c r="I468" i="10"/>
  <c r="I469" i="10"/>
  <c r="J469" i="10" s="1"/>
  <c r="I470" i="10"/>
  <c r="J470" i="10" s="1"/>
  <c r="I471" i="10"/>
  <c r="J471" i="10" s="1"/>
  <c r="I472" i="10"/>
  <c r="J472" i="10" s="1"/>
  <c r="I473" i="10"/>
  <c r="J473" i="10" s="1"/>
  <c r="I474" i="10"/>
  <c r="J474" i="10" s="1"/>
  <c r="I475" i="10"/>
  <c r="I476" i="10"/>
  <c r="J476" i="10" s="1"/>
  <c r="I477" i="10"/>
  <c r="J477" i="10" s="1"/>
  <c r="I478" i="10"/>
  <c r="J478" i="10" s="1"/>
  <c r="I479" i="10"/>
  <c r="J479" i="10" s="1"/>
  <c r="I480" i="10"/>
  <c r="I481" i="10"/>
  <c r="J481" i="10" s="1"/>
  <c r="I482" i="10"/>
  <c r="J482" i="10" s="1"/>
  <c r="I483" i="10"/>
  <c r="J483" i="10" s="1"/>
  <c r="I484" i="10"/>
  <c r="J484" i="10" s="1"/>
  <c r="I485" i="10"/>
  <c r="J485" i="10" s="1"/>
  <c r="I486" i="10"/>
  <c r="J486" i="10" s="1"/>
  <c r="I487" i="10"/>
  <c r="I488" i="10"/>
  <c r="J488" i="10" s="1"/>
  <c r="I489" i="10"/>
  <c r="J489" i="10" s="1"/>
  <c r="I490" i="10"/>
  <c r="J490" i="10" s="1"/>
  <c r="I491" i="10"/>
  <c r="J491" i="10" s="1"/>
  <c r="I492" i="10"/>
  <c r="I493" i="10"/>
  <c r="J493" i="10" s="1"/>
  <c r="I494" i="10"/>
  <c r="J494" i="10" s="1"/>
  <c r="I495" i="10"/>
  <c r="J495" i="10" s="1"/>
  <c r="I496" i="10"/>
  <c r="J496" i="10" s="1"/>
  <c r="I497" i="10"/>
  <c r="J497" i="10" s="1"/>
  <c r="I498" i="10"/>
  <c r="J498" i="10" s="1"/>
  <c r="I499" i="10"/>
  <c r="I500" i="10"/>
  <c r="J500" i="10" s="1"/>
  <c r="I501" i="10"/>
  <c r="J501" i="10" s="1"/>
  <c r="J2" i="6"/>
  <c r="J3" i="6"/>
  <c r="K3" i="6" s="1"/>
  <c r="J4" i="6"/>
  <c r="K4" i="6" s="1"/>
  <c r="J5" i="6"/>
  <c r="K5" i="6" s="1"/>
  <c r="J6" i="6"/>
  <c r="K6" i="6" s="1"/>
  <c r="J7" i="6"/>
  <c r="J8" i="6"/>
  <c r="K8" i="6" s="1"/>
  <c r="J9" i="6"/>
  <c r="K9" i="6" s="1"/>
  <c r="J10" i="6"/>
  <c r="K10" i="6" s="1"/>
  <c r="J11" i="6"/>
  <c r="K11" i="6" s="1"/>
  <c r="J12" i="6"/>
  <c r="K12" i="6" s="1"/>
  <c r="J13" i="6"/>
  <c r="K13" i="6" s="1"/>
  <c r="J14" i="6"/>
  <c r="J15" i="6"/>
  <c r="K15" i="6" s="1"/>
  <c r="J16" i="6"/>
  <c r="K16" i="6" s="1"/>
  <c r="J17" i="6"/>
  <c r="K17" i="6" s="1"/>
  <c r="J18" i="6"/>
  <c r="K18" i="6" s="1"/>
  <c r="J19" i="6"/>
  <c r="J20" i="6"/>
  <c r="K20" i="6" s="1"/>
  <c r="J21" i="6"/>
  <c r="K21" i="6" s="1"/>
  <c r="J22" i="6"/>
  <c r="K22" i="6" s="1"/>
  <c r="J23" i="6"/>
  <c r="K23" i="6" s="1"/>
  <c r="J24" i="6"/>
  <c r="K24" i="6" s="1"/>
  <c r="J25" i="6"/>
  <c r="K25" i="6" s="1"/>
  <c r="J26" i="6"/>
  <c r="J27" i="6"/>
  <c r="K27" i="6" s="1"/>
  <c r="J28" i="6"/>
  <c r="K28" i="6" s="1"/>
  <c r="J29" i="6"/>
  <c r="K29" i="6" s="1"/>
  <c r="J30" i="6"/>
  <c r="K30" i="6" s="1"/>
  <c r="J31" i="6"/>
  <c r="J32" i="6"/>
  <c r="K32" i="6" s="1"/>
  <c r="J33" i="6"/>
  <c r="K33" i="6" s="1"/>
  <c r="J34" i="6"/>
  <c r="K34" i="6" s="1"/>
  <c r="J35" i="6"/>
  <c r="K35" i="6" s="1"/>
  <c r="J36" i="6"/>
  <c r="K36" i="6" s="1"/>
  <c r="J37" i="6"/>
  <c r="K37" i="6" s="1"/>
  <c r="J38" i="6"/>
  <c r="J39" i="6"/>
  <c r="K39" i="6" s="1"/>
  <c r="J40" i="6"/>
  <c r="K40" i="6" s="1"/>
  <c r="J41" i="6"/>
  <c r="K41" i="6" s="1"/>
  <c r="J42" i="6"/>
  <c r="K42" i="6" s="1"/>
  <c r="J43" i="6"/>
  <c r="J44" i="6"/>
  <c r="K44" i="6" s="1"/>
  <c r="J45" i="6"/>
  <c r="K45" i="6" s="1"/>
  <c r="J46" i="6"/>
  <c r="K46" i="6" s="1"/>
  <c r="J47" i="6"/>
  <c r="K47" i="6" s="1"/>
  <c r="J48" i="6"/>
  <c r="K48" i="6" s="1"/>
  <c r="J49" i="6"/>
  <c r="K49" i="6" s="1"/>
  <c r="J50" i="6"/>
  <c r="J51" i="6"/>
  <c r="K51" i="6" s="1"/>
  <c r="J52" i="6"/>
  <c r="K52" i="6" s="1"/>
  <c r="J53" i="6"/>
  <c r="K53" i="6" s="1"/>
  <c r="J54" i="6"/>
  <c r="K54" i="6" s="1"/>
  <c r="J55" i="6"/>
  <c r="J56" i="6"/>
  <c r="K56" i="6" s="1"/>
  <c r="J57" i="6"/>
  <c r="K57" i="6" s="1"/>
  <c r="J58" i="6"/>
  <c r="K58" i="6" s="1"/>
  <c r="J59" i="6"/>
  <c r="K59" i="6" s="1"/>
  <c r="J60" i="6"/>
  <c r="K60" i="6" s="1"/>
  <c r="J61" i="6"/>
  <c r="K61" i="6" s="1"/>
  <c r="J62" i="6"/>
  <c r="J63" i="6"/>
  <c r="K63" i="6" s="1"/>
  <c r="J64" i="6"/>
  <c r="K64" i="6" s="1"/>
  <c r="J65" i="6"/>
  <c r="K65" i="6" s="1"/>
  <c r="J66" i="6"/>
  <c r="K66" i="6" s="1"/>
  <c r="J67" i="6"/>
  <c r="J68" i="6"/>
  <c r="K68" i="6" s="1"/>
  <c r="J69" i="6"/>
  <c r="K69" i="6" s="1"/>
  <c r="J70" i="6"/>
  <c r="K70" i="6" s="1"/>
  <c r="J71" i="6"/>
  <c r="K71" i="6" s="1"/>
  <c r="J72" i="6"/>
  <c r="K72" i="6" s="1"/>
  <c r="J73" i="6"/>
  <c r="K73" i="6" s="1"/>
  <c r="J74" i="6"/>
  <c r="J75" i="6"/>
  <c r="K75" i="6" s="1"/>
  <c r="J76" i="6"/>
  <c r="K76" i="6" s="1"/>
  <c r="J77" i="6"/>
  <c r="K77" i="6" s="1"/>
  <c r="J78" i="6"/>
  <c r="K78" i="6" s="1"/>
  <c r="J79" i="6"/>
  <c r="J80" i="6"/>
  <c r="K80" i="6" s="1"/>
  <c r="J81" i="6"/>
  <c r="K81" i="6" s="1"/>
  <c r="J82" i="6"/>
  <c r="K82" i="6" s="1"/>
  <c r="J83" i="6"/>
  <c r="K83" i="6" s="1"/>
  <c r="J84" i="6"/>
  <c r="K84" i="6" s="1"/>
  <c r="J85" i="6"/>
  <c r="K85" i="6" s="1"/>
  <c r="J86" i="6"/>
  <c r="J87" i="6"/>
  <c r="K87" i="6" s="1"/>
  <c r="J88" i="6"/>
  <c r="K88" i="6" s="1"/>
  <c r="J89" i="6"/>
  <c r="K89" i="6" s="1"/>
  <c r="J90" i="6"/>
  <c r="K90" i="6" s="1"/>
  <c r="J91" i="6"/>
  <c r="J92" i="6"/>
  <c r="K92" i="6" s="1"/>
  <c r="J93" i="6"/>
  <c r="K93" i="6" s="1"/>
  <c r="J94" i="6"/>
  <c r="K94" i="6" s="1"/>
  <c r="J95" i="6"/>
  <c r="K95" i="6" s="1"/>
  <c r="J96" i="6"/>
  <c r="K96" i="6" s="1"/>
  <c r="J97" i="6"/>
  <c r="K97" i="6" s="1"/>
  <c r="J98" i="6"/>
  <c r="J99" i="6"/>
  <c r="K99" i="6" s="1"/>
  <c r="J100" i="6"/>
  <c r="K100" i="6" s="1"/>
  <c r="J101" i="6"/>
  <c r="K101" i="6" s="1"/>
  <c r="J102" i="6"/>
  <c r="K102" i="6" s="1"/>
  <c r="J103" i="6"/>
  <c r="J104" i="6"/>
  <c r="K104" i="6" s="1"/>
  <c r="J105" i="6"/>
  <c r="K105" i="6" s="1"/>
  <c r="J106" i="6"/>
  <c r="K106" i="6" s="1"/>
  <c r="J107" i="6"/>
  <c r="K107" i="6" s="1"/>
  <c r="J108" i="6"/>
  <c r="K108" i="6" s="1"/>
  <c r="J109" i="6"/>
  <c r="K109" i="6" s="1"/>
  <c r="J110" i="6"/>
  <c r="J111" i="6"/>
  <c r="K111" i="6" s="1"/>
  <c r="J112" i="6"/>
  <c r="K112" i="6" s="1"/>
  <c r="J113" i="6"/>
  <c r="K113" i="6" s="1"/>
  <c r="J114" i="6"/>
  <c r="K114" i="6" s="1"/>
  <c r="J115" i="6"/>
  <c r="J116" i="6"/>
  <c r="K116" i="6" s="1"/>
  <c r="J117" i="6"/>
  <c r="K117" i="6" s="1"/>
  <c r="J118" i="6"/>
  <c r="K118" i="6" s="1"/>
  <c r="J119" i="6"/>
  <c r="K119" i="6" s="1"/>
  <c r="J120" i="6"/>
  <c r="K120" i="6" s="1"/>
  <c r="J121" i="6"/>
  <c r="K121" i="6" s="1"/>
  <c r="J122" i="6"/>
  <c r="J123" i="6"/>
  <c r="K123" i="6" s="1"/>
  <c r="J124" i="6"/>
  <c r="K124" i="6" s="1"/>
  <c r="J125" i="6"/>
  <c r="K125" i="6" s="1"/>
  <c r="J126" i="6"/>
  <c r="K126" i="6" s="1"/>
  <c r="J127" i="6"/>
  <c r="J128" i="6"/>
  <c r="K128" i="6" s="1"/>
  <c r="J129" i="6"/>
  <c r="K129" i="6" s="1"/>
  <c r="J130" i="6"/>
  <c r="K130" i="6" s="1"/>
  <c r="J131" i="6"/>
  <c r="K131" i="6" s="1"/>
  <c r="J132" i="6"/>
  <c r="K132" i="6" s="1"/>
  <c r="J133" i="6"/>
  <c r="K133" i="6" s="1"/>
  <c r="J134" i="6"/>
  <c r="J135" i="6"/>
  <c r="K135" i="6" s="1"/>
  <c r="J136" i="6"/>
  <c r="K136" i="6" s="1"/>
  <c r="J137" i="6"/>
  <c r="K137" i="6" s="1"/>
  <c r="J138" i="6"/>
  <c r="K138" i="6" s="1"/>
  <c r="J139" i="6"/>
  <c r="J140" i="6"/>
  <c r="K140" i="6" s="1"/>
  <c r="J141" i="6"/>
  <c r="K141" i="6" s="1"/>
  <c r="J142" i="6"/>
  <c r="K142" i="6" s="1"/>
  <c r="J143" i="6"/>
  <c r="K143" i="6" s="1"/>
  <c r="J144" i="6"/>
  <c r="K144" i="6" s="1"/>
  <c r="J145" i="6"/>
  <c r="K145" i="6" s="1"/>
  <c r="J146" i="6"/>
  <c r="J147" i="6"/>
  <c r="K147" i="6" s="1"/>
  <c r="J148" i="6"/>
  <c r="K148" i="6" s="1"/>
  <c r="J149" i="6"/>
  <c r="K149" i="6" s="1"/>
  <c r="J150" i="6"/>
  <c r="K150" i="6" s="1"/>
  <c r="J151" i="6"/>
  <c r="J152" i="6"/>
  <c r="K152" i="6" s="1"/>
  <c r="J153" i="6"/>
  <c r="K153" i="6" s="1"/>
  <c r="J154" i="6"/>
  <c r="K154" i="6" s="1"/>
  <c r="J155" i="6"/>
  <c r="K155" i="6" s="1"/>
  <c r="J156" i="6"/>
  <c r="K156" i="6" s="1"/>
  <c r="J157" i="6"/>
  <c r="K157" i="6" s="1"/>
  <c r="J158" i="6"/>
  <c r="J159" i="6"/>
  <c r="K159" i="6" s="1"/>
  <c r="J160" i="6"/>
  <c r="K160" i="6" s="1"/>
  <c r="J161" i="6"/>
  <c r="K161" i="6" s="1"/>
  <c r="J162" i="6"/>
  <c r="K162" i="6" s="1"/>
  <c r="J163" i="6"/>
  <c r="J164" i="6"/>
  <c r="K164" i="6" s="1"/>
  <c r="J165" i="6"/>
  <c r="K165" i="6" s="1"/>
  <c r="J166" i="6"/>
  <c r="K166" i="6" s="1"/>
  <c r="J167" i="6"/>
  <c r="K167" i="6" s="1"/>
  <c r="J168" i="6"/>
  <c r="K168" i="6" s="1"/>
  <c r="J169" i="6"/>
  <c r="K169" i="6" s="1"/>
  <c r="J170" i="6"/>
  <c r="J171" i="6"/>
  <c r="K171" i="6" s="1"/>
  <c r="J172" i="6"/>
  <c r="K172" i="6" s="1"/>
  <c r="J173" i="6"/>
  <c r="K173" i="6" s="1"/>
  <c r="J174" i="6"/>
  <c r="K174" i="6" s="1"/>
  <c r="J175" i="6"/>
  <c r="J176" i="6"/>
  <c r="K176" i="6" s="1"/>
  <c r="J177" i="6"/>
  <c r="K177" i="6" s="1"/>
  <c r="J178" i="6"/>
  <c r="K178" i="6" s="1"/>
  <c r="J179" i="6"/>
  <c r="K179" i="6" s="1"/>
  <c r="J180" i="6"/>
  <c r="K180" i="6" s="1"/>
  <c r="J181" i="6"/>
  <c r="K181" i="6" s="1"/>
  <c r="J182" i="6"/>
  <c r="J183" i="6"/>
  <c r="K183" i="6" s="1"/>
  <c r="J184" i="6"/>
  <c r="K184" i="6" s="1"/>
  <c r="J185" i="6"/>
  <c r="K185" i="6" s="1"/>
  <c r="J186" i="6"/>
  <c r="K186" i="6" s="1"/>
  <c r="J187" i="6"/>
  <c r="J188" i="6"/>
  <c r="K188" i="6" s="1"/>
  <c r="J189" i="6"/>
  <c r="K189" i="6" s="1"/>
  <c r="J190" i="6"/>
  <c r="K190" i="6" s="1"/>
  <c r="J191" i="6"/>
  <c r="K191" i="6" s="1"/>
  <c r="J192" i="6"/>
  <c r="K192" i="6" s="1"/>
  <c r="J193" i="6"/>
  <c r="K193" i="6" s="1"/>
  <c r="J194" i="6"/>
  <c r="J195" i="6"/>
  <c r="K195" i="6" s="1"/>
  <c r="J196" i="6"/>
  <c r="K196" i="6" s="1"/>
  <c r="J197" i="6"/>
  <c r="K197" i="6" s="1"/>
  <c r="J198" i="6"/>
  <c r="K198" i="6" s="1"/>
  <c r="J199" i="6"/>
  <c r="J200" i="6"/>
  <c r="K200" i="6" s="1"/>
  <c r="J201" i="6"/>
  <c r="K201" i="6" s="1"/>
  <c r="J202" i="6"/>
  <c r="K202" i="6" s="1"/>
  <c r="J203" i="6"/>
  <c r="K203" i="6" s="1"/>
  <c r="J204" i="6"/>
  <c r="K204" i="6" s="1"/>
  <c r="J205" i="6"/>
  <c r="K205" i="6" s="1"/>
  <c r="J206" i="6"/>
  <c r="J207" i="6"/>
  <c r="K207" i="6" s="1"/>
  <c r="J208" i="6"/>
  <c r="K208" i="6" s="1"/>
  <c r="J209" i="6"/>
  <c r="K209" i="6" s="1"/>
  <c r="J210" i="6"/>
  <c r="K210" i="6" s="1"/>
  <c r="J211" i="6"/>
  <c r="J212" i="6"/>
  <c r="K212" i="6" s="1"/>
  <c r="J213" i="6"/>
  <c r="K213" i="6" s="1"/>
  <c r="J214" i="6"/>
  <c r="K214" i="6" s="1"/>
  <c r="J215" i="6"/>
  <c r="K215" i="6" s="1"/>
  <c r="J216" i="6"/>
  <c r="K216" i="6" s="1"/>
  <c r="J217" i="6"/>
  <c r="K217" i="6" s="1"/>
  <c r="J218" i="6"/>
  <c r="J219" i="6"/>
  <c r="K219" i="6" s="1"/>
  <c r="J220" i="6"/>
  <c r="K220" i="6" s="1"/>
  <c r="J221" i="6"/>
  <c r="K221" i="6" s="1"/>
  <c r="J222" i="6"/>
  <c r="K222" i="6" s="1"/>
  <c r="J223" i="6"/>
  <c r="J224" i="6"/>
  <c r="K224" i="6" s="1"/>
  <c r="J225" i="6"/>
  <c r="K225" i="6" s="1"/>
  <c r="J226" i="6"/>
  <c r="K226" i="6" s="1"/>
  <c r="J227" i="6"/>
  <c r="K227" i="6" s="1"/>
  <c r="J228" i="6"/>
  <c r="K228" i="6" s="1"/>
  <c r="J229" i="6"/>
  <c r="K229" i="6" s="1"/>
  <c r="J230" i="6"/>
  <c r="J231" i="6"/>
  <c r="K231" i="6" s="1"/>
  <c r="J232" i="6"/>
  <c r="K232" i="6" s="1"/>
  <c r="J233" i="6"/>
  <c r="K233" i="6" s="1"/>
  <c r="J234" i="6"/>
  <c r="K234" i="6" s="1"/>
  <c r="J235" i="6"/>
  <c r="J236" i="6"/>
  <c r="K236" i="6" s="1"/>
  <c r="J237" i="6"/>
  <c r="K237" i="6" s="1"/>
  <c r="J238" i="6"/>
  <c r="K238" i="6" s="1"/>
  <c r="J239" i="6"/>
  <c r="K239" i="6" s="1"/>
  <c r="J240" i="6"/>
  <c r="K240" i="6" s="1"/>
  <c r="J241" i="6"/>
  <c r="K241" i="6" s="1"/>
  <c r="J242" i="6"/>
  <c r="J243" i="6"/>
  <c r="K243" i="6" s="1"/>
  <c r="J244" i="6"/>
  <c r="K244" i="6" s="1"/>
  <c r="J245" i="6"/>
  <c r="K245" i="6" s="1"/>
  <c r="J246" i="6"/>
  <c r="K246" i="6" s="1"/>
  <c r="J247" i="6"/>
  <c r="J248" i="6"/>
  <c r="K248" i="6" s="1"/>
  <c r="J249" i="6"/>
  <c r="K249" i="6" s="1"/>
  <c r="J250" i="6"/>
  <c r="K250" i="6" s="1"/>
  <c r="J251" i="6"/>
  <c r="K251" i="6" s="1"/>
  <c r="J252" i="6"/>
  <c r="K252" i="6" s="1"/>
  <c r="J253" i="6"/>
  <c r="K253" i="6" s="1"/>
  <c r="J254" i="6"/>
  <c r="J255" i="6"/>
  <c r="K255" i="6" s="1"/>
  <c r="J256" i="6"/>
  <c r="K256" i="6" s="1"/>
  <c r="J257" i="6"/>
  <c r="K257" i="6" s="1"/>
  <c r="J258" i="6"/>
  <c r="K258" i="6" s="1"/>
  <c r="J259" i="6"/>
  <c r="J260" i="6"/>
  <c r="K260" i="6" s="1"/>
  <c r="J261" i="6"/>
  <c r="K261" i="6" s="1"/>
  <c r="J262" i="6"/>
  <c r="K262" i="6" s="1"/>
  <c r="J263" i="6"/>
  <c r="K263" i="6" s="1"/>
  <c r="J264" i="6"/>
  <c r="K264" i="6" s="1"/>
  <c r="J265" i="6"/>
  <c r="K265" i="6" s="1"/>
  <c r="J266" i="6"/>
  <c r="J267" i="6"/>
  <c r="K267" i="6" s="1"/>
  <c r="J268" i="6"/>
  <c r="K268" i="6" s="1"/>
  <c r="J269" i="6"/>
  <c r="K269" i="6" s="1"/>
  <c r="J270" i="6"/>
  <c r="K270" i="6" s="1"/>
  <c r="J271" i="6"/>
  <c r="J272" i="6"/>
  <c r="K272" i="6" s="1"/>
  <c r="J273" i="6"/>
  <c r="K273" i="6" s="1"/>
  <c r="J274" i="6"/>
  <c r="K274" i="6" s="1"/>
  <c r="J275" i="6"/>
  <c r="K275" i="6" s="1"/>
  <c r="J276" i="6"/>
  <c r="K276" i="6" s="1"/>
  <c r="J277" i="6"/>
  <c r="K277" i="6" s="1"/>
  <c r="J278" i="6"/>
  <c r="J279" i="6"/>
  <c r="K279" i="6" s="1"/>
  <c r="J280" i="6"/>
  <c r="K280" i="6" s="1"/>
  <c r="J281" i="6"/>
  <c r="K281" i="6" s="1"/>
  <c r="J282" i="6"/>
  <c r="K282" i="6" s="1"/>
  <c r="J283" i="6"/>
  <c r="J284" i="6"/>
  <c r="K284" i="6" s="1"/>
  <c r="J285" i="6"/>
  <c r="K285" i="6" s="1"/>
  <c r="J286" i="6"/>
  <c r="K286" i="6" s="1"/>
  <c r="J287" i="6"/>
  <c r="K287" i="6" s="1"/>
  <c r="J288" i="6"/>
  <c r="K288" i="6" s="1"/>
  <c r="J289" i="6"/>
  <c r="K289" i="6" s="1"/>
  <c r="J290" i="6"/>
  <c r="J291" i="6"/>
  <c r="K291" i="6" s="1"/>
  <c r="J292" i="6"/>
  <c r="K292" i="6" s="1"/>
  <c r="J293" i="6"/>
  <c r="K293" i="6" s="1"/>
  <c r="J294" i="6"/>
  <c r="K294" i="6" s="1"/>
  <c r="J295" i="6"/>
  <c r="J296" i="6"/>
  <c r="K296" i="6" s="1"/>
  <c r="J297" i="6"/>
  <c r="K297" i="6" s="1"/>
  <c r="J298" i="6"/>
  <c r="K298" i="6" s="1"/>
  <c r="J299" i="6"/>
  <c r="K299" i="6" s="1"/>
  <c r="J300" i="6"/>
  <c r="K300" i="6" s="1"/>
  <c r="J301" i="6"/>
  <c r="K301" i="6" s="1"/>
  <c r="J302" i="6"/>
  <c r="J303" i="6"/>
  <c r="K303" i="6" s="1"/>
  <c r="J304" i="6"/>
  <c r="K304" i="6" s="1"/>
  <c r="J305" i="6"/>
  <c r="K305" i="6" s="1"/>
  <c r="J306" i="6"/>
  <c r="K306" i="6" s="1"/>
  <c r="J307" i="6"/>
  <c r="J308" i="6"/>
  <c r="K308" i="6" s="1"/>
  <c r="J309" i="6"/>
  <c r="K309" i="6" s="1"/>
  <c r="J310" i="6"/>
  <c r="K310" i="6" s="1"/>
  <c r="J311" i="6"/>
  <c r="K311" i="6" s="1"/>
  <c r="J312" i="6"/>
  <c r="K312" i="6" s="1"/>
  <c r="J313" i="6"/>
  <c r="K313" i="6" s="1"/>
  <c r="J314" i="6"/>
  <c r="J315" i="6"/>
  <c r="K315" i="6" s="1"/>
  <c r="J316" i="6"/>
  <c r="K316" i="6" s="1"/>
  <c r="J317" i="6"/>
  <c r="K317" i="6" s="1"/>
  <c r="J318" i="6"/>
  <c r="K318" i="6" s="1"/>
  <c r="J319" i="6"/>
  <c r="J320" i="6"/>
  <c r="K320" i="6" s="1"/>
  <c r="J321" i="6"/>
  <c r="K321" i="6" s="1"/>
  <c r="J322" i="6"/>
  <c r="K322" i="6" s="1"/>
  <c r="J323" i="6"/>
  <c r="K323" i="6" s="1"/>
  <c r="J324" i="6"/>
  <c r="K324" i="6" s="1"/>
  <c r="J325" i="6"/>
  <c r="K325" i="6" s="1"/>
  <c r="J326" i="6"/>
  <c r="J327" i="6"/>
  <c r="K327" i="6" s="1"/>
  <c r="J328" i="6"/>
  <c r="K328" i="6" s="1"/>
  <c r="J329" i="6"/>
  <c r="K329" i="6" s="1"/>
  <c r="J330" i="6"/>
  <c r="K330" i="6" s="1"/>
  <c r="J331" i="6"/>
  <c r="J332" i="6"/>
  <c r="K332" i="6" s="1"/>
  <c r="J333" i="6"/>
  <c r="K333" i="6" s="1"/>
  <c r="J334" i="6"/>
  <c r="K334" i="6" s="1"/>
  <c r="J335" i="6"/>
  <c r="K335" i="6" s="1"/>
  <c r="J336" i="6"/>
  <c r="K336" i="6" s="1"/>
  <c r="J337" i="6"/>
  <c r="K337" i="6" s="1"/>
  <c r="J338" i="6"/>
  <c r="J339" i="6"/>
  <c r="K339" i="6" s="1"/>
  <c r="J340" i="6"/>
  <c r="K340" i="6" s="1"/>
  <c r="J341" i="6"/>
  <c r="K341" i="6" s="1"/>
  <c r="J342" i="6"/>
  <c r="K342" i="6" s="1"/>
  <c r="J343" i="6"/>
  <c r="J344" i="6"/>
  <c r="K344" i="6" s="1"/>
  <c r="J345" i="6"/>
  <c r="K345" i="6" s="1"/>
  <c r="J346" i="6"/>
  <c r="K346" i="6" s="1"/>
  <c r="J347" i="6"/>
  <c r="K347" i="6" s="1"/>
  <c r="J348" i="6"/>
  <c r="K348" i="6" s="1"/>
  <c r="J349" i="6"/>
  <c r="K349" i="6" s="1"/>
  <c r="J350" i="6"/>
  <c r="J351" i="6"/>
  <c r="K351" i="6" s="1"/>
  <c r="J352" i="6"/>
  <c r="K352" i="6" s="1"/>
  <c r="J353" i="6"/>
  <c r="K353" i="6" s="1"/>
  <c r="J354" i="6"/>
  <c r="K354" i="6" s="1"/>
  <c r="J355" i="6"/>
  <c r="J356" i="6"/>
  <c r="K356" i="6" s="1"/>
  <c r="J357" i="6"/>
  <c r="K357" i="6" s="1"/>
  <c r="J358" i="6"/>
  <c r="K358" i="6" s="1"/>
  <c r="J359" i="6"/>
  <c r="K359" i="6" s="1"/>
  <c r="J360" i="6"/>
  <c r="K360" i="6" s="1"/>
  <c r="J361" i="6"/>
  <c r="K361" i="6" s="1"/>
  <c r="J362" i="6"/>
  <c r="J363" i="6"/>
  <c r="K363" i="6" s="1"/>
  <c r="J364" i="6"/>
  <c r="K364" i="6" s="1"/>
  <c r="J365" i="6"/>
  <c r="K365" i="6" s="1"/>
  <c r="J366" i="6"/>
  <c r="K366" i="6" s="1"/>
  <c r="J367" i="6"/>
  <c r="J368" i="6"/>
  <c r="K368" i="6" s="1"/>
  <c r="J369" i="6"/>
  <c r="K369" i="6" s="1"/>
  <c r="J370" i="6"/>
  <c r="K370" i="6" s="1"/>
  <c r="J371" i="6"/>
  <c r="K371" i="6" s="1"/>
  <c r="J372" i="6"/>
  <c r="K372" i="6" s="1"/>
  <c r="J373" i="6"/>
  <c r="K373" i="6" s="1"/>
  <c r="J374" i="6"/>
  <c r="J375" i="6"/>
  <c r="K375" i="6" s="1"/>
  <c r="J376" i="6"/>
  <c r="K376" i="6" s="1"/>
  <c r="J377" i="6"/>
  <c r="K377" i="6" s="1"/>
  <c r="J378" i="6"/>
  <c r="K378" i="6" s="1"/>
  <c r="J379" i="6"/>
  <c r="J380" i="6"/>
  <c r="K380" i="6" s="1"/>
  <c r="J381" i="6"/>
  <c r="K381" i="6" s="1"/>
  <c r="J382" i="6"/>
  <c r="K382" i="6" s="1"/>
  <c r="J383" i="6"/>
  <c r="K383" i="6" s="1"/>
  <c r="J384" i="6"/>
  <c r="K384" i="6" s="1"/>
  <c r="J385" i="6"/>
  <c r="K385" i="6" s="1"/>
  <c r="J386" i="6"/>
  <c r="J387" i="6"/>
  <c r="K387" i="6" s="1"/>
  <c r="J388" i="6"/>
  <c r="K388" i="6" s="1"/>
  <c r="J389" i="6"/>
  <c r="K389" i="6" s="1"/>
  <c r="J390" i="6"/>
  <c r="K390" i="6" s="1"/>
  <c r="J391" i="6"/>
  <c r="J392" i="6"/>
  <c r="K392" i="6" s="1"/>
  <c r="J393" i="6"/>
  <c r="K393" i="6" s="1"/>
  <c r="J394" i="6"/>
  <c r="K394" i="6" s="1"/>
  <c r="J395" i="6"/>
  <c r="K395" i="6" s="1"/>
  <c r="J396" i="6"/>
  <c r="K396" i="6" s="1"/>
  <c r="J397" i="6"/>
  <c r="K397" i="6" s="1"/>
  <c r="J398" i="6"/>
  <c r="J399" i="6"/>
  <c r="K399" i="6" s="1"/>
  <c r="J400" i="6"/>
  <c r="K400" i="6" s="1"/>
  <c r="J401" i="6"/>
  <c r="K401" i="6" s="1"/>
  <c r="J402" i="6"/>
  <c r="K402" i="6" s="1"/>
  <c r="J403" i="6"/>
  <c r="J404" i="6"/>
  <c r="K404" i="6" s="1"/>
  <c r="J405" i="6"/>
  <c r="K405" i="6" s="1"/>
  <c r="J406" i="6"/>
  <c r="K406" i="6" s="1"/>
  <c r="J407" i="6"/>
  <c r="K407" i="6" s="1"/>
  <c r="J408" i="6"/>
  <c r="K408" i="6" s="1"/>
  <c r="J409" i="6"/>
  <c r="K409" i="6" s="1"/>
  <c r="J410" i="6"/>
  <c r="J411" i="6"/>
  <c r="K411" i="6" s="1"/>
  <c r="J412" i="6"/>
  <c r="K412" i="6" s="1"/>
  <c r="J413" i="6"/>
  <c r="K413" i="6" s="1"/>
  <c r="J414" i="6"/>
  <c r="K414" i="6" s="1"/>
  <c r="J415" i="6"/>
  <c r="J416" i="6"/>
  <c r="K416" i="6" s="1"/>
  <c r="J417" i="6"/>
  <c r="K417" i="6" s="1"/>
  <c r="J418" i="6"/>
  <c r="K418" i="6" s="1"/>
  <c r="J419" i="6"/>
  <c r="K419" i="6" s="1"/>
  <c r="J420" i="6"/>
  <c r="K420" i="6" s="1"/>
  <c r="J421" i="6"/>
  <c r="K421" i="6" s="1"/>
  <c r="J422" i="6"/>
  <c r="J423" i="6"/>
  <c r="K423" i="6" s="1"/>
  <c r="J424" i="6"/>
  <c r="K424" i="6" s="1"/>
  <c r="J425" i="6"/>
  <c r="K425" i="6" s="1"/>
  <c r="J426" i="6"/>
  <c r="K426" i="6" s="1"/>
  <c r="J427" i="6"/>
  <c r="J428" i="6"/>
  <c r="K428" i="6" s="1"/>
  <c r="J429" i="6"/>
  <c r="K429" i="6" s="1"/>
  <c r="J430" i="6"/>
  <c r="K430" i="6" s="1"/>
  <c r="J431" i="6"/>
  <c r="K431" i="6" s="1"/>
  <c r="J432" i="6"/>
  <c r="K432" i="6" s="1"/>
  <c r="J433" i="6"/>
  <c r="K433" i="6" s="1"/>
  <c r="J434" i="6"/>
  <c r="J435" i="6"/>
  <c r="K435" i="6" s="1"/>
  <c r="J436" i="6"/>
  <c r="K436" i="6" s="1"/>
  <c r="J437" i="6"/>
  <c r="K437" i="6" s="1"/>
  <c r="J438" i="6"/>
  <c r="K438" i="6" s="1"/>
  <c r="J439" i="6"/>
  <c r="J440" i="6"/>
  <c r="K440" i="6" s="1"/>
  <c r="J441" i="6"/>
  <c r="K441" i="6" s="1"/>
  <c r="J442" i="6"/>
  <c r="K442" i="6" s="1"/>
  <c r="J443" i="6"/>
  <c r="K443" i="6" s="1"/>
  <c r="J444" i="6"/>
  <c r="K444" i="6" s="1"/>
  <c r="J445" i="6"/>
  <c r="K445" i="6" s="1"/>
  <c r="J446" i="6"/>
  <c r="J447" i="6"/>
  <c r="K447" i="6" s="1"/>
  <c r="J448" i="6"/>
  <c r="K448" i="6" s="1"/>
  <c r="J449" i="6"/>
  <c r="K449" i="6" s="1"/>
  <c r="J450" i="6"/>
  <c r="K450" i="6" s="1"/>
  <c r="J451" i="6"/>
  <c r="J452" i="6"/>
  <c r="K452" i="6" s="1"/>
  <c r="J453" i="6"/>
  <c r="K453" i="6" s="1"/>
  <c r="J454" i="6"/>
  <c r="K454" i="6" s="1"/>
  <c r="J455" i="6"/>
  <c r="K455" i="6" s="1"/>
  <c r="J456" i="6"/>
  <c r="K456" i="6" s="1"/>
  <c r="J457" i="6"/>
  <c r="K457" i="6" s="1"/>
  <c r="J458" i="6"/>
  <c r="J459" i="6"/>
  <c r="K459" i="6" s="1"/>
  <c r="J460" i="6"/>
  <c r="K460" i="6" s="1"/>
  <c r="J461" i="6"/>
  <c r="K461" i="6" s="1"/>
  <c r="J462" i="6"/>
  <c r="K462" i="6" s="1"/>
  <c r="J463" i="6"/>
  <c r="J464" i="6"/>
  <c r="K464" i="6" s="1"/>
  <c r="J465" i="6"/>
  <c r="K465" i="6" s="1"/>
  <c r="J466" i="6"/>
  <c r="K466" i="6" s="1"/>
  <c r="J467" i="6"/>
  <c r="K467" i="6" s="1"/>
  <c r="J468" i="6"/>
  <c r="K468" i="6" s="1"/>
  <c r="J469" i="6"/>
  <c r="K469" i="6" s="1"/>
  <c r="J470" i="6"/>
  <c r="J471" i="6"/>
  <c r="K471" i="6" s="1"/>
  <c r="J472" i="6"/>
  <c r="K472" i="6" s="1"/>
  <c r="J473" i="6"/>
  <c r="K473" i="6" s="1"/>
  <c r="J474" i="6"/>
  <c r="K474" i="6" s="1"/>
  <c r="J475" i="6"/>
  <c r="J476" i="6"/>
  <c r="K476" i="6" s="1"/>
  <c r="J477" i="6"/>
  <c r="K477" i="6" s="1"/>
  <c r="J478" i="6"/>
  <c r="K478" i="6" s="1"/>
  <c r="J479" i="6"/>
  <c r="K479" i="6" s="1"/>
  <c r="J480" i="6"/>
  <c r="K480" i="6" s="1"/>
  <c r="J481" i="6"/>
  <c r="K481" i="6" s="1"/>
  <c r="J482" i="6"/>
  <c r="J483" i="6"/>
  <c r="K483" i="6" s="1"/>
  <c r="J484" i="6"/>
  <c r="K484" i="6" s="1"/>
  <c r="J485" i="6"/>
  <c r="K485" i="6" s="1"/>
  <c r="J486" i="6"/>
  <c r="K486" i="6" s="1"/>
  <c r="J487" i="6"/>
  <c r="J488" i="6"/>
  <c r="K488" i="6" s="1"/>
  <c r="J489" i="6"/>
  <c r="K489" i="6" s="1"/>
  <c r="J490" i="6"/>
  <c r="K490" i="6" s="1"/>
  <c r="J491" i="6"/>
  <c r="K491" i="6" s="1"/>
  <c r="J492" i="6"/>
  <c r="K492" i="6" s="1"/>
  <c r="J493" i="6"/>
  <c r="K493" i="6" s="1"/>
  <c r="J494" i="6"/>
  <c r="J495" i="6"/>
  <c r="K495" i="6" s="1"/>
  <c r="J496" i="6"/>
  <c r="K496" i="6" s="1"/>
  <c r="J497" i="6"/>
  <c r="K497" i="6" s="1"/>
  <c r="J498" i="6"/>
  <c r="K498" i="6" s="1"/>
  <c r="J499" i="6"/>
  <c r="J500" i="6"/>
  <c r="K500" i="6" s="1"/>
  <c r="J501" i="6"/>
  <c r="K501" i="6" s="1"/>
  <c r="G2" i="5"/>
  <c r="H2" i="5" s="1"/>
  <c r="G3" i="5"/>
  <c r="H3" i="5" s="1"/>
  <c r="G4" i="5"/>
  <c r="H4" i="5" s="1"/>
  <c r="G5" i="5"/>
  <c r="H5" i="5" s="1"/>
  <c r="G6" i="5"/>
  <c r="H6" i="5" s="1"/>
  <c r="G7" i="5"/>
  <c r="H7" i="5" s="1"/>
  <c r="G8" i="5"/>
  <c r="G9" i="5"/>
  <c r="H9" i="5" s="1"/>
  <c r="G10" i="5"/>
  <c r="H10" i="5" s="1"/>
  <c r="G11" i="5"/>
  <c r="H11" i="5" s="1"/>
  <c r="G12" i="5"/>
  <c r="H12" i="5" s="1"/>
  <c r="G13" i="5"/>
  <c r="H13" i="5" s="1"/>
  <c r="G14" i="5"/>
  <c r="H14" i="5" s="1"/>
  <c r="G15" i="5"/>
  <c r="H15" i="5" s="1"/>
  <c r="G16" i="5"/>
  <c r="H16" i="5" s="1"/>
  <c r="G17" i="5"/>
  <c r="H17" i="5" s="1"/>
  <c r="G18" i="5"/>
  <c r="H18" i="5" s="1"/>
  <c r="G19" i="5"/>
  <c r="H19" i="5" s="1"/>
  <c r="G20" i="5"/>
  <c r="G21" i="5"/>
  <c r="H21" i="5" s="1"/>
  <c r="G22" i="5"/>
  <c r="H22" i="5" s="1"/>
  <c r="G23" i="5"/>
  <c r="H23" i="5" s="1"/>
  <c r="G24" i="5"/>
  <c r="H24" i="5" s="1"/>
  <c r="G25" i="5"/>
  <c r="H25" i="5" s="1"/>
  <c r="G26" i="5"/>
  <c r="H26" i="5" s="1"/>
  <c r="G27" i="5"/>
  <c r="H27" i="5" s="1"/>
  <c r="G28" i="5"/>
  <c r="H28" i="5" s="1"/>
  <c r="G29" i="5"/>
  <c r="H29" i="5" s="1"/>
  <c r="G30" i="5"/>
  <c r="H30" i="5" s="1"/>
  <c r="G31" i="5"/>
  <c r="H31" i="5" s="1"/>
  <c r="G32" i="5"/>
  <c r="G33" i="5"/>
  <c r="H33" i="5" s="1"/>
  <c r="G34" i="5"/>
  <c r="H34" i="5" s="1"/>
  <c r="G35" i="5"/>
  <c r="H35" i="5" s="1"/>
  <c r="G36" i="5"/>
  <c r="H36" i="5" s="1"/>
  <c r="G37" i="5"/>
  <c r="H37" i="5" s="1"/>
  <c r="G38" i="5"/>
  <c r="H38" i="5" s="1"/>
  <c r="G39" i="5"/>
  <c r="H39" i="5" s="1"/>
  <c r="G40" i="5"/>
  <c r="H40" i="5" s="1"/>
  <c r="G41" i="5"/>
  <c r="H41" i="5" s="1"/>
  <c r="G42" i="5"/>
  <c r="H42" i="5" s="1"/>
  <c r="G43" i="5"/>
  <c r="H43" i="5" s="1"/>
  <c r="G44" i="5"/>
  <c r="G45" i="5"/>
  <c r="H45" i="5" s="1"/>
  <c r="G46" i="5"/>
  <c r="H46" i="5" s="1"/>
  <c r="G47" i="5"/>
  <c r="H47" i="5" s="1"/>
  <c r="G48" i="5"/>
  <c r="H48" i="5" s="1"/>
  <c r="G49" i="5"/>
  <c r="H49" i="5" s="1"/>
  <c r="G50" i="5"/>
  <c r="H50" i="5" s="1"/>
  <c r="G51" i="5"/>
  <c r="H51" i="5" s="1"/>
  <c r="G52" i="5"/>
  <c r="H52" i="5" s="1"/>
  <c r="G53" i="5"/>
  <c r="H53" i="5" s="1"/>
  <c r="G54" i="5"/>
  <c r="H54" i="5" s="1"/>
  <c r="G55" i="5"/>
  <c r="H55" i="5" s="1"/>
  <c r="G56" i="5"/>
  <c r="G57" i="5"/>
  <c r="H57" i="5" s="1"/>
  <c r="G58" i="5"/>
  <c r="H58" i="5" s="1"/>
  <c r="G59" i="5"/>
  <c r="H59" i="5" s="1"/>
  <c r="G60" i="5"/>
  <c r="H60" i="5" s="1"/>
  <c r="G61" i="5"/>
  <c r="H61" i="5" s="1"/>
  <c r="G62" i="5"/>
  <c r="H62" i="5" s="1"/>
  <c r="G63" i="5"/>
  <c r="H63" i="5" s="1"/>
  <c r="G64" i="5"/>
  <c r="H64" i="5" s="1"/>
  <c r="G65" i="5"/>
  <c r="H65" i="5" s="1"/>
  <c r="G66" i="5"/>
  <c r="H66" i="5" s="1"/>
  <c r="G67" i="5"/>
  <c r="H67" i="5" s="1"/>
  <c r="G68" i="5"/>
  <c r="G69" i="5"/>
  <c r="H69" i="5" s="1"/>
  <c r="G70" i="5"/>
  <c r="H70" i="5" s="1"/>
  <c r="G71" i="5"/>
  <c r="H71" i="5" s="1"/>
  <c r="G72" i="5"/>
  <c r="H72" i="5" s="1"/>
  <c r="G73" i="5"/>
  <c r="H73" i="5" s="1"/>
  <c r="G74" i="5"/>
  <c r="H74" i="5" s="1"/>
  <c r="G75" i="5"/>
  <c r="H75" i="5" s="1"/>
  <c r="G76" i="5"/>
  <c r="H76" i="5" s="1"/>
  <c r="G77" i="5"/>
  <c r="H77" i="5" s="1"/>
  <c r="G78" i="5"/>
  <c r="H78" i="5" s="1"/>
  <c r="G79" i="5"/>
  <c r="H79" i="5" s="1"/>
  <c r="G80" i="5"/>
  <c r="G81" i="5"/>
  <c r="H81" i="5" s="1"/>
  <c r="G82" i="5"/>
  <c r="H82" i="5" s="1"/>
  <c r="G83" i="5"/>
  <c r="H83" i="5" s="1"/>
  <c r="G84" i="5"/>
  <c r="H84" i="5" s="1"/>
  <c r="G85" i="5"/>
  <c r="H85" i="5" s="1"/>
  <c r="G86" i="5"/>
  <c r="H86" i="5" s="1"/>
  <c r="G87" i="5"/>
  <c r="H87" i="5" s="1"/>
  <c r="G88" i="5"/>
  <c r="H88" i="5" s="1"/>
  <c r="G89" i="5"/>
  <c r="H89" i="5" s="1"/>
  <c r="G90" i="5"/>
  <c r="H90" i="5" s="1"/>
  <c r="G91" i="5"/>
  <c r="H91" i="5" s="1"/>
  <c r="G92" i="5"/>
  <c r="G93" i="5"/>
  <c r="H93" i="5" s="1"/>
  <c r="G94" i="5"/>
  <c r="H94" i="5" s="1"/>
  <c r="G95" i="5"/>
  <c r="H95" i="5" s="1"/>
  <c r="G96" i="5"/>
  <c r="H96" i="5" s="1"/>
  <c r="G97" i="5"/>
  <c r="H97" i="5" s="1"/>
  <c r="G98" i="5"/>
  <c r="H98" i="5" s="1"/>
  <c r="G99" i="5"/>
  <c r="H99" i="5" s="1"/>
  <c r="G100" i="5"/>
  <c r="H100" i="5" s="1"/>
  <c r="G101" i="5"/>
  <c r="H101" i="5" s="1"/>
  <c r="G102" i="5"/>
  <c r="H102" i="5" s="1"/>
  <c r="G103" i="5"/>
  <c r="H103" i="5" s="1"/>
  <c r="G104" i="5"/>
  <c r="G105" i="5"/>
  <c r="H105" i="5" s="1"/>
  <c r="G106" i="5"/>
  <c r="H106" i="5" s="1"/>
  <c r="G107" i="5"/>
  <c r="H107" i="5" s="1"/>
  <c r="G108" i="5"/>
  <c r="H108" i="5" s="1"/>
  <c r="G109" i="5"/>
  <c r="H109" i="5" s="1"/>
  <c r="G110" i="5"/>
  <c r="H110" i="5" s="1"/>
  <c r="G111" i="5"/>
  <c r="H111" i="5" s="1"/>
  <c r="G112" i="5"/>
  <c r="H112" i="5" s="1"/>
  <c r="G113" i="5"/>
  <c r="H113" i="5" s="1"/>
  <c r="G114" i="5"/>
  <c r="H114" i="5" s="1"/>
  <c r="G115" i="5"/>
  <c r="H115" i="5" s="1"/>
  <c r="G116" i="5"/>
  <c r="G117" i="5"/>
  <c r="H117" i="5" s="1"/>
  <c r="G118" i="5"/>
  <c r="H118" i="5" s="1"/>
  <c r="G119" i="5"/>
  <c r="H119" i="5" s="1"/>
  <c r="G120" i="5"/>
  <c r="H120" i="5" s="1"/>
  <c r="G121" i="5"/>
  <c r="H121" i="5" s="1"/>
  <c r="G122" i="5"/>
  <c r="H122" i="5" s="1"/>
  <c r="G123" i="5"/>
  <c r="H123" i="5" s="1"/>
  <c r="G124" i="5"/>
  <c r="H124" i="5" s="1"/>
  <c r="G125" i="5"/>
  <c r="H125" i="5" s="1"/>
  <c r="G126" i="5"/>
  <c r="H126" i="5" s="1"/>
  <c r="G127" i="5"/>
  <c r="H127" i="5" s="1"/>
  <c r="G128" i="5"/>
  <c r="G129" i="5"/>
  <c r="H129" i="5" s="1"/>
  <c r="G130" i="5"/>
  <c r="H130" i="5" s="1"/>
  <c r="G131" i="5"/>
  <c r="H131" i="5" s="1"/>
  <c r="G132" i="5"/>
  <c r="H132" i="5" s="1"/>
  <c r="G133" i="5"/>
  <c r="H133" i="5" s="1"/>
  <c r="G134" i="5"/>
  <c r="H134" i="5" s="1"/>
  <c r="G135" i="5"/>
  <c r="H135" i="5" s="1"/>
  <c r="G136" i="5"/>
  <c r="H136" i="5" s="1"/>
  <c r="G137" i="5"/>
  <c r="H137" i="5" s="1"/>
  <c r="G138" i="5"/>
  <c r="H138" i="5" s="1"/>
  <c r="G139" i="5"/>
  <c r="H139" i="5" s="1"/>
  <c r="G140" i="5"/>
  <c r="G141" i="5"/>
  <c r="H141" i="5" s="1"/>
  <c r="G142" i="5"/>
  <c r="H142" i="5" s="1"/>
  <c r="G143" i="5"/>
  <c r="H143" i="5" s="1"/>
  <c r="G144" i="5"/>
  <c r="H144" i="5" s="1"/>
  <c r="G145" i="5"/>
  <c r="H145" i="5" s="1"/>
  <c r="G146" i="5"/>
  <c r="H146" i="5" s="1"/>
  <c r="G147" i="5"/>
  <c r="H147" i="5" s="1"/>
  <c r="G148" i="5"/>
  <c r="H148" i="5" s="1"/>
  <c r="G149" i="5"/>
  <c r="H149" i="5" s="1"/>
  <c r="G150" i="5"/>
  <c r="H150" i="5" s="1"/>
  <c r="G151" i="5"/>
  <c r="H151" i="5" s="1"/>
  <c r="G152" i="5"/>
  <c r="G153" i="5"/>
  <c r="H153" i="5" s="1"/>
  <c r="G154" i="5"/>
  <c r="H154" i="5" s="1"/>
  <c r="G155" i="5"/>
  <c r="H155" i="5" s="1"/>
  <c r="G156" i="5"/>
  <c r="H156" i="5" s="1"/>
  <c r="G157" i="5"/>
  <c r="H157" i="5" s="1"/>
  <c r="G158" i="5"/>
  <c r="H158" i="5" s="1"/>
  <c r="G159" i="5"/>
  <c r="H159" i="5" s="1"/>
  <c r="G160" i="5"/>
  <c r="H160" i="5" s="1"/>
  <c r="G161" i="5"/>
  <c r="H161" i="5" s="1"/>
  <c r="G162" i="5"/>
  <c r="H162" i="5" s="1"/>
  <c r="G163" i="5"/>
  <c r="H163" i="5" s="1"/>
  <c r="G164" i="5"/>
  <c r="G165" i="5"/>
  <c r="H165" i="5" s="1"/>
  <c r="G166" i="5"/>
  <c r="H166" i="5" s="1"/>
  <c r="G167" i="5"/>
  <c r="H167" i="5" s="1"/>
  <c r="G168" i="5"/>
  <c r="H168" i="5" s="1"/>
  <c r="G169" i="5"/>
  <c r="H169" i="5" s="1"/>
  <c r="G170" i="5"/>
  <c r="H170" i="5" s="1"/>
  <c r="G171" i="5"/>
  <c r="H171" i="5" s="1"/>
  <c r="G172" i="5"/>
  <c r="H172" i="5" s="1"/>
  <c r="G173" i="5"/>
  <c r="H173" i="5" s="1"/>
  <c r="G174" i="5"/>
  <c r="H174" i="5" s="1"/>
  <c r="G175" i="5"/>
  <c r="H175" i="5" s="1"/>
  <c r="G176" i="5"/>
  <c r="G177" i="5"/>
  <c r="H177" i="5" s="1"/>
  <c r="G178" i="5"/>
  <c r="H178" i="5" s="1"/>
  <c r="G179" i="5"/>
  <c r="H179" i="5" s="1"/>
  <c r="G180" i="5"/>
  <c r="H180" i="5" s="1"/>
  <c r="G181" i="5"/>
  <c r="H181" i="5" s="1"/>
  <c r="G182" i="5"/>
  <c r="H182" i="5" s="1"/>
  <c r="G183" i="5"/>
  <c r="H183" i="5" s="1"/>
  <c r="G184" i="5"/>
  <c r="H184" i="5" s="1"/>
  <c r="G185" i="5"/>
  <c r="H185" i="5" s="1"/>
  <c r="G186" i="5"/>
  <c r="H186" i="5" s="1"/>
  <c r="G187" i="5"/>
  <c r="H187" i="5" s="1"/>
  <c r="G188" i="5"/>
  <c r="G189" i="5"/>
  <c r="H189" i="5" s="1"/>
  <c r="G190" i="5"/>
  <c r="H190" i="5" s="1"/>
  <c r="G191" i="5"/>
  <c r="H191" i="5" s="1"/>
  <c r="G192" i="5"/>
  <c r="H192" i="5" s="1"/>
  <c r="G193" i="5"/>
  <c r="H193" i="5" s="1"/>
  <c r="G194" i="5"/>
  <c r="H194" i="5" s="1"/>
  <c r="G195" i="5"/>
  <c r="H195" i="5" s="1"/>
  <c r="G196" i="5"/>
  <c r="H196" i="5" s="1"/>
  <c r="G197" i="5"/>
  <c r="H197" i="5" s="1"/>
  <c r="G198" i="5"/>
  <c r="H198" i="5" s="1"/>
  <c r="G199" i="5"/>
  <c r="H199" i="5" s="1"/>
  <c r="G200" i="5"/>
  <c r="G201" i="5"/>
  <c r="H201" i="5" s="1"/>
  <c r="G202" i="5"/>
  <c r="H202" i="5" s="1"/>
  <c r="G203" i="5"/>
  <c r="H203" i="5" s="1"/>
  <c r="G204" i="5"/>
  <c r="H204" i="5" s="1"/>
  <c r="G205" i="5"/>
  <c r="H205" i="5" s="1"/>
  <c r="G206" i="5"/>
  <c r="H206" i="5" s="1"/>
  <c r="G207" i="5"/>
  <c r="H207" i="5" s="1"/>
  <c r="G208" i="5"/>
  <c r="H208" i="5" s="1"/>
  <c r="G209" i="5"/>
  <c r="H209" i="5" s="1"/>
  <c r="G210" i="5"/>
  <c r="H210" i="5" s="1"/>
  <c r="G211" i="5"/>
  <c r="H211" i="5" s="1"/>
  <c r="G212" i="5"/>
  <c r="G213" i="5"/>
  <c r="H213" i="5" s="1"/>
  <c r="G214" i="5"/>
  <c r="H214" i="5" s="1"/>
  <c r="G215" i="5"/>
  <c r="H215" i="5" s="1"/>
  <c r="G216" i="5"/>
  <c r="H216" i="5" s="1"/>
  <c r="G217" i="5"/>
  <c r="H217" i="5" s="1"/>
  <c r="G218" i="5"/>
  <c r="H218" i="5" s="1"/>
  <c r="G219" i="5"/>
  <c r="H219" i="5" s="1"/>
  <c r="G220" i="5"/>
  <c r="H220" i="5" s="1"/>
  <c r="G221" i="5"/>
  <c r="H221" i="5" s="1"/>
  <c r="G222" i="5"/>
  <c r="H222" i="5" s="1"/>
  <c r="G223" i="5"/>
  <c r="H223" i="5" s="1"/>
  <c r="G224" i="5"/>
  <c r="G225" i="5"/>
  <c r="H225" i="5" s="1"/>
  <c r="G226" i="5"/>
  <c r="H226" i="5" s="1"/>
  <c r="G227" i="5"/>
  <c r="H227" i="5" s="1"/>
  <c r="G228" i="5"/>
  <c r="H228" i="5" s="1"/>
  <c r="G229" i="5"/>
  <c r="H229" i="5" s="1"/>
  <c r="G230" i="5"/>
  <c r="H230" i="5" s="1"/>
  <c r="G231" i="5"/>
  <c r="H231" i="5" s="1"/>
  <c r="G232" i="5"/>
  <c r="H232" i="5" s="1"/>
  <c r="G233" i="5"/>
  <c r="H233" i="5" s="1"/>
  <c r="G234" i="5"/>
  <c r="H234" i="5" s="1"/>
  <c r="G235" i="5"/>
  <c r="H235" i="5" s="1"/>
  <c r="G236" i="5"/>
  <c r="G237" i="5"/>
  <c r="H237" i="5" s="1"/>
  <c r="G238" i="5"/>
  <c r="H238" i="5" s="1"/>
  <c r="G239" i="5"/>
  <c r="H239" i="5" s="1"/>
  <c r="G240" i="5"/>
  <c r="H240" i="5" s="1"/>
  <c r="G241" i="5"/>
  <c r="H241" i="5" s="1"/>
  <c r="G242" i="5"/>
  <c r="H242" i="5" s="1"/>
  <c r="G243" i="5"/>
  <c r="H243" i="5" s="1"/>
  <c r="G244" i="5"/>
  <c r="H244" i="5" s="1"/>
  <c r="G245" i="5"/>
  <c r="H245" i="5" s="1"/>
  <c r="G246" i="5"/>
  <c r="H246" i="5" s="1"/>
  <c r="G247" i="5"/>
  <c r="H247" i="5" s="1"/>
  <c r="G248" i="5"/>
  <c r="G249" i="5"/>
  <c r="H249" i="5" s="1"/>
  <c r="G250" i="5"/>
  <c r="H250" i="5" s="1"/>
  <c r="G251" i="5"/>
  <c r="H251" i="5" s="1"/>
  <c r="G252" i="5"/>
  <c r="H252" i="5" s="1"/>
  <c r="G253" i="5"/>
  <c r="H253" i="5" s="1"/>
  <c r="G254" i="5"/>
  <c r="H254" i="5" s="1"/>
  <c r="G255" i="5"/>
  <c r="H255" i="5" s="1"/>
  <c r="G256" i="5"/>
  <c r="H256" i="5" s="1"/>
  <c r="G257" i="5"/>
  <c r="H257" i="5" s="1"/>
  <c r="G258" i="5"/>
  <c r="H258" i="5" s="1"/>
  <c r="G259" i="5"/>
  <c r="H259" i="5" s="1"/>
  <c r="G260" i="5"/>
  <c r="G261" i="5"/>
  <c r="H261" i="5" s="1"/>
  <c r="G262" i="5"/>
  <c r="H262" i="5" s="1"/>
  <c r="G263" i="5"/>
  <c r="H263" i="5" s="1"/>
  <c r="G264" i="5"/>
  <c r="H264" i="5" s="1"/>
  <c r="G265" i="5"/>
  <c r="H265" i="5" s="1"/>
  <c r="G266" i="5"/>
  <c r="H266" i="5" s="1"/>
  <c r="G267" i="5"/>
  <c r="H267" i="5" s="1"/>
  <c r="G268" i="5"/>
  <c r="H268" i="5" s="1"/>
  <c r="G269" i="5"/>
  <c r="H269" i="5" s="1"/>
  <c r="G270" i="5"/>
  <c r="H270" i="5" s="1"/>
  <c r="G271" i="5"/>
  <c r="H271" i="5" s="1"/>
  <c r="G272" i="5"/>
  <c r="G273" i="5"/>
  <c r="H273" i="5" s="1"/>
  <c r="G274" i="5"/>
  <c r="H274" i="5" s="1"/>
  <c r="G275" i="5"/>
  <c r="H275" i="5" s="1"/>
  <c r="G276" i="5"/>
  <c r="H276" i="5" s="1"/>
  <c r="G277" i="5"/>
  <c r="H277" i="5" s="1"/>
  <c r="G278" i="5"/>
  <c r="H278" i="5" s="1"/>
  <c r="G279" i="5"/>
  <c r="H279" i="5" s="1"/>
  <c r="G280" i="5"/>
  <c r="H280" i="5" s="1"/>
  <c r="G281" i="5"/>
  <c r="H281" i="5" s="1"/>
  <c r="G282" i="5"/>
  <c r="H282" i="5" s="1"/>
  <c r="G283" i="5"/>
  <c r="H283" i="5" s="1"/>
  <c r="G284" i="5"/>
  <c r="G285" i="5"/>
  <c r="H285" i="5" s="1"/>
  <c r="G286" i="5"/>
  <c r="H286" i="5" s="1"/>
  <c r="G287" i="5"/>
  <c r="H287" i="5" s="1"/>
  <c r="G288" i="5"/>
  <c r="H288" i="5" s="1"/>
  <c r="G289" i="5"/>
  <c r="H289" i="5" s="1"/>
  <c r="G290" i="5"/>
  <c r="H290" i="5" s="1"/>
  <c r="G291" i="5"/>
  <c r="H291" i="5" s="1"/>
  <c r="G292" i="5"/>
  <c r="H292" i="5" s="1"/>
  <c r="G293" i="5"/>
  <c r="H293" i="5" s="1"/>
  <c r="G294" i="5"/>
  <c r="H294" i="5" s="1"/>
  <c r="G295" i="5"/>
  <c r="H295" i="5" s="1"/>
  <c r="G296" i="5"/>
  <c r="G297" i="5"/>
  <c r="H297" i="5" s="1"/>
  <c r="G298" i="5"/>
  <c r="H298" i="5" s="1"/>
  <c r="G299" i="5"/>
  <c r="H299" i="5" s="1"/>
  <c r="G300" i="5"/>
  <c r="H300" i="5" s="1"/>
  <c r="G301" i="5"/>
  <c r="H301" i="5" s="1"/>
  <c r="G302" i="5"/>
  <c r="H302" i="5" s="1"/>
  <c r="G303" i="5"/>
  <c r="H303" i="5" s="1"/>
  <c r="G304" i="5"/>
  <c r="H304" i="5" s="1"/>
  <c r="G305" i="5"/>
  <c r="H305" i="5" s="1"/>
  <c r="G306" i="5"/>
  <c r="H306" i="5" s="1"/>
  <c r="G307" i="5"/>
  <c r="H307" i="5" s="1"/>
  <c r="G308" i="5"/>
  <c r="G309" i="5"/>
  <c r="H309" i="5" s="1"/>
  <c r="G310" i="5"/>
  <c r="H310" i="5" s="1"/>
  <c r="G311" i="5"/>
  <c r="H311" i="5" s="1"/>
  <c r="G312" i="5"/>
  <c r="H312" i="5" s="1"/>
  <c r="G313" i="5"/>
  <c r="H313" i="5" s="1"/>
  <c r="G314" i="5"/>
  <c r="H314" i="5" s="1"/>
  <c r="G315" i="5"/>
  <c r="H315" i="5" s="1"/>
  <c r="G316" i="5"/>
  <c r="H316" i="5" s="1"/>
  <c r="G317" i="5"/>
  <c r="H317" i="5" s="1"/>
  <c r="G318" i="5"/>
  <c r="H318" i="5" s="1"/>
  <c r="G319" i="5"/>
  <c r="H319" i="5" s="1"/>
  <c r="G320" i="5"/>
  <c r="G321" i="5"/>
  <c r="H321" i="5" s="1"/>
  <c r="G322" i="5"/>
  <c r="H322" i="5" s="1"/>
  <c r="G323" i="5"/>
  <c r="H323" i="5" s="1"/>
  <c r="G324" i="5"/>
  <c r="H324" i="5" s="1"/>
  <c r="G325" i="5"/>
  <c r="H325" i="5" s="1"/>
  <c r="G326" i="5"/>
  <c r="H326" i="5" s="1"/>
  <c r="G327" i="5"/>
  <c r="H327" i="5" s="1"/>
  <c r="G328" i="5"/>
  <c r="H328" i="5" s="1"/>
  <c r="G329" i="5"/>
  <c r="H329" i="5" s="1"/>
  <c r="G330" i="5"/>
  <c r="H330" i="5" s="1"/>
  <c r="G331" i="5"/>
  <c r="H331" i="5" s="1"/>
  <c r="G332" i="5"/>
  <c r="G333" i="5"/>
  <c r="H333" i="5" s="1"/>
  <c r="G334" i="5"/>
  <c r="H334" i="5" s="1"/>
  <c r="G335" i="5"/>
  <c r="H335" i="5" s="1"/>
  <c r="G336" i="5"/>
  <c r="H336" i="5" s="1"/>
  <c r="G337" i="5"/>
  <c r="H337" i="5" s="1"/>
  <c r="G338" i="5"/>
  <c r="H338" i="5" s="1"/>
  <c r="G339" i="5"/>
  <c r="H339" i="5" s="1"/>
  <c r="G340" i="5"/>
  <c r="H340" i="5" s="1"/>
  <c r="G341" i="5"/>
  <c r="H341" i="5" s="1"/>
  <c r="G342" i="5"/>
  <c r="H342" i="5" s="1"/>
  <c r="G343" i="5"/>
  <c r="H343" i="5" s="1"/>
  <c r="G344" i="5"/>
  <c r="G345" i="5"/>
  <c r="H345" i="5" s="1"/>
  <c r="G346" i="5"/>
  <c r="H346" i="5" s="1"/>
  <c r="G347" i="5"/>
  <c r="H347" i="5" s="1"/>
  <c r="G348" i="5"/>
  <c r="H348" i="5" s="1"/>
  <c r="G349" i="5"/>
  <c r="H349" i="5" s="1"/>
  <c r="G350" i="5"/>
  <c r="H350" i="5" s="1"/>
  <c r="G351" i="5"/>
  <c r="H351" i="5" s="1"/>
  <c r="G352" i="5"/>
  <c r="H352" i="5" s="1"/>
  <c r="G353" i="5"/>
  <c r="H353" i="5" s="1"/>
  <c r="G354" i="5"/>
  <c r="H354" i="5" s="1"/>
  <c r="G355" i="5"/>
  <c r="H355" i="5" s="1"/>
  <c r="G356" i="5"/>
  <c r="G357" i="5"/>
  <c r="H357" i="5" s="1"/>
  <c r="G358" i="5"/>
  <c r="H358" i="5" s="1"/>
  <c r="G359" i="5"/>
  <c r="H359" i="5" s="1"/>
  <c r="G360" i="5"/>
  <c r="H360" i="5" s="1"/>
  <c r="G361" i="5"/>
  <c r="H361" i="5" s="1"/>
  <c r="G362" i="5"/>
  <c r="H362" i="5" s="1"/>
  <c r="G363" i="5"/>
  <c r="H363" i="5" s="1"/>
  <c r="G364" i="5"/>
  <c r="H364" i="5" s="1"/>
  <c r="G365" i="5"/>
  <c r="H365" i="5" s="1"/>
  <c r="G366" i="5"/>
  <c r="H366" i="5" s="1"/>
  <c r="G367" i="5"/>
  <c r="H367" i="5" s="1"/>
  <c r="G368" i="5"/>
  <c r="G369" i="5"/>
  <c r="H369" i="5" s="1"/>
  <c r="G370" i="5"/>
  <c r="H370" i="5" s="1"/>
  <c r="G371" i="5"/>
  <c r="H371" i="5" s="1"/>
  <c r="G372" i="5"/>
  <c r="H372" i="5" s="1"/>
  <c r="G373" i="5"/>
  <c r="H373" i="5" s="1"/>
  <c r="G374" i="5"/>
  <c r="H374" i="5" s="1"/>
  <c r="G375" i="5"/>
  <c r="H375" i="5" s="1"/>
  <c r="G376" i="5"/>
  <c r="H376" i="5" s="1"/>
  <c r="G377" i="5"/>
  <c r="H377" i="5" s="1"/>
  <c r="G378" i="5"/>
  <c r="H378" i="5" s="1"/>
  <c r="G379" i="5"/>
  <c r="H379" i="5" s="1"/>
  <c r="G380" i="5"/>
  <c r="G381" i="5"/>
  <c r="H381" i="5" s="1"/>
  <c r="G382" i="5"/>
  <c r="H382" i="5" s="1"/>
  <c r="G383" i="5"/>
  <c r="H383" i="5" s="1"/>
  <c r="G384" i="5"/>
  <c r="H384" i="5" s="1"/>
  <c r="G385" i="5"/>
  <c r="H385" i="5" s="1"/>
  <c r="G386" i="5"/>
  <c r="H386" i="5" s="1"/>
  <c r="G387" i="5"/>
  <c r="H387" i="5" s="1"/>
  <c r="G388" i="5"/>
  <c r="H388" i="5" s="1"/>
  <c r="G389" i="5"/>
  <c r="H389" i="5" s="1"/>
  <c r="G390" i="5"/>
  <c r="H390" i="5" s="1"/>
  <c r="G391" i="5"/>
  <c r="H391" i="5" s="1"/>
  <c r="G392" i="5"/>
  <c r="G393" i="5"/>
  <c r="H393" i="5" s="1"/>
  <c r="G394" i="5"/>
  <c r="H394" i="5" s="1"/>
  <c r="G395" i="5"/>
  <c r="H395" i="5" s="1"/>
  <c r="G396" i="5"/>
  <c r="H396" i="5" s="1"/>
  <c r="G397" i="5"/>
  <c r="H397" i="5" s="1"/>
  <c r="G398" i="5"/>
  <c r="H398" i="5" s="1"/>
  <c r="G399" i="5"/>
  <c r="H399" i="5" s="1"/>
  <c r="G400" i="5"/>
  <c r="H400" i="5" s="1"/>
  <c r="G401" i="5"/>
  <c r="H401" i="5" s="1"/>
  <c r="G402" i="5"/>
  <c r="H402" i="5" s="1"/>
  <c r="G403" i="5"/>
  <c r="H403" i="5" s="1"/>
  <c r="G404" i="5"/>
  <c r="G405" i="5"/>
  <c r="H405" i="5" s="1"/>
  <c r="G406" i="5"/>
  <c r="H406" i="5" s="1"/>
  <c r="G407" i="5"/>
  <c r="H407" i="5" s="1"/>
  <c r="G408" i="5"/>
  <c r="H408" i="5" s="1"/>
  <c r="G409" i="5"/>
  <c r="H409" i="5" s="1"/>
  <c r="G410" i="5"/>
  <c r="H410" i="5" s="1"/>
  <c r="G411" i="5"/>
  <c r="H411" i="5" s="1"/>
  <c r="G412" i="5"/>
  <c r="H412" i="5" s="1"/>
  <c r="G413" i="5"/>
  <c r="H413" i="5" s="1"/>
  <c r="G414" i="5"/>
  <c r="H414" i="5" s="1"/>
  <c r="G415" i="5"/>
  <c r="H415" i="5" s="1"/>
  <c r="G416" i="5"/>
  <c r="G417" i="5"/>
  <c r="H417" i="5" s="1"/>
  <c r="G418" i="5"/>
  <c r="H418" i="5" s="1"/>
  <c r="G419" i="5"/>
  <c r="H419" i="5" s="1"/>
  <c r="G420" i="5"/>
  <c r="H420" i="5" s="1"/>
  <c r="G421" i="5"/>
  <c r="H421" i="5" s="1"/>
  <c r="G422" i="5"/>
  <c r="H422" i="5" s="1"/>
  <c r="G423" i="5"/>
  <c r="H423" i="5" s="1"/>
  <c r="G424" i="5"/>
  <c r="H424" i="5" s="1"/>
  <c r="G425" i="5"/>
  <c r="H425" i="5" s="1"/>
  <c r="G426" i="5"/>
  <c r="H426" i="5" s="1"/>
  <c r="G427" i="5"/>
  <c r="H427" i="5" s="1"/>
  <c r="G428" i="5"/>
  <c r="G429" i="5"/>
  <c r="H429" i="5" s="1"/>
  <c r="G430" i="5"/>
  <c r="H430" i="5" s="1"/>
  <c r="G431" i="5"/>
  <c r="H431" i="5" s="1"/>
  <c r="G432" i="5"/>
  <c r="H432" i="5" s="1"/>
  <c r="G433" i="5"/>
  <c r="H433" i="5" s="1"/>
  <c r="G434" i="5"/>
  <c r="H434" i="5" s="1"/>
  <c r="G435" i="5"/>
  <c r="H435" i="5" s="1"/>
  <c r="G436" i="5"/>
  <c r="H436" i="5" s="1"/>
  <c r="G437" i="5"/>
  <c r="H437" i="5" s="1"/>
  <c r="G438" i="5"/>
  <c r="H438" i="5" s="1"/>
  <c r="G439" i="5"/>
  <c r="H439" i="5" s="1"/>
  <c r="G440" i="5"/>
  <c r="G441" i="5"/>
  <c r="H441" i="5" s="1"/>
  <c r="G442" i="5"/>
  <c r="H442" i="5" s="1"/>
  <c r="G443" i="5"/>
  <c r="H443" i="5" s="1"/>
  <c r="G444" i="5"/>
  <c r="H444" i="5" s="1"/>
  <c r="G445" i="5"/>
  <c r="H445" i="5" s="1"/>
  <c r="G446" i="5"/>
  <c r="H446" i="5" s="1"/>
  <c r="G447" i="5"/>
  <c r="H447" i="5" s="1"/>
  <c r="G448" i="5"/>
  <c r="H448" i="5" s="1"/>
  <c r="G449" i="5"/>
  <c r="H449" i="5" s="1"/>
  <c r="G450" i="5"/>
  <c r="H450" i="5" s="1"/>
  <c r="G451" i="5"/>
  <c r="H451" i="5" s="1"/>
  <c r="G452" i="5"/>
  <c r="G453" i="5"/>
  <c r="H453" i="5" s="1"/>
  <c r="G454" i="5"/>
  <c r="H454" i="5" s="1"/>
  <c r="G455" i="5"/>
  <c r="H455" i="5" s="1"/>
  <c r="G456" i="5"/>
  <c r="H456" i="5" s="1"/>
  <c r="G457" i="5"/>
  <c r="H457" i="5" s="1"/>
  <c r="G458" i="5"/>
  <c r="H458" i="5" s="1"/>
  <c r="G459" i="5"/>
  <c r="H459" i="5" s="1"/>
  <c r="G460" i="5"/>
  <c r="H460" i="5" s="1"/>
  <c r="G461" i="5"/>
  <c r="H461" i="5" s="1"/>
  <c r="G462" i="5"/>
  <c r="H462" i="5" s="1"/>
  <c r="G463" i="5"/>
  <c r="H463" i="5" s="1"/>
  <c r="G464" i="5"/>
  <c r="G465" i="5"/>
  <c r="H465" i="5" s="1"/>
  <c r="G466" i="5"/>
  <c r="H466" i="5" s="1"/>
  <c r="G467" i="5"/>
  <c r="H467" i="5" s="1"/>
  <c r="G468" i="5"/>
  <c r="H468" i="5" s="1"/>
  <c r="G469" i="5"/>
  <c r="H469" i="5" s="1"/>
  <c r="G470" i="5"/>
  <c r="H470" i="5" s="1"/>
  <c r="G471" i="5"/>
  <c r="H471" i="5" s="1"/>
  <c r="G472" i="5"/>
  <c r="H472" i="5" s="1"/>
  <c r="G473" i="5"/>
  <c r="H473" i="5" s="1"/>
  <c r="G474" i="5"/>
  <c r="H474" i="5" s="1"/>
  <c r="G475" i="5"/>
  <c r="H475" i="5" s="1"/>
  <c r="G476" i="5"/>
  <c r="G477" i="5"/>
  <c r="H477" i="5" s="1"/>
  <c r="G478" i="5"/>
  <c r="H478" i="5" s="1"/>
  <c r="G479" i="5"/>
  <c r="H479" i="5" s="1"/>
  <c r="G480" i="5"/>
  <c r="H480" i="5" s="1"/>
  <c r="G481" i="5"/>
  <c r="H481" i="5" s="1"/>
  <c r="G482" i="5"/>
  <c r="H482" i="5" s="1"/>
  <c r="G483" i="5"/>
  <c r="H483" i="5" s="1"/>
  <c r="G484" i="5"/>
  <c r="H484" i="5" s="1"/>
  <c r="G485" i="5"/>
  <c r="H485" i="5" s="1"/>
  <c r="G486" i="5"/>
  <c r="H486" i="5" s="1"/>
  <c r="G487" i="5"/>
  <c r="H487" i="5" s="1"/>
  <c r="G488" i="5"/>
  <c r="G489" i="5"/>
  <c r="H489" i="5" s="1"/>
  <c r="G490" i="5"/>
  <c r="H490" i="5" s="1"/>
  <c r="G491" i="5"/>
  <c r="H491" i="5" s="1"/>
  <c r="G492" i="5"/>
  <c r="H492" i="5" s="1"/>
  <c r="G493" i="5"/>
  <c r="H493" i="5" s="1"/>
  <c r="G494" i="5"/>
  <c r="H494" i="5" s="1"/>
  <c r="G495" i="5"/>
  <c r="H495" i="5" s="1"/>
  <c r="G496" i="5"/>
  <c r="H496" i="5" s="1"/>
  <c r="G497" i="5"/>
  <c r="H497" i="5" s="1"/>
  <c r="G498" i="5"/>
  <c r="H498" i="5" s="1"/>
  <c r="G499" i="5"/>
  <c r="H499" i="5" s="1"/>
  <c r="G500" i="5"/>
  <c r="G501" i="5"/>
  <c r="H501" i="5" s="1"/>
  <c r="O2" i="3"/>
  <c r="P2" i="3" s="1"/>
  <c r="O3" i="3"/>
  <c r="O4" i="3"/>
  <c r="P4" i="3" s="1"/>
  <c r="O5" i="3"/>
  <c r="P5" i="3" s="1"/>
  <c r="O6" i="3"/>
  <c r="P6" i="3" s="1"/>
  <c r="O7" i="3"/>
  <c r="P7" i="3" s="1"/>
  <c r="O8" i="3"/>
  <c r="P8" i="3" s="1"/>
  <c r="O9" i="3"/>
  <c r="P9" i="3" s="1"/>
  <c r="O10" i="3"/>
  <c r="P10" i="3" s="1"/>
  <c r="O11" i="3"/>
  <c r="P11" i="3" s="1"/>
  <c r="O12" i="3"/>
  <c r="P12" i="3" s="1"/>
  <c r="O13" i="3"/>
  <c r="P13" i="3" s="1"/>
  <c r="O14" i="3"/>
  <c r="P14" i="3" s="1"/>
  <c r="O15" i="3"/>
  <c r="O16" i="3"/>
  <c r="P16" i="3" s="1"/>
  <c r="O17" i="3"/>
  <c r="P17" i="3" s="1"/>
  <c r="O18" i="3"/>
  <c r="P18" i="3" s="1"/>
  <c r="O19" i="3"/>
  <c r="P19" i="3" s="1"/>
  <c r="O20" i="3"/>
  <c r="P20" i="3" s="1"/>
  <c r="O21" i="3"/>
  <c r="P21" i="3" s="1"/>
  <c r="O22" i="3"/>
  <c r="P22" i="3" s="1"/>
  <c r="O23" i="3"/>
  <c r="P23" i="3" s="1"/>
  <c r="O24" i="3"/>
  <c r="P24" i="3" s="1"/>
  <c r="O25" i="3"/>
  <c r="P25" i="3" s="1"/>
  <c r="O26" i="3"/>
  <c r="P26" i="3" s="1"/>
  <c r="O27" i="3"/>
  <c r="P27" i="3" s="1"/>
  <c r="O28" i="3"/>
  <c r="P28" i="3" s="1"/>
  <c r="O29" i="3"/>
  <c r="P29" i="3" s="1"/>
  <c r="O30" i="3"/>
  <c r="P30" i="3" s="1"/>
  <c r="O31" i="3"/>
  <c r="P31" i="3" s="1"/>
  <c r="O32" i="3"/>
  <c r="P32" i="3" s="1"/>
  <c r="O33" i="3"/>
  <c r="P33" i="3" s="1"/>
  <c r="O34" i="3"/>
  <c r="P34" i="3" s="1"/>
  <c r="O35" i="3"/>
  <c r="P35" i="3" s="1"/>
  <c r="O36" i="3"/>
  <c r="P36" i="3" s="1"/>
  <c r="O37" i="3"/>
  <c r="P37" i="3" s="1"/>
  <c r="O38" i="3"/>
  <c r="P38" i="3" s="1"/>
  <c r="O39" i="3"/>
  <c r="P39" i="3" s="1"/>
  <c r="O40" i="3"/>
  <c r="P40" i="3" s="1"/>
  <c r="O41" i="3"/>
  <c r="P41" i="3" s="1"/>
  <c r="O42" i="3"/>
  <c r="P42" i="3" s="1"/>
  <c r="O43" i="3"/>
  <c r="P43" i="3" s="1"/>
  <c r="O44" i="3"/>
  <c r="P44" i="3" s="1"/>
  <c r="O45" i="3"/>
  <c r="P45" i="3" s="1"/>
  <c r="O46" i="3"/>
  <c r="P46" i="3" s="1"/>
  <c r="O47" i="3"/>
  <c r="P47" i="3" s="1"/>
  <c r="O48" i="3"/>
  <c r="P48" i="3" s="1"/>
  <c r="O49" i="3"/>
  <c r="P49" i="3" s="1"/>
  <c r="O50" i="3"/>
  <c r="P50" i="3" s="1"/>
  <c r="O51" i="3"/>
  <c r="P51" i="3" s="1"/>
  <c r="O52" i="3"/>
  <c r="P52" i="3" s="1"/>
  <c r="O53" i="3"/>
  <c r="P53" i="3" s="1"/>
  <c r="O54" i="3"/>
  <c r="P54" i="3" s="1"/>
  <c r="O55" i="3"/>
  <c r="P55" i="3" s="1"/>
  <c r="O56" i="3"/>
  <c r="P56" i="3" s="1"/>
  <c r="O57" i="3"/>
  <c r="P57" i="3" s="1"/>
  <c r="O58" i="3"/>
  <c r="P58" i="3" s="1"/>
  <c r="O59" i="3"/>
  <c r="P59" i="3" s="1"/>
  <c r="O60" i="3"/>
  <c r="P60" i="3" s="1"/>
  <c r="O61" i="3"/>
  <c r="P61" i="3" s="1"/>
  <c r="O62" i="3"/>
  <c r="P62" i="3" s="1"/>
  <c r="O63" i="3"/>
  <c r="P63" i="3" s="1"/>
  <c r="O64" i="3"/>
  <c r="P64" i="3" s="1"/>
  <c r="O65" i="3"/>
  <c r="P65" i="3" s="1"/>
  <c r="O66" i="3"/>
  <c r="P66" i="3" s="1"/>
  <c r="O67" i="3"/>
  <c r="P67" i="3" s="1"/>
  <c r="O68" i="3"/>
  <c r="P68" i="3" s="1"/>
  <c r="O69" i="3"/>
  <c r="P69" i="3" s="1"/>
  <c r="O70" i="3"/>
  <c r="P70" i="3" s="1"/>
  <c r="O71" i="3"/>
  <c r="P71" i="3" s="1"/>
  <c r="O72" i="3"/>
  <c r="P72" i="3" s="1"/>
  <c r="O73" i="3"/>
  <c r="P73" i="3" s="1"/>
  <c r="O74" i="3"/>
  <c r="P74" i="3" s="1"/>
  <c r="O75" i="3"/>
  <c r="P75" i="3" s="1"/>
  <c r="O76" i="3"/>
  <c r="P76" i="3" s="1"/>
  <c r="O77" i="3"/>
  <c r="P77" i="3" s="1"/>
  <c r="O78" i="3"/>
  <c r="P78" i="3" s="1"/>
  <c r="O79" i="3"/>
  <c r="P79" i="3" s="1"/>
  <c r="O80" i="3"/>
  <c r="P80" i="3" s="1"/>
  <c r="O81" i="3"/>
  <c r="P81" i="3" s="1"/>
  <c r="O82" i="3"/>
  <c r="P82" i="3" s="1"/>
  <c r="O83" i="3"/>
  <c r="P83" i="3" s="1"/>
  <c r="O84" i="3"/>
  <c r="P84" i="3" s="1"/>
  <c r="O85" i="3"/>
  <c r="P85" i="3" s="1"/>
  <c r="O86" i="3"/>
  <c r="P86" i="3" s="1"/>
  <c r="O87" i="3"/>
  <c r="P87" i="3" s="1"/>
  <c r="O88" i="3"/>
  <c r="P88" i="3" s="1"/>
  <c r="O89" i="3"/>
  <c r="P89" i="3" s="1"/>
  <c r="O90" i="3"/>
  <c r="P90" i="3" s="1"/>
  <c r="O91" i="3"/>
  <c r="P91" i="3" s="1"/>
  <c r="O92" i="3"/>
  <c r="P92" i="3" s="1"/>
  <c r="O93" i="3"/>
  <c r="P93" i="3" s="1"/>
  <c r="O94" i="3"/>
  <c r="P94" i="3" s="1"/>
  <c r="O95" i="3"/>
  <c r="P95" i="3" s="1"/>
  <c r="O96" i="3"/>
  <c r="P96" i="3" s="1"/>
  <c r="O97" i="3"/>
  <c r="P97" i="3" s="1"/>
  <c r="O98" i="3"/>
  <c r="P98" i="3" s="1"/>
  <c r="O99" i="3"/>
  <c r="P99" i="3" s="1"/>
  <c r="O100" i="3"/>
  <c r="P100" i="3" s="1"/>
  <c r="O101" i="3"/>
  <c r="P101" i="3" s="1"/>
  <c r="O102" i="3"/>
  <c r="P102" i="3" s="1"/>
  <c r="O103" i="3"/>
  <c r="P103" i="3" s="1"/>
  <c r="O104" i="3"/>
  <c r="P104" i="3" s="1"/>
  <c r="O105" i="3"/>
  <c r="P105" i="3" s="1"/>
  <c r="O106" i="3"/>
  <c r="P106" i="3" s="1"/>
  <c r="O107" i="3"/>
  <c r="P107" i="3" s="1"/>
  <c r="O108" i="3"/>
  <c r="P108" i="3" s="1"/>
  <c r="O109" i="3"/>
  <c r="P109" i="3" s="1"/>
  <c r="O110" i="3"/>
  <c r="P110" i="3" s="1"/>
  <c r="O111" i="3"/>
  <c r="P111" i="3" s="1"/>
  <c r="O112" i="3"/>
  <c r="P112" i="3" s="1"/>
  <c r="O113" i="3"/>
  <c r="P113" i="3" s="1"/>
  <c r="O114" i="3"/>
  <c r="P114" i="3" s="1"/>
  <c r="O115" i="3"/>
  <c r="P115" i="3" s="1"/>
  <c r="O116" i="3"/>
  <c r="P116" i="3" s="1"/>
  <c r="O117" i="3"/>
  <c r="P117" i="3" s="1"/>
  <c r="O118" i="3"/>
  <c r="P118" i="3" s="1"/>
  <c r="O119" i="3"/>
  <c r="P119" i="3" s="1"/>
  <c r="O120" i="3"/>
  <c r="P120" i="3" s="1"/>
  <c r="O121" i="3"/>
  <c r="P121" i="3" s="1"/>
  <c r="O122" i="3"/>
  <c r="P122" i="3" s="1"/>
  <c r="O123" i="3"/>
  <c r="P123" i="3" s="1"/>
  <c r="O124" i="3"/>
  <c r="P124" i="3" s="1"/>
  <c r="O125" i="3"/>
  <c r="P125" i="3" s="1"/>
  <c r="O126" i="3"/>
  <c r="P126" i="3" s="1"/>
  <c r="O127" i="3"/>
  <c r="P127" i="3" s="1"/>
  <c r="O128" i="3"/>
  <c r="P128" i="3" s="1"/>
  <c r="O129" i="3"/>
  <c r="P129" i="3" s="1"/>
  <c r="O130" i="3"/>
  <c r="P130" i="3" s="1"/>
  <c r="O131" i="3"/>
  <c r="P131" i="3" s="1"/>
  <c r="O132" i="3"/>
  <c r="P132" i="3" s="1"/>
  <c r="O133" i="3"/>
  <c r="P133" i="3" s="1"/>
  <c r="O134" i="3"/>
  <c r="P134" i="3" s="1"/>
  <c r="O135" i="3"/>
  <c r="P135" i="3" s="1"/>
  <c r="O136" i="3"/>
  <c r="P136" i="3" s="1"/>
  <c r="O137" i="3"/>
  <c r="P137" i="3" s="1"/>
  <c r="O138" i="3"/>
  <c r="P138" i="3" s="1"/>
  <c r="O139" i="3"/>
  <c r="P139" i="3" s="1"/>
  <c r="O140" i="3"/>
  <c r="P140" i="3" s="1"/>
  <c r="O141" i="3"/>
  <c r="P141" i="3" s="1"/>
  <c r="O142" i="3"/>
  <c r="P142" i="3" s="1"/>
  <c r="O143" i="3"/>
  <c r="P143" i="3" s="1"/>
  <c r="O144" i="3"/>
  <c r="P144" i="3" s="1"/>
  <c r="O145" i="3"/>
  <c r="P145" i="3" s="1"/>
  <c r="O146" i="3"/>
  <c r="P146" i="3" s="1"/>
  <c r="O147" i="3"/>
  <c r="O148" i="3"/>
  <c r="P148" i="3" s="1"/>
  <c r="O149" i="3"/>
  <c r="P149" i="3" s="1"/>
  <c r="O150" i="3"/>
  <c r="P150" i="3" s="1"/>
  <c r="O151" i="3"/>
  <c r="P151" i="3" s="1"/>
  <c r="O152" i="3"/>
  <c r="P152" i="3" s="1"/>
  <c r="O153" i="3"/>
  <c r="P153" i="3" s="1"/>
  <c r="O154" i="3"/>
  <c r="P154" i="3" s="1"/>
  <c r="O155" i="3"/>
  <c r="P155" i="3" s="1"/>
  <c r="O156" i="3"/>
  <c r="P156" i="3" s="1"/>
  <c r="O157" i="3"/>
  <c r="P157" i="3" s="1"/>
  <c r="O158" i="3"/>
  <c r="P158" i="3" s="1"/>
  <c r="O159" i="3"/>
  <c r="O160" i="3"/>
  <c r="P160" i="3" s="1"/>
  <c r="O161" i="3"/>
  <c r="P161" i="3" s="1"/>
  <c r="O162" i="3"/>
  <c r="P162" i="3" s="1"/>
  <c r="O163" i="3"/>
  <c r="P163" i="3" s="1"/>
  <c r="O164" i="3"/>
  <c r="P164" i="3" s="1"/>
  <c r="O165" i="3"/>
  <c r="P165" i="3" s="1"/>
  <c r="O166" i="3"/>
  <c r="P166" i="3" s="1"/>
  <c r="O167" i="3"/>
  <c r="P167" i="3" s="1"/>
  <c r="O168" i="3"/>
  <c r="P168" i="3" s="1"/>
  <c r="O169" i="3"/>
  <c r="P169" i="3" s="1"/>
  <c r="O170" i="3"/>
  <c r="P170" i="3" s="1"/>
  <c r="O171" i="3"/>
  <c r="P171" i="3" s="1"/>
  <c r="O172" i="3"/>
  <c r="P172" i="3" s="1"/>
  <c r="O173" i="3"/>
  <c r="P173" i="3" s="1"/>
  <c r="O174" i="3"/>
  <c r="P174" i="3" s="1"/>
  <c r="O175" i="3"/>
  <c r="P175" i="3" s="1"/>
  <c r="O176" i="3"/>
  <c r="P176" i="3" s="1"/>
  <c r="O177" i="3"/>
  <c r="P177" i="3" s="1"/>
  <c r="O178" i="3"/>
  <c r="P178" i="3" s="1"/>
  <c r="O179" i="3"/>
  <c r="P179" i="3" s="1"/>
  <c r="O180" i="3"/>
  <c r="P180" i="3" s="1"/>
  <c r="O181" i="3"/>
  <c r="P181" i="3" s="1"/>
  <c r="O182" i="3"/>
  <c r="P182" i="3" s="1"/>
  <c r="O183" i="3"/>
  <c r="P183" i="3" s="1"/>
  <c r="O184" i="3"/>
  <c r="P184" i="3" s="1"/>
  <c r="O185" i="3"/>
  <c r="P185" i="3" s="1"/>
  <c r="O186" i="3"/>
  <c r="P186" i="3" s="1"/>
  <c r="O187" i="3"/>
  <c r="P187" i="3" s="1"/>
  <c r="O188" i="3"/>
  <c r="P188" i="3" s="1"/>
  <c r="O189" i="3"/>
  <c r="P189" i="3" s="1"/>
  <c r="O190" i="3"/>
  <c r="P190" i="3" s="1"/>
  <c r="O191" i="3"/>
  <c r="P191" i="3" s="1"/>
  <c r="O192" i="3"/>
  <c r="P192" i="3" s="1"/>
  <c r="O193" i="3"/>
  <c r="P193" i="3" s="1"/>
  <c r="O194" i="3"/>
  <c r="P194" i="3" s="1"/>
  <c r="O195" i="3"/>
  <c r="P195" i="3" s="1"/>
  <c r="O196" i="3"/>
  <c r="P196" i="3" s="1"/>
  <c r="O197" i="3"/>
  <c r="P197" i="3" s="1"/>
  <c r="O198" i="3"/>
  <c r="P198" i="3" s="1"/>
  <c r="O199" i="3"/>
  <c r="P199" i="3" s="1"/>
  <c r="O200" i="3"/>
  <c r="P200" i="3" s="1"/>
  <c r="O201" i="3"/>
  <c r="P201" i="3" s="1"/>
  <c r="O202" i="3"/>
  <c r="P202" i="3" s="1"/>
  <c r="O203" i="3"/>
  <c r="P203" i="3" s="1"/>
  <c r="O204" i="3"/>
  <c r="P204" i="3" s="1"/>
  <c r="O205" i="3"/>
  <c r="P205" i="3" s="1"/>
  <c r="O206" i="3"/>
  <c r="P206" i="3" s="1"/>
  <c r="O207" i="3"/>
  <c r="P207" i="3" s="1"/>
  <c r="O208" i="3"/>
  <c r="P208" i="3" s="1"/>
  <c r="O209" i="3"/>
  <c r="P209" i="3" s="1"/>
  <c r="O210" i="3"/>
  <c r="P210" i="3" s="1"/>
  <c r="O211" i="3"/>
  <c r="P211" i="3" s="1"/>
  <c r="O212" i="3"/>
  <c r="P212" i="3" s="1"/>
  <c r="O213" i="3"/>
  <c r="P213" i="3" s="1"/>
  <c r="O214" i="3"/>
  <c r="P214" i="3" s="1"/>
  <c r="O215" i="3"/>
  <c r="P215" i="3" s="1"/>
  <c r="O216" i="3"/>
  <c r="P216" i="3" s="1"/>
  <c r="O217" i="3"/>
  <c r="P217" i="3" s="1"/>
  <c r="O218" i="3"/>
  <c r="P218" i="3" s="1"/>
  <c r="O219" i="3"/>
  <c r="P219" i="3" s="1"/>
  <c r="O220" i="3"/>
  <c r="P220" i="3" s="1"/>
  <c r="O221" i="3"/>
  <c r="P221" i="3" s="1"/>
  <c r="O222" i="3"/>
  <c r="P222" i="3" s="1"/>
  <c r="O223" i="3"/>
  <c r="P223" i="3" s="1"/>
  <c r="O224" i="3"/>
  <c r="P224" i="3" s="1"/>
  <c r="O225" i="3"/>
  <c r="P225" i="3" s="1"/>
  <c r="O226" i="3"/>
  <c r="P226" i="3" s="1"/>
  <c r="O227" i="3"/>
  <c r="P227" i="3" s="1"/>
  <c r="O228" i="3"/>
  <c r="P228" i="3" s="1"/>
  <c r="O229" i="3"/>
  <c r="P229" i="3" s="1"/>
  <c r="O230" i="3"/>
  <c r="P230" i="3" s="1"/>
  <c r="O231" i="3"/>
  <c r="P231" i="3" s="1"/>
  <c r="O232" i="3"/>
  <c r="P232" i="3" s="1"/>
  <c r="O233" i="3"/>
  <c r="P233" i="3" s="1"/>
  <c r="O234" i="3"/>
  <c r="P234" i="3" s="1"/>
  <c r="O235" i="3"/>
  <c r="P235" i="3" s="1"/>
  <c r="O236" i="3"/>
  <c r="P236" i="3" s="1"/>
  <c r="O237" i="3"/>
  <c r="P237" i="3" s="1"/>
  <c r="O238" i="3"/>
  <c r="P238" i="3" s="1"/>
  <c r="O239" i="3"/>
  <c r="P239" i="3" s="1"/>
  <c r="O240" i="3"/>
  <c r="P240" i="3" s="1"/>
  <c r="O241" i="3"/>
  <c r="P241" i="3" s="1"/>
  <c r="O242" i="3"/>
  <c r="P242" i="3" s="1"/>
  <c r="O243" i="3"/>
  <c r="P243" i="3" s="1"/>
  <c r="O244" i="3"/>
  <c r="P244" i="3" s="1"/>
  <c r="O245" i="3"/>
  <c r="P245" i="3" s="1"/>
  <c r="O246" i="3"/>
  <c r="P246" i="3" s="1"/>
  <c r="O247" i="3"/>
  <c r="P247" i="3" s="1"/>
  <c r="O248" i="3"/>
  <c r="P248" i="3" s="1"/>
  <c r="O249" i="3"/>
  <c r="P249" i="3" s="1"/>
  <c r="O250" i="3"/>
  <c r="P250" i="3" s="1"/>
  <c r="O251" i="3"/>
  <c r="P251" i="3" s="1"/>
  <c r="O252" i="3"/>
  <c r="P252" i="3" s="1"/>
  <c r="O253" i="3"/>
  <c r="P253" i="3" s="1"/>
  <c r="O254" i="3"/>
  <c r="P254" i="3" s="1"/>
  <c r="O255" i="3"/>
  <c r="P255" i="3" s="1"/>
  <c r="O256" i="3"/>
  <c r="P256" i="3" s="1"/>
  <c r="O257" i="3"/>
  <c r="P257" i="3" s="1"/>
  <c r="O258" i="3"/>
  <c r="P258" i="3" s="1"/>
  <c r="O259" i="3"/>
  <c r="P259" i="3" s="1"/>
  <c r="O260" i="3"/>
  <c r="P260" i="3" s="1"/>
  <c r="O261" i="3"/>
  <c r="P261" i="3" s="1"/>
  <c r="O262" i="3"/>
  <c r="P262" i="3" s="1"/>
  <c r="O263" i="3"/>
  <c r="P263" i="3" s="1"/>
  <c r="O264" i="3"/>
  <c r="P264" i="3" s="1"/>
  <c r="O265" i="3"/>
  <c r="P265" i="3" s="1"/>
  <c r="O266" i="3"/>
  <c r="P266" i="3" s="1"/>
  <c r="O267" i="3"/>
  <c r="P267" i="3" s="1"/>
  <c r="O268" i="3"/>
  <c r="P268" i="3" s="1"/>
  <c r="O269" i="3"/>
  <c r="P269" i="3" s="1"/>
  <c r="O270" i="3"/>
  <c r="P270" i="3" s="1"/>
  <c r="O271" i="3"/>
  <c r="P271" i="3" s="1"/>
  <c r="O272" i="3"/>
  <c r="P272" i="3" s="1"/>
  <c r="O273" i="3"/>
  <c r="P273" i="3" s="1"/>
  <c r="O274" i="3"/>
  <c r="P274" i="3" s="1"/>
  <c r="O275" i="3"/>
  <c r="P275" i="3" s="1"/>
  <c r="O276" i="3"/>
  <c r="P276" i="3" s="1"/>
  <c r="O277" i="3"/>
  <c r="P277" i="3" s="1"/>
  <c r="O278" i="3"/>
  <c r="P278" i="3" s="1"/>
  <c r="O279" i="3"/>
  <c r="P279" i="3" s="1"/>
  <c r="O280" i="3"/>
  <c r="P280" i="3" s="1"/>
  <c r="O281" i="3"/>
  <c r="P281" i="3" s="1"/>
  <c r="O282" i="3"/>
  <c r="P282" i="3" s="1"/>
  <c r="O283" i="3"/>
  <c r="P283" i="3" s="1"/>
  <c r="O284" i="3"/>
  <c r="P284" i="3" s="1"/>
  <c r="O285" i="3"/>
  <c r="P285" i="3" s="1"/>
  <c r="O286" i="3"/>
  <c r="P286" i="3" s="1"/>
  <c r="O287" i="3"/>
  <c r="P287" i="3" s="1"/>
  <c r="O288" i="3"/>
  <c r="P288" i="3" s="1"/>
  <c r="O289" i="3"/>
  <c r="P289" i="3" s="1"/>
  <c r="O290" i="3"/>
  <c r="P290" i="3" s="1"/>
  <c r="O291" i="3"/>
  <c r="O292" i="3"/>
  <c r="P292" i="3" s="1"/>
  <c r="O293" i="3"/>
  <c r="P293" i="3" s="1"/>
  <c r="O294" i="3"/>
  <c r="P294" i="3" s="1"/>
  <c r="O295" i="3"/>
  <c r="P295" i="3" s="1"/>
  <c r="O296" i="3"/>
  <c r="P296" i="3" s="1"/>
  <c r="O297" i="3"/>
  <c r="P297" i="3" s="1"/>
  <c r="O298" i="3"/>
  <c r="P298" i="3" s="1"/>
  <c r="O299" i="3"/>
  <c r="P299" i="3" s="1"/>
  <c r="O300" i="3"/>
  <c r="P300" i="3" s="1"/>
  <c r="O301" i="3"/>
  <c r="P301" i="3" s="1"/>
  <c r="O302" i="3"/>
  <c r="P302" i="3" s="1"/>
  <c r="O303" i="3"/>
  <c r="O304" i="3"/>
  <c r="P304" i="3" s="1"/>
  <c r="O305" i="3"/>
  <c r="P305" i="3" s="1"/>
  <c r="O306" i="3"/>
  <c r="P306" i="3" s="1"/>
  <c r="O307" i="3"/>
  <c r="P307" i="3" s="1"/>
  <c r="O308" i="3"/>
  <c r="P308" i="3" s="1"/>
  <c r="O309" i="3"/>
  <c r="P309" i="3" s="1"/>
  <c r="O310" i="3"/>
  <c r="P310" i="3" s="1"/>
  <c r="O311" i="3"/>
  <c r="P311" i="3" s="1"/>
  <c r="O312" i="3"/>
  <c r="P312" i="3" s="1"/>
  <c r="O313" i="3"/>
  <c r="P313" i="3" s="1"/>
  <c r="O314" i="3"/>
  <c r="P314" i="3" s="1"/>
  <c r="O315" i="3"/>
  <c r="P315" i="3" s="1"/>
  <c r="O316" i="3"/>
  <c r="P316" i="3" s="1"/>
  <c r="O317" i="3"/>
  <c r="P317" i="3" s="1"/>
  <c r="O318" i="3"/>
  <c r="P318" i="3" s="1"/>
  <c r="O319" i="3"/>
  <c r="P319" i="3" s="1"/>
  <c r="O320" i="3"/>
  <c r="P320" i="3" s="1"/>
  <c r="O321" i="3"/>
  <c r="P321" i="3" s="1"/>
  <c r="O322" i="3"/>
  <c r="P322" i="3" s="1"/>
  <c r="O323" i="3"/>
  <c r="P323" i="3" s="1"/>
  <c r="O324" i="3"/>
  <c r="P324" i="3" s="1"/>
  <c r="O325" i="3"/>
  <c r="P325" i="3" s="1"/>
  <c r="O326" i="3"/>
  <c r="P326" i="3" s="1"/>
  <c r="O327" i="3"/>
  <c r="P327" i="3" s="1"/>
  <c r="O328" i="3"/>
  <c r="P328" i="3" s="1"/>
  <c r="O329" i="3"/>
  <c r="P329" i="3" s="1"/>
  <c r="O330" i="3"/>
  <c r="P330" i="3" s="1"/>
  <c r="O331" i="3"/>
  <c r="P331" i="3" s="1"/>
  <c r="O332" i="3"/>
  <c r="P332" i="3" s="1"/>
  <c r="O333" i="3"/>
  <c r="P333" i="3" s="1"/>
  <c r="O334" i="3"/>
  <c r="P334" i="3" s="1"/>
  <c r="O335" i="3"/>
  <c r="P335" i="3" s="1"/>
  <c r="O336" i="3"/>
  <c r="P336" i="3" s="1"/>
  <c r="O337" i="3"/>
  <c r="P337" i="3" s="1"/>
  <c r="O338" i="3"/>
  <c r="P338" i="3" s="1"/>
  <c r="O339" i="3"/>
  <c r="P339" i="3" s="1"/>
  <c r="O340" i="3"/>
  <c r="P340" i="3" s="1"/>
  <c r="O341" i="3"/>
  <c r="P341" i="3" s="1"/>
  <c r="O342" i="3"/>
  <c r="P342" i="3" s="1"/>
  <c r="O343" i="3"/>
  <c r="P343" i="3" s="1"/>
  <c r="O344" i="3"/>
  <c r="P344" i="3" s="1"/>
  <c r="O345" i="3"/>
  <c r="P345" i="3" s="1"/>
  <c r="O346" i="3"/>
  <c r="P346" i="3" s="1"/>
  <c r="O347" i="3"/>
  <c r="P347" i="3" s="1"/>
  <c r="O348" i="3"/>
  <c r="P348" i="3" s="1"/>
  <c r="O349" i="3"/>
  <c r="P349" i="3" s="1"/>
  <c r="O350" i="3"/>
  <c r="P350" i="3" s="1"/>
  <c r="O351" i="3"/>
  <c r="P351" i="3" s="1"/>
  <c r="O352" i="3"/>
  <c r="P352" i="3" s="1"/>
  <c r="O353" i="3"/>
  <c r="P353" i="3" s="1"/>
  <c r="O354" i="3"/>
  <c r="P354" i="3" s="1"/>
  <c r="O355" i="3"/>
  <c r="P355" i="3" s="1"/>
  <c r="O356" i="3"/>
  <c r="P356" i="3" s="1"/>
  <c r="O357" i="3"/>
  <c r="P357" i="3" s="1"/>
  <c r="O358" i="3"/>
  <c r="P358" i="3" s="1"/>
  <c r="O359" i="3"/>
  <c r="P359" i="3" s="1"/>
  <c r="O360" i="3"/>
  <c r="P360" i="3" s="1"/>
  <c r="O361" i="3"/>
  <c r="P361" i="3" s="1"/>
  <c r="O362" i="3"/>
  <c r="P362" i="3" s="1"/>
  <c r="O363" i="3"/>
  <c r="P363" i="3" s="1"/>
  <c r="O364" i="3"/>
  <c r="P364" i="3" s="1"/>
  <c r="O365" i="3"/>
  <c r="P365" i="3" s="1"/>
  <c r="O366" i="3"/>
  <c r="P366" i="3" s="1"/>
  <c r="O367" i="3"/>
  <c r="P367" i="3" s="1"/>
  <c r="O368" i="3"/>
  <c r="P368" i="3" s="1"/>
  <c r="O369" i="3"/>
  <c r="P369" i="3" s="1"/>
  <c r="O370" i="3"/>
  <c r="P370" i="3" s="1"/>
  <c r="O371" i="3"/>
  <c r="P371" i="3" s="1"/>
  <c r="O372" i="3"/>
  <c r="P372" i="3" s="1"/>
  <c r="O373" i="3"/>
  <c r="P373" i="3" s="1"/>
  <c r="O374" i="3"/>
  <c r="P374" i="3" s="1"/>
  <c r="O375" i="3"/>
  <c r="P375" i="3" s="1"/>
  <c r="O376" i="3"/>
  <c r="P376" i="3" s="1"/>
  <c r="O377" i="3"/>
  <c r="P377" i="3" s="1"/>
  <c r="O378" i="3"/>
  <c r="P378" i="3" s="1"/>
  <c r="O379" i="3"/>
  <c r="P379" i="3" s="1"/>
  <c r="O380" i="3"/>
  <c r="P380" i="3" s="1"/>
  <c r="O381" i="3"/>
  <c r="P381" i="3" s="1"/>
  <c r="O382" i="3"/>
  <c r="P382" i="3" s="1"/>
  <c r="O383" i="3"/>
  <c r="P383" i="3" s="1"/>
  <c r="O384" i="3"/>
  <c r="P384" i="3" s="1"/>
  <c r="O385" i="3"/>
  <c r="P385" i="3" s="1"/>
  <c r="O386" i="3"/>
  <c r="P386" i="3" s="1"/>
  <c r="O387" i="3"/>
  <c r="P387" i="3" s="1"/>
  <c r="O388" i="3"/>
  <c r="P388" i="3" s="1"/>
  <c r="O389" i="3"/>
  <c r="P389" i="3" s="1"/>
  <c r="O390" i="3"/>
  <c r="P390" i="3" s="1"/>
  <c r="O391" i="3"/>
  <c r="P391" i="3" s="1"/>
  <c r="O392" i="3"/>
  <c r="P392" i="3" s="1"/>
  <c r="O393" i="3"/>
  <c r="P393" i="3" s="1"/>
  <c r="O394" i="3"/>
  <c r="P394" i="3" s="1"/>
  <c r="O395" i="3"/>
  <c r="P395" i="3" s="1"/>
  <c r="O396" i="3"/>
  <c r="P396" i="3" s="1"/>
  <c r="O397" i="3"/>
  <c r="P397" i="3" s="1"/>
  <c r="O398" i="3"/>
  <c r="P398" i="3" s="1"/>
  <c r="O399" i="3"/>
  <c r="P399" i="3" s="1"/>
  <c r="O400" i="3"/>
  <c r="P400" i="3" s="1"/>
  <c r="O401" i="3"/>
  <c r="P401" i="3" s="1"/>
  <c r="O402" i="3"/>
  <c r="P402" i="3" s="1"/>
  <c r="O403" i="3"/>
  <c r="P403" i="3" s="1"/>
  <c r="O404" i="3"/>
  <c r="P404" i="3" s="1"/>
  <c r="O405" i="3"/>
  <c r="P405" i="3" s="1"/>
  <c r="O406" i="3"/>
  <c r="P406" i="3" s="1"/>
  <c r="O407" i="3"/>
  <c r="P407" i="3" s="1"/>
  <c r="O408" i="3"/>
  <c r="P408" i="3" s="1"/>
  <c r="O409" i="3"/>
  <c r="P409" i="3" s="1"/>
  <c r="O410" i="3"/>
  <c r="P410" i="3" s="1"/>
  <c r="O411" i="3"/>
  <c r="P411" i="3" s="1"/>
  <c r="O412" i="3"/>
  <c r="P412" i="3" s="1"/>
  <c r="O413" i="3"/>
  <c r="P413" i="3" s="1"/>
  <c r="O414" i="3"/>
  <c r="P414" i="3" s="1"/>
  <c r="O415" i="3"/>
  <c r="P415" i="3" s="1"/>
  <c r="O416" i="3"/>
  <c r="P416" i="3" s="1"/>
  <c r="O417" i="3"/>
  <c r="P417" i="3" s="1"/>
  <c r="O418" i="3"/>
  <c r="P418" i="3" s="1"/>
  <c r="O419" i="3"/>
  <c r="P419" i="3" s="1"/>
  <c r="O420" i="3"/>
  <c r="P420" i="3" s="1"/>
  <c r="O421" i="3"/>
  <c r="P421" i="3" s="1"/>
  <c r="O422" i="3"/>
  <c r="P422" i="3" s="1"/>
  <c r="O423" i="3"/>
  <c r="P423" i="3" s="1"/>
  <c r="O424" i="3"/>
  <c r="P424" i="3" s="1"/>
  <c r="O425" i="3"/>
  <c r="P425" i="3" s="1"/>
  <c r="O426" i="3"/>
  <c r="P426" i="3" s="1"/>
  <c r="O427" i="3"/>
  <c r="P427" i="3" s="1"/>
  <c r="O428" i="3"/>
  <c r="P428" i="3" s="1"/>
  <c r="O429" i="3"/>
  <c r="P429" i="3" s="1"/>
  <c r="O430" i="3"/>
  <c r="P430" i="3" s="1"/>
  <c r="O431" i="3"/>
  <c r="P431" i="3" s="1"/>
  <c r="O432" i="3"/>
  <c r="P432" i="3" s="1"/>
  <c r="O433" i="3"/>
  <c r="P433" i="3" s="1"/>
  <c r="O434" i="3"/>
  <c r="P434" i="3" s="1"/>
  <c r="O435" i="3"/>
  <c r="O436" i="3"/>
  <c r="P436" i="3" s="1"/>
  <c r="O437" i="3"/>
  <c r="P437" i="3" s="1"/>
  <c r="O438" i="3"/>
  <c r="P438" i="3" s="1"/>
  <c r="O439" i="3"/>
  <c r="P439" i="3" s="1"/>
  <c r="O440" i="3"/>
  <c r="P440" i="3" s="1"/>
  <c r="O441" i="3"/>
  <c r="P441" i="3" s="1"/>
  <c r="O442" i="3"/>
  <c r="P442" i="3" s="1"/>
  <c r="O443" i="3"/>
  <c r="P443" i="3" s="1"/>
  <c r="O444" i="3"/>
  <c r="P444" i="3" s="1"/>
  <c r="O445" i="3"/>
  <c r="P445" i="3" s="1"/>
  <c r="O446" i="3"/>
  <c r="P446" i="3" s="1"/>
  <c r="O447" i="3"/>
  <c r="O448" i="3"/>
  <c r="P448" i="3" s="1"/>
  <c r="O449" i="3"/>
  <c r="P449" i="3" s="1"/>
  <c r="O450" i="3"/>
  <c r="P450" i="3" s="1"/>
  <c r="O451" i="3"/>
  <c r="P451" i="3" s="1"/>
  <c r="O452" i="3"/>
  <c r="P452" i="3" s="1"/>
  <c r="O453" i="3"/>
  <c r="P453" i="3" s="1"/>
  <c r="O454" i="3"/>
  <c r="P454" i="3" s="1"/>
  <c r="O455" i="3"/>
  <c r="P455" i="3" s="1"/>
  <c r="O456" i="3"/>
  <c r="P456" i="3" s="1"/>
  <c r="O457" i="3"/>
  <c r="P457" i="3" s="1"/>
  <c r="O458" i="3"/>
  <c r="P458" i="3" s="1"/>
  <c r="O459" i="3"/>
  <c r="P459" i="3" s="1"/>
  <c r="O460" i="3"/>
  <c r="P460" i="3" s="1"/>
  <c r="O461" i="3"/>
  <c r="P461" i="3" s="1"/>
  <c r="O462" i="3"/>
  <c r="P462" i="3" s="1"/>
  <c r="O463" i="3"/>
  <c r="P463" i="3" s="1"/>
  <c r="O464" i="3"/>
  <c r="P464" i="3" s="1"/>
  <c r="O465" i="3"/>
  <c r="P465" i="3" s="1"/>
  <c r="O466" i="3"/>
  <c r="P466" i="3" s="1"/>
  <c r="O467" i="3"/>
  <c r="P467" i="3" s="1"/>
  <c r="O468" i="3"/>
  <c r="P468" i="3" s="1"/>
  <c r="O469" i="3"/>
  <c r="P469" i="3" s="1"/>
  <c r="O470" i="3"/>
  <c r="P470" i="3" s="1"/>
  <c r="O471" i="3"/>
  <c r="P471" i="3" s="1"/>
  <c r="O472" i="3"/>
  <c r="P472" i="3" s="1"/>
  <c r="O473" i="3"/>
  <c r="P473" i="3" s="1"/>
  <c r="O474" i="3"/>
  <c r="P474" i="3" s="1"/>
  <c r="O475" i="3"/>
  <c r="P475" i="3" s="1"/>
  <c r="O476" i="3"/>
  <c r="P476" i="3" s="1"/>
  <c r="O477" i="3"/>
  <c r="P477" i="3" s="1"/>
  <c r="O478" i="3"/>
  <c r="P478" i="3" s="1"/>
  <c r="O479" i="3"/>
  <c r="P479" i="3" s="1"/>
  <c r="O480" i="3"/>
  <c r="P480" i="3" s="1"/>
  <c r="O481" i="3"/>
  <c r="P481" i="3" s="1"/>
  <c r="O482" i="3"/>
  <c r="P482" i="3" s="1"/>
  <c r="O483" i="3"/>
  <c r="P483" i="3" s="1"/>
  <c r="O484" i="3"/>
  <c r="P484" i="3" s="1"/>
  <c r="O485" i="3"/>
  <c r="P485" i="3" s="1"/>
  <c r="O486" i="3"/>
  <c r="P486" i="3" s="1"/>
  <c r="O487" i="3"/>
  <c r="P487" i="3" s="1"/>
  <c r="O488" i="3"/>
  <c r="P488" i="3" s="1"/>
  <c r="O489" i="3"/>
  <c r="P489" i="3" s="1"/>
  <c r="O490" i="3"/>
  <c r="P490" i="3" s="1"/>
  <c r="O491" i="3"/>
  <c r="P491" i="3" s="1"/>
  <c r="O492" i="3"/>
  <c r="P492" i="3" s="1"/>
  <c r="O493" i="3"/>
  <c r="P493" i="3" s="1"/>
  <c r="O494" i="3"/>
  <c r="P494" i="3" s="1"/>
  <c r="O495" i="3"/>
  <c r="P495" i="3" s="1"/>
  <c r="O496" i="3"/>
  <c r="P496" i="3" s="1"/>
  <c r="O497" i="3"/>
  <c r="P497" i="3" s="1"/>
  <c r="O498" i="3"/>
  <c r="P498" i="3" s="1"/>
  <c r="O499" i="3"/>
  <c r="P499" i="3" s="1"/>
  <c r="O500" i="3"/>
  <c r="P500" i="3" s="1"/>
  <c r="O501" i="3"/>
  <c r="P501" i="3" s="1"/>
  <c r="H2" i="1"/>
  <c r="I2" i="1" s="1"/>
  <c r="H3" i="1"/>
  <c r="I3" i="1" s="1"/>
  <c r="H4" i="1"/>
  <c r="I4" i="1" s="1"/>
  <c r="H5" i="1"/>
  <c r="I5" i="1" s="1"/>
  <c r="H6" i="1"/>
  <c r="I6" i="1" s="1"/>
  <c r="H7" i="1"/>
  <c r="I7" i="1" s="1"/>
  <c r="H8" i="1"/>
  <c r="I8" i="1" s="1"/>
  <c r="H9" i="1"/>
  <c r="I9" i="1" s="1"/>
  <c r="H10" i="1"/>
  <c r="H11" i="1"/>
  <c r="H12" i="1"/>
  <c r="I12" i="1" s="1"/>
  <c r="H13" i="1"/>
  <c r="I13" i="1" s="1"/>
  <c r="H14" i="1"/>
  <c r="I14" i="1" s="1"/>
  <c r="H15" i="1"/>
  <c r="I15" i="1" s="1"/>
  <c r="H16" i="1"/>
  <c r="I16" i="1" s="1"/>
  <c r="H17" i="1"/>
  <c r="I17" i="1" s="1"/>
  <c r="H18" i="1"/>
  <c r="I18" i="1" s="1"/>
  <c r="H19" i="1"/>
  <c r="I19" i="1" s="1"/>
  <c r="H20" i="1"/>
  <c r="I20" i="1" s="1"/>
  <c r="H21" i="1"/>
  <c r="I21" i="1" s="1"/>
  <c r="H22" i="1"/>
  <c r="H23" i="1"/>
  <c r="H24" i="1"/>
  <c r="I24" i="1" s="1"/>
  <c r="H25" i="1"/>
  <c r="I25" i="1" s="1"/>
  <c r="H26" i="1"/>
  <c r="I26" i="1" s="1"/>
  <c r="H27" i="1"/>
  <c r="I27" i="1" s="1"/>
  <c r="H28" i="1"/>
  <c r="I28" i="1" s="1"/>
  <c r="H29" i="1"/>
  <c r="I29" i="1" s="1"/>
  <c r="H30" i="1"/>
  <c r="I30" i="1" s="1"/>
  <c r="H31" i="1"/>
  <c r="I31" i="1" s="1"/>
  <c r="H32" i="1"/>
  <c r="I32" i="1" s="1"/>
  <c r="H33" i="1"/>
  <c r="I33" i="1" s="1"/>
  <c r="H34" i="1"/>
  <c r="H35" i="1"/>
  <c r="H36" i="1"/>
  <c r="I36" i="1" s="1"/>
  <c r="H37" i="1"/>
  <c r="I37" i="1" s="1"/>
  <c r="H38" i="1"/>
  <c r="I38" i="1" s="1"/>
  <c r="H39" i="1"/>
  <c r="I39" i="1" s="1"/>
  <c r="H40" i="1"/>
  <c r="I40" i="1" s="1"/>
  <c r="H41" i="1"/>
  <c r="I41" i="1" s="1"/>
  <c r="H42" i="1"/>
  <c r="I42" i="1" s="1"/>
  <c r="H43" i="1"/>
  <c r="I43" i="1" s="1"/>
  <c r="H44" i="1"/>
  <c r="I44" i="1" s="1"/>
  <c r="H45" i="1"/>
  <c r="I45" i="1" s="1"/>
  <c r="H46" i="1"/>
  <c r="H47" i="1"/>
  <c r="H48" i="1"/>
  <c r="I48" i="1" s="1"/>
  <c r="H49" i="1"/>
  <c r="I49" i="1" s="1"/>
  <c r="H50" i="1"/>
  <c r="I50" i="1" s="1"/>
  <c r="H51" i="1"/>
  <c r="I51" i="1" s="1"/>
  <c r="H52" i="1"/>
  <c r="I52" i="1" s="1"/>
  <c r="H53" i="1"/>
  <c r="I53" i="1" s="1"/>
  <c r="H54" i="1"/>
  <c r="I54" i="1" s="1"/>
  <c r="H55" i="1"/>
  <c r="I55" i="1" s="1"/>
  <c r="H56" i="1"/>
  <c r="I56" i="1" s="1"/>
  <c r="H57" i="1"/>
  <c r="I57" i="1" s="1"/>
  <c r="H58" i="1"/>
  <c r="H59" i="1"/>
  <c r="H60" i="1"/>
  <c r="I60" i="1" s="1"/>
  <c r="H61" i="1"/>
  <c r="I61" i="1" s="1"/>
  <c r="H62" i="1"/>
  <c r="I62" i="1" s="1"/>
  <c r="H63" i="1"/>
  <c r="I63" i="1" s="1"/>
  <c r="H64" i="1"/>
  <c r="I64" i="1" s="1"/>
  <c r="H65" i="1"/>
  <c r="I65" i="1" s="1"/>
  <c r="H66" i="1"/>
  <c r="I66" i="1" s="1"/>
  <c r="H67" i="1"/>
  <c r="I67" i="1" s="1"/>
  <c r="H68" i="1"/>
  <c r="I68" i="1" s="1"/>
  <c r="H69" i="1"/>
  <c r="I69" i="1" s="1"/>
  <c r="H70" i="1"/>
  <c r="H71" i="1"/>
  <c r="H72" i="1"/>
  <c r="I72" i="1" s="1"/>
  <c r="H73" i="1"/>
  <c r="I73" i="1" s="1"/>
  <c r="H74" i="1"/>
  <c r="I74" i="1" s="1"/>
  <c r="H75" i="1"/>
  <c r="I75" i="1" s="1"/>
  <c r="H76" i="1"/>
  <c r="I76" i="1" s="1"/>
  <c r="H77" i="1"/>
  <c r="I77" i="1" s="1"/>
  <c r="H78" i="1"/>
  <c r="I78" i="1" s="1"/>
  <c r="H79" i="1"/>
  <c r="I79" i="1" s="1"/>
  <c r="H80" i="1"/>
  <c r="I80" i="1" s="1"/>
  <c r="H81" i="1"/>
  <c r="I81" i="1" s="1"/>
  <c r="H82" i="1"/>
  <c r="H83" i="1"/>
  <c r="H84" i="1"/>
  <c r="I84" i="1" s="1"/>
  <c r="H85" i="1"/>
  <c r="I85" i="1" s="1"/>
  <c r="H86" i="1"/>
  <c r="I86" i="1" s="1"/>
  <c r="H87" i="1"/>
  <c r="I87" i="1" s="1"/>
  <c r="H88" i="1"/>
  <c r="I88" i="1" s="1"/>
  <c r="H89" i="1"/>
  <c r="I89" i="1" s="1"/>
  <c r="H90" i="1"/>
  <c r="I90" i="1" s="1"/>
  <c r="H91" i="1"/>
  <c r="I91" i="1" s="1"/>
  <c r="H92" i="1"/>
  <c r="I92" i="1" s="1"/>
  <c r="H93" i="1"/>
  <c r="I93" i="1" s="1"/>
  <c r="H94" i="1"/>
  <c r="H95" i="1"/>
  <c r="H96" i="1"/>
  <c r="I96" i="1" s="1"/>
  <c r="H97" i="1"/>
  <c r="I97" i="1" s="1"/>
  <c r="H98" i="1"/>
  <c r="I98" i="1" s="1"/>
  <c r="H99" i="1"/>
  <c r="I99" i="1" s="1"/>
  <c r="H100" i="1"/>
  <c r="I100" i="1" s="1"/>
  <c r="H101" i="1"/>
  <c r="I101" i="1" s="1"/>
  <c r="H102" i="1"/>
  <c r="I102" i="1" s="1"/>
  <c r="H103" i="1"/>
  <c r="I103" i="1" s="1"/>
  <c r="H104" i="1"/>
  <c r="I104" i="1" s="1"/>
  <c r="H105" i="1"/>
  <c r="I105" i="1" s="1"/>
  <c r="H106" i="1"/>
  <c r="H107" i="1"/>
  <c r="H108" i="1"/>
  <c r="I108" i="1" s="1"/>
  <c r="H109" i="1"/>
  <c r="I109" i="1" s="1"/>
  <c r="H110" i="1"/>
  <c r="I110" i="1" s="1"/>
  <c r="H111" i="1"/>
  <c r="I111" i="1" s="1"/>
  <c r="H112" i="1"/>
  <c r="I112" i="1" s="1"/>
  <c r="H113" i="1"/>
  <c r="I113" i="1" s="1"/>
  <c r="H114" i="1"/>
  <c r="I114" i="1" s="1"/>
  <c r="H115" i="1"/>
  <c r="I115" i="1" s="1"/>
  <c r="H116" i="1"/>
  <c r="I116" i="1" s="1"/>
  <c r="H117" i="1"/>
  <c r="I117" i="1" s="1"/>
  <c r="H118" i="1"/>
  <c r="H119" i="1"/>
  <c r="H120" i="1"/>
  <c r="I120" i="1" s="1"/>
  <c r="H121" i="1"/>
  <c r="I121" i="1" s="1"/>
  <c r="H122" i="1"/>
  <c r="I122" i="1" s="1"/>
  <c r="H123" i="1"/>
  <c r="I123" i="1" s="1"/>
  <c r="H124" i="1"/>
  <c r="I124" i="1" s="1"/>
  <c r="H125" i="1"/>
  <c r="I125" i="1" s="1"/>
  <c r="H126" i="1"/>
  <c r="I126" i="1" s="1"/>
  <c r="H127" i="1"/>
  <c r="I127" i="1" s="1"/>
  <c r="H128" i="1"/>
  <c r="I128" i="1" s="1"/>
  <c r="H129" i="1"/>
  <c r="I129" i="1" s="1"/>
  <c r="H130" i="1"/>
  <c r="H131" i="1"/>
  <c r="H132" i="1"/>
  <c r="I132" i="1" s="1"/>
  <c r="H133" i="1"/>
  <c r="I133" i="1" s="1"/>
  <c r="H134" i="1"/>
  <c r="I134" i="1" s="1"/>
  <c r="H135" i="1"/>
  <c r="I135" i="1" s="1"/>
  <c r="H136" i="1"/>
  <c r="I136" i="1" s="1"/>
  <c r="H137" i="1"/>
  <c r="I137" i="1" s="1"/>
  <c r="H138" i="1"/>
  <c r="I138" i="1" s="1"/>
  <c r="H139" i="1"/>
  <c r="I139" i="1" s="1"/>
  <c r="H140" i="1"/>
  <c r="I140" i="1" s="1"/>
  <c r="H141" i="1"/>
  <c r="I141" i="1" s="1"/>
  <c r="H142" i="1"/>
  <c r="H143" i="1"/>
  <c r="H144" i="1"/>
  <c r="I144" i="1" s="1"/>
  <c r="H145" i="1"/>
  <c r="I145" i="1" s="1"/>
  <c r="H146" i="1"/>
  <c r="I146" i="1" s="1"/>
  <c r="H147" i="1"/>
  <c r="I147" i="1" s="1"/>
  <c r="H148" i="1"/>
  <c r="I148" i="1" s="1"/>
  <c r="H149" i="1"/>
  <c r="I149" i="1" s="1"/>
  <c r="H150" i="1"/>
  <c r="I150" i="1" s="1"/>
  <c r="H151" i="1"/>
  <c r="I151" i="1" s="1"/>
  <c r="H152" i="1"/>
  <c r="I152" i="1" s="1"/>
  <c r="H153" i="1"/>
  <c r="I153" i="1" s="1"/>
  <c r="H154" i="1"/>
  <c r="H155" i="1"/>
  <c r="H156" i="1"/>
  <c r="I156" i="1" s="1"/>
  <c r="H157" i="1"/>
  <c r="I157" i="1" s="1"/>
  <c r="H158" i="1"/>
  <c r="I158" i="1" s="1"/>
  <c r="H159" i="1"/>
  <c r="I159" i="1" s="1"/>
  <c r="H160" i="1"/>
  <c r="I160" i="1" s="1"/>
  <c r="H161" i="1"/>
  <c r="I161" i="1" s="1"/>
  <c r="H162" i="1"/>
  <c r="I162" i="1" s="1"/>
  <c r="H163" i="1"/>
  <c r="I163" i="1" s="1"/>
  <c r="H164" i="1"/>
  <c r="I164" i="1" s="1"/>
  <c r="H165" i="1"/>
  <c r="I165" i="1" s="1"/>
  <c r="H166" i="1"/>
  <c r="H167" i="1"/>
  <c r="H168" i="1"/>
  <c r="I168" i="1" s="1"/>
  <c r="H169" i="1"/>
  <c r="I169" i="1" s="1"/>
  <c r="H170" i="1"/>
  <c r="I170" i="1" s="1"/>
  <c r="H171" i="1"/>
  <c r="I171" i="1" s="1"/>
  <c r="H172" i="1"/>
  <c r="I172" i="1" s="1"/>
  <c r="H173" i="1"/>
  <c r="I173" i="1" s="1"/>
  <c r="H174" i="1"/>
  <c r="I174" i="1" s="1"/>
  <c r="H175" i="1"/>
  <c r="I175" i="1" s="1"/>
  <c r="H176" i="1"/>
  <c r="I176" i="1" s="1"/>
  <c r="H177" i="1"/>
  <c r="I177" i="1" s="1"/>
  <c r="H178" i="1"/>
  <c r="H179" i="1"/>
  <c r="H180" i="1"/>
  <c r="I180" i="1" s="1"/>
  <c r="H181" i="1"/>
  <c r="I181" i="1" s="1"/>
  <c r="H182" i="1"/>
  <c r="I182" i="1" s="1"/>
  <c r="H183" i="1"/>
  <c r="I183" i="1" s="1"/>
  <c r="H184" i="1"/>
  <c r="I184" i="1" s="1"/>
  <c r="H185" i="1"/>
  <c r="I185" i="1" s="1"/>
  <c r="H186" i="1"/>
  <c r="I186" i="1" s="1"/>
  <c r="H187" i="1"/>
  <c r="I187" i="1" s="1"/>
  <c r="H188" i="1"/>
  <c r="I188" i="1" s="1"/>
  <c r="H189" i="1"/>
  <c r="I189" i="1" s="1"/>
  <c r="H190" i="1"/>
  <c r="H191" i="1"/>
  <c r="H192" i="1"/>
  <c r="I192" i="1" s="1"/>
  <c r="H193" i="1"/>
  <c r="I193" i="1" s="1"/>
  <c r="H194" i="1"/>
  <c r="I194" i="1" s="1"/>
  <c r="H195" i="1"/>
  <c r="I195" i="1" s="1"/>
  <c r="H196" i="1"/>
  <c r="I196" i="1" s="1"/>
  <c r="H197" i="1"/>
  <c r="I197" i="1" s="1"/>
  <c r="H198" i="1"/>
  <c r="I198" i="1" s="1"/>
  <c r="H199" i="1"/>
  <c r="I199" i="1" s="1"/>
  <c r="H200" i="1"/>
  <c r="I200" i="1" s="1"/>
  <c r="H201" i="1"/>
  <c r="I201" i="1" s="1"/>
  <c r="H202" i="1"/>
  <c r="H203" i="1"/>
  <c r="H204" i="1"/>
  <c r="I204" i="1" s="1"/>
  <c r="H205" i="1"/>
  <c r="I205" i="1" s="1"/>
  <c r="H206" i="1"/>
  <c r="I206" i="1" s="1"/>
  <c r="H207" i="1"/>
  <c r="I207" i="1" s="1"/>
  <c r="H208" i="1"/>
  <c r="I208" i="1" s="1"/>
  <c r="H209" i="1"/>
  <c r="I209" i="1" s="1"/>
  <c r="H210" i="1"/>
  <c r="I210" i="1" s="1"/>
  <c r="H211" i="1"/>
  <c r="I211" i="1" s="1"/>
  <c r="H212" i="1"/>
  <c r="I212" i="1" s="1"/>
  <c r="H213" i="1"/>
  <c r="I213" i="1" s="1"/>
  <c r="H214" i="1"/>
  <c r="H215" i="1"/>
  <c r="H216" i="1"/>
  <c r="I216" i="1" s="1"/>
  <c r="H217" i="1"/>
  <c r="I217" i="1" s="1"/>
  <c r="H218" i="1"/>
  <c r="I218" i="1" s="1"/>
  <c r="H219" i="1"/>
  <c r="I219" i="1" s="1"/>
  <c r="H220" i="1"/>
  <c r="I220" i="1" s="1"/>
  <c r="H221" i="1"/>
  <c r="I221" i="1" s="1"/>
  <c r="H222" i="1"/>
  <c r="I222" i="1" s="1"/>
  <c r="H223" i="1"/>
  <c r="I223" i="1" s="1"/>
  <c r="H224" i="1"/>
  <c r="I224" i="1" s="1"/>
  <c r="H225" i="1"/>
  <c r="I225" i="1" s="1"/>
  <c r="H226" i="1"/>
  <c r="H227" i="1"/>
  <c r="H228" i="1"/>
  <c r="I228" i="1" s="1"/>
  <c r="H229" i="1"/>
  <c r="I229" i="1" s="1"/>
  <c r="H230" i="1"/>
  <c r="I230" i="1" s="1"/>
  <c r="H231" i="1"/>
  <c r="I231" i="1" s="1"/>
  <c r="H232" i="1"/>
  <c r="I232" i="1" s="1"/>
  <c r="H233" i="1"/>
  <c r="I233" i="1" s="1"/>
  <c r="H234" i="1"/>
  <c r="I234" i="1" s="1"/>
  <c r="H235" i="1"/>
  <c r="I235" i="1" s="1"/>
  <c r="H236" i="1"/>
  <c r="I236" i="1" s="1"/>
  <c r="H237" i="1"/>
  <c r="I237" i="1" s="1"/>
  <c r="H238" i="1"/>
  <c r="H239" i="1"/>
  <c r="H240" i="1"/>
  <c r="I240" i="1" s="1"/>
  <c r="H241" i="1"/>
  <c r="I241" i="1" s="1"/>
  <c r="H242" i="1"/>
  <c r="I242" i="1" s="1"/>
  <c r="H243" i="1"/>
  <c r="I243" i="1" s="1"/>
  <c r="H244" i="1"/>
  <c r="I244" i="1" s="1"/>
  <c r="H245" i="1"/>
  <c r="I245" i="1" s="1"/>
  <c r="H246" i="1"/>
  <c r="I246" i="1" s="1"/>
  <c r="H247" i="1"/>
  <c r="I247" i="1" s="1"/>
  <c r="H248" i="1"/>
  <c r="I248" i="1" s="1"/>
  <c r="H249" i="1"/>
  <c r="I249" i="1" s="1"/>
  <c r="H250" i="1"/>
  <c r="H251" i="1"/>
  <c r="H252" i="1"/>
  <c r="I252" i="1" s="1"/>
  <c r="H253" i="1"/>
  <c r="I253" i="1" s="1"/>
  <c r="H254" i="1"/>
  <c r="I254" i="1" s="1"/>
  <c r="H255" i="1"/>
  <c r="I255" i="1" s="1"/>
  <c r="H256" i="1"/>
  <c r="I256" i="1" s="1"/>
  <c r="H257" i="1"/>
  <c r="I257" i="1" s="1"/>
  <c r="H258" i="1"/>
  <c r="I258" i="1" s="1"/>
  <c r="H259" i="1"/>
  <c r="I259" i="1" s="1"/>
  <c r="H260" i="1"/>
  <c r="I260" i="1" s="1"/>
  <c r="H261" i="1"/>
  <c r="I261" i="1" s="1"/>
  <c r="H262" i="1"/>
  <c r="H263" i="1"/>
  <c r="H264" i="1"/>
  <c r="I264" i="1" s="1"/>
  <c r="H265" i="1"/>
  <c r="I265" i="1" s="1"/>
  <c r="H266" i="1"/>
  <c r="I266" i="1" s="1"/>
  <c r="H267" i="1"/>
  <c r="I267" i="1" s="1"/>
  <c r="H268" i="1"/>
  <c r="I268" i="1" s="1"/>
  <c r="H269" i="1"/>
  <c r="I269" i="1" s="1"/>
  <c r="H270" i="1"/>
  <c r="I270" i="1" s="1"/>
  <c r="H271" i="1"/>
  <c r="I271" i="1" s="1"/>
  <c r="H272" i="1"/>
  <c r="I272" i="1" s="1"/>
  <c r="H273" i="1"/>
  <c r="I273" i="1" s="1"/>
  <c r="H274" i="1"/>
  <c r="H275" i="1"/>
  <c r="H276" i="1"/>
  <c r="I276" i="1" s="1"/>
  <c r="H277" i="1"/>
  <c r="I277" i="1" s="1"/>
  <c r="H278" i="1"/>
  <c r="I278" i="1" s="1"/>
  <c r="H279" i="1"/>
  <c r="I279" i="1" s="1"/>
  <c r="H280" i="1"/>
  <c r="I280" i="1" s="1"/>
  <c r="H281" i="1"/>
  <c r="I281" i="1" s="1"/>
  <c r="H282" i="1"/>
  <c r="I282" i="1" s="1"/>
  <c r="H283" i="1"/>
  <c r="I283" i="1" s="1"/>
  <c r="H284" i="1"/>
  <c r="I284" i="1" s="1"/>
  <c r="H285" i="1"/>
  <c r="I285" i="1" s="1"/>
  <c r="H286" i="1"/>
  <c r="H287" i="1"/>
  <c r="H288" i="1"/>
  <c r="I288" i="1" s="1"/>
  <c r="H289" i="1"/>
  <c r="I289" i="1" s="1"/>
  <c r="H290" i="1"/>
  <c r="I290" i="1" s="1"/>
  <c r="H291" i="1"/>
  <c r="I291" i="1" s="1"/>
  <c r="H292" i="1"/>
  <c r="I292" i="1" s="1"/>
  <c r="H293" i="1"/>
  <c r="I293" i="1" s="1"/>
  <c r="H294" i="1"/>
  <c r="I294" i="1" s="1"/>
  <c r="H295" i="1"/>
  <c r="I295" i="1" s="1"/>
  <c r="H296" i="1"/>
  <c r="I296" i="1" s="1"/>
  <c r="H297" i="1"/>
  <c r="I297" i="1" s="1"/>
  <c r="H298" i="1"/>
  <c r="H299" i="1"/>
  <c r="H300" i="1"/>
  <c r="I300" i="1" s="1"/>
  <c r="H301" i="1"/>
  <c r="I301" i="1" s="1"/>
  <c r="H302" i="1"/>
  <c r="I302" i="1" s="1"/>
  <c r="H303" i="1"/>
  <c r="I303" i="1" s="1"/>
  <c r="H304" i="1"/>
  <c r="I304" i="1" s="1"/>
  <c r="H305" i="1"/>
  <c r="I305" i="1" s="1"/>
  <c r="H306" i="1"/>
  <c r="I306" i="1" s="1"/>
  <c r="H307" i="1"/>
  <c r="I307" i="1" s="1"/>
  <c r="H308" i="1"/>
  <c r="I308" i="1" s="1"/>
  <c r="H309" i="1"/>
  <c r="I309" i="1" s="1"/>
  <c r="H310" i="1"/>
  <c r="H311" i="1"/>
  <c r="H312" i="1"/>
  <c r="I312" i="1" s="1"/>
  <c r="H313" i="1"/>
  <c r="I313" i="1" s="1"/>
  <c r="H314" i="1"/>
  <c r="I314" i="1" s="1"/>
  <c r="H315" i="1"/>
  <c r="I315" i="1" s="1"/>
  <c r="H316" i="1"/>
  <c r="I316" i="1" s="1"/>
  <c r="H317" i="1"/>
  <c r="I317" i="1" s="1"/>
  <c r="H318" i="1"/>
  <c r="I318" i="1" s="1"/>
  <c r="H319" i="1"/>
  <c r="I319" i="1" s="1"/>
  <c r="H320" i="1"/>
  <c r="I320" i="1" s="1"/>
  <c r="H321" i="1"/>
  <c r="I321" i="1" s="1"/>
  <c r="H322" i="1"/>
  <c r="H323" i="1"/>
  <c r="H324" i="1"/>
  <c r="I324" i="1" s="1"/>
  <c r="H325" i="1"/>
  <c r="I325" i="1" s="1"/>
  <c r="H326" i="1"/>
  <c r="I326" i="1" s="1"/>
  <c r="H327" i="1"/>
  <c r="I327" i="1" s="1"/>
  <c r="H328" i="1"/>
  <c r="I328" i="1" s="1"/>
  <c r="H329" i="1"/>
  <c r="I329" i="1" s="1"/>
  <c r="H330" i="1"/>
  <c r="I330" i="1" s="1"/>
  <c r="H331" i="1"/>
  <c r="I331" i="1" s="1"/>
  <c r="H332" i="1"/>
  <c r="I332" i="1" s="1"/>
  <c r="H333" i="1"/>
  <c r="I333" i="1" s="1"/>
  <c r="H334" i="1"/>
  <c r="H335" i="1"/>
  <c r="H336" i="1"/>
  <c r="I336" i="1" s="1"/>
  <c r="H337" i="1"/>
  <c r="I337" i="1" s="1"/>
  <c r="H338" i="1"/>
  <c r="I338" i="1" s="1"/>
  <c r="H339" i="1"/>
  <c r="I339" i="1" s="1"/>
  <c r="H340" i="1"/>
  <c r="I340" i="1" s="1"/>
  <c r="H341" i="1"/>
  <c r="I341" i="1" s="1"/>
  <c r="H342" i="1"/>
  <c r="I342" i="1" s="1"/>
  <c r="H343" i="1"/>
  <c r="I343" i="1" s="1"/>
  <c r="H344" i="1"/>
  <c r="I344" i="1" s="1"/>
  <c r="H345" i="1"/>
  <c r="I345" i="1" s="1"/>
  <c r="H346" i="1"/>
  <c r="H347" i="1"/>
  <c r="H348" i="1"/>
  <c r="I348" i="1" s="1"/>
  <c r="H349" i="1"/>
  <c r="I349" i="1" s="1"/>
  <c r="H350" i="1"/>
  <c r="I350" i="1" s="1"/>
  <c r="H351" i="1"/>
  <c r="I351" i="1" s="1"/>
  <c r="H352" i="1"/>
  <c r="I352" i="1" s="1"/>
  <c r="H353" i="1"/>
  <c r="I353" i="1" s="1"/>
  <c r="H354" i="1"/>
  <c r="I354" i="1" s="1"/>
  <c r="H355" i="1"/>
  <c r="I355" i="1" s="1"/>
  <c r="H356" i="1"/>
  <c r="I356" i="1" s="1"/>
  <c r="H357" i="1"/>
  <c r="I357" i="1" s="1"/>
  <c r="H358" i="1"/>
  <c r="H359" i="1"/>
  <c r="H360" i="1"/>
  <c r="I360" i="1" s="1"/>
  <c r="H361" i="1"/>
  <c r="I361" i="1" s="1"/>
  <c r="H362" i="1"/>
  <c r="I362" i="1" s="1"/>
  <c r="H363" i="1"/>
  <c r="I363" i="1" s="1"/>
  <c r="H364" i="1"/>
  <c r="I364" i="1" s="1"/>
  <c r="H365" i="1"/>
  <c r="I365" i="1" s="1"/>
  <c r="H366" i="1"/>
  <c r="I366" i="1" s="1"/>
  <c r="H367" i="1"/>
  <c r="I367" i="1" s="1"/>
  <c r="H368" i="1"/>
  <c r="I368" i="1" s="1"/>
  <c r="H369" i="1"/>
  <c r="I369" i="1" s="1"/>
  <c r="H370" i="1"/>
  <c r="H371" i="1"/>
  <c r="H372" i="1"/>
  <c r="I372" i="1" s="1"/>
  <c r="H373" i="1"/>
  <c r="I373" i="1" s="1"/>
  <c r="H374" i="1"/>
  <c r="I374" i="1" s="1"/>
  <c r="H375" i="1"/>
  <c r="I375" i="1" s="1"/>
  <c r="H376" i="1"/>
  <c r="I376" i="1" s="1"/>
  <c r="H377" i="1"/>
  <c r="I377" i="1" s="1"/>
  <c r="H378" i="1"/>
  <c r="I378" i="1" s="1"/>
  <c r="H379" i="1"/>
  <c r="I379" i="1" s="1"/>
  <c r="H380" i="1"/>
  <c r="I380" i="1" s="1"/>
  <c r="H381" i="1"/>
  <c r="I381" i="1" s="1"/>
  <c r="H382" i="1"/>
  <c r="H383" i="1"/>
  <c r="H384" i="1"/>
  <c r="I384" i="1" s="1"/>
  <c r="H385" i="1"/>
  <c r="I385" i="1" s="1"/>
  <c r="H386" i="1"/>
  <c r="I386" i="1" s="1"/>
  <c r="H387" i="1"/>
  <c r="I387" i="1" s="1"/>
  <c r="H388" i="1"/>
  <c r="I388" i="1" s="1"/>
  <c r="H389" i="1"/>
  <c r="I389" i="1" s="1"/>
  <c r="H390" i="1"/>
  <c r="I390" i="1" s="1"/>
  <c r="H391" i="1"/>
  <c r="I391" i="1" s="1"/>
  <c r="H392" i="1"/>
  <c r="I392" i="1" s="1"/>
  <c r="H393" i="1"/>
  <c r="I393" i="1" s="1"/>
  <c r="H394" i="1"/>
  <c r="H395" i="1"/>
  <c r="H396" i="1"/>
  <c r="I396" i="1" s="1"/>
  <c r="H397" i="1"/>
  <c r="I397" i="1" s="1"/>
  <c r="H398" i="1"/>
  <c r="I398" i="1" s="1"/>
  <c r="H399" i="1"/>
  <c r="I399" i="1" s="1"/>
  <c r="H400" i="1"/>
  <c r="I400" i="1" s="1"/>
  <c r="H401" i="1"/>
  <c r="I401" i="1" s="1"/>
  <c r="H402" i="1"/>
  <c r="I402" i="1" s="1"/>
  <c r="H403" i="1"/>
  <c r="I403" i="1" s="1"/>
  <c r="H404" i="1"/>
  <c r="I404" i="1" s="1"/>
  <c r="H405" i="1"/>
  <c r="I405" i="1" s="1"/>
  <c r="H406" i="1"/>
  <c r="H407" i="1"/>
  <c r="H408" i="1"/>
  <c r="I408" i="1" s="1"/>
  <c r="H409" i="1"/>
  <c r="I409" i="1" s="1"/>
  <c r="H410" i="1"/>
  <c r="I410" i="1" s="1"/>
  <c r="H411" i="1"/>
  <c r="I411" i="1" s="1"/>
  <c r="H412" i="1"/>
  <c r="I412" i="1" s="1"/>
  <c r="H413" i="1"/>
  <c r="I413" i="1" s="1"/>
  <c r="H414" i="1"/>
  <c r="I414" i="1" s="1"/>
  <c r="H415" i="1"/>
  <c r="I415" i="1" s="1"/>
  <c r="H416" i="1"/>
  <c r="I416" i="1" s="1"/>
  <c r="H417" i="1"/>
  <c r="I417" i="1" s="1"/>
  <c r="H418" i="1"/>
  <c r="H419" i="1"/>
  <c r="H420" i="1"/>
  <c r="I420" i="1" s="1"/>
  <c r="H421" i="1"/>
  <c r="I421" i="1" s="1"/>
  <c r="H422" i="1"/>
  <c r="I422" i="1" s="1"/>
  <c r="H423" i="1"/>
  <c r="I423" i="1" s="1"/>
  <c r="H424" i="1"/>
  <c r="I424" i="1" s="1"/>
  <c r="H425" i="1"/>
  <c r="I425" i="1" s="1"/>
  <c r="H426" i="1"/>
  <c r="I426" i="1" s="1"/>
  <c r="H427" i="1"/>
  <c r="I427" i="1" s="1"/>
  <c r="H428" i="1"/>
  <c r="I428" i="1" s="1"/>
  <c r="H429" i="1"/>
  <c r="I429" i="1" s="1"/>
  <c r="H430" i="1"/>
  <c r="H431" i="1"/>
  <c r="H432" i="1"/>
  <c r="I432" i="1" s="1"/>
  <c r="H433" i="1"/>
  <c r="I433" i="1" s="1"/>
  <c r="H434" i="1"/>
  <c r="I434" i="1" s="1"/>
  <c r="H435" i="1"/>
  <c r="I435" i="1" s="1"/>
  <c r="H436" i="1"/>
  <c r="I436" i="1" s="1"/>
  <c r="H437" i="1"/>
  <c r="I437" i="1" s="1"/>
  <c r="H438" i="1"/>
  <c r="I438" i="1" s="1"/>
  <c r="H439" i="1"/>
  <c r="I439" i="1" s="1"/>
  <c r="H440" i="1"/>
  <c r="I440" i="1" s="1"/>
  <c r="H441" i="1"/>
  <c r="I441" i="1" s="1"/>
  <c r="H442" i="1"/>
  <c r="H443" i="1"/>
  <c r="H444" i="1"/>
  <c r="I444" i="1" s="1"/>
  <c r="H445" i="1"/>
  <c r="I445" i="1" s="1"/>
  <c r="H446" i="1"/>
  <c r="I446" i="1" s="1"/>
  <c r="H447" i="1"/>
  <c r="I447" i="1" s="1"/>
  <c r="H448" i="1"/>
  <c r="I448" i="1" s="1"/>
  <c r="H449" i="1"/>
  <c r="I449" i="1" s="1"/>
  <c r="H450" i="1"/>
  <c r="I450" i="1" s="1"/>
  <c r="H451" i="1"/>
  <c r="I451" i="1" s="1"/>
  <c r="H452" i="1"/>
  <c r="I452" i="1" s="1"/>
  <c r="H453" i="1"/>
  <c r="I453" i="1" s="1"/>
  <c r="H454" i="1"/>
  <c r="H455" i="1"/>
  <c r="H456" i="1"/>
  <c r="I456" i="1" s="1"/>
  <c r="H457" i="1"/>
  <c r="I457" i="1" s="1"/>
  <c r="H458" i="1"/>
  <c r="I458" i="1" s="1"/>
  <c r="H459" i="1"/>
  <c r="I459" i="1" s="1"/>
  <c r="H460" i="1"/>
  <c r="I460" i="1" s="1"/>
  <c r="H461" i="1"/>
  <c r="I461" i="1" s="1"/>
  <c r="H462" i="1"/>
  <c r="I462" i="1" s="1"/>
  <c r="H463" i="1"/>
  <c r="I463" i="1" s="1"/>
  <c r="H464" i="1"/>
  <c r="I464" i="1" s="1"/>
  <c r="H465" i="1"/>
  <c r="I465" i="1" s="1"/>
  <c r="H466" i="1"/>
  <c r="H467" i="1"/>
  <c r="H468" i="1"/>
  <c r="I468" i="1" s="1"/>
  <c r="H469" i="1"/>
  <c r="I469" i="1" s="1"/>
  <c r="H470" i="1"/>
  <c r="I470" i="1" s="1"/>
  <c r="H471" i="1"/>
  <c r="I471" i="1" s="1"/>
  <c r="H472" i="1"/>
  <c r="I472" i="1" s="1"/>
  <c r="H473" i="1"/>
  <c r="I473" i="1" s="1"/>
  <c r="H474" i="1"/>
  <c r="I474" i="1" s="1"/>
  <c r="H475" i="1"/>
  <c r="I475" i="1" s="1"/>
  <c r="H476" i="1"/>
  <c r="I476" i="1" s="1"/>
  <c r="H477" i="1"/>
  <c r="I477" i="1" s="1"/>
  <c r="H478" i="1"/>
  <c r="H479" i="1"/>
  <c r="H480" i="1"/>
  <c r="I480" i="1" s="1"/>
  <c r="H481" i="1"/>
  <c r="I481" i="1" s="1"/>
  <c r="H482" i="1"/>
  <c r="I482" i="1" s="1"/>
  <c r="H483" i="1"/>
  <c r="I483" i="1" s="1"/>
  <c r="H484" i="1"/>
  <c r="I484" i="1" s="1"/>
  <c r="H485" i="1"/>
  <c r="I485" i="1" s="1"/>
  <c r="H486" i="1"/>
  <c r="I486" i="1" s="1"/>
  <c r="H487" i="1"/>
  <c r="I487" i="1" s="1"/>
  <c r="H488" i="1"/>
  <c r="I488" i="1" s="1"/>
  <c r="H489" i="1"/>
  <c r="I489" i="1" s="1"/>
  <c r="H490" i="1"/>
  <c r="H491" i="1"/>
  <c r="H492" i="1"/>
  <c r="I492" i="1" s="1"/>
  <c r="H493" i="1"/>
  <c r="I493" i="1" s="1"/>
  <c r="H494" i="1"/>
  <c r="I494" i="1" s="1"/>
  <c r="H495" i="1"/>
  <c r="I495" i="1" s="1"/>
  <c r="H496" i="1"/>
  <c r="I496" i="1" s="1"/>
  <c r="H497" i="1"/>
  <c r="I497" i="1" s="1"/>
  <c r="H498" i="1"/>
  <c r="I498" i="1" s="1"/>
  <c r="H499" i="1"/>
  <c r="I499" i="1" s="1"/>
  <c r="H500" i="1"/>
  <c r="I500" i="1" s="1"/>
  <c r="H501" i="1"/>
  <c r="I501" i="1" s="1"/>
  <c r="BR343" i="28" l="1"/>
  <c r="I53" i="29"/>
  <c r="I54" i="29" s="1"/>
  <c r="I181" i="29"/>
  <c r="I77" i="29"/>
  <c r="I78" i="29" s="1"/>
  <c r="I14" i="29"/>
  <c r="I410" i="29"/>
  <c r="I154" i="29"/>
  <c r="I155" i="29" s="1"/>
  <c r="I156" i="29" s="1"/>
  <c r="I157" i="29" s="1"/>
  <c r="I158" i="29" s="1"/>
  <c r="I159" i="29" s="1"/>
  <c r="I160" i="29" s="1"/>
  <c r="I431" i="29"/>
  <c r="I457" i="29"/>
  <c r="I20" i="29"/>
  <c r="I21" i="29" s="1"/>
  <c r="I22" i="29" s="1"/>
  <c r="I23" i="29" s="1"/>
  <c r="I24" i="29" s="1"/>
  <c r="I25" i="29" s="1"/>
  <c r="I26" i="29" s="1"/>
  <c r="I162" i="29"/>
  <c r="I182" i="29"/>
  <c r="I450" i="29"/>
  <c r="I451" i="29" s="1"/>
  <c r="I452" i="29" s="1"/>
  <c r="I453" i="29" s="1"/>
  <c r="I454" i="29" s="1"/>
  <c r="I455" i="29" s="1"/>
  <c r="I456" i="29" s="1"/>
  <c r="I325" i="29"/>
  <c r="I326" i="29" s="1"/>
  <c r="I327" i="29" s="1"/>
  <c r="BR113" i="28"/>
  <c r="CF128" i="28"/>
  <c r="AC427" i="28"/>
  <c r="AB427" i="28"/>
  <c r="AC47" i="28"/>
  <c r="AB47" i="28"/>
  <c r="AC95" i="28"/>
  <c r="AB95" i="28"/>
  <c r="AC143" i="28"/>
  <c r="AB143" i="28"/>
  <c r="AC191" i="28"/>
  <c r="AB191" i="28"/>
  <c r="AC239" i="28"/>
  <c r="AB239" i="28"/>
  <c r="AB287" i="28"/>
  <c r="AC287" i="28"/>
  <c r="AC32" i="28"/>
  <c r="AB32" i="28"/>
  <c r="AC80" i="28"/>
  <c r="AB80" i="28"/>
  <c r="AC128" i="28"/>
  <c r="AB128" i="28"/>
  <c r="AC176" i="28"/>
  <c r="AB176" i="28"/>
  <c r="AC224" i="28"/>
  <c r="AB224" i="28"/>
  <c r="AC272" i="28"/>
  <c r="AB272" i="28"/>
  <c r="AC5" i="28"/>
  <c r="AB5" i="28"/>
  <c r="AC53" i="28"/>
  <c r="AB53" i="28"/>
  <c r="AC101" i="28"/>
  <c r="AB101" i="28"/>
  <c r="AC149" i="28"/>
  <c r="AB149" i="28"/>
  <c r="AC197" i="28"/>
  <c r="AB197" i="28"/>
  <c r="AC245" i="28"/>
  <c r="AB245" i="28"/>
  <c r="AC293" i="28"/>
  <c r="AB293" i="28"/>
  <c r="AC6" i="28"/>
  <c r="AB6" i="28"/>
  <c r="AC54" i="28"/>
  <c r="AB54" i="28"/>
  <c r="AC102" i="28"/>
  <c r="AB102" i="28"/>
  <c r="AC150" i="28"/>
  <c r="AB150" i="28"/>
  <c r="AC198" i="28"/>
  <c r="AB198" i="28"/>
  <c r="AC246" i="28"/>
  <c r="AB246" i="28"/>
  <c r="AC294" i="28"/>
  <c r="AB294" i="28"/>
  <c r="AC19" i="28"/>
  <c r="AB19" i="28"/>
  <c r="AC67" i="28"/>
  <c r="AB67" i="28"/>
  <c r="AC115" i="28"/>
  <c r="AB115" i="28"/>
  <c r="AC163" i="28"/>
  <c r="AB163" i="28"/>
  <c r="AC211" i="28"/>
  <c r="AB211" i="28"/>
  <c r="AC259" i="28"/>
  <c r="AB259" i="28"/>
  <c r="AC4" i="28"/>
  <c r="AB4" i="28"/>
  <c r="AC52" i="28"/>
  <c r="AB52" i="28"/>
  <c r="AC100" i="28"/>
  <c r="AB100" i="28"/>
  <c r="AB148" i="28"/>
  <c r="AC148" i="28"/>
  <c r="AB196" i="28"/>
  <c r="AC196" i="28"/>
  <c r="AB244" i="28"/>
  <c r="AC244" i="28"/>
  <c r="AB292" i="28"/>
  <c r="AC292" i="28"/>
  <c r="AC25" i="28"/>
  <c r="AB25" i="28"/>
  <c r="AC73" i="28"/>
  <c r="AB73" i="28"/>
  <c r="AC121" i="28"/>
  <c r="AB121" i="28"/>
  <c r="AC169" i="28"/>
  <c r="AB169" i="28"/>
  <c r="AC217" i="28"/>
  <c r="AB217" i="28"/>
  <c r="AB265" i="28"/>
  <c r="AC265" i="28"/>
  <c r="AC26" i="28"/>
  <c r="AB26" i="28"/>
  <c r="AC74" i="28"/>
  <c r="AB74" i="28"/>
  <c r="AC122" i="28"/>
  <c r="AB122" i="28"/>
  <c r="AC170" i="28"/>
  <c r="AB170" i="28"/>
  <c r="AC218" i="28"/>
  <c r="AB218" i="28"/>
  <c r="AC266" i="28"/>
  <c r="AB266" i="28"/>
  <c r="AC39" i="28"/>
  <c r="AB39" i="28"/>
  <c r="AC87" i="28"/>
  <c r="AB87" i="28"/>
  <c r="AC135" i="28"/>
  <c r="AB135" i="28"/>
  <c r="AC183" i="28"/>
  <c r="AB183" i="28"/>
  <c r="AC231" i="28"/>
  <c r="AB231" i="28"/>
  <c r="AB279" i="28"/>
  <c r="AC279" i="28"/>
  <c r="AC307" i="28"/>
  <c r="AB307" i="28"/>
  <c r="AC315" i="28"/>
  <c r="AB315" i="28"/>
  <c r="AC323" i="28"/>
  <c r="AB323" i="28"/>
  <c r="AB331" i="28"/>
  <c r="AC331" i="28"/>
  <c r="AC339" i="28"/>
  <c r="AB339" i="28"/>
  <c r="AB347" i="28"/>
  <c r="AC347" i="28"/>
  <c r="AC363" i="28"/>
  <c r="AB363" i="28"/>
  <c r="AC371" i="28"/>
  <c r="AB371" i="28"/>
  <c r="AC379" i="28"/>
  <c r="AB379" i="28"/>
  <c r="AC387" i="28"/>
  <c r="AB387" i="28"/>
  <c r="AC395" i="28"/>
  <c r="AB395" i="28"/>
  <c r="AC411" i="28"/>
  <c r="AB411" i="28"/>
  <c r="AC419" i="28"/>
  <c r="AB419" i="28"/>
  <c r="AC435" i="28"/>
  <c r="AB435" i="28"/>
  <c r="AC451" i="28"/>
  <c r="AB451" i="28"/>
  <c r="AC459" i="28"/>
  <c r="AB459" i="28"/>
  <c r="AC467" i="28"/>
  <c r="AB467" i="28"/>
  <c r="AC475" i="28"/>
  <c r="AB475" i="28"/>
  <c r="AB491" i="28"/>
  <c r="AC491" i="28"/>
  <c r="AB499" i="28"/>
  <c r="AC499" i="28"/>
  <c r="AC24" i="28"/>
  <c r="AB24" i="28"/>
  <c r="AC72" i="28"/>
  <c r="AB72" i="28"/>
  <c r="AC120" i="28"/>
  <c r="AB120" i="28"/>
  <c r="AC168" i="28"/>
  <c r="AB168" i="28"/>
  <c r="AC216" i="28"/>
  <c r="AB216" i="28"/>
  <c r="AC264" i="28"/>
  <c r="AB264" i="28"/>
  <c r="AC45" i="28"/>
  <c r="AB45" i="28"/>
  <c r="AC93" i="28"/>
  <c r="AB93" i="28"/>
  <c r="AC141" i="28"/>
  <c r="AB141" i="28"/>
  <c r="AC189" i="28"/>
  <c r="AB189" i="28"/>
  <c r="AC237" i="28"/>
  <c r="AB237" i="28"/>
  <c r="AC285" i="28"/>
  <c r="AB285" i="28"/>
  <c r="AC46" i="28"/>
  <c r="AB46" i="28"/>
  <c r="AC94" i="28"/>
  <c r="AB94" i="28"/>
  <c r="AB142" i="28"/>
  <c r="AC142" i="28"/>
  <c r="AC190" i="28"/>
  <c r="AB190" i="28"/>
  <c r="AB238" i="28"/>
  <c r="AC238" i="28"/>
  <c r="AC286" i="28"/>
  <c r="AB286" i="28"/>
  <c r="CF109" i="28"/>
  <c r="AC11" i="28"/>
  <c r="AB11" i="28"/>
  <c r="AC59" i="28"/>
  <c r="AB59" i="28"/>
  <c r="AC107" i="28"/>
  <c r="AB107" i="28"/>
  <c r="AC155" i="28"/>
  <c r="AB155" i="28"/>
  <c r="AD155" i="28" s="1"/>
  <c r="AC203" i="28"/>
  <c r="AB203" i="28"/>
  <c r="AB251" i="28"/>
  <c r="AC251" i="28"/>
  <c r="AC299" i="28"/>
  <c r="AB299" i="28"/>
  <c r="AC44" i="28"/>
  <c r="AB44" i="28"/>
  <c r="AC92" i="28"/>
  <c r="AB92" i="28"/>
  <c r="AC140" i="28"/>
  <c r="AB140" i="28"/>
  <c r="AD140" i="28" s="1"/>
  <c r="AB188" i="28"/>
  <c r="AC188" i="28"/>
  <c r="AC236" i="28"/>
  <c r="AB236" i="28"/>
  <c r="AC284" i="28"/>
  <c r="AB284" i="28"/>
  <c r="AC328" i="28"/>
  <c r="AB328" i="28"/>
  <c r="AC352" i="28"/>
  <c r="AB352" i="28"/>
  <c r="AC376" i="28"/>
  <c r="AB376" i="28"/>
  <c r="AD376" i="28" s="1"/>
  <c r="AC17" i="28"/>
  <c r="AB17" i="28"/>
  <c r="AC65" i="28"/>
  <c r="AB65" i="28"/>
  <c r="AC113" i="28"/>
  <c r="AB113" i="28"/>
  <c r="AC161" i="28"/>
  <c r="AB161" i="28"/>
  <c r="AC209" i="28"/>
  <c r="AB209" i="28"/>
  <c r="AB257" i="28"/>
  <c r="AC257" i="28"/>
  <c r="AC18" i="28"/>
  <c r="AB18" i="28"/>
  <c r="AC66" i="28"/>
  <c r="AB66" i="28"/>
  <c r="AC114" i="28"/>
  <c r="AB114" i="28"/>
  <c r="AB162" i="28"/>
  <c r="AC162" i="28"/>
  <c r="AC210" i="28"/>
  <c r="AB210" i="28"/>
  <c r="AC258" i="28"/>
  <c r="AB258" i="28"/>
  <c r="AD258" i="28" s="1"/>
  <c r="AC322" i="28"/>
  <c r="AB322" i="28"/>
  <c r="AB346" i="28"/>
  <c r="AC346" i="28"/>
  <c r="AC370" i="28"/>
  <c r="AB370" i="28"/>
  <c r="AC31" i="28"/>
  <c r="AB31" i="28"/>
  <c r="AC79" i="28"/>
  <c r="AB79" i="28"/>
  <c r="AB127" i="28"/>
  <c r="AC127" i="28"/>
  <c r="AC175" i="28"/>
  <c r="AB175" i="28"/>
  <c r="AC223" i="28"/>
  <c r="AB223" i="28"/>
  <c r="AC271" i="28"/>
  <c r="AB271" i="28"/>
  <c r="AB16" i="28"/>
  <c r="AC16" i="28"/>
  <c r="AB64" i="28"/>
  <c r="AC64" i="28"/>
  <c r="AC112" i="28"/>
  <c r="AB112" i="28"/>
  <c r="AD112" i="28" s="1"/>
  <c r="AC160" i="28"/>
  <c r="AB160" i="28"/>
  <c r="AC208" i="28"/>
  <c r="AB208" i="28"/>
  <c r="AC256" i="28"/>
  <c r="AB256" i="28"/>
  <c r="AC304" i="28"/>
  <c r="AB304" i="28"/>
  <c r="AC312" i="28"/>
  <c r="AB312" i="28"/>
  <c r="AC320" i="28"/>
  <c r="AB320" i="28"/>
  <c r="AD320" i="28" s="1"/>
  <c r="AC336" i="28"/>
  <c r="AB336" i="28"/>
  <c r="AC344" i="28"/>
  <c r="AB344" i="28"/>
  <c r="AC360" i="28"/>
  <c r="AB360" i="28"/>
  <c r="AC368" i="28"/>
  <c r="AB368" i="28"/>
  <c r="AC384" i="28"/>
  <c r="AB384" i="28"/>
  <c r="AC392" i="28"/>
  <c r="AB392" i="28"/>
  <c r="AD392" i="28" s="1"/>
  <c r="AB400" i="28"/>
  <c r="AC400" i="28"/>
  <c r="AC408" i="28"/>
  <c r="AB408" i="28"/>
  <c r="AC416" i="28"/>
  <c r="AB416" i="28"/>
  <c r="AC424" i="28"/>
  <c r="AB424" i="28"/>
  <c r="AC432" i="28"/>
  <c r="AB432" i="28"/>
  <c r="AC440" i="28"/>
  <c r="AB440" i="28"/>
  <c r="AD440" i="28" s="1"/>
  <c r="AC448" i="28"/>
  <c r="AB448" i="28"/>
  <c r="AB456" i="28"/>
  <c r="AC456" i="28"/>
  <c r="AC464" i="28"/>
  <c r="AB464" i="28"/>
  <c r="AB472" i="28"/>
  <c r="AC472" i="28"/>
  <c r="AC480" i="28"/>
  <c r="AB480" i="28"/>
  <c r="AB488" i="28"/>
  <c r="AC488" i="28"/>
  <c r="AB496" i="28"/>
  <c r="AC496" i="28"/>
  <c r="AC37" i="28"/>
  <c r="AB37" i="28"/>
  <c r="AC85" i="28"/>
  <c r="AB85" i="28"/>
  <c r="AC133" i="28"/>
  <c r="AB133" i="28"/>
  <c r="AC181" i="28"/>
  <c r="AB181" i="28"/>
  <c r="AC229" i="28"/>
  <c r="AB229" i="28"/>
  <c r="AD229" i="28" s="1"/>
  <c r="AC277" i="28"/>
  <c r="AB277" i="28"/>
  <c r="AC305" i="28"/>
  <c r="AB305" i="28"/>
  <c r="AB313" i="28"/>
  <c r="AC313" i="28"/>
  <c r="AC321" i="28"/>
  <c r="AB321" i="28"/>
  <c r="AC329" i="28"/>
  <c r="AB329" i="28"/>
  <c r="AC337" i="28"/>
  <c r="AB337" i="28"/>
  <c r="AD337" i="28" s="1"/>
  <c r="AC345" i="28"/>
  <c r="AB345" i="28"/>
  <c r="AC353" i="28"/>
  <c r="AB353" i="28"/>
  <c r="AC361" i="28"/>
  <c r="AB361" i="28"/>
  <c r="AC369" i="28"/>
  <c r="AB369" i="28"/>
  <c r="AC377" i="28"/>
  <c r="AB377" i="28"/>
  <c r="AC385" i="28"/>
  <c r="AB385" i="28"/>
  <c r="AD385" i="28" s="1"/>
  <c r="AC393" i="28"/>
  <c r="AB393" i="28"/>
  <c r="AC401" i="28"/>
  <c r="AB401" i="28"/>
  <c r="AC409" i="28"/>
  <c r="AB409" i="28"/>
  <c r="AC417" i="28"/>
  <c r="AB417" i="28"/>
  <c r="AC425" i="28"/>
  <c r="AB425" i="28"/>
  <c r="AB433" i="28"/>
  <c r="AC433" i="28"/>
  <c r="AC441" i="28"/>
  <c r="AB441" i="28"/>
  <c r="AC449" i="28"/>
  <c r="AB449" i="28"/>
  <c r="AC457" i="28"/>
  <c r="AB457" i="28"/>
  <c r="AC465" i="28"/>
  <c r="AB465" i="28"/>
  <c r="AC473" i="28"/>
  <c r="AB473" i="28"/>
  <c r="AC481" i="28"/>
  <c r="AB481" i="28"/>
  <c r="AD481" i="28" s="1"/>
  <c r="AC489" i="28"/>
  <c r="AB489" i="28"/>
  <c r="AC497" i="28"/>
  <c r="AB497" i="28"/>
  <c r="AC38" i="28"/>
  <c r="AB38" i="28"/>
  <c r="AC86" i="28"/>
  <c r="AB86" i="28"/>
  <c r="AC134" i="28"/>
  <c r="AB134" i="28"/>
  <c r="AC182" i="28"/>
  <c r="AB182" i="28"/>
  <c r="AD182" i="28" s="1"/>
  <c r="AC230" i="28"/>
  <c r="AB230" i="28"/>
  <c r="AC278" i="28"/>
  <c r="AB278" i="28"/>
  <c r="AC306" i="28"/>
  <c r="AB306" i="28"/>
  <c r="AC314" i="28"/>
  <c r="AB314" i="28"/>
  <c r="AC330" i="28"/>
  <c r="AB330" i="28"/>
  <c r="AC338" i="28"/>
  <c r="AB338" i="28"/>
  <c r="AD338" i="28" s="1"/>
  <c r="AC354" i="28"/>
  <c r="AB354" i="28"/>
  <c r="AC362" i="28"/>
  <c r="AB362" i="28"/>
  <c r="AC378" i="28"/>
  <c r="AB378" i="28"/>
  <c r="AC386" i="28"/>
  <c r="AB386" i="28"/>
  <c r="AB394" i="28"/>
  <c r="AC394" i="28"/>
  <c r="AB402" i="28"/>
  <c r="AC402" i="28"/>
  <c r="AC410" i="28"/>
  <c r="AB410" i="28"/>
  <c r="AC418" i="28"/>
  <c r="AB418" i="28"/>
  <c r="AC426" i="28"/>
  <c r="AB426" i="28"/>
  <c r="AC434" i="28"/>
  <c r="AB434" i="28"/>
  <c r="AC442" i="28"/>
  <c r="AB442" i="28"/>
  <c r="AC450" i="28"/>
  <c r="AB450" i="28"/>
  <c r="AD450" i="28" s="1"/>
  <c r="AC458" i="28"/>
  <c r="AB458" i="28"/>
  <c r="AB466" i="28"/>
  <c r="AC466" i="28"/>
  <c r="AC474" i="28"/>
  <c r="AB474" i="28"/>
  <c r="AC482" i="28"/>
  <c r="AB482" i="28"/>
  <c r="AC490" i="28"/>
  <c r="AB490" i="28"/>
  <c r="AB498" i="28"/>
  <c r="AC498" i="28"/>
  <c r="AC3" i="28"/>
  <c r="AB3" i="28"/>
  <c r="AC51" i="28"/>
  <c r="AB51" i="28"/>
  <c r="AC99" i="28"/>
  <c r="AB99" i="28"/>
  <c r="AC147" i="28"/>
  <c r="AB147" i="28"/>
  <c r="AC195" i="28"/>
  <c r="AB195" i="28"/>
  <c r="AC243" i="28"/>
  <c r="AB243" i="28"/>
  <c r="AD243" i="28" s="1"/>
  <c r="AB291" i="28"/>
  <c r="AC291" i="28"/>
  <c r="AC36" i="28"/>
  <c r="AB36" i="28"/>
  <c r="AC84" i="28"/>
  <c r="AB84" i="28"/>
  <c r="AC132" i="28"/>
  <c r="AB132" i="28"/>
  <c r="AC180" i="28"/>
  <c r="AB180" i="28"/>
  <c r="AC228" i="28"/>
  <c r="AB228" i="28"/>
  <c r="AD228" i="28" s="1"/>
  <c r="AC276" i="28"/>
  <c r="AB276" i="28"/>
  <c r="AC9" i="28"/>
  <c r="AB9" i="28"/>
  <c r="AC57" i="28"/>
  <c r="AB57" i="28"/>
  <c r="AC105" i="28"/>
  <c r="AB105" i="28"/>
  <c r="AB153" i="28"/>
  <c r="AC153" i="28"/>
  <c r="AB201" i="28"/>
  <c r="AC201" i="28"/>
  <c r="AC249" i="28"/>
  <c r="AB249" i="28"/>
  <c r="AC297" i="28"/>
  <c r="AB297" i="28"/>
  <c r="AC10" i="28"/>
  <c r="AB10" i="28"/>
  <c r="AC58" i="28"/>
  <c r="AB58" i="28"/>
  <c r="AB106" i="28"/>
  <c r="AC106" i="28"/>
  <c r="AB154" i="28"/>
  <c r="AC154" i="28"/>
  <c r="AC202" i="28"/>
  <c r="AB202" i="28"/>
  <c r="AC250" i="28"/>
  <c r="AB250" i="28"/>
  <c r="AC298" i="28"/>
  <c r="AB298" i="28"/>
  <c r="K2" i="16"/>
  <c r="AC23" i="28"/>
  <c r="AB23" i="28"/>
  <c r="AC71" i="28"/>
  <c r="AB71" i="28"/>
  <c r="AC119" i="28"/>
  <c r="AB119" i="28"/>
  <c r="AC167" i="28"/>
  <c r="AB167" i="28"/>
  <c r="AC215" i="28"/>
  <c r="AB215" i="28"/>
  <c r="AC263" i="28"/>
  <c r="AB263" i="28"/>
  <c r="AC8" i="28"/>
  <c r="AB8" i="28"/>
  <c r="AC56" i="28"/>
  <c r="AB56" i="28"/>
  <c r="AC104" i="28"/>
  <c r="AB104" i="28"/>
  <c r="AC152" i="28"/>
  <c r="AB152" i="28"/>
  <c r="AC200" i="28"/>
  <c r="AB200" i="28"/>
  <c r="AC248" i="28"/>
  <c r="AB248" i="28"/>
  <c r="AC296" i="28"/>
  <c r="AB296" i="28"/>
  <c r="AC29" i="28"/>
  <c r="AB29" i="28"/>
  <c r="AC77" i="28"/>
  <c r="AB77" i="28"/>
  <c r="AC125" i="28"/>
  <c r="AB125" i="28"/>
  <c r="AC173" i="28"/>
  <c r="AB173" i="28"/>
  <c r="AB221" i="28"/>
  <c r="AC221" i="28"/>
  <c r="AC269" i="28"/>
  <c r="AB269" i="28"/>
  <c r="AC30" i="28"/>
  <c r="AB30" i="28"/>
  <c r="AC78" i="28"/>
  <c r="AB78" i="28"/>
  <c r="AC126" i="28"/>
  <c r="AB126" i="28"/>
  <c r="AC174" i="28"/>
  <c r="AB174" i="28"/>
  <c r="AC222" i="28"/>
  <c r="AB222" i="28"/>
  <c r="AC270" i="28"/>
  <c r="AB270" i="28"/>
  <c r="AB43" i="28"/>
  <c r="AD43" i="28" s="1"/>
  <c r="AC43" i="28"/>
  <c r="AB91" i="28"/>
  <c r="AC91" i="28"/>
  <c r="AB139" i="28"/>
  <c r="AC139" i="28"/>
  <c r="AC187" i="28"/>
  <c r="AB187" i="28"/>
  <c r="AC235" i="28"/>
  <c r="AB235" i="28"/>
  <c r="AC283" i="28"/>
  <c r="AB283" i="28"/>
  <c r="AC28" i="28"/>
  <c r="AB28" i="28"/>
  <c r="AC76" i="28"/>
  <c r="AB76" i="28"/>
  <c r="AB124" i="28"/>
  <c r="AC124" i="28"/>
  <c r="AC172" i="28"/>
  <c r="AB172" i="28"/>
  <c r="AC220" i="28"/>
  <c r="AB220" i="28"/>
  <c r="AB268" i="28"/>
  <c r="AC268" i="28"/>
  <c r="AB49" i="28"/>
  <c r="AD49" i="28" s="1"/>
  <c r="AC49" i="28"/>
  <c r="AC97" i="28"/>
  <c r="AB97" i="28"/>
  <c r="AC145" i="28"/>
  <c r="AB145" i="28"/>
  <c r="AC193" i="28"/>
  <c r="AB193" i="28"/>
  <c r="AC241" i="28"/>
  <c r="AB241" i="28"/>
  <c r="AC289" i="28"/>
  <c r="AB289" i="28"/>
  <c r="AC50" i="28"/>
  <c r="AB50" i="28"/>
  <c r="AC98" i="28"/>
  <c r="AB98" i="28"/>
  <c r="AC146" i="28"/>
  <c r="AB146" i="28"/>
  <c r="AC194" i="28"/>
  <c r="AB194" i="28"/>
  <c r="AC242" i="28"/>
  <c r="AB242" i="28"/>
  <c r="AC290" i="28"/>
  <c r="AB290" i="28"/>
  <c r="AB483" i="28"/>
  <c r="AC483" i="28"/>
  <c r="AC15" i="28"/>
  <c r="AB15" i="28"/>
  <c r="AC63" i="28"/>
  <c r="AB63" i="28"/>
  <c r="AC111" i="28"/>
  <c r="AB111" i="28"/>
  <c r="AC159" i="28"/>
  <c r="AB159" i="28"/>
  <c r="AC207" i="28"/>
  <c r="AB207" i="28"/>
  <c r="AC255" i="28"/>
  <c r="AB255" i="28"/>
  <c r="AC303" i="28"/>
  <c r="AB303" i="28"/>
  <c r="AC311" i="28"/>
  <c r="AB311" i="28"/>
  <c r="AC319" i="28"/>
  <c r="AB319" i="28"/>
  <c r="AC327" i="28"/>
  <c r="AB327" i="28"/>
  <c r="AC335" i="28"/>
  <c r="AB335" i="28"/>
  <c r="AC343" i="28"/>
  <c r="AB343" i="28"/>
  <c r="AC351" i="28"/>
  <c r="AB351" i="28"/>
  <c r="AC359" i="28"/>
  <c r="AB359" i="28"/>
  <c r="AC367" i="28"/>
  <c r="AB367" i="28"/>
  <c r="AC375" i="28"/>
  <c r="AB375" i="28"/>
  <c r="AB383" i="28"/>
  <c r="AC383" i="28"/>
  <c r="AC391" i="28"/>
  <c r="AB391" i="28"/>
  <c r="AC399" i="28"/>
  <c r="AB399" i="28"/>
  <c r="AC407" i="28"/>
  <c r="AB407" i="28"/>
  <c r="AC415" i="28"/>
  <c r="AB415" i="28"/>
  <c r="AC423" i="28"/>
  <c r="AB423" i="28"/>
  <c r="AC431" i="28"/>
  <c r="AB431" i="28"/>
  <c r="AC439" i="28"/>
  <c r="AB439" i="28"/>
  <c r="AC447" i="28"/>
  <c r="AB447" i="28"/>
  <c r="AC455" i="28"/>
  <c r="AB455" i="28"/>
  <c r="AC463" i="28"/>
  <c r="AB463" i="28"/>
  <c r="AB471" i="28"/>
  <c r="AC471" i="28"/>
  <c r="AC479" i="28"/>
  <c r="AB479" i="28"/>
  <c r="AB487" i="28"/>
  <c r="AC487" i="28"/>
  <c r="AB495" i="28"/>
  <c r="AC495" i="28"/>
  <c r="AC48" i="28"/>
  <c r="AB48" i="28"/>
  <c r="AC96" i="28"/>
  <c r="AB96" i="28"/>
  <c r="AC144" i="28"/>
  <c r="AB144" i="28"/>
  <c r="AC192" i="28"/>
  <c r="AB192" i="28"/>
  <c r="AC240" i="28"/>
  <c r="AB240" i="28"/>
  <c r="AC288" i="28"/>
  <c r="AB288" i="28"/>
  <c r="AC21" i="28"/>
  <c r="AB21" i="28"/>
  <c r="AC69" i="28"/>
  <c r="AB69" i="28"/>
  <c r="AC117" i="28"/>
  <c r="AB117" i="28"/>
  <c r="AC165" i="28"/>
  <c r="AB165" i="28"/>
  <c r="AC213" i="28"/>
  <c r="AB213" i="28"/>
  <c r="AC261" i="28"/>
  <c r="AB261" i="28"/>
  <c r="AC22" i="28"/>
  <c r="AB22" i="28"/>
  <c r="AC70" i="28"/>
  <c r="AB70" i="28"/>
  <c r="AC118" i="28"/>
  <c r="AB118" i="28"/>
  <c r="AC166" i="28"/>
  <c r="AB166" i="28"/>
  <c r="AC214" i="28"/>
  <c r="AB214" i="28"/>
  <c r="AC262" i="28"/>
  <c r="AB262" i="28"/>
  <c r="AC403" i="28"/>
  <c r="AB403" i="28"/>
  <c r="AC35" i="28"/>
  <c r="AB35" i="28"/>
  <c r="AC83" i="28"/>
  <c r="AB83" i="28"/>
  <c r="AC131" i="28"/>
  <c r="AB131" i="28"/>
  <c r="AC179" i="28"/>
  <c r="AB179" i="28"/>
  <c r="AC227" i="28"/>
  <c r="AB227" i="28"/>
  <c r="AC275" i="28"/>
  <c r="AB275" i="28"/>
  <c r="AC20" i="28"/>
  <c r="AB20" i="28"/>
  <c r="AC68" i="28"/>
  <c r="AB68" i="28"/>
  <c r="AC116" i="28"/>
  <c r="AB116" i="28"/>
  <c r="AC164" i="28"/>
  <c r="AB164" i="28"/>
  <c r="AC212" i="28"/>
  <c r="AB212" i="28"/>
  <c r="AC260" i="28"/>
  <c r="AB260" i="28"/>
  <c r="AC316" i="28"/>
  <c r="AB316" i="28"/>
  <c r="AB340" i="28"/>
  <c r="AC340" i="28"/>
  <c r="AC364" i="28"/>
  <c r="AB364" i="28"/>
  <c r="AC41" i="28"/>
  <c r="AB41" i="28"/>
  <c r="AC89" i="28"/>
  <c r="AB89" i="28"/>
  <c r="AC137" i="28"/>
  <c r="AB137" i="28"/>
  <c r="AC185" i="28"/>
  <c r="AB185" i="28"/>
  <c r="AD185" i="28" s="1"/>
  <c r="AC233" i="28"/>
  <c r="AB233" i="28"/>
  <c r="AC281" i="28"/>
  <c r="AB281" i="28"/>
  <c r="AC42" i="28"/>
  <c r="AB42" i="28"/>
  <c r="AC90" i="28"/>
  <c r="AB90" i="28"/>
  <c r="AC138" i="28"/>
  <c r="AB138" i="28"/>
  <c r="AC186" i="28"/>
  <c r="AB186" i="28"/>
  <c r="AD186" i="28" s="1"/>
  <c r="AC234" i="28"/>
  <c r="AB234" i="28"/>
  <c r="AC282" i="28"/>
  <c r="AB282" i="28"/>
  <c r="AC310" i="28"/>
  <c r="AB310" i="28"/>
  <c r="AC334" i="28"/>
  <c r="AB334" i="28"/>
  <c r="AC358" i="28"/>
  <c r="AB358" i="28"/>
  <c r="AB382" i="28"/>
  <c r="AC382" i="28"/>
  <c r="AC443" i="28"/>
  <c r="AB443" i="28"/>
  <c r="AC7" i="28"/>
  <c r="AB7" i="28"/>
  <c r="AC55" i="28"/>
  <c r="AB55" i="28"/>
  <c r="AC103" i="28"/>
  <c r="AB103" i="28"/>
  <c r="AC151" i="28"/>
  <c r="AB151" i="28"/>
  <c r="AC199" i="28"/>
  <c r="AB199" i="28"/>
  <c r="AC247" i="28"/>
  <c r="AB247" i="28"/>
  <c r="AC295" i="28"/>
  <c r="AB295" i="28"/>
  <c r="AB40" i="28"/>
  <c r="AC40" i="28"/>
  <c r="AC88" i="28"/>
  <c r="AB88" i="28"/>
  <c r="AC136" i="28"/>
  <c r="AB136" i="28"/>
  <c r="AC184" i="28"/>
  <c r="AB184" i="28"/>
  <c r="AC232" i="28"/>
  <c r="AB232" i="28"/>
  <c r="AB280" i="28"/>
  <c r="AC280" i="28"/>
  <c r="AC308" i="28"/>
  <c r="AB308" i="28"/>
  <c r="AC324" i="28"/>
  <c r="AB324" i="28"/>
  <c r="AC332" i="28"/>
  <c r="AB332" i="28"/>
  <c r="AC348" i="28"/>
  <c r="AB348" i="28"/>
  <c r="AC356" i="28"/>
  <c r="AB356" i="28"/>
  <c r="AC372" i="28"/>
  <c r="AB372" i="28"/>
  <c r="AC380" i="28"/>
  <c r="AB380" i="28"/>
  <c r="AB388" i="28"/>
  <c r="AC388" i="28"/>
  <c r="AC396" i="28"/>
  <c r="AB396" i="28"/>
  <c r="AC404" i="28"/>
  <c r="AB404" i="28"/>
  <c r="AB412" i="28"/>
  <c r="AC412" i="28"/>
  <c r="AC420" i="28"/>
  <c r="AB420" i="28"/>
  <c r="AC428" i="28"/>
  <c r="AB428" i="28"/>
  <c r="AC436" i="28"/>
  <c r="AB436" i="28"/>
  <c r="AC444" i="28"/>
  <c r="AB444" i="28"/>
  <c r="AC452" i="28"/>
  <c r="AB452" i="28"/>
  <c r="AB460" i="28"/>
  <c r="AC460" i="28"/>
  <c r="AC468" i="28"/>
  <c r="AB468" i="28"/>
  <c r="AC476" i="28"/>
  <c r="AB476" i="28"/>
  <c r="AB484" i="28"/>
  <c r="AC484" i="28"/>
  <c r="AC492" i="28"/>
  <c r="AB492" i="28"/>
  <c r="AC500" i="28"/>
  <c r="AB500" i="28"/>
  <c r="AC13" i="28"/>
  <c r="AB13" i="28"/>
  <c r="AC61" i="28"/>
  <c r="AB61" i="28"/>
  <c r="AB109" i="28"/>
  <c r="AC109" i="28"/>
  <c r="AC157" i="28"/>
  <c r="AB157" i="28"/>
  <c r="AC205" i="28"/>
  <c r="AB205" i="28"/>
  <c r="AC253" i="28"/>
  <c r="AB253" i="28"/>
  <c r="AC301" i="28"/>
  <c r="AB301" i="28"/>
  <c r="AB309" i="28"/>
  <c r="AC309" i="28"/>
  <c r="AC317" i="28"/>
  <c r="AB317" i="28"/>
  <c r="AC325" i="28"/>
  <c r="AB325" i="28"/>
  <c r="AC333" i="28"/>
  <c r="AB333" i="28"/>
  <c r="AC341" i="28"/>
  <c r="AB341" i="28"/>
  <c r="AC349" i="28"/>
  <c r="AB349" i="28"/>
  <c r="AC357" i="28"/>
  <c r="AB357" i="28"/>
  <c r="AC365" i="28"/>
  <c r="AB365" i="28"/>
  <c r="AC373" i="28"/>
  <c r="AB373" i="28"/>
  <c r="AC389" i="28"/>
  <c r="AB389" i="28"/>
  <c r="AC397" i="28"/>
  <c r="AB397" i="28"/>
  <c r="AC405" i="28"/>
  <c r="AB405" i="28"/>
  <c r="AC413" i="28"/>
  <c r="AB413" i="28"/>
  <c r="AC421" i="28"/>
  <c r="AB421" i="28"/>
  <c r="AC429" i="28"/>
  <c r="AB429" i="28"/>
  <c r="AC437" i="28"/>
  <c r="AB437" i="28"/>
  <c r="AB445" i="28"/>
  <c r="AC445" i="28"/>
  <c r="AB453" i="28"/>
  <c r="AC453" i="28"/>
  <c r="AC461" i="28"/>
  <c r="AB461" i="28"/>
  <c r="AD461" i="28" s="1"/>
  <c r="AC469" i="28"/>
  <c r="AB469" i="28"/>
  <c r="AC477" i="28"/>
  <c r="AB477" i="28"/>
  <c r="AB485" i="28"/>
  <c r="AC485" i="28"/>
  <c r="AB493" i="28"/>
  <c r="AC493" i="28"/>
  <c r="AC14" i="28"/>
  <c r="AB14" i="28"/>
  <c r="AC62" i="28"/>
  <c r="AB62" i="28"/>
  <c r="AD62" i="28" s="1"/>
  <c r="AC110" i="28"/>
  <c r="AB110" i="28"/>
  <c r="AC158" i="28"/>
  <c r="AB158" i="28"/>
  <c r="AC206" i="28"/>
  <c r="AB206" i="28"/>
  <c r="AC254" i="28"/>
  <c r="AB254" i="28"/>
  <c r="AC302" i="28"/>
  <c r="AB302" i="28"/>
  <c r="AC318" i="28"/>
  <c r="AB318" i="28"/>
  <c r="AD318" i="28" s="1"/>
  <c r="AC326" i="28"/>
  <c r="AB326" i="28"/>
  <c r="AC342" i="28"/>
  <c r="AB342" i="28"/>
  <c r="AC350" i="28"/>
  <c r="AB350" i="28"/>
  <c r="AC366" i="28"/>
  <c r="AB366" i="28"/>
  <c r="AC374" i="28"/>
  <c r="AB374" i="28"/>
  <c r="AC390" i="28"/>
  <c r="AB390" i="28"/>
  <c r="AD390" i="28" s="1"/>
  <c r="AC398" i="28"/>
  <c r="AB398" i="28"/>
  <c r="AC406" i="28"/>
  <c r="AB406" i="28"/>
  <c r="AC414" i="28"/>
  <c r="AB414" i="28"/>
  <c r="AC422" i="28"/>
  <c r="AB422" i="28"/>
  <c r="AB430" i="28"/>
  <c r="AC430" i="28"/>
  <c r="AC438" i="28"/>
  <c r="AB438" i="28"/>
  <c r="AD438" i="28" s="1"/>
  <c r="AC446" i="28"/>
  <c r="AB446" i="28"/>
  <c r="AC454" i="28"/>
  <c r="AB454" i="28"/>
  <c r="AC462" i="28"/>
  <c r="AB462" i="28"/>
  <c r="AC470" i="28"/>
  <c r="AB470" i="28"/>
  <c r="AC478" i="28"/>
  <c r="AB478" i="28"/>
  <c r="AC486" i="28"/>
  <c r="AB486" i="28"/>
  <c r="AD486" i="28" s="1"/>
  <c r="AB494" i="28"/>
  <c r="AD494" i="28" s="1"/>
  <c r="AC494" i="28"/>
  <c r="AC355" i="28"/>
  <c r="AB355" i="28"/>
  <c r="AC27" i="28"/>
  <c r="AB27" i="28"/>
  <c r="AB75" i="28"/>
  <c r="AC75" i="28"/>
  <c r="AC123" i="28"/>
  <c r="AB123" i="28"/>
  <c r="AC171" i="28"/>
  <c r="AB171" i="28"/>
  <c r="AD171" i="28" s="1"/>
  <c r="AC219" i="28"/>
  <c r="AB219" i="28"/>
  <c r="AC267" i="28"/>
  <c r="AB267" i="28"/>
  <c r="AC12" i="28"/>
  <c r="AB12" i="28"/>
  <c r="AC60" i="28"/>
  <c r="AB60" i="28"/>
  <c r="AC108" i="28"/>
  <c r="AB108" i="28"/>
  <c r="AC156" i="28"/>
  <c r="AB156" i="28"/>
  <c r="AD156" i="28" s="1"/>
  <c r="AC204" i="28"/>
  <c r="AB204" i="28"/>
  <c r="AC252" i="28"/>
  <c r="AB252" i="28"/>
  <c r="AC300" i="28"/>
  <c r="AB300" i="28"/>
  <c r="AC33" i="28"/>
  <c r="AB33" i="28"/>
  <c r="AC81" i="28"/>
  <c r="AB81" i="28"/>
  <c r="AC129" i="28"/>
  <c r="AB129" i="28"/>
  <c r="AD129" i="28" s="1"/>
  <c r="AC177" i="28"/>
  <c r="AB177" i="28"/>
  <c r="AC225" i="28"/>
  <c r="AB225" i="28"/>
  <c r="AC273" i="28"/>
  <c r="AB273" i="28"/>
  <c r="AC381" i="28"/>
  <c r="AB381" i="28"/>
  <c r="AC34" i="28"/>
  <c r="AB34" i="28"/>
  <c r="AC82" i="28"/>
  <c r="AB82" i="28"/>
  <c r="AD82" i="28" s="1"/>
  <c r="AC130" i="28"/>
  <c r="AB130" i="28"/>
  <c r="AC178" i="28"/>
  <c r="AB178" i="28"/>
  <c r="AB226" i="28"/>
  <c r="AC226" i="28"/>
  <c r="AC274" i="28"/>
  <c r="AB274" i="28"/>
  <c r="BR196" i="28"/>
  <c r="I79" i="29"/>
  <c r="I216" i="29"/>
  <c r="I85" i="29"/>
  <c r="I86" i="29" s="1"/>
  <c r="I87" i="29" s="1"/>
  <c r="I88" i="29" s="1"/>
  <c r="I89" i="29" s="1"/>
  <c r="I90" i="29" s="1"/>
  <c r="I91" i="29" s="1"/>
  <c r="I92" i="29" s="1"/>
  <c r="I93" i="29" s="1"/>
  <c r="I94" i="29" s="1"/>
  <c r="I95" i="29" s="1"/>
  <c r="I96" i="29" s="1"/>
  <c r="I97" i="29" s="1"/>
  <c r="I98" i="29" s="1"/>
  <c r="I275" i="29"/>
  <c r="I276" i="29" s="1"/>
  <c r="I277" i="29" s="1"/>
  <c r="I278" i="29" s="1"/>
  <c r="I279" i="29" s="1"/>
  <c r="I280" i="29" s="1"/>
  <c r="I281" i="29" s="1"/>
  <c r="I282" i="29" s="1"/>
  <c r="I283" i="29" s="1"/>
  <c r="I284" i="29" s="1"/>
  <c r="I285" i="29" s="1"/>
  <c r="I286" i="29" s="1"/>
  <c r="I287" i="29" s="1"/>
  <c r="I288" i="29" s="1"/>
  <c r="I289" i="29" s="1"/>
  <c r="I290" i="29" s="1"/>
  <c r="I291" i="29" s="1"/>
  <c r="I122" i="29"/>
  <c r="I123" i="29" s="1"/>
  <c r="I124" i="29" s="1"/>
  <c r="I125" i="29" s="1"/>
  <c r="I126" i="29" s="1"/>
  <c r="I127" i="29" s="1"/>
  <c r="I128" i="29" s="1"/>
  <c r="I129" i="29" s="1"/>
  <c r="I130" i="29" s="1"/>
  <c r="I131" i="29" s="1"/>
  <c r="I28" i="29"/>
  <c r="I29" i="29" s="1"/>
  <c r="I30" i="29" s="1"/>
  <c r="I31" i="29" s="1"/>
  <c r="I446" i="29"/>
  <c r="I447" i="29" s="1"/>
  <c r="I448" i="29" s="1"/>
  <c r="I449" i="29" s="1"/>
  <c r="I259" i="29"/>
  <c r="I260" i="29" s="1"/>
  <c r="I261" i="29" s="1"/>
  <c r="I262" i="29" s="1"/>
  <c r="I263" i="29" s="1"/>
  <c r="I264" i="29" s="1"/>
  <c r="I390" i="29"/>
  <c r="I391" i="29" s="1"/>
  <c r="I392" i="29" s="1"/>
  <c r="I393" i="29" s="1"/>
  <c r="I298" i="29"/>
  <c r="I299" i="29" s="1"/>
  <c r="I300" i="29" s="1"/>
  <c r="I301" i="29" s="1"/>
  <c r="I302" i="29" s="1"/>
  <c r="I303" i="29" s="1"/>
  <c r="I304" i="29" s="1"/>
  <c r="I305" i="29" s="1"/>
  <c r="I174" i="29"/>
  <c r="I253" i="29"/>
  <c r="I37" i="29"/>
  <c r="I38" i="29" s="1"/>
  <c r="I39" i="29" s="1"/>
  <c r="I40" i="29" s="1"/>
  <c r="I41" i="29" s="1"/>
  <c r="I42" i="29" s="1"/>
  <c r="I43" i="29" s="1"/>
  <c r="I44" i="29" s="1"/>
  <c r="I45" i="29" s="1"/>
  <c r="I46" i="29" s="1"/>
  <c r="I47" i="29" s="1"/>
  <c r="I48" i="29" s="1"/>
  <c r="I49" i="29" s="1"/>
  <c r="I50" i="29" s="1"/>
  <c r="I51" i="29" s="1"/>
  <c r="I387" i="29"/>
  <c r="I165" i="29"/>
  <c r="I166" i="29" s="1"/>
  <c r="I167" i="29" s="1"/>
  <c r="I168" i="29" s="1"/>
  <c r="I169" i="29" s="1"/>
  <c r="I170" i="29" s="1"/>
  <c r="I171" i="29" s="1"/>
  <c r="I172" i="29" s="1"/>
  <c r="I7" i="29"/>
  <c r="I8" i="29" s="1"/>
  <c r="I9" i="29" s="1"/>
  <c r="I10" i="29" s="1"/>
  <c r="I11" i="29" s="1"/>
  <c r="I183" i="29"/>
  <c r="I184" i="29" s="1"/>
  <c r="I185" i="29" s="1"/>
  <c r="I186" i="29" s="1"/>
  <c r="I328" i="29"/>
  <c r="I329" i="29" s="1"/>
  <c r="I330" i="29" s="1"/>
  <c r="I331" i="29" s="1"/>
  <c r="I332" i="29" s="1"/>
  <c r="I333" i="29" s="1"/>
  <c r="I334" i="29" s="1"/>
  <c r="I335" i="29" s="1"/>
  <c r="I336" i="29" s="1"/>
  <c r="I403" i="29"/>
  <c r="I404" i="29" s="1"/>
  <c r="I405" i="29" s="1"/>
  <c r="I406" i="29" s="1"/>
  <c r="I407" i="29" s="1"/>
  <c r="I408" i="29" s="1"/>
  <c r="I409" i="29" s="1"/>
  <c r="I146" i="29"/>
  <c r="I147" i="29" s="1"/>
  <c r="I148" i="29" s="1"/>
  <c r="I149" i="29" s="1"/>
  <c r="I150" i="29" s="1"/>
  <c r="I151" i="29" s="1"/>
  <c r="I152" i="29" s="1"/>
  <c r="I142" i="29"/>
  <c r="I143" i="29" s="1"/>
  <c r="I63" i="29"/>
  <c r="I196" i="29"/>
  <c r="I197" i="29" s="1"/>
  <c r="I217" i="29"/>
  <c r="I218" i="29" s="1"/>
  <c r="I219" i="29" s="1"/>
  <c r="I220" i="29" s="1"/>
  <c r="I221" i="29" s="1"/>
  <c r="I222" i="29" s="1"/>
  <c r="I223" i="29" s="1"/>
  <c r="I224" i="29" s="1"/>
  <c r="I225" i="29" s="1"/>
  <c r="I226" i="29" s="1"/>
  <c r="I139" i="29"/>
  <c r="I140" i="29" s="1"/>
  <c r="I141" i="29" s="1"/>
  <c r="I422" i="29"/>
  <c r="I423" i="29" s="1"/>
  <c r="I424" i="29" s="1"/>
  <c r="I425" i="29" s="1"/>
  <c r="I426" i="29" s="1"/>
  <c r="I427" i="29" s="1"/>
  <c r="I428" i="29" s="1"/>
  <c r="I429" i="29" s="1"/>
  <c r="I430" i="29" s="1"/>
  <c r="I243" i="29"/>
  <c r="I244" i="29" s="1"/>
  <c r="I245" i="29" s="1"/>
  <c r="I246" i="29" s="1"/>
  <c r="I247" i="29" s="1"/>
  <c r="I248" i="29" s="1"/>
  <c r="I249" i="29" s="1"/>
  <c r="I250" i="29" s="1"/>
  <c r="I251" i="29" s="1"/>
  <c r="I80" i="29"/>
  <c r="I81" i="29" s="1"/>
  <c r="I15" i="29"/>
  <c r="I16" i="29" s="1"/>
  <c r="I17" i="29" s="1"/>
  <c r="I18" i="29" s="1"/>
  <c r="I19" i="29" s="1"/>
  <c r="I133" i="29"/>
  <c r="I134" i="29" s="1"/>
  <c r="I135" i="29" s="1"/>
  <c r="I136" i="29" s="1"/>
  <c r="I137" i="29" s="1"/>
  <c r="I189" i="29"/>
  <c r="I190" i="29" s="1"/>
  <c r="I191" i="29" s="1"/>
  <c r="I192" i="29" s="1"/>
  <c r="I193" i="29" s="1"/>
  <c r="I5" i="29"/>
  <c r="I6" i="29" s="1"/>
  <c r="I313" i="29"/>
  <c r="I432" i="29"/>
  <c r="I394" i="29"/>
  <c r="I395" i="29" s="1"/>
  <c r="I396" i="29" s="1"/>
  <c r="I397" i="29" s="1"/>
  <c r="I398" i="29" s="1"/>
  <c r="I399" i="29" s="1"/>
  <c r="I69" i="29"/>
  <c r="I70" i="29" s="1"/>
  <c r="I71" i="29" s="1"/>
  <c r="I72" i="29" s="1"/>
  <c r="I73" i="29" s="1"/>
  <c r="I74" i="29" s="1"/>
  <c r="I75" i="29" s="1"/>
  <c r="I458" i="29"/>
  <c r="I459" i="29" s="1"/>
  <c r="I460" i="29" s="1"/>
  <c r="I461" i="29" s="1"/>
  <c r="I462" i="29" s="1"/>
  <c r="I463" i="29" s="1"/>
  <c r="I464" i="29" s="1"/>
  <c r="I465" i="29" s="1"/>
  <c r="I466" i="29" s="1"/>
  <c r="I467" i="29" s="1"/>
  <c r="I468" i="29" s="1"/>
  <c r="I469" i="29" s="1"/>
  <c r="I470" i="29" s="1"/>
  <c r="I471" i="29" s="1"/>
  <c r="I266" i="29"/>
  <c r="I267" i="29" s="1"/>
  <c r="I268" i="29" s="1"/>
  <c r="I269" i="29" s="1"/>
  <c r="I270" i="29" s="1"/>
  <c r="I271" i="29" s="1"/>
  <c r="I272" i="29" s="1"/>
  <c r="I273" i="29" s="1"/>
  <c r="I445" i="29"/>
  <c r="I472" i="29"/>
  <c r="I473" i="29" s="1"/>
  <c r="I474" i="29" s="1"/>
  <c r="I475" i="29" s="1"/>
  <c r="I476" i="29" s="1"/>
  <c r="I477" i="29" s="1"/>
  <c r="I478" i="29" s="1"/>
  <c r="I479" i="29" s="1"/>
  <c r="I480" i="29" s="1"/>
  <c r="I481" i="29" s="1"/>
  <c r="I482" i="29" s="1"/>
  <c r="I483" i="29" s="1"/>
  <c r="I484" i="29" s="1"/>
  <c r="I485" i="29" s="1"/>
  <c r="I486" i="29" s="1"/>
  <c r="I487" i="29" s="1"/>
  <c r="I488" i="29" s="1"/>
  <c r="I489" i="29" s="1"/>
  <c r="I490" i="29" s="1"/>
  <c r="I491" i="29" s="1"/>
  <c r="I492" i="29" s="1"/>
  <c r="I493" i="29" s="1"/>
  <c r="I494" i="29" s="1"/>
  <c r="I495" i="29" s="1"/>
  <c r="I496" i="29" s="1"/>
  <c r="I442" i="29"/>
  <c r="I443" i="29" s="1"/>
  <c r="I444" i="29" s="1"/>
  <c r="I55" i="29"/>
  <c r="I56" i="29" s="1"/>
  <c r="I57" i="29" s="1"/>
  <c r="I58" i="29" s="1"/>
  <c r="I59" i="29" s="1"/>
  <c r="I60" i="29" s="1"/>
  <c r="I61" i="29" s="1"/>
  <c r="I62" i="29" s="1"/>
  <c r="I229" i="29"/>
  <c r="I230" i="29" s="1"/>
  <c r="I231" i="29" s="1"/>
  <c r="I232" i="29" s="1"/>
  <c r="I233" i="29" s="1"/>
  <c r="I234" i="29" s="1"/>
  <c r="I235" i="29" s="1"/>
  <c r="I236" i="29" s="1"/>
  <c r="I237" i="29" s="1"/>
  <c r="I238" i="29" s="1"/>
  <c r="I239" i="29" s="1"/>
  <c r="I240" i="29" s="1"/>
  <c r="I241" i="29" s="1"/>
  <c r="I497" i="29"/>
  <c r="I498" i="29" s="1"/>
  <c r="I499" i="29" s="1"/>
  <c r="I500" i="29" s="1"/>
  <c r="I388" i="29"/>
  <c r="I163" i="29"/>
  <c r="I254" i="29"/>
  <c r="I255" i="29" s="1"/>
  <c r="I256" i="29" s="1"/>
  <c r="I411" i="29"/>
  <c r="I412" i="29" s="1"/>
  <c r="I413" i="29" s="1"/>
  <c r="I414" i="29" s="1"/>
  <c r="I415" i="29" s="1"/>
  <c r="I416" i="29" s="1"/>
  <c r="I417" i="29" s="1"/>
  <c r="I418" i="29" s="1"/>
  <c r="I419" i="29" s="1"/>
  <c r="I420" i="29" s="1"/>
  <c r="I421" i="29" s="1"/>
  <c r="I113" i="29"/>
  <c r="I114" i="29" s="1"/>
  <c r="I115" i="29" s="1"/>
  <c r="I116" i="29" s="1"/>
  <c r="I117" i="29" s="1"/>
  <c r="I118" i="29" s="1"/>
  <c r="I119" i="29" s="1"/>
  <c r="I120" i="29" s="1"/>
  <c r="I200" i="29"/>
  <c r="I201" i="29" s="1"/>
  <c r="I202" i="29" s="1"/>
  <c r="I203" i="29" s="1"/>
  <c r="I204" i="29" s="1"/>
  <c r="I205" i="29" s="1"/>
  <c r="I206" i="29" s="1"/>
  <c r="I207" i="29" s="1"/>
  <c r="I208" i="29" s="1"/>
  <c r="I209" i="29" s="1"/>
  <c r="I210" i="29" s="1"/>
  <c r="I211" i="29" s="1"/>
  <c r="I212" i="29" s="1"/>
  <c r="I213" i="29" s="1"/>
  <c r="I175" i="29"/>
  <c r="I176" i="29" s="1"/>
  <c r="I177" i="29" s="1"/>
  <c r="I178" i="29" s="1"/>
  <c r="I320" i="29"/>
  <c r="I321" i="29" s="1"/>
  <c r="I100" i="29"/>
  <c r="I101" i="29" s="1"/>
  <c r="I102" i="29" s="1"/>
  <c r="I103" i="29" s="1"/>
  <c r="I104" i="29" s="1"/>
  <c r="I105" i="29" s="1"/>
  <c r="I106" i="29" s="1"/>
  <c r="I107" i="29" s="1"/>
  <c r="I108" i="29" s="1"/>
  <c r="I109" i="29" s="1"/>
  <c r="I110" i="29" s="1"/>
  <c r="I111" i="29" s="1"/>
  <c r="I112" i="29" s="1"/>
  <c r="I338" i="29"/>
  <c r="I339" i="29" s="1"/>
  <c r="I340" i="29" s="1"/>
  <c r="I341" i="29" s="1"/>
  <c r="I342" i="29" s="1"/>
  <c r="I343" i="29" s="1"/>
  <c r="I344" i="29" s="1"/>
  <c r="I345" i="29" s="1"/>
  <c r="I346" i="29" s="1"/>
  <c r="I347" i="29" s="1"/>
  <c r="I348" i="29" s="1"/>
  <c r="I349" i="29" s="1"/>
  <c r="I350" i="29" s="1"/>
  <c r="I351" i="29" s="1"/>
  <c r="I352" i="29" s="1"/>
  <c r="I353" i="29" s="1"/>
  <c r="I354" i="29" s="1"/>
  <c r="I355" i="29" s="1"/>
  <c r="I356" i="29" s="1"/>
  <c r="I357" i="29" s="1"/>
  <c r="I358" i="29" s="1"/>
  <c r="I359" i="29" s="1"/>
  <c r="I360" i="29" s="1"/>
  <c r="I361" i="29" s="1"/>
  <c r="I362" i="29" s="1"/>
  <c r="I363" i="29" s="1"/>
  <c r="I364" i="29" s="1"/>
  <c r="I365" i="29" s="1"/>
  <c r="I366" i="29" s="1"/>
  <c r="I367" i="29" s="1"/>
  <c r="I368" i="29" s="1"/>
  <c r="I369" i="29" s="1"/>
  <c r="I370" i="29" s="1"/>
  <c r="I371" i="29" s="1"/>
  <c r="I433" i="29"/>
  <c r="I434" i="29" s="1"/>
  <c r="I435" i="29" s="1"/>
  <c r="I436" i="29" s="1"/>
  <c r="I437" i="29" s="1"/>
  <c r="I438" i="29" s="1"/>
  <c r="I439" i="29" s="1"/>
  <c r="I440" i="29" s="1"/>
  <c r="I372" i="29"/>
  <c r="I373" i="29" s="1"/>
  <c r="I374" i="29" s="1"/>
  <c r="I375" i="29" s="1"/>
  <c r="I376" i="29" s="1"/>
  <c r="I377" i="29" s="1"/>
  <c r="I378" i="29" s="1"/>
  <c r="I379" i="29" s="1"/>
  <c r="I380" i="29" s="1"/>
  <c r="I381" i="29" s="1"/>
  <c r="I382" i="29" s="1"/>
  <c r="I383" i="29" s="1"/>
  <c r="I384" i="29" s="1"/>
  <c r="I385" i="29" s="1"/>
  <c r="I386" i="29" s="1"/>
  <c r="I64" i="29"/>
  <c r="I295" i="29"/>
  <c r="I296" i="29" s="1"/>
  <c r="I297" i="29" s="1"/>
  <c r="I314" i="29"/>
  <c r="I315" i="29" s="1"/>
  <c r="I316" i="29" s="1"/>
  <c r="I317" i="29" s="1"/>
  <c r="I318" i="29" s="1"/>
  <c r="I322" i="29"/>
  <c r="I323" i="29" s="1"/>
  <c r="I324" i="29" s="1"/>
  <c r="CF456" i="28"/>
  <c r="CF119" i="28"/>
  <c r="CF282" i="28"/>
  <c r="M104" i="30"/>
  <c r="X103" i="30"/>
  <c r="V103" i="30"/>
  <c r="BR225" i="28"/>
  <c r="CF459" i="28"/>
  <c r="CF227" i="28"/>
  <c r="CF188" i="28"/>
  <c r="BR277" i="28"/>
  <c r="CF185" i="28"/>
  <c r="CF117" i="28"/>
  <c r="CF342" i="28"/>
  <c r="BR275" i="28"/>
  <c r="CF353" i="28"/>
  <c r="K156" i="26"/>
  <c r="O155" i="26"/>
  <c r="P155" i="26" s="1"/>
  <c r="O154" i="26"/>
  <c r="P154" i="26" s="1"/>
  <c r="Q154" i="26" s="1"/>
  <c r="CF453" i="28"/>
  <c r="CF457" i="28"/>
  <c r="CF125" i="28"/>
  <c r="CF477" i="28"/>
  <c r="CF302" i="28"/>
  <c r="CF448" i="28"/>
  <c r="BR471" i="28"/>
  <c r="CF219" i="28"/>
  <c r="CF111" i="28"/>
  <c r="CF460" i="28"/>
  <c r="CF349" i="28"/>
  <c r="CF346" i="28"/>
  <c r="CF224" i="28"/>
  <c r="BR229" i="28"/>
  <c r="CF466" i="28"/>
  <c r="CF474" i="28"/>
  <c r="CF193" i="28"/>
  <c r="CF221" i="28"/>
  <c r="BR298" i="28"/>
  <c r="BR228" i="28"/>
  <c r="CF194" i="28"/>
  <c r="CF195" i="28"/>
  <c r="CF222" i="28"/>
  <c r="CF447" i="28"/>
  <c r="CF223" i="28"/>
  <c r="CF297" i="28"/>
  <c r="BR187" i="28"/>
  <c r="CF187" i="28"/>
  <c r="BR451" i="28"/>
  <c r="CF451" i="28"/>
  <c r="BR468" i="28"/>
  <c r="CF468" i="28"/>
  <c r="BR470" i="28"/>
  <c r="CF470" i="28"/>
  <c r="BR304" i="28"/>
  <c r="CF304" i="28"/>
  <c r="BR299" i="28"/>
  <c r="CF299" i="28"/>
  <c r="G154" i="27"/>
  <c r="H154" i="27" s="1"/>
  <c r="I154" i="27" s="1"/>
  <c r="J154" i="27" s="1"/>
  <c r="M432" i="30"/>
  <c r="V431" i="30"/>
  <c r="X431" i="30"/>
  <c r="M355" i="30"/>
  <c r="V354" i="30"/>
  <c r="X354" i="30"/>
  <c r="V48" i="30"/>
  <c r="X48" i="30"/>
  <c r="M49" i="30"/>
  <c r="X437" i="30"/>
  <c r="M438" i="30"/>
  <c r="V437" i="30"/>
  <c r="X458" i="30"/>
  <c r="V458" i="30"/>
  <c r="M459" i="30"/>
  <c r="X311" i="30"/>
  <c r="V311" i="30"/>
  <c r="M312" i="30"/>
  <c r="V424" i="30"/>
  <c r="X424" i="30"/>
  <c r="M425" i="30"/>
  <c r="V276" i="30"/>
  <c r="X276" i="30"/>
  <c r="M277" i="30"/>
  <c r="V262" i="30"/>
  <c r="X262" i="30"/>
  <c r="M263" i="30"/>
  <c r="V282" i="30"/>
  <c r="X282" i="30"/>
  <c r="M283" i="30"/>
  <c r="V381" i="30"/>
  <c r="X381" i="30"/>
  <c r="M382" i="30"/>
  <c r="V377" i="30"/>
  <c r="X377" i="30"/>
  <c r="V387" i="30"/>
  <c r="X387" i="30"/>
  <c r="M388" i="30"/>
  <c r="V8" i="30"/>
  <c r="X8" i="30"/>
  <c r="M9" i="30"/>
  <c r="V319" i="30"/>
  <c r="X319" i="30"/>
  <c r="V183" i="30"/>
  <c r="X183" i="30"/>
  <c r="M184" i="30"/>
  <c r="V134" i="30"/>
  <c r="X134" i="30"/>
  <c r="M135" i="30"/>
  <c r="X413" i="30"/>
  <c r="V413" i="30"/>
  <c r="M414" i="30"/>
  <c r="V331" i="30"/>
  <c r="X331" i="30"/>
  <c r="M332" i="30"/>
  <c r="X127" i="30"/>
  <c r="V127" i="30"/>
  <c r="M128" i="30"/>
  <c r="V403" i="30"/>
  <c r="X403" i="30"/>
  <c r="M404" i="30"/>
  <c r="X324" i="30"/>
  <c r="V324" i="30"/>
  <c r="V178" i="30"/>
  <c r="X178" i="30"/>
  <c r="M179" i="30"/>
  <c r="X444" i="30"/>
  <c r="V444" i="30"/>
  <c r="M445" i="30"/>
  <c r="X14" i="30"/>
  <c r="V14" i="30"/>
  <c r="M15" i="30"/>
  <c r="V398" i="30"/>
  <c r="X398" i="30"/>
  <c r="M399" i="30"/>
  <c r="V147" i="30"/>
  <c r="X147" i="30"/>
  <c r="M148" i="30"/>
  <c r="V118" i="30"/>
  <c r="X118" i="30"/>
  <c r="M119" i="30"/>
  <c r="X368" i="30"/>
  <c r="V368" i="30"/>
  <c r="M369" i="30"/>
  <c r="V193" i="30"/>
  <c r="X193" i="30"/>
  <c r="M194" i="30"/>
  <c r="V301" i="30"/>
  <c r="X301" i="30"/>
  <c r="V485" i="30"/>
  <c r="X485" i="30"/>
  <c r="M486" i="30"/>
  <c r="V156" i="30"/>
  <c r="X156" i="30"/>
  <c r="M157" i="30"/>
  <c r="V221" i="30"/>
  <c r="X221" i="30"/>
  <c r="M222" i="30"/>
  <c r="V69" i="30"/>
  <c r="X69" i="30"/>
  <c r="M70" i="30"/>
  <c r="V161" i="30"/>
  <c r="X161" i="30"/>
  <c r="M162" i="30"/>
  <c r="X86" i="30"/>
  <c r="V86" i="30"/>
  <c r="M87" i="30"/>
  <c r="X233" i="30"/>
  <c r="V233" i="30"/>
  <c r="M234" i="30"/>
  <c r="V207" i="30"/>
  <c r="X207" i="30"/>
  <c r="M208" i="30"/>
  <c r="V25" i="30"/>
  <c r="X25" i="30"/>
  <c r="M26" i="30"/>
  <c r="V94" i="30"/>
  <c r="X94" i="30"/>
  <c r="M95" i="30"/>
  <c r="X469" i="30"/>
  <c r="V469" i="30"/>
  <c r="M470" i="30"/>
  <c r="AD413" i="28" l="1"/>
  <c r="AD357" i="28"/>
  <c r="AD61" i="28"/>
  <c r="AD468" i="28"/>
  <c r="AD420" i="28"/>
  <c r="AD372" i="28"/>
  <c r="AD295" i="28"/>
  <c r="AD7" i="28"/>
  <c r="AD282" i="28"/>
  <c r="AD281" i="28"/>
  <c r="AD364" i="28"/>
  <c r="AD116" i="28"/>
  <c r="AD131" i="28"/>
  <c r="AD166" i="28"/>
  <c r="AD165" i="28"/>
  <c r="AD192" i="28"/>
  <c r="AD479" i="28"/>
  <c r="AD431" i="28"/>
  <c r="AD335" i="28"/>
  <c r="AD207" i="28"/>
  <c r="AD290" i="28"/>
  <c r="AD289" i="28"/>
  <c r="AD283" i="28"/>
  <c r="AD270" i="28"/>
  <c r="AD269" i="28"/>
  <c r="AD296" i="28"/>
  <c r="AD8" i="28"/>
  <c r="AD23" i="28"/>
  <c r="AD141" i="28"/>
  <c r="AD120" i="28"/>
  <c r="AD467" i="28"/>
  <c r="AD395" i="28"/>
  <c r="AD339" i="28"/>
  <c r="AD231" i="28"/>
  <c r="AD218" i="28"/>
  <c r="AD217" i="28"/>
  <c r="AD259" i="28"/>
  <c r="AD294" i="28"/>
  <c r="AD6" i="28"/>
  <c r="AD53" i="28"/>
  <c r="AD80" i="28"/>
  <c r="AD316" i="28"/>
  <c r="AD472" i="28"/>
  <c r="AD16" i="28"/>
  <c r="AD75" i="28"/>
  <c r="AD493" i="28"/>
  <c r="AD347" i="28"/>
  <c r="AD20" i="28"/>
  <c r="AD35" i="28"/>
  <c r="AD70" i="28"/>
  <c r="AD69" i="28"/>
  <c r="AD96" i="28"/>
  <c r="AD463" i="28"/>
  <c r="AD415" i="28"/>
  <c r="AD367" i="28"/>
  <c r="AD319" i="28"/>
  <c r="AD46" i="28"/>
  <c r="AD45" i="28"/>
  <c r="AD24" i="28"/>
  <c r="AD451" i="28"/>
  <c r="AD379" i="28"/>
  <c r="AD323" i="28"/>
  <c r="AD135" i="28"/>
  <c r="AD122" i="28"/>
  <c r="AD121" i="28"/>
  <c r="AD163" i="28"/>
  <c r="AD198" i="28"/>
  <c r="AD245" i="28"/>
  <c r="AD272" i="28"/>
  <c r="AD427" i="28"/>
  <c r="AD34" i="28"/>
  <c r="AD81" i="28"/>
  <c r="AD108" i="28"/>
  <c r="AD123" i="28"/>
  <c r="AD478" i="28"/>
  <c r="AD374" i="28"/>
  <c r="AD302" i="28"/>
  <c r="AD14" i="28"/>
  <c r="AD405" i="28"/>
  <c r="AD349" i="28"/>
  <c r="AD301" i="28"/>
  <c r="AD13" i="28"/>
  <c r="AD412" i="28"/>
  <c r="AD356" i="28"/>
  <c r="AD232" i="28"/>
  <c r="AD247" i="28"/>
  <c r="AD443" i="28"/>
  <c r="AD234" i="28"/>
  <c r="AD233" i="28"/>
  <c r="AD68" i="28"/>
  <c r="AD83" i="28"/>
  <c r="AD118" i="28"/>
  <c r="AD117" i="28"/>
  <c r="AD144" i="28"/>
  <c r="AD423" i="28"/>
  <c r="AD375" i="28"/>
  <c r="AD327" i="28"/>
  <c r="AD159" i="28"/>
  <c r="AD242" i="28"/>
  <c r="AD241" i="28"/>
  <c r="AD220" i="28"/>
  <c r="AD235" i="28"/>
  <c r="AD222" i="28"/>
  <c r="AD248" i="28"/>
  <c r="AD263" i="28"/>
  <c r="AD94" i="28"/>
  <c r="AD93" i="28"/>
  <c r="AD72" i="28"/>
  <c r="AD459" i="28"/>
  <c r="AD387" i="28"/>
  <c r="AD183" i="28"/>
  <c r="AD170" i="28"/>
  <c r="AD169" i="28"/>
  <c r="AD211" i="28"/>
  <c r="AD246" i="28"/>
  <c r="AD293" i="28"/>
  <c r="AD5" i="28"/>
  <c r="AD32" i="28"/>
  <c r="AD47" i="28"/>
  <c r="AD313" i="28"/>
  <c r="AD279" i="28"/>
  <c r="AD265" i="28"/>
  <c r="AD292" i="28"/>
  <c r="AD95" i="28"/>
  <c r="AD162" i="28"/>
  <c r="AD111" i="28"/>
  <c r="AD194" i="28"/>
  <c r="AD193" i="28"/>
  <c r="AD172" i="28"/>
  <c r="AD187" i="28"/>
  <c r="AD174" i="28"/>
  <c r="AD445" i="28"/>
  <c r="AD202" i="28"/>
  <c r="AD249" i="28"/>
  <c r="AD276" i="28"/>
  <c r="AD3" i="28"/>
  <c r="AD458" i="28"/>
  <c r="AD410" i="28"/>
  <c r="AD354" i="28"/>
  <c r="AD230" i="28"/>
  <c r="AD489" i="28"/>
  <c r="AD441" i="28"/>
  <c r="AD393" i="28"/>
  <c r="AD345" i="28"/>
  <c r="AD277" i="28"/>
  <c r="AD448" i="28"/>
  <c r="AD180" i="28"/>
  <c r="AD195" i="28"/>
  <c r="AD490" i="28"/>
  <c r="AD442" i="28"/>
  <c r="AD330" i="28"/>
  <c r="AD134" i="28"/>
  <c r="AD473" i="28"/>
  <c r="AD425" i="28"/>
  <c r="AD377" i="28"/>
  <c r="AD329" i="28"/>
  <c r="AD181" i="28"/>
  <c r="AD480" i="28"/>
  <c r="AD432" i="28"/>
  <c r="AD384" i="28"/>
  <c r="AD312" i="28"/>
  <c r="AD79" i="28"/>
  <c r="AD210" i="28"/>
  <c r="AD209" i="28"/>
  <c r="AD352" i="28"/>
  <c r="AD92" i="28"/>
  <c r="AD107" i="28"/>
  <c r="AD226" i="28"/>
  <c r="AD124" i="28"/>
  <c r="AD139" i="28"/>
  <c r="AD336" i="28"/>
  <c r="AD160" i="28"/>
  <c r="AD175" i="28"/>
  <c r="AD322" i="28"/>
  <c r="AD18" i="28"/>
  <c r="AD17" i="28"/>
  <c r="AD203" i="28"/>
  <c r="AD499" i="28"/>
  <c r="AD178" i="28"/>
  <c r="AD225" i="28"/>
  <c r="AD252" i="28"/>
  <c r="AD267" i="28"/>
  <c r="AD355" i="28"/>
  <c r="AD454" i="28"/>
  <c r="AD406" i="28"/>
  <c r="AD342" i="28"/>
  <c r="AD158" i="28"/>
  <c r="AD477" i="28"/>
  <c r="AD429" i="28"/>
  <c r="AD373" i="28"/>
  <c r="AD325" i="28"/>
  <c r="AD157" i="28"/>
  <c r="AD436" i="28"/>
  <c r="AD324" i="28"/>
  <c r="AD88" i="28"/>
  <c r="AD103" i="28"/>
  <c r="AD334" i="28"/>
  <c r="AD90" i="28"/>
  <c r="AD89" i="28"/>
  <c r="AD212" i="28"/>
  <c r="AD227" i="28"/>
  <c r="AD262" i="28"/>
  <c r="AD261" i="28"/>
  <c r="AD288" i="28"/>
  <c r="AD447" i="28"/>
  <c r="AD399" i="28"/>
  <c r="AD351" i="28"/>
  <c r="AD303" i="28"/>
  <c r="AD15" i="28"/>
  <c r="AD98" i="28"/>
  <c r="AD97" i="28"/>
  <c r="AD76" i="28"/>
  <c r="AD91" i="28"/>
  <c r="AD78" i="28"/>
  <c r="AD77" i="28"/>
  <c r="AD104" i="28"/>
  <c r="AD119" i="28"/>
  <c r="AD237" i="28"/>
  <c r="AD216" i="28"/>
  <c r="AD419" i="28"/>
  <c r="AD363" i="28"/>
  <c r="AD307" i="28"/>
  <c r="AD39" i="28"/>
  <c r="AD26" i="28"/>
  <c r="AD25" i="28"/>
  <c r="AD52" i="28"/>
  <c r="AD67" i="28"/>
  <c r="AD102" i="28"/>
  <c r="AD149" i="28"/>
  <c r="AD176" i="28"/>
  <c r="AD191" i="28"/>
  <c r="AD130" i="28"/>
  <c r="AD177" i="28"/>
  <c r="AD446" i="28"/>
  <c r="AD398" i="28"/>
  <c r="AD326" i="28"/>
  <c r="AD110" i="28"/>
  <c r="AD469" i="28"/>
  <c r="AD421" i="28"/>
  <c r="AD365" i="28"/>
  <c r="AD317" i="28"/>
  <c r="AD476" i="28"/>
  <c r="AD428" i="28"/>
  <c r="AD380" i="28"/>
  <c r="AD308" i="28"/>
  <c r="AD55" i="28"/>
  <c r="AD310" i="28"/>
  <c r="AD42" i="28"/>
  <c r="AD41" i="28"/>
  <c r="AD164" i="28"/>
  <c r="AD179" i="28"/>
  <c r="AD214" i="28"/>
  <c r="AD213" i="28"/>
  <c r="AD173" i="28"/>
  <c r="AD200" i="28"/>
  <c r="AD215" i="28"/>
  <c r="AD250" i="28"/>
  <c r="AD297" i="28"/>
  <c r="AD9" i="28"/>
  <c r="AD36" i="28"/>
  <c r="AD51" i="28"/>
  <c r="AD418" i="28"/>
  <c r="AD362" i="28"/>
  <c r="AD278" i="28"/>
  <c r="AD497" i="28"/>
  <c r="AD449" i="28"/>
  <c r="AD401" i="28"/>
  <c r="AD353" i="28"/>
  <c r="AD305" i="28"/>
  <c r="AD37" i="28"/>
  <c r="AD408" i="28"/>
  <c r="AD344" i="28"/>
  <c r="AD208" i="28"/>
  <c r="AD223" i="28"/>
  <c r="AD66" i="28"/>
  <c r="AD65" i="28"/>
  <c r="AD236" i="28"/>
  <c r="AD273" i="28"/>
  <c r="AD300" i="28"/>
  <c r="AD12" i="28"/>
  <c r="AD27" i="28"/>
  <c r="AD462" i="28"/>
  <c r="AD414" i="28"/>
  <c r="AD350" i="28"/>
  <c r="AD206" i="28"/>
  <c r="AD485" i="28"/>
  <c r="AD437" i="28"/>
  <c r="AD389" i="28"/>
  <c r="AD333" i="28"/>
  <c r="AD205" i="28"/>
  <c r="AD492" i="28"/>
  <c r="AD444" i="28"/>
  <c r="AD396" i="28"/>
  <c r="AD332" i="28"/>
  <c r="AD136" i="28"/>
  <c r="AD151" i="28"/>
  <c r="AD358" i="28"/>
  <c r="AD138" i="28"/>
  <c r="AD137" i="28"/>
  <c r="AD260" i="28"/>
  <c r="AD275" i="28"/>
  <c r="AD403" i="28"/>
  <c r="AD22" i="28"/>
  <c r="AD21" i="28"/>
  <c r="AD48" i="28"/>
  <c r="AD455" i="28"/>
  <c r="AD407" i="28"/>
  <c r="AD359" i="28"/>
  <c r="AD311" i="28"/>
  <c r="AD63" i="28"/>
  <c r="AD146" i="28"/>
  <c r="AD145" i="28"/>
  <c r="AD126" i="28"/>
  <c r="AD125" i="28"/>
  <c r="AD152" i="28"/>
  <c r="AD167" i="28"/>
  <c r="AD466" i="28"/>
  <c r="AD456" i="28"/>
  <c r="AD346" i="28"/>
  <c r="AD251" i="28"/>
  <c r="AD286" i="28"/>
  <c r="AD285" i="28"/>
  <c r="AD264" i="28"/>
  <c r="AD435" i="28"/>
  <c r="AD371" i="28"/>
  <c r="AD315" i="28"/>
  <c r="AD87" i="28"/>
  <c r="AD74" i="28"/>
  <c r="AD73" i="28"/>
  <c r="AD100" i="28"/>
  <c r="AD115" i="28"/>
  <c r="AD150" i="28"/>
  <c r="AD197" i="28"/>
  <c r="AD224" i="28"/>
  <c r="AD239" i="28"/>
  <c r="AD291" i="28"/>
  <c r="AD496" i="28"/>
  <c r="AD400" i="28"/>
  <c r="AD188" i="28"/>
  <c r="AD484" i="28"/>
  <c r="AD388" i="28"/>
  <c r="AD495" i="28"/>
  <c r="AD238" i="28"/>
  <c r="AD491" i="28"/>
  <c r="AD204" i="28"/>
  <c r="AD219" i="28"/>
  <c r="AD240" i="28"/>
  <c r="AD487" i="28"/>
  <c r="AD439" i="28"/>
  <c r="AD391" i="28"/>
  <c r="AD343" i="28"/>
  <c r="AD255" i="28"/>
  <c r="AD483" i="28"/>
  <c r="AD50" i="28"/>
  <c r="AD28" i="28"/>
  <c r="AD30" i="28"/>
  <c r="AD29" i="28"/>
  <c r="AD56" i="28"/>
  <c r="AD71" i="28"/>
  <c r="AD154" i="28"/>
  <c r="AD201" i="28"/>
  <c r="AD498" i="28"/>
  <c r="AD402" i="28"/>
  <c r="AD433" i="28"/>
  <c r="AD488" i="28"/>
  <c r="AD127" i="28"/>
  <c r="AD257" i="28"/>
  <c r="AD190" i="28"/>
  <c r="AD189" i="28"/>
  <c r="AD168" i="28"/>
  <c r="AD475" i="28"/>
  <c r="AD411" i="28"/>
  <c r="AD266" i="28"/>
  <c r="AD4" i="28"/>
  <c r="AD19" i="28"/>
  <c r="AD54" i="28"/>
  <c r="AD101" i="28"/>
  <c r="AD128" i="28"/>
  <c r="AD143" i="28"/>
  <c r="AD109" i="28"/>
  <c r="AD40" i="28"/>
  <c r="AD106" i="28"/>
  <c r="AD153" i="28"/>
  <c r="AD394" i="28"/>
  <c r="AD64" i="28"/>
  <c r="AD309" i="28"/>
  <c r="AD280" i="28"/>
  <c r="AD383" i="28"/>
  <c r="AD268" i="28"/>
  <c r="AD58" i="28"/>
  <c r="AD105" i="28"/>
  <c r="AD132" i="28"/>
  <c r="AD147" i="28"/>
  <c r="AD482" i="28"/>
  <c r="AD434" i="28"/>
  <c r="AD386" i="28"/>
  <c r="AD314" i="28"/>
  <c r="AD86" i="28"/>
  <c r="AD465" i="28"/>
  <c r="AD417" i="28"/>
  <c r="AD369" i="28"/>
  <c r="AD321" i="28"/>
  <c r="AD133" i="28"/>
  <c r="AD424" i="28"/>
  <c r="AD368" i="28"/>
  <c r="AD304" i="28"/>
  <c r="AD31" i="28"/>
  <c r="AD161" i="28"/>
  <c r="AD328" i="28"/>
  <c r="AD44" i="28"/>
  <c r="AD59" i="28"/>
  <c r="AD142" i="28"/>
  <c r="AD244" i="28"/>
  <c r="AD430" i="28"/>
  <c r="AD453" i="28"/>
  <c r="AD460" i="28"/>
  <c r="AD340" i="28"/>
  <c r="AD471" i="28"/>
  <c r="AD221" i="28"/>
  <c r="AD298" i="28"/>
  <c r="AD10" i="28"/>
  <c r="AD57" i="28"/>
  <c r="AD84" i="28"/>
  <c r="AD99" i="28"/>
  <c r="AD474" i="28"/>
  <c r="AD426" i="28"/>
  <c r="AD378" i="28"/>
  <c r="AD306" i="28"/>
  <c r="AD38" i="28"/>
  <c r="AD457" i="28"/>
  <c r="AD409" i="28"/>
  <c r="AD361" i="28"/>
  <c r="AD85" i="28"/>
  <c r="AD464" i="28"/>
  <c r="AD416" i="28"/>
  <c r="AD360" i="28"/>
  <c r="AD256" i="28"/>
  <c r="AD271" i="28"/>
  <c r="AD370" i="28"/>
  <c r="AD114" i="28"/>
  <c r="AD113" i="28"/>
  <c r="AD284" i="28"/>
  <c r="AD299" i="28"/>
  <c r="AD11" i="28"/>
  <c r="AD331" i="28"/>
  <c r="AD196" i="28"/>
  <c r="AD274" i="28"/>
  <c r="AD381" i="28"/>
  <c r="AD33" i="28"/>
  <c r="AD60" i="28"/>
  <c r="AD470" i="28"/>
  <c r="AD422" i="28"/>
  <c r="AD366" i="28"/>
  <c r="AD254" i="28"/>
  <c r="AD397" i="28"/>
  <c r="AD341" i="28"/>
  <c r="AD253" i="28"/>
  <c r="AD500" i="28"/>
  <c r="AD452" i="28"/>
  <c r="AD404" i="28"/>
  <c r="AD348" i="28"/>
  <c r="AD184" i="28"/>
  <c r="AD199" i="28"/>
  <c r="AD382" i="28"/>
  <c r="AD148" i="28"/>
  <c r="AD287" i="28"/>
  <c r="V104" i="30"/>
  <c r="X104" i="30"/>
  <c r="M105" i="30"/>
  <c r="Q155" i="26"/>
  <c r="K157" i="26"/>
  <c r="O156" i="26"/>
  <c r="P156" i="26" s="1"/>
  <c r="G155" i="27"/>
  <c r="X355" i="30"/>
  <c r="V355" i="30"/>
  <c r="M356" i="30"/>
  <c r="M433" i="30"/>
  <c r="X432" i="30"/>
  <c r="V432" i="30"/>
  <c r="X414" i="30"/>
  <c r="V414" i="30"/>
  <c r="M415" i="30"/>
  <c r="V119" i="30"/>
  <c r="X119" i="30"/>
  <c r="M120" i="30"/>
  <c r="V369" i="30"/>
  <c r="X369" i="30"/>
  <c r="M370" i="30"/>
  <c r="M405" i="30"/>
  <c r="V404" i="30"/>
  <c r="X404" i="30"/>
  <c r="X263" i="30"/>
  <c r="V263" i="30"/>
  <c r="M264" i="30"/>
  <c r="X312" i="30"/>
  <c r="V312" i="30"/>
  <c r="M313" i="30"/>
  <c r="V162" i="30"/>
  <c r="X162" i="30"/>
  <c r="M163" i="30"/>
  <c r="V222" i="30"/>
  <c r="X222" i="30"/>
  <c r="M223" i="30"/>
  <c r="V148" i="30"/>
  <c r="X148" i="30"/>
  <c r="M149" i="30"/>
  <c r="V208" i="30"/>
  <c r="X208" i="30"/>
  <c r="M209" i="30"/>
  <c r="V382" i="30"/>
  <c r="X382" i="30"/>
  <c r="M383" i="30"/>
  <c r="V95" i="30"/>
  <c r="X95" i="30"/>
  <c r="M96" i="30"/>
  <c r="X445" i="30"/>
  <c r="V445" i="30"/>
  <c r="M446" i="30"/>
  <c r="X438" i="30"/>
  <c r="V438" i="30"/>
  <c r="M439" i="30"/>
  <c r="X470" i="30"/>
  <c r="V470" i="30"/>
  <c r="M471" i="30"/>
  <c r="V135" i="30"/>
  <c r="X135" i="30"/>
  <c r="M136" i="30"/>
  <c r="V277" i="30"/>
  <c r="X277" i="30"/>
  <c r="M278" i="30"/>
  <c r="V234" i="30"/>
  <c r="X234" i="30"/>
  <c r="M235" i="30"/>
  <c r="V157" i="30"/>
  <c r="X157" i="30"/>
  <c r="M158" i="30"/>
  <c r="V128" i="30"/>
  <c r="X128" i="30"/>
  <c r="V9" i="30"/>
  <c r="X9" i="30"/>
  <c r="M10" i="30"/>
  <c r="V399" i="30"/>
  <c r="X399" i="30"/>
  <c r="V486" i="30"/>
  <c r="X486" i="30"/>
  <c r="M487" i="30"/>
  <c r="V179" i="30"/>
  <c r="X179" i="30"/>
  <c r="V184" i="30"/>
  <c r="X184" i="30"/>
  <c r="M185" i="30"/>
  <c r="V87" i="30"/>
  <c r="X87" i="30"/>
  <c r="M88" i="30"/>
  <c r="V70" i="30"/>
  <c r="X70" i="30"/>
  <c r="M71" i="30"/>
  <c r="V194" i="30"/>
  <c r="X194" i="30"/>
  <c r="M195" i="30"/>
  <c r="V332" i="30"/>
  <c r="X332" i="30"/>
  <c r="M333" i="30"/>
  <c r="V388" i="30"/>
  <c r="X388" i="30"/>
  <c r="M389" i="30"/>
  <c r="V283" i="30"/>
  <c r="X283" i="30"/>
  <c r="M284" i="30"/>
  <c r="V425" i="30"/>
  <c r="X425" i="30"/>
  <c r="M426" i="30"/>
  <c r="X459" i="30"/>
  <c r="V459" i="30"/>
  <c r="M460" i="30"/>
  <c r="X26" i="30"/>
  <c r="V26" i="30"/>
  <c r="M27" i="30"/>
  <c r="V15" i="30"/>
  <c r="X15" i="30"/>
  <c r="M16" i="30"/>
  <c r="V49" i="30"/>
  <c r="X49" i="30"/>
  <c r="M50" i="30"/>
  <c r="H155" i="27"/>
  <c r="I155" i="27" s="1"/>
  <c r="J155" i="27" s="1"/>
  <c r="G156" i="27"/>
  <c r="CH410" i="28" l="1"/>
  <c r="CM410" i="28" s="1"/>
  <c r="CH226" i="28"/>
  <c r="CM226" i="28" s="1"/>
  <c r="CH372" i="28"/>
  <c r="CM372" i="28" s="1"/>
  <c r="CH461" i="28"/>
  <c r="CM461" i="28" s="1"/>
  <c r="CH355" i="28"/>
  <c r="CM355" i="28" s="1"/>
  <c r="CH40" i="28"/>
  <c r="CM40" i="28" s="1"/>
  <c r="CH489" i="28"/>
  <c r="CM489" i="28" s="1"/>
  <c r="CH393" i="28"/>
  <c r="CM393" i="28" s="1"/>
  <c r="CH248" i="28"/>
  <c r="CM248" i="28" s="1"/>
  <c r="CH202" i="28"/>
  <c r="CM202" i="28" s="1"/>
  <c r="CH336" i="28"/>
  <c r="CM336" i="28" s="1"/>
  <c r="CH488" i="28"/>
  <c r="CM488" i="28" s="1"/>
  <c r="CH500" i="28"/>
  <c r="CM500" i="28" s="1"/>
  <c r="CH464" i="28"/>
  <c r="CM464" i="28" s="1"/>
  <c r="CH86" i="28"/>
  <c r="CM86" i="28" s="1"/>
  <c r="CH139" i="28"/>
  <c r="CM139" i="28" s="1"/>
  <c r="CH140" i="28"/>
  <c r="CM140" i="28" s="1"/>
  <c r="CH383" i="28"/>
  <c r="CM383" i="28" s="1"/>
  <c r="CH341" i="28"/>
  <c r="CM341" i="28" s="1"/>
  <c r="CH412" i="28"/>
  <c r="CM412" i="28" s="1"/>
  <c r="CH297" i="28"/>
  <c r="CM297" i="28" s="1"/>
  <c r="CH429" i="28"/>
  <c r="CM429" i="28" s="1"/>
  <c r="CH437" i="28"/>
  <c r="CM437" i="28" s="1"/>
  <c r="CH402" i="28"/>
  <c r="CM402" i="28" s="1"/>
  <c r="CH421" i="28"/>
  <c r="CM421" i="28" s="1"/>
  <c r="CH213" i="28"/>
  <c r="CM213" i="28" s="1"/>
  <c r="CH211" i="28"/>
  <c r="CM211" i="28" s="1"/>
  <c r="CH215" i="28"/>
  <c r="CM215" i="28" s="1"/>
  <c r="CH216" i="28"/>
  <c r="CM216" i="28" s="1"/>
  <c r="CH196" i="28"/>
  <c r="CM196" i="28" s="1"/>
  <c r="CH214" i="28"/>
  <c r="CM214" i="28" s="1"/>
  <c r="CH212" i="28"/>
  <c r="CM212" i="28" s="1"/>
  <c r="CH348" i="28"/>
  <c r="CM348" i="28" s="1"/>
  <c r="CH367" i="28"/>
  <c r="CM367" i="28" s="1"/>
  <c r="CH33" i="28"/>
  <c r="CM33" i="28" s="1"/>
  <c r="CH52" i="28"/>
  <c r="CM52" i="28" s="1"/>
  <c r="CH53" i="28"/>
  <c r="CM53" i="28" s="1"/>
  <c r="CH256" i="28"/>
  <c r="CM256" i="28" s="1"/>
  <c r="CH474" i="28"/>
  <c r="CM474" i="28" s="1"/>
  <c r="CH493" i="28"/>
  <c r="CM493" i="28" s="1"/>
  <c r="CH494" i="28"/>
  <c r="CM494" i="28" s="1"/>
  <c r="CH263" i="28"/>
  <c r="CM263" i="28" s="1"/>
  <c r="CH244" i="28"/>
  <c r="CM244" i="28" s="1"/>
  <c r="CH262" i="28"/>
  <c r="CM262" i="28" s="1"/>
  <c r="CH261" i="28"/>
  <c r="CM261" i="28" s="1"/>
  <c r="CH369" i="28"/>
  <c r="CM369" i="28" s="1"/>
  <c r="CH288" i="28"/>
  <c r="CM288" i="28" s="1"/>
  <c r="CH268" i="28"/>
  <c r="CM268" i="28" s="1"/>
  <c r="CH72" i="28"/>
  <c r="CM72" i="28" s="1"/>
  <c r="CH54" i="28"/>
  <c r="CM54" i="28" s="1"/>
  <c r="CH451" i="28"/>
  <c r="CM451" i="28" s="1"/>
  <c r="CH433" i="28"/>
  <c r="CM433" i="28" s="1"/>
  <c r="CH255" i="28"/>
  <c r="CM255" i="28" s="1"/>
  <c r="CH491" i="28"/>
  <c r="CM491" i="28" s="1"/>
  <c r="CH246" i="28"/>
  <c r="CM246" i="28" s="1"/>
  <c r="CH435" i="28"/>
  <c r="CM435" i="28" s="1"/>
  <c r="CH145" i="28"/>
  <c r="CM145" i="28" s="1"/>
  <c r="CH164" i="28"/>
  <c r="CM164" i="28" s="1"/>
  <c r="CH165" i="28"/>
  <c r="CM165" i="28" s="1"/>
  <c r="CH260" i="28"/>
  <c r="CM260" i="28" s="1"/>
  <c r="CH278" i="28"/>
  <c r="CM278" i="28" s="1"/>
  <c r="CH279" i="28"/>
  <c r="CM279" i="28" s="1"/>
  <c r="CH389" i="28"/>
  <c r="CM389" i="28" s="1"/>
  <c r="CH413" i="28"/>
  <c r="CM413" i="28" s="1"/>
  <c r="CH404" i="28"/>
  <c r="CM404" i="28" s="1"/>
  <c r="CH381" i="28"/>
  <c r="CM381" i="28" s="1"/>
  <c r="CH401" i="28"/>
  <c r="CM401" i="28" s="1"/>
  <c r="CH399" i="28"/>
  <c r="CM399" i="28" s="1"/>
  <c r="CH380" i="28"/>
  <c r="CM380" i="28" s="1"/>
  <c r="CH360" i="28"/>
  <c r="CM360" i="28" s="1"/>
  <c r="CH110" i="28"/>
  <c r="CM110" i="28" s="1"/>
  <c r="CH119" i="28"/>
  <c r="CM119" i="28" s="1"/>
  <c r="CH99" i="28"/>
  <c r="CM99" i="28" s="1"/>
  <c r="CH112" i="28"/>
  <c r="CM112" i="28" s="1"/>
  <c r="CH118" i="28"/>
  <c r="CM118" i="28" s="1"/>
  <c r="CH108" i="28"/>
  <c r="CM108" i="28" s="1"/>
  <c r="CH117" i="28"/>
  <c r="CM117" i="28" s="1"/>
  <c r="CH111" i="28"/>
  <c r="CM111" i="28" s="1"/>
  <c r="CH116" i="28"/>
  <c r="CM116" i="28" s="1"/>
  <c r="CH417" i="28"/>
  <c r="CM417" i="28" s="1"/>
  <c r="CH441" i="28"/>
  <c r="CM441" i="28" s="1"/>
  <c r="CH35" i="28"/>
  <c r="CM35" i="28" s="1"/>
  <c r="CH36" i="28"/>
  <c r="CM36" i="28" s="1"/>
  <c r="CH39" i="28"/>
  <c r="CM39" i="28" s="1"/>
  <c r="CH34" i="28"/>
  <c r="CM34" i="28" s="1"/>
  <c r="CH343" i="28"/>
  <c r="CM343" i="28" s="1"/>
  <c r="CH363" i="28"/>
  <c r="CM363" i="28" s="1"/>
  <c r="CH362" i="28"/>
  <c r="CM362" i="28" s="1"/>
  <c r="CH166" i="28"/>
  <c r="CM166" i="28" s="1"/>
  <c r="CH146" i="28"/>
  <c r="CM146" i="28" s="1"/>
  <c r="CH469" i="28"/>
  <c r="CM469" i="28" s="1"/>
  <c r="CH467" i="28"/>
  <c r="CM467" i="28" s="1"/>
  <c r="CH452" i="28"/>
  <c r="CM452" i="28" s="1"/>
  <c r="CH472" i="28"/>
  <c r="CM472" i="28" s="1"/>
  <c r="CH294" i="28"/>
  <c r="CM294" i="28" s="1"/>
  <c r="CH274" i="28"/>
  <c r="CM274" i="28" s="1"/>
  <c r="CH436" i="28"/>
  <c r="CM436" i="28" s="1"/>
  <c r="CH416" i="28"/>
  <c r="CM416" i="28" s="1"/>
  <c r="CH98" i="28"/>
  <c r="CM98" i="28" s="1"/>
  <c r="CH104" i="28"/>
  <c r="CM104" i="28" s="1"/>
  <c r="CH96" i="28"/>
  <c r="CM96" i="28" s="1"/>
  <c r="CH102" i="28"/>
  <c r="CM102" i="28" s="1"/>
  <c r="CH97" i="28"/>
  <c r="CM97" i="28" s="1"/>
  <c r="CH95" i="28"/>
  <c r="CM95" i="28" s="1"/>
  <c r="CH84" i="28"/>
  <c r="CM84" i="28" s="1"/>
  <c r="CH103" i="28"/>
  <c r="CM103" i="28" s="1"/>
  <c r="CH79" i="28"/>
  <c r="CM79" i="28" s="1"/>
  <c r="CH59" i="28"/>
  <c r="CM59" i="28" s="1"/>
  <c r="CH465" i="28"/>
  <c r="CM465" i="28" s="1"/>
  <c r="CH280" i="28"/>
  <c r="CM280" i="28" s="1"/>
  <c r="CH249" i="28"/>
  <c r="CM249" i="28" s="1"/>
  <c r="CH23" i="28"/>
  <c r="CM23" i="28" s="1"/>
  <c r="CN23" i="28" s="1"/>
  <c r="CH24" i="28"/>
  <c r="CM24" i="28" s="1"/>
  <c r="CH498" i="28"/>
  <c r="CM498" i="28" s="1"/>
  <c r="CH391" i="28"/>
  <c r="CM391" i="28" s="1"/>
  <c r="CH495" i="28"/>
  <c r="CM495" i="28" s="1"/>
  <c r="CH242" i="28"/>
  <c r="CM242" i="28" s="1"/>
  <c r="CH224" i="28"/>
  <c r="CM224" i="28" s="1"/>
  <c r="CH243" i="28"/>
  <c r="CM243" i="28" s="1"/>
  <c r="CH285" i="28"/>
  <c r="CM285" i="28" s="1"/>
  <c r="CH305" i="28"/>
  <c r="CM305" i="28" s="1"/>
  <c r="CH81" i="28"/>
  <c r="CM81" i="28" s="1"/>
  <c r="CH82" i="28"/>
  <c r="CM82" i="28" s="1"/>
  <c r="CH63" i="28"/>
  <c r="CM63" i="28" s="1"/>
  <c r="CH83" i="28"/>
  <c r="CM83" i="28" s="1"/>
  <c r="CH158" i="28"/>
  <c r="CM158" i="28" s="1"/>
  <c r="CH138" i="28"/>
  <c r="CM138" i="28" s="1"/>
  <c r="CH485" i="28"/>
  <c r="CM485" i="28" s="1"/>
  <c r="CH286" i="28"/>
  <c r="CM286" i="28" s="1"/>
  <c r="CH330" i="28"/>
  <c r="CM330" i="28" s="1"/>
  <c r="CH311" i="28"/>
  <c r="CM311" i="28" s="1"/>
  <c r="CH358" i="28"/>
  <c r="CM358" i="28" s="1"/>
  <c r="CH376" i="28"/>
  <c r="CM376" i="28" s="1"/>
  <c r="CH375" i="28"/>
  <c r="CM375" i="28" s="1"/>
  <c r="CH377" i="28"/>
  <c r="CM377" i="28" s="1"/>
  <c r="CH206" i="28"/>
  <c r="CM206" i="28" s="1"/>
  <c r="CH250" i="28"/>
  <c r="CM250" i="28" s="1"/>
  <c r="CH157" i="28"/>
  <c r="CM157" i="28" s="1"/>
  <c r="CH137" i="28"/>
  <c r="CM137" i="28" s="1"/>
  <c r="CH309" i="28"/>
  <c r="CM309" i="28" s="1"/>
  <c r="CH327" i="28"/>
  <c r="CM327" i="28" s="1"/>
  <c r="CH329" i="28"/>
  <c r="CM329" i="28" s="1"/>
  <c r="CH356" i="28"/>
  <c r="CM356" i="28" s="1"/>
  <c r="CH266" i="28"/>
  <c r="CM266" i="28" s="1"/>
  <c r="CH220" i="28"/>
  <c r="CM220" i="28" s="1"/>
  <c r="CH201" i="28"/>
  <c r="CM201" i="28" s="1"/>
  <c r="CH459" i="28"/>
  <c r="CM459" i="28" s="1"/>
  <c r="CH439" i="28"/>
  <c r="CM439" i="28" s="1"/>
  <c r="CH458" i="28"/>
  <c r="CM458" i="28" s="1"/>
  <c r="CH408" i="28"/>
  <c r="CM408" i="28" s="1"/>
  <c r="CH388" i="28"/>
  <c r="CM388" i="28" s="1"/>
  <c r="CH217" i="28"/>
  <c r="CM217" i="28" s="1"/>
  <c r="CH197" i="28"/>
  <c r="CM197" i="28" s="1"/>
  <c r="CH253" i="28"/>
  <c r="CM253" i="28" s="1"/>
  <c r="CH351" i="28"/>
  <c r="CM351" i="28" s="1"/>
  <c r="CH331" i="28"/>
  <c r="CM331" i="28" s="1"/>
  <c r="CH349" i="28"/>
  <c r="CM349" i="28" s="1"/>
  <c r="CH85" i="28"/>
  <c r="CM85" i="28" s="1"/>
  <c r="CH26" i="28"/>
  <c r="CM26" i="28" s="1"/>
  <c r="CH25" i="28"/>
  <c r="CM25" i="28" s="1"/>
  <c r="CH347" i="28"/>
  <c r="CM347" i="28" s="1"/>
  <c r="CH328" i="28"/>
  <c r="CM328" i="28" s="1"/>
  <c r="CH345" i="28"/>
  <c r="CM345" i="28" s="1"/>
  <c r="CH344" i="28"/>
  <c r="CM344" i="28" s="1"/>
  <c r="CH314" i="28"/>
  <c r="CM314" i="28" s="1"/>
  <c r="CH334" i="28"/>
  <c r="CM334" i="28" s="1"/>
  <c r="CH265" i="28"/>
  <c r="CM265" i="28" s="1"/>
  <c r="CH431" i="28"/>
  <c r="CM431" i="28" s="1"/>
  <c r="CH411" i="28"/>
  <c r="CM411" i="28" s="1"/>
  <c r="CH154" i="28"/>
  <c r="CM154" i="28" s="1"/>
  <c r="CH174" i="28"/>
  <c r="CM174" i="28" s="1"/>
  <c r="CH487" i="28"/>
  <c r="CM487" i="28" s="1"/>
  <c r="CH484" i="28"/>
  <c r="CM484" i="28" s="1"/>
  <c r="CH150" i="28"/>
  <c r="CM150" i="28" s="1"/>
  <c r="CH169" i="28"/>
  <c r="CM169" i="28" s="1"/>
  <c r="CH170" i="28"/>
  <c r="CM170" i="28" s="1"/>
  <c r="CH270" i="28"/>
  <c r="CM270" i="28" s="1"/>
  <c r="CH251" i="28"/>
  <c r="CM251" i="28" s="1"/>
  <c r="CH359" i="28"/>
  <c r="CM359" i="28" s="1"/>
  <c r="CH379" i="28"/>
  <c r="CM379" i="28" s="1"/>
  <c r="CH171" i="28"/>
  <c r="CM171" i="28" s="1"/>
  <c r="CH151" i="28"/>
  <c r="CM151" i="28" s="1"/>
  <c r="CH350" i="28"/>
  <c r="CM350" i="28" s="1"/>
  <c r="CH272" i="28"/>
  <c r="CM272" i="28" s="1"/>
  <c r="CH354" i="28"/>
  <c r="CM354" i="28" s="1"/>
  <c r="CH361" i="28"/>
  <c r="CM361" i="28" s="1"/>
  <c r="CH312" i="28"/>
  <c r="CM312" i="28" s="1"/>
  <c r="CH316" i="28"/>
  <c r="CM316" i="28" s="1"/>
  <c r="CH313" i="28"/>
  <c r="CM313" i="28" s="1"/>
  <c r="CH318" i="28"/>
  <c r="CM318" i="28" s="1"/>
  <c r="CH317" i="28"/>
  <c r="CM317" i="28" s="1"/>
  <c r="CH298" i="28"/>
  <c r="CM298" i="28" s="1"/>
  <c r="CH161" i="28"/>
  <c r="CM161" i="28" s="1"/>
  <c r="CH180" i="28"/>
  <c r="CM180" i="28" s="1"/>
  <c r="CH179" i="28"/>
  <c r="CM179" i="28" s="1"/>
  <c r="CH175" i="28"/>
  <c r="CM175" i="28" s="1"/>
  <c r="CH176" i="28"/>
  <c r="CM176" i="28" s="1"/>
  <c r="CH181" i="28"/>
  <c r="CM181" i="28" s="1"/>
  <c r="CH386" i="28"/>
  <c r="CM386" i="28" s="1"/>
  <c r="CH406" i="28"/>
  <c r="CM406" i="28" s="1"/>
  <c r="CH405" i="28"/>
  <c r="CM405" i="28" s="1"/>
  <c r="CH475" i="28"/>
  <c r="CM475" i="28" s="1"/>
  <c r="CH71" i="28"/>
  <c r="CM71" i="28" s="1"/>
  <c r="CH91" i="28"/>
  <c r="CM91" i="28" s="1"/>
  <c r="CH90" i="28"/>
  <c r="CM90" i="28" s="1"/>
  <c r="CH89" i="28"/>
  <c r="CM89" i="28" s="1"/>
  <c r="CH88" i="28"/>
  <c r="CM88" i="28" s="1"/>
  <c r="CH240" i="28"/>
  <c r="CM240" i="28" s="1"/>
  <c r="CH296" i="28"/>
  <c r="CM296" i="28" s="1"/>
  <c r="CH135" i="28"/>
  <c r="CM135" i="28" s="1"/>
  <c r="CH115" i="28"/>
  <c r="CM115" i="28" s="1"/>
  <c r="CH346" i="28"/>
  <c r="CM346" i="28" s="1"/>
  <c r="CH407" i="28"/>
  <c r="CM407" i="28" s="1"/>
  <c r="CH427" i="28"/>
  <c r="CM427" i="28" s="1"/>
  <c r="CH425" i="28"/>
  <c r="CM425" i="28" s="1"/>
  <c r="CH155" i="28"/>
  <c r="CM155" i="28" s="1"/>
  <c r="CH136" i="28"/>
  <c r="CM136" i="28" s="1"/>
  <c r="CH156" i="28"/>
  <c r="CM156" i="28" s="1"/>
  <c r="CH432" i="28"/>
  <c r="CM432" i="28" s="1"/>
  <c r="CH414" i="28"/>
  <c r="CM414" i="28" s="1"/>
  <c r="CH37" i="28"/>
  <c r="CM37" i="28" s="1"/>
  <c r="CH252" i="28"/>
  <c r="CM252" i="28" s="1"/>
  <c r="CH238" i="28"/>
  <c r="CM238" i="28" s="1"/>
  <c r="CH258" i="28"/>
  <c r="CM258" i="28" s="1"/>
  <c r="CH397" i="28"/>
  <c r="CM397" i="28" s="1"/>
  <c r="CH299" i="28"/>
  <c r="CM299" i="28" s="1"/>
  <c r="CH319" i="28"/>
  <c r="CM319" i="28" s="1"/>
  <c r="CH409" i="28"/>
  <c r="CM409" i="28" s="1"/>
  <c r="CN411" i="28" s="1"/>
  <c r="CO411" i="28" s="1"/>
  <c r="CH428" i="28"/>
  <c r="CM428" i="28" s="1"/>
  <c r="CH221" i="28"/>
  <c r="CM221" i="28" s="1"/>
  <c r="CH241" i="28"/>
  <c r="CM241" i="28" s="1"/>
  <c r="CH31" i="28"/>
  <c r="CM31" i="28" s="1"/>
  <c r="CH51" i="28"/>
  <c r="CM51" i="28" s="1"/>
  <c r="CH454" i="28"/>
  <c r="CM454" i="28" s="1"/>
  <c r="CH434" i="28"/>
  <c r="CM434" i="28" s="1"/>
  <c r="CH109" i="28"/>
  <c r="CM109" i="28" s="1"/>
  <c r="CH129" i="28"/>
  <c r="CM129" i="28" s="1"/>
  <c r="CH168" i="28"/>
  <c r="CM168" i="28" s="1"/>
  <c r="CH56" i="28"/>
  <c r="CM56" i="28" s="1"/>
  <c r="CH76" i="28"/>
  <c r="CM76" i="28" s="1"/>
  <c r="CH75" i="28"/>
  <c r="CM75" i="28" s="1"/>
  <c r="CH236" i="28"/>
  <c r="CM236" i="28" s="1"/>
  <c r="CH228" i="28"/>
  <c r="CM228" i="28" s="1"/>
  <c r="CH227" i="28"/>
  <c r="CM227" i="28" s="1"/>
  <c r="CH231" i="28"/>
  <c r="CM231" i="28" s="1"/>
  <c r="CH229" i="28"/>
  <c r="CM229" i="28" s="1"/>
  <c r="CH219" i="28"/>
  <c r="CM219" i="28" s="1"/>
  <c r="CH234" i="28"/>
  <c r="CM234" i="28" s="1"/>
  <c r="CH232" i="28"/>
  <c r="CM232" i="28" s="1"/>
  <c r="CH237" i="28"/>
  <c r="CM237" i="28" s="1"/>
  <c r="CH235" i="28"/>
  <c r="CM235" i="28" s="1"/>
  <c r="CH233" i="28"/>
  <c r="CM233" i="28" s="1"/>
  <c r="CH141" i="28"/>
  <c r="CM141" i="28" s="1"/>
  <c r="CH120" i="28"/>
  <c r="CM120" i="28" s="1"/>
  <c r="CH100" i="28"/>
  <c r="CM100" i="28" s="1"/>
  <c r="CH476" i="28"/>
  <c r="CM476" i="28" s="1"/>
  <c r="CH456" i="28"/>
  <c r="CM456" i="28" s="1"/>
  <c r="CH455" i="28"/>
  <c r="CM455" i="28" s="1"/>
  <c r="CH332" i="28"/>
  <c r="CM332" i="28" s="1"/>
  <c r="CH352" i="28"/>
  <c r="CM352" i="28" s="1"/>
  <c r="CH481" i="28"/>
  <c r="CM481" i="28" s="1"/>
  <c r="CH462" i="28"/>
  <c r="CM462" i="28" s="1"/>
  <c r="CH342" i="28"/>
  <c r="CM342" i="28" s="1"/>
  <c r="CN344" i="28" s="1"/>
  <c r="CO344" i="28" s="1"/>
  <c r="CH276" i="28"/>
  <c r="CM276" i="28" s="1"/>
  <c r="CH142" i="28"/>
  <c r="CM142" i="28" s="1"/>
  <c r="CH162" i="28"/>
  <c r="CM162" i="28" s="1"/>
  <c r="CH159" i="28"/>
  <c r="CM159" i="28" s="1"/>
  <c r="CH287" i="28"/>
  <c r="CM287" i="28" s="1"/>
  <c r="CH307" i="28"/>
  <c r="CM307" i="28" s="1"/>
  <c r="CH254" i="28"/>
  <c r="CM254" i="28" s="1"/>
  <c r="CN256" i="28" s="1"/>
  <c r="CO256" i="28" s="1"/>
  <c r="CH302" i="28"/>
  <c r="CM302" i="28" s="1"/>
  <c r="CH301" i="28"/>
  <c r="CM301" i="28" s="1"/>
  <c r="CH303" i="28"/>
  <c r="CM303" i="28" s="1"/>
  <c r="CH284" i="28"/>
  <c r="CM284" i="28" s="1"/>
  <c r="CH477" i="28"/>
  <c r="CM477" i="28" s="1"/>
  <c r="CH457" i="28"/>
  <c r="CM457" i="28" s="1"/>
  <c r="CH471" i="28"/>
  <c r="CM471" i="28" s="1"/>
  <c r="CH323" i="28"/>
  <c r="CM323" i="28" s="1"/>
  <c r="CH324" i="28"/>
  <c r="CM324" i="28" s="1"/>
  <c r="CH322" i="28"/>
  <c r="CM322" i="28" s="1"/>
  <c r="CH304" i="28"/>
  <c r="CM304" i="28" s="1"/>
  <c r="CH497" i="28"/>
  <c r="CM497" i="28" s="1"/>
  <c r="CH482" i="28"/>
  <c r="CM482" i="28" s="1"/>
  <c r="CH499" i="28"/>
  <c r="CM499" i="28" s="1"/>
  <c r="CH64" i="28"/>
  <c r="CM64" i="28" s="1"/>
  <c r="CH374" i="28"/>
  <c r="CM374" i="28" s="1"/>
  <c r="CN376" i="28" s="1"/>
  <c r="CO376" i="28" s="1"/>
  <c r="CH189" i="28"/>
  <c r="CM189" i="28" s="1"/>
  <c r="CH209" i="28"/>
  <c r="CM209" i="28" s="1"/>
  <c r="CH49" i="28"/>
  <c r="CM49" i="28" s="1"/>
  <c r="CH29" i="28"/>
  <c r="CM29" i="28" s="1"/>
  <c r="CH223" i="28"/>
  <c r="CM223" i="28" s="1"/>
  <c r="CH204" i="28"/>
  <c r="CM204" i="28" s="1"/>
  <c r="CH92" i="28"/>
  <c r="CM92" i="28" s="1"/>
  <c r="CH93" i="28"/>
  <c r="CM93" i="28" s="1"/>
  <c r="CH73" i="28"/>
  <c r="CM73" i="28" s="1"/>
  <c r="CH466" i="28"/>
  <c r="CM466" i="28" s="1"/>
  <c r="CH486" i="28"/>
  <c r="CM486" i="28" s="1"/>
  <c r="CH68" i="28"/>
  <c r="CM68" i="28" s="1"/>
  <c r="CH48" i="28"/>
  <c r="CM48" i="28" s="1"/>
  <c r="CH65" i="28"/>
  <c r="CM65" i="28" s="1"/>
  <c r="CH66" i="28"/>
  <c r="CM66" i="28" s="1"/>
  <c r="CH67" i="28"/>
  <c r="CM67" i="28" s="1"/>
  <c r="CH396" i="28"/>
  <c r="CM396" i="28" s="1"/>
  <c r="CH415" i="28"/>
  <c r="CM415" i="28" s="1"/>
  <c r="CN417" i="28" s="1"/>
  <c r="CO417" i="28" s="1"/>
  <c r="CH46" i="28"/>
  <c r="CM46" i="28" s="1"/>
  <c r="CH45" i="28"/>
  <c r="CM45" i="28" s="1"/>
  <c r="CH27" i="28"/>
  <c r="CM27" i="28" s="1"/>
  <c r="CH43" i="28"/>
  <c r="CM43" i="28" s="1"/>
  <c r="CH47" i="28"/>
  <c r="CM47" i="28" s="1"/>
  <c r="CH178" i="28"/>
  <c r="CM178" i="28" s="1"/>
  <c r="CH269" i="28"/>
  <c r="CM269" i="28" s="1"/>
  <c r="CH259" i="28"/>
  <c r="CM259" i="28" s="1"/>
  <c r="CN261" i="28" s="1"/>
  <c r="CO261" i="28" s="1"/>
  <c r="CH239" i="28"/>
  <c r="CM239" i="28" s="1"/>
  <c r="CH62" i="28"/>
  <c r="CM62" i="28" s="1"/>
  <c r="CH44" i="28"/>
  <c r="CM44" i="28" s="1"/>
  <c r="CH61" i="28"/>
  <c r="CM61" i="28" s="1"/>
  <c r="CH148" i="28"/>
  <c r="CM148" i="28" s="1"/>
  <c r="CH385" i="28"/>
  <c r="CM385" i="28" s="1"/>
  <c r="CH384" i="28"/>
  <c r="CM384" i="28" s="1"/>
  <c r="CH366" i="28"/>
  <c r="CM366" i="28" s="1"/>
  <c r="CH130" i="28"/>
  <c r="CM130" i="28" s="1"/>
  <c r="CH113" i="28"/>
  <c r="CM113" i="28" s="1"/>
  <c r="CH131" i="28"/>
  <c r="CM131" i="28" s="1"/>
  <c r="CH38" i="28"/>
  <c r="CM38" i="28" s="1"/>
  <c r="CN40" i="28" s="1"/>
  <c r="CO40" i="28" s="1"/>
  <c r="CH55" i="28"/>
  <c r="CM55" i="28" s="1"/>
  <c r="CH340" i="28"/>
  <c r="CM340" i="28" s="1"/>
  <c r="CH357" i="28"/>
  <c r="CM357" i="28" s="1"/>
  <c r="CH387" i="28"/>
  <c r="CM387" i="28" s="1"/>
  <c r="CH368" i="28"/>
  <c r="CM368" i="28" s="1"/>
  <c r="CH147" i="28"/>
  <c r="CM147" i="28" s="1"/>
  <c r="CH394" i="28"/>
  <c r="CM394" i="28" s="1"/>
  <c r="CH177" i="28"/>
  <c r="CM177" i="28" s="1"/>
  <c r="CH190" i="28"/>
  <c r="CM190" i="28" s="1"/>
  <c r="CH210" i="28"/>
  <c r="CM210" i="28" s="1"/>
  <c r="CH30" i="28"/>
  <c r="CM30" i="28" s="1"/>
  <c r="CH230" i="28"/>
  <c r="CM230" i="28" s="1"/>
  <c r="CH188" i="28"/>
  <c r="CM188" i="28" s="1"/>
  <c r="CH207" i="28"/>
  <c r="CM207" i="28" s="1"/>
  <c r="CH208" i="28"/>
  <c r="CM208" i="28" s="1"/>
  <c r="CH94" i="28"/>
  <c r="CM94" i="28" s="1"/>
  <c r="CN96" i="28" s="1"/>
  <c r="CO96" i="28" s="1"/>
  <c r="CH74" i="28"/>
  <c r="CM74" i="28" s="1"/>
  <c r="CH186" i="28"/>
  <c r="CM186" i="28" s="1"/>
  <c r="CH187" i="28"/>
  <c r="CM187" i="28" s="1"/>
  <c r="CH183" i="28"/>
  <c r="CM183" i="28" s="1"/>
  <c r="CH167" i="28"/>
  <c r="CM167" i="28" s="1"/>
  <c r="CH185" i="28"/>
  <c r="CM185" i="28" s="1"/>
  <c r="CH182" i="28"/>
  <c r="CM182" i="28" s="1"/>
  <c r="CH41" i="28"/>
  <c r="CM41" i="28" s="1"/>
  <c r="CH463" i="28"/>
  <c r="CM463" i="28" s="1"/>
  <c r="CH444" i="28"/>
  <c r="CM444" i="28" s="1"/>
  <c r="CH32" i="28"/>
  <c r="CM32" i="28" s="1"/>
  <c r="CH222" i="28"/>
  <c r="CM222" i="28" s="1"/>
  <c r="CH382" i="28"/>
  <c r="CM382" i="28" s="1"/>
  <c r="CH442" i="28"/>
  <c r="CM442" i="28" s="1"/>
  <c r="CH422" i="28"/>
  <c r="CM422" i="28" s="1"/>
  <c r="CH438" i="28"/>
  <c r="CM438" i="28" s="1"/>
  <c r="CH440" i="28"/>
  <c r="CM440" i="28" s="1"/>
  <c r="CH114" i="28"/>
  <c r="CM114" i="28" s="1"/>
  <c r="CH134" i="28"/>
  <c r="CM134" i="28" s="1"/>
  <c r="CH325" i="28"/>
  <c r="CM325" i="28" s="1"/>
  <c r="CH326" i="28"/>
  <c r="CM326" i="28" s="1"/>
  <c r="CN328" i="28" s="1"/>
  <c r="CO328" i="28" s="1"/>
  <c r="CH306" i="28"/>
  <c r="CM306" i="28" s="1"/>
  <c r="CH478" i="28"/>
  <c r="CM478" i="28" s="1"/>
  <c r="CH460" i="28"/>
  <c r="CM460" i="28" s="1"/>
  <c r="CH480" i="28"/>
  <c r="CM480" i="28" s="1"/>
  <c r="CH479" i="28"/>
  <c r="CM479" i="28" s="1"/>
  <c r="CH443" i="28"/>
  <c r="CM443" i="28" s="1"/>
  <c r="CH424" i="28"/>
  <c r="CM424" i="28" s="1"/>
  <c r="CH132" i="28"/>
  <c r="CM132" i="28" s="1"/>
  <c r="CH149" i="28"/>
  <c r="CM149" i="28" s="1"/>
  <c r="CH173" i="28"/>
  <c r="CM173" i="28" s="1"/>
  <c r="CH153" i="28"/>
  <c r="CM153" i="28" s="1"/>
  <c r="CN155" i="28" s="1"/>
  <c r="CO155" i="28" s="1"/>
  <c r="CH143" i="28"/>
  <c r="CM143" i="28" s="1"/>
  <c r="CH163" i="28"/>
  <c r="CM163" i="28" s="1"/>
  <c r="CH277" i="28"/>
  <c r="CM277" i="28" s="1"/>
  <c r="CN279" i="28" s="1"/>
  <c r="CO279" i="28" s="1"/>
  <c r="CH257" i="28"/>
  <c r="CM257" i="28" s="1"/>
  <c r="CH28" i="28"/>
  <c r="CM28" i="28" s="1"/>
  <c r="CH160" i="28"/>
  <c r="CM160" i="28" s="1"/>
  <c r="CH419" i="28"/>
  <c r="CM419" i="28" s="1"/>
  <c r="CH418" i="28"/>
  <c r="CM418" i="28" s="1"/>
  <c r="CH420" i="28"/>
  <c r="CM420" i="28" s="1"/>
  <c r="CH400" i="28"/>
  <c r="CM400" i="28" s="1"/>
  <c r="CH107" i="28"/>
  <c r="CM107" i="28" s="1"/>
  <c r="CN109" i="28" s="1"/>
  <c r="CO109" i="28" s="1"/>
  <c r="CH87" i="28"/>
  <c r="CM87" i="28" s="1"/>
  <c r="CH152" i="28"/>
  <c r="CM152" i="28" s="1"/>
  <c r="CH172" i="28"/>
  <c r="CM172" i="28" s="1"/>
  <c r="CH42" i="28"/>
  <c r="CM42" i="28" s="1"/>
  <c r="CN44" i="28" s="1"/>
  <c r="CO44" i="28" s="1"/>
  <c r="CH22" i="28"/>
  <c r="CM22" i="28" s="1"/>
  <c r="CN24" i="28" s="1"/>
  <c r="CO24" i="28" s="1"/>
  <c r="CH492" i="28"/>
  <c r="CM492" i="28" s="1"/>
  <c r="CN494" i="28" s="1"/>
  <c r="CO494" i="28" s="1"/>
  <c r="CH320" i="28"/>
  <c r="CM320" i="28" s="1"/>
  <c r="CH300" i="28"/>
  <c r="CM300" i="28" s="1"/>
  <c r="CH468" i="28"/>
  <c r="CM468" i="28" s="1"/>
  <c r="CH77" i="28"/>
  <c r="CM77" i="28" s="1"/>
  <c r="CH57" i="28"/>
  <c r="CM57" i="28" s="1"/>
  <c r="CH218" i="28"/>
  <c r="CM218" i="28" s="1"/>
  <c r="CH199" i="28"/>
  <c r="CM199" i="28" s="1"/>
  <c r="CH490" i="28"/>
  <c r="CM490" i="28" s="1"/>
  <c r="CH470" i="28"/>
  <c r="CM470" i="28" s="1"/>
  <c r="CH370" i="28"/>
  <c r="CM370" i="28" s="1"/>
  <c r="CH390" i="28"/>
  <c r="CM390" i="28" s="1"/>
  <c r="CH392" i="28"/>
  <c r="CM392" i="28" s="1"/>
  <c r="CH395" i="28"/>
  <c r="CM395" i="28" s="1"/>
  <c r="CH378" i="28"/>
  <c r="CM378" i="28" s="1"/>
  <c r="CH398" i="28"/>
  <c r="CM398" i="28" s="1"/>
  <c r="CH473" i="28"/>
  <c r="CM473" i="28" s="1"/>
  <c r="CH453" i="28"/>
  <c r="CM453" i="28" s="1"/>
  <c r="CH133" i="28"/>
  <c r="CM133" i="28" s="1"/>
  <c r="CH122" i="28"/>
  <c r="CM122" i="28" s="1"/>
  <c r="CH105" i="28"/>
  <c r="CM105" i="28" s="1"/>
  <c r="CH123" i="28"/>
  <c r="CM123" i="28" s="1"/>
  <c r="CH124" i="28"/>
  <c r="CM124" i="28" s="1"/>
  <c r="CH106" i="28"/>
  <c r="CM106" i="28" s="1"/>
  <c r="CH128" i="28"/>
  <c r="CM128" i="28" s="1"/>
  <c r="CH127" i="28"/>
  <c r="CM127" i="28" s="1"/>
  <c r="CH69" i="28"/>
  <c r="CM69" i="28" s="1"/>
  <c r="CH70" i="28"/>
  <c r="CM70" i="28" s="1"/>
  <c r="CH50" i="28"/>
  <c r="CM50" i="28" s="1"/>
  <c r="CH267" i="28"/>
  <c r="CM267" i="28" s="1"/>
  <c r="CH496" i="28"/>
  <c r="CM496" i="28" s="1"/>
  <c r="CH335" i="28"/>
  <c r="CM335" i="28" s="1"/>
  <c r="CH315" i="28"/>
  <c r="CM315" i="28" s="1"/>
  <c r="CH125" i="28"/>
  <c r="CM125" i="28" s="1"/>
  <c r="CH403" i="28"/>
  <c r="CM403" i="28" s="1"/>
  <c r="CH423" i="28"/>
  <c r="CM423" i="28" s="1"/>
  <c r="CH205" i="28"/>
  <c r="CM205" i="28" s="1"/>
  <c r="CN207" i="28" s="1"/>
  <c r="CO207" i="28" s="1"/>
  <c r="CH225" i="28"/>
  <c r="CM225" i="28" s="1"/>
  <c r="CN227" i="28" s="1"/>
  <c r="CO227" i="28" s="1"/>
  <c r="CH292" i="28"/>
  <c r="CM292" i="28" s="1"/>
  <c r="CH273" i="28"/>
  <c r="CM273" i="28" s="1"/>
  <c r="CH293" i="28"/>
  <c r="CM293" i="28" s="1"/>
  <c r="CH144" i="28"/>
  <c r="CM144" i="28" s="1"/>
  <c r="CN146" i="28" s="1"/>
  <c r="CO146" i="28" s="1"/>
  <c r="CH281" i="28"/>
  <c r="CM281" i="28" s="1"/>
  <c r="CH264" i="28"/>
  <c r="CM264" i="28" s="1"/>
  <c r="CH283" i="28"/>
  <c r="CM283" i="28" s="1"/>
  <c r="CH282" i="28"/>
  <c r="CM282" i="28" s="1"/>
  <c r="CH191" i="28"/>
  <c r="CM191" i="28" s="1"/>
  <c r="CH184" i="28"/>
  <c r="CM184" i="28" s="1"/>
  <c r="CH192" i="28"/>
  <c r="CM192" i="28" s="1"/>
  <c r="CH203" i="28"/>
  <c r="CM203" i="28" s="1"/>
  <c r="CN204" i="28" s="1"/>
  <c r="CO204" i="28" s="1"/>
  <c r="CH193" i="28"/>
  <c r="CM193" i="28" s="1"/>
  <c r="CH194" i="28"/>
  <c r="CM194" i="28" s="1"/>
  <c r="CH195" i="28"/>
  <c r="CM195" i="28" s="1"/>
  <c r="CN197" i="28" s="1"/>
  <c r="CO197" i="28" s="1"/>
  <c r="CH200" i="28"/>
  <c r="CM200" i="28" s="1"/>
  <c r="CN202" i="28" s="1"/>
  <c r="CO202" i="28" s="1"/>
  <c r="CH198" i="28"/>
  <c r="CM198" i="28" s="1"/>
  <c r="CH60" i="28"/>
  <c r="CM60" i="28" s="1"/>
  <c r="CH80" i="28"/>
  <c r="CM80" i="28" s="1"/>
  <c r="CN82" i="28" s="1"/>
  <c r="CO82" i="28" s="1"/>
  <c r="CH289" i="28"/>
  <c r="CM289" i="28" s="1"/>
  <c r="CH271" i="28"/>
  <c r="CM271" i="28" s="1"/>
  <c r="CH290" i="28"/>
  <c r="CM290" i="28" s="1"/>
  <c r="CH446" i="28"/>
  <c r="CM446" i="28" s="1"/>
  <c r="CH445" i="28"/>
  <c r="CM445" i="28" s="1"/>
  <c r="CH426" i="28"/>
  <c r="CM426" i="28" s="1"/>
  <c r="CH450" i="28"/>
  <c r="CM450" i="28" s="1"/>
  <c r="CH449" i="28"/>
  <c r="CM449" i="28" s="1"/>
  <c r="CN451" i="28" s="1"/>
  <c r="CO451" i="28" s="1"/>
  <c r="CH430" i="28"/>
  <c r="CM430" i="28" s="1"/>
  <c r="CH447" i="28"/>
  <c r="CM447" i="28" s="1"/>
  <c r="CH448" i="28"/>
  <c r="CM448" i="28" s="1"/>
  <c r="CH338" i="28"/>
  <c r="CM338" i="28" s="1"/>
  <c r="CH321" i="28"/>
  <c r="CM321" i="28" s="1"/>
  <c r="CN323" i="28" s="1"/>
  <c r="CO323" i="28" s="1"/>
  <c r="CH339" i="28"/>
  <c r="CM339" i="28" s="1"/>
  <c r="CN341" i="28" s="1"/>
  <c r="CO341" i="28" s="1"/>
  <c r="CH337" i="28"/>
  <c r="CM337" i="28" s="1"/>
  <c r="CH78" i="28"/>
  <c r="CM78" i="28" s="1"/>
  <c r="CH58" i="28"/>
  <c r="CM58" i="28" s="1"/>
  <c r="CH373" i="28"/>
  <c r="CM373" i="28" s="1"/>
  <c r="CH101" i="28"/>
  <c r="CM101" i="28" s="1"/>
  <c r="CN103" i="28" s="1"/>
  <c r="CO103" i="28" s="1"/>
  <c r="CH121" i="28"/>
  <c r="CM121" i="28" s="1"/>
  <c r="CH483" i="28"/>
  <c r="CM483" i="28" s="1"/>
  <c r="CN485" i="28" s="1"/>
  <c r="CO485" i="28" s="1"/>
  <c r="CH247" i="28"/>
  <c r="CM247" i="28" s="1"/>
  <c r="CH291" i="28"/>
  <c r="CM291" i="28" s="1"/>
  <c r="CH310" i="28"/>
  <c r="CM310" i="28" s="1"/>
  <c r="CH308" i="28"/>
  <c r="CM308" i="28" s="1"/>
  <c r="CH371" i="28"/>
  <c r="CM371" i="28" s="1"/>
  <c r="CH126" i="28"/>
  <c r="CM126" i="28" s="1"/>
  <c r="CH295" i="28"/>
  <c r="CM295" i="28" s="1"/>
  <c r="CN297" i="28" s="1"/>
  <c r="CO297" i="28" s="1"/>
  <c r="CH275" i="28"/>
  <c r="CM275" i="28" s="1"/>
  <c r="CH333" i="28"/>
  <c r="CM333" i="28" s="1"/>
  <c r="CH353" i="28"/>
  <c r="CM353" i="28" s="1"/>
  <c r="CN355" i="28" s="1"/>
  <c r="CO355" i="28" s="1"/>
  <c r="CH365" i="28"/>
  <c r="CM365" i="28" s="1"/>
  <c r="CN367" i="28" s="1"/>
  <c r="CO367" i="28" s="1"/>
  <c r="CH364" i="28"/>
  <c r="CM364" i="28" s="1"/>
  <c r="CH245" i="28"/>
  <c r="CM245" i="28" s="1"/>
  <c r="X105" i="30"/>
  <c r="V105" i="30"/>
  <c r="M106" i="30"/>
  <c r="Q156" i="26"/>
  <c r="K158" i="26"/>
  <c r="O157" i="26"/>
  <c r="P157" i="26" s="1"/>
  <c r="X433" i="30"/>
  <c r="V433" i="30"/>
  <c r="V356" i="30"/>
  <c r="X356" i="30"/>
  <c r="M357" i="30"/>
  <c r="X415" i="30"/>
  <c r="V415" i="30"/>
  <c r="M416" i="30"/>
  <c r="V16" i="30"/>
  <c r="X16" i="30"/>
  <c r="M17" i="30"/>
  <c r="V460" i="30"/>
  <c r="X460" i="30"/>
  <c r="M461" i="30"/>
  <c r="V185" i="30"/>
  <c r="X185" i="30"/>
  <c r="M186" i="30"/>
  <c r="V278" i="30"/>
  <c r="X278" i="30"/>
  <c r="M279" i="30"/>
  <c r="V405" i="30"/>
  <c r="X405" i="30"/>
  <c r="M406" i="30"/>
  <c r="V389" i="30"/>
  <c r="X389" i="30"/>
  <c r="M390" i="30"/>
  <c r="V209" i="30"/>
  <c r="X209" i="30"/>
  <c r="M210" i="30"/>
  <c r="V313" i="30"/>
  <c r="X313" i="30"/>
  <c r="M314" i="30"/>
  <c r="V370" i="30"/>
  <c r="X370" i="30"/>
  <c r="M371" i="30"/>
  <c r="V136" i="30"/>
  <c r="X136" i="30"/>
  <c r="M137" i="30"/>
  <c r="V439" i="30"/>
  <c r="X439" i="30"/>
  <c r="M440" i="30"/>
  <c r="X96" i="30"/>
  <c r="V96" i="30"/>
  <c r="M97" i="30"/>
  <c r="V27" i="30"/>
  <c r="X27" i="30"/>
  <c r="M28" i="30"/>
  <c r="V88" i="30"/>
  <c r="X88" i="30"/>
  <c r="M89" i="30"/>
  <c r="V149" i="30"/>
  <c r="X149" i="30"/>
  <c r="M150" i="30"/>
  <c r="V264" i="30"/>
  <c r="X264" i="30"/>
  <c r="V426" i="30"/>
  <c r="X426" i="30"/>
  <c r="M427" i="30"/>
  <c r="V195" i="30"/>
  <c r="X195" i="30"/>
  <c r="M196" i="30"/>
  <c r="V158" i="30"/>
  <c r="X158" i="30"/>
  <c r="V487" i="30"/>
  <c r="X487" i="30"/>
  <c r="M488" i="30"/>
  <c r="X223" i="30"/>
  <c r="V223" i="30"/>
  <c r="M224" i="30"/>
  <c r="X333" i="30"/>
  <c r="V333" i="30"/>
  <c r="M334" i="30"/>
  <c r="V120" i="30"/>
  <c r="X120" i="30"/>
  <c r="M121" i="30"/>
  <c r="V284" i="30"/>
  <c r="X284" i="30"/>
  <c r="M285" i="30"/>
  <c r="V10" i="30"/>
  <c r="X10" i="30"/>
  <c r="X50" i="30"/>
  <c r="V50" i="30"/>
  <c r="M51" i="30"/>
  <c r="X235" i="30"/>
  <c r="V235" i="30"/>
  <c r="M236" i="30"/>
  <c r="X383" i="30"/>
  <c r="V383" i="30"/>
  <c r="M384" i="30"/>
  <c r="V71" i="30"/>
  <c r="X71" i="30"/>
  <c r="M72" i="30"/>
  <c r="V471" i="30"/>
  <c r="X471" i="30"/>
  <c r="M472" i="30"/>
  <c r="V446" i="30"/>
  <c r="X446" i="30"/>
  <c r="M447" i="30"/>
  <c r="X163" i="30"/>
  <c r="V163" i="30"/>
  <c r="M164" i="30"/>
  <c r="G157" i="27"/>
  <c r="H156" i="27"/>
  <c r="I156" i="27" s="1"/>
  <c r="J156" i="27" s="1"/>
  <c r="Q157" i="26" l="1"/>
  <c r="CN312" i="28"/>
  <c r="CO312" i="28" s="1"/>
  <c r="CN62" i="28"/>
  <c r="CO62" i="28" s="1"/>
  <c r="CN266" i="28"/>
  <c r="CO266" i="28" s="1"/>
  <c r="CN72" i="28"/>
  <c r="CO72" i="28" s="1"/>
  <c r="CN139" i="28"/>
  <c r="CO139" i="28" s="1"/>
  <c r="CN425" i="28"/>
  <c r="CO425" i="28" s="1"/>
  <c r="CN34" i="28"/>
  <c r="CO34" i="28" s="1"/>
  <c r="CN247" i="28"/>
  <c r="CO247" i="28" s="1"/>
  <c r="CN165" i="28"/>
  <c r="CO165" i="28" s="1"/>
  <c r="CN317" i="28"/>
  <c r="CO317" i="28" s="1"/>
  <c r="CN293" i="28"/>
  <c r="CO293" i="28" s="1"/>
  <c r="CN232" i="28"/>
  <c r="CO232" i="28" s="1"/>
  <c r="CN459" i="28"/>
  <c r="CO459" i="28" s="1"/>
  <c r="CN157" i="28"/>
  <c r="CO157" i="28" s="1"/>
  <c r="CN381" i="28"/>
  <c r="CO381" i="28" s="1"/>
  <c r="CN302" i="28"/>
  <c r="CO302" i="28" s="1"/>
  <c r="CN117" i="28"/>
  <c r="CO117" i="28" s="1"/>
  <c r="CN140" i="28"/>
  <c r="CO140" i="28" s="1"/>
  <c r="CN63" i="28"/>
  <c r="CO63" i="28" s="1"/>
  <c r="CN22" i="28"/>
  <c r="CN413" i="28"/>
  <c r="CO413" i="28" s="1"/>
  <c r="CN220" i="28"/>
  <c r="CO220" i="28" s="1"/>
  <c r="CN116" i="28"/>
  <c r="CO116" i="28" s="1"/>
  <c r="CN170" i="28"/>
  <c r="CO170" i="28" s="1"/>
  <c r="CN394" i="28"/>
  <c r="CO394" i="28" s="1"/>
  <c r="CN138" i="28"/>
  <c r="CO138" i="28" s="1"/>
  <c r="CN498" i="28"/>
  <c r="CO498" i="28" s="1"/>
  <c r="CN135" i="28"/>
  <c r="CO135" i="28" s="1"/>
  <c r="CN455" i="28"/>
  <c r="CO455" i="28" s="1"/>
  <c r="CN151" i="28"/>
  <c r="CO151" i="28" s="1"/>
  <c r="CN187" i="28"/>
  <c r="CO187" i="28" s="1"/>
  <c r="CN422" i="28"/>
  <c r="CO422" i="28" s="1"/>
  <c r="CN442" i="28"/>
  <c r="CO442" i="28" s="1"/>
  <c r="CN111" i="28"/>
  <c r="CO111" i="28" s="1"/>
  <c r="CN181" i="28"/>
  <c r="CO181" i="28" s="1"/>
  <c r="CN373" i="28"/>
  <c r="CO373" i="28" s="1"/>
  <c r="CN158" i="28"/>
  <c r="CO158" i="28" s="1"/>
  <c r="CN450" i="28"/>
  <c r="CO450" i="28" s="1"/>
  <c r="CN337" i="28"/>
  <c r="CO337" i="28" s="1"/>
  <c r="CN67" i="28"/>
  <c r="CO67" i="28" s="1"/>
  <c r="CN235" i="28"/>
  <c r="CO235" i="28" s="1"/>
  <c r="CN93" i="28"/>
  <c r="CO93" i="28" s="1"/>
  <c r="CN262" i="28"/>
  <c r="CO262" i="28" s="1"/>
  <c r="CN295" i="28"/>
  <c r="CO295" i="28" s="1"/>
  <c r="CN305" i="28"/>
  <c r="CO305" i="28" s="1"/>
  <c r="CN333" i="28"/>
  <c r="CO333" i="28" s="1"/>
  <c r="CN287" i="28"/>
  <c r="CO287" i="28" s="1"/>
  <c r="CN270" i="28"/>
  <c r="CO270" i="28" s="1"/>
  <c r="CN79" i="28"/>
  <c r="CO79" i="28" s="1"/>
  <c r="CN470" i="28"/>
  <c r="CO470" i="28" s="1"/>
  <c r="CN90" i="28"/>
  <c r="CO90" i="28" s="1"/>
  <c r="CN107" i="28"/>
  <c r="CO107" i="28" s="1"/>
  <c r="CN492" i="28"/>
  <c r="CO492" i="28" s="1"/>
  <c r="CN402" i="28"/>
  <c r="CO402" i="28" s="1"/>
  <c r="CN488" i="28"/>
  <c r="CO488" i="28" s="1"/>
  <c r="CN399" i="28"/>
  <c r="CO399" i="28" s="1"/>
  <c r="CN407" i="28"/>
  <c r="CO407" i="28" s="1"/>
  <c r="CN329" i="28"/>
  <c r="CO329" i="28" s="1"/>
  <c r="CN236" i="28"/>
  <c r="CO236" i="28" s="1"/>
  <c r="CN134" i="28"/>
  <c r="CO134" i="28" s="1"/>
  <c r="CN30" i="28"/>
  <c r="CO30" i="28" s="1"/>
  <c r="CN128" i="28"/>
  <c r="CO128" i="28" s="1"/>
  <c r="CN108" i="28"/>
  <c r="CO108" i="28" s="1"/>
  <c r="CN392" i="28"/>
  <c r="CO392" i="28" s="1"/>
  <c r="CN489" i="28"/>
  <c r="CO489" i="28" s="1"/>
  <c r="CN273" i="28"/>
  <c r="CO273" i="28" s="1"/>
  <c r="CN193" i="28"/>
  <c r="CO193" i="28" s="1"/>
  <c r="CN480" i="28"/>
  <c r="CO480" i="28" s="1"/>
  <c r="CN46" i="28"/>
  <c r="CO46" i="28" s="1"/>
  <c r="CN243" i="28"/>
  <c r="CO243" i="28" s="1"/>
  <c r="CN176" i="28"/>
  <c r="CO176" i="28" s="1"/>
  <c r="CN84" i="28"/>
  <c r="CO84" i="28" s="1"/>
  <c r="CN251" i="28"/>
  <c r="CO251" i="28" s="1"/>
  <c r="CN213" i="28"/>
  <c r="CO213" i="28" s="1"/>
  <c r="CN342" i="28"/>
  <c r="CO342" i="28" s="1"/>
  <c r="CN338" i="28"/>
  <c r="CO338" i="28" s="1"/>
  <c r="CN224" i="28"/>
  <c r="CO224" i="28" s="1"/>
  <c r="CN389" i="28"/>
  <c r="CO389" i="28" s="1"/>
  <c r="CN228" i="28"/>
  <c r="CO228" i="28" s="1"/>
  <c r="CN25" i="28"/>
  <c r="CO25" i="28" s="1"/>
  <c r="CN472" i="28"/>
  <c r="CO472" i="28" s="1"/>
  <c r="CN174" i="28"/>
  <c r="CO174" i="28" s="1"/>
  <c r="CN241" i="28"/>
  <c r="CO241" i="28" s="1"/>
  <c r="CN378" i="28"/>
  <c r="CO378" i="28" s="1"/>
  <c r="CN307" i="28"/>
  <c r="CO307" i="28" s="1"/>
  <c r="CN467" i="28"/>
  <c r="CO467" i="28" s="1"/>
  <c r="CN438" i="28"/>
  <c r="CO438" i="28" s="1"/>
  <c r="CN36" i="28"/>
  <c r="CO36" i="28" s="1"/>
  <c r="CN280" i="28"/>
  <c r="CO280" i="28" s="1"/>
  <c r="CN74" i="28"/>
  <c r="CO74" i="28" s="1"/>
  <c r="CN249" i="28"/>
  <c r="CO249" i="28" s="1"/>
  <c r="CN175" i="28"/>
  <c r="CO175" i="28" s="1"/>
  <c r="CN136" i="28"/>
  <c r="CO136" i="28" s="1"/>
  <c r="CN361" i="28"/>
  <c r="CO361" i="28" s="1"/>
  <c r="CN358" i="28"/>
  <c r="CO358" i="28" s="1"/>
  <c r="CN89" i="28"/>
  <c r="CO89" i="28" s="1"/>
  <c r="CN433" i="28"/>
  <c r="CO433" i="28" s="1"/>
  <c r="CN366" i="28"/>
  <c r="CO366" i="28" s="1"/>
  <c r="CN432" i="28"/>
  <c r="CO432" i="28" s="1"/>
  <c r="CN269" i="28"/>
  <c r="CO269" i="28" s="1"/>
  <c r="CN59" i="28"/>
  <c r="CO59" i="28" s="1"/>
  <c r="CN212" i="28"/>
  <c r="CO212" i="28" s="1"/>
  <c r="CN180" i="28"/>
  <c r="CO180" i="28" s="1"/>
  <c r="CN70" i="28"/>
  <c r="CO70" i="28" s="1"/>
  <c r="CN286" i="28"/>
  <c r="CO286" i="28" s="1"/>
  <c r="CN464" i="28"/>
  <c r="CO464" i="28" s="1"/>
  <c r="CN239" i="28"/>
  <c r="CO239" i="28" s="1"/>
  <c r="CN301" i="28"/>
  <c r="CO301" i="28" s="1"/>
  <c r="CN429" i="28"/>
  <c r="CO429" i="28" s="1"/>
  <c r="CN477" i="28"/>
  <c r="CO477" i="28" s="1"/>
  <c r="CN320" i="28"/>
  <c r="CO320" i="28" s="1"/>
  <c r="CN166" i="28"/>
  <c r="CO166" i="28" s="1"/>
  <c r="CN192" i="28"/>
  <c r="CO192" i="28" s="1"/>
  <c r="CN66" i="28"/>
  <c r="CO66" i="28" s="1"/>
  <c r="CN409" i="28"/>
  <c r="CO409" i="28" s="1"/>
  <c r="CN327" i="28"/>
  <c r="CO327" i="28" s="1"/>
  <c r="CN278" i="28"/>
  <c r="CO278" i="28" s="1"/>
  <c r="CN452" i="28"/>
  <c r="CO452" i="28" s="1"/>
  <c r="CN348" i="28"/>
  <c r="CO348" i="28" s="1"/>
  <c r="CN43" i="28"/>
  <c r="CO43" i="28" s="1"/>
  <c r="CN49" i="28"/>
  <c r="CO49" i="28" s="1"/>
  <c r="CN71" i="28"/>
  <c r="CO71" i="28" s="1"/>
  <c r="CN386" i="28"/>
  <c r="CO386" i="28" s="1"/>
  <c r="CN221" i="28"/>
  <c r="CO221" i="28" s="1"/>
  <c r="CN171" i="28"/>
  <c r="CO171" i="28" s="1"/>
  <c r="CN340" i="28"/>
  <c r="CO340" i="28" s="1"/>
  <c r="CN124" i="28"/>
  <c r="CO124" i="28" s="1"/>
  <c r="CN234" i="28"/>
  <c r="CO234" i="28" s="1"/>
  <c r="CN277" i="28"/>
  <c r="CO277" i="28" s="1"/>
  <c r="CN162" i="28"/>
  <c r="CO162" i="28" s="1"/>
  <c r="CN330" i="28"/>
  <c r="CO330" i="28" s="1"/>
  <c r="CN104" i="28"/>
  <c r="CO104" i="28" s="1"/>
  <c r="CN52" i="28"/>
  <c r="CO52" i="28" s="1"/>
  <c r="CN132" i="28"/>
  <c r="CO132" i="28" s="1"/>
  <c r="CN349" i="28"/>
  <c r="CO349" i="28" s="1"/>
  <c r="CN285" i="28"/>
  <c r="CO285" i="28" s="1"/>
  <c r="CN154" i="28"/>
  <c r="CO154" i="28" s="1"/>
  <c r="CN145" i="28"/>
  <c r="CO145" i="28" s="1"/>
  <c r="CN465" i="28"/>
  <c r="CO465" i="28" s="1"/>
  <c r="CN190" i="28"/>
  <c r="CO190" i="28" s="1"/>
  <c r="CN57" i="28"/>
  <c r="CO57" i="28" s="1"/>
  <c r="CN68" i="28"/>
  <c r="CO68" i="28" s="1"/>
  <c r="CN51" i="28"/>
  <c r="CO51" i="28" s="1"/>
  <c r="CN473" i="28"/>
  <c r="CO473" i="28" s="1"/>
  <c r="CN144" i="28"/>
  <c r="CO144" i="28" s="1"/>
  <c r="CN143" i="28"/>
  <c r="CO143" i="28" s="1"/>
  <c r="CN77" i="28"/>
  <c r="CO77" i="28" s="1"/>
  <c r="CN430" i="28"/>
  <c r="CO430" i="28" s="1"/>
  <c r="CN92" i="28"/>
  <c r="CO92" i="28" s="1"/>
  <c r="CN163" i="28"/>
  <c r="CO163" i="28" s="1"/>
  <c r="CN352" i="28"/>
  <c r="CO352" i="28" s="1"/>
  <c r="CN28" i="28"/>
  <c r="CO28" i="28" s="1"/>
  <c r="CN461" i="28"/>
  <c r="CO461" i="28" s="1"/>
  <c r="CN208" i="28"/>
  <c r="CO208" i="28" s="1"/>
  <c r="CN65" i="28"/>
  <c r="CO65" i="28" s="1"/>
  <c r="CN106" i="28"/>
  <c r="CO106" i="28" s="1"/>
  <c r="CN364" i="28"/>
  <c r="CO364" i="28" s="1"/>
  <c r="CN110" i="28"/>
  <c r="CO110" i="28" s="1"/>
  <c r="CN415" i="28"/>
  <c r="CO415" i="28" s="1"/>
  <c r="CN435" i="28"/>
  <c r="CO435" i="28" s="1"/>
  <c r="CN495" i="28"/>
  <c r="CO495" i="28" s="1"/>
  <c r="CN217" i="28"/>
  <c r="CO217" i="28" s="1"/>
  <c r="CN42" i="28"/>
  <c r="CO42" i="28" s="1"/>
  <c r="CN201" i="28"/>
  <c r="CO201" i="28" s="1"/>
  <c r="CN211" i="28"/>
  <c r="CO211" i="28" s="1"/>
  <c r="CN78" i="28"/>
  <c r="CO78" i="28" s="1"/>
  <c r="CN300" i="28"/>
  <c r="CO300" i="28" s="1"/>
  <c r="CN153" i="28"/>
  <c r="CO153" i="28" s="1"/>
  <c r="CN156" i="28"/>
  <c r="CO156" i="28" s="1"/>
  <c r="CN87" i="28"/>
  <c r="CO87" i="28" s="1"/>
  <c r="CN203" i="28"/>
  <c r="CO203" i="28" s="1"/>
  <c r="CN379" i="28"/>
  <c r="CO379" i="28" s="1"/>
  <c r="CN100" i="28"/>
  <c r="CO100" i="28" s="1"/>
  <c r="CN365" i="28"/>
  <c r="CO365" i="28" s="1"/>
  <c r="CN120" i="28"/>
  <c r="CO120" i="28" s="1"/>
  <c r="CN391" i="28"/>
  <c r="CO391" i="28" s="1"/>
  <c r="CN453" i="28"/>
  <c r="CO453" i="28" s="1"/>
  <c r="CN476" i="28"/>
  <c r="CO476" i="28" s="1"/>
  <c r="CN357" i="28"/>
  <c r="CO357" i="28" s="1"/>
  <c r="CN449" i="28"/>
  <c r="CO449" i="28" s="1"/>
  <c r="CN200" i="28"/>
  <c r="CO200" i="28" s="1"/>
  <c r="CN283" i="28"/>
  <c r="CO283" i="28" s="1"/>
  <c r="CN184" i="28"/>
  <c r="CO184" i="28" s="1"/>
  <c r="CN32" i="28"/>
  <c r="CO32" i="28" s="1"/>
  <c r="CN133" i="28"/>
  <c r="CO133" i="28" s="1"/>
  <c r="CN271" i="28"/>
  <c r="CO271" i="28" s="1"/>
  <c r="CN50" i="28"/>
  <c r="CO50" i="28" s="1"/>
  <c r="CN191" i="28"/>
  <c r="CO191" i="28" s="1"/>
  <c r="CN479" i="28"/>
  <c r="CO479" i="28" s="1"/>
  <c r="CN237" i="28"/>
  <c r="CO237" i="28" s="1"/>
  <c r="CN58" i="28"/>
  <c r="CO58" i="28" s="1"/>
  <c r="CN321" i="28"/>
  <c r="CO321" i="28" s="1"/>
  <c r="CN427" i="28"/>
  <c r="CO427" i="28" s="1"/>
  <c r="CN73" i="28"/>
  <c r="CO73" i="28" s="1"/>
  <c r="CN319" i="28"/>
  <c r="CO319" i="28" s="1"/>
  <c r="CN173" i="28"/>
  <c r="CO173" i="28" s="1"/>
  <c r="CN351" i="28"/>
  <c r="CO351" i="28" s="1"/>
  <c r="CN222" i="28"/>
  <c r="CO222" i="28" s="1"/>
  <c r="CN377" i="28"/>
  <c r="CO377" i="28" s="1"/>
  <c r="CN83" i="28"/>
  <c r="CO83" i="28" s="1"/>
  <c r="CN282" i="28"/>
  <c r="CO282" i="28" s="1"/>
  <c r="CN418" i="28"/>
  <c r="CO418" i="28" s="1"/>
  <c r="CN345" i="28"/>
  <c r="CO345" i="28" s="1"/>
  <c r="CN114" i="28"/>
  <c r="CO114" i="28" s="1"/>
  <c r="CN281" i="28"/>
  <c r="CO281" i="28" s="1"/>
  <c r="CN56" i="28"/>
  <c r="CO56" i="28" s="1"/>
  <c r="CN258" i="28"/>
  <c r="CO258" i="28" s="1"/>
  <c r="CN215" i="28"/>
  <c r="CO215" i="28" s="1"/>
  <c r="CN490" i="28"/>
  <c r="CO490" i="28" s="1"/>
  <c r="CN268" i="28"/>
  <c r="CO268" i="28" s="1"/>
  <c r="CN101" i="28"/>
  <c r="CO101" i="28" s="1"/>
  <c r="CN55" i="28"/>
  <c r="CO55" i="28" s="1"/>
  <c r="CN423" i="28"/>
  <c r="CO423" i="28" s="1"/>
  <c r="CN115" i="28"/>
  <c r="CO115" i="28" s="1"/>
  <c r="CN169" i="28"/>
  <c r="CO169" i="28" s="1"/>
  <c r="CN131" i="28"/>
  <c r="CO131" i="28" s="1"/>
  <c r="CN315" i="28"/>
  <c r="CO315" i="28" s="1"/>
  <c r="CN267" i="28"/>
  <c r="CO267" i="28" s="1"/>
  <c r="CN353" i="28"/>
  <c r="CO353" i="28" s="1"/>
  <c r="CN360" i="28"/>
  <c r="CO360" i="28" s="1"/>
  <c r="CN61" i="28"/>
  <c r="CO61" i="28" s="1"/>
  <c r="CN276" i="28"/>
  <c r="CO276" i="28" s="1"/>
  <c r="CN41" i="28"/>
  <c r="CO41" i="28" s="1"/>
  <c r="CN121" i="28"/>
  <c r="CO121" i="28" s="1"/>
  <c r="CN54" i="28"/>
  <c r="CO54" i="28" s="1"/>
  <c r="CN404" i="28"/>
  <c r="CO404" i="28" s="1"/>
  <c r="CN475" i="28"/>
  <c r="CO475" i="28" s="1"/>
  <c r="CN196" i="28"/>
  <c r="CO196" i="28" s="1"/>
  <c r="CN275" i="28"/>
  <c r="CO275" i="28" s="1"/>
  <c r="CN400" i="28"/>
  <c r="CO400" i="28" s="1"/>
  <c r="CN420" i="28"/>
  <c r="CO420" i="28" s="1"/>
  <c r="CN426" i="28"/>
  <c r="CO426" i="28" s="1"/>
  <c r="CN440" i="28"/>
  <c r="CO440" i="28" s="1"/>
  <c r="CN185" i="28"/>
  <c r="CO185" i="28" s="1"/>
  <c r="CN179" i="28"/>
  <c r="CO179" i="28" s="1"/>
  <c r="CN368" i="28"/>
  <c r="CO368" i="28" s="1"/>
  <c r="CN45" i="28"/>
  <c r="CO45" i="28" s="1"/>
  <c r="CN468" i="28"/>
  <c r="CO468" i="28" s="1"/>
  <c r="CN303" i="28"/>
  <c r="CO303" i="28" s="1"/>
  <c r="CN354" i="28"/>
  <c r="CO354" i="28" s="1"/>
  <c r="CN260" i="28"/>
  <c r="CO260" i="28" s="1"/>
  <c r="CN408" i="28"/>
  <c r="CO408" i="28" s="1"/>
  <c r="CN318" i="28"/>
  <c r="CO318" i="28" s="1"/>
  <c r="CN253" i="28"/>
  <c r="CO253" i="28" s="1"/>
  <c r="CN336" i="28"/>
  <c r="CO336" i="28" s="1"/>
  <c r="CN255" i="28"/>
  <c r="CO255" i="28" s="1"/>
  <c r="CN331" i="28"/>
  <c r="CO331" i="28" s="1"/>
  <c r="CN313" i="28"/>
  <c r="CO313" i="28" s="1"/>
  <c r="CN245" i="28"/>
  <c r="CO245" i="28" s="1"/>
  <c r="CN81" i="28"/>
  <c r="CO81" i="28" s="1"/>
  <c r="CN296" i="28"/>
  <c r="CO296" i="28" s="1"/>
  <c r="CN38" i="28"/>
  <c r="CO38" i="28" s="1"/>
  <c r="CN112" i="28"/>
  <c r="CO112" i="28" s="1"/>
  <c r="CN167" i="28"/>
  <c r="CO167" i="28" s="1"/>
  <c r="CN290" i="28"/>
  <c r="CO290" i="28" s="1"/>
  <c r="CN35" i="28"/>
  <c r="CO35" i="28" s="1"/>
  <c r="CN463" i="28"/>
  <c r="CO463" i="28" s="1"/>
  <c r="CN250" i="28"/>
  <c r="CO250" i="28" s="1"/>
  <c r="CN375" i="28"/>
  <c r="CO375" i="28" s="1"/>
  <c r="CN195" i="28"/>
  <c r="CO195" i="28" s="1"/>
  <c r="CN294" i="28"/>
  <c r="CO294" i="28" s="1"/>
  <c r="CN380" i="28"/>
  <c r="CO380" i="28" s="1"/>
  <c r="CN421" i="28"/>
  <c r="CO421" i="28" s="1"/>
  <c r="CN445" i="28"/>
  <c r="CO445" i="28" s="1"/>
  <c r="CN424" i="28"/>
  <c r="CO424" i="28" s="1"/>
  <c r="CN189" i="28"/>
  <c r="CO189" i="28" s="1"/>
  <c r="CN396" i="28"/>
  <c r="CO396" i="28" s="1"/>
  <c r="CN29" i="28"/>
  <c r="CO29" i="28" s="1"/>
  <c r="CN75" i="28"/>
  <c r="CO75" i="28" s="1"/>
  <c r="CN484" i="28"/>
  <c r="CO484" i="28" s="1"/>
  <c r="CN304" i="28"/>
  <c r="CO304" i="28" s="1"/>
  <c r="CN334" i="28"/>
  <c r="CO334" i="28" s="1"/>
  <c r="CN436" i="28"/>
  <c r="CO436" i="28" s="1"/>
  <c r="CN240" i="28"/>
  <c r="CO240" i="28" s="1"/>
  <c r="CN388" i="28"/>
  <c r="CO388" i="28" s="1"/>
  <c r="CN314" i="28"/>
  <c r="CO314" i="28" s="1"/>
  <c r="CN272" i="28"/>
  <c r="CO272" i="28" s="1"/>
  <c r="CN316" i="28"/>
  <c r="CO316" i="28" s="1"/>
  <c r="CN199" i="28"/>
  <c r="CO199" i="28" s="1"/>
  <c r="CN332" i="28"/>
  <c r="CO332" i="28" s="1"/>
  <c r="CN226" i="28"/>
  <c r="CO226" i="28" s="1"/>
  <c r="CN105" i="28"/>
  <c r="CO105" i="28" s="1"/>
  <c r="CN474" i="28"/>
  <c r="CO474" i="28" s="1"/>
  <c r="CN37" i="28"/>
  <c r="CO37" i="28" s="1"/>
  <c r="CN362" i="28"/>
  <c r="CO362" i="28" s="1"/>
  <c r="CN371" i="28"/>
  <c r="CO371" i="28" s="1"/>
  <c r="CN369" i="28"/>
  <c r="CO369" i="28" s="1"/>
  <c r="CN299" i="28"/>
  <c r="CO299" i="28" s="1"/>
  <c r="CN395" i="28"/>
  <c r="CO395" i="28" s="1"/>
  <c r="CN335" i="28"/>
  <c r="CO335" i="28" s="1"/>
  <c r="CN428" i="28"/>
  <c r="CO428" i="28" s="1"/>
  <c r="CN60" i="28"/>
  <c r="CO60" i="28" s="1"/>
  <c r="CN447" i="28"/>
  <c r="CO447" i="28" s="1"/>
  <c r="CN205" i="28"/>
  <c r="CO205" i="28" s="1"/>
  <c r="CN129" i="28"/>
  <c r="CO129" i="28" s="1"/>
  <c r="CN397" i="28"/>
  <c r="CO397" i="28" s="1"/>
  <c r="CN322" i="28"/>
  <c r="CO322" i="28" s="1"/>
  <c r="CN481" i="28"/>
  <c r="CO481" i="28" s="1"/>
  <c r="CN444" i="28"/>
  <c r="CO444" i="28" s="1"/>
  <c r="CN188" i="28"/>
  <c r="CO188" i="28" s="1"/>
  <c r="CN149" i="28"/>
  <c r="CO149" i="28" s="1"/>
  <c r="CN387" i="28"/>
  <c r="CO387" i="28" s="1"/>
  <c r="CN47" i="28"/>
  <c r="CO47" i="28" s="1"/>
  <c r="CN95" i="28"/>
  <c r="CO95" i="28" s="1"/>
  <c r="CN499" i="28"/>
  <c r="CO499" i="28" s="1"/>
  <c r="CN457" i="28"/>
  <c r="CO457" i="28" s="1"/>
  <c r="CN231" i="28"/>
  <c r="CO231" i="28" s="1"/>
  <c r="CN456" i="28"/>
  <c r="CO456" i="28" s="1"/>
  <c r="CN254" i="28"/>
  <c r="CO254" i="28" s="1"/>
  <c r="CN137" i="28"/>
  <c r="CO137" i="28" s="1"/>
  <c r="CN183" i="28"/>
  <c r="CO183" i="28" s="1"/>
  <c r="CN363" i="28"/>
  <c r="CO363" i="28" s="1"/>
  <c r="CN172" i="28"/>
  <c r="CO172" i="28" s="1"/>
  <c r="CN346" i="28"/>
  <c r="CO346" i="28" s="1"/>
  <c r="CN219" i="28"/>
  <c r="CO219" i="28" s="1"/>
  <c r="CN311" i="28"/>
  <c r="CO311" i="28" s="1"/>
  <c r="CN288" i="28"/>
  <c r="CO288" i="28" s="1"/>
  <c r="CN244" i="28"/>
  <c r="CO244" i="28" s="1"/>
  <c r="CN86" i="28"/>
  <c r="CO86" i="28" s="1"/>
  <c r="CN454" i="28"/>
  <c r="CO454" i="28" s="1"/>
  <c r="CN443" i="28"/>
  <c r="CO443" i="28" s="1"/>
  <c r="CN382" i="28"/>
  <c r="CO382" i="28" s="1"/>
  <c r="CN147" i="28"/>
  <c r="CO147" i="28" s="1"/>
  <c r="CN263" i="28"/>
  <c r="CO263" i="28" s="1"/>
  <c r="CN350" i="28"/>
  <c r="CO350" i="28" s="1"/>
  <c r="CN414" i="28"/>
  <c r="CO414" i="28" s="1"/>
  <c r="CN491" i="28"/>
  <c r="CO491" i="28" s="1"/>
  <c r="CN483" i="28"/>
  <c r="CO483" i="28" s="1"/>
  <c r="CN80" i="28"/>
  <c r="CO80" i="28" s="1"/>
  <c r="CN448" i="28"/>
  <c r="CO448" i="28" s="1"/>
  <c r="CN194" i="28"/>
  <c r="CO194" i="28" s="1"/>
  <c r="CN130" i="28"/>
  <c r="CO130" i="28" s="1"/>
  <c r="CN482" i="28"/>
  <c r="CO482" i="28" s="1"/>
  <c r="CN384" i="28"/>
  <c r="CO384" i="28" s="1"/>
  <c r="CN76" i="28"/>
  <c r="CO76" i="28" s="1"/>
  <c r="CN370" i="28"/>
  <c r="CO370" i="28" s="1"/>
  <c r="CN150" i="28"/>
  <c r="CO150" i="28" s="1"/>
  <c r="CN48" i="28"/>
  <c r="CO48" i="28" s="1"/>
  <c r="CN94" i="28"/>
  <c r="CO94" i="28" s="1"/>
  <c r="CN306" i="28"/>
  <c r="CO306" i="28" s="1"/>
  <c r="CN309" i="28"/>
  <c r="CO309" i="28" s="1"/>
  <c r="CN458" i="28"/>
  <c r="CO458" i="28" s="1"/>
  <c r="CN233" i="28"/>
  <c r="CO233" i="28" s="1"/>
  <c r="CN53" i="28"/>
  <c r="CO53" i="28" s="1"/>
  <c r="CN39" i="28"/>
  <c r="CO39" i="28" s="1"/>
  <c r="CN298" i="28"/>
  <c r="CO298" i="28" s="1"/>
  <c r="CN178" i="28"/>
  <c r="CO178" i="28" s="1"/>
  <c r="CN343" i="28"/>
  <c r="CO343" i="28" s="1"/>
  <c r="CN347" i="28"/>
  <c r="CO347" i="28" s="1"/>
  <c r="CN390" i="28"/>
  <c r="CO390" i="28" s="1"/>
  <c r="CN88" i="28"/>
  <c r="CO88" i="28" s="1"/>
  <c r="CN487" i="28"/>
  <c r="CO487" i="28" s="1"/>
  <c r="CN497" i="28"/>
  <c r="CO497" i="28" s="1"/>
  <c r="CN97" i="28"/>
  <c r="CO97" i="28" s="1"/>
  <c r="CN469" i="28"/>
  <c r="CO469" i="28" s="1"/>
  <c r="CN419" i="28"/>
  <c r="CO419" i="28" s="1"/>
  <c r="CN401" i="28"/>
  <c r="CO401" i="28" s="1"/>
  <c r="CN437" i="28"/>
  <c r="CO437" i="28" s="1"/>
  <c r="CN264" i="28"/>
  <c r="CO264" i="28" s="1"/>
  <c r="CN214" i="28"/>
  <c r="CO214" i="28" s="1"/>
  <c r="CN374" i="28"/>
  <c r="CO374" i="28" s="1"/>
  <c r="CN339" i="28"/>
  <c r="CO339" i="28" s="1"/>
  <c r="CN292" i="28"/>
  <c r="CO292" i="28" s="1"/>
  <c r="CN186" i="28"/>
  <c r="CO186" i="28" s="1"/>
  <c r="CN259" i="28"/>
  <c r="CO259" i="28" s="1"/>
  <c r="CN462" i="28"/>
  <c r="CO462" i="28" s="1"/>
  <c r="CN206" i="28"/>
  <c r="CO206" i="28" s="1"/>
  <c r="CN324" i="28"/>
  <c r="CO324" i="28" s="1"/>
  <c r="CN289" i="28"/>
  <c r="CO289" i="28" s="1"/>
  <c r="CN478" i="28"/>
  <c r="CO478" i="28" s="1"/>
  <c r="CN229" i="28"/>
  <c r="CO229" i="28" s="1"/>
  <c r="CN33" i="28"/>
  <c r="CO33" i="28" s="1"/>
  <c r="CN416" i="28"/>
  <c r="CO416" i="28" s="1"/>
  <c r="CN242" i="28"/>
  <c r="CO242" i="28" s="1"/>
  <c r="CN177" i="28"/>
  <c r="CO177" i="28" s="1"/>
  <c r="CN385" i="28"/>
  <c r="CO385" i="28" s="1"/>
  <c r="CN152" i="28"/>
  <c r="CO152" i="28" s="1"/>
  <c r="CN410" i="28"/>
  <c r="CO410" i="28" s="1"/>
  <c r="CN393" i="28"/>
  <c r="CO393" i="28" s="1"/>
  <c r="CN99" i="28"/>
  <c r="CO99" i="28" s="1"/>
  <c r="CN471" i="28"/>
  <c r="CO471" i="28" s="1"/>
  <c r="CN118" i="28"/>
  <c r="CO118" i="28" s="1"/>
  <c r="CN403" i="28"/>
  <c r="CO403" i="28" s="1"/>
  <c r="CN248" i="28"/>
  <c r="CO248" i="28" s="1"/>
  <c r="CN246" i="28"/>
  <c r="CO246" i="28" s="1"/>
  <c r="CN216" i="28"/>
  <c r="CO216" i="28" s="1"/>
  <c r="CN142" i="28"/>
  <c r="CO142" i="28" s="1"/>
  <c r="CN439" i="28"/>
  <c r="CO439" i="28" s="1"/>
  <c r="CN405" i="28"/>
  <c r="CO405" i="28" s="1"/>
  <c r="CN372" i="28"/>
  <c r="CO372" i="28" s="1"/>
  <c r="CN210" i="28"/>
  <c r="CO210" i="28" s="1"/>
  <c r="CN359" i="28"/>
  <c r="CO359" i="28" s="1"/>
  <c r="CN398" i="28"/>
  <c r="CO398" i="28" s="1"/>
  <c r="CN225" i="28"/>
  <c r="CO225" i="28" s="1"/>
  <c r="CN326" i="28"/>
  <c r="CO326" i="28" s="1"/>
  <c r="CN161" i="28"/>
  <c r="CO161" i="28" s="1"/>
  <c r="CN102" i="28"/>
  <c r="CO102" i="28" s="1"/>
  <c r="CN230" i="28"/>
  <c r="CO230" i="28" s="1"/>
  <c r="CN434" i="28"/>
  <c r="CO434" i="28" s="1"/>
  <c r="CN356" i="28"/>
  <c r="CO356" i="28" s="1"/>
  <c r="CN486" i="28"/>
  <c r="CO486" i="28" s="1"/>
  <c r="CN460" i="28"/>
  <c r="CO460" i="28" s="1"/>
  <c r="CN159" i="28"/>
  <c r="CO159" i="28" s="1"/>
  <c r="CN160" i="28"/>
  <c r="CO160" i="28" s="1"/>
  <c r="CN500" i="28"/>
  <c r="CO500" i="28" s="1"/>
  <c r="CN148" i="28"/>
  <c r="CO148" i="28" s="1"/>
  <c r="CN113" i="28"/>
  <c r="CO113" i="28" s="1"/>
  <c r="CN383" i="28"/>
  <c r="CO383" i="28" s="1"/>
  <c r="CN493" i="28"/>
  <c r="CO493" i="28" s="1"/>
  <c r="CN265" i="28"/>
  <c r="CO265" i="28" s="1"/>
  <c r="CN198" i="28"/>
  <c r="CO198" i="28" s="1"/>
  <c r="CN141" i="28"/>
  <c r="CO141" i="28" s="1"/>
  <c r="CN431" i="28"/>
  <c r="CO431" i="28" s="1"/>
  <c r="CN123" i="28"/>
  <c r="CO123" i="28" s="1"/>
  <c r="CN126" i="28"/>
  <c r="CO126" i="28" s="1"/>
  <c r="CN310" i="28"/>
  <c r="CO310" i="28" s="1"/>
  <c r="CN291" i="28"/>
  <c r="CO291" i="28" s="1"/>
  <c r="CN284" i="28"/>
  <c r="CO284" i="28" s="1"/>
  <c r="CN127" i="28"/>
  <c r="CO127" i="28" s="1"/>
  <c r="CN125" i="28"/>
  <c r="CO125" i="28" s="1"/>
  <c r="CN308" i="28"/>
  <c r="CO308" i="28" s="1"/>
  <c r="CN446" i="28"/>
  <c r="CO446" i="28" s="1"/>
  <c r="CN209" i="28"/>
  <c r="CO209" i="28" s="1"/>
  <c r="CN64" i="28"/>
  <c r="CO64" i="28" s="1"/>
  <c r="CN69" i="28"/>
  <c r="CO69" i="28" s="1"/>
  <c r="CN31" i="28"/>
  <c r="CO31" i="28" s="1"/>
  <c r="CN325" i="28"/>
  <c r="CO325" i="28" s="1"/>
  <c r="CN164" i="28"/>
  <c r="CO164" i="28" s="1"/>
  <c r="CN122" i="28"/>
  <c r="CO122" i="28" s="1"/>
  <c r="CN238" i="28"/>
  <c r="CO238" i="28" s="1"/>
  <c r="CN223" i="28"/>
  <c r="CO223" i="28" s="1"/>
  <c r="CN91" i="28"/>
  <c r="CO91" i="28" s="1"/>
  <c r="CN182" i="28"/>
  <c r="CO182" i="28" s="1"/>
  <c r="CN274" i="28"/>
  <c r="CO274" i="28" s="1"/>
  <c r="CN27" i="28"/>
  <c r="CO27" i="28" s="1"/>
  <c r="CN441" i="28"/>
  <c r="CO441" i="28" s="1"/>
  <c r="CN252" i="28"/>
  <c r="CO252" i="28" s="1"/>
  <c r="CN85" i="28"/>
  <c r="CO85" i="28" s="1"/>
  <c r="CN26" i="28"/>
  <c r="CO26" i="28" s="1"/>
  <c r="CN98" i="28"/>
  <c r="CO98" i="28" s="1"/>
  <c r="CN168" i="28"/>
  <c r="CO168" i="28" s="1"/>
  <c r="CN119" i="28"/>
  <c r="CO119" i="28" s="1"/>
  <c r="CN406" i="28"/>
  <c r="CO406" i="28" s="1"/>
  <c r="CN257" i="28"/>
  <c r="CO257" i="28" s="1"/>
  <c r="CN496" i="28"/>
  <c r="CO496" i="28" s="1"/>
  <c r="CN218" i="28"/>
  <c r="CO218" i="28" s="1"/>
  <c r="CN466" i="28"/>
  <c r="CO466" i="28" s="1"/>
  <c r="CN412" i="28"/>
  <c r="CO412" i="28" s="1"/>
  <c r="X106" i="30"/>
  <c r="V106" i="30"/>
  <c r="M107" i="30"/>
  <c r="K159" i="26"/>
  <c r="O158" i="26"/>
  <c r="P158" i="26" s="1"/>
  <c r="Q158" i="26" s="1"/>
  <c r="M358" i="30"/>
  <c r="V357" i="30"/>
  <c r="X357" i="30"/>
  <c r="V137" i="30"/>
  <c r="X137" i="30"/>
  <c r="M138" i="30"/>
  <c r="V285" i="30"/>
  <c r="X285" i="30"/>
  <c r="M286" i="30"/>
  <c r="V472" i="30"/>
  <c r="X472" i="30"/>
  <c r="M473" i="30"/>
  <c r="V196" i="30"/>
  <c r="X196" i="30"/>
  <c r="M197" i="30"/>
  <c r="V97" i="30"/>
  <c r="X97" i="30"/>
  <c r="V210" i="30"/>
  <c r="X210" i="30"/>
  <c r="M211" i="30"/>
  <c r="V416" i="30"/>
  <c r="X416" i="30"/>
  <c r="M417" i="30"/>
  <c r="X224" i="30"/>
  <c r="V224" i="30"/>
  <c r="M225" i="30"/>
  <c r="V150" i="30"/>
  <c r="X150" i="30"/>
  <c r="M151" i="30"/>
  <c r="V461" i="30"/>
  <c r="X461" i="30"/>
  <c r="M462" i="30"/>
  <c r="V28" i="30"/>
  <c r="X28" i="30"/>
  <c r="M29" i="30"/>
  <c r="V406" i="30"/>
  <c r="X406" i="30"/>
  <c r="M407" i="30"/>
  <c r="V384" i="30"/>
  <c r="X384" i="30"/>
  <c r="V427" i="30"/>
  <c r="X427" i="30"/>
  <c r="V279" i="30"/>
  <c r="X279" i="30"/>
  <c r="V17" i="30"/>
  <c r="X17" i="30"/>
  <c r="M18" i="30"/>
  <c r="V121" i="30"/>
  <c r="X121" i="30"/>
  <c r="M122" i="30"/>
  <c r="X371" i="30"/>
  <c r="V371" i="30"/>
  <c r="V390" i="30"/>
  <c r="X390" i="30"/>
  <c r="M391" i="30"/>
  <c r="V447" i="30"/>
  <c r="X447" i="30"/>
  <c r="M448" i="30"/>
  <c r="V488" i="30"/>
  <c r="X488" i="30"/>
  <c r="M489" i="30"/>
  <c r="V440" i="30"/>
  <c r="X440" i="30"/>
  <c r="X164" i="30"/>
  <c r="V164" i="30"/>
  <c r="M165" i="30"/>
  <c r="V72" i="30"/>
  <c r="X72" i="30"/>
  <c r="M73" i="30"/>
  <c r="X236" i="30"/>
  <c r="V236" i="30"/>
  <c r="M237" i="30"/>
  <c r="V51" i="30"/>
  <c r="X51" i="30"/>
  <c r="M52" i="30"/>
  <c r="V186" i="30"/>
  <c r="X186" i="30"/>
  <c r="M187" i="30"/>
  <c r="V334" i="30"/>
  <c r="X334" i="30"/>
  <c r="M335" i="30"/>
  <c r="V89" i="30"/>
  <c r="X89" i="30"/>
  <c r="V314" i="30"/>
  <c r="X314" i="30"/>
  <c r="H157" i="27"/>
  <c r="I157" i="27" s="1"/>
  <c r="J157" i="27" s="1"/>
  <c r="G158" i="27"/>
  <c r="V107" i="30" l="1"/>
  <c r="X107" i="30"/>
  <c r="M108" i="30"/>
  <c r="K160" i="26"/>
  <c r="O159" i="26"/>
  <c r="P159" i="26" s="1"/>
  <c r="Q159" i="26" s="1"/>
  <c r="V358" i="30"/>
  <c r="X358" i="30"/>
  <c r="M359" i="30"/>
  <c r="V489" i="30"/>
  <c r="X489" i="30"/>
  <c r="M490" i="30"/>
  <c r="X211" i="30"/>
  <c r="V211" i="30"/>
  <c r="M212" i="30"/>
  <c r="V138" i="30"/>
  <c r="X138" i="30"/>
  <c r="M139" i="30"/>
  <c r="X165" i="30"/>
  <c r="V165" i="30"/>
  <c r="M166" i="30"/>
  <c r="V197" i="30"/>
  <c r="X197" i="30"/>
  <c r="M198" i="30"/>
  <c r="X237" i="30"/>
  <c r="V237" i="30"/>
  <c r="M238" i="30"/>
  <c r="X225" i="30"/>
  <c r="V225" i="30"/>
  <c r="M226" i="30"/>
  <c r="X187" i="30"/>
  <c r="V187" i="30"/>
  <c r="V122" i="30"/>
  <c r="X122" i="30"/>
  <c r="M123" i="30"/>
  <c r="X407" i="30"/>
  <c r="M408" i="30"/>
  <c r="V407" i="30"/>
  <c r="V462" i="30"/>
  <c r="X462" i="30"/>
  <c r="M463" i="30"/>
  <c r="X335" i="30"/>
  <c r="V335" i="30"/>
  <c r="M336" i="30"/>
  <c r="X448" i="30"/>
  <c r="V448" i="30"/>
  <c r="M449" i="30"/>
  <c r="X151" i="30"/>
  <c r="V151" i="30"/>
  <c r="V417" i="30"/>
  <c r="X417" i="30"/>
  <c r="M418" i="30"/>
  <c r="V473" i="30"/>
  <c r="X473" i="30"/>
  <c r="M474" i="30"/>
  <c r="V73" i="30"/>
  <c r="X73" i="30"/>
  <c r="M74" i="30"/>
  <c r="X391" i="30"/>
  <c r="M392" i="30"/>
  <c r="V391" i="30"/>
  <c r="V29" i="30"/>
  <c r="X29" i="30"/>
  <c r="M30" i="30"/>
  <c r="V52" i="30"/>
  <c r="X52" i="30"/>
  <c r="M53" i="30"/>
  <c r="V18" i="30"/>
  <c r="X18" i="30"/>
  <c r="M19" i="30"/>
  <c r="V286" i="30"/>
  <c r="X286" i="30"/>
  <c r="M287" i="30"/>
  <c r="G159" i="27"/>
  <c r="H158" i="27"/>
  <c r="I158" i="27" s="1"/>
  <c r="J158" i="27" s="1"/>
  <c r="X108" i="30" l="1"/>
  <c r="V108" i="30"/>
  <c r="M109" i="30"/>
  <c r="K161" i="26"/>
  <c r="O160" i="26"/>
  <c r="P160" i="26" s="1"/>
  <c r="Q160" i="26" s="1"/>
  <c r="V359" i="30"/>
  <c r="X359" i="30"/>
  <c r="V30" i="30"/>
  <c r="X30" i="30"/>
  <c r="M31" i="30"/>
  <c r="V490" i="30"/>
  <c r="X490" i="30"/>
  <c r="M491" i="30"/>
  <c r="V198" i="30"/>
  <c r="X198" i="30"/>
  <c r="M199" i="30"/>
  <c r="V123" i="30"/>
  <c r="X123" i="30"/>
  <c r="M124" i="30"/>
  <c r="V463" i="30"/>
  <c r="X463" i="30"/>
  <c r="M464" i="30"/>
  <c r="V166" i="30"/>
  <c r="X166" i="30"/>
  <c r="M167" i="30"/>
  <c r="X74" i="30"/>
  <c r="V74" i="30"/>
  <c r="M75" i="30"/>
  <c r="V418" i="30"/>
  <c r="X418" i="30"/>
  <c r="V449" i="30"/>
  <c r="M450" i="30"/>
  <c r="X449" i="30"/>
  <c r="X287" i="30"/>
  <c r="V287" i="30"/>
  <c r="M288" i="30"/>
  <c r="V226" i="30"/>
  <c r="X226" i="30"/>
  <c r="M227" i="30"/>
  <c r="X139" i="30"/>
  <c r="V139" i="30"/>
  <c r="M140" i="30"/>
  <c r="V392" i="30"/>
  <c r="X392" i="30"/>
  <c r="M393" i="30"/>
  <c r="X336" i="30"/>
  <c r="V336" i="30"/>
  <c r="M337" i="30"/>
  <c r="X19" i="30"/>
  <c r="V19" i="30"/>
  <c r="M20" i="30"/>
  <c r="V53" i="30"/>
  <c r="X53" i="30"/>
  <c r="M54" i="30"/>
  <c r="X408" i="30"/>
  <c r="V408" i="30"/>
  <c r="M409" i="30"/>
  <c r="V474" i="30"/>
  <c r="X474" i="30"/>
  <c r="M475" i="30"/>
  <c r="V238" i="30"/>
  <c r="X238" i="30"/>
  <c r="M239" i="30"/>
  <c r="X212" i="30"/>
  <c r="V212" i="30"/>
  <c r="M213" i="30"/>
  <c r="H159" i="27"/>
  <c r="I159" i="27" s="1"/>
  <c r="J159" i="27" s="1"/>
  <c r="G160" i="27"/>
  <c r="V109" i="30" l="1"/>
  <c r="X109" i="30"/>
  <c r="M110" i="30"/>
  <c r="K162" i="26"/>
  <c r="O161" i="26"/>
  <c r="P161" i="26" s="1"/>
  <c r="Q161" i="26" s="1"/>
  <c r="V167" i="30"/>
  <c r="X167" i="30"/>
  <c r="M168" i="30"/>
  <c r="X31" i="30"/>
  <c r="V31" i="30"/>
  <c r="M32" i="30"/>
  <c r="X213" i="30"/>
  <c r="V213" i="30"/>
  <c r="M214" i="30"/>
  <c r="V337" i="30"/>
  <c r="X337" i="30"/>
  <c r="M338" i="30"/>
  <c r="V491" i="30"/>
  <c r="X491" i="30"/>
  <c r="M492" i="30"/>
  <c r="V475" i="30"/>
  <c r="X475" i="30"/>
  <c r="M476" i="30"/>
  <c r="V124" i="30"/>
  <c r="X124" i="30"/>
  <c r="V450" i="30"/>
  <c r="X450" i="30"/>
  <c r="M451" i="30"/>
  <c r="V393" i="30"/>
  <c r="X393" i="30"/>
  <c r="M394" i="30"/>
  <c r="X464" i="30"/>
  <c r="V464" i="30"/>
  <c r="V227" i="30"/>
  <c r="X227" i="30"/>
  <c r="M228" i="30"/>
  <c r="V239" i="30"/>
  <c r="X239" i="30"/>
  <c r="M240" i="30"/>
  <c r="V54" i="30"/>
  <c r="X54" i="30"/>
  <c r="M55" i="30"/>
  <c r="V75" i="30"/>
  <c r="X75" i="30"/>
  <c r="M76" i="30"/>
  <c r="V288" i="30"/>
  <c r="X288" i="30"/>
  <c r="M289" i="30"/>
  <c r="X199" i="30"/>
  <c r="V199" i="30"/>
  <c r="M200" i="30"/>
  <c r="V20" i="30"/>
  <c r="X20" i="30"/>
  <c r="V409" i="30"/>
  <c r="X409" i="30"/>
  <c r="M410" i="30"/>
  <c r="V140" i="30"/>
  <c r="X140" i="30"/>
  <c r="M141" i="30"/>
  <c r="H160" i="27"/>
  <c r="I160" i="27" s="1"/>
  <c r="J160" i="27" s="1"/>
  <c r="G161" i="27"/>
  <c r="M111" i="30" l="1"/>
  <c r="V110" i="30"/>
  <c r="X110" i="30"/>
  <c r="K163" i="26"/>
  <c r="O162" i="26"/>
  <c r="P162" i="26" s="1"/>
  <c r="Q162" i="26" s="1"/>
  <c r="V338" i="30"/>
  <c r="X338" i="30"/>
  <c r="M339" i="30"/>
  <c r="V394" i="30"/>
  <c r="X394" i="30"/>
  <c r="X200" i="30"/>
  <c r="V200" i="30"/>
  <c r="M201" i="30"/>
  <c r="V476" i="30"/>
  <c r="X476" i="30"/>
  <c r="M477" i="30"/>
  <c r="V214" i="30"/>
  <c r="X214" i="30"/>
  <c r="M215" i="30"/>
  <c r="V168" i="30"/>
  <c r="X168" i="30"/>
  <c r="M169" i="30"/>
  <c r="X55" i="30"/>
  <c r="V55" i="30"/>
  <c r="M56" i="30"/>
  <c r="V289" i="30"/>
  <c r="X289" i="30"/>
  <c r="M290" i="30"/>
  <c r="V451" i="30"/>
  <c r="X451" i="30"/>
  <c r="M452" i="30"/>
  <c r="V76" i="30"/>
  <c r="X76" i="30"/>
  <c r="M77" i="30"/>
  <c r="V410" i="30"/>
  <c r="X410" i="30"/>
  <c r="V240" i="30"/>
  <c r="X240" i="30"/>
  <c r="M241" i="30"/>
  <c r="X141" i="30"/>
  <c r="V141" i="30"/>
  <c r="M142" i="30"/>
  <c r="V492" i="30"/>
  <c r="X492" i="30"/>
  <c r="M493" i="30"/>
  <c r="V32" i="30"/>
  <c r="X32" i="30"/>
  <c r="M33" i="30"/>
  <c r="V228" i="30"/>
  <c r="X228" i="30"/>
  <c r="G162" i="27"/>
  <c r="H161" i="27"/>
  <c r="I161" i="27" s="1"/>
  <c r="J161" i="27" s="1"/>
  <c r="M112" i="30" l="1"/>
  <c r="V111" i="30"/>
  <c r="X111" i="30"/>
  <c r="O163" i="26"/>
  <c r="P163" i="26" s="1"/>
  <c r="Q163" i="26" s="1"/>
  <c r="K164" i="26"/>
  <c r="V142" i="30"/>
  <c r="X142" i="30"/>
  <c r="M143" i="30"/>
  <c r="V477" i="30"/>
  <c r="X477" i="30"/>
  <c r="M478" i="30"/>
  <c r="X339" i="30"/>
  <c r="V339" i="30"/>
  <c r="M340" i="30"/>
  <c r="V33" i="30"/>
  <c r="X33" i="30"/>
  <c r="M34" i="30"/>
  <c r="V169" i="30"/>
  <c r="X169" i="30"/>
  <c r="M170" i="30"/>
  <c r="V241" i="30"/>
  <c r="X241" i="30"/>
  <c r="M242" i="30"/>
  <c r="V452" i="30"/>
  <c r="X452" i="30"/>
  <c r="M453" i="30"/>
  <c r="X493" i="30"/>
  <c r="V493" i="30"/>
  <c r="M494" i="30"/>
  <c r="V290" i="30"/>
  <c r="X290" i="30"/>
  <c r="M291" i="30"/>
  <c r="V215" i="30"/>
  <c r="X215" i="30"/>
  <c r="M216" i="30"/>
  <c r="V56" i="30"/>
  <c r="X56" i="30"/>
  <c r="M57" i="30"/>
  <c r="X201" i="30"/>
  <c r="V201" i="30"/>
  <c r="M202" i="30"/>
  <c r="V77" i="30"/>
  <c r="X77" i="30"/>
  <c r="M78" i="30"/>
  <c r="G163" i="27"/>
  <c r="H162" i="27"/>
  <c r="I162" i="27" s="1"/>
  <c r="J162" i="27" s="1"/>
  <c r="V112" i="30" l="1"/>
  <c r="X112" i="30"/>
  <c r="O164" i="26"/>
  <c r="P164" i="26" s="1"/>
  <c r="Q164" i="26" s="1"/>
  <c r="K165" i="26"/>
  <c r="V143" i="30"/>
  <c r="X143" i="30"/>
  <c r="V478" i="30"/>
  <c r="X478" i="30"/>
  <c r="M479" i="30"/>
  <c r="V340" i="30"/>
  <c r="X340" i="30"/>
  <c r="M341" i="30"/>
  <c r="V57" i="30"/>
  <c r="X57" i="30"/>
  <c r="M58" i="30"/>
  <c r="V453" i="30"/>
  <c r="X453" i="30"/>
  <c r="M454" i="30"/>
  <c r="V291" i="30"/>
  <c r="X291" i="30"/>
  <c r="M292" i="30"/>
  <c r="V494" i="30"/>
  <c r="X494" i="30"/>
  <c r="M495" i="30"/>
  <c r="V216" i="30"/>
  <c r="X216" i="30"/>
  <c r="M217" i="30"/>
  <c r="V170" i="30"/>
  <c r="X170" i="30"/>
  <c r="M171" i="30"/>
  <c r="V202" i="30"/>
  <c r="X202" i="30"/>
  <c r="M203" i="30"/>
  <c r="V78" i="30"/>
  <c r="X78" i="30"/>
  <c r="M79" i="30"/>
  <c r="V34" i="30"/>
  <c r="X34" i="30"/>
  <c r="M35" i="30"/>
  <c r="V242" i="30"/>
  <c r="X242" i="30"/>
  <c r="M243" i="30"/>
  <c r="H163" i="27"/>
  <c r="I163" i="27" s="1"/>
  <c r="J163" i="27" s="1"/>
  <c r="G164" i="27"/>
  <c r="O165" i="26" l="1"/>
  <c r="P165" i="26" s="1"/>
  <c r="Q165" i="26" s="1"/>
  <c r="K166" i="26"/>
  <c r="V243" i="30"/>
  <c r="X243" i="30"/>
  <c r="M244" i="30"/>
  <c r="V171" i="30"/>
  <c r="X171" i="30"/>
  <c r="M172" i="30"/>
  <c r="V341" i="30"/>
  <c r="X341" i="30"/>
  <c r="M342" i="30"/>
  <c r="X292" i="30"/>
  <c r="V292" i="30"/>
  <c r="M293" i="30"/>
  <c r="V217" i="30"/>
  <c r="X217" i="30"/>
  <c r="V203" i="30"/>
  <c r="X203" i="30"/>
  <c r="M204" i="30"/>
  <c r="X79" i="30"/>
  <c r="V79" i="30"/>
  <c r="M80" i="30"/>
  <c r="V58" i="30"/>
  <c r="X58" i="30"/>
  <c r="M59" i="30"/>
  <c r="V479" i="30"/>
  <c r="X479" i="30"/>
  <c r="M480" i="30"/>
  <c r="V495" i="30"/>
  <c r="X495" i="30"/>
  <c r="M496" i="30"/>
  <c r="V454" i="30"/>
  <c r="X454" i="30"/>
  <c r="M455" i="30"/>
  <c r="V35" i="30"/>
  <c r="X35" i="30"/>
  <c r="M36" i="30"/>
  <c r="G165" i="27"/>
  <c r="H164" i="27"/>
  <c r="I164" i="27" s="1"/>
  <c r="J164" i="27" s="1"/>
  <c r="O166" i="26" l="1"/>
  <c r="P166" i="26" s="1"/>
  <c r="Q166" i="26" s="1"/>
  <c r="K167" i="26"/>
  <c r="X480" i="30"/>
  <c r="V480" i="30"/>
  <c r="M481" i="30"/>
  <c r="V496" i="30"/>
  <c r="X496" i="30"/>
  <c r="M497" i="30"/>
  <c r="V342" i="30"/>
  <c r="X342" i="30"/>
  <c r="M343" i="30"/>
  <c r="V172" i="30"/>
  <c r="X172" i="30"/>
  <c r="V59" i="30"/>
  <c r="X59" i="30"/>
  <c r="M60" i="30"/>
  <c r="V244" i="30"/>
  <c r="X244" i="30"/>
  <c r="M245" i="30"/>
  <c r="V80" i="30"/>
  <c r="X80" i="30"/>
  <c r="M81" i="30"/>
  <c r="V455" i="30"/>
  <c r="X455" i="30"/>
  <c r="X293" i="30"/>
  <c r="V293" i="30"/>
  <c r="M294" i="30"/>
  <c r="V36" i="30"/>
  <c r="X36" i="30"/>
  <c r="M37" i="30"/>
  <c r="V204" i="30"/>
  <c r="X204" i="30"/>
  <c r="G166" i="27"/>
  <c r="H165" i="27"/>
  <c r="I165" i="27" s="1"/>
  <c r="J165" i="27" s="1"/>
  <c r="O167" i="26" l="1"/>
  <c r="P167" i="26" s="1"/>
  <c r="Q167" i="26" s="1"/>
  <c r="K168" i="26"/>
  <c r="V60" i="30"/>
  <c r="X60" i="30"/>
  <c r="M61" i="30"/>
  <c r="X481" i="30"/>
  <c r="V481" i="30"/>
  <c r="V497" i="30"/>
  <c r="X497" i="30"/>
  <c r="M498" i="30"/>
  <c r="V294" i="30"/>
  <c r="X294" i="30"/>
  <c r="M295" i="30"/>
  <c r="V81" i="30"/>
  <c r="X81" i="30"/>
  <c r="M82" i="30"/>
  <c r="V245" i="30"/>
  <c r="X245" i="30"/>
  <c r="M246" i="30"/>
  <c r="V37" i="30"/>
  <c r="X37" i="30"/>
  <c r="M38" i="30"/>
  <c r="V343" i="30"/>
  <c r="X343" i="30"/>
  <c r="M344" i="30"/>
  <c r="G167" i="27"/>
  <c r="H166" i="27"/>
  <c r="I166" i="27" s="1"/>
  <c r="J166" i="27" s="1"/>
  <c r="O168" i="26" l="1"/>
  <c r="P168" i="26" s="1"/>
  <c r="Q168" i="26" s="1"/>
  <c r="K169" i="26"/>
  <c r="X38" i="30"/>
  <c r="V38" i="30"/>
  <c r="M39" i="30"/>
  <c r="V295" i="30"/>
  <c r="X295" i="30"/>
  <c r="M296" i="30"/>
  <c r="V61" i="30"/>
  <c r="X61" i="30"/>
  <c r="M62" i="30"/>
  <c r="V344" i="30"/>
  <c r="X344" i="30"/>
  <c r="M345" i="30"/>
  <c r="V82" i="30"/>
  <c r="X82" i="30"/>
  <c r="V498" i="30"/>
  <c r="X498" i="30"/>
  <c r="M499" i="30"/>
  <c r="V246" i="30"/>
  <c r="X246" i="30"/>
  <c r="M247" i="30"/>
  <c r="G168" i="27"/>
  <c r="H167" i="27"/>
  <c r="I167" i="27" s="1"/>
  <c r="J167" i="27" s="1"/>
  <c r="O169" i="26" l="1"/>
  <c r="P169" i="26" s="1"/>
  <c r="Q169" i="26" s="1"/>
  <c r="K170" i="26"/>
  <c r="X62" i="30"/>
  <c r="V62" i="30"/>
  <c r="M63" i="30"/>
  <c r="V499" i="30"/>
  <c r="X499" i="30"/>
  <c r="M500" i="30"/>
  <c r="V39" i="30"/>
  <c r="X39" i="30"/>
  <c r="M40" i="30"/>
  <c r="V345" i="30"/>
  <c r="X345" i="30"/>
  <c r="M346" i="30"/>
  <c r="X247" i="30"/>
  <c r="V247" i="30"/>
  <c r="M248" i="30"/>
  <c r="V296" i="30"/>
  <c r="X296" i="30"/>
  <c r="M297" i="30"/>
  <c r="G169" i="27"/>
  <c r="H168" i="27"/>
  <c r="I168" i="27" s="1"/>
  <c r="J168" i="27" s="1"/>
  <c r="O170" i="26" l="1"/>
  <c r="P170" i="26" s="1"/>
  <c r="Q170" i="26" s="1"/>
  <c r="K171" i="26"/>
  <c r="X500" i="30"/>
  <c r="V500" i="30"/>
  <c r="X248" i="30"/>
  <c r="V248" i="30"/>
  <c r="M249" i="30"/>
  <c r="V63" i="30"/>
  <c r="X63" i="30"/>
  <c r="M64" i="30"/>
  <c r="X297" i="30"/>
  <c r="V297" i="30"/>
  <c r="V40" i="30"/>
  <c r="X40" i="30"/>
  <c r="M41" i="30"/>
  <c r="V346" i="30"/>
  <c r="X346" i="30"/>
  <c r="M347" i="30"/>
  <c r="G170" i="27"/>
  <c r="H169" i="27"/>
  <c r="I169" i="27" s="1"/>
  <c r="J169" i="27" s="1"/>
  <c r="O171" i="26" l="1"/>
  <c r="P171" i="26" s="1"/>
  <c r="Q171" i="26" s="1"/>
  <c r="K172" i="26"/>
  <c r="X347" i="30"/>
  <c r="V347" i="30"/>
  <c r="M348" i="30"/>
  <c r="V41" i="30"/>
  <c r="X41" i="30"/>
  <c r="X249" i="30"/>
  <c r="V249" i="30"/>
  <c r="M250" i="30"/>
  <c r="V64" i="30"/>
  <c r="X64" i="30"/>
  <c r="M65" i="30"/>
  <c r="H170" i="27"/>
  <c r="I170" i="27" s="1"/>
  <c r="J170" i="27" s="1"/>
  <c r="G171" i="27"/>
  <c r="O172" i="26" l="1"/>
  <c r="P172" i="26" s="1"/>
  <c r="Q172" i="26" s="1"/>
  <c r="K173" i="26"/>
  <c r="V65" i="30"/>
  <c r="X65" i="30"/>
  <c r="V250" i="30"/>
  <c r="X250" i="30"/>
  <c r="M251" i="30"/>
  <c r="V348" i="30"/>
  <c r="X348" i="30"/>
  <c r="M349" i="30"/>
  <c r="H171" i="27"/>
  <c r="I171" i="27" s="1"/>
  <c r="J171" i="27" s="1"/>
  <c r="G172" i="27"/>
  <c r="O173" i="26" l="1"/>
  <c r="P173" i="26" s="1"/>
  <c r="Q173" i="26" s="1"/>
  <c r="K174" i="26"/>
  <c r="V251" i="30"/>
  <c r="X251" i="30"/>
  <c r="M252" i="30"/>
  <c r="X349" i="30"/>
  <c r="V349" i="30"/>
  <c r="M350" i="30"/>
  <c r="H172" i="27"/>
  <c r="I172" i="27" s="1"/>
  <c r="J172" i="27" s="1"/>
  <c r="G173" i="27"/>
  <c r="O174" i="26" l="1"/>
  <c r="P174" i="26" s="1"/>
  <c r="Q174" i="26" s="1"/>
  <c r="K175" i="26"/>
  <c r="V350" i="30"/>
  <c r="X350" i="30"/>
  <c r="U479" i="30"/>
  <c r="Z479" i="30" s="1"/>
  <c r="Q441" i="30"/>
  <c r="AA441" i="30" s="1"/>
  <c r="Q470" i="30"/>
  <c r="AA470" i="30" s="1"/>
  <c r="Q463" i="30"/>
  <c r="AA463" i="30" s="1"/>
  <c r="Q489" i="30"/>
  <c r="AA489" i="30" s="1"/>
  <c r="Q472" i="30"/>
  <c r="AA472" i="30" s="1"/>
  <c r="Q418" i="30"/>
  <c r="AA418" i="30" s="1"/>
  <c r="Q498" i="30"/>
  <c r="AA498" i="30" s="1"/>
  <c r="V252" i="30"/>
  <c r="X252" i="30"/>
  <c r="M253" i="30"/>
  <c r="U458" i="30" s="1"/>
  <c r="Z458" i="30" s="1"/>
  <c r="U423" i="30"/>
  <c r="Z423" i="30" s="1"/>
  <c r="Q422" i="30"/>
  <c r="AA422" i="30" s="1"/>
  <c r="U500" i="30"/>
  <c r="Z500" i="30" s="1"/>
  <c r="U480" i="30"/>
  <c r="Z480" i="30" s="1"/>
  <c r="G174" i="27"/>
  <c r="H173" i="27"/>
  <c r="I173" i="27" s="1"/>
  <c r="J173" i="27" s="1"/>
  <c r="U431" i="30" l="1"/>
  <c r="Z431" i="30" s="1"/>
  <c r="U395" i="30"/>
  <c r="Z395" i="30" s="1"/>
  <c r="Q474" i="30"/>
  <c r="AA474" i="30" s="1"/>
  <c r="U418" i="30"/>
  <c r="Z418" i="30" s="1"/>
  <c r="Q490" i="30"/>
  <c r="AA490" i="30" s="1"/>
  <c r="Q499" i="30"/>
  <c r="AA499" i="30" s="1"/>
  <c r="U481" i="30"/>
  <c r="Z481" i="30" s="1"/>
  <c r="U420" i="30"/>
  <c r="Z420" i="30" s="1"/>
  <c r="K176" i="26"/>
  <c r="O175" i="26"/>
  <c r="P175" i="26" s="1"/>
  <c r="Q175" i="26" s="1"/>
  <c r="Q462" i="30"/>
  <c r="AA462" i="30" s="1"/>
  <c r="Q494" i="30"/>
  <c r="AA494" i="30" s="1"/>
  <c r="Q484" i="30"/>
  <c r="AA484" i="30" s="1"/>
  <c r="Q408" i="30"/>
  <c r="AA408" i="30" s="1"/>
  <c r="U455" i="30"/>
  <c r="Z455" i="30" s="1"/>
  <c r="Q437" i="30"/>
  <c r="AA437" i="30" s="1"/>
  <c r="Q482" i="30"/>
  <c r="AA482" i="30" s="1"/>
  <c r="U452" i="30"/>
  <c r="Z452" i="30" s="1"/>
  <c r="Q412" i="30"/>
  <c r="AA412" i="30" s="1"/>
  <c r="U407" i="30"/>
  <c r="Z407" i="30" s="1"/>
  <c r="U457" i="30"/>
  <c r="Z457" i="30" s="1"/>
  <c r="Q454" i="30"/>
  <c r="AA454" i="30" s="1"/>
  <c r="Q483" i="30"/>
  <c r="AA483" i="30" s="1"/>
  <c r="Q469" i="30"/>
  <c r="AA469" i="30" s="1"/>
  <c r="Q457" i="30"/>
  <c r="AA457" i="30" s="1"/>
  <c r="U451" i="30"/>
  <c r="Z451" i="30" s="1"/>
  <c r="U396" i="30"/>
  <c r="Z396" i="30" s="1"/>
  <c r="U453" i="30"/>
  <c r="Z453" i="30" s="1"/>
  <c r="U461" i="30"/>
  <c r="Z461" i="30" s="1"/>
  <c r="Q414" i="30"/>
  <c r="AA414" i="30" s="1"/>
  <c r="Q434" i="30"/>
  <c r="AA434" i="30" s="1"/>
  <c r="Q429" i="30"/>
  <c r="AA429" i="30" s="1"/>
  <c r="U490" i="30"/>
  <c r="Z490" i="30" s="1"/>
  <c r="Q432" i="30"/>
  <c r="AA432" i="30" s="1"/>
  <c r="U415" i="30"/>
  <c r="Z415" i="30" s="1"/>
  <c r="Q415" i="30"/>
  <c r="AA415" i="30" s="1"/>
  <c r="Q388" i="30"/>
  <c r="Q443" i="30"/>
  <c r="AA443" i="30" s="1"/>
  <c r="U443" i="30"/>
  <c r="Z443" i="30" s="1"/>
  <c r="Q476" i="30"/>
  <c r="AA476" i="30" s="1"/>
  <c r="Q430" i="30"/>
  <c r="AA430" i="30" s="1"/>
  <c r="U388" i="30"/>
  <c r="Q419" i="30"/>
  <c r="AA419" i="30" s="1"/>
  <c r="U454" i="30"/>
  <c r="Z454" i="30" s="1"/>
  <c r="Q416" i="30"/>
  <c r="AA416" i="30" s="1"/>
  <c r="Q451" i="30"/>
  <c r="AA451" i="30" s="1"/>
  <c r="U471" i="30"/>
  <c r="Z471" i="30" s="1"/>
  <c r="U419" i="30"/>
  <c r="Z419" i="30" s="1"/>
  <c r="Q452" i="30"/>
  <c r="AA452" i="30" s="1"/>
  <c r="U398" i="30"/>
  <c r="Z398" i="30" s="1"/>
  <c r="U435" i="30"/>
  <c r="Z435" i="30" s="1"/>
  <c r="Q466" i="30"/>
  <c r="AA466" i="30" s="1"/>
  <c r="U483" i="30"/>
  <c r="Z483" i="30" s="1"/>
  <c r="U464" i="30"/>
  <c r="Z464" i="30" s="1"/>
  <c r="Q464" i="30"/>
  <c r="AA464" i="30" s="1"/>
  <c r="Q478" i="30"/>
  <c r="AA478" i="30" s="1"/>
  <c r="Q468" i="30"/>
  <c r="AA468" i="30" s="1"/>
  <c r="Q471" i="30"/>
  <c r="AA471" i="30" s="1"/>
  <c r="U406" i="30"/>
  <c r="Z406" i="30" s="1"/>
  <c r="Q496" i="30"/>
  <c r="AA496" i="30" s="1"/>
  <c r="U460" i="30"/>
  <c r="Z460" i="30" s="1"/>
  <c r="U467" i="30"/>
  <c r="Z467" i="30" s="1"/>
  <c r="Q389" i="30"/>
  <c r="Q435" i="30"/>
  <c r="AA435" i="30" s="1"/>
  <c r="Q433" i="30"/>
  <c r="AA433" i="30" s="1"/>
  <c r="U389" i="30"/>
  <c r="U400" i="30"/>
  <c r="Z400" i="30" s="1"/>
  <c r="Q405" i="30"/>
  <c r="AA405" i="30" s="1"/>
  <c r="U391" i="30"/>
  <c r="Q390" i="30"/>
  <c r="U478" i="30"/>
  <c r="Z478" i="30" s="1"/>
  <c r="Q397" i="30"/>
  <c r="AA397" i="30" s="1"/>
  <c r="U404" i="30"/>
  <c r="Z404" i="30" s="1"/>
  <c r="U402" i="30"/>
  <c r="Z402" i="30" s="1"/>
  <c r="Q475" i="30"/>
  <c r="AA475" i="30" s="1"/>
  <c r="Q460" i="30"/>
  <c r="AA460" i="30" s="1"/>
  <c r="U412" i="30"/>
  <c r="Z412" i="30" s="1"/>
  <c r="U434" i="30"/>
  <c r="Z434" i="30" s="1"/>
  <c r="U409" i="30"/>
  <c r="Z409" i="30" s="1"/>
  <c r="U390" i="30"/>
  <c r="Q409" i="30"/>
  <c r="AA409" i="30" s="1"/>
  <c r="U433" i="30"/>
  <c r="Z433" i="30" s="1"/>
  <c r="Q407" i="30"/>
  <c r="AA407" i="30" s="1"/>
  <c r="U462" i="30"/>
  <c r="Z462" i="30" s="1"/>
  <c r="U432" i="30"/>
  <c r="Z432" i="30" s="1"/>
  <c r="U475" i="30"/>
  <c r="Z475" i="30" s="1"/>
  <c r="U459" i="30"/>
  <c r="Z459" i="30" s="1"/>
  <c r="Q393" i="30"/>
  <c r="Q394" i="30"/>
  <c r="AA394" i="30" s="1"/>
  <c r="U387" i="30"/>
  <c r="U463" i="30"/>
  <c r="Z463" i="30" s="1"/>
  <c r="Q420" i="30"/>
  <c r="AA420" i="30" s="1"/>
  <c r="Q431" i="30"/>
  <c r="AA431" i="30" s="1"/>
  <c r="Q428" i="30"/>
  <c r="AA428" i="30" s="1"/>
  <c r="Q398" i="30"/>
  <c r="AA398" i="30" s="1"/>
  <c r="Q438" i="30"/>
  <c r="AA438" i="30" s="1"/>
  <c r="Q467" i="30"/>
  <c r="AA467" i="30" s="1"/>
  <c r="Q403" i="30"/>
  <c r="AA403" i="30" s="1"/>
  <c r="Q401" i="30"/>
  <c r="AA401" i="30" s="1"/>
  <c r="U393" i="30"/>
  <c r="Q450" i="30"/>
  <c r="AA450" i="30" s="1"/>
  <c r="Q387" i="30"/>
  <c r="Q396" i="30"/>
  <c r="AA396" i="30" s="1"/>
  <c r="Q477" i="30"/>
  <c r="AA477" i="30" s="1"/>
  <c r="Q440" i="30"/>
  <c r="AA440" i="30" s="1"/>
  <c r="U437" i="30"/>
  <c r="Z437" i="30" s="1"/>
  <c r="U468" i="30"/>
  <c r="Z468" i="30" s="1"/>
  <c r="U450" i="30"/>
  <c r="Z450" i="30" s="1"/>
  <c r="Q413" i="30"/>
  <c r="AA413" i="30" s="1"/>
  <c r="U401" i="30"/>
  <c r="Z401" i="30" s="1"/>
  <c r="Q392" i="30"/>
  <c r="U399" i="30"/>
  <c r="Z399" i="30" s="1"/>
  <c r="U430" i="30"/>
  <c r="Z430" i="30" s="1"/>
  <c r="U405" i="30"/>
  <c r="Z405" i="30" s="1"/>
  <c r="Q404" i="30"/>
  <c r="AA404" i="30" s="1"/>
  <c r="U428" i="30"/>
  <c r="Z428" i="30" s="1"/>
  <c r="U414" i="30"/>
  <c r="Z414" i="30" s="1"/>
  <c r="U470" i="30"/>
  <c r="Z470" i="30" s="1"/>
  <c r="U413" i="30"/>
  <c r="Z413" i="30" s="1"/>
  <c r="U416" i="30"/>
  <c r="Z416" i="30" s="1"/>
  <c r="Q399" i="30"/>
  <c r="AA399" i="30" s="1"/>
  <c r="U410" i="30"/>
  <c r="Z410" i="30" s="1"/>
  <c r="Q461" i="30"/>
  <c r="AA461" i="30" s="1"/>
  <c r="Q417" i="30"/>
  <c r="AA417" i="30" s="1"/>
  <c r="Q439" i="30"/>
  <c r="AA439" i="30" s="1"/>
  <c r="U408" i="30"/>
  <c r="Z408" i="30" s="1"/>
  <c r="U442" i="30"/>
  <c r="Z442" i="30" s="1"/>
  <c r="U476" i="30"/>
  <c r="Z476" i="30" s="1"/>
  <c r="U403" i="30"/>
  <c r="Z403" i="30" s="1"/>
  <c r="Q402" i="30"/>
  <c r="AA402" i="30" s="1"/>
  <c r="Q411" i="30"/>
  <c r="AA411" i="30" s="1"/>
  <c r="U436" i="30"/>
  <c r="Z436" i="30" s="1"/>
  <c r="U394" i="30"/>
  <c r="Z394" i="30" s="1"/>
  <c r="Q410" i="30"/>
  <c r="AA410" i="30" s="1"/>
  <c r="Q479" i="30"/>
  <c r="AA479" i="30" s="1"/>
  <c r="Q487" i="30"/>
  <c r="AA487" i="30" s="1"/>
  <c r="U439" i="30"/>
  <c r="Z439" i="30" s="1"/>
  <c r="Q406" i="30"/>
  <c r="AA406" i="30" s="1"/>
  <c r="Q395" i="30"/>
  <c r="AA395" i="30" s="1"/>
  <c r="U417" i="30"/>
  <c r="Z417" i="30" s="1"/>
  <c r="U427" i="30"/>
  <c r="Z427" i="30" s="1"/>
  <c r="U440" i="30"/>
  <c r="Z440" i="30" s="1"/>
  <c r="U429" i="30"/>
  <c r="Z429" i="30" s="1"/>
  <c r="U411" i="30"/>
  <c r="Z411" i="30" s="1"/>
  <c r="Q427" i="30"/>
  <c r="AA427" i="30" s="1"/>
  <c r="U438" i="30"/>
  <c r="Z438" i="30" s="1"/>
  <c r="Q391" i="30"/>
  <c r="V253" i="30"/>
  <c r="X253" i="30"/>
  <c r="U486" i="30"/>
  <c r="Z486" i="30" s="1"/>
  <c r="Q488" i="30"/>
  <c r="AA488" i="30" s="1"/>
  <c r="U445" i="30"/>
  <c r="Z445" i="30" s="1"/>
  <c r="U473" i="30"/>
  <c r="Z473" i="30" s="1"/>
  <c r="U425" i="30"/>
  <c r="Z425" i="30" s="1"/>
  <c r="Q473" i="30"/>
  <c r="AA473" i="30" s="1"/>
  <c r="Q486" i="30"/>
  <c r="AA486" i="30" s="1"/>
  <c r="Q447" i="30"/>
  <c r="AA447" i="30" s="1"/>
  <c r="U448" i="30"/>
  <c r="Z448" i="30" s="1"/>
  <c r="Q446" i="30"/>
  <c r="AA446" i="30" s="1"/>
  <c r="Q485" i="30"/>
  <c r="AA485" i="30" s="1"/>
  <c r="Q449" i="30"/>
  <c r="AA449" i="30" s="1"/>
  <c r="U447" i="30"/>
  <c r="Z447" i="30" s="1"/>
  <c r="Q481" i="30"/>
  <c r="AA481" i="30" s="1"/>
  <c r="Q421" i="30"/>
  <c r="AA421" i="30" s="1"/>
  <c r="U421" i="30"/>
  <c r="Z421" i="30" s="1"/>
  <c r="U487" i="30"/>
  <c r="Z487" i="30" s="1"/>
  <c r="U492" i="30"/>
  <c r="Z492" i="30" s="1"/>
  <c r="U499" i="30"/>
  <c r="Z499" i="30" s="1"/>
  <c r="U495" i="30"/>
  <c r="Z495" i="30" s="1"/>
  <c r="Q491" i="30"/>
  <c r="AA491" i="30" s="1"/>
  <c r="U446" i="30"/>
  <c r="Z446" i="30" s="1"/>
  <c r="U465" i="30"/>
  <c r="Z465" i="30" s="1"/>
  <c r="U482" i="30"/>
  <c r="Z482" i="30" s="1"/>
  <c r="Q492" i="30"/>
  <c r="AA492" i="30" s="1"/>
  <c r="U422" i="30"/>
  <c r="Z422" i="30" s="1"/>
  <c r="Q423" i="30"/>
  <c r="AA423" i="30" s="1"/>
  <c r="U485" i="30"/>
  <c r="Z485" i="30" s="1"/>
  <c r="Q500" i="30"/>
  <c r="AA500" i="30" s="1"/>
  <c r="U489" i="30"/>
  <c r="Z489" i="30" s="1"/>
  <c r="Q495" i="30"/>
  <c r="AA495" i="30" s="1"/>
  <c r="Q455" i="30"/>
  <c r="AA455" i="30" s="1"/>
  <c r="U493" i="30"/>
  <c r="Z493" i="30" s="1"/>
  <c r="U424" i="30"/>
  <c r="Z424" i="30" s="1"/>
  <c r="Q456" i="30"/>
  <c r="AA456" i="30" s="1"/>
  <c r="U494" i="30"/>
  <c r="Z494" i="30" s="1"/>
  <c r="U469" i="30"/>
  <c r="Z469" i="30" s="1"/>
  <c r="U472" i="30"/>
  <c r="Z472" i="30" s="1"/>
  <c r="Q497" i="30"/>
  <c r="AA497" i="30" s="1"/>
  <c r="U496" i="30"/>
  <c r="Z496" i="30" s="1"/>
  <c r="U449" i="30"/>
  <c r="Z449" i="30" s="1"/>
  <c r="Q448" i="30"/>
  <c r="AA448" i="30" s="1"/>
  <c r="U497" i="30"/>
  <c r="Z497" i="30" s="1"/>
  <c r="U498" i="30"/>
  <c r="Z498" i="30" s="1"/>
  <c r="Q465" i="30"/>
  <c r="AA465" i="30" s="1"/>
  <c r="Q444" i="30"/>
  <c r="AA444" i="30" s="1"/>
  <c r="U484" i="30"/>
  <c r="Z484" i="30" s="1"/>
  <c r="U488" i="30"/>
  <c r="Z488" i="30" s="1"/>
  <c r="U466" i="30"/>
  <c r="Z466" i="30" s="1"/>
  <c r="Q425" i="30"/>
  <c r="AA425" i="30" s="1"/>
  <c r="Q480" i="30"/>
  <c r="AA480" i="30" s="1"/>
  <c r="Q445" i="30"/>
  <c r="AA445" i="30" s="1"/>
  <c r="U491" i="30"/>
  <c r="Z491" i="30" s="1"/>
  <c r="Q424" i="30"/>
  <c r="AA424" i="30" s="1"/>
  <c r="Q459" i="30"/>
  <c r="AA459" i="30" s="1"/>
  <c r="U444" i="30"/>
  <c r="Z444" i="30" s="1"/>
  <c r="U456" i="30"/>
  <c r="Z456" i="30" s="1"/>
  <c r="Q442" i="30"/>
  <c r="AA442" i="30" s="1"/>
  <c r="U441" i="30"/>
  <c r="Z441" i="30" s="1"/>
  <c r="U397" i="30"/>
  <c r="Z397" i="30" s="1"/>
  <c r="Q493" i="30"/>
  <c r="AA493" i="30" s="1"/>
  <c r="Q453" i="30"/>
  <c r="AA453" i="30" s="1"/>
  <c r="U477" i="30"/>
  <c r="Z477" i="30" s="1"/>
  <c r="Q426" i="30"/>
  <c r="AA426" i="30" s="1"/>
  <c r="U474" i="30"/>
  <c r="Z474" i="30" s="1"/>
  <c r="Q400" i="30"/>
  <c r="AA400" i="30" s="1"/>
  <c r="U426" i="30"/>
  <c r="Z426" i="30" s="1"/>
  <c r="Q436" i="30"/>
  <c r="AA436" i="30" s="1"/>
  <c r="U392" i="30"/>
  <c r="Q458" i="30"/>
  <c r="AA458" i="30" s="1"/>
  <c r="G175" i="27"/>
  <c r="H174" i="27"/>
  <c r="I174" i="27" s="1"/>
  <c r="J174" i="27" s="1"/>
  <c r="R175" i="26" l="1"/>
  <c r="S175" i="26" s="1"/>
  <c r="T175" i="26" s="1"/>
  <c r="U175" i="26"/>
  <c r="V175" i="26" s="1"/>
  <c r="W175" i="26" s="1"/>
  <c r="K177" i="26"/>
  <c r="O176" i="26"/>
  <c r="P176" i="26" s="1"/>
  <c r="Q176" i="26" s="1"/>
  <c r="G176" i="27"/>
  <c r="H175" i="27"/>
  <c r="I175" i="27" s="1"/>
  <c r="J175" i="27" s="1"/>
  <c r="U176" i="26" l="1"/>
  <c r="V176" i="26" s="1"/>
  <c r="W176" i="26" s="1"/>
  <c r="R176" i="26"/>
  <c r="S176" i="26" s="1"/>
  <c r="T176" i="26" s="1"/>
  <c r="K178" i="26"/>
  <c r="O177" i="26"/>
  <c r="P177" i="26" s="1"/>
  <c r="Q177" i="26" s="1"/>
  <c r="L175" i="27"/>
  <c r="K175" i="27"/>
  <c r="H176" i="27"/>
  <c r="I176" i="27" s="1"/>
  <c r="J176" i="27" s="1"/>
  <c r="G177" i="27"/>
  <c r="R177" i="26" l="1"/>
  <c r="S177" i="26" s="1"/>
  <c r="T177" i="26" s="1"/>
  <c r="U177" i="26"/>
  <c r="V177" i="26" s="1"/>
  <c r="W177" i="26" s="1"/>
  <c r="O178" i="26"/>
  <c r="P178" i="26" s="1"/>
  <c r="Q178" i="26" s="1"/>
  <c r="K179" i="26"/>
  <c r="H177" i="27"/>
  <c r="I177" i="27" s="1"/>
  <c r="J177" i="27" s="1"/>
  <c r="G178" i="27"/>
  <c r="L176" i="27"/>
  <c r="K176" i="27"/>
  <c r="O179" i="26" l="1"/>
  <c r="P179" i="26" s="1"/>
  <c r="Q179" i="26" s="1"/>
  <c r="K180" i="26"/>
  <c r="R178" i="26"/>
  <c r="S178" i="26" s="1"/>
  <c r="T178" i="26" s="1"/>
  <c r="U178" i="26"/>
  <c r="V178" i="26" s="1"/>
  <c r="W178" i="26" s="1"/>
  <c r="H178" i="27"/>
  <c r="I178" i="27" s="1"/>
  <c r="J178" i="27" s="1"/>
  <c r="G179" i="27"/>
  <c r="L177" i="27"/>
  <c r="K177" i="27"/>
  <c r="K181" i="26" l="1"/>
  <c r="O180" i="26"/>
  <c r="P180" i="26" s="1"/>
  <c r="Q180" i="26" s="1"/>
  <c r="U179" i="26"/>
  <c r="V179" i="26" s="1"/>
  <c r="W179" i="26" s="1"/>
  <c r="R179" i="26"/>
  <c r="S179" i="26" s="1"/>
  <c r="T179" i="26" s="1"/>
  <c r="G180" i="27"/>
  <c r="H179" i="27"/>
  <c r="I179" i="27" s="1"/>
  <c r="J179" i="27" s="1"/>
  <c r="K178" i="27"/>
  <c r="L178" i="27"/>
  <c r="U180" i="26" l="1"/>
  <c r="V180" i="26" s="1"/>
  <c r="W180" i="26" s="1"/>
  <c r="R180" i="26"/>
  <c r="S180" i="26" s="1"/>
  <c r="T180" i="26" s="1"/>
  <c r="K182" i="26"/>
  <c r="O181" i="26"/>
  <c r="P181" i="26" s="1"/>
  <c r="Q181" i="26" s="1"/>
  <c r="K179" i="27"/>
  <c r="L179" i="27"/>
  <c r="G181" i="27"/>
  <c r="H180" i="27"/>
  <c r="I180" i="27" s="1"/>
  <c r="J180" i="27" s="1"/>
  <c r="R181" i="26" l="1"/>
  <c r="S181" i="26" s="1"/>
  <c r="T181" i="26" s="1"/>
  <c r="U181" i="26"/>
  <c r="V181" i="26" s="1"/>
  <c r="W181" i="26" s="1"/>
  <c r="O182" i="26"/>
  <c r="P182" i="26" s="1"/>
  <c r="Q182" i="26" s="1"/>
  <c r="K183" i="26"/>
  <c r="L180" i="27"/>
  <c r="K180" i="27"/>
  <c r="G182" i="27"/>
  <c r="H181" i="27"/>
  <c r="I181" i="27" s="1"/>
  <c r="J181" i="27" s="1"/>
  <c r="U182" i="26" l="1"/>
  <c r="V182" i="26" s="1"/>
  <c r="W182" i="26" s="1"/>
  <c r="R182" i="26"/>
  <c r="S182" i="26" s="1"/>
  <c r="T182" i="26" s="1"/>
  <c r="O183" i="26"/>
  <c r="P183" i="26" s="1"/>
  <c r="Q183" i="26" s="1"/>
  <c r="K184" i="26"/>
  <c r="L181" i="27"/>
  <c r="K181" i="27"/>
  <c r="G183" i="27"/>
  <c r="H182" i="27"/>
  <c r="I182" i="27" s="1"/>
  <c r="J182" i="27" s="1"/>
  <c r="K185" i="26" l="1"/>
  <c r="O184" i="26"/>
  <c r="P184" i="26" s="1"/>
  <c r="Q184" i="26" s="1"/>
  <c r="U183" i="26"/>
  <c r="V183" i="26" s="1"/>
  <c r="W183" i="26" s="1"/>
  <c r="R183" i="26"/>
  <c r="S183" i="26" s="1"/>
  <c r="T183" i="26" s="1"/>
  <c r="L182" i="27"/>
  <c r="K182" i="27"/>
  <c r="H183" i="27"/>
  <c r="I183" i="27" s="1"/>
  <c r="J183" i="27" s="1"/>
  <c r="G184" i="27"/>
  <c r="O185" i="26" l="1"/>
  <c r="P185" i="26" s="1"/>
  <c r="Q185" i="26" s="1"/>
  <c r="K186" i="26"/>
  <c r="U184" i="26"/>
  <c r="V184" i="26" s="1"/>
  <c r="W184" i="26" s="1"/>
  <c r="R184" i="26"/>
  <c r="S184" i="26" s="1"/>
  <c r="T184" i="26" s="1"/>
  <c r="H184" i="27"/>
  <c r="I184" i="27" s="1"/>
  <c r="J184" i="27" s="1"/>
  <c r="G185" i="27"/>
  <c r="K183" i="27"/>
  <c r="L183" i="27"/>
  <c r="O186" i="26" l="1"/>
  <c r="P186" i="26" s="1"/>
  <c r="Q186" i="26" s="1"/>
  <c r="K187" i="26"/>
  <c r="U185" i="26"/>
  <c r="V185" i="26" s="1"/>
  <c r="W185" i="26" s="1"/>
  <c r="R185" i="26"/>
  <c r="S185" i="26" s="1"/>
  <c r="T185" i="26" s="1"/>
  <c r="G186" i="27"/>
  <c r="H185" i="27"/>
  <c r="I185" i="27" s="1"/>
  <c r="J185" i="27" s="1"/>
  <c r="L184" i="27"/>
  <c r="K184" i="27"/>
  <c r="O187" i="26" l="1"/>
  <c r="P187" i="26" s="1"/>
  <c r="Q187" i="26" s="1"/>
  <c r="K188" i="26"/>
  <c r="R186" i="26"/>
  <c r="S186" i="26" s="1"/>
  <c r="T186" i="26" s="1"/>
  <c r="U186" i="26"/>
  <c r="V186" i="26" s="1"/>
  <c r="W186" i="26" s="1"/>
  <c r="L185" i="27"/>
  <c r="K185" i="27"/>
  <c r="G187" i="27"/>
  <c r="H186" i="27"/>
  <c r="I186" i="27" s="1"/>
  <c r="J186" i="27" s="1"/>
  <c r="O188" i="26" l="1"/>
  <c r="P188" i="26" s="1"/>
  <c r="Q188" i="26" s="1"/>
  <c r="K189" i="26"/>
  <c r="R187" i="26"/>
  <c r="S187" i="26" s="1"/>
  <c r="T187" i="26" s="1"/>
  <c r="U187" i="26"/>
  <c r="V187" i="26" s="1"/>
  <c r="W187" i="26" s="1"/>
  <c r="L186" i="27"/>
  <c r="K186" i="27"/>
  <c r="H187" i="27"/>
  <c r="I187" i="27" s="1"/>
  <c r="J187" i="27" s="1"/>
  <c r="G188" i="27"/>
  <c r="K190" i="26" l="1"/>
  <c r="O189" i="26"/>
  <c r="P189" i="26" s="1"/>
  <c r="Q189" i="26" s="1"/>
  <c r="U188" i="26"/>
  <c r="V188" i="26" s="1"/>
  <c r="W188" i="26" s="1"/>
  <c r="R188" i="26"/>
  <c r="S188" i="26" s="1"/>
  <c r="T188" i="26" s="1"/>
  <c r="G189" i="27"/>
  <c r="H188" i="27"/>
  <c r="I188" i="27" s="1"/>
  <c r="J188" i="27" s="1"/>
  <c r="K187" i="27"/>
  <c r="L187" i="27"/>
  <c r="U189" i="26" l="1"/>
  <c r="V189" i="26" s="1"/>
  <c r="W189" i="26" s="1"/>
  <c r="R189" i="26"/>
  <c r="S189" i="26" s="1"/>
  <c r="T189" i="26" s="1"/>
  <c r="O190" i="26"/>
  <c r="P190" i="26" s="1"/>
  <c r="Q190" i="26" s="1"/>
  <c r="K191" i="26"/>
  <c r="L188" i="27"/>
  <c r="K188" i="27"/>
  <c r="H189" i="27"/>
  <c r="I189" i="27" s="1"/>
  <c r="J189" i="27" s="1"/>
  <c r="G190" i="27"/>
  <c r="O191" i="26" l="1"/>
  <c r="P191" i="26" s="1"/>
  <c r="Q191" i="26" s="1"/>
  <c r="K192" i="26"/>
  <c r="R190" i="26"/>
  <c r="S190" i="26" s="1"/>
  <c r="T190" i="26" s="1"/>
  <c r="U190" i="26"/>
  <c r="V190" i="26" s="1"/>
  <c r="W190" i="26" s="1"/>
  <c r="G191" i="27"/>
  <c r="H190" i="27"/>
  <c r="I190" i="27" s="1"/>
  <c r="J190" i="27" s="1"/>
  <c r="K189" i="27"/>
  <c r="L189" i="27"/>
  <c r="O192" i="26" l="1"/>
  <c r="P192" i="26" s="1"/>
  <c r="Q192" i="26" s="1"/>
  <c r="K193" i="26"/>
  <c r="U191" i="26"/>
  <c r="V191" i="26" s="1"/>
  <c r="W191" i="26" s="1"/>
  <c r="R191" i="26"/>
  <c r="S191" i="26" s="1"/>
  <c r="T191" i="26" s="1"/>
  <c r="K190" i="27"/>
  <c r="L190" i="27"/>
  <c r="H191" i="27"/>
  <c r="I191" i="27" s="1"/>
  <c r="J191" i="27" s="1"/>
  <c r="G192" i="27"/>
  <c r="O193" i="26" l="1"/>
  <c r="P193" i="26" s="1"/>
  <c r="Q193" i="26" s="1"/>
  <c r="K194" i="26"/>
  <c r="U192" i="26"/>
  <c r="V192" i="26" s="1"/>
  <c r="W192" i="26" s="1"/>
  <c r="R192" i="26"/>
  <c r="S192" i="26" s="1"/>
  <c r="T192" i="26" s="1"/>
  <c r="G193" i="27"/>
  <c r="H192" i="27"/>
  <c r="I192" i="27" s="1"/>
  <c r="J192" i="27" s="1"/>
  <c r="K191" i="27"/>
  <c r="L191" i="27"/>
  <c r="O194" i="26" l="1"/>
  <c r="P194" i="26" s="1"/>
  <c r="Q194" i="26" s="1"/>
  <c r="K195" i="26"/>
  <c r="U193" i="26"/>
  <c r="V193" i="26" s="1"/>
  <c r="W193" i="26" s="1"/>
  <c r="R193" i="26"/>
  <c r="S193" i="26" s="1"/>
  <c r="T193" i="26" s="1"/>
  <c r="L192" i="27"/>
  <c r="K192" i="27"/>
  <c r="G194" i="27"/>
  <c r="H193" i="27"/>
  <c r="I193" i="27" s="1"/>
  <c r="J193" i="27" s="1"/>
  <c r="O195" i="26" l="1"/>
  <c r="P195" i="26" s="1"/>
  <c r="Q195" i="26" s="1"/>
  <c r="K196" i="26"/>
  <c r="U194" i="26"/>
  <c r="V194" i="26" s="1"/>
  <c r="W194" i="26" s="1"/>
  <c r="R194" i="26"/>
  <c r="S194" i="26" s="1"/>
  <c r="T194" i="26" s="1"/>
  <c r="L193" i="27"/>
  <c r="K193" i="27"/>
  <c r="H194" i="27"/>
  <c r="I194" i="27" s="1"/>
  <c r="J194" i="27" s="1"/>
  <c r="G195" i="27"/>
  <c r="O196" i="26" l="1"/>
  <c r="P196" i="26" s="1"/>
  <c r="Q196" i="26" s="1"/>
  <c r="K197" i="26"/>
  <c r="U195" i="26"/>
  <c r="V195" i="26" s="1"/>
  <c r="W195" i="26" s="1"/>
  <c r="R195" i="26"/>
  <c r="S195" i="26" s="1"/>
  <c r="T195" i="26" s="1"/>
  <c r="G196" i="27"/>
  <c r="H195" i="27"/>
  <c r="I195" i="27" s="1"/>
  <c r="J195" i="27" s="1"/>
  <c r="L194" i="27"/>
  <c r="K194" i="27"/>
  <c r="O197" i="26" l="1"/>
  <c r="P197" i="26" s="1"/>
  <c r="Q197" i="26" s="1"/>
  <c r="K198" i="26"/>
  <c r="R196" i="26"/>
  <c r="S196" i="26" s="1"/>
  <c r="T196" i="26" s="1"/>
  <c r="U196" i="26"/>
  <c r="V196" i="26" s="1"/>
  <c r="W196" i="26" s="1"/>
  <c r="L195" i="27"/>
  <c r="K195" i="27"/>
  <c r="H196" i="27"/>
  <c r="I196" i="27" s="1"/>
  <c r="J196" i="27" s="1"/>
  <c r="G197" i="27"/>
  <c r="O198" i="26" l="1"/>
  <c r="P198" i="26" s="1"/>
  <c r="Q198" i="26" s="1"/>
  <c r="K199" i="26"/>
  <c r="R197" i="26"/>
  <c r="S197" i="26" s="1"/>
  <c r="T197" i="26" s="1"/>
  <c r="U197" i="26"/>
  <c r="V197" i="26" s="1"/>
  <c r="W197" i="26" s="1"/>
  <c r="H197" i="27"/>
  <c r="I197" i="27" s="1"/>
  <c r="J197" i="27" s="1"/>
  <c r="G198" i="27"/>
  <c r="L196" i="27"/>
  <c r="K196" i="27"/>
  <c r="O199" i="26" l="1"/>
  <c r="P199" i="26" s="1"/>
  <c r="Q199" i="26" s="1"/>
  <c r="K200" i="26"/>
  <c r="U198" i="26"/>
  <c r="V198" i="26" s="1"/>
  <c r="W198" i="26" s="1"/>
  <c r="R198" i="26"/>
  <c r="S198" i="26" s="1"/>
  <c r="T198" i="26" s="1"/>
  <c r="G199" i="27"/>
  <c r="H198" i="27"/>
  <c r="I198" i="27" s="1"/>
  <c r="J198" i="27" s="1"/>
  <c r="L197" i="27"/>
  <c r="K197" i="27"/>
  <c r="O200" i="26" l="1"/>
  <c r="P200" i="26" s="1"/>
  <c r="Q200" i="26" s="1"/>
  <c r="K201" i="26"/>
  <c r="R199" i="26"/>
  <c r="S199" i="26" s="1"/>
  <c r="T199" i="26" s="1"/>
  <c r="U199" i="26"/>
  <c r="V199" i="26" s="1"/>
  <c r="W199" i="26" s="1"/>
  <c r="L198" i="27"/>
  <c r="K198" i="27"/>
  <c r="H199" i="27"/>
  <c r="I199" i="27" s="1"/>
  <c r="J199" i="27" s="1"/>
  <c r="G200" i="27"/>
  <c r="O201" i="26" l="1"/>
  <c r="P201" i="26" s="1"/>
  <c r="Q201" i="26" s="1"/>
  <c r="K202" i="26"/>
  <c r="U200" i="26"/>
  <c r="V200" i="26" s="1"/>
  <c r="W200" i="26" s="1"/>
  <c r="R200" i="26"/>
  <c r="S200" i="26" s="1"/>
  <c r="T200" i="26" s="1"/>
  <c r="G201" i="27"/>
  <c r="H200" i="27"/>
  <c r="I200" i="27" s="1"/>
  <c r="J200" i="27" s="1"/>
  <c r="L199" i="27"/>
  <c r="K199" i="27"/>
  <c r="O202" i="26" l="1"/>
  <c r="P202" i="26" s="1"/>
  <c r="Q202" i="26" s="1"/>
  <c r="K203" i="26"/>
  <c r="U201" i="26"/>
  <c r="V201" i="26" s="1"/>
  <c r="W201" i="26" s="1"/>
  <c r="R201" i="26"/>
  <c r="S201" i="26" s="1"/>
  <c r="T201" i="26" s="1"/>
  <c r="L200" i="27"/>
  <c r="K200" i="27"/>
  <c r="G202" i="27"/>
  <c r="H201" i="27"/>
  <c r="I201" i="27" s="1"/>
  <c r="J201" i="27" s="1"/>
  <c r="O203" i="26" l="1"/>
  <c r="P203" i="26" s="1"/>
  <c r="Q203" i="26" s="1"/>
  <c r="K204" i="26"/>
  <c r="U202" i="26"/>
  <c r="V202" i="26" s="1"/>
  <c r="W202" i="26" s="1"/>
  <c r="R202" i="26"/>
  <c r="S202" i="26" s="1"/>
  <c r="T202" i="26" s="1"/>
  <c r="L201" i="27"/>
  <c r="K201" i="27"/>
  <c r="H202" i="27"/>
  <c r="I202" i="27" s="1"/>
  <c r="J202" i="27" s="1"/>
  <c r="G203" i="27"/>
  <c r="O204" i="26" l="1"/>
  <c r="P204" i="26" s="1"/>
  <c r="Q204" i="26" s="1"/>
  <c r="K205" i="26"/>
  <c r="U203" i="26"/>
  <c r="V203" i="26" s="1"/>
  <c r="W203" i="26" s="1"/>
  <c r="R203" i="26"/>
  <c r="S203" i="26" s="1"/>
  <c r="T203" i="26" s="1"/>
  <c r="G204" i="27"/>
  <c r="H203" i="27"/>
  <c r="I203" i="27" s="1"/>
  <c r="J203" i="27" s="1"/>
  <c r="K202" i="27"/>
  <c r="L202" i="27"/>
  <c r="O205" i="26" l="1"/>
  <c r="P205" i="26" s="1"/>
  <c r="Q205" i="26" s="1"/>
  <c r="K206" i="26"/>
  <c r="U204" i="26"/>
  <c r="V204" i="26" s="1"/>
  <c r="W204" i="26" s="1"/>
  <c r="R204" i="26"/>
  <c r="S204" i="26" s="1"/>
  <c r="T204" i="26" s="1"/>
  <c r="K203" i="27"/>
  <c r="L203" i="27"/>
  <c r="H204" i="27"/>
  <c r="I204" i="27" s="1"/>
  <c r="J204" i="27" s="1"/>
  <c r="G205" i="27"/>
  <c r="O206" i="26" l="1"/>
  <c r="P206" i="26" s="1"/>
  <c r="Q206" i="26" s="1"/>
  <c r="K207" i="26"/>
  <c r="U205" i="26"/>
  <c r="V205" i="26" s="1"/>
  <c r="W205" i="26" s="1"/>
  <c r="R205" i="26"/>
  <c r="S205" i="26" s="1"/>
  <c r="T205" i="26" s="1"/>
  <c r="G206" i="27"/>
  <c r="H205" i="27"/>
  <c r="I205" i="27" s="1"/>
  <c r="J205" i="27" s="1"/>
  <c r="K204" i="27"/>
  <c r="L204" i="27"/>
  <c r="O207" i="26" l="1"/>
  <c r="P207" i="26" s="1"/>
  <c r="Q207" i="26" s="1"/>
  <c r="K208" i="26"/>
  <c r="R206" i="26"/>
  <c r="S206" i="26" s="1"/>
  <c r="T206" i="26" s="1"/>
  <c r="U206" i="26"/>
  <c r="V206" i="26" s="1"/>
  <c r="W206" i="26" s="1"/>
  <c r="L205" i="27"/>
  <c r="K205" i="27"/>
  <c r="G207" i="27"/>
  <c r="H206" i="27"/>
  <c r="I206" i="27" s="1"/>
  <c r="J206" i="27" s="1"/>
  <c r="O208" i="26" l="1"/>
  <c r="P208" i="26" s="1"/>
  <c r="Q208" i="26" s="1"/>
  <c r="K209" i="26"/>
  <c r="U207" i="26"/>
  <c r="V207" i="26" s="1"/>
  <c r="W207" i="26" s="1"/>
  <c r="R207" i="26"/>
  <c r="S207" i="26" s="1"/>
  <c r="T207" i="26" s="1"/>
  <c r="L206" i="27"/>
  <c r="K206" i="27"/>
  <c r="H207" i="27"/>
  <c r="I207" i="27" s="1"/>
  <c r="J207" i="27" s="1"/>
  <c r="G208" i="27"/>
  <c r="O209" i="26" l="1"/>
  <c r="P209" i="26" s="1"/>
  <c r="Q209" i="26" s="1"/>
  <c r="K210" i="26"/>
  <c r="U208" i="26"/>
  <c r="V208" i="26" s="1"/>
  <c r="W208" i="26" s="1"/>
  <c r="R208" i="26"/>
  <c r="S208" i="26" s="1"/>
  <c r="T208" i="26" s="1"/>
  <c r="G209" i="27"/>
  <c r="H208" i="27"/>
  <c r="I208" i="27" s="1"/>
  <c r="J208" i="27" s="1"/>
  <c r="L207" i="27"/>
  <c r="K207" i="27"/>
  <c r="K211" i="26" l="1"/>
  <c r="O210" i="26"/>
  <c r="P210" i="26" s="1"/>
  <c r="Q210" i="26" s="1"/>
  <c r="U209" i="26"/>
  <c r="V209" i="26" s="1"/>
  <c r="W209" i="26" s="1"/>
  <c r="R209" i="26"/>
  <c r="S209" i="26" s="1"/>
  <c r="T209" i="26" s="1"/>
  <c r="L208" i="27"/>
  <c r="K208" i="27"/>
  <c r="H209" i="27"/>
  <c r="I209" i="27" s="1"/>
  <c r="J209" i="27" s="1"/>
  <c r="G210" i="27"/>
  <c r="U210" i="26" l="1"/>
  <c r="V210" i="26" s="1"/>
  <c r="W210" i="26" s="1"/>
  <c r="R210" i="26"/>
  <c r="S210" i="26" s="1"/>
  <c r="T210" i="26" s="1"/>
  <c r="O211" i="26"/>
  <c r="P211" i="26" s="1"/>
  <c r="Q211" i="26" s="1"/>
  <c r="K212" i="26"/>
  <c r="H210" i="27"/>
  <c r="I210" i="27" s="1"/>
  <c r="J210" i="27" s="1"/>
  <c r="G211" i="27"/>
  <c r="L209" i="27"/>
  <c r="K209" i="27"/>
  <c r="O212" i="26" l="1"/>
  <c r="P212" i="26" s="1"/>
  <c r="Q212" i="26" s="1"/>
  <c r="K213" i="26"/>
  <c r="U211" i="26"/>
  <c r="V211" i="26" s="1"/>
  <c r="W211" i="26" s="1"/>
  <c r="R211" i="26"/>
  <c r="S211" i="26" s="1"/>
  <c r="T211" i="26" s="1"/>
  <c r="G212" i="27"/>
  <c r="H211" i="27"/>
  <c r="I211" i="27" s="1"/>
  <c r="J211" i="27" s="1"/>
  <c r="L210" i="27"/>
  <c r="K210" i="27"/>
  <c r="O213" i="26" l="1"/>
  <c r="P213" i="26" s="1"/>
  <c r="Q213" i="26" s="1"/>
  <c r="K214" i="26"/>
  <c r="U212" i="26"/>
  <c r="V212" i="26" s="1"/>
  <c r="W212" i="26" s="1"/>
  <c r="R212" i="26"/>
  <c r="S212" i="26" s="1"/>
  <c r="T212" i="26" s="1"/>
  <c r="L211" i="27"/>
  <c r="K211" i="27"/>
  <c r="H212" i="27"/>
  <c r="I212" i="27" s="1"/>
  <c r="J212" i="27" s="1"/>
  <c r="G213" i="27"/>
  <c r="O214" i="26" l="1"/>
  <c r="P214" i="26" s="1"/>
  <c r="Q214" i="26" s="1"/>
  <c r="K215" i="26"/>
  <c r="U213" i="26"/>
  <c r="V213" i="26" s="1"/>
  <c r="W213" i="26" s="1"/>
  <c r="R213" i="26"/>
  <c r="S213" i="26" s="1"/>
  <c r="T213" i="26" s="1"/>
  <c r="H213" i="27"/>
  <c r="I213" i="27" s="1"/>
  <c r="J213" i="27" s="1"/>
  <c r="G214" i="27"/>
  <c r="L212" i="27"/>
  <c r="K212" i="27"/>
  <c r="O215" i="26" l="1"/>
  <c r="P215" i="26" s="1"/>
  <c r="Q215" i="26" s="1"/>
  <c r="K216" i="26"/>
  <c r="U214" i="26"/>
  <c r="V214" i="26" s="1"/>
  <c r="W214" i="26" s="1"/>
  <c r="R214" i="26"/>
  <c r="S214" i="26" s="1"/>
  <c r="T214" i="26" s="1"/>
  <c r="G215" i="27"/>
  <c r="H214" i="27"/>
  <c r="I214" i="27" s="1"/>
  <c r="J214" i="27" s="1"/>
  <c r="L213" i="27"/>
  <c r="K213" i="27"/>
  <c r="K217" i="26" l="1"/>
  <c r="O216" i="26"/>
  <c r="P216" i="26" s="1"/>
  <c r="Q216" i="26" s="1"/>
  <c r="U215" i="26"/>
  <c r="V215" i="26" s="1"/>
  <c r="W215" i="26" s="1"/>
  <c r="R215" i="26"/>
  <c r="S215" i="26" s="1"/>
  <c r="T215" i="26" s="1"/>
  <c r="K214" i="27"/>
  <c r="L214" i="27"/>
  <c r="G216" i="27"/>
  <c r="H215" i="27"/>
  <c r="I215" i="27" s="1"/>
  <c r="J215" i="27" s="1"/>
  <c r="U216" i="26" l="1"/>
  <c r="V216" i="26" s="1"/>
  <c r="W216" i="26" s="1"/>
  <c r="R216" i="26"/>
  <c r="S216" i="26" s="1"/>
  <c r="T216" i="26" s="1"/>
  <c r="O217" i="26"/>
  <c r="P217" i="26" s="1"/>
  <c r="Q217" i="26" s="1"/>
  <c r="K218" i="26"/>
  <c r="K215" i="27"/>
  <c r="L215" i="27"/>
  <c r="H216" i="27"/>
  <c r="I216" i="27" s="1"/>
  <c r="J216" i="27" s="1"/>
  <c r="G217" i="27"/>
  <c r="O218" i="26" l="1"/>
  <c r="P218" i="26" s="1"/>
  <c r="Q218" i="26" s="1"/>
  <c r="K219" i="26"/>
  <c r="U217" i="26"/>
  <c r="V217" i="26" s="1"/>
  <c r="W217" i="26" s="1"/>
  <c r="R217" i="26"/>
  <c r="S217" i="26" s="1"/>
  <c r="T217" i="26" s="1"/>
  <c r="G218" i="27"/>
  <c r="H217" i="27"/>
  <c r="I217" i="27" s="1"/>
  <c r="J217" i="27" s="1"/>
  <c r="K216" i="27"/>
  <c r="L216" i="27"/>
  <c r="O219" i="26" l="1"/>
  <c r="P219" i="26" s="1"/>
  <c r="Q219" i="26" s="1"/>
  <c r="K220" i="26"/>
  <c r="U218" i="26"/>
  <c r="V218" i="26" s="1"/>
  <c r="W218" i="26" s="1"/>
  <c r="R218" i="26"/>
  <c r="S218" i="26" s="1"/>
  <c r="T218" i="26" s="1"/>
  <c r="L217" i="27"/>
  <c r="K217" i="27"/>
  <c r="G219" i="27"/>
  <c r="H218" i="27"/>
  <c r="I218" i="27" s="1"/>
  <c r="J218" i="27" s="1"/>
  <c r="K221" i="26" l="1"/>
  <c r="O220" i="26"/>
  <c r="P220" i="26" s="1"/>
  <c r="Q220" i="26" s="1"/>
  <c r="R219" i="26"/>
  <c r="S219" i="26" s="1"/>
  <c r="T219" i="26" s="1"/>
  <c r="U219" i="26"/>
  <c r="V219" i="26" s="1"/>
  <c r="W219" i="26" s="1"/>
  <c r="L218" i="27"/>
  <c r="K218" i="27"/>
  <c r="G220" i="27"/>
  <c r="H219" i="27"/>
  <c r="I219" i="27" s="1"/>
  <c r="J219" i="27" s="1"/>
  <c r="U220" i="26" l="1"/>
  <c r="V220" i="26" s="1"/>
  <c r="W220" i="26" s="1"/>
  <c r="R220" i="26"/>
  <c r="S220" i="26" s="1"/>
  <c r="T220" i="26" s="1"/>
  <c r="O221" i="26"/>
  <c r="P221" i="26" s="1"/>
  <c r="Q221" i="26" s="1"/>
  <c r="K222" i="26"/>
  <c r="L219" i="27"/>
  <c r="K219" i="27"/>
  <c r="H220" i="27"/>
  <c r="I220" i="27" s="1"/>
  <c r="J220" i="27" s="1"/>
  <c r="G221" i="27"/>
  <c r="O222" i="26" l="1"/>
  <c r="P222" i="26" s="1"/>
  <c r="Q222" i="26" s="1"/>
  <c r="K223" i="26"/>
  <c r="U221" i="26"/>
  <c r="V221" i="26" s="1"/>
  <c r="W221" i="26" s="1"/>
  <c r="R221" i="26"/>
  <c r="S221" i="26" s="1"/>
  <c r="T221" i="26" s="1"/>
  <c r="G222" i="27"/>
  <c r="H221" i="27"/>
  <c r="I221" i="27" s="1"/>
  <c r="J221" i="27" s="1"/>
  <c r="K220" i="27"/>
  <c r="L220" i="27"/>
  <c r="O223" i="26" l="1"/>
  <c r="P223" i="26" s="1"/>
  <c r="Q223" i="26" s="1"/>
  <c r="K224" i="26"/>
  <c r="U222" i="26"/>
  <c r="V222" i="26" s="1"/>
  <c r="W222" i="26" s="1"/>
  <c r="R222" i="26"/>
  <c r="S222" i="26" s="1"/>
  <c r="T222" i="26" s="1"/>
  <c r="L221" i="27"/>
  <c r="K221" i="27"/>
  <c r="H222" i="27"/>
  <c r="I222" i="27" s="1"/>
  <c r="J222" i="27" s="1"/>
  <c r="G223" i="27"/>
  <c r="O224" i="26" l="1"/>
  <c r="P224" i="26" s="1"/>
  <c r="Q224" i="26" s="1"/>
  <c r="K225" i="26"/>
  <c r="U223" i="26"/>
  <c r="V223" i="26" s="1"/>
  <c r="W223" i="26" s="1"/>
  <c r="R223" i="26"/>
  <c r="S223" i="26" s="1"/>
  <c r="T223" i="26" s="1"/>
  <c r="G224" i="27"/>
  <c r="H223" i="27"/>
  <c r="I223" i="27" s="1"/>
  <c r="J223" i="27" s="1"/>
  <c r="L222" i="27"/>
  <c r="K222" i="27"/>
  <c r="O225" i="26" l="1"/>
  <c r="P225" i="26" s="1"/>
  <c r="Q225" i="26" s="1"/>
  <c r="K226" i="26"/>
  <c r="U224" i="26"/>
  <c r="V224" i="26" s="1"/>
  <c r="W224" i="26" s="1"/>
  <c r="R224" i="26"/>
  <c r="S224" i="26" s="1"/>
  <c r="T224" i="26" s="1"/>
  <c r="K223" i="27"/>
  <c r="L223" i="27"/>
  <c r="H224" i="27"/>
  <c r="I224" i="27" s="1"/>
  <c r="J224" i="27" s="1"/>
  <c r="G225" i="27"/>
  <c r="O226" i="26" l="1"/>
  <c r="P226" i="26" s="1"/>
  <c r="Q226" i="26" s="1"/>
  <c r="K227" i="26"/>
  <c r="U225" i="26"/>
  <c r="V225" i="26" s="1"/>
  <c r="W225" i="26" s="1"/>
  <c r="R225" i="26"/>
  <c r="S225" i="26" s="1"/>
  <c r="T225" i="26" s="1"/>
  <c r="G226" i="27"/>
  <c r="H225" i="27"/>
  <c r="I225" i="27" s="1"/>
  <c r="J225" i="27" s="1"/>
  <c r="L224" i="27"/>
  <c r="K224" i="27"/>
  <c r="O227" i="26" l="1"/>
  <c r="P227" i="26" s="1"/>
  <c r="Q227" i="26" s="1"/>
  <c r="K228" i="26"/>
  <c r="U226" i="26"/>
  <c r="V226" i="26" s="1"/>
  <c r="W226" i="26" s="1"/>
  <c r="R226" i="26"/>
  <c r="S226" i="26" s="1"/>
  <c r="T226" i="26" s="1"/>
  <c r="L225" i="27"/>
  <c r="K225" i="27"/>
  <c r="H226" i="27"/>
  <c r="I226" i="27" s="1"/>
  <c r="J226" i="27" s="1"/>
  <c r="G227" i="27"/>
  <c r="O228" i="26" l="1"/>
  <c r="P228" i="26" s="1"/>
  <c r="Q228" i="26" s="1"/>
  <c r="K229" i="26"/>
  <c r="U227" i="26"/>
  <c r="V227" i="26" s="1"/>
  <c r="W227" i="26" s="1"/>
  <c r="R227" i="26"/>
  <c r="S227" i="26" s="1"/>
  <c r="T227" i="26" s="1"/>
  <c r="H227" i="27"/>
  <c r="I227" i="27" s="1"/>
  <c r="J227" i="27" s="1"/>
  <c r="G228" i="27"/>
  <c r="K226" i="27"/>
  <c r="L226" i="27"/>
  <c r="O229" i="26" l="1"/>
  <c r="P229" i="26" s="1"/>
  <c r="Q229" i="26" s="1"/>
  <c r="K230" i="26"/>
  <c r="R228" i="26"/>
  <c r="S228" i="26" s="1"/>
  <c r="T228" i="26" s="1"/>
  <c r="U228" i="26"/>
  <c r="V228" i="26" s="1"/>
  <c r="W228" i="26" s="1"/>
  <c r="G229" i="27"/>
  <c r="H228" i="27"/>
  <c r="I228" i="27" s="1"/>
  <c r="J228" i="27" s="1"/>
  <c r="L227" i="27"/>
  <c r="K227" i="27"/>
  <c r="K231" i="26" l="1"/>
  <c r="O230" i="26"/>
  <c r="P230" i="26" s="1"/>
  <c r="Q230" i="26" s="1"/>
  <c r="U229" i="26"/>
  <c r="V229" i="26" s="1"/>
  <c r="W229" i="26" s="1"/>
  <c r="R229" i="26"/>
  <c r="S229" i="26" s="1"/>
  <c r="T229" i="26" s="1"/>
  <c r="K228" i="27"/>
  <c r="L228" i="27"/>
  <c r="H229" i="27"/>
  <c r="I229" i="27" s="1"/>
  <c r="J229" i="27" s="1"/>
  <c r="G230" i="27"/>
  <c r="R230" i="26" l="1"/>
  <c r="S230" i="26" s="1"/>
  <c r="T230" i="26" s="1"/>
  <c r="U230" i="26"/>
  <c r="V230" i="26" s="1"/>
  <c r="W230" i="26" s="1"/>
  <c r="O231" i="26"/>
  <c r="P231" i="26" s="1"/>
  <c r="Q231" i="26" s="1"/>
  <c r="K232" i="26"/>
  <c r="G231" i="27"/>
  <c r="H230" i="27"/>
  <c r="I230" i="27" s="1"/>
  <c r="J230" i="27" s="1"/>
  <c r="L229" i="27"/>
  <c r="K229" i="27"/>
  <c r="O232" i="26" l="1"/>
  <c r="P232" i="26" s="1"/>
  <c r="Q232" i="26" s="1"/>
  <c r="K233" i="26"/>
  <c r="R231" i="26"/>
  <c r="S231" i="26" s="1"/>
  <c r="T231" i="26" s="1"/>
  <c r="U231" i="26"/>
  <c r="V231" i="26" s="1"/>
  <c r="W231" i="26" s="1"/>
  <c r="K230" i="27"/>
  <c r="L230" i="27"/>
  <c r="H231" i="27"/>
  <c r="I231" i="27" s="1"/>
  <c r="J231" i="27" s="1"/>
  <c r="G232" i="27"/>
  <c r="O233" i="26" l="1"/>
  <c r="P233" i="26" s="1"/>
  <c r="Q233" i="26" s="1"/>
  <c r="K234" i="26"/>
  <c r="U232" i="26"/>
  <c r="V232" i="26" s="1"/>
  <c r="W232" i="26" s="1"/>
  <c r="R232" i="26"/>
  <c r="S232" i="26" s="1"/>
  <c r="T232" i="26" s="1"/>
  <c r="G233" i="27"/>
  <c r="H232" i="27"/>
  <c r="I232" i="27" s="1"/>
  <c r="J232" i="27" s="1"/>
  <c r="K231" i="27"/>
  <c r="L231" i="27"/>
  <c r="O234" i="26" l="1"/>
  <c r="P234" i="26" s="1"/>
  <c r="Q234" i="26" s="1"/>
  <c r="K235" i="26"/>
  <c r="U233" i="26"/>
  <c r="V233" i="26" s="1"/>
  <c r="W233" i="26" s="1"/>
  <c r="R233" i="26"/>
  <c r="S233" i="26" s="1"/>
  <c r="T233" i="26" s="1"/>
  <c r="K232" i="27"/>
  <c r="L232" i="27"/>
  <c r="H233" i="27"/>
  <c r="I233" i="27" s="1"/>
  <c r="J233" i="27" s="1"/>
  <c r="G234" i="27"/>
  <c r="O235" i="26" l="1"/>
  <c r="P235" i="26" s="1"/>
  <c r="Q235" i="26" s="1"/>
  <c r="K236" i="26"/>
  <c r="U234" i="26"/>
  <c r="V234" i="26" s="1"/>
  <c r="W234" i="26" s="1"/>
  <c r="R234" i="26"/>
  <c r="S234" i="26" s="1"/>
  <c r="T234" i="26" s="1"/>
  <c r="G235" i="27"/>
  <c r="H234" i="27"/>
  <c r="I234" i="27" s="1"/>
  <c r="J234" i="27" s="1"/>
  <c r="L233" i="27"/>
  <c r="K233" i="27"/>
  <c r="O236" i="26" l="1"/>
  <c r="P236" i="26" s="1"/>
  <c r="Q236" i="26" s="1"/>
  <c r="K237" i="26"/>
  <c r="U235" i="26"/>
  <c r="V235" i="26" s="1"/>
  <c r="W235" i="26" s="1"/>
  <c r="R235" i="26"/>
  <c r="S235" i="26" s="1"/>
  <c r="T235" i="26" s="1"/>
  <c r="L234" i="27"/>
  <c r="K234" i="27"/>
  <c r="H235" i="27"/>
  <c r="I235" i="27" s="1"/>
  <c r="J235" i="27" s="1"/>
  <c r="G236" i="27"/>
  <c r="O237" i="26" l="1"/>
  <c r="P237" i="26" s="1"/>
  <c r="Q237" i="26" s="1"/>
  <c r="K238" i="26"/>
  <c r="R236" i="26"/>
  <c r="S236" i="26" s="1"/>
  <c r="T236" i="26" s="1"/>
  <c r="U236" i="26"/>
  <c r="V236" i="26" s="1"/>
  <c r="W236" i="26" s="1"/>
  <c r="H236" i="27"/>
  <c r="I236" i="27" s="1"/>
  <c r="J236" i="27" s="1"/>
  <c r="G237" i="27"/>
  <c r="L235" i="27"/>
  <c r="K235" i="27"/>
  <c r="O238" i="26" l="1"/>
  <c r="P238" i="26" s="1"/>
  <c r="Q238" i="26" s="1"/>
  <c r="K239" i="26"/>
  <c r="U237" i="26"/>
  <c r="V237" i="26" s="1"/>
  <c r="W237" i="26" s="1"/>
  <c r="R237" i="26"/>
  <c r="S237" i="26" s="1"/>
  <c r="T237" i="26" s="1"/>
  <c r="G238" i="27"/>
  <c r="H237" i="27"/>
  <c r="I237" i="27" s="1"/>
  <c r="J237" i="27" s="1"/>
  <c r="L236" i="27"/>
  <c r="K236" i="27"/>
  <c r="O239" i="26" l="1"/>
  <c r="P239" i="26" s="1"/>
  <c r="Q239" i="26" s="1"/>
  <c r="K240" i="26"/>
  <c r="R238" i="26"/>
  <c r="S238" i="26" s="1"/>
  <c r="T238" i="26" s="1"/>
  <c r="U238" i="26"/>
  <c r="V238" i="26" s="1"/>
  <c r="W238" i="26" s="1"/>
  <c r="L237" i="27"/>
  <c r="K237" i="27"/>
  <c r="G239" i="27"/>
  <c r="H238" i="27"/>
  <c r="I238" i="27" s="1"/>
  <c r="J238" i="27" s="1"/>
  <c r="K241" i="26" l="1"/>
  <c r="O240" i="26"/>
  <c r="P240" i="26" s="1"/>
  <c r="Q240" i="26" s="1"/>
  <c r="R239" i="26"/>
  <c r="S239" i="26" s="1"/>
  <c r="T239" i="26" s="1"/>
  <c r="U239" i="26"/>
  <c r="V239" i="26" s="1"/>
  <c r="W239" i="26" s="1"/>
  <c r="L238" i="27"/>
  <c r="K238" i="27"/>
  <c r="H239" i="27"/>
  <c r="I239" i="27" s="1"/>
  <c r="J239" i="27" s="1"/>
  <c r="G240" i="27"/>
  <c r="U240" i="26" l="1"/>
  <c r="V240" i="26" s="1"/>
  <c r="W240" i="26" s="1"/>
  <c r="R240" i="26"/>
  <c r="S240" i="26" s="1"/>
  <c r="T240" i="26" s="1"/>
  <c r="O241" i="26"/>
  <c r="P241" i="26" s="1"/>
  <c r="Q241" i="26" s="1"/>
  <c r="K242" i="26"/>
  <c r="G241" i="27"/>
  <c r="H240" i="27"/>
  <c r="I240" i="27" s="1"/>
  <c r="J240" i="27" s="1"/>
  <c r="L239" i="27"/>
  <c r="K239" i="27"/>
  <c r="O242" i="26" l="1"/>
  <c r="P242" i="26" s="1"/>
  <c r="Q242" i="26" s="1"/>
  <c r="K243" i="26"/>
  <c r="U241" i="26"/>
  <c r="V241" i="26" s="1"/>
  <c r="W241" i="26" s="1"/>
  <c r="R241" i="26"/>
  <c r="S241" i="26" s="1"/>
  <c r="T241" i="26" s="1"/>
  <c r="L240" i="27"/>
  <c r="K240" i="27"/>
  <c r="G242" i="27"/>
  <c r="H241" i="27"/>
  <c r="I241" i="27" s="1"/>
  <c r="J241" i="27" s="1"/>
  <c r="O243" i="26" l="1"/>
  <c r="P243" i="26" s="1"/>
  <c r="Q243" i="26" s="1"/>
  <c r="K244" i="26"/>
  <c r="U242" i="26"/>
  <c r="V242" i="26" s="1"/>
  <c r="W242" i="26" s="1"/>
  <c r="R242" i="26"/>
  <c r="S242" i="26" s="1"/>
  <c r="T242" i="26" s="1"/>
  <c r="K241" i="27"/>
  <c r="L241" i="27"/>
  <c r="G243" i="27"/>
  <c r="H242" i="27"/>
  <c r="I242" i="27" s="1"/>
  <c r="J242" i="27" s="1"/>
  <c r="O244" i="26" l="1"/>
  <c r="P244" i="26" s="1"/>
  <c r="Q244" i="26" s="1"/>
  <c r="K245" i="26"/>
  <c r="U243" i="26"/>
  <c r="V243" i="26" s="1"/>
  <c r="W243" i="26" s="1"/>
  <c r="R243" i="26"/>
  <c r="S243" i="26" s="1"/>
  <c r="T243" i="26" s="1"/>
  <c r="K242" i="27"/>
  <c r="L242" i="27"/>
  <c r="G244" i="27"/>
  <c r="H243" i="27"/>
  <c r="I243" i="27" s="1"/>
  <c r="J243" i="27" s="1"/>
  <c r="O245" i="26" l="1"/>
  <c r="P245" i="26" s="1"/>
  <c r="Q245" i="26" s="1"/>
  <c r="K246" i="26"/>
  <c r="U244" i="26"/>
  <c r="V244" i="26" s="1"/>
  <c r="W244" i="26" s="1"/>
  <c r="R244" i="26"/>
  <c r="S244" i="26" s="1"/>
  <c r="T244" i="26" s="1"/>
  <c r="L243" i="27"/>
  <c r="K243" i="27"/>
  <c r="H244" i="27"/>
  <c r="I244" i="27" s="1"/>
  <c r="J244" i="27" s="1"/>
  <c r="G245" i="27"/>
  <c r="O246" i="26" l="1"/>
  <c r="P246" i="26" s="1"/>
  <c r="Q246" i="26" s="1"/>
  <c r="K247" i="26"/>
  <c r="U245" i="26"/>
  <c r="V245" i="26" s="1"/>
  <c r="W245" i="26" s="1"/>
  <c r="R245" i="26"/>
  <c r="S245" i="26" s="1"/>
  <c r="T245" i="26" s="1"/>
  <c r="G246" i="27"/>
  <c r="H245" i="27"/>
  <c r="I245" i="27" s="1"/>
  <c r="J245" i="27" s="1"/>
  <c r="K244" i="27"/>
  <c r="L244" i="27"/>
  <c r="O247" i="26" l="1"/>
  <c r="P247" i="26" s="1"/>
  <c r="Q247" i="26" s="1"/>
  <c r="K248" i="26"/>
  <c r="U246" i="26"/>
  <c r="V246" i="26" s="1"/>
  <c r="W246" i="26" s="1"/>
  <c r="R246" i="26"/>
  <c r="S246" i="26" s="1"/>
  <c r="T246" i="26" s="1"/>
  <c r="L245" i="27"/>
  <c r="K245" i="27"/>
  <c r="G247" i="27"/>
  <c r="H246" i="27"/>
  <c r="I246" i="27" s="1"/>
  <c r="J246" i="27" s="1"/>
  <c r="K249" i="26" l="1"/>
  <c r="O248" i="26"/>
  <c r="P248" i="26" s="1"/>
  <c r="Q248" i="26" s="1"/>
  <c r="U247" i="26"/>
  <c r="V247" i="26" s="1"/>
  <c r="W247" i="26" s="1"/>
  <c r="R247" i="26"/>
  <c r="S247" i="26" s="1"/>
  <c r="T247" i="26" s="1"/>
  <c r="L246" i="27"/>
  <c r="K246" i="27"/>
  <c r="H247" i="27"/>
  <c r="I247" i="27" s="1"/>
  <c r="J247" i="27" s="1"/>
  <c r="G248" i="27"/>
  <c r="U248" i="26" l="1"/>
  <c r="V248" i="26" s="1"/>
  <c r="W248" i="26" s="1"/>
  <c r="R248" i="26"/>
  <c r="S248" i="26" s="1"/>
  <c r="T248" i="26" s="1"/>
  <c r="O249" i="26"/>
  <c r="P249" i="26" s="1"/>
  <c r="Q249" i="26" s="1"/>
  <c r="K250" i="26"/>
  <c r="H248" i="27"/>
  <c r="I248" i="27" s="1"/>
  <c r="J248" i="27" s="1"/>
  <c r="G249" i="27"/>
  <c r="L247" i="27"/>
  <c r="K247" i="27"/>
  <c r="K251" i="26" l="1"/>
  <c r="O250" i="26"/>
  <c r="P250" i="26" s="1"/>
  <c r="Q250" i="26" s="1"/>
  <c r="R249" i="26"/>
  <c r="S249" i="26" s="1"/>
  <c r="T249" i="26" s="1"/>
  <c r="U249" i="26"/>
  <c r="V249" i="26" s="1"/>
  <c r="W249" i="26" s="1"/>
  <c r="H249" i="27"/>
  <c r="I249" i="27" s="1"/>
  <c r="J249" i="27" s="1"/>
  <c r="G250" i="27"/>
  <c r="L248" i="27"/>
  <c r="K248" i="27"/>
  <c r="U250" i="26" l="1"/>
  <c r="V250" i="26" s="1"/>
  <c r="W250" i="26" s="1"/>
  <c r="R250" i="26"/>
  <c r="S250" i="26" s="1"/>
  <c r="T250" i="26" s="1"/>
  <c r="O251" i="26"/>
  <c r="P251" i="26" s="1"/>
  <c r="Q251" i="26" s="1"/>
  <c r="K252" i="26"/>
  <c r="G251" i="27"/>
  <c r="H250" i="27"/>
  <c r="I250" i="27" s="1"/>
  <c r="J250" i="27" s="1"/>
  <c r="L249" i="27"/>
  <c r="K249" i="27"/>
  <c r="O252" i="26" l="1"/>
  <c r="P252" i="26" s="1"/>
  <c r="Q252" i="26" s="1"/>
  <c r="K253" i="26"/>
  <c r="U251" i="26"/>
  <c r="V251" i="26" s="1"/>
  <c r="W251" i="26" s="1"/>
  <c r="R251" i="26"/>
  <c r="S251" i="26" s="1"/>
  <c r="T251" i="26" s="1"/>
  <c r="L250" i="27"/>
  <c r="K250" i="27"/>
  <c r="H251" i="27"/>
  <c r="I251" i="27" s="1"/>
  <c r="J251" i="27" s="1"/>
  <c r="G252" i="27"/>
  <c r="O253" i="26" l="1"/>
  <c r="P253" i="26" s="1"/>
  <c r="Q253" i="26" s="1"/>
  <c r="K254" i="26"/>
  <c r="U252" i="26"/>
  <c r="V252" i="26" s="1"/>
  <c r="W252" i="26" s="1"/>
  <c r="R252" i="26"/>
  <c r="S252" i="26" s="1"/>
  <c r="T252" i="26" s="1"/>
  <c r="G253" i="27"/>
  <c r="H252" i="27"/>
  <c r="I252" i="27" s="1"/>
  <c r="J252" i="27" s="1"/>
  <c r="L251" i="27"/>
  <c r="K251" i="27"/>
  <c r="K255" i="26" l="1"/>
  <c r="O254" i="26"/>
  <c r="P254" i="26" s="1"/>
  <c r="Q254" i="26" s="1"/>
  <c r="R253" i="26"/>
  <c r="S253" i="26" s="1"/>
  <c r="T253" i="26" s="1"/>
  <c r="U253" i="26"/>
  <c r="V253" i="26" s="1"/>
  <c r="W253" i="26" s="1"/>
  <c r="L252" i="27"/>
  <c r="K252" i="27"/>
  <c r="H253" i="27"/>
  <c r="I253" i="27" s="1"/>
  <c r="J253" i="27" s="1"/>
  <c r="G254" i="27"/>
  <c r="U254" i="26" l="1"/>
  <c r="V254" i="26" s="1"/>
  <c r="W254" i="26" s="1"/>
  <c r="R254" i="26"/>
  <c r="S254" i="26" s="1"/>
  <c r="T254" i="26" s="1"/>
  <c r="O255" i="26"/>
  <c r="P255" i="26" s="1"/>
  <c r="Q255" i="26" s="1"/>
  <c r="K256" i="26"/>
  <c r="H254" i="27"/>
  <c r="I254" i="27" s="1"/>
  <c r="J254" i="27" s="1"/>
  <c r="G255" i="27"/>
  <c r="K253" i="27"/>
  <c r="L253" i="27"/>
  <c r="O256" i="26" l="1"/>
  <c r="P256" i="26" s="1"/>
  <c r="Q256" i="26" s="1"/>
  <c r="K257" i="26"/>
  <c r="U255" i="26"/>
  <c r="V255" i="26" s="1"/>
  <c r="W255" i="26" s="1"/>
  <c r="R255" i="26"/>
  <c r="S255" i="26" s="1"/>
  <c r="T255" i="26" s="1"/>
  <c r="K254" i="27"/>
  <c r="L254" i="27"/>
  <c r="H255" i="27"/>
  <c r="I255" i="27" s="1"/>
  <c r="J255" i="27" s="1"/>
  <c r="G256" i="27"/>
  <c r="O257" i="26" l="1"/>
  <c r="P257" i="26" s="1"/>
  <c r="Q257" i="26" s="1"/>
  <c r="K258" i="26"/>
  <c r="U256" i="26"/>
  <c r="V256" i="26" s="1"/>
  <c r="W256" i="26" s="1"/>
  <c r="R256" i="26"/>
  <c r="S256" i="26" s="1"/>
  <c r="T256" i="26" s="1"/>
  <c r="H256" i="27"/>
  <c r="I256" i="27" s="1"/>
  <c r="J256" i="27" s="1"/>
  <c r="G257" i="27"/>
  <c r="K255" i="27"/>
  <c r="L255" i="27"/>
  <c r="K259" i="26" l="1"/>
  <c r="O258" i="26"/>
  <c r="P258" i="26" s="1"/>
  <c r="Q258" i="26" s="1"/>
  <c r="R257" i="26"/>
  <c r="S257" i="26" s="1"/>
  <c r="T257" i="26" s="1"/>
  <c r="U257" i="26"/>
  <c r="V257" i="26" s="1"/>
  <c r="W257" i="26" s="1"/>
  <c r="G258" i="27"/>
  <c r="H257" i="27"/>
  <c r="I257" i="27" s="1"/>
  <c r="J257" i="27" s="1"/>
  <c r="K256" i="27"/>
  <c r="L256" i="27"/>
  <c r="R258" i="26" l="1"/>
  <c r="S258" i="26" s="1"/>
  <c r="T258" i="26" s="1"/>
  <c r="U258" i="26"/>
  <c r="V258" i="26" s="1"/>
  <c r="W258" i="26" s="1"/>
  <c r="O259" i="26"/>
  <c r="P259" i="26" s="1"/>
  <c r="Q259" i="26" s="1"/>
  <c r="K260" i="26"/>
  <c r="K257" i="27"/>
  <c r="L257" i="27"/>
  <c r="H258" i="27"/>
  <c r="I258" i="27" s="1"/>
  <c r="J258" i="27" s="1"/>
  <c r="G259" i="27"/>
  <c r="O260" i="26" l="1"/>
  <c r="P260" i="26" s="1"/>
  <c r="Q260" i="26" s="1"/>
  <c r="K261" i="26"/>
  <c r="U259" i="26"/>
  <c r="V259" i="26" s="1"/>
  <c r="W259" i="26" s="1"/>
  <c r="R259" i="26"/>
  <c r="S259" i="26" s="1"/>
  <c r="T259" i="26" s="1"/>
  <c r="H259" i="27"/>
  <c r="I259" i="27" s="1"/>
  <c r="J259" i="27" s="1"/>
  <c r="G260" i="27"/>
  <c r="K258" i="27"/>
  <c r="L258" i="27"/>
  <c r="O261" i="26" l="1"/>
  <c r="P261" i="26" s="1"/>
  <c r="Q261" i="26" s="1"/>
  <c r="K262" i="26"/>
  <c r="U260" i="26"/>
  <c r="V260" i="26" s="1"/>
  <c r="W260" i="26" s="1"/>
  <c r="R260" i="26"/>
  <c r="S260" i="26" s="1"/>
  <c r="T260" i="26" s="1"/>
  <c r="G261" i="27"/>
  <c r="H260" i="27"/>
  <c r="I260" i="27" s="1"/>
  <c r="J260" i="27" s="1"/>
  <c r="L259" i="27"/>
  <c r="K259" i="27"/>
  <c r="O262" i="26" l="1"/>
  <c r="P262" i="26" s="1"/>
  <c r="Q262" i="26" s="1"/>
  <c r="K263" i="26"/>
  <c r="U261" i="26"/>
  <c r="V261" i="26" s="1"/>
  <c r="W261" i="26" s="1"/>
  <c r="R261" i="26"/>
  <c r="S261" i="26" s="1"/>
  <c r="T261" i="26" s="1"/>
  <c r="L260" i="27"/>
  <c r="K260" i="27"/>
  <c r="H261" i="27"/>
  <c r="I261" i="27" s="1"/>
  <c r="J261" i="27" s="1"/>
  <c r="G262" i="27"/>
  <c r="O263" i="26" l="1"/>
  <c r="P263" i="26" s="1"/>
  <c r="Q263" i="26" s="1"/>
  <c r="K264" i="26"/>
  <c r="U262" i="26"/>
  <c r="V262" i="26" s="1"/>
  <c r="W262" i="26" s="1"/>
  <c r="R262" i="26"/>
  <c r="S262" i="26" s="1"/>
  <c r="T262" i="26" s="1"/>
  <c r="G263" i="27"/>
  <c r="H262" i="27"/>
  <c r="I262" i="27" s="1"/>
  <c r="J262" i="27" s="1"/>
  <c r="L261" i="27"/>
  <c r="K261" i="27"/>
  <c r="O264" i="26" l="1"/>
  <c r="P264" i="26" s="1"/>
  <c r="Q264" i="26" s="1"/>
  <c r="K265" i="26"/>
  <c r="R263" i="26"/>
  <c r="S263" i="26" s="1"/>
  <c r="T263" i="26" s="1"/>
  <c r="U263" i="26"/>
  <c r="V263" i="26" s="1"/>
  <c r="W263" i="26" s="1"/>
  <c r="K262" i="27"/>
  <c r="L262" i="27"/>
  <c r="H263" i="27"/>
  <c r="I263" i="27" s="1"/>
  <c r="J263" i="27" s="1"/>
  <c r="G264" i="27"/>
  <c r="O265" i="26" l="1"/>
  <c r="P265" i="26" s="1"/>
  <c r="Q265" i="26" s="1"/>
  <c r="K266" i="26"/>
  <c r="U264" i="26"/>
  <c r="V264" i="26" s="1"/>
  <c r="W264" i="26" s="1"/>
  <c r="R264" i="26"/>
  <c r="S264" i="26" s="1"/>
  <c r="T264" i="26" s="1"/>
  <c r="H264" i="27"/>
  <c r="I264" i="27" s="1"/>
  <c r="J264" i="27" s="1"/>
  <c r="G265" i="27"/>
  <c r="L263" i="27"/>
  <c r="K263" i="27"/>
  <c r="O266" i="26" l="1"/>
  <c r="P266" i="26" s="1"/>
  <c r="Q266" i="26" s="1"/>
  <c r="K267" i="26"/>
  <c r="U265" i="26"/>
  <c r="V265" i="26" s="1"/>
  <c r="W265" i="26" s="1"/>
  <c r="R265" i="26"/>
  <c r="S265" i="26" s="1"/>
  <c r="T265" i="26" s="1"/>
  <c r="H265" i="27"/>
  <c r="I265" i="27" s="1"/>
  <c r="J265" i="27" s="1"/>
  <c r="G266" i="27"/>
  <c r="L264" i="27"/>
  <c r="K264" i="27"/>
  <c r="K268" i="26" l="1"/>
  <c r="O267" i="26"/>
  <c r="P267" i="26" s="1"/>
  <c r="Q267" i="26" s="1"/>
  <c r="R266" i="26"/>
  <c r="S266" i="26" s="1"/>
  <c r="T266" i="26" s="1"/>
  <c r="U266" i="26"/>
  <c r="V266" i="26" s="1"/>
  <c r="W266" i="26" s="1"/>
  <c r="L265" i="27"/>
  <c r="K265" i="27"/>
  <c r="H266" i="27"/>
  <c r="I266" i="27" s="1"/>
  <c r="J266" i="27" s="1"/>
  <c r="G267" i="27"/>
  <c r="U267" i="26" l="1"/>
  <c r="V267" i="26" s="1"/>
  <c r="W267" i="26" s="1"/>
  <c r="R267" i="26"/>
  <c r="S267" i="26" s="1"/>
  <c r="T267" i="26" s="1"/>
  <c r="O268" i="26"/>
  <c r="P268" i="26" s="1"/>
  <c r="Q268" i="26" s="1"/>
  <c r="K269" i="26"/>
  <c r="G268" i="27"/>
  <c r="H267" i="27"/>
  <c r="I267" i="27" s="1"/>
  <c r="J267" i="27" s="1"/>
  <c r="L266" i="27"/>
  <c r="K266" i="27"/>
  <c r="O269" i="26" l="1"/>
  <c r="P269" i="26" s="1"/>
  <c r="Q269" i="26" s="1"/>
  <c r="K270" i="26"/>
  <c r="R268" i="26"/>
  <c r="S268" i="26" s="1"/>
  <c r="T268" i="26" s="1"/>
  <c r="U268" i="26"/>
  <c r="V268" i="26" s="1"/>
  <c r="W268" i="26" s="1"/>
  <c r="L267" i="27"/>
  <c r="K267" i="27"/>
  <c r="H268" i="27"/>
  <c r="I268" i="27" s="1"/>
  <c r="J268" i="27" s="1"/>
  <c r="G269" i="27"/>
  <c r="O270" i="26" l="1"/>
  <c r="P270" i="26" s="1"/>
  <c r="Q270" i="26" s="1"/>
  <c r="K271" i="26"/>
  <c r="U269" i="26"/>
  <c r="V269" i="26" s="1"/>
  <c r="W269" i="26" s="1"/>
  <c r="R269" i="26"/>
  <c r="S269" i="26" s="1"/>
  <c r="T269" i="26" s="1"/>
  <c r="H269" i="27"/>
  <c r="I269" i="27" s="1"/>
  <c r="J269" i="27" s="1"/>
  <c r="G270" i="27"/>
  <c r="K268" i="27"/>
  <c r="L268" i="27"/>
  <c r="O271" i="26" l="1"/>
  <c r="P271" i="26" s="1"/>
  <c r="Q271" i="26" s="1"/>
  <c r="K272" i="26"/>
  <c r="R270" i="26"/>
  <c r="S270" i="26" s="1"/>
  <c r="T270" i="26" s="1"/>
  <c r="U270" i="26"/>
  <c r="V270" i="26" s="1"/>
  <c r="W270" i="26" s="1"/>
  <c r="H270" i="27"/>
  <c r="I270" i="27" s="1"/>
  <c r="J270" i="27" s="1"/>
  <c r="G271" i="27"/>
  <c r="K269" i="27"/>
  <c r="L269" i="27"/>
  <c r="O272" i="26" l="1"/>
  <c r="P272" i="26" s="1"/>
  <c r="Q272" i="26" s="1"/>
  <c r="K273" i="26"/>
  <c r="U271" i="26"/>
  <c r="V271" i="26" s="1"/>
  <c r="W271" i="26" s="1"/>
  <c r="R271" i="26"/>
  <c r="S271" i="26" s="1"/>
  <c r="T271" i="26" s="1"/>
  <c r="H271" i="27"/>
  <c r="I271" i="27" s="1"/>
  <c r="J271" i="27" s="1"/>
  <c r="G272" i="27"/>
  <c r="K270" i="27"/>
  <c r="L270" i="27"/>
  <c r="O273" i="26" l="1"/>
  <c r="P273" i="26" s="1"/>
  <c r="Q273" i="26" s="1"/>
  <c r="K274" i="26"/>
  <c r="U272" i="26"/>
  <c r="V272" i="26" s="1"/>
  <c r="W272" i="26" s="1"/>
  <c r="R272" i="26"/>
  <c r="S272" i="26" s="1"/>
  <c r="T272" i="26" s="1"/>
  <c r="H272" i="27"/>
  <c r="I272" i="27" s="1"/>
  <c r="J272" i="27" s="1"/>
  <c r="G273" i="27"/>
  <c r="L271" i="27"/>
  <c r="K271" i="27"/>
  <c r="O274" i="26" l="1"/>
  <c r="P274" i="26" s="1"/>
  <c r="Q274" i="26" s="1"/>
  <c r="K275" i="26"/>
  <c r="U273" i="26"/>
  <c r="V273" i="26" s="1"/>
  <c r="W273" i="26" s="1"/>
  <c r="R273" i="26"/>
  <c r="S273" i="26" s="1"/>
  <c r="T273" i="26" s="1"/>
  <c r="G274" i="27"/>
  <c r="H273" i="27"/>
  <c r="I273" i="27" s="1"/>
  <c r="J273" i="27" s="1"/>
  <c r="L272" i="27"/>
  <c r="K272" i="27"/>
  <c r="O275" i="26" l="1"/>
  <c r="P275" i="26" s="1"/>
  <c r="Q275" i="26" s="1"/>
  <c r="K276" i="26"/>
  <c r="U274" i="26"/>
  <c r="V274" i="26" s="1"/>
  <c r="W274" i="26" s="1"/>
  <c r="R274" i="26"/>
  <c r="S274" i="26" s="1"/>
  <c r="T274" i="26" s="1"/>
  <c r="L273" i="27"/>
  <c r="K273" i="27"/>
  <c r="H274" i="27"/>
  <c r="I274" i="27" s="1"/>
  <c r="J274" i="27" s="1"/>
  <c r="G275" i="27"/>
  <c r="U275" i="26" l="1"/>
  <c r="V275" i="26" s="1"/>
  <c r="W275" i="26" s="1"/>
  <c r="R275" i="26"/>
  <c r="S275" i="26" s="1"/>
  <c r="T275" i="26" s="1"/>
  <c r="O276" i="26"/>
  <c r="P276" i="26" s="1"/>
  <c r="Q276" i="26" s="1"/>
  <c r="K277" i="26"/>
  <c r="H275" i="27"/>
  <c r="I275" i="27" s="1"/>
  <c r="J275" i="27" s="1"/>
  <c r="G276" i="27"/>
  <c r="L274" i="27"/>
  <c r="K274" i="27"/>
  <c r="K278" i="26" l="1"/>
  <c r="O277" i="26"/>
  <c r="P277" i="26" s="1"/>
  <c r="Q277" i="26" s="1"/>
  <c r="U276" i="26"/>
  <c r="V276" i="26" s="1"/>
  <c r="W276" i="26" s="1"/>
  <c r="R276" i="26"/>
  <c r="S276" i="26" s="1"/>
  <c r="T276" i="26" s="1"/>
  <c r="H276" i="27"/>
  <c r="I276" i="27" s="1"/>
  <c r="J276" i="27" s="1"/>
  <c r="G277" i="27"/>
  <c r="L275" i="27"/>
  <c r="K275" i="27"/>
  <c r="U277" i="26" l="1"/>
  <c r="V277" i="26" s="1"/>
  <c r="W277" i="26" s="1"/>
  <c r="R277" i="26"/>
  <c r="S277" i="26" s="1"/>
  <c r="T277" i="26" s="1"/>
  <c r="O278" i="26"/>
  <c r="P278" i="26" s="1"/>
  <c r="Q278" i="26" s="1"/>
  <c r="K279" i="26"/>
  <c r="G278" i="27"/>
  <c r="H277" i="27"/>
  <c r="I277" i="27" s="1"/>
  <c r="J277" i="27" s="1"/>
  <c r="L276" i="27"/>
  <c r="K276" i="27"/>
  <c r="O279" i="26" l="1"/>
  <c r="P279" i="26" s="1"/>
  <c r="Q279" i="26" s="1"/>
  <c r="K280" i="26"/>
  <c r="R278" i="26"/>
  <c r="S278" i="26" s="1"/>
  <c r="T278" i="26" s="1"/>
  <c r="U278" i="26"/>
  <c r="V278" i="26" s="1"/>
  <c r="W278" i="26" s="1"/>
  <c r="L277" i="27"/>
  <c r="K277" i="27"/>
  <c r="G279" i="27"/>
  <c r="H278" i="27"/>
  <c r="I278" i="27" s="1"/>
  <c r="J278" i="27" s="1"/>
  <c r="O280" i="26" l="1"/>
  <c r="P280" i="26" s="1"/>
  <c r="Q280" i="26" s="1"/>
  <c r="K281" i="26"/>
  <c r="R279" i="26"/>
  <c r="S279" i="26" s="1"/>
  <c r="T279" i="26" s="1"/>
  <c r="U279" i="26"/>
  <c r="V279" i="26" s="1"/>
  <c r="W279" i="26" s="1"/>
  <c r="K278" i="27"/>
  <c r="L278" i="27"/>
  <c r="H279" i="27"/>
  <c r="I279" i="27" s="1"/>
  <c r="J279" i="27" s="1"/>
  <c r="G280" i="27"/>
  <c r="K282" i="26" l="1"/>
  <c r="O281" i="26"/>
  <c r="P281" i="26" s="1"/>
  <c r="Q281" i="26" s="1"/>
  <c r="R280" i="26"/>
  <c r="S280" i="26" s="1"/>
  <c r="T280" i="26" s="1"/>
  <c r="U280" i="26"/>
  <c r="V280" i="26" s="1"/>
  <c r="W280" i="26" s="1"/>
  <c r="G281" i="27"/>
  <c r="H280" i="27"/>
  <c r="I280" i="27" s="1"/>
  <c r="J280" i="27" s="1"/>
  <c r="K279" i="27"/>
  <c r="L279" i="27"/>
  <c r="U281" i="26" l="1"/>
  <c r="V281" i="26" s="1"/>
  <c r="W281" i="26" s="1"/>
  <c r="R281" i="26"/>
  <c r="S281" i="26" s="1"/>
  <c r="T281" i="26" s="1"/>
  <c r="O282" i="26"/>
  <c r="P282" i="26" s="1"/>
  <c r="Q282" i="26" s="1"/>
  <c r="K283" i="26"/>
  <c r="K280" i="27"/>
  <c r="L280" i="27"/>
  <c r="H281" i="27"/>
  <c r="I281" i="27" s="1"/>
  <c r="J281" i="27" s="1"/>
  <c r="G282" i="27"/>
  <c r="O283" i="26" l="1"/>
  <c r="P283" i="26" s="1"/>
  <c r="Q283" i="26" s="1"/>
  <c r="K284" i="26"/>
  <c r="U282" i="26"/>
  <c r="V282" i="26" s="1"/>
  <c r="W282" i="26" s="1"/>
  <c r="R282" i="26"/>
  <c r="S282" i="26" s="1"/>
  <c r="T282" i="26" s="1"/>
  <c r="G283" i="27"/>
  <c r="H282" i="27"/>
  <c r="I282" i="27" s="1"/>
  <c r="J282" i="27" s="1"/>
  <c r="K281" i="27"/>
  <c r="L281" i="27"/>
  <c r="O284" i="26" l="1"/>
  <c r="P284" i="26" s="1"/>
  <c r="Q284" i="26" s="1"/>
  <c r="K285" i="26"/>
  <c r="U283" i="26"/>
  <c r="V283" i="26" s="1"/>
  <c r="W283" i="26" s="1"/>
  <c r="R283" i="26"/>
  <c r="S283" i="26" s="1"/>
  <c r="T283" i="26" s="1"/>
  <c r="K282" i="27"/>
  <c r="L282" i="27"/>
  <c r="H283" i="27"/>
  <c r="I283" i="27" s="1"/>
  <c r="J283" i="27" s="1"/>
  <c r="G284" i="27"/>
  <c r="K286" i="26" l="1"/>
  <c r="O285" i="26"/>
  <c r="P285" i="26" s="1"/>
  <c r="Q285" i="26" s="1"/>
  <c r="U284" i="26"/>
  <c r="V284" i="26" s="1"/>
  <c r="W284" i="26" s="1"/>
  <c r="R284" i="26"/>
  <c r="S284" i="26" s="1"/>
  <c r="T284" i="26" s="1"/>
  <c r="G285" i="27"/>
  <c r="H284" i="27"/>
  <c r="I284" i="27" s="1"/>
  <c r="J284" i="27" s="1"/>
  <c r="L283" i="27"/>
  <c r="K283" i="27"/>
  <c r="U285" i="26" l="1"/>
  <c r="V285" i="26" s="1"/>
  <c r="W285" i="26" s="1"/>
  <c r="R285" i="26"/>
  <c r="S285" i="26" s="1"/>
  <c r="T285" i="26" s="1"/>
  <c r="O286" i="26"/>
  <c r="P286" i="26" s="1"/>
  <c r="Q286" i="26" s="1"/>
  <c r="K287" i="26"/>
  <c r="K284" i="27"/>
  <c r="L284" i="27"/>
  <c r="G286" i="27"/>
  <c r="H285" i="27"/>
  <c r="I285" i="27" s="1"/>
  <c r="J285" i="27" s="1"/>
  <c r="O287" i="26" l="1"/>
  <c r="P287" i="26" s="1"/>
  <c r="Q287" i="26" s="1"/>
  <c r="K288" i="26"/>
  <c r="U286" i="26"/>
  <c r="V286" i="26" s="1"/>
  <c r="W286" i="26" s="1"/>
  <c r="R286" i="26"/>
  <c r="S286" i="26" s="1"/>
  <c r="T286" i="26" s="1"/>
  <c r="H286" i="27"/>
  <c r="I286" i="27" s="1"/>
  <c r="J286" i="27" s="1"/>
  <c r="G287" i="27"/>
  <c r="L285" i="27"/>
  <c r="K285" i="27"/>
  <c r="O288" i="26" l="1"/>
  <c r="P288" i="26" s="1"/>
  <c r="Q288" i="26" s="1"/>
  <c r="K289" i="26"/>
  <c r="U287" i="26"/>
  <c r="V287" i="26" s="1"/>
  <c r="W287" i="26" s="1"/>
  <c r="R287" i="26"/>
  <c r="S287" i="26" s="1"/>
  <c r="T287" i="26" s="1"/>
  <c r="H287" i="27"/>
  <c r="I287" i="27" s="1"/>
  <c r="J287" i="27" s="1"/>
  <c r="G288" i="27"/>
  <c r="K286" i="27"/>
  <c r="L286" i="27"/>
  <c r="O289" i="26" l="1"/>
  <c r="P289" i="26" s="1"/>
  <c r="Q289" i="26" s="1"/>
  <c r="K290" i="26"/>
  <c r="U288" i="26"/>
  <c r="V288" i="26" s="1"/>
  <c r="W288" i="26" s="1"/>
  <c r="R288" i="26"/>
  <c r="S288" i="26" s="1"/>
  <c r="T288" i="26" s="1"/>
  <c r="G289" i="27"/>
  <c r="H288" i="27"/>
  <c r="I288" i="27" s="1"/>
  <c r="J288" i="27" s="1"/>
  <c r="L287" i="27"/>
  <c r="K287" i="27"/>
  <c r="O290" i="26" l="1"/>
  <c r="P290" i="26" s="1"/>
  <c r="Q290" i="26" s="1"/>
  <c r="K291" i="26"/>
  <c r="U289" i="26"/>
  <c r="V289" i="26" s="1"/>
  <c r="W289" i="26" s="1"/>
  <c r="R289" i="26"/>
  <c r="S289" i="26" s="1"/>
  <c r="T289" i="26" s="1"/>
  <c r="L288" i="27"/>
  <c r="K288" i="27"/>
  <c r="H289" i="27"/>
  <c r="I289" i="27" s="1"/>
  <c r="J289" i="27" s="1"/>
  <c r="G290" i="27"/>
  <c r="K292" i="26" l="1"/>
  <c r="O291" i="26"/>
  <c r="P291" i="26" s="1"/>
  <c r="Q291" i="26" s="1"/>
  <c r="R290" i="26"/>
  <c r="S290" i="26" s="1"/>
  <c r="T290" i="26" s="1"/>
  <c r="U290" i="26"/>
  <c r="V290" i="26" s="1"/>
  <c r="W290" i="26" s="1"/>
  <c r="G291" i="27"/>
  <c r="H290" i="27"/>
  <c r="I290" i="27" s="1"/>
  <c r="J290" i="27" s="1"/>
  <c r="L289" i="27"/>
  <c r="K289" i="27"/>
  <c r="U291" i="26" l="1"/>
  <c r="V291" i="26" s="1"/>
  <c r="W291" i="26" s="1"/>
  <c r="R291" i="26"/>
  <c r="S291" i="26" s="1"/>
  <c r="T291" i="26" s="1"/>
  <c r="O292" i="26"/>
  <c r="P292" i="26" s="1"/>
  <c r="Q292" i="26" s="1"/>
  <c r="K293" i="26"/>
  <c r="K290" i="27"/>
  <c r="L290" i="27"/>
  <c r="G292" i="27"/>
  <c r="H291" i="27"/>
  <c r="I291" i="27" s="1"/>
  <c r="J291" i="27" s="1"/>
  <c r="O293" i="26" l="1"/>
  <c r="P293" i="26" s="1"/>
  <c r="Q293" i="26" s="1"/>
  <c r="K294" i="26"/>
  <c r="U292" i="26"/>
  <c r="V292" i="26" s="1"/>
  <c r="W292" i="26" s="1"/>
  <c r="R292" i="26"/>
  <c r="S292" i="26" s="1"/>
  <c r="T292" i="26" s="1"/>
  <c r="K291" i="27"/>
  <c r="L291" i="27"/>
  <c r="G293" i="27"/>
  <c r="H292" i="27"/>
  <c r="I292" i="27" s="1"/>
  <c r="J292" i="27" s="1"/>
  <c r="O294" i="26" l="1"/>
  <c r="P294" i="26" s="1"/>
  <c r="Q294" i="26" s="1"/>
  <c r="K295" i="26"/>
  <c r="U293" i="26"/>
  <c r="V293" i="26" s="1"/>
  <c r="W293" i="26" s="1"/>
  <c r="R293" i="26"/>
  <c r="S293" i="26" s="1"/>
  <c r="T293" i="26" s="1"/>
  <c r="K292" i="27"/>
  <c r="L292" i="27"/>
  <c r="H293" i="27"/>
  <c r="I293" i="27" s="1"/>
  <c r="J293" i="27" s="1"/>
  <c r="G294" i="27"/>
  <c r="O295" i="26" l="1"/>
  <c r="P295" i="26" s="1"/>
  <c r="Q295" i="26" s="1"/>
  <c r="K296" i="26"/>
  <c r="U294" i="26"/>
  <c r="V294" i="26" s="1"/>
  <c r="W294" i="26" s="1"/>
  <c r="R294" i="26"/>
  <c r="S294" i="26" s="1"/>
  <c r="T294" i="26" s="1"/>
  <c r="H294" i="27"/>
  <c r="I294" i="27" s="1"/>
  <c r="J294" i="27" s="1"/>
  <c r="G295" i="27"/>
  <c r="K293" i="27"/>
  <c r="L293" i="27"/>
  <c r="O296" i="26" l="1"/>
  <c r="P296" i="26" s="1"/>
  <c r="Q296" i="26" s="1"/>
  <c r="K297" i="26"/>
  <c r="U295" i="26"/>
  <c r="V295" i="26" s="1"/>
  <c r="W295" i="26" s="1"/>
  <c r="R295" i="26"/>
  <c r="S295" i="26" s="1"/>
  <c r="T295" i="26" s="1"/>
  <c r="G296" i="27"/>
  <c r="H295" i="27"/>
  <c r="I295" i="27" s="1"/>
  <c r="J295" i="27" s="1"/>
  <c r="K294" i="27"/>
  <c r="L294" i="27"/>
  <c r="O297" i="26" l="1"/>
  <c r="P297" i="26" s="1"/>
  <c r="Q297" i="26" s="1"/>
  <c r="K298" i="26"/>
  <c r="U296" i="26"/>
  <c r="V296" i="26" s="1"/>
  <c r="W296" i="26" s="1"/>
  <c r="R296" i="26"/>
  <c r="S296" i="26" s="1"/>
  <c r="T296" i="26" s="1"/>
  <c r="L295" i="27"/>
  <c r="K295" i="27"/>
  <c r="H296" i="27"/>
  <c r="I296" i="27" s="1"/>
  <c r="J296" i="27" s="1"/>
  <c r="G297" i="27"/>
  <c r="O298" i="26" l="1"/>
  <c r="P298" i="26" s="1"/>
  <c r="Q298" i="26" s="1"/>
  <c r="K299" i="26"/>
  <c r="U297" i="26"/>
  <c r="V297" i="26" s="1"/>
  <c r="W297" i="26" s="1"/>
  <c r="R297" i="26"/>
  <c r="S297" i="26" s="1"/>
  <c r="T297" i="26" s="1"/>
  <c r="H297" i="27"/>
  <c r="I297" i="27" s="1"/>
  <c r="J297" i="27" s="1"/>
  <c r="G298" i="27"/>
  <c r="L296" i="27"/>
  <c r="K296" i="27"/>
  <c r="O299" i="26" l="1"/>
  <c r="P299" i="26" s="1"/>
  <c r="Q299" i="26" s="1"/>
  <c r="K300" i="26"/>
  <c r="U298" i="26"/>
  <c r="V298" i="26" s="1"/>
  <c r="W298" i="26" s="1"/>
  <c r="R298" i="26"/>
  <c r="S298" i="26" s="1"/>
  <c r="T298" i="26" s="1"/>
  <c r="G299" i="27"/>
  <c r="H298" i="27"/>
  <c r="I298" i="27" s="1"/>
  <c r="J298" i="27" s="1"/>
  <c r="L297" i="27"/>
  <c r="K297" i="27"/>
  <c r="O300" i="26" l="1"/>
  <c r="P300" i="26" s="1"/>
  <c r="Q300" i="26" s="1"/>
  <c r="K301" i="26"/>
  <c r="U299" i="26"/>
  <c r="V299" i="26" s="1"/>
  <c r="W299" i="26" s="1"/>
  <c r="R299" i="26"/>
  <c r="S299" i="26" s="1"/>
  <c r="T299" i="26" s="1"/>
  <c r="K298" i="27"/>
  <c r="L298" i="27"/>
  <c r="H299" i="27"/>
  <c r="I299" i="27" s="1"/>
  <c r="J299" i="27" s="1"/>
  <c r="G300" i="27"/>
  <c r="O301" i="26" l="1"/>
  <c r="P301" i="26" s="1"/>
  <c r="Q301" i="26" s="1"/>
  <c r="K302" i="26"/>
  <c r="U300" i="26"/>
  <c r="V300" i="26" s="1"/>
  <c r="W300" i="26" s="1"/>
  <c r="R300" i="26"/>
  <c r="S300" i="26" s="1"/>
  <c r="T300" i="26" s="1"/>
  <c r="G301" i="27"/>
  <c r="H300" i="27"/>
  <c r="I300" i="27" s="1"/>
  <c r="J300" i="27" s="1"/>
  <c r="K299" i="27"/>
  <c r="L299" i="27"/>
  <c r="O302" i="26" l="1"/>
  <c r="P302" i="26" s="1"/>
  <c r="Q302" i="26" s="1"/>
  <c r="K303" i="26"/>
  <c r="U301" i="26"/>
  <c r="V301" i="26" s="1"/>
  <c r="W301" i="26" s="1"/>
  <c r="R301" i="26"/>
  <c r="S301" i="26" s="1"/>
  <c r="T301" i="26" s="1"/>
  <c r="K300" i="27"/>
  <c r="L300" i="27"/>
  <c r="H301" i="27"/>
  <c r="I301" i="27" s="1"/>
  <c r="J301" i="27" s="1"/>
  <c r="G302" i="27"/>
  <c r="O303" i="26" l="1"/>
  <c r="P303" i="26" s="1"/>
  <c r="Q303" i="26" s="1"/>
  <c r="K304" i="26"/>
  <c r="U302" i="26"/>
  <c r="V302" i="26" s="1"/>
  <c r="W302" i="26" s="1"/>
  <c r="R302" i="26"/>
  <c r="S302" i="26" s="1"/>
  <c r="T302" i="26" s="1"/>
  <c r="G303" i="27"/>
  <c r="H302" i="27"/>
  <c r="I302" i="27" s="1"/>
  <c r="J302" i="27" s="1"/>
  <c r="K301" i="27"/>
  <c r="L301" i="27"/>
  <c r="O304" i="26" l="1"/>
  <c r="P304" i="26" s="1"/>
  <c r="Q304" i="26" s="1"/>
  <c r="K305" i="26"/>
  <c r="U303" i="26"/>
  <c r="V303" i="26" s="1"/>
  <c r="W303" i="26" s="1"/>
  <c r="R303" i="26"/>
  <c r="S303" i="26" s="1"/>
  <c r="T303" i="26" s="1"/>
  <c r="L302" i="27"/>
  <c r="K302" i="27"/>
  <c r="H303" i="27"/>
  <c r="I303" i="27" s="1"/>
  <c r="J303" i="27" s="1"/>
  <c r="G304" i="27"/>
  <c r="O305" i="26" l="1"/>
  <c r="P305" i="26" s="1"/>
  <c r="Q305" i="26" s="1"/>
  <c r="K306" i="26"/>
  <c r="U304" i="26"/>
  <c r="V304" i="26" s="1"/>
  <c r="W304" i="26" s="1"/>
  <c r="R304" i="26"/>
  <c r="S304" i="26" s="1"/>
  <c r="T304" i="26" s="1"/>
  <c r="G305" i="27"/>
  <c r="H304" i="27"/>
  <c r="I304" i="27" s="1"/>
  <c r="J304" i="27" s="1"/>
  <c r="L303" i="27"/>
  <c r="K303" i="27"/>
  <c r="O306" i="26" l="1"/>
  <c r="P306" i="26" s="1"/>
  <c r="Q306" i="26" s="1"/>
  <c r="K307" i="26"/>
  <c r="U305" i="26"/>
  <c r="V305" i="26" s="1"/>
  <c r="W305" i="26" s="1"/>
  <c r="R305" i="26"/>
  <c r="S305" i="26" s="1"/>
  <c r="T305" i="26" s="1"/>
  <c r="L304" i="27"/>
  <c r="K304" i="27"/>
  <c r="G306" i="27"/>
  <c r="H305" i="27"/>
  <c r="I305" i="27" s="1"/>
  <c r="J305" i="27" s="1"/>
  <c r="O307" i="26" l="1"/>
  <c r="P307" i="26" s="1"/>
  <c r="Q307" i="26" s="1"/>
  <c r="K308" i="26"/>
  <c r="U306" i="26"/>
  <c r="V306" i="26" s="1"/>
  <c r="W306" i="26" s="1"/>
  <c r="R306" i="26"/>
  <c r="S306" i="26" s="1"/>
  <c r="T306" i="26" s="1"/>
  <c r="L305" i="27"/>
  <c r="K305" i="27"/>
  <c r="H306" i="27"/>
  <c r="I306" i="27" s="1"/>
  <c r="J306" i="27" s="1"/>
  <c r="G307" i="27"/>
  <c r="O308" i="26" l="1"/>
  <c r="P308" i="26" s="1"/>
  <c r="Q308" i="26" s="1"/>
  <c r="K309" i="26"/>
  <c r="U307" i="26"/>
  <c r="V307" i="26" s="1"/>
  <c r="W307" i="26" s="1"/>
  <c r="R307" i="26"/>
  <c r="S307" i="26" s="1"/>
  <c r="T307" i="26" s="1"/>
  <c r="H307" i="27"/>
  <c r="I307" i="27" s="1"/>
  <c r="J307" i="27" s="1"/>
  <c r="G308" i="27"/>
  <c r="L306" i="27"/>
  <c r="K306" i="27"/>
  <c r="O309" i="26" l="1"/>
  <c r="P309" i="26" s="1"/>
  <c r="Q309" i="26" s="1"/>
  <c r="K310" i="26"/>
  <c r="U308" i="26"/>
  <c r="V308" i="26" s="1"/>
  <c r="W308" i="26" s="1"/>
  <c r="R308" i="26"/>
  <c r="S308" i="26" s="1"/>
  <c r="T308" i="26" s="1"/>
  <c r="H308" i="27"/>
  <c r="I308" i="27" s="1"/>
  <c r="J308" i="27" s="1"/>
  <c r="G309" i="27"/>
  <c r="L307" i="27"/>
  <c r="K307" i="27"/>
  <c r="O310" i="26" l="1"/>
  <c r="P310" i="26" s="1"/>
  <c r="Q310" i="26" s="1"/>
  <c r="K311" i="26"/>
  <c r="U309" i="26"/>
  <c r="V309" i="26" s="1"/>
  <c r="W309" i="26" s="1"/>
  <c r="R309" i="26"/>
  <c r="S309" i="26" s="1"/>
  <c r="T309" i="26" s="1"/>
  <c r="H309" i="27"/>
  <c r="I309" i="27" s="1"/>
  <c r="J309" i="27" s="1"/>
  <c r="G310" i="27"/>
  <c r="K308" i="27"/>
  <c r="L308" i="27"/>
  <c r="O311" i="26" l="1"/>
  <c r="P311" i="26" s="1"/>
  <c r="Q311" i="26" s="1"/>
  <c r="K312" i="26"/>
  <c r="U310" i="26"/>
  <c r="V310" i="26" s="1"/>
  <c r="W310" i="26" s="1"/>
  <c r="R310" i="26"/>
  <c r="S310" i="26" s="1"/>
  <c r="T310" i="26" s="1"/>
  <c r="H310" i="27"/>
  <c r="I310" i="27" s="1"/>
  <c r="J310" i="27" s="1"/>
  <c r="G311" i="27"/>
  <c r="K309" i="27"/>
  <c r="L309" i="27"/>
  <c r="O312" i="26" l="1"/>
  <c r="P312" i="26" s="1"/>
  <c r="Q312" i="26" s="1"/>
  <c r="K313" i="26"/>
  <c r="U311" i="26"/>
  <c r="V311" i="26" s="1"/>
  <c r="W311" i="26" s="1"/>
  <c r="R311" i="26"/>
  <c r="S311" i="26" s="1"/>
  <c r="T311" i="26" s="1"/>
  <c r="G312" i="27"/>
  <c r="H311" i="27"/>
  <c r="I311" i="27" s="1"/>
  <c r="J311" i="27" s="1"/>
  <c r="K310" i="27"/>
  <c r="L310" i="27"/>
  <c r="O313" i="26" l="1"/>
  <c r="P313" i="26" s="1"/>
  <c r="Q313" i="26" s="1"/>
  <c r="K314" i="26"/>
  <c r="U312" i="26"/>
  <c r="V312" i="26" s="1"/>
  <c r="W312" i="26" s="1"/>
  <c r="R312" i="26"/>
  <c r="S312" i="26" s="1"/>
  <c r="T312" i="26" s="1"/>
  <c r="K311" i="27"/>
  <c r="L311" i="27"/>
  <c r="H312" i="27"/>
  <c r="I312" i="27" s="1"/>
  <c r="J312" i="27" s="1"/>
  <c r="G313" i="27"/>
  <c r="O314" i="26" l="1"/>
  <c r="P314" i="26" s="1"/>
  <c r="Q314" i="26" s="1"/>
  <c r="K315" i="26"/>
  <c r="U313" i="26"/>
  <c r="V313" i="26" s="1"/>
  <c r="W313" i="26" s="1"/>
  <c r="R313" i="26"/>
  <c r="S313" i="26" s="1"/>
  <c r="T313" i="26" s="1"/>
  <c r="H313" i="27"/>
  <c r="I313" i="27" s="1"/>
  <c r="J313" i="27" s="1"/>
  <c r="G314" i="27"/>
  <c r="K312" i="27"/>
  <c r="L312" i="27"/>
  <c r="O315" i="26" l="1"/>
  <c r="P315" i="26" s="1"/>
  <c r="Q315" i="26" s="1"/>
  <c r="K316" i="26"/>
  <c r="U314" i="26"/>
  <c r="V314" i="26" s="1"/>
  <c r="W314" i="26" s="1"/>
  <c r="R314" i="26"/>
  <c r="S314" i="26" s="1"/>
  <c r="T314" i="26" s="1"/>
  <c r="H314" i="27"/>
  <c r="I314" i="27" s="1"/>
  <c r="J314" i="27" s="1"/>
  <c r="G315" i="27"/>
  <c r="L313" i="27"/>
  <c r="K313" i="27"/>
  <c r="O316" i="26" l="1"/>
  <c r="P316" i="26" s="1"/>
  <c r="Q316" i="26" s="1"/>
  <c r="K317" i="26"/>
  <c r="U315" i="26"/>
  <c r="V315" i="26" s="1"/>
  <c r="W315" i="26" s="1"/>
  <c r="R315" i="26"/>
  <c r="S315" i="26" s="1"/>
  <c r="T315" i="26" s="1"/>
  <c r="H315" i="27"/>
  <c r="I315" i="27" s="1"/>
  <c r="J315" i="27" s="1"/>
  <c r="G316" i="27"/>
  <c r="L314" i="27"/>
  <c r="K314" i="27"/>
  <c r="O317" i="26" l="1"/>
  <c r="P317" i="26" s="1"/>
  <c r="Q317" i="26" s="1"/>
  <c r="K318" i="26"/>
  <c r="U316" i="26"/>
  <c r="V316" i="26" s="1"/>
  <c r="W316" i="26" s="1"/>
  <c r="R316" i="26"/>
  <c r="S316" i="26" s="1"/>
  <c r="T316" i="26" s="1"/>
  <c r="G317" i="27"/>
  <c r="H316" i="27"/>
  <c r="I316" i="27" s="1"/>
  <c r="J316" i="27" s="1"/>
  <c r="L315" i="27"/>
  <c r="K315" i="27"/>
  <c r="K319" i="26" l="1"/>
  <c r="O318" i="26"/>
  <c r="P318" i="26" s="1"/>
  <c r="Q318" i="26" s="1"/>
  <c r="R317" i="26"/>
  <c r="S317" i="26" s="1"/>
  <c r="T317" i="26" s="1"/>
  <c r="U317" i="26"/>
  <c r="V317" i="26" s="1"/>
  <c r="W317" i="26" s="1"/>
  <c r="L316" i="27"/>
  <c r="K316" i="27"/>
  <c r="H317" i="27"/>
  <c r="I317" i="27" s="1"/>
  <c r="J317" i="27" s="1"/>
  <c r="G318" i="27"/>
  <c r="R318" i="26" l="1"/>
  <c r="S318" i="26" s="1"/>
  <c r="T318" i="26" s="1"/>
  <c r="U318" i="26"/>
  <c r="V318" i="26" s="1"/>
  <c r="W318" i="26" s="1"/>
  <c r="O319" i="26"/>
  <c r="P319" i="26" s="1"/>
  <c r="Q319" i="26" s="1"/>
  <c r="K320" i="26"/>
  <c r="G319" i="27"/>
  <c r="H318" i="27"/>
  <c r="I318" i="27" s="1"/>
  <c r="J318" i="27" s="1"/>
  <c r="L317" i="27"/>
  <c r="K317" i="27"/>
  <c r="O320" i="26" l="1"/>
  <c r="P320" i="26" s="1"/>
  <c r="Q320" i="26" s="1"/>
  <c r="K321" i="26"/>
  <c r="R319" i="26"/>
  <c r="S319" i="26" s="1"/>
  <c r="T319" i="26" s="1"/>
  <c r="U319" i="26"/>
  <c r="V319" i="26" s="1"/>
  <c r="W319" i="26" s="1"/>
  <c r="L318" i="27"/>
  <c r="K318" i="27"/>
  <c r="G320" i="27"/>
  <c r="H319" i="27"/>
  <c r="I319" i="27" s="1"/>
  <c r="J319" i="27" s="1"/>
  <c r="O321" i="26" l="1"/>
  <c r="P321" i="26" s="1"/>
  <c r="Q321" i="26" s="1"/>
  <c r="K322" i="26"/>
  <c r="U320" i="26"/>
  <c r="V320" i="26" s="1"/>
  <c r="W320" i="26" s="1"/>
  <c r="R320" i="26"/>
  <c r="S320" i="26" s="1"/>
  <c r="T320" i="26" s="1"/>
  <c r="L319" i="27"/>
  <c r="K319" i="27"/>
  <c r="G321" i="27"/>
  <c r="H320" i="27"/>
  <c r="I320" i="27" s="1"/>
  <c r="J320" i="27" s="1"/>
  <c r="O322" i="26" l="1"/>
  <c r="P322" i="26" s="1"/>
  <c r="Q322" i="26" s="1"/>
  <c r="K323" i="26"/>
  <c r="U321" i="26"/>
  <c r="V321" i="26" s="1"/>
  <c r="W321" i="26" s="1"/>
  <c r="R321" i="26"/>
  <c r="S321" i="26" s="1"/>
  <c r="T321" i="26" s="1"/>
  <c r="L320" i="27"/>
  <c r="K320" i="27"/>
  <c r="H321" i="27"/>
  <c r="I321" i="27" s="1"/>
  <c r="J321" i="27" s="1"/>
  <c r="G322" i="27"/>
  <c r="O323" i="26" l="1"/>
  <c r="P323" i="26" s="1"/>
  <c r="Q323" i="26" s="1"/>
  <c r="K324" i="26"/>
  <c r="U322" i="26"/>
  <c r="V322" i="26" s="1"/>
  <c r="W322" i="26" s="1"/>
  <c r="R322" i="26"/>
  <c r="S322" i="26" s="1"/>
  <c r="T322" i="26" s="1"/>
  <c r="G323" i="27"/>
  <c r="H322" i="27"/>
  <c r="I322" i="27" s="1"/>
  <c r="J322" i="27" s="1"/>
  <c r="K321" i="27"/>
  <c r="L321" i="27"/>
  <c r="K325" i="26" l="1"/>
  <c r="O324" i="26"/>
  <c r="P324" i="26" s="1"/>
  <c r="Q324" i="26" s="1"/>
  <c r="U323" i="26"/>
  <c r="V323" i="26" s="1"/>
  <c r="W323" i="26" s="1"/>
  <c r="R323" i="26"/>
  <c r="S323" i="26" s="1"/>
  <c r="T323" i="26" s="1"/>
  <c r="K322" i="27"/>
  <c r="L322" i="27"/>
  <c r="G324" i="27"/>
  <c r="H323" i="27"/>
  <c r="I323" i="27" s="1"/>
  <c r="J323" i="27" s="1"/>
  <c r="U324" i="26" l="1"/>
  <c r="V324" i="26" s="1"/>
  <c r="W324" i="26" s="1"/>
  <c r="R324" i="26"/>
  <c r="S324" i="26" s="1"/>
  <c r="T324" i="26" s="1"/>
  <c r="O325" i="26"/>
  <c r="P325" i="26" s="1"/>
  <c r="Q325" i="26" s="1"/>
  <c r="K326" i="26"/>
  <c r="L323" i="27"/>
  <c r="K323" i="27"/>
  <c r="H324" i="27"/>
  <c r="I324" i="27" s="1"/>
  <c r="J324" i="27" s="1"/>
  <c r="G325" i="27"/>
  <c r="O326" i="26" l="1"/>
  <c r="P326" i="26" s="1"/>
  <c r="Q326" i="26" s="1"/>
  <c r="K327" i="26"/>
  <c r="U325" i="26"/>
  <c r="V325" i="26" s="1"/>
  <c r="W325" i="26" s="1"/>
  <c r="R325" i="26"/>
  <c r="S325" i="26" s="1"/>
  <c r="T325" i="26" s="1"/>
  <c r="L324" i="27"/>
  <c r="K324" i="27"/>
  <c r="G326" i="27"/>
  <c r="H325" i="27"/>
  <c r="I325" i="27" s="1"/>
  <c r="J325" i="27" s="1"/>
  <c r="O327" i="26" l="1"/>
  <c r="P327" i="26" s="1"/>
  <c r="Q327" i="26" s="1"/>
  <c r="K328" i="26"/>
  <c r="U326" i="26"/>
  <c r="V326" i="26" s="1"/>
  <c r="W326" i="26" s="1"/>
  <c r="R326" i="26"/>
  <c r="S326" i="26" s="1"/>
  <c r="T326" i="26" s="1"/>
  <c r="K325" i="27"/>
  <c r="L325" i="27"/>
  <c r="H326" i="27"/>
  <c r="I326" i="27" s="1"/>
  <c r="J326" i="27" s="1"/>
  <c r="G327" i="27"/>
  <c r="O328" i="26" l="1"/>
  <c r="P328" i="26" s="1"/>
  <c r="Q328" i="26" s="1"/>
  <c r="K329" i="26"/>
  <c r="R327" i="26"/>
  <c r="S327" i="26" s="1"/>
  <c r="T327" i="26" s="1"/>
  <c r="U327" i="26"/>
  <c r="V327" i="26" s="1"/>
  <c r="W327" i="26" s="1"/>
  <c r="H327" i="27"/>
  <c r="I327" i="27" s="1"/>
  <c r="J327" i="27" s="1"/>
  <c r="G328" i="27"/>
  <c r="L326" i="27"/>
  <c r="K326" i="27"/>
  <c r="O329" i="26" l="1"/>
  <c r="P329" i="26" s="1"/>
  <c r="Q329" i="26" s="1"/>
  <c r="K330" i="26"/>
  <c r="U328" i="26"/>
  <c r="V328" i="26" s="1"/>
  <c r="W328" i="26" s="1"/>
  <c r="R328" i="26"/>
  <c r="S328" i="26" s="1"/>
  <c r="T328" i="26" s="1"/>
  <c r="H328" i="27"/>
  <c r="I328" i="27" s="1"/>
  <c r="J328" i="27" s="1"/>
  <c r="G329" i="27"/>
  <c r="L327" i="27"/>
  <c r="K327" i="27"/>
  <c r="K331" i="26" l="1"/>
  <c r="O330" i="26"/>
  <c r="P330" i="26" s="1"/>
  <c r="Q330" i="26" s="1"/>
  <c r="R329" i="26"/>
  <c r="S329" i="26" s="1"/>
  <c r="T329" i="26" s="1"/>
  <c r="U329" i="26"/>
  <c r="V329" i="26" s="1"/>
  <c r="W329" i="26" s="1"/>
  <c r="L328" i="27"/>
  <c r="K328" i="27"/>
  <c r="G330" i="27"/>
  <c r="H329" i="27"/>
  <c r="I329" i="27" s="1"/>
  <c r="J329" i="27" s="1"/>
  <c r="R330" i="26" l="1"/>
  <c r="S330" i="26" s="1"/>
  <c r="T330" i="26" s="1"/>
  <c r="U330" i="26"/>
  <c r="V330" i="26" s="1"/>
  <c r="W330" i="26" s="1"/>
  <c r="O331" i="26"/>
  <c r="P331" i="26" s="1"/>
  <c r="Q331" i="26" s="1"/>
  <c r="K332" i="26"/>
  <c r="L329" i="27"/>
  <c r="K329" i="27"/>
  <c r="G331" i="27"/>
  <c r="H330" i="27"/>
  <c r="I330" i="27" s="1"/>
  <c r="J330" i="27" s="1"/>
  <c r="K333" i="26" l="1"/>
  <c r="O332" i="26"/>
  <c r="P332" i="26" s="1"/>
  <c r="Q332" i="26" s="1"/>
  <c r="R331" i="26"/>
  <c r="S331" i="26" s="1"/>
  <c r="T331" i="26" s="1"/>
  <c r="U331" i="26"/>
  <c r="V331" i="26" s="1"/>
  <c r="W331" i="26" s="1"/>
  <c r="L330" i="27"/>
  <c r="K330" i="27"/>
  <c r="G332" i="27"/>
  <c r="H331" i="27"/>
  <c r="I331" i="27" s="1"/>
  <c r="J331" i="27" s="1"/>
  <c r="U332" i="26" l="1"/>
  <c r="V332" i="26" s="1"/>
  <c r="W332" i="26" s="1"/>
  <c r="R332" i="26"/>
  <c r="S332" i="26" s="1"/>
  <c r="T332" i="26" s="1"/>
  <c r="O333" i="26"/>
  <c r="P333" i="26" s="1"/>
  <c r="Q333" i="26" s="1"/>
  <c r="K334" i="26"/>
  <c r="K331" i="27"/>
  <c r="L331" i="27"/>
  <c r="H332" i="27"/>
  <c r="I332" i="27" s="1"/>
  <c r="J332" i="27" s="1"/>
  <c r="G333" i="27"/>
  <c r="O334" i="26" l="1"/>
  <c r="P334" i="26" s="1"/>
  <c r="Q334" i="26" s="1"/>
  <c r="K335" i="26"/>
  <c r="U333" i="26"/>
  <c r="V333" i="26" s="1"/>
  <c r="W333" i="26" s="1"/>
  <c r="R333" i="26"/>
  <c r="S333" i="26" s="1"/>
  <c r="T333" i="26" s="1"/>
  <c r="H333" i="27"/>
  <c r="I333" i="27" s="1"/>
  <c r="J333" i="27" s="1"/>
  <c r="G334" i="27"/>
  <c r="L332" i="27"/>
  <c r="K332" i="27"/>
  <c r="O335" i="26" l="1"/>
  <c r="P335" i="26" s="1"/>
  <c r="Q335" i="26" s="1"/>
  <c r="K336" i="26"/>
  <c r="R334" i="26"/>
  <c r="S334" i="26" s="1"/>
  <c r="T334" i="26" s="1"/>
  <c r="U334" i="26"/>
  <c r="V334" i="26" s="1"/>
  <c r="W334" i="26" s="1"/>
  <c r="H334" i="27"/>
  <c r="I334" i="27" s="1"/>
  <c r="J334" i="27" s="1"/>
  <c r="G335" i="27"/>
  <c r="L333" i="27"/>
  <c r="K333" i="27"/>
  <c r="O336" i="26" l="1"/>
  <c r="P336" i="26" s="1"/>
  <c r="Q336" i="26" s="1"/>
  <c r="K337" i="26"/>
  <c r="U335" i="26"/>
  <c r="V335" i="26" s="1"/>
  <c r="W335" i="26" s="1"/>
  <c r="R335" i="26"/>
  <c r="S335" i="26" s="1"/>
  <c r="T335" i="26" s="1"/>
  <c r="G336" i="27"/>
  <c r="H335" i="27"/>
  <c r="I335" i="27" s="1"/>
  <c r="J335" i="27" s="1"/>
  <c r="L334" i="27"/>
  <c r="K334" i="27"/>
  <c r="O337" i="26" l="1"/>
  <c r="P337" i="26" s="1"/>
  <c r="Q337" i="26" s="1"/>
  <c r="K338" i="26"/>
  <c r="U336" i="26"/>
  <c r="V336" i="26" s="1"/>
  <c r="W336" i="26" s="1"/>
  <c r="R336" i="26"/>
  <c r="S336" i="26" s="1"/>
  <c r="T336" i="26" s="1"/>
  <c r="K335" i="27"/>
  <c r="L335" i="27"/>
  <c r="G337" i="27"/>
  <c r="H336" i="27"/>
  <c r="I336" i="27" s="1"/>
  <c r="J336" i="27" s="1"/>
  <c r="O338" i="26" l="1"/>
  <c r="P338" i="26" s="1"/>
  <c r="Q338" i="26" s="1"/>
  <c r="K339" i="26"/>
  <c r="U337" i="26"/>
  <c r="V337" i="26" s="1"/>
  <c r="W337" i="26" s="1"/>
  <c r="R337" i="26"/>
  <c r="S337" i="26" s="1"/>
  <c r="T337" i="26" s="1"/>
  <c r="L336" i="27"/>
  <c r="K336" i="27"/>
  <c r="H337" i="27"/>
  <c r="I337" i="27" s="1"/>
  <c r="J337" i="27" s="1"/>
  <c r="G338" i="27"/>
  <c r="O339" i="26" l="1"/>
  <c r="P339" i="26" s="1"/>
  <c r="Q339" i="26" s="1"/>
  <c r="K340" i="26"/>
  <c r="U338" i="26"/>
  <c r="V338" i="26" s="1"/>
  <c r="W338" i="26" s="1"/>
  <c r="R338" i="26"/>
  <c r="S338" i="26" s="1"/>
  <c r="T338" i="26" s="1"/>
  <c r="H338" i="27"/>
  <c r="I338" i="27" s="1"/>
  <c r="J338" i="27" s="1"/>
  <c r="G339" i="27"/>
  <c r="K337" i="27"/>
  <c r="L337" i="27"/>
  <c r="O340" i="26" l="1"/>
  <c r="P340" i="26" s="1"/>
  <c r="Q340" i="26" s="1"/>
  <c r="K341" i="26"/>
  <c r="U339" i="26"/>
  <c r="V339" i="26" s="1"/>
  <c r="W339" i="26" s="1"/>
  <c r="R339" i="26"/>
  <c r="S339" i="26" s="1"/>
  <c r="T339" i="26" s="1"/>
  <c r="H339" i="27"/>
  <c r="I339" i="27" s="1"/>
  <c r="J339" i="27" s="1"/>
  <c r="G340" i="27"/>
  <c r="L338" i="27"/>
  <c r="K338" i="27"/>
  <c r="O341" i="26" l="1"/>
  <c r="P341" i="26" s="1"/>
  <c r="Q341" i="26" s="1"/>
  <c r="K342" i="26"/>
  <c r="U340" i="26"/>
  <c r="V340" i="26" s="1"/>
  <c r="W340" i="26" s="1"/>
  <c r="R340" i="26"/>
  <c r="S340" i="26" s="1"/>
  <c r="T340" i="26" s="1"/>
  <c r="G341" i="27"/>
  <c r="H340" i="27"/>
  <c r="I340" i="27" s="1"/>
  <c r="J340" i="27" s="1"/>
  <c r="L339" i="27"/>
  <c r="K339" i="27"/>
  <c r="O342" i="26" l="1"/>
  <c r="P342" i="26" s="1"/>
  <c r="Q342" i="26" s="1"/>
  <c r="K343" i="26"/>
  <c r="R341" i="26"/>
  <c r="S341" i="26" s="1"/>
  <c r="T341" i="26" s="1"/>
  <c r="U341" i="26"/>
  <c r="V341" i="26" s="1"/>
  <c r="W341" i="26" s="1"/>
  <c r="L340" i="27"/>
  <c r="K340" i="27"/>
  <c r="H341" i="27"/>
  <c r="I341" i="27" s="1"/>
  <c r="J341" i="27" s="1"/>
  <c r="G342" i="27"/>
  <c r="O343" i="26" l="1"/>
  <c r="P343" i="26" s="1"/>
  <c r="Q343" i="26" s="1"/>
  <c r="K344" i="26"/>
  <c r="R342" i="26"/>
  <c r="S342" i="26" s="1"/>
  <c r="T342" i="26" s="1"/>
  <c r="U342" i="26"/>
  <c r="V342" i="26" s="1"/>
  <c r="W342" i="26" s="1"/>
  <c r="L341" i="27"/>
  <c r="K341" i="27"/>
  <c r="G343" i="27"/>
  <c r="H342" i="27"/>
  <c r="I342" i="27" s="1"/>
  <c r="J342" i="27" s="1"/>
  <c r="O344" i="26" l="1"/>
  <c r="P344" i="26" s="1"/>
  <c r="Q344" i="26" s="1"/>
  <c r="K345" i="26"/>
  <c r="R343" i="26"/>
  <c r="S343" i="26" s="1"/>
  <c r="T343" i="26" s="1"/>
  <c r="U343" i="26"/>
  <c r="V343" i="26" s="1"/>
  <c r="W343" i="26" s="1"/>
  <c r="L342" i="27"/>
  <c r="K342" i="27"/>
  <c r="G344" i="27"/>
  <c r="H343" i="27"/>
  <c r="I343" i="27" s="1"/>
  <c r="J343" i="27" s="1"/>
  <c r="O345" i="26" l="1"/>
  <c r="P345" i="26" s="1"/>
  <c r="Q345" i="26" s="1"/>
  <c r="K346" i="26"/>
  <c r="U344" i="26"/>
  <c r="V344" i="26" s="1"/>
  <c r="W344" i="26" s="1"/>
  <c r="R344" i="26"/>
  <c r="S344" i="26" s="1"/>
  <c r="T344" i="26" s="1"/>
  <c r="L343" i="27"/>
  <c r="K343" i="27"/>
  <c r="G345" i="27"/>
  <c r="H344" i="27"/>
  <c r="I344" i="27" s="1"/>
  <c r="J344" i="27" s="1"/>
  <c r="O346" i="26" l="1"/>
  <c r="P346" i="26" s="1"/>
  <c r="Q346" i="26" s="1"/>
  <c r="K347" i="26"/>
  <c r="U345" i="26"/>
  <c r="V345" i="26" s="1"/>
  <c r="W345" i="26" s="1"/>
  <c r="R345" i="26"/>
  <c r="S345" i="26" s="1"/>
  <c r="T345" i="26" s="1"/>
  <c r="L344" i="27"/>
  <c r="K344" i="27"/>
  <c r="H345" i="27"/>
  <c r="I345" i="27" s="1"/>
  <c r="J345" i="27" s="1"/>
  <c r="G346" i="27"/>
  <c r="O347" i="26" l="1"/>
  <c r="P347" i="26" s="1"/>
  <c r="Q347" i="26" s="1"/>
  <c r="K348" i="26"/>
  <c r="U346" i="26"/>
  <c r="V346" i="26" s="1"/>
  <c r="W346" i="26" s="1"/>
  <c r="R346" i="26"/>
  <c r="S346" i="26" s="1"/>
  <c r="T346" i="26" s="1"/>
  <c r="H346" i="27"/>
  <c r="I346" i="27" s="1"/>
  <c r="J346" i="27" s="1"/>
  <c r="G347" i="27"/>
  <c r="L345" i="27"/>
  <c r="K345" i="27"/>
  <c r="O348" i="26" l="1"/>
  <c r="P348" i="26" s="1"/>
  <c r="Q348" i="26" s="1"/>
  <c r="K349" i="26"/>
  <c r="U347" i="26"/>
  <c r="V347" i="26" s="1"/>
  <c r="W347" i="26" s="1"/>
  <c r="R347" i="26"/>
  <c r="S347" i="26" s="1"/>
  <c r="T347" i="26" s="1"/>
  <c r="H347" i="27"/>
  <c r="I347" i="27" s="1"/>
  <c r="J347" i="27" s="1"/>
  <c r="G348" i="27"/>
  <c r="K346" i="27"/>
  <c r="L346" i="27"/>
  <c r="O349" i="26" l="1"/>
  <c r="P349" i="26" s="1"/>
  <c r="Q349" i="26" s="1"/>
  <c r="K350" i="26"/>
  <c r="U348" i="26"/>
  <c r="V348" i="26" s="1"/>
  <c r="W348" i="26" s="1"/>
  <c r="R348" i="26"/>
  <c r="S348" i="26" s="1"/>
  <c r="T348" i="26" s="1"/>
  <c r="G349" i="27"/>
  <c r="H348" i="27"/>
  <c r="I348" i="27" s="1"/>
  <c r="J348" i="27" s="1"/>
  <c r="K347" i="27"/>
  <c r="L347" i="27"/>
  <c r="K351" i="26" l="1"/>
  <c r="O350" i="26"/>
  <c r="P350" i="26" s="1"/>
  <c r="Q350" i="26" s="1"/>
  <c r="U349" i="26"/>
  <c r="V349" i="26" s="1"/>
  <c r="W349" i="26" s="1"/>
  <c r="R349" i="26"/>
  <c r="S349" i="26" s="1"/>
  <c r="T349" i="26" s="1"/>
  <c r="L348" i="27"/>
  <c r="K348" i="27"/>
  <c r="G350" i="27"/>
  <c r="H349" i="27"/>
  <c r="I349" i="27" s="1"/>
  <c r="J349" i="27" s="1"/>
  <c r="U350" i="26" l="1"/>
  <c r="V350" i="26" s="1"/>
  <c r="W350" i="26" s="1"/>
  <c r="R350" i="26"/>
  <c r="S350" i="26" s="1"/>
  <c r="T350" i="26" s="1"/>
  <c r="O351" i="26"/>
  <c r="P351" i="26" s="1"/>
  <c r="Q351" i="26" s="1"/>
  <c r="K352" i="26"/>
  <c r="H350" i="27"/>
  <c r="I350" i="27" s="1"/>
  <c r="J350" i="27" s="1"/>
  <c r="G351" i="27"/>
  <c r="K349" i="27"/>
  <c r="L349" i="27"/>
  <c r="O352" i="26" l="1"/>
  <c r="P352" i="26" s="1"/>
  <c r="Q352" i="26" s="1"/>
  <c r="K353" i="26"/>
  <c r="U351" i="26"/>
  <c r="V351" i="26" s="1"/>
  <c r="W351" i="26" s="1"/>
  <c r="R351" i="26"/>
  <c r="S351" i="26" s="1"/>
  <c r="T351" i="26" s="1"/>
  <c r="G352" i="27"/>
  <c r="H351" i="27"/>
  <c r="I351" i="27" s="1"/>
  <c r="J351" i="27" s="1"/>
  <c r="K350" i="27"/>
  <c r="L350" i="27"/>
  <c r="O353" i="26" l="1"/>
  <c r="P353" i="26" s="1"/>
  <c r="Q353" i="26" s="1"/>
  <c r="K354" i="26"/>
  <c r="R352" i="26"/>
  <c r="S352" i="26" s="1"/>
  <c r="T352" i="26" s="1"/>
  <c r="U352" i="26"/>
  <c r="V352" i="26" s="1"/>
  <c r="W352" i="26" s="1"/>
  <c r="K351" i="27"/>
  <c r="L351" i="27"/>
  <c r="H352" i="27"/>
  <c r="I352" i="27" s="1"/>
  <c r="J352" i="27" s="1"/>
  <c r="G353" i="27"/>
  <c r="O354" i="26" l="1"/>
  <c r="P354" i="26" s="1"/>
  <c r="Q354" i="26" s="1"/>
  <c r="K355" i="26"/>
  <c r="U353" i="26"/>
  <c r="V353" i="26" s="1"/>
  <c r="W353" i="26" s="1"/>
  <c r="R353" i="26"/>
  <c r="S353" i="26" s="1"/>
  <c r="T353" i="26" s="1"/>
  <c r="H353" i="27"/>
  <c r="I353" i="27" s="1"/>
  <c r="J353" i="27" s="1"/>
  <c r="G354" i="27"/>
  <c r="L352" i="27"/>
  <c r="K352" i="27"/>
  <c r="O355" i="26" l="1"/>
  <c r="P355" i="26" s="1"/>
  <c r="Q355" i="26" s="1"/>
  <c r="K356" i="26"/>
  <c r="U354" i="26"/>
  <c r="V354" i="26" s="1"/>
  <c r="W354" i="26" s="1"/>
  <c r="R354" i="26"/>
  <c r="S354" i="26" s="1"/>
  <c r="T354" i="26" s="1"/>
  <c r="H354" i="27"/>
  <c r="I354" i="27" s="1"/>
  <c r="J354" i="27" s="1"/>
  <c r="G355" i="27"/>
  <c r="L353" i="27"/>
  <c r="K353" i="27"/>
  <c r="O356" i="26" l="1"/>
  <c r="P356" i="26" s="1"/>
  <c r="Q356" i="26" s="1"/>
  <c r="K357" i="26"/>
  <c r="U355" i="26"/>
  <c r="V355" i="26" s="1"/>
  <c r="W355" i="26" s="1"/>
  <c r="R355" i="26"/>
  <c r="S355" i="26" s="1"/>
  <c r="T355" i="26" s="1"/>
  <c r="H355" i="27"/>
  <c r="I355" i="27" s="1"/>
  <c r="J355" i="27" s="1"/>
  <c r="G356" i="27"/>
  <c r="L354" i="27"/>
  <c r="K354" i="27"/>
  <c r="O357" i="26" l="1"/>
  <c r="P357" i="26" s="1"/>
  <c r="Q357" i="26" s="1"/>
  <c r="K358" i="26"/>
  <c r="U356" i="26"/>
  <c r="V356" i="26" s="1"/>
  <c r="W356" i="26" s="1"/>
  <c r="R356" i="26"/>
  <c r="S356" i="26" s="1"/>
  <c r="T356" i="26" s="1"/>
  <c r="G357" i="27"/>
  <c r="H356" i="27"/>
  <c r="I356" i="27" s="1"/>
  <c r="J356" i="27" s="1"/>
  <c r="L355" i="27"/>
  <c r="K355" i="27"/>
  <c r="O358" i="26" l="1"/>
  <c r="P358" i="26" s="1"/>
  <c r="Q358" i="26" s="1"/>
  <c r="K359" i="26"/>
  <c r="U357" i="26"/>
  <c r="V357" i="26" s="1"/>
  <c r="W357" i="26" s="1"/>
  <c r="R357" i="26"/>
  <c r="S357" i="26" s="1"/>
  <c r="T357" i="26" s="1"/>
  <c r="H357" i="27"/>
  <c r="I357" i="27" s="1"/>
  <c r="J357" i="27" s="1"/>
  <c r="G358" i="27"/>
  <c r="L356" i="27"/>
  <c r="K356" i="27"/>
  <c r="O359" i="26" l="1"/>
  <c r="P359" i="26" s="1"/>
  <c r="Q359" i="26" s="1"/>
  <c r="K360" i="26"/>
  <c r="U358" i="26"/>
  <c r="V358" i="26" s="1"/>
  <c r="W358" i="26" s="1"/>
  <c r="R358" i="26"/>
  <c r="S358" i="26" s="1"/>
  <c r="T358" i="26" s="1"/>
  <c r="H358" i="27"/>
  <c r="I358" i="27" s="1"/>
  <c r="J358" i="27" s="1"/>
  <c r="G359" i="27"/>
  <c r="L357" i="27"/>
  <c r="K357" i="27"/>
  <c r="O360" i="26" l="1"/>
  <c r="P360" i="26" s="1"/>
  <c r="Q360" i="26" s="1"/>
  <c r="K361" i="26"/>
  <c r="U359" i="26"/>
  <c r="V359" i="26" s="1"/>
  <c r="W359" i="26" s="1"/>
  <c r="R359" i="26"/>
  <c r="S359" i="26" s="1"/>
  <c r="T359" i="26" s="1"/>
  <c r="H359" i="27"/>
  <c r="I359" i="27" s="1"/>
  <c r="J359" i="27" s="1"/>
  <c r="G360" i="27"/>
  <c r="L358" i="27"/>
  <c r="K358" i="27"/>
  <c r="O361" i="26" l="1"/>
  <c r="P361" i="26" s="1"/>
  <c r="Q361" i="26" s="1"/>
  <c r="K362" i="26"/>
  <c r="R360" i="26"/>
  <c r="S360" i="26" s="1"/>
  <c r="T360" i="26" s="1"/>
  <c r="U360" i="26"/>
  <c r="V360" i="26" s="1"/>
  <c r="W360" i="26" s="1"/>
  <c r="G361" i="27"/>
  <c r="H360" i="27"/>
  <c r="I360" i="27" s="1"/>
  <c r="J360" i="27" s="1"/>
  <c r="K359" i="27"/>
  <c r="L359" i="27"/>
  <c r="O362" i="26" l="1"/>
  <c r="P362" i="26" s="1"/>
  <c r="Q362" i="26" s="1"/>
  <c r="K363" i="26"/>
  <c r="R361" i="26"/>
  <c r="S361" i="26" s="1"/>
  <c r="T361" i="26" s="1"/>
  <c r="U361" i="26"/>
  <c r="V361" i="26" s="1"/>
  <c r="W361" i="26" s="1"/>
  <c r="K360" i="27"/>
  <c r="L360" i="27"/>
  <c r="H361" i="27"/>
  <c r="I361" i="27" s="1"/>
  <c r="J361" i="27" s="1"/>
  <c r="G362" i="27"/>
  <c r="O363" i="26" l="1"/>
  <c r="P363" i="26" s="1"/>
  <c r="Q363" i="26" s="1"/>
  <c r="K364" i="26"/>
  <c r="R362" i="26"/>
  <c r="S362" i="26" s="1"/>
  <c r="T362" i="26" s="1"/>
  <c r="U362" i="26"/>
  <c r="V362" i="26" s="1"/>
  <c r="W362" i="26" s="1"/>
  <c r="G363" i="27"/>
  <c r="H362" i="27"/>
  <c r="I362" i="27" s="1"/>
  <c r="J362" i="27" s="1"/>
  <c r="K361" i="27"/>
  <c r="L361" i="27"/>
  <c r="O364" i="26" l="1"/>
  <c r="P364" i="26" s="1"/>
  <c r="Q364" i="26" s="1"/>
  <c r="K365" i="26"/>
  <c r="U363" i="26"/>
  <c r="V363" i="26" s="1"/>
  <c r="W363" i="26" s="1"/>
  <c r="R363" i="26"/>
  <c r="S363" i="26" s="1"/>
  <c r="T363" i="26" s="1"/>
  <c r="L362" i="27"/>
  <c r="K362" i="27"/>
  <c r="H363" i="27"/>
  <c r="I363" i="27" s="1"/>
  <c r="J363" i="27" s="1"/>
  <c r="G364" i="27"/>
  <c r="O365" i="26" l="1"/>
  <c r="P365" i="26" s="1"/>
  <c r="Q365" i="26" s="1"/>
  <c r="K366" i="26"/>
  <c r="U364" i="26"/>
  <c r="V364" i="26" s="1"/>
  <c r="W364" i="26" s="1"/>
  <c r="R364" i="26"/>
  <c r="S364" i="26" s="1"/>
  <c r="T364" i="26" s="1"/>
  <c r="G365" i="27"/>
  <c r="H364" i="27"/>
  <c r="I364" i="27" s="1"/>
  <c r="J364" i="27" s="1"/>
  <c r="K363" i="27"/>
  <c r="L363" i="27"/>
  <c r="O366" i="26" l="1"/>
  <c r="P366" i="26" s="1"/>
  <c r="Q366" i="26" s="1"/>
  <c r="K367" i="26"/>
  <c r="U365" i="26"/>
  <c r="V365" i="26" s="1"/>
  <c r="W365" i="26" s="1"/>
  <c r="R365" i="26"/>
  <c r="S365" i="26" s="1"/>
  <c r="T365" i="26" s="1"/>
  <c r="L364" i="27"/>
  <c r="K364" i="27"/>
  <c r="H365" i="27"/>
  <c r="I365" i="27" s="1"/>
  <c r="J365" i="27" s="1"/>
  <c r="G366" i="27"/>
  <c r="O367" i="26" l="1"/>
  <c r="P367" i="26" s="1"/>
  <c r="Q367" i="26" s="1"/>
  <c r="K368" i="26"/>
  <c r="U366" i="26"/>
  <c r="V366" i="26" s="1"/>
  <c r="W366" i="26" s="1"/>
  <c r="R366" i="26"/>
  <c r="S366" i="26" s="1"/>
  <c r="T366" i="26" s="1"/>
  <c r="H366" i="27"/>
  <c r="I366" i="27" s="1"/>
  <c r="J366" i="27" s="1"/>
  <c r="G367" i="27"/>
  <c r="L365" i="27"/>
  <c r="K365" i="27"/>
  <c r="O368" i="26" l="1"/>
  <c r="P368" i="26" s="1"/>
  <c r="Q368" i="26" s="1"/>
  <c r="K369" i="26"/>
  <c r="U367" i="26"/>
  <c r="V367" i="26" s="1"/>
  <c r="W367" i="26" s="1"/>
  <c r="R367" i="26"/>
  <c r="S367" i="26" s="1"/>
  <c r="T367" i="26" s="1"/>
  <c r="H367" i="27"/>
  <c r="I367" i="27" s="1"/>
  <c r="J367" i="27" s="1"/>
  <c r="G368" i="27"/>
  <c r="L366" i="27"/>
  <c r="K366" i="27"/>
  <c r="O369" i="26" l="1"/>
  <c r="P369" i="26" s="1"/>
  <c r="Q369" i="26" s="1"/>
  <c r="K370" i="26"/>
  <c r="U368" i="26"/>
  <c r="V368" i="26" s="1"/>
  <c r="W368" i="26" s="1"/>
  <c r="R368" i="26"/>
  <c r="S368" i="26" s="1"/>
  <c r="T368" i="26" s="1"/>
  <c r="G369" i="27"/>
  <c r="H368" i="27"/>
  <c r="I368" i="27" s="1"/>
  <c r="J368" i="27" s="1"/>
  <c r="L367" i="27"/>
  <c r="K367" i="27"/>
  <c r="O370" i="26" l="1"/>
  <c r="P370" i="26" s="1"/>
  <c r="Q370" i="26" s="1"/>
  <c r="K371" i="26"/>
  <c r="U369" i="26"/>
  <c r="V369" i="26" s="1"/>
  <c r="W369" i="26" s="1"/>
  <c r="R369" i="26"/>
  <c r="S369" i="26" s="1"/>
  <c r="T369" i="26" s="1"/>
  <c r="K368" i="27"/>
  <c r="L368" i="27"/>
  <c r="H369" i="27"/>
  <c r="I369" i="27" s="1"/>
  <c r="J369" i="27" s="1"/>
  <c r="G370" i="27"/>
  <c r="O371" i="26" l="1"/>
  <c r="P371" i="26" s="1"/>
  <c r="Q371" i="26" s="1"/>
  <c r="K372" i="26"/>
  <c r="U370" i="26"/>
  <c r="V370" i="26" s="1"/>
  <c r="W370" i="26" s="1"/>
  <c r="R370" i="26"/>
  <c r="S370" i="26" s="1"/>
  <c r="T370" i="26" s="1"/>
  <c r="G371" i="27"/>
  <c r="H370" i="27"/>
  <c r="I370" i="27" s="1"/>
  <c r="J370" i="27" s="1"/>
  <c r="K369" i="27"/>
  <c r="L369" i="27"/>
  <c r="O372" i="26" l="1"/>
  <c r="P372" i="26" s="1"/>
  <c r="Q372" i="26" s="1"/>
  <c r="K373" i="26"/>
  <c r="U371" i="26"/>
  <c r="V371" i="26" s="1"/>
  <c r="W371" i="26" s="1"/>
  <c r="R371" i="26"/>
  <c r="S371" i="26" s="1"/>
  <c r="T371" i="26" s="1"/>
  <c r="L370" i="27"/>
  <c r="K370" i="27"/>
  <c r="H371" i="27"/>
  <c r="I371" i="27" s="1"/>
  <c r="J371" i="27" s="1"/>
  <c r="G372" i="27"/>
  <c r="O373" i="26" l="1"/>
  <c r="P373" i="26" s="1"/>
  <c r="Q373" i="26" s="1"/>
  <c r="K374" i="26"/>
  <c r="R372" i="26"/>
  <c r="S372" i="26" s="1"/>
  <c r="T372" i="26" s="1"/>
  <c r="U372" i="26"/>
  <c r="V372" i="26" s="1"/>
  <c r="W372" i="26" s="1"/>
  <c r="H372" i="27"/>
  <c r="I372" i="27" s="1"/>
  <c r="J372" i="27" s="1"/>
  <c r="G373" i="27"/>
  <c r="L371" i="27"/>
  <c r="K371" i="27"/>
  <c r="O374" i="26" l="1"/>
  <c r="P374" i="26" s="1"/>
  <c r="Q374" i="26" s="1"/>
  <c r="K375" i="26"/>
  <c r="R373" i="26"/>
  <c r="S373" i="26" s="1"/>
  <c r="T373" i="26" s="1"/>
  <c r="U373" i="26"/>
  <c r="V373" i="26" s="1"/>
  <c r="W373" i="26" s="1"/>
  <c r="G374" i="27"/>
  <c r="H373" i="27"/>
  <c r="I373" i="27" s="1"/>
  <c r="J373" i="27" s="1"/>
  <c r="L372" i="27"/>
  <c r="K372" i="27"/>
  <c r="O375" i="26" l="1"/>
  <c r="P375" i="26" s="1"/>
  <c r="Q375" i="26" s="1"/>
  <c r="K376" i="26"/>
  <c r="R374" i="26"/>
  <c r="S374" i="26" s="1"/>
  <c r="T374" i="26" s="1"/>
  <c r="U374" i="26"/>
  <c r="V374" i="26" s="1"/>
  <c r="W374" i="26" s="1"/>
  <c r="L373" i="27"/>
  <c r="K373" i="27"/>
  <c r="G375" i="27"/>
  <c r="H374" i="27"/>
  <c r="I374" i="27" s="1"/>
  <c r="J374" i="27" s="1"/>
  <c r="O376" i="26" l="1"/>
  <c r="P376" i="26" s="1"/>
  <c r="Q376" i="26" s="1"/>
  <c r="K377" i="26"/>
  <c r="U375" i="26"/>
  <c r="V375" i="26" s="1"/>
  <c r="W375" i="26" s="1"/>
  <c r="R375" i="26"/>
  <c r="S375" i="26" s="1"/>
  <c r="T375" i="26" s="1"/>
  <c r="L374" i="27"/>
  <c r="K374" i="27"/>
  <c r="G376" i="27"/>
  <c r="H375" i="27"/>
  <c r="I375" i="27" s="1"/>
  <c r="J375" i="27" s="1"/>
  <c r="O377" i="26" l="1"/>
  <c r="P377" i="26" s="1"/>
  <c r="Q377" i="26" s="1"/>
  <c r="K378" i="26"/>
  <c r="U376" i="26"/>
  <c r="V376" i="26" s="1"/>
  <c r="W376" i="26" s="1"/>
  <c r="R376" i="26"/>
  <c r="S376" i="26" s="1"/>
  <c r="T376" i="26" s="1"/>
  <c r="L375" i="27"/>
  <c r="K375" i="27"/>
  <c r="H376" i="27"/>
  <c r="I376" i="27" s="1"/>
  <c r="J376" i="27" s="1"/>
  <c r="G377" i="27"/>
  <c r="O378" i="26" l="1"/>
  <c r="P378" i="26" s="1"/>
  <c r="Q378" i="26" s="1"/>
  <c r="K379" i="26"/>
  <c r="U377" i="26"/>
  <c r="V377" i="26" s="1"/>
  <c r="W377" i="26" s="1"/>
  <c r="R377" i="26"/>
  <c r="S377" i="26" s="1"/>
  <c r="T377" i="26" s="1"/>
  <c r="H377" i="27"/>
  <c r="I377" i="27" s="1"/>
  <c r="J377" i="27" s="1"/>
  <c r="G378" i="27"/>
  <c r="K376" i="27"/>
  <c r="L376" i="27"/>
  <c r="O379" i="26" l="1"/>
  <c r="P379" i="26" s="1"/>
  <c r="Q379" i="26" s="1"/>
  <c r="K380" i="26"/>
  <c r="U378" i="26"/>
  <c r="V378" i="26" s="1"/>
  <c r="W378" i="26" s="1"/>
  <c r="R378" i="26"/>
  <c r="S378" i="26" s="1"/>
  <c r="T378" i="26" s="1"/>
  <c r="H378" i="27"/>
  <c r="I378" i="27" s="1"/>
  <c r="J378" i="27" s="1"/>
  <c r="G379" i="27"/>
  <c r="L377" i="27"/>
  <c r="K377" i="27"/>
  <c r="O380" i="26" l="1"/>
  <c r="P380" i="26" s="1"/>
  <c r="Q380" i="26" s="1"/>
  <c r="K381" i="26"/>
  <c r="U379" i="26"/>
  <c r="V379" i="26" s="1"/>
  <c r="W379" i="26" s="1"/>
  <c r="R379" i="26"/>
  <c r="S379" i="26" s="1"/>
  <c r="T379" i="26" s="1"/>
  <c r="G380" i="27"/>
  <c r="H379" i="27"/>
  <c r="I379" i="27" s="1"/>
  <c r="J379" i="27" s="1"/>
  <c r="L378" i="27"/>
  <c r="K378" i="27"/>
  <c r="O381" i="26" l="1"/>
  <c r="P381" i="26" s="1"/>
  <c r="Q381" i="26" s="1"/>
  <c r="K382" i="26"/>
  <c r="U380" i="26"/>
  <c r="V380" i="26" s="1"/>
  <c r="W380" i="26" s="1"/>
  <c r="R380" i="26"/>
  <c r="S380" i="26" s="1"/>
  <c r="T380" i="26" s="1"/>
  <c r="K379" i="27"/>
  <c r="L379" i="27"/>
  <c r="G381" i="27"/>
  <c r="H380" i="27"/>
  <c r="I380" i="27" s="1"/>
  <c r="J380" i="27" s="1"/>
  <c r="O382" i="26" l="1"/>
  <c r="P382" i="26" s="1"/>
  <c r="Q382" i="26" s="1"/>
  <c r="K383" i="26"/>
  <c r="U381" i="26"/>
  <c r="V381" i="26" s="1"/>
  <c r="W381" i="26" s="1"/>
  <c r="R381" i="26"/>
  <c r="S381" i="26" s="1"/>
  <c r="T381" i="26" s="1"/>
  <c r="K380" i="27"/>
  <c r="L380" i="27"/>
  <c r="H381" i="27"/>
  <c r="I381" i="27" s="1"/>
  <c r="J381" i="27" s="1"/>
  <c r="G382" i="27"/>
  <c r="O383" i="26" l="1"/>
  <c r="P383" i="26" s="1"/>
  <c r="Q383" i="26" s="1"/>
  <c r="K384" i="26"/>
  <c r="U382" i="26"/>
  <c r="V382" i="26" s="1"/>
  <c r="W382" i="26" s="1"/>
  <c r="R382" i="26"/>
  <c r="S382" i="26" s="1"/>
  <c r="T382" i="26" s="1"/>
  <c r="H382" i="27"/>
  <c r="I382" i="27" s="1"/>
  <c r="J382" i="27" s="1"/>
  <c r="G383" i="27"/>
  <c r="L381" i="27"/>
  <c r="K381" i="27"/>
  <c r="O384" i="26" l="1"/>
  <c r="P384" i="26" s="1"/>
  <c r="Q384" i="26" s="1"/>
  <c r="K385" i="26"/>
  <c r="U383" i="26"/>
  <c r="V383" i="26" s="1"/>
  <c r="W383" i="26" s="1"/>
  <c r="R383" i="26"/>
  <c r="S383" i="26" s="1"/>
  <c r="T383" i="26" s="1"/>
  <c r="L382" i="27"/>
  <c r="K382" i="27"/>
  <c r="G384" i="27"/>
  <c r="H383" i="27"/>
  <c r="I383" i="27" s="1"/>
  <c r="J383" i="27" s="1"/>
  <c r="O385" i="26" l="1"/>
  <c r="P385" i="26" s="1"/>
  <c r="Q385" i="26" s="1"/>
  <c r="K386" i="26"/>
  <c r="R384" i="26"/>
  <c r="S384" i="26" s="1"/>
  <c r="T384" i="26" s="1"/>
  <c r="U384" i="26"/>
  <c r="V384" i="26" s="1"/>
  <c r="W384" i="26" s="1"/>
  <c r="K383" i="27"/>
  <c r="L383" i="27"/>
  <c r="G385" i="27"/>
  <c r="H384" i="27"/>
  <c r="I384" i="27" s="1"/>
  <c r="J384" i="27" s="1"/>
  <c r="O386" i="26" l="1"/>
  <c r="P386" i="26" s="1"/>
  <c r="Q386" i="26" s="1"/>
  <c r="K387" i="26"/>
  <c r="R385" i="26"/>
  <c r="S385" i="26" s="1"/>
  <c r="T385" i="26" s="1"/>
  <c r="U385" i="26"/>
  <c r="V385" i="26" s="1"/>
  <c r="W385" i="26" s="1"/>
  <c r="L384" i="27"/>
  <c r="K384" i="27"/>
  <c r="G386" i="27"/>
  <c r="H385" i="27"/>
  <c r="I385" i="27" s="1"/>
  <c r="J385" i="27" s="1"/>
  <c r="O387" i="26" l="1"/>
  <c r="P387" i="26" s="1"/>
  <c r="Q387" i="26" s="1"/>
  <c r="K388" i="26"/>
  <c r="R386" i="26"/>
  <c r="S386" i="26" s="1"/>
  <c r="T386" i="26" s="1"/>
  <c r="U386" i="26"/>
  <c r="V386" i="26" s="1"/>
  <c r="W386" i="26" s="1"/>
  <c r="L385" i="27"/>
  <c r="K385" i="27"/>
  <c r="H386" i="27"/>
  <c r="I386" i="27" s="1"/>
  <c r="J386" i="27" s="1"/>
  <c r="G387" i="27"/>
  <c r="O388" i="26" l="1"/>
  <c r="P388" i="26" s="1"/>
  <c r="Q388" i="26" s="1"/>
  <c r="K389" i="26"/>
  <c r="U387" i="26"/>
  <c r="V387" i="26" s="1"/>
  <c r="W387" i="26" s="1"/>
  <c r="R387" i="26"/>
  <c r="S387" i="26" s="1"/>
  <c r="T387" i="26" s="1"/>
  <c r="H387" i="27"/>
  <c r="I387" i="27" s="1"/>
  <c r="J387" i="27" s="1"/>
  <c r="G388" i="27"/>
  <c r="L386" i="27"/>
  <c r="K386" i="27"/>
  <c r="O389" i="26" l="1"/>
  <c r="P389" i="26" s="1"/>
  <c r="Q389" i="26" s="1"/>
  <c r="K390" i="26"/>
  <c r="R388" i="26"/>
  <c r="S388" i="26" s="1"/>
  <c r="T388" i="26" s="1"/>
  <c r="U388" i="26"/>
  <c r="V388" i="26" s="1"/>
  <c r="W388" i="26" s="1"/>
  <c r="G389" i="27"/>
  <c r="H388" i="27"/>
  <c r="I388" i="27" s="1"/>
  <c r="J388" i="27" s="1"/>
  <c r="L387" i="27"/>
  <c r="K387" i="27"/>
  <c r="O390" i="26" l="1"/>
  <c r="P390" i="26" s="1"/>
  <c r="Q390" i="26" s="1"/>
  <c r="K391" i="26"/>
  <c r="U389" i="26"/>
  <c r="V389" i="26" s="1"/>
  <c r="W389" i="26" s="1"/>
  <c r="R389" i="26"/>
  <c r="S389" i="26" s="1"/>
  <c r="T389" i="26" s="1"/>
  <c r="L388" i="27"/>
  <c r="K388" i="27"/>
  <c r="H389" i="27"/>
  <c r="I389" i="27" s="1"/>
  <c r="J389" i="27" s="1"/>
  <c r="G390" i="27"/>
  <c r="O391" i="26" l="1"/>
  <c r="P391" i="26" s="1"/>
  <c r="Q391" i="26" s="1"/>
  <c r="K392" i="26"/>
  <c r="U390" i="26"/>
  <c r="V390" i="26" s="1"/>
  <c r="W390" i="26" s="1"/>
  <c r="R390" i="26"/>
  <c r="S390" i="26" s="1"/>
  <c r="T390" i="26" s="1"/>
  <c r="H390" i="27"/>
  <c r="I390" i="27" s="1"/>
  <c r="J390" i="27" s="1"/>
  <c r="G391" i="27"/>
  <c r="L389" i="27"/>
  <c r="K389" i="27"/>
  <c r="O392" i="26" l="1"/>
  <c r="P392" i="26" s="1"/>
  <c r="Q392" i="26" s="1"/>
  <c r="K393" i="26"/>
  <c r="U391" i="26"/>
  <c r="V391" i="26" s="1"/>
  <c r="W391" i="26" s="1"/>
  <c r="R391" i="26"/>
  <c r="S391" i="26" s="1"/>
  <c r="T391" i="26" s="1"/>
  <c r="H391" i="27"/>
  <c r="I391" i="27" s="1"/>
  <c r="J391" i="27" s="1"/>
  <c r="G392" i="27"/>
  <c r="K390" i="27"/>
  <c r="L390" i="27"/>
  <c r="O393" i="26" l="1"/>
  <c r="P393" i="26" s="1"/>
  <c r="Q393" i="26" s="1"/>
  <c r="K394" i="26"/>
  <c r="U392" i="26"/>
  <c r="V392" i="26" s="1"/>
  <c r="W392" i="26" s="1"/>
  <c r="R392" i="26"/>
  <c r="S392" i="26" s="1"/>
  <c r="T392" i="26" s="1"/>
  <c r="G393" i="27"/>
  <c r="H392" i="27"/>
  <c r="I392" i="27" s="1"/>
  <c r="J392" i="27" s="1"/>
  <c r="K391" i="27"/>
  <c r="L391" i="27"/>
  <c r="O394" i="26" l="1"/>
  <c r="P394" i="26" s="1"/>
  <c r="Q394" i="26" s="1"/>
  <c r="K395" i="26"/>
  <c r="R393" i="26"/>
  <c r="S393" i="26" s="1"/>
  <c r="T393" i="26" s="1"/>
  <c r="U393" i="26"/>
  <c r="V393" i="26" s="1"/>
  <c r="W393" i="26" s="1"/>
  <c r="K392" i="27"/>
  <c r="L392" i="27"/>
  <c r="H393" i="27"/>
  <c r="I393" i="27" s="1"/>
  <c r="J393" i="27" s="1"/>
  <c r="G394" i="27"/>
  <c r="O395" i="26" l="1"/>
  <c r="P395" i="26" s="1"/>
  <c r="Q395" i="26" s="1"/>
  <c r="K396" i="26"/>
  <c r="U394" i="26"/>
  <c r="V394" i="26" s="1"/>
  <c r="W394" i="26" s="1"/>
  <c r="R394" i="26"/>
  <c r="S394" i="26" s="1"/>
  <c r="T394" i="26" s="1"/>
  <c r="H394" i="27"/>
  <c r="I394" i="27" s="1"/>
  <c r="J394" i="27" s="1"/>
  <c r="G395" i="27"/>
  <c r="K393" i="27"/>
  <c r="L393" i="27"/>
  <c r="K397" i="26" l="1"/>
  <c r="O396" i="26"/>
  <c r="P396" i="26" s="1"/>
  <c r="Q396" i="26" s="1"/>
  <c r="R395" i="26"/>
  <c r="S395" i="26" s="1"/>
  <c r="T395" i="26" s="1"/>
  <c r="U395" i="26"/>
  <c r="V395" i="26" s="1"/>
  <c r="W395" i="26" s="1"/>
  <c r="H395" i="27"/>
  <c r="I395" i="27" s="1"/>
  <c r="J395" i="27" s="1"/>
  <c r="G396" i="27"/>
  <c r="K394" i="27"/>
  <c r="L394" i="27"/>
  <c r="U396" i="26" l="1"/>
  <c r="V396" i="26" s="1"/>
  <c r="W396" i="26" s="1"/>
  <c r="R396" i="26"/>
  <c r="S396" i="26" s="1"/>
  <c r="T396" i="26" s="1"/>
  <c r="O397" i="26"/>
  <c r="P397" i="26" s="1"/>
  <c r="Q397" i="26" s="1"/>
  <c r="K398" i="26"/>
  <c r="G397" i="27"/>
  <c r="H396" i="27"/>
  <c r="I396" i="27" s="1"/>
  <c r="J396" i="27" s="1"/>
  <c r="K395" i="27"/>
  <c r="L395" i="27"/>
  <c r="O398" i="26" l="1"/>
  <c r="P398" i="26" s="1"/>
  <c r="Q398" i="26" s="1"/>
  <c r="K399" i="26"/>
  <c r="U397" i="26"/>
  <c r="V397" i="26" s="1"/>
  <c r="W397" i="26" s="1"/>
  <c r="R397" i="26"/>
  <c r="S397" i="26" s="1"/>
  <c r="T397" i="26" s="1"/>
  <c r="L396" i="27"/>
  <c r="K396" i="27"/>
  <c r="H397" i="27"/>
  <c r="I397" i="27" s="1"/>
  <c r="J397" i="27" s="1"/>
  <c r="G398" i="27"/>
  <c r="O399" i="26" l="1"/>
  <c r="P399" i="26" s="1"/>
  <c r="Q399" i="26" s="1"/>
  <c r="K400" i="26"/>
  <c r="R398" i="26"/>
  <c r="S398" i="26" s="1"/>
  <c r="T398" i="26" s="1"/>
  <c r="U398" i="26"/>
  <c r="V398" i="26" s="1"/>
  <c r="W398" i="26" s="1"/>
  <c r="G399" i="27"/>
  <c r="H398" i="27"/>
  <c r="I398" i="27" s="1"/>
  <c r="J398" i="27" s="1"/>
  <c r="K397" i="27"/>
  <c r="L397" i="27"/>
  <c r="O400" i="26" l="1"/>
  <c r="P400" i="26" s="1"/>
  <c r="Q400" i="26" s="1"/>
  <c r="K401" i="26"/>
  <c r="U399" i="26"/>
  <c r="V399" i="26" s="1"/>
  <c r="W399" i="26" s="1"/>
  <c r="R399" i="26"/>
  <c r="S399" i="26" s="1"/>
  <c r="T399" i="26" s="1"/>
  <c r="L398" i="27"/>
  <c r="K398" i="27"/>
  <c r="G400" i="27"/>
  <c r="H399" i="27"/>
  <c r="I399" i="27" s="1"/>
  <c r="J399" i="27" s="1"/>
  <c r="O401" i="26" l="1"/>
  <c r="P401" i="26" s="1"/>
  <c r="Q401" i="26" s="1"/>
  <c r="K402" i="26"/>
  <c r="U400" i="26"/>
  <c r="V400" i="26" s="1"/>
  <c r="W400" i="26" s="1"/>
  <c r="R400" i="26"/>
  <c r="S400" i="26" s="1"/>
  <c r="T400" i="26" s="1"/>
  <c r="L399" i="27"/>
  <c r="K399" i="27"/>
  <c r="G401" i="27"/>
  <c r="H400" i="27"/>
  <c r="I400" i="27" s="1"/>
  <c r="J400" i="27" s="1"/>
  <c r="O402" i="26" l="1"/>
  <c r="P402" i="26" s="1"/>
  <c r="Q402" i="26" s="1"/>
  <c r="K403" i="26"/>
  <c r="U401" i="26"/>
  <c r="V401" i="26" s="1"/>
  <c r="W401" i="26" s="1"/>
  <c r="R401" i="26"/>
  <c r="S401" i="26" s="1"/>
  <c r="T401" i="26" s="1"/>
  <c r="K400" i="27"/>
  <c r="L400" i="27"/>
  <c r="H401" i="27"/>
  <c r="I401" i="27" s="1"/>
  <c r="J401" i="27" s="1"/>
  <c r="G402" i="27"/>
  <c r="O403" i="26" l="1"/>
  <c r="P403" i="26" s="1"/>
  <c r="Q403" i="26" s="1"/>
  <c r="K404" i="26"/>
  <c r="U402" i="26"/>
  <c r="V402" i="26" s="1"/>
  <c r="W402" i="26" s="1"/>
  <c r="R402" i="26"/>
  <c r="S402" i="26" s="1"/>
  <c r="T402" i="26" s="1"/>
  <c r="H402" i="27"/>
  <c r="I402" i="27" s="1"/>
  <c r="J402" i="27" s="1"/>
  <c r="G403" i="27"/>
  <c r="L401" i="27"/>
  <c r="K401" i="27"/>
  <c r="O404" i="26" l="1"/>
  <c r="P404" i="26" s="1"/>
  <c r="Q404" i="26" s="1"/>
  <c r="K405" i="26"/>
  <c r="U403" i="26"/>
  <c r="V403" i="26" s="1"/>
  <c r="W403" i="26" s="1"/>
  <c r="R403" i="26"/>
  <c r="S403" i="26" s="1"/>
  <c r="T403" i="26" s="1"/>
  <c r="G404" i="27"/>
  <c r="H403" i="27"/>
  <c r="I403" i="27" s="1"/>
  <c r="J403" i="27" s="1"/>
  <c r="L402" i="27"/>
  <c r="K402" i="27"/>
  <c r="O405" i="26" l="1"/>
  <c r="P405" i="26" s="1"/>
  <c r="Q405" i="26" s="1"/>
  <c r="K406" i="26"/>
  <c r="U404" i="26"/>
  <c r="V404" i="26" s="1"/>
  <c r="W404" i="26" s="1"/>
  <c r="R404" i="26"/>
  <c r="S404" i="26" s="1"/>
  <c r="T404" i="26" s="1"/>
  <c r="L403" i="27"/>
  <c r="K403" i="27"/>
  <c r="G405" i="27"/>
  <c r="H404" i="27"/>
  <c r="I404" i="27" s="1"/>
  <c r="J404" i="27" s="1"/>
  <c r="O406" i="26" l="1"/>
  <c r="P406" i="26" s="1"/>
  <c r="Q406" i="26" s="1"/>
  <c r="K407" i="26"/>
  <c r="U405" i="26"/>
  <c r="V405" i="26" s="1"/>
  <c r="W405" i="26" s="1"/>
  <c r="R405" i="26"/>
  <c r="S405" i="26" s="1"/>
  <c r="T405" i="26" s="1"/>
  <c r="K404" i="27"/>
  <c r="L404" i="27"/>
  <c r="H405" i="27"/>
  <c r="I405" i="27" s="1"/>
  <c r="J405" i="27" s="1"/>
  <c r="G406" i="27"/>
  <c r="K408" i="26" l="1"/>
  <c r="O407" i="26"/>
  <c r="P407" i="26" s="1"/>
  <c r="Q407" i="26" s="1"/>
  <c r="R406" i="26"/>
  <c r="S406" i="26" s="1"/>
  <c r="T406" i="26" s="1"/>
  <c r="U406" i="26"/>
  <c r="V406" i="26" s="1"/>
  <c r="W406" i="26" s="1"/>
  <c r="G407" i="27"/>
  <c r="H406" i="27"/>
  <c r="I406" i="27" s="1"/>
  <c r="J406" i="27" s="1"/>
  <c r="K405" i="27"/>
  <c r="L405" i="27"/>
  <c r="R407" i="26" l="1"/>
  <c r="S407" i="26" s="1"/>
  <c r="T407" i="26" s="1"/>
  <c r="U407" i="26"/>
  <c r="V407" i="26" s="1"/>
  <c r="W407" i="26" s="1"/>
  <c r="O408" i="26"/>
  <c r="P408" i="26" s="1"/>
  <c r="Q408" i="26" s="1"/>
  <c r="K409" i="26"/>
  <c r="L406" i="27"/>
  <c r="K406" i="27"/>
  <c r="H407" i="27"/>
  <c r="I407" i="27" s="1"/>
  <c r="J407" i="27" s="1"/>
  <c r="G408" i="27"/>
  <c r="O409" i="26" l="1"/>
  <c r="P409" i="26" s="1"/>
  <c r="Q409" i="26" s="1"/>
  <c r="K410" i="26"/>
  <c r="U408" i="26"/>
  <c r="V408" i="26" s="1"/>
  <c r="W408" i="26" s="1"/>
  <c r="R408" i="26"/>
  <c r="S408" i="26" s="1"/>
  <c r="T408" i="26" s="1"/>
  <c r="G409" i="27"/>
  <c r="H408" i="27"/>
  <c r="I408" i="27" s="1"/>
  <c r="J408" i="27" s="1"/>
  <c r="K407" i="27"/>
  <c r="L407" i="27"/>
  <c r="O410" i="26" l="1"/>
  <c r="P410" i="26" s="1"/>
  <c r="Q410" i="26" s="1"/>
  <c r="K411" i="26"/>
  <c r="U409" i="26"/>
  <c r="V409" i="26" s="1"/>
  <c r="W409" i="26" s="1"/>
  <c r="R409" i="26"/>
  <c r="S409" i="26" s="1"/>
  <c r="T409" i="26" s="1"/>
  <c r="L408" i="27"/>
  <c r="K408" i="27"/>
  <c r="H409" i="27"/>
  <c r="I409" i="27" s="1"/>
  <c r="J409" i="27" s="1"/>
  <c r="G410" i="27"/>
  <c r="O411" i="26" l="1"/>
  <c r="P411" i="26" s="1"/>
  <c r="Q411" i="26" s="1"/>
  <c r="K412" i="26"/>
  <c r="R410" i="26"/>
  <c r="S410" i="26" s="1"/>
  <c r="T410" i="26" s="1"/>
  <c r="U410" i="26"/>
  <c r="V410" i="26" s="1"/>
  <c r="W410" i="26" s="1"/>
  <c r="H410" i="27"/>
  <c r="I410" i="27" s="1"/>
  <c r="J410" i="27" s="1"/>
  <c r="G411" i="27"/>
  <c r="L409" i="27"/>
  <c r="K409" i="27"/>
  <c r="O412" i="26" l="1"/>
  <c r="P412" i="26" s="1"/>
  <c r="Q412" i="26" s="1"/>
  <c r="K413" i="26"/>
  <c r="U411" i="26"/>
  <c r="V411" i="26" s="1"/>
  <c r="W411" i="26" s="1"/>
  <c r="R411" i="26"/>
  <c r="S411" i="26" s="1"/>
  <c r="T411" i="26" s="1"/>
  <c r="G412" i="27"/>
  <c r="H411" i="27"/>
  <c r="I411" i="27" s="1"/>
  <c r="J411" i="27" s="1"/>
  <c r="K410" i="27"/>
  <c r="L410" i="27"/>
  <c r="O413" i="26" l="1"/>
  <c r="P413" i="26" s="1"/>
  <c r="Q413" i="26" s="1"/>
  <c r="K414" i="26"/>
  <c r="U412" i="26"/>
  <c r="V412" i="26" s="1"/>
  <c r="W412" i="26" s="1"/>
  <c r="R412" i="26"/>
  <c r="S412" i="26" s="1"/>
  <c r="T412" i="26" s="1"/>
  <c r="L411" i="27"/>
  <c r="K411" i="27"/>
  <c r="G413" i="27"/>
  <c r="H412" i="27"/>
  <c r="I412" i="27" s="1"/>
  <c r="J412" i="27" s="1"/>
  <c r="O414" i="26" l="1"/>
  <c r="P414" i="26" s="1"/>
  <c r="Q414" i="26" s="1"/>
  <c r="K415" i="26"/>
  <c r="U413" i="26"/>
  <c r="V413" i="26" s="1"/>
  <c r="W413" i="26" s="1"/>
  <c r="R413" i="26"/>
  <c r="S413" i="26" s="1"/>
  <c r="T413" i="26" s="1"/>
  <c r="L412" i="27"/>
  <c r="K412" i="27"/>
  <c r="H413" i="27"/>
  <c r="I413" i="27" s="1"/>
  <c r="J413" i="27" s="1"/>
  <c r="G414" i="27"/>
  <c r="O415" i="26" l="1"/>
  <c r="P415" i="26" s="1"/>
  <c r="Q415" i="26" s="1"/>
  <c r="K416" i="26"/>
  <c r="U414" i="26"/>
  <c r="V414" i="26" s="1"/>
  <c r="W414" i="26" s="1"/>
  <c r="R414" i="26"/>
  <c r="S414" i="26" s="1"/>
  <c r="T414" i="26" s="1"/>
  <c r="H414" i="27"/>
  <c r="I414" i="27" s="1"/>
  <c r="J414" i="27" s="1"/>
  <c r="G415" i="27"/>
  <c r="L413" i="27"/>
  <c r="K413" i="27"/>
  <c r="O416" i="26" l="1"/>
  <c r="P416" i="26" s="1"/>
  <c r="Q416" i="26" s="1"/>
  <c r="K417" i="26"/>
  <c r="U415" i="26"/>
  <c r="V415" i="26" s="1"/>
  <c r="W415" i="26" s="1"/>
  <c r="R415" i="26"/>
  <c r="S415" i="26" s="1"/>
  <c r="T415" i="26" s="1"/>
  <c r="L414" i="27"/>
  <c r="K414" i="27"/>
  <c r="H415" i="27"/>
  <c r="I415" i="27" s="1"/>
  <c r="J415" i="27" s="1"/>
  <c r="G416" i="27"/>
  <c r="O417" i="26" l="1"/>
  <c r="P417" i="26" s="1"/>
  <c r="Q417" i="26" s="1"/>
  <c r="K418" i="26"/>
  <c r="R416" i="26"/>
  <c r="S416" i="26" s="1"/>
  <c r="T416" i="26" s="1"/>
  <c r="U416" i="26"/>
  <c r="V416" i="26" s="1"/>
  <c r="W416" i="26" s="1"/>
  <c r="H416" i="27"/>
  <c r="I416" i="27" s="1"/>
  <c r="J416" i="27" s="1"/>
  <c r="G417" i="27"/>
  <c r="L415" i="27"/>
  <c r="K415" i="27"/>
  <c r="O418" i="26" l="1"/>
  <c r="P418" i="26" s="1"/>
  <c r="Q418" i="26" s="1"/>
  <c r="K419" i="26"/>
  <c r="R417" i="26"/>
  <c r="S417" i="26" s="1"/>
  <c r="T417" i="26" s="1"/>
  <c r="U417" i="26"/>
  <c r="V417" i="26" s="1"/>
  <c r="W417" i="26" s="1"/>
  <c r="H417" i="27"/>
  <c r="I417" i="27" s="1"/>
  <c r="J417" i="27" s="1"/>
  <c r="G418" i="27"/>
  <c r="K416" i="27"/>
  <c r="L416" i="27"/>
  <c r="O419" i="26" l="1"/>
  <c r="P419" i="26" s="1"/>
  <c r="Q419" i="26" s="1"/>
  <c r="K420" i="26"/>
  <c r="R418" i="26"/>
  <c r="S418" i="26" s="1"/>
  <c r="T418" i="26" s="1"/>
  <c r="U418" i="26"/>
  <c r="V418" i="26" s="1"/>
  <c r="W418" i="26" s="1"/>
  <c r="G419" i="27"/>
  <c r="H418" i="27"/>
  <c r="I418" i="27" s="1"/>
  <c r="J418" i="27" s="1"/>
  <c r="K417" i="27"/>
  <c r="L417" i="27"/>
  <c r="O420" i="26" l="1"/>
  <c r="P420" i="26" s="1"/>
  <c r="Q420" i="26" s="1"/>
  <c r="K421" i="26"/>
  <c r="R419" i="26"/>
  <c r="S419" i="26" s="1"/>
  <c r="T419" i="26" s="1"/>
  <c r="U419" i="26"/>
  <c r="V419" i="26" s="1"/>
  <c r="W419" i="26" s="1"/>
  <c r="K418" i="27"/>
  <c r="L418" i="27"/>
  <c r="G420" i="27"/>
  <c r="H419" i="27"/>
  <c r="I419" i="27" s="1"/>
  <c r="J419" i="27" s="1"/>
  <c r="K422" i="26" l="1"/>
  <c r="O421" i="26"/>
  <c r="P421" i="26" s="1"/>
  <c r="Q421" i="26" s="1"/>
  <c r="U420" i="26"/>
  <c r="V420" i="26" s="1"/>
  <c r="W420" i="26" s="1"/>
  <c r="R420" i="26"/>
  <c r="S420" i="26" s="1"/>
  <c r="T420" i="26" s="1"/>
  <c r="K419" i="27"/>
  <c r="L419" i="27"/>
  <c r="G421" i="27"/>
  <c r="H420" i="27"/>
  <c r="I420" i="27" s="1"/>
  <c r="J420" i="27" s="1"/>
  <c r="U421" i="26" l="1"/>
  <c r="V421" i="26" s="1"/>
  <c r="W421" i="26" s="1"/>
  <c r="R421" i="26"/>
  <c r="S421" i="26" s="1"/>
  <c r="T421" i="26" s="1"/>
  <c r="O422" i="26"/>
  <c r="P422" i="26" s="1"/>
  <c r="Q422" i="26" s="1"/>
  <c r="K423" i="26"/>
  <c r="L420" i="27"/>
  <c r="K420" i="27"/>
  <c r="G422" i="27"/>
  <c r="H421" i="27"/>
  <c r="I421" i="27" s="1"/>
  <c r="J421" i="27" s="1"/>
  <c r="O423" i="26" l="1"/>
  <c r="P423" i="26" s="1"/>
  <c r="Q423" i="26" s="1"/>
  <c r="K424" i="26"/>
  <c r="R422" i="26"/>
  <c r="S422" i="26" s="1"/>
  <c r="T422" i="26" s="1"/>
  <c r="U422" i="26"/>
  <c r="V422" i="26" s="1"/>
  <c r="W422" i="26" s="1"/>
  <c r="L421" i="27"/>
  <c r="K421" i="27"/>
  <c r="H422" i="27"/>
  <c r="I422" i="27" s="1"/>
  <c r="J422" i="27" s="1"/>
  <c r="G423" i="27"/>
  <c r="O424" i="26" l="1"/>
  <c r="P424" i="26" s="1"/>
  <c r="Q424" i="26" s="1"/>
  <c r="K425" i="26"/>
  <c r="R423" i="26"/>
  <c r="S423" i="26" s="1"/>
  <c r="T423" i="26" s="1"/>
  <c r="U423" i="26"/>
  <c r="V423" i="26" s="1"/>
  <c r="W423" i="26" s="1"/>
  <c r="G424" i="27"/>
  <c r="H423" i="27"/>
  <c r="I423" i="27" s="1"/>
  <c r="J423" i="27" s="1"/>
  <c r="K422" i="27"/>
  <c r="L422" i="27"/>
  <c r="O425" i="26" l="1"/>
  <c r="P425" i="26" s="1"/>
  <c r="Q425" i="26" s="1"/>
  <c r="K426" i="26"/>
  <c r="R424" i="26"/>
  <c r="S424" i="26" s="1"/>
  <c r="T424" i="26" s="1"/>
  <c r="U424" i="26"/>
  <c r="V424" i="26" s="1"/>
  <c r="W424" i="26" s="1"/>
  <c r="K423" i="27"/>
  <c r="L423" i="27"/>
  <c r="G425" i="27"/>
  <c r="H424" i="27"/>
  <c r="I424" i="27" s="1"/>
  <c r="J424" i="27" s="1"/>
  <c r="O426" i="26" l="1"/>
  <c r="P426" i="26" s="1"/>
  <c r="Q426" i="26" s="1"/>
  <c r="K427" i="26"/>
  <c r="U425" i="26"/>
  <c r="V425" i="26" s="1"/>
  <c r="W425" i="26" s="1"/>
  <c r="R425" i="26"/>
  <c r="S425" i="26" s="1"/>
  <c r="T425" i="26" s="1"/>
  <c r="K424" i="27"/>
  <c r="L424" i="27"/>
  <c r="H425" i="27"/>
  <c r="I425" i="27" s="1"/>
  <c r="J425" i="27" s="1"/>
  <c r="G426" i="27"/>
  <c r="O427" i="26" l="1"/>
  <c r="P427" i="26" s="1"/>
  <c r="Q427" i="26" s="1"/>
  <c r="K428" i="26"/>
  <c r="U426" i="26"/>
  <c r="V426" i="26" s="1"/>
  <c r="W426" i="26" s="1"/>
  <c r="R426" i="26"/>
  <c r="S426" i="26" s="1"/>
  <c r="T426" i="26" s="1"/>
  <c r="G427" i="27"/>
  <c r="H426" i="27"/>
  <c r="I426" i="27" s="1"/>
  <c r="J426" i="27" s="1"/>
  <c r="L425" i="27"/>
  <c r="K425" i="27"/>
  <c r="K429" i="26" l="1"/>
  <c r="O428" i="26"/>
  <c r="P428" i="26" s="1"/>
  <c r="Q428" i="26" s="1"/>
  <c r="U427" i="26"/>
  <c r="V427" i="26" s="1"/>
  <c r="W427" i="26" s="1"/>
  <c r="R427" i="26"/>
  <c r="S427" i="26" s="1"/>
  <c r="T427" i="26" s="1"/>
  <c r="L426" i="27"/>
  <c r="K426" i="27"/>
  <c r="G428" i="27"/>
  <c r="H427" i="27"/>
  <c r="I427" i="27" s="1"/>
  <c r="J427" i="27" s="1"/>
  <c r="U428" i="26" l="1"/>
  <c r="V428" i="26" s="1"/>
  <c r="W428" i="26" s="1"/>
  <c r="R428" i="26"/>
  <c r="S428" i="26" s="1"/>
  <c r="T428" i="26" s="1"/>
  <c r="O429" i="26"/>
  <c r="P429" i="26" s="1"/>
  <c r="Q429" i="26" s="1"/>
  <c r="K430" i="26"/>
  <c r="L427" i="27"/>
  <c r="K427" i="27"/>
  <c r="H428" i="27"/>
  <c r="I428" i="27" s="1"/>
  <c r="J428" i="27" s="1"/>
  <c r="G429" i="27"/>
  <c r="O430" i="26" l="1"/>
  <c r="P430" i="26" s="1"/>
  <c r="Q430" i="26" s="1"/>
  <c r="K431" i="26"/>
  <c r="U429" i="26"/>
  <c r="V429" i="26" s="1"/>
  <c r="W429" i="26" s="1"/>
  <c r="R429" i="26"/>
  <c r="S429" i="26" s="1"/>
  <c r="T429" i="26" s="1"/>
  <c r="H429" i="27"/>
  <c r="I429" i="27" s="1"/>
  <c r="J429" i="27" s="1"/>
  <c r="G430" i="27"/>
  <c r="L428" i="27"/>
  <c r="K428" i="27"/>
  <c r="K432" i="26" l="1"/>
  <c r="O431" i="26"/>
  <c r="P431" i="26" s="1"/>
  <c r="Q431" i="26" s="1"/>
  <c r="R430" i="26"/>
  <c r="S430" i="26" s="1"/>
  <c r="T430" i="26" s="1"/>
  <c r="U430" i="26"/>
  <c r="V430" i="26" s="1"/>
  <c r="W430" i="26" s="1"/>
  <c r="H430" i="27"/>
  <c r="I430" i="27" s="1"/>
  <c r="J430" i="27" s="1"/>
  <c r="G431" i="27"/>
  <c r="L429" i="27"/>
  <c r="K429" i="27"/>
  <c r="U431" i="26" l="1"/>
  <c r="V431" i="26" s="1"/>
  <c r="W431" i="26" s="1"/>
  <c r="R431" i="26"/>
  <c r="S431" i="26" s="1"/>
  <c r="T431" i="26" s="1"/>
  <c r="O432" i="26"/>
  <c r="P432" i="26" s="1"/>
  <c r="Q432" i="26" s="1"/>
  <c r="K433" i="26"/>
  <c r="G432" i="27"/>
  <c r="H431" i="27"/>
  <c r="I431" i="27" s="1"/>
  <c r="J431" i="27" s="1"/>
  <c r="L430" i="27"/>
  <c r="K430" i="27"/>
  <c r="O433" i="26" l="1"/>
  <c r="P433" i="26" s="1"/>
  <c r="Q433" i="26" s="1"/>
  <c r="K434" i="26"/>
  <c r="U432" i="26"/>
  <c r="V432" i="26" s="1"/>
  <c r="W432" i="26" s="1"/>
  <c r="R432" i="26"/>
  <c r="S432" i="26" s="1"/>
  <c r="T432" i="26" s="1"/>
  <c r="K431" i="27"/>
  <c r="L431" i="27"/>
  <c r="H432" i="27"/>
  <c r="I432" i="27" s="1"/>
  <c r="J432" i="27" s="1"/>
  <c r="G433" i="27"/>
  <c r="O434" i="26" l="1"/>
  <c r="P434" i="26" s="1"/>
  <c r="Q434" i="26" s="1"/>
  <c r="K435" i="26"/>
  <c r="U433" i="26"/>
  <c r="V433" i="26" s="1"/>
  <c r="W433" i="26" s="1"/>
  <c r="R433" i="26"/>
  <c r="S433" i="26" s="1"/>
  <c r="T433" i="26" s="1"/>
  <c r="H433" i="27"/>
  <c r="I433" i="27" s="1"/>
  <c r="J433" i="27" s="1"/>
  <c r="G434" i="27"/>
  <c r="K432" i="27"/>
  <c r="L432" i="27"/>
  <c r="O435" i="26" l="1"/>
  <c r="P435" i="26" s="1"/>
  <c r="Q435" i="26" s="1"/>
  <c r="K436" i="26"/>
  <c r="R434" i="26"/>
  <c r="S434" i="26" s="1"/>
  <c r="T434" i="26" s="1"/>
  <c r="U434" i="26"/>
  <c r="V434" i="26" s="1"/>
  <c r="W434" i="26" s="1"/>
  <c r="H434" i="27"/>
  <c r="I434" i="27" s="1"/>
  <c r="J434" i="27" s="1"/>
  <c r="G435" i="27"/>
  <c r="L433" i="27"/>
  <c r="K433" i="27"/>
  <c r="O436" i="26" l="1"/>
  <c r="P436" i="26" s="1"/>
  <c r="Q436" i="26" s="1"/>
  <c r="K437" i="26"/>
  <c r="R435" i="26"/>
  <c r="S435" i="26" s="1"/>
  <c r="T435" i="26" s="1"/>
  <c r="U435" i="26"/>
  <c r="V435" i="26" s="1"/>
  <c r="W435" i="26" s="1"/>
  <c r="H435" i="27"/>
  <c r="I435" i="27" s="1"/>
  <c r="J435" i="27" s="1"/>
  <c r="G436" i="27"/>
  <c r="K434" i="27"/>
  <c r="L434" i="27"/>
  <c r="O437" i="26" l="1"/>
  <c r="P437" i="26" s="1"/>
  <c r="Q437" i="26" s="1"/>
  <c r="K438" i="26"/>
  <c r="R436" i="26"/>
  <c r="S436" i="26" s="1"/>
  <c r="T436" i="26" s="1"/>
  <c r="U436" i="26"/>
  <c r="V436" i="26" s="1"/>
  <c r="W436" i="26" s="1"/>
  <c r="H436" i="27"/>
  <c r="I436" i="27" s="1"/>
  <c r="J436" i="27" s="1"/>
  <c r="G437" i="27"/>
  <c r="L435" i="27"/>
  <c r="K435" i="27"/>
  <c r="K439" i="26" l="1"/>
  <c r="O438" i="26"/>
  <c r="P438" i="26" s="1"/>
  <c r="Q438" i="26" s="1"/>
  <c r="R437" i="26"/>
  <c r="S437" i="26" s="1"/>
  <c r="T437" i="26" s="1"/>
  <c r="U437" i="26"/>
  <c r="V437" i="26" s="1"/>
  <c r="W437" i="26" s="1"/>
  <c r="H437" i="27"/>
  <c r="I437" i="27" s="1"/>
  <c r="J437" i="27" s="1"/>
  <c r="G438" i="27"/>
  <c r="K436" i="27"/>
  <c r="L436" i="27"/>
  <c r="U438" i="26" l="1"/>
  <c r="V438" i="26" s="1"/>
  <c r="W438" i="26" s="1"/>
  <c r="R438" i="26"/>
  <c r="S438" i="26" s="1"/>
  <c r="T438" i="26" s="1"/>
  <c r="O439" i="26"/>
  <c r="P439" i="26" s="1"/>
  <c r="Q439" i="26" s="1"/>
  <c r="K440" i="26"/>
  <c r="H438" i="27"/>
  <c r="I438" i="27" s="1"/>
  <c r="J438" i="27" s="1"/>
  <c r="G439" i="27"/>
  <c r="L437" i="27"/>
  <c r="K437" i="27"/>
  <c r="O440" i="26" l="1"/>
  <c r="P440" i="26" s="1"/>
  <c r="Q440" i="26" s="1"/>
  <c r="K441" i="26"/>
  <c r="U439" i="26"/>
  <c r="V439" i="26" s="1"/>
  <c r="W439" i="26" s="1"/>
  <c r="R439" i="26"/>
  <c r="S439" i="26" s="1"/>
  <c r="T439" i="26" s="1"/>
  <c r="G440" i="27"/>
  <c r="H439" i="27"/>
  <c r="I439" i="27" s="1"/>
  <c r="J439" i="27" s="1"/>
  <c r="L438" i="27"/>
  <c r="K438" i="27"/>
  <c r="O441" i="26" l="1"/>
  <c r="P441" i="26" s="1"/>
  <c r="Q441" i="26" s="1"/>
  <c r="K442" i="26"/>
  <c r="U440" i="26"/>
  <c r="V440" i="26" s="1"/>
  <c r="W440" i="26" s="1"/>
  <c r="R440" i="26"/>
  <c r="S440" i="26" s="1"/>
  <c r="T440" i="26" s="1"/>
  <c r="L439" i="27"/>
  <c r="K439" i="27"/>
  <c r="H440" i="27"/>
  <c r="I440" i="27" s="1"/>
  <c r="J440" i="27" s="1"/>
  <c r="G441" i="27"/>
  <c r="O442" i="26" l="1"/>
  <c r="P442" i="26" s="1"/>
  <c r="Q442" i="26" s="1"/>
  <c r="K443" i="26"/>
  <c r="R441" i="26"/>
  <c r="S441" i="26" s="1"/>
  <c r="T441" i="26" s="1"/>
  <c r="U441" i="26"/>
  <c r="V441" i="26" s="1"/>
  <c r="W441" i="26" s="1"/>
  <c r="H441" i="27"/>
  <c r="I441" i="27" s="1"/>
  <c r="J441" i="27" s="1"/>
  <c r="G442" i="27"/>
  <c r="P439" i="27"/>
  <c r="R439" i="27" s="1"/>
  <c r="K440" i="27"/>
  <c r="L440" i="27"/>
  <c r="Q439" i="27"/>
  <c r="S439" i="27" s="1"/>
  <c r="O443" i="26" l="1"/>
  <c r="P443" i="26" s="1"/>
  <c r="Q443" i="26" s="1"/>
  <c r="K444" i="26"/>
  <c r="R442" i="26"/>
  <c r="S442" i="26" s="1"/>
  <c r="T442" i="26" s="1"/>
  <c r="U442" i="26"/>
  <c r="V442" i="26" s="1"/>
  <c r="W442" i="26" s="1"/>
  <c r="Q440" i="27"/>
  <c r="S440" i="27" s="1"/>
  <c r="G443" i="27"/>
  <c r="H442" i="27"/>
  <c r="I442" i="27" s="1"/>
  <c r="J442" i="27" s="1"/>
  <c r="P440" i="27"/>
  <c r="R440" i="27" s="1"/>
  <c r="L441" i="27"/>
  <c r="K441" i="27"/>
  <c r="O444" i="26" l="1"/>
  <c r="P444" i="26" s="1"/>
  <c r="Q444" i="26" s="1"/>
  <c r="K445" i="26"/>
  <c r="R443" i="26"/>
  <c r="S443" i="26" s="1"/>
  <c r="T443" i="26" s="1"/>
  <c r="U443" i="26"/>
  <c r="V443" i="26" s="1"/>
  <c r="W443" i="26" s="1"/>
  <c r="Q441" i="27"/>
  <c r="S441" i="27" s="1"/>
  <c r="L442" i="27"/>
  <c r="K442" i="27"/>
  <c r="H443" i="27"/>
  <c r="I443" i="27" s="1"/>
  <c r="J443" i="27" s="1"/>
  <c r="G444" i="27"/>
  <c r="P441" i="27"/>
  <c r="R441" i="27" s="1"/>
  <c r="O445" i="26" l="1"/>
  <c r="P445" i="26" s="1"/>
  <c r="Q445" i="26" s="1"/>
  <c r="K446" i="26"/>
  <c r="U444" i="26"/>
  <c r="V444" i="26" s="1"/>
  <c r="W444" i="26" s="1"/>
  <c r="R444" i="26"/>
  <c r="S444" i="26" s="1"/>
  <c r="T444" i="26" s="1"/>
  <c r="K443" i="27"/>
  <c r="L443" i="27"/>
  <c r="P442" i="27"/>
  <c r="R442" i="27" s="1"/>
  <c r="G445" i="27"/>
  <c r="H444" i="27"/>
  <c r="I444" i="27" s="1"/>
  <c r="J444" i="27" s="1"/>
  <c r="Q442" i="27"/>
  <c r="S442" i="27" s="1"/>
  <c r="O446" i="26" l="1"/>
  <c r="P446" i="26" s="1"/>
  <c r="Q446" i="26" s="1"/>
  <c r="K447" i="26"/>
  <c r="R445" i="26"/>
  <c r="S445" i="26" s="1"/>
  <c r="T445" i="26" s="1"/>
  <c r="U445" i="26"/>
  <c r="V445" i="26" s="1"/>
  <c r="W445" i="26" s="1"/>
  <c r="L444" i="27"/>
  <c r="K444" i="27"/>
  <c r="Q443" i="27"/>
  <c r="S443" i="27" s="1"/>
  <c r="H445" i="27"/>
  <c r="I445" i="27" s="1"/>
  <c r="J445" i="27" s="1"/>
  <c r="G446" i="27"/>
  <c r="P443" i="27"/>
  <c r="R443" i="27" s="1"/>
  <c r="O447" i="26" l="1"/>
  <c r="P447" i="26" s="1"/>
  <c r="Q447" i="26" s="1"/>
  <c r="K448" i="26"/>
  <c r="R446" i="26"/>
  <c r="S446" i="26" s="1"/>
  <c r="T446" i="26" s="1"/>
  <c r="U446" i="26"/>
  <c r="V446" i="26" s="1"/>
  <c r="W446" i="26" s="1"/>
  <c r="P444" i="27"/>
  <c r="R444" i="27" s="1"/>
  <c r="G447" i="27"/>
  <c r="H446" i="27"/>
  <c r="I446" i="27" s="1"/>
  <c r="J446" i="27" s="1"/>
  <c r="K445" i="27"/>
  <c r="L445" i="27"/>
  <c r="Q444" i="27"/>
  <c r="S444" i="27" s="1"/>
  <c r="O448" i="26" l="1"/>
  <c r="P448" i="26" s="1"/>
  <c r="Q448" i="26" s="1"/>
  <c r="K449" i="26"/>
  <c r="U447" i="26"/>
  <c r="V447" i="26" s="1"/>
  <c r="W447" i="26" s="1"/>
  <c r="R447" i="26"/>
  <c r="S447" i="26" s="1"/>
  <c r="T447" i="26" s="1"/>
  <c r="Q445" i="27"/>
  <c r="S445" i="27" s="1"/>
  <c r="L446" i="27"/>
  <c r="K446" i="27"/>
  <c r="P445" i="27"/>
  <c r="R445" i="27" s="1"/>
  <c r="G448" i="27"/>
  <c r="H447" i="27"/>
  <c r="I447" i="27" s="1"/>
  <c r="J447" i="27" s="1"/>
  <c r="O449" i="26" l="1"/>
  <c r="P449" i="26" s="1"/>
  <c r="Q449" i="26" s="1"/>
  <c r="K450" i="26"/>
  <c r="R448" i="26"/>
  <c r="S448" i="26" s="1"/>
  <c r="T448" i="26" s="1"/>
  <c r="U448" i="26"/>
  <c r="V448" i="26" s="1"/>
  <c r="W448" i="26" s="1"/>
  <c r="P446" i="27"/>
  <c r="R446" i="27" s="1"/>
  <c r="L447" i="27"/>
  <c r="K447" i="27"/>
  <c r="G449" i="27"/>
  <c r="H448" i="27"/>
  <c r="I448" i="27" s="1"/>
  <c r="J448" i="27" s="1"/>
  <c r="Q446" i="27"/>
  <c r="S446" i="27" s="1"/>
  <c r="O450" i="26" l="1"/>
  <c r="P450" i="26" s="1"/>
  <c r="Q450" i="26" s="1"/>
  <c r="K451" i="26"/>
  <c r="U449" i="26"/>
  <c r="V449" i="26" s="1"/>
  <c r="W449" i="26" s="1"/>
  <c r="R449" i="26"/>
  <c r="S449" i="26" s="1"/>
  <c r="T449" i="26" s="1"/>
  <c r="P447" i="27"/>
  <c r="R447" i="27" s="1"/>
  <c r="Q447" i="27"/>
  <c r="S447" i="27" s="1"/>
  <c r="L448" i="27"/>
  <c r="K448" i="27"/>
  <c r="H449" i="27"/>
  <c r="I449" i="27" s="1"/>
  <c r="J449" i="27" s="1"/>
  <c r="G450" i="27"/>
  <c r="O451" i="26" l="1"/>
  <c r="P451" i="26" s="1"/>
  <c r="Q451" i="26" s="1"/>
  <c r="K452" i="26"/>
  <c r="U450" i="26"/>
  <c r="V450" i="26" s="1"/>
  <c r="W450" i="26" s="1"/>
  <c r="R450" i="26"/>
  <c r="S450" i="26" s="1"/>
  <c r="T450" i="26" s="1"/>
  <c r="Q448" i="27"/>
  <c r="S448" i="27" s="1"/>
  <c r="P448" i="27"/>
  <c r="R448" i="27" s="1"/>
  <c r="H450" i="27"/>
  <c r="I450" i="27" s="1"/>
  <c r="J450" i="27" s="1"/>
  <c r="G451" i="27"/>
  <c r="L449" i="27"/>
  <c r="K449" i="27"/>
  <c r="O452" i="26" l="1"/>
  <c r="P452" i="26" s="1"/>
  <c r="Q452" i="26" s="1"/>
  <c r="K453" i="26"/>
  <c r="R451" i="26"/>
  <c r="S451" i="26" s="1"/>
  <c r="T451" i="26" s="1"/>
  <c r="U451" i="26"/>
  <c r="V451" i="26" s="1"/>
  <c r="W451" i="26" s="1"/>
  <c r="K450" i="27"/>
  <c r="L450" i="27"/>
  <c r="P449" i="27"/>
  <c r="R449" i="27" s="1"/>
  <c r="G452" i="27"/>
  <c r="H451" i="27"/>
  <c r="I451" i="27" s="1"/>
  <c r="J451" i="27" s="1"/>
  <c r="Q449" i="27"/>
  <c r="S449" i="27" s="1"/>
  <c r="O453" i="26" l="1"/>
  <c r="P453" i="26" s="1"/>
  <c r="Q453" i="26" s="1"/>
  <c r="K454" i="26"/>
  <c r="U452" i="26"/>
  <c r="V452" i="26" s="1"/>
  <c r="W452" i="26" s="1"/>
  <c r="R452" i="26"/>
  <c r="S452" i="26" s="1"/>
  <c r="T452" i="26" s="1"/>
  <c r="Q450" i="27"/>
  <c r="S450" i="27" s="1"/>
  <c r="K451" i="27"/>
  <c r="L451" i="27"/>
  <c r="G453" i="27"/>
  <c r="H452" i="27"/>
  <c r="I452" i="27" s="1"/>
  <c r="J452" i="27" s="1"/>
  <c r="P450" i="27"/>
  <c r="R450" i="27" s="1"/>
  <c r="O454" i="26" l="1"/>
  <c r="P454" i="26" s="1"/>
  <c r="Q454" i="26" s="1"/>
  <c r="K455" i="26"/>
  <c r="U453" i="26"/>
  <c r="V453" i="26" s="1"/>
  <c r="W453" i="26" s="1"/>
  <c r="R453" i="26"/>
  <c r="S453" i="26" s="1"/>
  <c r="T453" i="26" s="1"/>
  <c r="H453" i="27"/>
  <c r="I453" i="27" s="1"/>
  <c r="J453" i="27" s="1"/>
  <c r="G454" i="27"/>
  <c r="Q451" i="27"/>
  <c r="S451" i="27" s="1"/>
  <c r="K452" i="27"/>
  <c r="L452" i="27"/>
  <c r="P451" i="27"/>
  <c r="R451" i="27" s="1"/>
  <c r="O455" i="26" l="1"/>
  <c r="P455" i="26" s="1"/>
  <c r="Q455" i="26" s="1"/>
  <c r="K456" i="26"/>
  <c r="U454" i="26"/>
  <c r="V454" i="26" s="1"/>
  <c r="W454" i="26" s="1"/>
  <c r="R454" i="26"/>
  <c r="S454" i="26" s="1"/>
  <c r="T454" i="26" s="1"/>
  <c r="Q452" i="27"/>
  <c r="S452" i="27" s="1"/>
  <c r="P452" i="27"/>
  <c r="R452" i="27" s="1"/>
  <c r="H454" i="27"/>
  <c r="I454" i="27" s="1"/>
  <c r="J454" i="27" s="1"/>
  <c r="G455" i="27"/>
  <c r="L453" i="27"/>
  <c r="K453" i="27"/>
  <c r="O456" i="26" l="1"/>
  <c r="P456" i="26" s="1"/>
  <c r="Q456" i="26" s="1"/>
  <c r="K457" i="26"/>
  <c r="U455" i="26"/>
  <c r="V455" i="26" s="1"/>
  <c r="W455" i="26" s="1"/>
  <c r="R455" i="26"/>
  <c r="S455" i="26" s="1"/>
  <c r="T455" i="26" s="1"/>
  <c r="P453" i="27"/>
  <c r="R453" i="27" s="1"/>
  <c r="H455" i="27"/>
  <c r="I455" i="27" s="1"/>
  <c r="J455" i="27" s="1"/>
  <c r="G456" i="27"/>
  <c r="Q453" i="27"/>
  <c r="S453" i="27" s="1"/>
  <c r="L454" i="27"/>
  <c r="K454" i="27"/>
  <c r="O457" i="26" l="1"/>
  <c r="P457" i="26" s="1"/>
  <c r="Q457" i="26" s="1"/>
  <c r="K458" i="26"/>
  <c r="U456" i="26"/>
  <c r="V456" i="26" s="1"/>
  <c r="W456" i="26" s="1"/>
  <c r="R456" i="26"/>
  <c r="S456" i="26" s="1"/>
  <c r="T456" i="26" s="1"/>
  <c r="P454" i="27"/>
  <c r="R454" i="27" s="1"/>
  <c r="H456" i="27"/>
  <c r="I456" i="27" s="1"/>
  <c r="J456" i="27" s="1"/>
  <c r="G457" i="27"/>
  <c r="K455" i="27"/>
  <c r="L455" i="27"/>
  <c r="Q454" i="27"/>
  <c r="S454" i="27" s="1"/>
  <c r="O458" i="26" l="1"/>
  <c r="P458" i="26" s="1"/>
  <c r="Q458" i="26" s="1"/>
  <c r="K459" i="26"/>
  <c r="U457" i="26"/>
  <c r="V457" i="26" s="1"/>
  <c r="W457" i="26" s="1"/>
  <c r="R457" i="26"/>
  <c r="S457" i="26" s="1"/>
  <c r="T457" i="26" s="1"/>
  <c r="P455" i="27"/>
  <c r="R455" i="27" s="1"/>
  <c r="H457" i="27"/>
  <c r="I457" i="27" s="1"/>
  <c r="J457" i="27" s="1"/>
  <c r="G458" i="27"/>
  <c r="L456" i="27"/>
  <c r="K456" i="27"/>
  <c r="Q455" i="27"/>
  <c r="S455" i="27" s="1"/>
  <c r="O459" i="26" l="1"/>
  <c r="P459" i="26" s="1"/>
  <c r="Q459" i="26" s="1"/>
  <c r="K460" i="26"/>
  <c r="R458" i="26"/>
  <c r="S458" i="26" s="1"/>
  <c r="T458" i="26" s="1"/>
  <c r="U458" i="26"/>
  <c r="V458" i="26" s="1"/>
  <c r="W458" i="26" s="1"/>
  <c r="Q456" i="27"/>
  <c r="S456" i="27" s="1"/>
  <c r="H458" i="27"/>
  <c r="I458" i="27" s="1"/>
  <c r="J458" i="27" s="1"/>
  <c r="G459" i="27"/>
  <c r="L457" i="27"/>
  <c r="K457" i="27"/>
  <c r="P456" i="27"/>
  <c r="R456" i="27" s="1"/>
  <c r="O460" i="26" l="1"/>
  <c r="P460" i="26" s="1"/>
  <c r="Q460" i="26" s="1"/>
  <c r="K461" i="26"/>
  <c r="R459" i="26"/>
  <c r="S459" i="26" s="1"/>
  <c r="T459" i="26" s="1"/>
  <c r="U459" i="26"/>
  <c r="V459" i="26" s="1"/>
  <c r="W459" i="26" s="1"/>
  <c r="P457" i="27"/>
  <c r="R457" i="27" s="1"/>
  <c r="Q457" i="27"/>
  <c r="S457" i="27" s="1"/>
  <c r="G460" i="27"/>
  <c r="H459" i="27"/>
  <c r="I459" i="27" s="1"/>
  <c r="J459" i="27" s="1"/>
  <c r="L458" i="27"/>
  <c r="K458" i="27"/>
  <c r="O461" i="26" l="1"/>
  <c r="P461" i="26" s="1"/>
  <c r="Q461" i="26" s="1"/>
  <c r="K462" i="26"/>
  <c r="R460" i="26"/>
  <c r="S460" i="26" s="1"/>
  <c r="T460" i="26" s="1"/>
  <c r="U460" i="26"/>
  <c r="V460" i="26" s="1"/>
  <c r="W460" i="26" s="1"/>
  <c r="L459" i="27"/>
  <c r="K459" i="27"/>
  <c r="P458" i="27"/>
  <c r="R458" i="27" s="1"/>
  <c r="H460" i="27"/>
  <c r="I460" i="27" s="1"/>
  <c r="J460" i="27" s="1"/>
  <c r="G461" i="27"/>
  <c r="Q458" i="27"/>
  <c r="S458" i="27" s="1"/>
  <c r="O462" i="26" l="1"/>
  <c r="P462" i="26" s="1"/>
  <c r="Q462" i="26" s="1"/>
  <c r="K463" i="26"/>
  <c r="U461" i="26"/>
  <c r="V461" i="26" s="1"/>
  <c r="W461" i="26" s="1"/>
  <c r="R461" i="26"/>
  <c r="S461" i="26" s="1"/>
  <c r="T461" i="26" s="1"/>
  <c r="G462" i="27"/>
  <c r="H461" i="27"/>
  <c r="I461" i="27" s="1"/>
  <c r="J461" i="27" s="1"/>
  <c r="L460" i="27"/>
  <c r="K460" i="27"/>
  <c r="P459" i="27"/>
  <c r="R459" i="27" s="1"/>
  <c r="Q459" i="27"/>
  <c r="S459" i="27" s="1"/>
  <c r="O463" i="26" l="1"/>
  <c r="P463" i="26" s="1"/>
  <c r="Q463" i="26" s="1"/>
  <c r="K464" i="26"/>
  <c r="U462" i="26"/>
  <c r="V462" i="26" s="1"/>
  <c r="W462" i="26" s="1"/>
  <c r="R462" i="26"/>
  <c r="S462" i="26" s="1"/>
  <c r="T462" i="26" s="1"/>
  <c r="Q460" i="27"/>
  <c r="S460" i="27" s="1"/>
  <c r="L461" i="27"/>
  <c r="K461" i="27"/>
  <c r="P460" i="27"/>
  <c r="R460" i="27" s="1"/>
  <c r="G463" i="27"/>
  <c r="H462" i="27"/>
  <c r="I462" i="27" s="1"/>
  <c r="J462" i="27" s="1"/>
  <c r="O464" i="26" l="1"/>
  <c r="P464" i="26" s="1"/>
  <c r="Q464" i="26" s="1"/>
  <c r="K465" i="26"/>
  <c r="R463" i="26"/>
  <c r="S463" i="26" s="1"/>
  <c r="T463" i="26" s="1"/>
  <c r="U463" i="26"/>
  <c r="V463" i="26" s="1"/>
  <c r="W463" i="26" s="1"/>
  <c r="K462" i="27"/>
  <c r="L462" i="27"/>
  <c r="P461" i="27"/>
  <c r="R461" i="27" s="1"/>
  <c r="Q461" i="27"/>
  <c r="S461" i="27" s="1"/>
  <c r="G464" i="27"/>
  <c r="H463" i="27"/>
  <c r="I463" i="27" s="1"/>
  <c r="J463" i="27" s="1"/>
  <c r="O465" i="26" l="1"/>
  <c r="P465" i="26" s="1"/>
  <c r="Q465" i="26" s="1"/>
  <c r="K466" i="26"/>
  <c r="U464" i="26"/>
  <c r="V464" i="26" s="1"/>
  <c r="W464" i="26" s="1"/>
  <c r="R464" i="26"/>
  <c r="S464" i="26" s="1"/>
  <c r="T464" i="26" s="1"/>
  <c r="K463" i="27"/>
  <c r="L463" i="27"/>
  <c r="G465" i="27"/>
  <c r="H464" i="27"/>
  <c r="I464" i="27" s="1"/>
  <c r="J464" i="27" s="1"/>
  <c r="Q462" i="27"/>
  <c r="S462" i="27" s="1"/>
  <c r="P462" i="27"/>
  <c r="R462" i="27" s="1"/>
  <c r="O466" i="26" l="1"/>
  <c r="P466" i="26" s="1"/>
  <c r="Q466" i="26" s="1"/>
  <c r="K467" i="26"/>
  <c r="U465" i="26"/>
  <c r="V465" i="26" s="1"/>
  <c r="W465" i="26" s="1"/>
  <c r="R465" i="26"/>
  <c r="S465" i="26" s="1"/>
  <c r="T465" i="26" s="1"/>
  <c r="Q463" i="27"/>
  <c r="S463" i="27" s="1"/>
  <c r="K464" i="27"/>
  <c r="L464" i="27"/>
  <c r="G466" i="27"/>
  <c r="H465" i="27"/>
  <c r="I465" i="27" s="1"/>
  <c r="J465" i="27" s="1"/>
  <c r="P463" i="27"/>
  <c r="R463" i="27" s="1"/>
  <c r="O467" i="26" l="1"/>
  <c r="P467" i="26" s="1"/>
  <c r="Q467" i="26" s="1"/>
  <c r="K468" i="26"/>
  <c r="U466" i="26"/>
  <c r="V466" i="26" s="1"/>
  <c r="W466" i="26" s="1"/>
  <c r="R466" i="26"/>
  <c r="S466" i="26" s="1"/>
  <c r="T466" i="26" s="1"/>
  <c r="L465" i="27"/>
  <c r="K465" i="27"/>
  <c r="H466" i="27"/>
  <c r="I466" i="27" s="1"/>
  <c r="J466" i="27" s="1"/>
  <c r="G467" i="27"/>
  <c r="Q464" i="27"/>
  <c r="S464" i="27" s="1"/>
  <c r="P464" i="27"/>
  <c r="R464" i="27" s="1"/>
  <c r="O468" i="26" l="1"/>
  <c r="P468" i="26" s="1"/>
  <c r="Q468" i="26" s="1"/>
  <c r="K469" i="26"/>
  <c r="U467" i="26"/>
  <c r="V467" i="26" s="1"/>
  <c r="W467" i="26" s="1"/>
  <c r="R467" i="26"/>
  <c r="S467" i="26" s="1"/>
  <c r="T467" i="26" s="1"/>
  <c r="L466" i="27"/>
  <c r="K466" i="27"/>
  <c r="P465" i="27"/>
  <c r="R465" i="27" s="1"/>
  <c r="H467" i="27"/>
  <c r="I467" i="27" s="1"/>
  <c r="J467" i="27" s="1"/>
  <c r="G468" i="27"/>
  <c r="Q465" i="27"/>
  <c r="S465" i="27" s="1"/>
  <c r="O469" i="26" l="1"/>
  <c r="P469" i="26" s="1"/>
  <c r="Q469" i="26" s="1"/>
  <c r="K470" i="26"/>
  <c r="U468" i="26"/>
  <c r="V468" i="26" s="1"/>
  <c r="W468" i="26" s="1"/>
  <c r="R468" i="26"/>
  <c r="S468" i="26" s="1"/>
  <c r="T468" i="26" s="1"/>
  <c r="L467" i="27"/>
  <c r="K467" i="27"/>
  <c r="G469" i="27"/>
  <c r="H468" i="27"/>
  <c r="I468" i="27" s="1"/>
  <c r="J468" i="27" s="1"/>
  <c r="P466" i="27"/>
  <c r="R466" i="27" s="1"/>
  <c r="Q466" i="27"/>
  <c r="S466" i="27" s="1"/>
  <c r="O470" i="26" l="1"/>
  <c r="P470" i="26" s="1"/>
  <c r="Q470" i="26" s="1"/>
  <c r="K471" i="26"/>
  <c r="U469" i="26"/>
  <c r="V469" i="26" s="1"/>
  <c r="W469" i="26" s="1"/>
  <c r="R469" i="26"/>
  <c r="S469" i="26" s="1"/>
  <c r="T469" i="26" s="1"/>
  <c r="H469" i="27"/>
  <c r="I469" i="27" s="1"/>
  <c r="J469" i="27" s="1"/>
  <c r="G470" i="27"/>
  <c r="L468" i="27"/>
  <c r="K468" i="27"/>
  <c r="P467" i="27"/>
  <c r="R467" i="27" s="1"/>
  <c r="Q467" i="27"/>
  <c r="S467" i="27" s="1"/>
  <c r="O471" i="26" l="1"/>
  <c r="P471" i="26" s="1"/>
  <c r="Q471" i="26" s="1"/>
  <c r="K472" i="26"/>
  <c r="R470" i="26"/>
  <c r="S470" i="26" s="1"/>
  <c r="T470" i="26" s="1"/>
  <c r="U470" i="26"/>
  <c r="V470" i="26" s="1"/>
  <c r="W470" i="26" s="1"/>
  <c r="Q468" i="27"/>
  <c r="S468" i="27" s="1"/>
  <c r="P468" i="27"/>
  <c r="R468" i="27" s="1"/>
  <c r="G471" i="27"/>
  <c r="H470" i="27"/>
  <c r="I470" i="27" s="1"/>
  <c r="J470" i="27" s="1"/>
  <c r="L469" i="27"/>
  <c r="K469" i="27"/>
  <c r="K473" i="26" l="1"/>
  <c r="O472" i="26"/>
  <c r="P472" i="26" s="1"/>
  <c r="Q472" i="26" s="1"/>
  <c r="R471" i="26"/>
  <c r="S471" i="26" s="1"/>
  <c r="T471" i="26" s="1"/>
  <c r="U471" i="26"/>
  <c r="V471" i="26" s="1"/>
  <c r="W471" i="26" s="1"/>
  <c r="P469" i="27"/>
  <c r="R469" i="27" s="1"/>
  <c r="H471" i="27"/>
  <c r="I471" i="27" s="1"/>
  <c r="J471" i="27" s="1"/>
  <c r="G472" i="27"/>
  <c r="Q469" i="27"/>
  <c r="S469" i="27" s="1"/>
  <c r="L470" i="27"/>
  <c r="K470" i="27"/>
  <c r="R472" i="26" l="1"/>
  <c r="S472" i="26" s="1"/>
  <c r="T472" i="26" s="1"/>
  <c r="U472" i="26"/>
  <c r="V472" i="26" s="1"/>
  <c r="W472" i="26" s="1"/>
  <c r="O473" i="26"/>
  <c r="P473" i="26" s="1"/>
  <c r="Q473" i="26" s="1"/>
  <c r="K474" i="26"/>
  <c r="Q470" i="27"/>
  <c r="S470" i="27" s="1"/>
  <c r="G473" i="27"/>
  <c r="H472" i="27"/>
  <c r="I472" i="27" s="1"/>
  <c r="J472" i="27" s="1"/>
  <c r="L471" i="27"/>
  <c r="K471" i="27"/>
  <c r="P470" i="27"/>
  <c r="R470" i="27" s="1"/>
  <c r="K475" i="26" l="1"/>
  <c r="O474" i="26"/>
  <c r="P474" i="26" s="1"/>
  <c r="Q474" i="26" s="1"/>
  <c r="R473" i="26"/>
  <c r="S473" i="26" s="1"/>
  <c r="T473" i="26" s="1"/>
  <c r="U473" i="26"/>
  <c r="V473" i="26" s="1"/>
  <c r="W473" i="26" s="1"/>
  <c r="P471" i="27"/>
  <c r="R471" i="27" s="1"/>
  <c r="L472" i="27"/>
  <c r="K472" i="27"/>
  <c r="G474" i="27"/>
  <c r="H473" i="27"/>
  <c r="I473" i="27" s="1"/>
  <c r="J473" i="27" s="1"/>
  <c r="Q471" i="27"/>
  <c r="S471" i="27" s="1"/>
  <c r="R474" i="26" l="1"/>
  <c r="S474" i="26" s="1"/>
  <c r="T474" i="26" s="1"/>
  <c r="U474" i="26"/>
  <c r="V474" i="26" s="1"/>
  <c r="W474" i="26" s="1"/>
  <c r="O475" i="26"/>
  <c r="P475" i="26" s="1"/>
  <c r="Q475" i="26" s="1"/>
  <c r="K476" i="26"/>
  <c r="H474" i="27"/>
  <c r="I474" i="27" s="1"/>
  <c r="J474" i="27" s="1"/>
  <c r="G475" i="27"/>
  <c r="P472" i="27"/>
  <c r="R472" i="27" s="1"/>
  <c r="K473" i="27"/>
  <c r="L473" i="27"/>
  <c r="Q472" i="27"/>
  <c r="S472" i="27" s="1"/>
  <c r="O476" i="26" l="1"/>
  <c r="P476" i="26" s="1"/>
  <c r="Q476" i="26" s="1"/>
  <c r="K477" i="26"/>
  <c r="R475" i="26"/>
  <c r="S475" i="26" s="1"/>
  <c r="T475" i="26" s="1"/>
  <c r="U475" i="26"/>
  <c r="V475" i="26" s="1"/>
  <c r="W475" i="26" s="1"/>
  <c r="Q473" i="27"/>
  <c r="S473" i="27" s="1"/>
  <c r="P473" i="27"/>
  <c r="R473" i="27" s="1"/>
  <c r="G476" i="27"/>
  <c r="H475" i="27"/>
  <c r="I475" i="27" s="1"/>
  <c r="J475" i="27" s="1"/>
  <c r="K474" i="27"/>
  <c r="L474" i="27"/>
  <c r="O477" i="26" l="1"/>
  <c r="P477" i="26" s="1"/>
  <c r="Q477" i="26" s="1"/>
  <c r="K478" i="26"/>
  <c r="U476" i="26"/>
  <c r="V476" i="26" s="1"/>
  <c r="W476" i="26" s="1"/>
  <c r="R476" i="26"/>
  <c r="S476" i="26" s="1"/>
  <c r="T476" i="26" s="1"/>
  <c r="Q474" i="27"/>
  <c r="S474" i="27" s="1"/>
  <c r="H476" i="27"/>
  <c r="I476" i="27" s="1"/>
  <c r="J476" i="27" s="1"/>
  <c r="G477" i="27"/>
  <c r="P474" i="27"/>
  <c r="R474" i="27" s="1"/>
  <c r="L475" i="27"/>
  <c r="K475" i="27"/>
  <c r="O478" i="26" l="1"/>
  <c r="P478" i="26" s="1"/>
  <c r="Q478" i="26" s="1"/>
  <c r="K479" i="26"/>
  <c r="U477" i="26"/>
  <c r="V477" i="26" s="1"/>
  <c r="W477" i="26" s="1"/>
  <c r="R477" i="26"/>
  <c r="S477" i="26" s="1"/>
  <c r="T477" i="26" s="1"/>
  <c r="G478" i="27"/>
  <c r="H477" i="27"/>
  <c r="I477" i="27" s="1"/>
  <c r="J477" i="27" s="1"/>
  <c r="L476" i="27"/>
  <c r="K476" i="27"/>
  <c r="P475" i="27"/>
  <c r="R475" i="27" s="1"/>
  <c r="Q475" i="27"/>
  <c r="S475" i="27" s="1"/>
  <c r="O479" i="26" l="1"/>
  <c r="P479" i="26" s="1"/>
  <c r="Q479" i="26" s="1"/>
  <c r="K480" i="26"/>
  <c r="U478" i="26"/>
  <c r="V478" i="26" s="1"/>
  <c r="W478" i="26" s="1"/>
  <c r="R478" i="26"/>
  <c r="S478" i="26" s="1"/>
  <c r="T478" i="26" s="1"/>
  <c r="Q476" i="27"/>
  <c r="S476" i="27" s="1"/>
  <c r="P476" i="27"/>
  <c r="R476" i="27" s="1"/>
  <c r="K477" i="27"/>
  <c r="L477" i="27"/>
  <c r="G479" i="27"/>
  <c r="H478" i="27"/>
  <c r="I478" i="27" s="1"/>
  <c r="J478" i="27" s="1"/>
  <c r="O480" i="26" l="1"/>
  <c r="P480" i="26" s="1"/>
  <c r="Q480" i="26" s="1"/>
  <c r="K481" i="26"/>
  <c r="U479" i="26"/>
  <c r="V479" i="26" s="1"/>
  <c r="W479" i="26" s="1"/>
  <c r="R479" i="26"/>
  <c r="S479" i="26" s="1"/>
  <c r="T479" i="26" s="1"/>
  <c r="Q477" i="27"/>
  <c r="S477" i="27" s="1"/>
  <c r="P477" i="27"/>
  <c r="R477" i="27" s="1"/>
  <c r="L478" i="27"/>
  <c r="K478" i="27"/>
  <c r="G480" i="27"/>
  <c r="H479" i="27"/>
  <c r="I479" i="27" s="1"/>
  <c r="J479" i="27" s="1"/>
  <c r="O481" i="26" l="1"/>
  <c r="P481" i="26" s="1"/>
  <c r="Q481" i="26" s="1"/>
  <c r="K482" i="26"/>
  <c r="U480" i="26"/>
  <c r="V480" i="26" s="1"/>
  <c r="W480" i="26" s="1"/>
  <c r="R480" i="26"/>
  <c r="S480" i="26" s="1"/>
  <c r="T480" i="26" s="1"/>
  <c r="P478" i="27"/>
  <c r="R478" i="27" s="1"/>
  <c r="L479" i="27"/>
  <c r="K479" i="27"/>
  <c r="Q478" i="27"/>
  <c r="S478" i="27" s="1"/>
  <c r="G481" i="27"/>
  <c r="H480" i="27"/>
  <c r="I480" i="27" s="1"/>
  <c r="J480" i="27" s="1"/>
  <c r="O482" i="26" l="1"/>
  <c r="P482" i="26" s="1"/>
  <c r="Q482" i="26" s="1"/>
  <c r="K483" i="26"/>
  <c r="U481" i="26"/>
  <c r="V481" i="26" s="1"/>
  <c r="W481" i="26" s="1"/>
  <c r="R481" i="26"/>
  <c r="S481" i="26" s="1"/>
  <c r="T481" i="26" s="1"/>
  <c r="G482" i="27"/>
  <c r="H481" i="27"/>
  <c r="I481" i="27" s="1"/>
  <c r="J481" i="27" s="1"/>
  <c r="P479" i="27"/>
  <c r="R479" i="27" s="1"/>
  <c r="K480" i="27"/>
  <c r="L480" i="27"/>
  <c r="Q479" i="27"/>
  <c r="S479" i="27" s="1"/>
  <c r="O483" i="26" l="1"/>
  <c r="P483" i="26" s="1"/>
  <c r="Q483" i="26" s="1"/>
  <c r="K484" i="26"/>
  <c r="R482" i="26"/>
  <c r="S482" i="26" s="1"/>
  <c r="T482" i="26" s="1"/>
  <c r="U482" i="26"/>
  <c r="V482" i="26" s="1"/>
  <c r="W482" i="26" s="1"/>
  <c r="P480" i="27"/>
  <c r="R480" i="27" s="1"/>
  <c r="Q480" i="27"/>
  <c r="S480" i="27" s="1"/>
  <c r="L481" i="27"/>
  <c r="K481" i="27"/>
  <c r="G483" i="27"/>
  <c r="H482" i="27"/>
  <c r="I482" i="27" s="1"/>
  <c r="J482" i="27" s="1"/>
  <c r="R483" i="26" l="1"/>
  <c r="S483" i="26" s="1"/>
  <c r="T483" i="26" s="1"/>
  <c r="U483" i="26"/>
  <c r="V483" i="26" s="1"/>
  <c r="W483" i="26" s="1"/>
  <c r="O484" i="26"/>
  <c r="P484" i="26" s="1"/>
  <c r="Q484" i="26" s="1"/>
  <c r="K485" i="26"/>
  <c r="L482" i="27"/>
  <c r="K482" i="27"/>
  <c r="H483" i="27"/>
  <c r="I483" i="27" s="1"/>
  <c r="J483" i="27" s="1"/>
  <c r="G484" i="27"/>
  <c r="P481" i="27"/>
  <c r="R481" i="27" s="1"/>
  <c r="Q481" i="27"/>
  <c r="S481" i="27" s="1"/>
  <c r="O485" i="26" l="1"/>
  <c r="P485" i="26" s="1"/>
  <c r="Q485" i="26" s="1"/>
  <c r="K486" i="26"/>
  <c r="R484" i="26"/>
  <c r="S484" i="26" s="1"/>
  <c r="T484" i="26" s="1"/>
  <c r="U484" i="26"/>
  <c r="V484" i="26" s="1"/>
  <c r="W484" i="26" s="1"/>
  <c r="H484" i="27"/>
  <c r="I484" i="27" s="1"/>
  <c r="J484" i="27" s="1"/>
  <c r="G485" i="27"/>
  <c r="P482" i="27"/>
  <c r="R482" i="27" s="1"/>
  <c r="K483" i="27"/>
  <c r="L483" i="27"/>
  <c r="Q482" i="27"/>
  <c r="S482" i="27" s="1"/>
  <c r="O486" i="26" l="1"/>
  <c r="P486" i="26" s="1"/>
  <c r="Q486" i="26" s="1"/>
  <c r="K487" i="26"/>
  <c r="R485" i="26"/>
  <c r="S485" i="26" s="1"/>
  <c r="T485" i="26" s="1"/>
  <c r="U485" i="26"/>
  <c r="V485" i="26" s="1"/>
  <c r="W485" i="26" s="1"/>
  <c r="Q483" i="27"/>
  <c r="S483" i="27" s="1"/>
  <c r="P483" i="27"/>
  <c r="R483" i="27" s="1"/>
  <c r="H485" i="27"/>
  <c r="I485" i="27" s="1"/>
  <c r="J485" i="27" s="1"/>
  <c r="G486" i="27"/>
  <c r="K484" i="27"/>
  <c r="L484" i="27"/>
  <c r="O487" i="26" l="1"/>
  <c r="P487" i="26" s="1"/>
  <c r="Q487" i="26" s="1"/>
  <c r="K488" i="26"/>
  <c r="R486" i="26"/>
  <c r="S486" i="26" s="1"/>
  <c r="T486" i="26" s="1"/>
  <c r="U486" i="26"/>
  <c r="V486" i="26" s="1"/>
  <c r="W486" i="26" s="1"/>
  <c r="P484" i="27"/>
  <c r="R484" i="27" s="1"/>
  <c r="L485" i="27"/>
  <c r="K485" i="27"/>
  <c r="Q484" i="27"/>
  <c r="S484" i="27" s="1"/>
  <c r="H486" i="27"/>
  <c r="I486" i="27" s="1"/>
  <c r="J486" i="27" s="1"/>
  <c r="G487" i="27"/>
  <c r="O488" i="26" l="1"/>
  <c r="P488" i="26" s="1"/>
  <c r="Q488" i="26" s="1"/>
  <c r="K489" i="26"/>
  <c r="R487" i="26"/>
  <c r="S487" i="26" s="1"/>
  <c r="T487" i="26" s="1"/>
  <c r="U487" i="26"/>
  <c r="V487" i="26" s="1"/>
  <c r="W487" i="26" s="1"/>
  <c r="P485" i="27"/>
  <c r="R485" i="27" s="1"/>
  <c r="G488" i="27"/>
  <c r="H487" i="27"/>
  <c r="I487" i="27" s="1"/>
  <c r="J487" i="27" s="1"/>
  <c r="K486" i="27"/>
  <c r="L486" i="27"/>
  <c r="Q485" i="27"/>
  <c r="S485" i="27" s="1"/>
  <c r="O489" i="26" l="1"/>
  <c r="P489" i="26" s="1"/>
  <c r="Q489" i="26" s="1"/>
  <c r="K490" i="26"/>
  <c r="U488" i="26"/>
  <c r="V488" i="26" s="1"/>
  <c r="W488" i="26" s="1"/>
  <c r="R488" i="26"/>
  <c r="S488" i="26" s="1"/>
  <c r="T488" i="26" s="1"/>
  <c r="P486" i="27"/>
  <c r="R486" i="27" s="1"/>
  <c r="L487" i="27"/>
  <c r="K487" i="27"/>
  <c r="Q486" i="27"/>
  <c r="S486" i="27" s="1"/>
  <c r="G489" i="27"/>
  <c r="H488" i="27"/>
  <c r="I488" i="27" s="1"/>
  <c r="J488" i="27" s="1"/>
  <c r="O490" i="26" l="1"/>
  <c r="P490" i="26" s="1"/>
  <c r="Q490" i="26" s="1"/>
  <c r="K491" i="26"/>
  <c r="R489" i="26"/>
  <c r="S489" i="26" s="1"/>
  <c r="T489" i="26" s="1"/>
  <c r="U489" i="26"/>
  <c r="V489" i="26" s="1"/>
  <c r="W489" i="26" s="1"/>
  <c r="P487" i="27"/>
  <c r="R487" i="27" s="1"/>
  <c r="G490" i="27"/>
  <c r="H489" i="27"/>
  <c r="I489" i="27" s="1"/>
  <c r="J489" i="27" s="1"/>
  <c r="Q487" i="27"/>
  <c r="S487" i="27" s="1"/>
  <c r="L488" i="27"/>
  <c r="K488" i="27"/>
  <c r="O491" i="26" l="1"/>
  <c r="P491" i="26" s="1"/>
  <c r="Q491" i="26" s="1"/>
  <c r="K492" i="26"/>
  <c r="U490" i="26"/>
  <c r="V490" i="26" s="1"/>
  <c r="W490" i="26" s="1"/>
  <c r="R490" i="26"/>
  <c r="S490" i="26" s="1"/>
  <c r="T490" i="26" s="1"/>
  <c r="P488" i="27"/>
  <c r="R488" i="27" s="1"/>
  <c r="L489" i="27"/>
  <c r="K489" i="27"/>
  <c r="H490" i="27"/>
  <c r="I490" i="27" s="1"/>
  <c r="J490" i="27" s="1"/>
  <c r="G491" i="27"/>
  <c r="Q488" i="27"/>
  <c r="S488" i="27" s="1"/>
  <c r="O492" i="26" l="1"/>
  <c r="P492" i="26" s="1"/>
  <c r="Q492" i="26" s="1"/>
  <c r="K493" i="26"/>
  <c r="R491" i="26"/>
  <c r="S491" i="26" s="1"/>
  <c r="T491" i="26" s="1"/>
  <c r="U491" i="26"/>
  <c r="V491" i="26" s="1"/>
  <c r="W491" i="26" s="1"/>
  <c r="K490" i="27"/>
  <c r="L490" i="27"/>
  <c r="P489" i="27"/>
  <c r="R489" i="27" s="1"/>
  <c r="G492" i="27"/>
  <c r="H491" i="27"/>
  <c r="I491" i="27" s="1"/>
  <c r="J491" i="27" s="1"/>
  <c r="Q489" i="27"/>
  <c r="S489" i="27" s="1"/>
  <c r="O493" i="26" l="1"/>
  <c r="P493" i="26" s="1"/>
  <c r="Q493" i="26" s="1"/>
  <c r="K494" i="26"/>
  <c r="U492" i="26"/>
  <c r="V492" i="26" s="1"/>
  <c r="W492" i="26" s="1"/>
  <c r="R492" i="26"/>
  <c r="S492" i="26" s="1"/>
  <c r="T492" i="26" s="1"/>
  <c r="G493" i="27"/>
  <c r="H492" i="27"/>
  <c r="I492" i="27" s="1"/>
  <c r="J492" i="27" s="1"/>
  <c r="K491" i="27"/>
  <c r="L491" i="27"/>
  <c r="Q490" i="27"/>
  <c r="S490" i="27" s="1"/>
  <c r="P490" i="27"/>
  <c r="R490" i="27" s="1"/>
  <c r="O494" i="26" l="1"/>
  <c r="P494" i="26" s="1"/>
  <c r="Q494" i="26" s="1"/>
  <c r="K495" i="26"/>
  <c r="U493" i="26"/>
  <c r="V493" i="26" s="1"/>
  <c r="W493" i="26" s="1"/>
  <c r="R493" i="26"/>
  <c r="S493" i="26" s="1"/>
  <c r="T493" i="26" s="1"/>
  <c r="P491" i="27"/>
  <c r="R491" i="27" s="1"/>
  <c r="K492" i="27"/>
  <c r="L492" i="27"/>
  <c r="Q491" i="27"/>
  <c r="S491" i="27" s="1"/>
  <c r="H493" i="27"/>
  <c r="I493" i="27" s="1"/>
  <c r="J493" i="27" s="1"/>
  <c r="G494" i="27"/>
  <c r="O495" i="26" l="1"/>
  <c r="P495" i="26" s="1"/>
  <c r="Q495" i="26" s="1"/>
  <c r="K496" i="26"/>
  <c r="R494" i="26"/>
  <c r="S494" i="26" s="1"/>
  <c r="T494" i="26" s="1"/>
  <c r="U494" i="26"/>
  <c r="V494" i="26" s="1"/>
  <c r="W494" i="26" s="1"/>
  <c r="Q492" i="27"/>
  <c r="S492" i="27" s="1"/>
  <c r="G495" i="27"/>
  <c r="H494" i="27"/>
  <c r="I494" i="27" s="1"/>
  <c r="J494" i="27" s="1"/>
  <c r="P492" i="27"/>
  <c r="R492" i="27" s="1"/>
  <c r="L493" i="27"/>
  <c r="K493" i="27"/>
  <c r="O496" i="26" l="1"/>
  <c r="P496" i="26" s="1"/>
  <c r="Q496" i="26" s="1"/>
  <c r="K497" i="26"/>
  <c r="R495" i="26"/>
  <c r="S495" i="26" s="1"/>
  <c r="T495" i="26" s="1"/>
  <c r="U495" i="26"/>
  <c r="V495" i="26" s="1"/>
  <c r="W495" i="26" s="1"/>
  <c r="Q493" i="27"/>
  <c r="S493" i="27" s="1"/>
  <c r="L494" i="27"/>
  <c r="K494" i="27"/>
  <c r="H495" i="27"/>
  <c r="I495" i="27" s="1"/>
  <c r="J495" i="27" s="1"/>
  <c r="G496" i="27"/>
  <c r="P493" i="27"/>
  <c r="R493" i="27" s="1"/>
  <c r="O497" i="26" l="1"/>
  <c r="P497" i="26" s="1"/>
  <c r="Q497" i="26" s="1"/>
  <c r="K498" i="26"/>
  <c r="R496" i="26"/>
  <c r="S496" i="26" s="1"/>
  <c r="T496" i="26" s="1"/>
  <c r="U496" i="26"/>
  <c r="V496" i="26" s="1"/>
  <c r="W496" i="26" s="1"/>
  <c r="L495" i="27"/>
  <c r="K495" i="27"/>
  <c r="P494" i="27"/>
  <c r="R494" i="27" s="1"/>
  <c r="Q494" i="27"/>
  <c r="S494" i="27" s="1"/>
  <c r="H496" i="27"/>
  <c r="I496" i="27" s="1"/>
  <c r="J496" i="27" s="1"/>
  <c r="G497" i="27"/>
  <c r="O498" i="26" l="1"/>
  <c r="P498" i="26" s="1"/>
  <c r="Q498" i="26" s="1"/>
  <c r="K499" i="26"/>
  <c r="R497" i="26"/>
  <c r="S497" i="26" s="1"/>
  <c r="T497" i="26" s="1"/>
  <c r="U497" i="26"/>
  <c r="V497" i="26" s="1"/>
  <c r="W497" i="26" s="1"/>
  <c r="G498" i="27"/>
  <c r="H497" i="27"/>
  <c r="I497" i="27" s="1"/>
  <c r="J497" i="27" s="1"/>
  <c r="L496" i="27"/>
  <c r="K496" i="27"/>
  <c r="P495" i="27"/>
  <c r="R495" i="27" s="1"/>
  <c r="Q495" i="27"/>
  <c r="S495" i="27" s="1"/>
  <c r="O499" i="26" l="1"/>
  <c r="P499" i="26" s="1"/>
  <c r="Q499" i="26" s="1"/>
  <c r="K500" i="26"/>
  <c r="O500" i="26" s="1"/>
  <c r="P500" i="26" s="1"/>
  <c r="R498" i="26"/>
  <c r="S498" i="26" s="1"/>
  <c r="T498" i="26" s="1"/>
  <c r="U498" i="26"/>
  <c r="V498" i="26" s="1"/>
  <c r="W498" i="26" s="1"/>
  <c r="Q496" i="27"/>
  <c r="S496" i="27" s="1"/>
  <c r="L497" i="27"/>
  <c r="K497" i="27"/>
  <c r="P496" i="27"/>
  <c r="R496" i="27" s="1"/>
  <c r="H498" i="27"/>
  <c r="I498" i="27" s="1"/>
  <c r="J498" i="27" s="1"/>
  <c r="G499" i="27"/>
  <c r="Q500" i="26" l="1"/>
  <c r="U500" i="26" s="1"/>
  <c r="V500" i="26" s="1"/>
  <c r="W500" i="26" s="1"/>
  <c r="R499" i="26"/>
  <c r="S499" i="26" s="1"/>
  <c r="T499" i="26" s="1"/>
  <c r="U499" i="26"/>
  <c r="V499" i="26" s="1"/>
  <c r="W499" i="26" s="1"/>
  <c r="K498" i="27"/>
  <c r="L498" i="27"/>
  <c r="P497" i="27"/>
  <c r="R497" i="27" s="1"/>
  <c r="Q497" i="27"/>
  <c r="S497" i="27" s="1"/>
  <c r="H499" i="27"/>
  <c r="I499" i="27" s="1"/>
  <c r="J499" i="27" s="1"/>
  <c r="G500" i="27"/>
  <c r="H500" i="27" s="1"/>
  <c r="I500" i="27" s="1"/>
  <c r="R500" i="26" l="1"/>
  <c r="S500" i="26" s="1"/>
  <c r="T500" i="26" s="1"/>
  <c r="J500" i="27"/>
  <c r="L500" i="27"/>
  <c r="K500" i="27"/>
  <c r="K499" i="27"/>
  <c r="L499" i="27"/>
  <c r="Q498" i="27"/>
  <c r="S498" i="27" s="1"/>
  <c r="P498" i="27"/>
  <c r="R498" i="27" s="1"/>
  <c r="P500" i="27" l="1"/>
  <c r="R500" i="27" s="1"/>
  <c r="Q499" i="27"/>
  <c r="S499" i="27" s="1"/>
  <c r="P499" i="27"/>
  <c r="R499" i="27" s="1"/>
  <c r="Q500" i="27"/>
  <c r="S500" i="27" s="1"/>
  <c r="AK171" i="25" l="1"/>
  <c r="AK124" i="25"/>
  <c r="AK189" i="25"/>
  <c r="AJ150" i="25"/>
  <c r="AL107" i="25"/>
  <c r="AJ110" i="25"/>
  <c r="AJ154" i="25"/>
  <c r="AL102" i="25"/>
  <c r="AJ127" i="25"/>
  <c r="AM114" i="25"/>
  <c r="AM189" i="25"/>
  <c r="AJ173" i="25"/>
  <c r="AK112" i="25"/>
  <c r="AL118" i="25"/>
  <c r="AJ125" i="25"/>
  <c r="AK190" i="25"/>
  <c r="AL196" i="25"/>
  <c r="AK183" i="25"/>
  <c r="AM184" i="25"/>
  <c r="AL115" i="25"/>
  <c r="AK165" i="25"/>
  <c r="AL136" i="25"/>
  <c r="AK141" i="25"/>
  <c r="AJ183" i="25"/>
  <c r="AL127" i="25"/>
  <c r="AK175" i="25"/>
  <c r="AL198" i="25"/>
  <c r="AM140" i="25"/>
  <c r="AJ111" i="25"/>
  <c r="AM130" i="25"/>
  <c r="AK156" i="25"/>
  <c r="AL129" i="25"/>
  <c r="AJ131" i="25"/>
  <c r="AL140" i="25"/>
  <c r="AK142" i="25"/>
  <c r="AK159" i="25"/>
  <c r="AM156" i="25"/>
  <c r="AL171" i="25"/>
  <c r="AL187" i="25"/>
  <c r="AK151" i="25"/>
  <c r="AJ98" i="25"/>
  <c r="AL193" i="25"/>
  <c r="AK107" i="25"/>
  <c r="AK100" i="25"/>
  <c r="AJ137" i="25"/>
  <c r="AL104" i="25"/>
  <c r="AM121" i="25"/>
  <c r="AL176" i="25"/>
  <c r="AL101" i="25"/>
  <c r="AK115" i="25"/>
  <c r="AL112" i="25"/>
  <c r="AL142" i="25"/>
  <c r="AJ165" i="25"/>
  <c r="AJ195" i="25"/>
  <c r="AJ132" i="25"/>
  <c r="AJ172" i="25"/>
  <c r="AK116" i="25"/>
  <c r="AL103" i="25"/>
  <c r="AM166" i="25"/>
  <c r="AK167" i="25"/>
  <c r="AK192" i="25"/>
  <c r="AK125" i="25"/>
  <c r="AM139" i="25"/>
  <c r="AL177" i="25"/>
  <c r="AM160" i="25"/>
  <c r="AK170" i="25"/>
  <c r="AJ116" i="25"/>
  <c r="AM102" i="25"/>
  <c r="AJ138" i="25"/>
  <c r="AM147" i="25"/>
  <c r="AK98" i="25"/>
  <c r="AL141" i="25"/>
  <c r="AK127" i="25"/>
  <c r="AM128" i="25"/>
  <c r="AJ113" i="25"/>
  <c r="AM108" i="25"/>
  <c r="AJ140" i="25"/>
  <c r="AL153" i="25"/>
  <c r="AM116" i="25"/>
  <c r="AK148" i="25"/>
  <c r="AJ122" i="25"/>
  <c r="AK113" i="25"/>
  <c r="AL132" i="25"/>
  <c r="AJ130" i="25"/>
  <c r="AM105" i="25"/>
  <c r="AM165" i="25"/>
  <c r="AJ101" i="25"/>
  <c r="AK182" i="25"/>
  <c r="AK129" i="25"/>
  <c r="AM113" i="25"/>
  <c r="AK136" i="25"/>
  <c r="AJ159" i="25"/>
  <c r="AK178" i="25"/>
  <c r="AM161" i="25"/>
  <c r="AK146" i="25"/>
  <c r="AL114" i="25"/>
  <c r="AK166" i="25"/>
  <c r="AM129" i="25"/>
  <c r="AK135" i="25"/>
  <c r="AM120" i="25"/>
  <c r="AJ192" i="25"/>
  <c r="AJ185" i="25"/>
  <c r="AL105" i="25"/>
  <c r="AK150" i="25"/>
  <c r="AL188" i="25"/>
  <c r="AM143" i="25"/>
  <c r="AM133" i="25"/>
  <c r="AL99" i="25"/>
  <c r="AJ102" i="25"/>
  <c r="AL125" i="25"/>
  <c r="AJ106" i="25"/>
  <c r="AM162" i="25"/>
  <c r="AM119" i="25"/>
  <c r="AK185" i="25"/>
  <c r="AJ109" i="25"/>
  <c r="AM149" i="25"/>
  <c r="AM134" i="25"/>
  <c r="AJ148" i="25"/>
  <c r="AJ123" i="25"/>
  <c r="AM146" i="25"/>
  <c r="AM110" i="25"/>
  <c r="AM136" i="25"/>
  <c r="AL151" i="25"/>
  <c r="AJ198" i="25"/>
  <c r="AK188" i="25"/>
  <c r="AJ142" i="25"/>
  <c r="AJ108" i="25"/>
  <c r="AM158" i="25"/>
  <c r="AK121" i="25"/>
  <c r="AK117" i="25"/>
  <c r="AM174" i="25"/>
  <c r="AJ149" i="25"/>
  <c r="AK168" i="25"/>
  <c r="AJ182" i="25"/>
  <c r="AL156" i="25"/>
  <c r="AM198" i="25"/>
  <c r="AM170" i="25"/>
  <c r="AL152" i="25"/>
  <c r="AM181" i="25"/>
  <c r="AL165" i="25"/>
  <c r="AL100" i="25"/>
  <c r="AK111" i="25"/>
  <c r="AK195" i="25"/>
  <c r="AM131" i="25"/>
  <c r="AK169" i="25"/>
  <c r="AL174" i="25"/>
  <c r="AM153" i="25"/>
  <c r="AL162" i="25"/>
  <c r="AM98" i="25"/>
  <c r="AL189" i="25"/>
  <c r="AK132" i="25"/>
  <c r="AL130" i="25"/>
  <c r="AL145" i="25"/>
  <c r="AM169" i="25"/>
  <c r="AM112" i="25"/>
  <c r="AJ99" i="25"/>
  <c r="AJ115" i="25"/>
  <c r="AL180" i="25"/>
  <c r="AJ175" i="25"/>
  <c r="AM192" i="25"/>
  <c r="AM100" i="25"/>
  <c r="AK131" i="25"/>
  <c r="AJ188" i="25"/>
  <c r="AK161" i="25"/>
  <c r="AJ143" i="25"/>
  <c r="AK160" i="25"/>
  <c r="AK180" i="25"/>
  <c r="AL164" i="25"/>
  <c r="AM186" i="25"/>
  <c r="AJ184" i="25"/>
  <c r="AJ190" i="25"/>
  <c r="AL150" i="25"/>
  <c r="AM99" i="25"/>
  <c r="AL116" i="25"/>
  <c r="AM107" i="25"/>
  <c r="AM138" i="25"/>
  <c r="AL184" i="25"/>
  <c r="AL133" i="25"/>
  <c r="AM125" i="25"/>
  <c r="AJ156" i="25"/>
  <c r="AL108" i="25"/>
  <c r="AL157" i="25"/>
  <c r="AJ193" i="25"/>
  <c r="AK101" i="25"/>
  <c r="AM124" i="25"/>
  <c r="AL197" i="25"/>
  <c r="AJ164" i="25"/>
  <c r="AL134" i="25"/>
  <c r="AM144" i="25"/>
  <c r="AL144" i="25"/>
  <c r="AL167" i="25"/>
  <c r="AM172" i="25"/>
  <c r="AJ180" i="25"/>
  <c r="AJ136" i="25"/>
  <c r="AL185" i="25"/>
  <c r="AL110" i="25"/>
  <c r="AK137" i="25"/>
  <c r="AL182" i="25"/>
  <c r="AJ197" i="25"/>
  <c r="AJ144" i="25"/>
  <c r="AL178" i="25"/>
  <c r="AJ105" i="25"/>
  <c r="AM180" i="25"/>
  <c r="AL170" i="25"/>
  <c r="AL135" i="25"/>
  <c r="AL181" i="25"/>
  <c r="AM142" i="25"/>
  <c r="AM127" i="25"/>
  <c r="AL109" i="25"/>
  <c r="AK102" i="25"/>
  <c r="AM104" i="25"/>
  <c r="AJ141" i="25"/>
  <c r="AK162" i="25"/>
  <c r="AJ135" i="25"/>
  <c r="AJ167" i="25"/>
  <c r="AM159" i="25"/>
  <c r="AM164" i="25"/>
  <c r="AJ179" i="25"/>
  <c r="AJ107" i="25"/>
  <c r="AM118" i="25"/>
  <c r="AL98" i="25"/>
  <c r="AJ134" i="25"/>
  <c r="AJ171" i="25"/>
  <c r="AJ100" i="25"/>
  <c r="AM196" i="25"/>
  <c r="AM173" i="25"/>
  <c r="AJ147" i="25"/>
  <c r="AL138" i="25"/>
  <c r="AK140" i="25"/>
  <c r="AK149" i="25"/>
  <c r="AJ168" i="25"/>
  <c r="AJ146" i="25"/>
  <c r="AK198" i="25"/>
  <c r="AL190" i="25"/>
  <c r="AJ117" i="25"/>
  <c r="AJ177" i="25"/>
  <c r="AK134" i="25"/>
  <c r="AL186" i="25"/>
  <c r="AK186" i="25"/>
  <c r="AL146" i="25"/>
  <c r="AJ119" i="25"/>
  <c r="AM195" i="25"/>
  <c r="AL137" i="25"/>
  <c r="AL139" i="25"/>
  <c r="AI183" i="25"/>
  <c r="AK191" i="25"/>
  <c r="AJ166" i="25"/>
  <c r="AJ158" i="25"/>
  <c r="AK177" i="25"/>
  <c r="AM109" i="25"/>
  <c r="AK176" i="25"/>
  <c r="AJ155" i="25"/>
  <c r="AK152" i="25"/>
  <c r="AJ128" i="25"/>
  <c r="AJ169" i="25"/>
  <c r="AJ170" i="25"/>
  <c r="AJ118" i="25"/>
  <c r="AI145" i="25"/>
  <c r="AK133" i="25"/>
  <c r="AK174" i="25"/>
  <c r="AL172" i="25"/>
  <c r="AM150" i="25"/>
  <c r="AM148" i="25"/>
  <c r="AM141" i="25"/>
  <c r="AJ114" i="25"/>
  <c r="AK143" i="25"/>
  <c r="AM106" i="25"/>
  <c r="AK144" i="25"/>
  <c r="AM135" i="25"/>
  <c r="AJ151" i="25"/>
  <c r="AJ133" i="25"/>
  <c r="AM178" i="25"/>
  <c r="AK158" i="25"/>
  <c r="AK114" i="25"/>
  <c r="AK139" i="25"/>
  <c r="AI146" i="25"/>
  <c r="AM167" i="25"/>
  <c r="AM157" i="25"/>
  <c r="AI171" i="25"/>
  <c r="AK145" i="25"/>
  <c r="AJ174" i="25"/>
  <c r="AK123" i="25"/>
  <c r="AM185" i="25"/>
  <c r="AJ189" i="25"/>
  <c r="AL119" i="25"/>
  <c r="AK153" i="25"/>
  <c r="AK126" i="25"/>
  <c r="AL155" i="25"/>
  <c r="AL117" i="25"/>
  <c r="AL160" i="25"/>
  <c r="AK147" i="25"/>
  <c r="AL121" i="25"/>
  <c r="AM179" i="25"/>
  <c r="AM187" i="25"/>
  <c r="AK128" i="25"/>
  <c r="AM117" i="25"/>
  <c r="AJ163" i="25"/>
  <c r="AJ153" i="25"/>
  <c r="AJ129" i="25"/>
  <c r="AI157" i="25"/>
  <c r="AJ178" i="25"/>
  <c r="AM115" i="25"/>
  <c r="AK155" i="25"/>
  <c r="AK197" i="25"/>
  <c r="AM188" i="25"/>
  <c r="AJ104" i="25"/>
  <c r="AK163" i="25"/>
  <c r="AK99" i="25"/>
  <c r="AI122" i="25"/>
  <c r="AM132" i="25"/>
  <c r="AL149" i="25"/>
  <c r="AI177" i="25"/>
  <c r="AM152" i="25"/>
  <c r="AL195" i="25"/>
  <c r="AM101" i="25"/>
  <c r="AJ112" i="25"/>
  <c r="AK157" i="25"/>
  <c r="AI165" i="25"/>
  <c r="AL175" i="25"/>
  <c r="AM182" i="25"/>
  <c r="AK105" i="25"/>
  <c r="AJ121" i="25"/>
  <c r="AJ145" i="25"/>
  <c r="AJ186" i="25"/>
  <c r="AL173" i="25"/>
  <c r="AI109" i="25"/>
  <c r="AL106" i="25"/>
  <c r="AM163" i="25"/>
  <c r="AK118" i="25"/>
  <c r="AJ139" i="25"/>
  <c r="AM197" i="25"/>
  <c r="AL120" i="25"/>
  <c r="AM171" i="25"/>
  <c r="AK194" i="25"/>
  <c r="AK120" i="25"/>
  <c r="AI190" i="25"/>
  <c r="AI174" i="25"/>
  <c r="AL122" i="25"/>
  <c r="AM123" i="25"/>
  <c r="AL123" i="25"/>
  <c r="AL159" i="25"/>
  <c r="AL131" i="25"/>
  <c r="AM122" i="25"/>
  <c r="AK154" i="25"/>
  <c r="AM154" i="25"/>
  <c r="AK138" i="25"/>
  <c r="AI119" i="25"/>
  <c r="AI100" i="25"/>
  <c r="AK104" i="25"/>
  <c r="AI127" i="25"/>
  <c r="BM127" i="25" s="1"/>
  <c r="AM155" i="25"/>
  <c r="AI180" i="25"/>
  <c r="AI150" i="25"/>
  <c r="AL126" i="25"/>
  <c r="AI195" i="25"/>
  <c r="AK122" i="25"/>
  <c r="AK109" i="25"/>
  <c r="AI126" i="25"/>
  <c r="AI129" i="25"/>
  <c r="AI140" i="25"/>
  <c r="AJ162" i="25"/>
  <c r="AJ196" i="25"/>
  <c r="AI106" i="25"/>
  <c r="AI136" i="25"/>
  <c r="AJ120" i="25"/>
  <c r="AJ124" i="25"/>
  <c r="AK119" i="25"/>
  <c r="AJ187" i="25"/>
  <c r="AL179" i="25"/>
  <c r="AL154" i="25"/>
  <c r="AI103" i="25"/>
  <c r="AI192" i="25"/>
  <c r="AI141" i="25"/>
  <c r="AJ161" i="25"/>
  <c r="AI185" i="25"/>
  <c r="AK106" i="25"/>
  <c r="BA106" i="25" s="1"/>
  <c r="BT106" i="25" s="1"/>
  <c r="AI139" i="25"/>
  <c r="AI172" i="25"/>
  <c r="AL194" i="25"/>
  <c r="AI128" i="25"/>
  <c r="AI135" i="25"/>
  <c r="AK164" i="25"/>
  <c r="AM137" i="25"/>
  <c r="AL192" i="25"/>
  <c r="AI151" i="25"/>
  <c r="AJ152" i="25"/>
  <c r="AI176" i="25"/>
  <c r="AI193" i="25"/>
  <c r="AI143" i="25"/>
  <c r="AI182" i="25"/>
  <c r="BH182" i="25" s="1"/>
  <c r="AI118" i="25"/>
  <c r="AM177" i="25"/>
  <c r="AM111" i="25"/>
  <c r="AI130" i="25"/>
  <c r="AK181" i="25"/>
  <c r="AI115" i="25"/>
  <c r="AJ191" i="25"/>
  <c r="AJ176" i="25"/>
  <c r="AK173" i="25"/>
  <c r="AJ103" i="25"/>
  <c r="AL191" i="25"/>
  <c r="AM103" i="25"/>
  <c r="AK130" i="25"/>
  <c r="AM151" i="25"/>
  <c r="AL143" i="25"/>
  <c r="AI132" i="25"/>
  <c r="AI142" i="25"/>
  <c r="BJ142" i="25" s="1"/>
  <c r="AI187" i="25"/>
  <c r="AM190" i="25"/>
  <c r="AI107" i="25"/>
  <c r="AI137" i="25"/>
  <c r="AL128" i="25"/>
  <c r="AI155" i="25"/>
  <c r="AM145" i="25"/>
  <c r="AI110" i="25"/>
  <c r="AI104" i="25"/>
  <c r="AM175" i="25"/>
  <c r="AI105" i="25"/>
  <c r="AI117" i="25"/>
  <c r="AI133" i="25"/>
  <c r="AI186" i="25"/>
  <c r="AI198" i="25"/>
  <c r="BF198" i="25" s="1"/>
  <c r="AI181" i="25"/>
  <c r="AI168" i="25"/>
  <c r="AJ194" i="25"/>
  <c r="AK110" i="25"/>
  <c r="AK108" i="25"/>
  <c r="AI123" i="25"/>
  <c r="AI102" i="25"/>
  <c r="AI98" i="25"/>
  <c r="AL166" i="25"/>
  <c r="AL161" i="25"/>
  <c r="AI178" i="25"/>
  <c r="AI167" i="25"/>
  <c r="AK184" i="25"/>
  <c r="AK172" i="25"/>
  <c r="AI158" i="25"/>
  <c r="AI191" i="25"/>
  <c r="AI138" i="25"/>
  <c r="AK103" i="25"/>
  <c r="AL111" i="25"/>
  <c r="AI164" i="25"/>
  <c r="AM193" i="25"/>
  <c r="AI194" i="25"/>
  <c r="AM176" i="25"/>
  <c r="AK196" i="25"/>
  <c r="AI152" i="25"/>
  <c r="AJ181" i="25"/>
  <c r="AL113" i="25"/>
  <c r="AL147" i="25"/>
  <c r="AL168" i="25"/>
  <c r="AK179" i="25"/>
  <c r="AJ126" i="25"/>
  <c r="AI134" i="25"/>
  <c r="AM191" i="25"/>
  <c r="AI131" i="25"/>
  <c r="AI188" i="25"/>
  <c r="AI144" i="25"/>
  <c r="AI184" i="25"/>
  <c r="AY184" i="25" s="1"/>
  <c r="AI153" i="25"/>
  <c r="AM126" i="25"/>
  <c r="AI148" i="25"/>
  <c r="AI111" i="25"/>
  <c r="AI162" i="25"/>
  <c r="AM194" i="25"/>
  <c r="AI121" i="25"/>
  <c r="AI160" i="25"/>
  <c r="AI159" i="25"/>
  <c r="AI147" i="25"/>
  <c r="AI120" i="25"/>
  <c r="AJ160" i="25"/>
  <c r="AI189" i="25"/>
  <c r="AI166" i="25"/>
  <c r="AL183" i="25"/>
  <c r="AL148" i="25"/>
  <c r="AL169" i="25"/>
  <c r="AJ157" i="25"/>
  <c r="AI113" i="25"/>
  <c r="AI124" i="25"/>
  <c r="AI173" i="25"/>
  <c r="AI125" i="25"/>
  <c r="AI154" i="25"/>
  <c r="AI101" i="25"/>
  <c r="BC101" i="25" s="1"/>
  <c r="AI99" i="25"/>
  <c r="AI114" i="25"/>
  <c r="AI108" i="25"/>
  <c r="AI175" i="25"/>
  <c r="AI196" i="25"/>
  <c r="AI161" i="25"/>
  <c r="AM183" i="25"/>
  <c r="AI170" i="25"/>
  <c r="BI170" i="25" s="1"/>
  <c r="CI170" i="25" s="1"/>
  <c r="AI179" i="25"/>
  <c r="AK193" i="25"/>
  <c r="AI112" i="25"/>
  <c r="AI169" i="25"/>
  <c r="AI156" i="25"/>
  <c r="AI149" i="25"/>
  <c r="AI116" i="25"/>
  <c r="AL124" i="25"/>
  <c r="AI163" i="25"/>
  <c r="AI197" i="25"/>
  <c r="AL163" i="25"/>
  <c r="AL158" i="25"/>
  <c r="AK187" i="25"/>
  <c r="AM168" i="25"/>
  <c r="BB168" i="25" s="1"/>
  <c r="BK153" i="25" l="1"/>
  <c r="BD146" i="25"/>
  <c r="BZ146" i="25" s="1"/>
  <c r="BG98" i="25"/>
  <c r="AZ139" i="25"/>
  <c r="BG166" i="25"/>
  <c r="CF166" i="25" s="1"/>
  <c r="BL180" i="25"/>
  <c r="BI112" i="25"/>
  <c r="CJ112" i="25" s="1"/>
  <c r="BM125" i="25"/>
  <c r="BJ155" i="25"/>
  <c r="BH149" i="25"/>
  <c r="CH149" i="25" s="1"/>
  <c r="BI99" i="25"/>
  <c r="CJ99" i="25" s="1"/>
  <c r="BK174" i="25"/>
  <c r="BK186" i="25"/>
  <c r="CN186" i="25" s="1"/>
  <c r="BB190" i="25"/>
  <c r="AY162" i="25"/>
  <c r="BO162" i="25" s="1"/>
  <c r="BA109" i="25"/>
  <c r="BS109" i="25" s="1"/>
  <c r="BI152" i="25"/>
  <c r="CJ152" i="25" s="1"/>
  <c r="BA187" i="25"/>
  <c r="BS187" i="25" s="1"/>
  <c r="AY144" i="25"/>
  <c r="BO144" i="25" s="1"/>
  <c r="BM165" i="25"/>
  <c r="CR165" i="25" s="1"/>
  <c r="BF108" i="25"/>
  <c r="CC108" i="25" s="1"/>
  <c r="BB183" i="25"/>
  <c r="BV183" i="25" s="1"/>
  <c r="BC177" i="25"/>
  <c r="BX177" i="25" s="1"/>
  <c r="BC171" i="25"/>
  <c r="AY172" i="25"/>
  <c r="BP172" i="25" s="1"/>
  <c r="BG193" i="25"/>
  <c r="CE193" i="25" s="1"/>
  <c r="BI188" i="25"/>
  <c r="CJ188" i="25" s="1"/>
  <c r="AY107" i="25"/>
  <c r="BP107" i="25" s="1"/>
  <c r="BL154" i="25"/>
  <c r="CP154" i="25" s="1"/>
  <c r="BG131" i="25"/>
  <c r="AZ176" i="25"/>
  <c r="BR176" i="25" s="1"/>
  <c r="BD185" i="25"/>
  <c r="BH114" i="25"/>
  <c r="CG114" i="25" s="1"/>
  <c r="BC191" i="25"/>
  <c r="BX191" i="25" s="1"/>
  <c r="BM134" i="25"/>
  <c r="CR134" i="25" s="1"/>
  <c r="BD164" i="25"/>
  <c r="BE142" i="25"/>
  <c r="CA142" i="25" s="1"/>
  <c r="BL141" i="25"/>
  <c r="CP141" i="25" s="1"/>
  <c r="BL197" i="25"/>
  <c r="CP197" i="25" s="1"/>
  <c r="BA102" i="25"/>
  <c r="BT102" i="25" s="1"/>
  <c r="BC175" i="25"/>
  <c r="BX175" i="25" s="1"/>
  <c r="BJ100" i="25"/>
  <c r="CL100" i="25" s="1"/>
  <c r="BJ132" i="25"/>
  <c r="CL132" i="25" s="1"/>
  <c r="BE129" i="25"/>
  <c r="CB129" i="25" s="1"/>
  <c r="BK158" i="25"/>
  <c r="CM158" i="25" s="1"/>
  <c r="BA138" i="25"/>
  <c r="BS138" i="25" s="1"/>
  <c r="CP180" i="25"/>
  <c r="CO180" i="25"/>
  <c r="BC126" i="25"/>
  <c r="BX126" i="25" s="1"/>
  <c r="BB158" i="25"/>
  <c r="BV158" i="25" s="1"/>
  <c r="BH152" i="25"/>
  <c r="CH152" i="25" s="1"/>
  <c r="BC145" i="25"/>
  <c r="BW145" i="25" s="1"/>
  <c r="BL132" i="25"/>
  <c r="CP132" i="25" s="1"/>
  <c r="BB192" i="25"/>
  <c r="BV192" i="25" s="1"/>
  <c r="BF139" i="25"/>
  <c r="CD139" i="25" s="1"/>
  <c r="BL106" i="25"/>
  <c r="CO106" i="25" s="1"/>
  <c r="BK134" i="25"/>
  <c r="BB147" i="25"/>
  <c r="BV147" i="25" s="1"/>
  <c r="BB143" i="25"/>
  <c r="BV143" i="25" s="1"/>
  <c r="BD173" i="25"/>
  <c r="BZ173" i="25" s="1"/>
  <c r="BM159" i="25"/>
  <c r="CR159" i="25" s="1"/>
  <c r="BB128" i="25"/>
  <c r="BU128" i="25" s="1"/>
  <c r="BE135" i="25"/>
  <c r="CB135" i="25" s="1"/>
  <c r="BK140" i="25"/>
  <c r="CN140" i="25" s="1"/>
  <c r="BD163" i="25"/>
  <c r="BY163" i="25" s="1"/>
  <c r="BL124" i="25"/>
  <c r="BI160" i="25"/>
  <c r="CJ160" i="25" s="1"/>
  <c r="AZ194" i="25"/>
  <c r="BF148" i="25"/>
  <c r="CD148" i="25" s="1"/>
  <c r="BC183" i="25"/>
  <c r="BX183" i="25" s="1"/>
  <c r="AZ186" i="25"/>
  <c r="BQ186" i="25" s="1"/>
  <c r="BG107" i="25"/>
  <c r="CE107" i="25" s="1"/>
  <c r="BL126" i="25"/>
  <c r="CP126" i="25" s="1"/>
  <c r="BL174" i="25"/>
  <c r="AZ157" i="25"/>
  <c r="BQ157" i="25" s="1"/>
  <c r="BB191" i="25"/>
  <c r="BV191" i="25" s="1"/>
  <c r="BH172" i="25"/>
  <c r="CG172" i="25" s="1"/>
  <c r="BD196" i="25"/>
  <c r="BJ152" i="25"/>
  <c r="AY139" i="25"/>
  <c r="BO139" i="25" s="1"/>
  <c r="BA122" i="25"/>
  <c r="BS122" i="25" s="1"/>
  <c r="BB173" i="25"/>
  <c r="BV173" i="25" s="1"/>
  <c r="BJ149" i="25"/>
  <c r="CK149" i="25" s="1"/>
  <c r="BI175" i="25"/>
  <c r="CJ175" i="25" s="1"/>
  <c r="BM111" i="25"/>
  <c r="CR111" i="25" s="1"/>
  <c r="BB111" i="25"/>
  <c r="BU111" i="25" s="1"/>
  <c r="BA173" i="25"/>
  <c r="BS173" i="25" s="1"/>
  <c r="BA119" i="25"/>
  <c r="BS119" i="25" s="1"/>
  <c r="BI195" i="25"/>
  <c r="CJ195" i="25" s="1"/>
  <c r="BA108" i="25"/>
  <c r="BT108" i="25" s="1"/>
  <c r="BC122" i="25"/>
  <c r="BX122" i="25" s="1"/>
  <c r="AZ181" i="25"/>
  <c r="BL136" i="25"/>
  <c r="CP136" i="25" s="1"/>
  <c r="CA129" i="25"/>
  <c r="BW175" i="25"/>
  <c r="AZ161" i="25"/>
  <c r="BQ161" i="25" s="1"/>
  <c r="AY125" i="25"/>
  <c r="BO125" i="25" s="1"/>
  <c r="BB148" i="25"/>
  <c r="BM144" i="25"/>
  <c r="BB166" i="25"/>
  <c r="BV166" i="25" s="1"/>
  <c r="AZ191" i="25"/>
  <c r="BR191" i="25" s="1"/>
  <c r="BS106" i="25"/>
  <c r="BH136" i="25"/>
  <c r="BF104" i="25"/>
  <c r="CD104" i="25" s="1"/>
  <c r="BK190" i="25"/>
  <c r="BB119" i="25"/>
  <c r="BU119" i="25" s="1"/>
  <c r="AY175" i="25"/>
  <c r="BO175" i="25" s="1"/>
  <c r="CE166" i="25"/>
  <c r="BK101" i="25"/>
  <c r="BD175" i="25"/>
  <c r="BE117" i="25"/>
  <c r="BH132" i="25"/>
  <c r="CG132" i="25" s="1"/>
  <c r="BG135" i="25"/>
  <c r="BH164" i="25"/>
  <c r="CG164" i="25" s="1"/>
  <c r="BJ144" i="25"/>
  <c r="CK144" i="25" s="1"/>
  <c r="BJ182" i="25"/>
  <c r="BB163" i="25"/>
  <c r="BV163" i="25" s="1"/>
  <c r="BE173" i="25"/>
  <c r="CN158" i="25"/>
  <c r="BC188" i="25"/>
  <c r="BW188" i="25" s="1"/>
  <c r="BF173" i="25"/>
  <c r="BF184" i="25"/>
  <c r="CD184" i="25" s="1"/>
  <c r="BC193" i="25"/>
  <c r="BW193" i="25" s="1"/>
  <c r="BA172" i="25"/>
  <c r="BS172" i="25" s="1"/>
  <c r="BC194" i="25"/>
  <c r="BC103" i="25"/>
  <c r="BX103" i="25" s="1"/>
  <c r="BE152" i="25"/>
  <c r="CB152" i="25" s="1"/>
  <c r="BL119" i="25"/>
  <c r="CO119" i="25" s="1"/>
  <c r="BE164" i="25"/>
  <c r="CA164" i="25" s="1"/>
  <c r="BI108" i="25"/>
  <c r="CJ108" i="25" s="1"/>
  <c r="BD102" i="25"/>
  <c r="BJ188" i="25"/>
  <c r="BC111" i="25"/>
  <c r="BX111" i="25" s="1"/>
  <c r="BI162" i="25"/>
  <c r="BL102" i="25"/>
  <c r="BB122" i="25"/>
  <c r="BU122" i="25" s="1"/>
  <c r="AZ145" i="25"/>
  <c r="BB195" i="25"/>
  <c r="BV195" i="25" s="1"/>
  <c r="BA155" i="25"/>
  <c r="BS155" i="25" s="1"/>
  <c r="BB121" i="25"/>
  <c r="AZ160" i="25"/>
  <c r="BQ160" i="25" s="1"/>
  <c r="BI191" i="25"/>
  <c r="CJ191" i="25" s="1"/>
  <c r="BA184" i="25"/>
  <c r="BT184" i="25" s="1"/>
  <c r="BH195" i="25"/>
  <c r="BG120" i="25"/>
  <c r="BJ104" i="25"/>
  <c r="CL104" i="25" s="1"/>
  <c r="BI103" i="25"/>
  <c r="BJ153" i="25"/>
  <c r="BM139" i="25"/>
  <c r="AZ162" i="25"/>
  <c r="BQ162" i="25" s="1"/>
  <c r="BD109" i="25"/>
  <c r="BY109" i="25" s="1"/>
  <c r="AY127" i="25"/>
  <c r="BJ177" i="25"/>
  <c r="CK177" i="25" s="1"/>
  <c r="BL166" i="25"/>
  <c r="BG110" i="25"/>
  <c r="CF110" i="25" s="1"/>
  <c r="BC155" i="25"/>
  <c r="BW155" i="25" s="1"/>
  <c r="AY136" i="25"/>
  <c r="BO136" i="25" s="1"/>
  <c r="BA196" i="25"/>
  <c r="BT196" i="25" s="1"/>
  <c r="BL163" i="25"/>
  <c r="CO163" i="25" s="1"/>
  <c r="BC168" i="25"/>
  <c r="BX168" i="25" s="1"/>
  <c r="BM124" i="25"/>
  <c r="CR124" i="25" s="1"/>
  <c r="AY101" i="25"/>
  <c r="BO101" i="25" s="1"/>
  <c r="BA103" i="25"/>
  <c r="BG144" i="25"/>
  <c r="CE144" i="25" s="1"/>
  <c r="BP139" i="25"/>
  <c r="AZ120" i="25"/>
  <c r="BR120" i="25" s="1"/>
  <c r="BG140" i="25"/>
  <c r="CF140" i="25" s="1"/>
  <c r="BB175" i="25"/>
  <c r="BU175" i="25" s="1"/>
  <c r="BY146" i="25"/>
  <c r="BM197" i="25"/>
  <c r="BA193" i="25"/>
  <c r="BT193" i="25" s="1"/>
  <c r="AZ126" i="25"/>
  <c r="BH173" i="25"/>
  <c r="BA164" i="25"/>
  <c r="BK192" i="25"/>
  <c r="BM132" i="25"/>
  <c r="CR132" i="25" s="1"/>
  <c r="BE139" i="25"/>
  <c r="CA139" i="25" s="1"/>
  <c r="BB169" i="25"/>
  <c r="BU169" i="25" s="1"/>
  <c r="AY193" i="25"/>
  <c r="BO193" i="25" s="1"/>
  <c r="BA104" i="25"/>
  <c r="BT104" i="25" s="1"/>
  <c r="BH190" i="25"/>
  <c r="CG190" i="25" s="1"/>
  <c r="BK122" i="25"/>
  <c r="AZ153" i="25"/>
  <c r="BA153" i="25"/>
  <c r="BS153" i="25" s="1"/>
  <c r="CE98" i="25"/>
  <c r="CF98" i="25"/>
  <c r="BX194" i="25"/>
  <c r="BW194" i="25"/>
  <c r="BZ185" i="25"/>
  <c r="BY185" i="25"/>
  <c r="BZ196" i="25"/>
  <c r="BY196" i="25"/>
  <c r="CQ124" i="25"/>
  <c r="BF114" i="25"/>
  <c r="BJ114" i="25"/>
  <c r="BE114" i="25"/>
  <c r="BK114" i="25"/>
  <c r="AY114" i="25"/>
  <c r="BM114" i="25"/>
  <c r="BL114" i="25"/>
  <c r="BG114" i="25"/>
  <c r="BD114" i="25"/>
  <c r="AZ114" i="25"/>
  <c r="BI114" i="25"/>
  <c r="CH182" i="25"/>
  <c r="CG182" i="25"/>
  <c r="BW191" i="25"/>
  <c r="BP144" i="25"/>
  <c r="BJ167" i="25"/>
  <c r="BA167" i="25"/>
  <c r="AY167" i="25"/>
  <c r="BL167" i="25"/>
  <c r="BC167" i="25"/>
  <c r="BD167" i="25"/>
  <c r="BK167" i="25"/>
  <c r="BM167" i="25"/>
  <c r="BH167" i="25"/>
  <c r="BE167" i="25"/>
  <c r="BG167" i="25"/>
  <c r="BF167" i="25"/>
  <c r="CD198" i="25"/>
  <c r="CC198" i="25"/>
  <c r="CK155" i="25"/>
  <c r="CL155" i="25"/>
  <c r="BJ115" i="25"/>
  <c r="BA115" i="25"/>
  <c r="BG115" i="25"/>
  <c r="BB115" i="25"/>
  <c r="BD115" i="25"/>
  <c r="BM115" i="25"/>
  <c r="BF115" i="25"/>
  <c r="AZ115" i="25"/>
  <c r="BI115" i="25"/>
  <c r="BH115" i="25"/>
  <c r="BL115" i="25"/>
  <c r="AY115" i="25"/>
  <c r="BE115" i="25"/>
  <c r="BK115" i="25"/>
  <c r="BC115" i="25"/>
  <c r="BG128" i="25"/>
  <c r="BJ128" i="25"/>
  <c r="BI128" i="25"/>
  <c r="BF128" i="25"/>
  <c r="BL128" i="25"/>
  <c r="BM128" i="25"/>
  <c r="BD128" i="25"/>
  <c r="BH128" i="25"/>
  <c r="AY128" i="25"/>
  <c r="BA128" i="25"/>
  <c r="BE128" i="25"/>
  <c r="CQ127" i="25"/>
  <c r="CR127" i="25"/>
  <c r="BC163" i="25"/>
  <c r="BX188" i="25"/>
  <c r="BO184" i="25"/>
  <c r="BP184" i="25"/>
  <c r="BK112" i="25"/>
  <c r="AY112" i="25"/>
  <c r="BJ112" i="25"/>
  <c r="BF112" i="25"/>
  <c r="BD112" i="25"/>
  <c r="BM112" i="25"/>
  <c r="BL112" i="25"/>
  <c r="BG112" i="25"/>
  <c r="BE112" i="25"/>
  <c r="CD108" i="25"/>
  <c r="BH111" i="25"/>
  <c r="AY111" i="25"/>
  <c r="BA111" i="25"/>
  <c r="BI111" i="25"/>
  <c r="BJ111" i="25"/>
  <c r="BF111" i="25"/>
  <c r="BL111" i="25"/>
  <c r="BK111" i="25"/>
  <c r="BE111" i="25"/>
  <c r="BG111" i="25"/>
  <c r="BJ98" i="25"/>
  <c r="BE151" i="25"/>
  <c r="BI151" i="25"/>
  <c r="BA151" i="25"/>
  <c r="BJ151" i="25"/>
  <c r="BM151" i="25"/>
  <c r="BK151" i="25"/>
  <c r="BG151" i="25"/>
  <c r="BF151" i="25"/>
  <c r="BD151" i="25"/>
  <c r="BH151" i="25"/>
  <c r="BL151" i="25"/>
  <c r="BC137" i="25"/>
  <c r="BE137" i="25"/>
  <c r="BR139" i="25"/>
  <c r="BQ139" i="25"/>
  <c r="BL161" i="25"/>
  <c r="AY151" i="25"/>
  <c r="BC154" i="25"/>
  <c r="BA156" i="25"/>
  <c r="BI156" i="25"/>
  <c r="BK156" i="25"/>
  <c r="BH156" i="25"/>
  <c r="BE156" i="25"/>
  <c r="AZ156" i="25"/>
  <c r="BB156" i="25"/>
  <c r="BL156" i="25"/>
  <c r="BD156" i="25"/>
  <c r="BF156" i="25"/>
  <c r="BG156" i="25"/>
  <c r="BJ156" i="25"/>
  <c r="BK110" i="25"/>
  <c r="BD110" i="25"/>
  <c r="BL110" i="25"/>
  <c r="BE110" i="25"/>
  <c r="BJ110" i="25"/>
  <c r="AY110" i="25"/>
  <c r="BM110" i="25"/>
  <c r="BB110" i="25"/>
  <c r="BF110" i="25"/>
  <c r="BH110" i="25"/>
  <c r="BA110" i="25"/>
  <c r="BI110" i="25"/>
  <c r="BA116" i="25"/>
  <c r="BI116" i="25"/>
  <c r="BD116" i="25"/>
  <c r="AZ116" i="25"/>
  <c r="BJ116" i="25"/>
  <c r="BM116" i="25"/>
  <c r="BK116" i="25"/>
  <c r="BE116" i="25"/>
  <c r="BG116" i="25"/>
  <c r="BL116" i="25"/>
  <c r="AY116" i="25"/>
  <c r="BH116" i="25"/>
  <c r="BD154" i="25"/>
  <c r="AZ154" i="25"/>
  <c r="BM154" i="25"/>
  <c r="BH154" i="25"/>
  <c r="BJ154" i="25"/>
  <c r="BF154" i="25"/>
  <c r="BG154" i="25"/>
  <c r="BK154" i="25"/>
  <c r="BI154" i="25"/>
  <c r="BB154" i="25"/>
  <c r="BV168" i="25"/>
  <c r="BU168" i="25"/>
  <c r="BT187" i="25"/>
  <c r="BG197" i="25"/>
  <c r="BD197" i="25"/>
  <c r="BE197" i="25"/>
  <c r="BF197" i="25"/>
  <c r="BB197" i="25"/>
  <c r="AY197" i="25"/>
  <c r="BC197" i="25"/>
  <c r="BI197" i="25"/>
  <c r="BJ197" i="25"/>
  <c r="BK197" i="25"/>
  <c r="BH197" i="25"/>
  <c r="BS193" i="25"/>
  <c r="CH114" i="25"/>
  <c r="CR125" i="25"/>
  <c r="CQ125" i="25"/>
  <c r="BG113" i="25"/>
  <c r="BK113" i="25"/>
  <c r="AZ113" i="25"/>
  <c r="BA113" i="25"/>
  <c r="BC113" i="25"/>
  <c r="BJ113" i="25"/>
  <c r="BL113" i="25"/>
  <c r="BH113" i="25"/>
  <c r="BM113" i="25"/>
  <c r="BE113" i="25"/>
  <c r="AY113" i="25"/>
  <c r="BI113" i="25"/>
  <c r="BF113" i="25"/>
  <c r="BD113" i="25"/>
  <c r="BE159" i="25"/>
  <c r="BI159" i="25"/>
  <c r="AY159" i="25"/>
  <c r="BC159" i="25"/>
  <c r="BG159" i="25"/>
  <c r="BL159" i="25"/>
  <c r="BJ159" i="25"/>
  <c r="BK159" i="25"/>
  <c r="BH159" i="25"/>
  <c r="BF159" i="25"/>
  <c r="BD159" i="25"/>
  <c r="BZ164" i="25"/>
  <c r="BY164" i="25"/>
  <c r="BD178" i="25"/>
  <c r="BE178" i="25"/>
  <c r="BF178" i="25"/>
  <c r="BH178" i="25"/>
  <c r="BL178" i="25"/>
  <c r="BK178" i="25"/>
  <c r="BJ178" i="25"/>
  <c r="BB178" i="25"/>
  <c r="BC178" i="25"/>
  <c r="AZ178" i="25"/>
  <c r="BG178" i="25"/>
  <c r="BM178" i="25"/>
  <c r="BI178" i="25"/>
  <c r="AY178" i="25"/>
  <c r="CC104" i="25"/>
  <c r="BC151" i="25"/>
  <c r="CJ103" i="25"/>
  <c r="CI103" i="25"/>
  <c r="BK118" i="25"/>
  <c r="BI118" i="25"/>
  <c r="BF118" i="25"/>
  <c r="BM118" i="25"/>
  <c r="BD118" i="25"/>
  <c r="BL118" i="25"/>
  <c r="BC118" i="25"/>
  <c r="BJ118" i="25"/>
  <c r="BH118" i="25"/>
  <c r="AY118" i="25"/>
  <c r="AZ118" i="25"/>
  <c r="BE118" i="25"/>
  <c r="BG118" i="25"/>
  <c r="BA118" i="25"/>
  <c r="BD111" i="25"/>
  <c r="BB194" i="25"/>
  <c r="BA154" i="25"/>
  <c r="BQ194" i="25"/>
  <c r="BR194" i="25"/>
  <c r="CN192" i="25"/>
  <c r="CM192" i="25"/>
  <c r="BA194" i="25"/>
  <c r="BU121" i="25"/>
  <c r="BV121" i="25"/>
  <c r="CC173" i="25"/>
  <c r="CD173" i="25"/>
  <c r="AY157" i="25"/>
  <c r="BA157" i="25"/>
  <c r="CI175" i="25"/>
  <c r="BC176" i="25"/>
  <c r="BK176" i="25"/>
  <c r="BG148" i="25"/>
  <c r="BB161" i="25"/>
  <c r="CF144" i="25"/>
  <c r="CL188" i="25"/>
  <c r="CK188" i="25"/>
  <c r="BH112" i="25"/>
  <c r="BK143" i="25"/>
  <c r="AY156" i="25"/>
  <c r="BL103" i="25"/>
  <c r="BT119" i="25"/>
  <c r="CA152" i="25"/>
  <c r="BW171" i="25"/>
  <c r="BX171" i="25"/>
  <c r="CL152" i="25"/>
  <c r="CK152" i="25"/>
  <c r="BJ187" i="25"/>
  <c r="BM187" i="25"/>
  <c r="AY187" i="25"/>
  <c r="BK187" i="25"/>
  <c r="BH187" i="25"/>
  <c r="BG187" i="25"/>
  <c r="BE187" i="25"/>
  <c r="BL187" i="25"/>
  <c r="BD187" i="25"/>
  <c r="BI187" i="25"/>
  <c r="BF187" i="25"/>
  <c r="AZ187" i="25"/>
  <c r="CP124" i="25"/>
  <c r="CO124" i="25"/>
  <c r="AY163" i="25"/>
  <c r="BF163" i="25"/>
  <c r="BM163" i="25"/>
  <c r="BG163" i="25"/>
  <c r="BI163" i="25"/>
  <c r="BA163" i="25"/>
  <c r="BK163" i="25"/>
  <c r="BE163" i="25"/>
  <c r="BJ163" i="25"/>
  <c r="BH163" i="25"/>
  <c r="BM156" i="25"/>
  <c r="BI179" i="25"/>
  <c r="AY179" i="25"/>
  <c r="BF179" i="25"/>
  <c r="BE179" i="25"/>
  <c r="BD179" i="25"/>
  <c r="AZ179" i="25"/>
  <c r="BM179" i="25"/>
  <c r="BK179" i="25"/>
  <c r="BJ179" i="25"/>
  <c r="BH179" i="25"/>
  <c r="BG179" i="25"/>
  <c r="BC121" i="25"/>
  <c r="BL121" i="25"/>
  <c r="AY121" i="25"/>
  <c r="BI121" i="25"/>
  <c r="BJ121" i="25"/>
  <c r="BM121" i="25"/>
  <c r="BG121" i="25"/>
  <c r="BE121" i="25"/>
  <c r="BF121" i="25"/>
  <c r="BD121" i="25"/>
  <c r="BK121" i="25"/>
  <c r="BB113" i="25"/>
  <c r="BG168" i="25"/>
  <c r="BJ133" i="25"/>
  <c r="BM133" i="25"/>
  <c r="BF133" i="25"/>
  <c r="BI133" i="25"/>
  <c r="BC133" i="25"/>
  <c r="BL133" i="25"/>
  <c r="BK133" i="25"/>
  <c r="BB133" i="25"/>
  <c r="BE133" i="25"/>
  <c r="BG133" i="25"/>
  <c r="BD133" i="25"/>
  <c r="BA133" i="25"/>
  <c r="AY133" i="25"/>
  <c r="BH133" i="25"/>
  <c r="AZ133" i="25"/>
  <c r="CK142" i="25"/>
  <c r="CL142" i="25"/>
  <c r="BA130" i="25"/>
  <c r="BL130" i="25"/>
  <c r="BL179" i="25"/>
  <c r="BU192" i="25"/>
  <c r="BF138" i="25"/>
  <c r="BE185" i="25"/>
  <c r="BH103" i="25"/>
  <c r="BE189" i="25"/>
  <c r="BM189" i="25"/>
  <c r="BH189" i="25"/>
  <c r="BL189" i="25"/>
  <c r="BB189" i="25"/>
  <c r="BG189" i="25"/>
  <c r="BD189" i="25"/>
  <c r="BI189" i="25"/>
  <c r="AZ189" i="25"/>
  <c r="AY189" i="25"/>
  <c r="BJ189" i="25"/>
  <c r="BF189" i="25"/>
  <c r="BK189" i="25"/>
  <c r="BU190" i="25"/>
  <c r="BV190" i="25"/>
  <c r="BL194" i="25"/>
  <c r="BB124" i="25"/>
  <c r="CJ170" i="25"/>
  <c r="BA179" i="25"/>
  <c r="BU166" i="25"/>
  <c r="CA117" i="25"/>
  <c r="CB117" i="25"/>
  <c r="CP119" i="25"/>
  <c r="BB131" i="25"/>
  <c r="BL131" i="25"/>
  <c r="CN174" i="25"/>
  <c r="CM174" i="25"/>
  <c r="BR145" i="25"/>
  <c r="BQ145" i="25"/>
  <c r="CK182" i="25"/>
  <c r="CL182" i="25"/>
  <c r="BQ153" i="25"/>
  <c r="BR153" i="25"/>
  <c r="AY123" i="25"/>
  <c r="BD123" i="25"/>
  <c r="BK123" i="25"/>
  <c r="BG123" i="25"/>
  <c r="BF123" i="25"/>
  <c r="BI123" i="25"/>
  <c r="BL123" i="25"/>
  <c r="BE123" i="25"/>
  <c r="BM123" i="25"/>
  <c r="BH123" i="25"/>
  <c r="BC123" i="25"/>
  <c r="BB123" i="25"/>
  <c r="BJ123" i="25"/>
  <c r="BO127" i="25"/>
  <c r="BP127" i="25"/>
  <c r="BW101" i="25"/>
  <c r="BX101" i="25"/>
  <c r="BV148" i="25"/>
  <c r="BU148" i="25"/>
  <c r="CE120" i="25"/>
  <c r="CF120" i="25"/>
  <c r="BE154" i="25"/>
  <c r="BH121" i="25"/>
  <c r="BH98" i="25"/>
  <c r="BF98" i="25"/>
  <c r="BK98" i="25"/>
  <c r="BA98" i="25"/>
  <c r="BM98" i="25"/>
  <c r="BL98" i="25"/>
  <c r="BE98" i="25"/>
  <c r="BI98" i="25"/>
  <c r="AY98" i="25"/>
  <c r="BD98" i="25"/>
  <c r="BH105" i="25"/>
  <c r="BL105" i="25"/>
  <c r="BC105" i="25"/>
  <c r="BD105" i="25"/>
  <c r="BK105" i="25"/>
  <c r="BB105" i="25"/>
  <c r="BF105" i="25"/>
  <c r="BG105" i="25"/>
  <c r="BM105" i="25"/>
  <c r="AY105" i="25"/>
  <c r="BE105" i="25"/>
  <c r="BJ105" i="25"/>
  <c r="BI105" i="25"/>
  <c r="BA105" i="25"/>
  <c r="CF107" i="25"/>
  <c r="BH148" i="25"/>
  <c r="BQ176" i="25"/>
  <c r="CM134" i="25"/>
  <c r="CN134" i="25"/>
  <c r="AZ121" i="25"/>
  <c r="AY150" i="25"/>
  <c r="BI150" i="25"/>
  <c r="BD150" i="25"/>
  <c r="AZ150" i="25"/>
  <c r="BM150" i="25"/>
  <c r="BH150" i="25"/>
  <c r="BJ150" i="25"/>
  <c r="BB150" i="25"/>
  <c r="BE150" i="25"/>
  <c r="BL150" i="25"/>
  <c r="BK150" i="25"/>
  <c r="BF150" i="25"/>
  <c r="BG150" i="25"/>
  <c r="BL196" i="25"/>
  <c r="BE196" i="25"/>
  <c r="BH196" i="25"/>
  <c r="BF196" i="25"/>
  <c r="BI196" i="25"/>
  <c r="AY196" i="25"/>
  <c r="BK196" i="25"/>
  <c r="BG196" i="25"/>
  <c r="AZ196" i="25"/>
  <c r="BM196" i="25"/>
  <c r="BJ196" i="25"/>
  <c r="CH173" i="25"/>
  <c r="CG173" i="25"/>
  <c r="BM169" i="25"/>
  <c r="BG169" i="25"/>
  <c r="BK169" i="25"/>
  <c r="BI169" i="25"/>
  <c r="BE169" i="25"/>
  <c r="BD169" i="25"/>
  <c r="BC169" i="25"/>
  <c r="AY169" i="25"/>
  <c r="BF169" i="25"/>
  <c r="BH169" i="25"/>
  <c r="BL169" i="25"/>
  <c r="BJ169" i="25"/>
  <c r="BF170" i="25"/>
  <c r="BH170" i="25"/>
  <c r="BA170" i="25"/>
  <c r="AY170" i="25"/>
  <c r="BM170" i="25"/>
  <c r="BL170" i="25"/>
  <c r="BE170" i="25"/>
  <c r="BD170" i="25"/>
  <c r="BB170" i="25"/>
  <c r="BK170" i="25"/>
  <c r="BJ170" i="25"/>
  <c r="BG170" i="25"/>
  <c r="BR181" i="25"/>
  <c r="BQ181" i="25"/>
  <c r="BX193" i="25"/>
  <c r="BI138" i="25"/>
  <c r="AY138" i="25"/>
  <c r="BD138" i="25"/>
  <c r="BH138" i="25"/>
  <c r="BM138" i="25"/>
  <c r="BG138" i="25"/>
  <c r="BK138" i="25"/>
  <c r="BJ138" i="25"/>
  <c r="BL138" i="25"/>
  <c r="BE138" i="25"/>
  <c r="BD181" i="25"/>
  <c r="BX145" i="25"/>
  <c r="BU191" i="25"/>
  <c r="BB179" i="25"/>
  <c r="BE126" i="25"/>
  <c r="BD126" i="25"/>
  <c r="BG126" i="25"/>
  <c r="BH126" i="25"/>
  <c r="AY126" i="25"/>
  <c r="BK126" i="25"/>
  <c r="BM126" i="25"/>
  <c r="BF126" i="25"/>
  <c r="BJ126" i="25"/>
  <c r="BI126" i="25"/>
  <c r="BB126" i="25"/>
  <c r="CG136" i="25"/>
  <c r="CH136" i="25"/>
  <c r="BX155" i="25"/>
  <c r="BJ161" i="25"/>
  <c r="BG161" i="25"/>
  <c r="BK161" i="25"/>
  <c r="AY161" i="25"/>
  <c r="BI161" i="25"/>
  <c r="BC161" i="25"/>
  <c r="BE161" i="25"/>
  <c r="BF161" i="25"/>
  <c r="BM161" i="25"/>
  <c r="BD161" i="25"/>
  <c r="BH161" i="25"/>
  <c r="BI149" i="25"/>
  <c r="BL149" i="25"/>
  <c r="BG149" i="25"/>
  <c r="BM149" i="25"/>
  <c r="AY149" i="25"/>
  <c r="BE149" i="25"/>
  <c r="AZ149" i="25"/>
  <c r="BA149" i="25"/>
  <c r="BK149" i="25"/>
  <c r="BF149" i="25"/>
  <c r="BD149" i="25"/>
  <c r="BE99" i="25"/>
  <c r="BL99" i="25"/>
  <c r="BD99" i="25"/>
  <c r="BF99" i="25"/>
  <c r="BK99" i="25"/>
  <c r="BM99" i="25"/>
  <c r="BC99" i="25"/>
  <c r="BJ99" i="25"/>
  <c r="BH99" i="25"/>
  <c r="BG99" i="25"/>
  <c r="AY99" i="25"/>
  <c r="AY185" i="25"/>
  <c r="BA185" i="25"/>
  <c r="BJ185" i="25"/>
  <c r="BH185" i="25"/>
  <c r="BK185" i="25"/>
  <c r="BI185" i="25"/>
  <c r="BL185" i="25"/>
  <c r="BG185" i="25"/>
  <c r="BM185" i="25"/>
  <c r="BF185" i="25"/>
  <c r="BW168" i="25"/>
  <c r="BF116" i="25"/>
  <c r="CI112" i="25"/>
  <c r="AY154" i="25"/>
  <c r="BH147" i="25"/>
  <c r="BC147" i="25"/>
  <c r="BD147" i="25"/>
  <c r="BG147" i="25"/>
  <c r="AY147" i="25"/>
  <c r="BM147" i="25"/>
  <c r="BK147" i="25"/>
  <c r="BF147" i="25"/>
  <c r="BA147" i="25"/>
  <c r="BI147" i="25"/>
  <c r="BJ147" i="25"/>
  <c r="BE147" i="25"/>
  <c r="BL147" i="25"/>
  <c r="CN153" i="25"/>
  <c r="CM153" i="25"/>
  <c r="CE131" i="25"/>
  <c r="CF131" i="25"/>
  <c r="CI152" i="25"/>
  <c r="BY173" i="25"/>
  <c r="BL198" i="25"/>
  <c r="BB198" i="25"/>
  <c r="BI198" i="25"/>
  <c r="BG198" i="25"/>
  <c r="BK198" i="25"/>
  <c r="BD198" i="25"/>
  <c r="BC198" i="25"/>
  <c r="BJ198" i="25"/>
  <c r="BE198" i="25"/>
  <c r="AY198" i="25"/>
  <c r="BA198" i="25"/>
  <c r="BM198" i="25"/>
  <c r="BH198" i="25"/>
  <c r="CF193" i="25"/>
  <c r="BI167" i="25"/>
  <c r="BK128" i="25"/>
  <c r="BR162" i="25"/>
  <c r="CH195" i="25"/>
  <c r="CG195" i="25"/>
  <c r="BF125" i="25"/>
  <c r="BD145" i="25"/>
  <c r="BK148" i="25"/>
  <c r="BD148" i="25"/>
  <c r="AZ148" i="25"/>
  <c r="BL148" i="25"/>
  <c r="BI148" i="25"/>
  <c r="BE148" i="25"/>
  <c r="BM148" i="25"/>
  <c r="BE134" i="25"/>
  <c r="BG134" i="25"/>
  <c r="AY134" i="25"/>
  <c r="BF134" i="25"/>
  <c r="BL134" i="25"/>
  <c r="BD134" i="25"/>
  <c r="AZ134" i="25"/>
  <c r="BJ134" i="25"/>
  <c r="BF194" i="25"/>
  <c r="BG194" i="25"/>
  <c r="BK194" i="25"/>
  <c r="BJ194" i="25"/>
  <c r="AY194" i="25"/>
  <c r="BM194" i="25"/>
  <c r="BD194" i="25"/>
  <c r="BH194" i="25"/>
  <c r="BI194" i="25"/>
  <c r="BG175" i="25"/>
  <c r="BD186" i="25"/>
  <c r="BL186" i="25"/>
  <c r="BH186" i="25"/>
  <c r="BA186" i="25"/>
  <c r="BG186" i="25"/>
  <c r="BM186" i="25"/>
  <c r="BF186" i="25"/>
  <c r="BJ117" i="25"/>
  <c r="BC190" i="25"/>
  <c r="BE186" i="25"/>
  <c r="BK102" i="25"/>
  <c r="AY108" i="25"/>
  <c r="BE172" i="25"/>
  <c r="BK106" i="25"/>
  <c r="BJ106" i="25"/>
  <c r="BH106" i="25"/>
  <c r="BM106" i="25"/>
  <c r="BG106" i="25"/>
  <c r="AY106" i="25"/>
  <c r="BF106" i="25"/>
  <c r="BE180" i="25"/>
  <c r="BM180" i="25"/>
  <c r="BJ180" i="25"/>
  <c r="AZ180" i="25"/>
  <c r="AY180" i="25"/>
  <c r="BA180" i="25"/>
  <c r="BI180" i="25"/>
  <c r="BK180" i="25"/>
  <c r="BH180" i="25"/>
  <c r="BB180" i="25"/>
  <c r="BG180" i="25"/>
  <c r="BF180" i="25"/>
  <c r="BB159" i="25"/>
  <c r="BJ195" i="25"/>
  <c r="CN122" i="25"/>
  <c r="CM122" i="25"/>
  <c r="BK124" i="25"/>
  <c r="BI124" i="25"/>
  <c r="BJ124" i="25"/>
  <c r="BE124" i="25"/>
  <c r="BD124" i="25"/>
  <c r="BC124" i="25"/>
  <c r="BF124" i="25"/>
  <c r="BG124" i="25"/>
  <c r="BH124" i="25"/>
  <c r="AY124" i="25"/>
  <c r="BF153" i="25"/>
  <c r="BD131" i="25"/>
  <c r="BL173" i="25"/>
  <c r="BI181" i="25"/>
  <c r="BL181" i="25"/>
  <c r="BF181" i="25"/>
  <c r="BM181" i="25"/>
  <c r="BH181" i="25"/>
  <c r="BC181" i="25"/>
  <c r="AY181" i="25"/>
  <c r="BE181" i="25"/>
  <c r="BG181" i="25"/>
  <c r="BJ181" i="25"/>
  <c r="BF117" i="25"/>
  <c r="BD117" i="25"/>
  <c r="BI117" i="25"/>
  <c r="BL117" i="25"/>
  <c r="BK117" i="25"/>
  <c r="BH117" i="25"/>
  <c r="AZ117" i="25"/>
  <c r="AY117" i="25"/>
  <c r="BC117" i="25"/>
  <c r="BG117" i="25"/>
  <c r="BF132" i="25"/>
  <c r="BB132" i="25"/>
  <c r="BG132" i="25"/>
  <c r="BD132" i="25"/>
  <c r="BE132" i="25"/>
  <c r="AY132" i="25"/>
  <c r="BK132" i="25"/>
  <c r="BC132" i="25"/>
  <c r="BK175" i="25"/>
  <c r="BE176" i="25"/>
  <c r="BB176" i="25"/>
  <c r="AY176" i="25"/>
  <c r="BD176" i="25"/>
  <c r="BH176" i="25"/>
  <c r="BG176" i="25"/>
  <c r="BM176" i="25"/>
  <c r="BF176" i="25"/>
  <c r="BA176" i="25"/>
  <c r="BL176" i="25"/>
  <c r="BJ176" i="25"/>
  <c r="BI176" i="25"/>
  <c r="CC139" i="25"/>
  <c r="BA141" i="25"/>
  <c r="BJ141" i="25"/>
  <c r="BH141" i="25"/>
  <c r="BF141" i="25"/>
  <c r="BE141" i="25"/>
  <c r="BM141" i="25"/>
  <c r="BK141" i="25"/>
  <c r="BD141" i="25"/>
  <c r="BG141" i="25"/>
  <c r="BC141" i="25"/>
  <c r="AY141" i="25"/>
  <c r="BH134" i="25"/>
  <c r="BD180" i="25"/>
  <c r="BB106" i="25"/>
  <c r="BI165" i="25"/>
  <c r="BD165" i="25"/>
  <c r="BA165" i="25"/>
  <c r="AY165" i="25"/>
  <c r="BJ165" i="25"/>
  <c r="BK165" i="25"/>
  <c r="BC165" i="25"/>
  <c r="BH165" i="25"/>
  <c r="BL165" i="25"/>
  <c r="BE165" i="25"/>
  <c r="BF165" i="25"/>
  <c r="BG165" i="25"/>
  <c r="BA99" i="25"/>
  <c r="AY148" i="25"/>
  <c r="AY131" i="25"/>
  <c r="BJ131" i="25"/>
  <c r="BK131" i="25"/>
  <c r="BH131" i="25"/>
  <c r="BF131" i="25"/>
  <c r="BC131" i="25"/>
  <c r="BM131" i="25"/>
  <c r="BE131" i="25"/>
  <c r="BL164" i="25"/>
  <c r="AY164" i="25"/>
  <c r="BK164" i="25"/>
  <c r="BF164" i="25"/>
  <c r="BJ164" i="25"/>
  <c r="BG164" i="25"/>
  <c r="BM164" i="25"/>
  <c r="AY137" i="25"/>
  <c r="BL137" i="25"/>
  <c r="BM137" i="25"/>
  <c r="BD137" i="25"/>
  <c r="BI137" i="25"/>
  <c r="BB137" i="25"/>
  <c r="BG137" i="25"/>
  <c r="BA181" i="25"/>
  <c r="BG182" i="25"/>
  <c r="BF182" i="25"/>
  <c r="BI182" i="25"/>
  <c r="AZ182" i="25"/>
  <c r="AY182" i="25"/>
  <c r="BD182" i="25"/>
  <c r="BL182" i="25"/>
  <c r="BE182" i="25"/>
  <c r="BK182" i="25"/>
  <c r="BM182" i="25"/>
  <c r="BJ148" i="25"/>
  <c r="BK181" i="25"/>
  <c r="BH137" i="25"/>
  <c r="BF195" i="25"/>
  <c r="BL195" i="25"/>
  <c r="AY195" i="25"/>
  <c r="BE195" i="25"/>
  <c r="BM195" i="25"/>
  <c r="BK195" i="25"/>
  <c r="BD195" i="25"/>
  <c r="BG195" i="25"/>
  <c r="BI141" i="25"/>
  <c r="BH166" i="25"/>
  <c r="AY152" i="25"/>
  <c r="AZ112" i="25"/>
  <c r="BJ186" i="25"/>
  <c r="BD106" i="25"/>
  <c r="BE153" i="25"/>
  <c r="BG153" i="25"/>
  <c r="BB153" i="25"/>
  <c r="BL153" i="25"/>
  <c r="BC153" i="25"/>
  <c r="BH153" i="25"/>
  <c r="BD153" i="25"/>
  <c r="BI153" i="25"/>
  <c r="BM153" i="25"/>
  <c r="BJ125" i="25"/>
  <c r="BD125" i="25"/>
  <c r="BI125" i="25"/>
  <c r="BG125" i="25"/>
  <c r="BL125" i="25"/>
  <c r="BH125" i="25"/>
  <c r="BI120" i="25"/>
  <c r="BM162" i="25"/>
  <c r="BH144" i="25"/>
  <c r="BE191" i="25"/>
  <c r="BG191" i="25"/>
  <c r="AY191" i="25"/>
  <c r="BD191" i="25"/>
  <c r="BK191" i="25"/>
  <c r="BM191" i="25"/>
  <c r="BF191" i="25"/>
  <c r="BH191" i="25"/>
  <c r="BL191" i="25"/>
  <c r="BJ191" i="25"/>
  <c r="BA191" i="25"/>
  <c r="BE125" i="25"/>
  <c r="AY186" i="25"/>
  <c r="BF137" i="25"/>
  <c r="BI100" i="25"/>
  <c r="BD100" i="25"/>
  <c r="BE100" i="25"/>
  <c r="BM100" i="25"/>
  <c r="BH100" i="25"/>
  <c r="BL100" i="25"/>
  <c r="AY100" i="25"/>
  <c r="BK100" i="25"/>
  <c r="BG100" i="25"/>
  <c r="BF100" i="25"/>
  <c r="AY142" i="25"/>
  <c r="BC182" i="25"/>
  <c r="BB149" i="25"/>
  <c r="BB117" i="25"/>
  <c r="BI106" i="25"/>
  <c r="BI132" i="25"/>
  <c r="BE166" i="25"/>
  <c r="BJ166" i="25"/>
  <c r="BK166" i="25"/>
  <c r="BF166" i="25"/>
  <c r="BD166" i="25"/>
  <c r="BI166" i="25"/>
  <c r="AY166" i="25"/>
  <c r="BM166" i="25"/>
  <c r="BJ120" i="25"/>
  <c r="BK120" i="25"/>
  <c r="BH120" i="25"/>
  <c r="BM120" i="25"/>
  <c r="BC120" i="25"/>
  <c r="BL120" i="25"/>
  <c r="BE120" i="25"/>
  <c r="BF120" i="25"/>
  <c r="BB120" i="25"/>
  <c r="BA120" i="25"/>
  <c r="BD120" i="25"/>
  <c r="BK160" i="25"/>
  <c r="BD160" i="25"/>
  <c r="BH160" i="25"/>
  <c r="BA160" i="25"/>
  <c r="BM160" i="25"/>
  <c r="BG160" i="25"/>
  <c r="BL160" i="25"/>
  <c r="AY160" i="25"/>
  <c r="BE160" i="25"/>
  <c r="BJ160" i="25"/>
  <c r="BB160" i="25"/>
  <c r="BF160" i="25"/>
  <c r="BF162" i="25"/>
  <c r="BG162" i="25"/>
  <c r="BJ162" i="25"/>
  <c r="BH162" i="25"/>
  <c r="BD162" i="25"/>
  <c r="BA162" i="25"/>
  <c r="BE162" i="25"/>
  <c r="BL162" i="25"/>
  <c r="BK162" i="25"/>
  <c r="BH102" i="25"/>
  <c r="BF102" i="25"/>
  <c r="BJ102" i="25"/>
  <c r="AY102" i="25"/>
  <c r="AZ102" i="25"/>
  <c r="BG102" i="25"/>
  <c r="BI102" i="25"/>
  <c r="BE102" i="25"/>
  <c r="BM102" i="25"/>
  <c r="BM193" i="25"/>
  <c r="BI193" i="25"/>
  <c r="BD193" i="25"/>
  <c r="BL193" i="25"/>
  <c r="AZ193" i="25"/>
  <c r="BH193" i="25"/>
  <c r="BJ193" i="25"/>
  <c r="AY153" i="25"/>
  <c r="BD135" i="25"/>
  <c r="BA135" i="25"/>
  <c r="BF135" i="25"/>
  <c r="BI135" i="25"/>
  <c r="BJ135" i="25"/>
  <c r="AZ135" i="25"/>
  <c r="BM135" i="25"/>
  <c r="BK135" i="25"/>
  <c r="BL135" i="25"/>
  <c r="AY135" i="25"/>
  <c r="BH135" i="25"/>
  <c r="BI139" i="25"/>
  <c r="BL139" i="25"/>
  <c r="BK139" i="25"/>
  <c r="BJ139" i="25"/>
  <c r="BC139" i="25"/>
  <c r="BG139" i="25"/>
  <c r="BH139" i="25"/>
  <c r="BD139" i="25"/>
  <c r="BA139" i="25"/>
  <c r="CQ132" i="25"/>
  <c r="CM140" i="25"/>
  <c r="BI164" i="25"/>
  <c r="BT109" i="25"/>
  <c r="BP136" i="25"/>
  <c r="BE109" i="25"/>
  <c r="BE157" i="25"/>
  <c r="BC187" i="25"/>
  <c r="BE106" i="25"/>
  <c r="BJ171" i="25"/>
  <c r="AZ151" i="25"/>
  <c r="AZ166" i="25"/>
  <c r="BJ192" i="25"/>
  <c r="BA192" i="25"/>
  <c r="BG192" i="25"/>
  <c r="BM192" i="25"/>
  <c r="BI192" i="25"/>
  <c r="BF192" i="25"/>
  <c r="BH192" i="25"/>
  <c r="BL192" i="25"/>
  <c r="BD192" i="25"/>
  <c r="BE192" i="25"/>
  <c r="AY192" i="25"/>
  <c r="BE194" i="25"/>
  <c r="BF127" i="25"/>
  <c r="BH127" i="25"/>
  <c r="BI127" i="25"/>
  <c r="BK127" i="25"/>
  <c r="BG127" i="25"/>
  <c r="BE127" i="25"/>
  <c r="BJ127" i="25"/>
  <c r="BD127" i="25"/>
  <c r="BL127" i="25"/>
  <c r="BA145" i="25"/>
  <c r="BI186" i="25"/>
  <c r="AZ104" i="25"/>
  <c r="BM175" i="25"/>
  <c r="BF175" i="25"/>
  <c r="BJ175" i="25"/>
  <c r="BH175" i="25"/>
  <c r="BL175" i="25"/>
  <c r="BE175" i="25"/>
  <c r="BJ173" i="25"/>
  <c r="AY173" i="25"/>
  <c r="BG173" i="25"/>
  <c r="BK173" i="25"/>
  <c r="BM173" i="25"/>
  <c r="BI173" i="25"/>
  <c r="BK184" i="25"/>
  <c r="BG184" i="25"/>
  <c r="BC184" i="25"/>
  <c r="BM184" i="25"/>
  <c r="BB184" i="25"/>
  <c r="BD184" i="25"/>
  <c r="BL184" i="25"/>
  <c r="AZ184" i="25"/>
  <c r="BI184" i="25"/>
  <c r="BJ184" i="25"/>
  <c r="BE184" i="25"/>
  <c r="BH184" i="25"/>
  <c r="BK125" i="25"/>
  <c r="BI155" i="25"/>
  <c r="BL155" i="25"/>
  <c r="BG155" i="25"/>
  <c r="AY155" i="25"/>
  <c r="BD155" i="25"/>
  <c r="BH155" i="25"/>
  <c r="BE155" i="25"/>
  <c r="BM155" i="25"/>
  <c r="BK155" i="25"/>
  <c r="BF155" i="25"/>
  <c r="AZ103" i="25"/>
  <c r="BI131" i="25"/>
  <c r="BH143" i="25"/>
  <c r="BE143" i="25"/>
  <c r="BC143" i="25"/>
  <c r="BI143" i="25"/>
  <c r="BJ143" i="25"/>
  <c r="BG143" i="25"/>
  <c r="BD143" i="25"/>
  <c r="BF143" i="25"/>
  <c r="BL143" i="25"/>
  <c r="BM143" i="25"/>
  <c r="AZ152" i="25"/>
  <c r="AY143" i="25"/>
  <c r="AZ124" i="25"/>
  <c r="BC140" i="25"/>
  <c r="BH140" i="25"/>
  <c r="BD140" i="25"/>
  <c r="BE140" i="25"/>
  <c r="BI140" i="25"/>
  <c r="BL140" i="25"/>
  <c r="BJ140" i="25"/>
  <c r="AY140" i="25"/>
  <c r="BF140" i="25"/>
  <c r="BM140" i="25"/>
  <c r="BC152" i="25"/>
  <c r="BK137" i="25"/>
  <c r="BC135" i="25"/>
  <c r="BL188" i="25"/>
  <c r="BM188" i="25"/>
  <c r="BF188" i="25"/>
  <c r="AY188" i="25"/>
  <c r="BA188" i="25"/>
  <c r="BK188" i="25"/>
  <c r="AZ188" i="25"/>
  <c r="BG188" i="25"/>
  <c r="BE188" i="25"/>
  <c r="BH188" i="25"/>
  <c r="BD188" i="25"/>
  <c r="BE158" i="25"/>
  <c r="BF158" i="25"/>
  <c r="BD158" i="25"/>
  <c r="BL158" i="25"/>
  <c r="BC158" i="25"/>
  <c r="BH158" i="25"/>
  <c r="BJ158" i="25"/>
  <c r="BM158" i="25"/>
  <c r="BG158" i="25"/>
  <c r="BA158" i="25"/>
  <c r="BB104" i="25"/>
  <c r="BM104" i="25"/>
  <c r="BD104" i="25"/>
  <c r="BE104" i="25"/>
  <c r="BH104" i="25"/>
  <c r="AY104" i="25"/>
  <c r="BI104" i="25"/>
  <c r="BL104" i="25"/>
  <c r="BG104" i="25"/>
  <c r="BK104" i="25"/>
  <c r="BG130" i="25"/>
  <c r="BK130" i="25"/>
  <c r="BH130" i="25"/>
  <c r="BI130" i="25"/>
  <c r="BM130" i="25"/>
  <c r="BD130" i="25"/>
  <c r="BE130" i="25"/>
  <c r="BF130" i="25"/>
  <c r="AY130" i="25"/>
  <c r="BJ130" i="25"/>
  <c r="AY158" i="25"/>
  <c r="BF193" i="25"/>
  <c r="BD129" i="25"/>
  <c r="BM129" i="25"/>
  <c r="BK129" i="25"/>
  <c r="BL129" i="25"/>
  <c r="BA129" i="25"/>
  <c r="BF129" i="25"/>
  <c r="BI129" i="25"/>
  <c r="BC129" i="25"/>
  <c r="BJ129" i="25"/>
  <c r="BH129" i="25"/>
  <c r="BG129" i="25"/>
  <c r="AZ129" i="25"/>
  <c r="AY129" i="25"/>
  <c r="BE193" i="25"/>
  <c r="BJ119" i="25"/>
  <c r="BI119" i="25"/>
  <c r="BD119" i="25"/>
  <c r="BF119" i="25"/>
  <c r="BH119" i="25"/>
  <c r="BM119" i="25"/>
  <c r="BK119" i="25"/>
  <c r="AY119" i="25"/>
  <c r="BC119" i="25"/>
  <c r="BG119" i="25"/>
  <c r="BE119" i="25"/>
  <c r="AZ163" i="25"/>
  <c r="BC179" i="25"/>
  <c r="BB155" i="25"/>
  <c r="BA114" i="25"/>
  <c r="BB139" i="25"/>
  <c r="BC185" i="25"/>
  <c r="BG108" i="25"/>
  <c r="BD108" i="25"/>
  <c r="BH108" i="25"/>
  <c r="BM108" i="25"/>
  <c r="BK108" i="25"/>
  <c r="BE108" i="25"/>
  <c r="BJ108" i="25"/>
  <c r="BL108" i="25"/>
  <c r="BH101" i="25"/>
  <c r="BE101" i="25"/>
  <c r="AZ101" i="25"/>
  <c r="BJ101" i="25"/>
  <c r="BI101" i="25"/>
  <c r="BD101" i="25"/>
  <c r="BG101" i="25"/>
  <c r="BA101" i="25"/>
  <c r="BL101" i="25"/>
  <c r="BF101" i="25"/>
  <c r="BM101" i="25"/>
  <c r="BI144" i="25"/>
  <c r="BE144" i="25"/>
  <c r="BF144" i="25"/>
  <c r="BC144" i="25"/>
  <c r="BD144" i="25"/>
  <c r="BB144" i="25"/>
  <c r="BA144" i="25"/>
  <c r="BK144" i="25"/>
  <c r="BL144" i="25"/>
  <c r="AY120" i="25"/>
  <c r="BD152" i="25"/>
  <c r="BF152" i="25"/>
  <c r="BK152" i="25"/>
  <c r="BL152" i="25"/>
  <c r="BG152" i="25"/>
  <c r="BA152" i="25"/>
  <c r="BM152" i="25"/>
  <c r="BM168" i="25"/>
  <c r="AY168" i="25"/>
  <c r="BL168" i="25"/>
  <c r="BH168" i="25"/>
  <c r="BE168" i="25"/>
  <c r="BF168" i="25"/>
  <c r="BK168" i="25"/>
  <c r="BD168" i="25"/>
  <c r="BJ168" i="25"/>
  <c r="AZ168" i="25"/>
  <c r="BI168" i="25"/>
  <c r="BL107" i="25"/>
  <c r="BK107" i="25"/>
  <c r="BE107" i="25"/>
  <c r="BH107" i="25"/>
  <c r="BD107" i="25"/>
  <c r="AZ107" i="25"/>
  <c r="BJ107" i="25"/>
  <c r="BM107" i="25"/>
  <c r="BF107" i="25"/>
  <c r="BL142" i="25"/>
  <c r="BD142" i="25"/>
  <c r="BK142" i="25"/>
  <c r="BG142" i="25"/>
  <c r="BM142" i="25"/>
  <c r="BF142" i="25"/>
  <c r="BC142" i="25"/>
  <c r="BI142" i="25"/>
  <c r="BH142" i="25"/>
  <c r="BK193" i="25"/>
  <c r="BI158" i="25"/>
  <c r="BI172" i="25"/>
  <c r="BD172" i="25"/>
  <c r="BG172" i="25"/>
  <c r="BK172" i="25"/>
  <c r="BM172" i="25"/>
  <c r="BF172" i="25"/>
  <c r="BJ172" i="25"/>
  <c r="BL172" i="25"/>
  <c r="BJ103" i="25"/>
  <c r="BM103" i="25"/>
  <c r="BE103" i="25"/>
  <c r="BD103" i="25"/>
  <c r="BK103" i="25"/>
  <c r="BG103" i="25"/>
  <c r="BF103" i="25"/>
  <c r="AY103" i="25"/>
  <c r="BK136" i="25"/>
  <c r="BI136" i="25"/>
  <c r="BM136" i="25"/>
  <c r="BJ136" i="25"/>
  <c r="BC136" i="25"/>
  <c r="BD136" i="25"/>
  <c r="BF136" i="25"/>
  <c r="BE136" i="25"/>
  <c r="BG136" i="25"/>
  <c r="BI107" i="25"/>
  <c r="BM117" i="25"/>
  <c r="BI134" i="25"/>
  <c r="BJ137" i="25"/>
  <c r="BA197" i="25"/>
  <c r="BA126" i="25"/>
  <c r="BA123" i="25"/>
  <c r="BC106" i="25"/>
  <c r="BF174" i="25"/>
  <c r="BB146" i="25"/>
  <c r="BC104" i="25"/>
  <c r="BC150" i="25"/>
  <c r="BB172" i="25"/>
  <c r="AZ169" i="25"/>
  <c r="BA140" i="25"/>
  <c r="BC196" i="25"/>
  <c r="BB98" i="25"/>
  <c r="BC98" i="25"/>
  <c r="BA178" i="25"/>
  <c r="BK171" i="25"/>
  <c r="AY174" i="25"/>
  <c r="AY146" i="25"/>
  <c r="BJ146" i="25"/>
  <c r="BL146" i="25"/>
  <c r="BH146" i="25"/>
  <c r="BG146" i="25"/>
  <c r="BC146" i="25"/>
  <c r="BM146" i="25"/>
  <c r="BI146" i="25"/>
  <c r="BK146" i="25"/>
  <c r="BE146" i="25"/>
  <c r="BF146" i="25"/>
  <c r="AZ177" i="25"/>
  <c r="BJ190" i="25"/>
  <c r="BE190" i="25"/>
  <c r="BL190" i="25"/>
  <c r="BM190" i="25"/>
  <c r="BF190" i="25"/>
  <c r="BD190" i="25"/>
  <c r="BI109" i="25"/>
  <c r="BL177" i="25"/>
  <c r="AY177" i="25"/>
  <c r="BD177" i="25"/>
  <c r="BI177" i="25"/>
  <c r="BM177" i="25"/>
  <c r="BK177" i="25"/>
  <c r="BG177" i="25"/>
  <c r="BD122" i="25"/>
  <c r="BI122" i="25"/>
  <c r="BG122" i="25"/>
  <c r="AZ122" i="25"/>
  <c r="BF122" i="25"/>
  <c r="BH122" i="25"/>
  <c r="BM122" i="25"/>
  <c r="BE122" i="25"/>
  <c r="AY122" i="25"/>
  <c r="BJ122" i="25"/>
  <c r="BL122" i="25"/>
  <c r="BD157" i="25"/>
  <c r="AZ170" i="25"/>
  <c r="AZ100" i="25"/>
  <c r="BC127" i="25"/>
  <c r="BK157" i="25"/>
  <c r="BF157" i="25"/>
  <c r="BL157" i="25"/>
  <c r="BJ157" i="25"/>
  <c r="BI157" i="25"/>
  <c r="BM157" i="25"/>
  <c r="BH157" i="25"/>
  <c r="BG157" i="25"/>
  <c r="AZ174" i="25"/>
  <c r="BI171" i="25"/>
  <c r="BH171" i="25"/>
  <c r="BE171" i="25"/>
  <c r="BL171" i="25"/>
  <c r="AY171" i="25"/>
  <c r="BD171" i="25"/>
  <c r="BF171" i="25"/>
  <c r="BG171" i="25"/>
  <c r="BM171" i="25"/>
  <c r="BC157" i="25"/>
  <c r="BG190" i="25"/>
  <c r="AY190" i="25"/>
  <c r="BC195" i="25"/>
  <c r="AZ146" i="25"/>
  <c r="BJ174" i="25"/>
  <c r="BE177" i="25"/>
  <c r="AZ155" i="25"/>
  <c r="BB186" i="25"/>
  <c r="BB138" i="25"/>
  <c r="AZ167" i="25"/>
  <c r="BB182" i="25"/>
  <c r="BA174" i="25"/>
  <c r="AY145" i="25"/>
  <c r="BG145" i="25"/>
  <c r="BJ145" i="25"/>
  <c r="BF145" i="25"/>
  <c r="BI145" i="25"/>
  <c r="BK145" i="25"/>
  <c r="BM145" i="25"/>
  <c r="BL145" i="25"/>
  <c r="BH145" i="25"/>
  <c r="BE145" i="25"/>
  <c r="BA177" i="25"/>
  <c r="AZ119" i="25"/>
  <c r="AZ171" i="25"/>
  <c r="BM174" i="25"/>
  <c r="BI174" i="25"/>
  <c r="BD174" i="25"/>
  <c r="BI190" i="25"/>
  <c r="BF177" i="25"/>
  <c r="BA143" i="25"/>
  <c r="BC148" i="25"/>
  <c r="BH177" i="25"/>
  <c r="BB135" i="25"/>
  <c r="BE174" i="25"/>
  <c r="AZ128" i="25"/>
  <c r="AZ147" i="25"/>
  <c r="BC164" i="25"/>
  <c r="BM109" i="25"/>
  <c r="BG109" i="25"/>
  <c r="BL109" i="25"/>
  <c r="BK109" i="25"/>
  <c r="BJ109" i="25"/>
  <c r="BF109" i="25"/>
  <c r="BH109" i="25"/>
  <c r="AY109" i="25"/>
  <c r="BC109" i="25"/>
  <c r="BH174" i="25"/>
  <c r="BG174" i="25"/>
  <c r="AZ158" i="25"/>
  <c r="BK183" i="25"/>
  <c r="BA134" i="25"/>
  <c r="BC173" i="25"/>
  <c r="AZ141" i="25"/>
  <c r="AZ164" i="25"/>
  <c r="AZ144" i="25"/>
  <c r="BB145" i="25"/>
  <c r="AY183" i="25"/>
  <c r="BE183" i="25"/>
  <c r="BH183" i="25"/>
  <c r="BG183" i="25"/>
  <c r="BL183" i="25"/>
  <c r="BI183" i="25"/>
  <c r="BF183" i="25"/>
  <c r="AZ197" i="25"/>
  <c r="BB164" i="25"/>
  <c r="BA195" i="25"/>
  <c r="BA121" i="25"/>
  <c r="BJ183" i="25"/>
  <c r="BC138" i="25"/>
  <c r="BB116" i="25"/>
  <c r="BA131" i="25"/>
  <c r="AZ99" i="25"/>
  <c r="BB151" i="25"/>
  <c r="BB185" i="25"/>
  <c r="BC172" i="25"/>
  <c r="AZ143" i="25"/>
  <c r="BC100" i="25"/>
  <c r="BB130" i="25"/>
  <c r="BA161" i="25"/>
  <c r="BD183" i="25"/>
  <c r="BM183" i="25"/>
  <c r="BB134" i="25"/>
  <c r="BC192" i="25"/>
  <c r="BB100" i="25"/>
  <c r="BB181" i="25"/>
  <c r="BB167" i="25"/>
  <c r="BC107" i="25"/>
  <c r="BC112" i="25"/>
  <c r="BB109" i="25"/>
  <c r="BC180" i="25"/>
  <c r="AZ136" i="25"/>
  <c r="BC125" i="25"/>
  <c r="AZ105" i="25"/>
  <c r="BB157" i="25"/>
  <c r="AZ175" i="25"/>
  <c r="BB174" i="25"/>
  <c r="BA137" i="25"/>
  <c r="BB108" i="25"/>
  <c r="AZ190" i="25"/>
  <c r="BC186" i="25"/>
  <c r="BA132" i="25"/>
  <c r="BB152" i="25"/>
  <c r="BC174" i="25"/>
  <c r="AZ185" i="25"/>
  <c r="BB162" i="25"/>
  <c r="BA117" i="25"/>
  <c r="BB188" i="25"/>
  <c r="AZ192" i="25"/>
  <c r="BA148" i="25"/>
  <c r="AZ108" i="25"/>
  <c r="AZ142" i="25"/>
  <c r="AZ123" i="25"/>
  <c r="AZ159" i="25"/>
  <c r="BC162" i="25"/>
  <c r="BC116" i="25"/>
  <c r="AZ109" i="25"/>
  <c r="AZ106" i="25"/>
  <c r="BB99" i="25"/>
  <c r="BA150" i="25"/>
  <c r="BA166" i="25"/>
  <c r="BA136" i="25"/>
  <c r="AZ130" i="25"/>
  <c r="AZ140" i="25"/>
  <c r="BC160" i="25"/>
  <c r="BA169" i="25"/>
  <c r="BC170" i="25"/>
  <c r="BC108" i="25"/>
  <c r="BB177" i="25"/>
  <c r="BB165" i="25"/>
  <c r="AZ198" i="25"/>
  <c r="BC110" i="25"/>
  <c r="BC134" i="25"/>
  <c r="BB125" i="25"/>
  <c r="BB114" i="25"/>
  <c r="BC128" i="25"/>
  <c r="BA146" i="25"/>
  <c r="BA127" i="25"/>
  <c r="BA168" i="25"/>
  <c r="BC149" i="25"/>
  <c r="BA182" i="25"/>
  <c r="BB142" i="25"/>
  <c r="AZ137" i="25"/>
  <c r="BB129" i="25"/>
  <c r="BB127" i="25"/>
  <c r="BA112" i="25"/>
  <c r="BA100" i="25"/>
  <c r="AZ110" i="25"/>
  <c r="AZ132" i="25"/>
  <c r="BB112" i="25"/>
  <c r="BA107" i="25"/>
  <c r="BB187" i="25"/>
  <c r="BA183" i="25"/>
  <c r="AZ195" i="25"/>
  <c r="BB171" i="25"/>
  <c r="AZ173" i="25"/>
  <c r="BB107" i="25"/>
  <c r="BB141" i="25"/>
  <c r="BB193" i="25"/>
  <c r="BC130" i="25"/>
  <c r="AZ183" i="25"/>
  <c r="BB196" i="25"/>
  <c r="BC189" i="25"/>
  <c r="BC156" i="25"/>
  <c r="AZ111" i="25"/>
  <c r="BC114" i="25"/>
  <c r="BC102" i="25"/>
  <c r="BC166" i="25"/>
  <c r="BB101" i="25"/>
  <c r="BA190" i="25"/>
  <c r="AZ127" i="25"/>
  <c r="BA189" i="25"/>
  <c r="BB103" i="25"/>
  <c r="BA159" i="25"/>
  <c r="BB136" i="25"/>
  <c r="AZ165" i="25"/>
  <c r="BA142" i="25"/>
  <c r="BB102" i="25"/>
  <c r="BA124" i="25"/>
  <c r="BA125" i="25"/>
  <c r="AZ138" i="25"/>
  <c r="AZ98" i="25"/>
  <c r="BB140" i="25"/>
  <c r="BA175" i="25"/>
  <c r="AZ125" i="25"/>
  <c r="AZ172" i="25"/>
  <c r="AZ131" i="25"/>
  <c r="BB118" i="25"/>
  <c r="BA171" i="25"/>
  <c r="BU147" i="25" l="1"/>
  <c r="BU173" i="25"/>
  <c r="BT138" i="25"/>
  <c r="BU183" i="25"/>
  <c r="BW177" i="25"/>
  <c r="BW183" i="25"/>
  <c r="CI99" i="25"/>
  <c r="CG149" i="25"/>
  <c r="CM186" i="25"/>
  <c r="BS108" i="25"/>
  <c r="CO141" i="25"/>
  <c r="BQ120" i="25"/>
  <c r="BP162" i="25"/>
  <c r="BS104" i="25"/>
  <c r="BV175" i="25"/>
  <c r="CK132" i="25"/>
  <c r="CE110" i="25"/>
  <c r="CO136" i="25"/>
  <c r="CQ134" i="25"/>
  <c r="CC148" i="25"/>
  <c r="CI160" i="25"/>
  <c r="CQ165" i="25"/>
  <c r="BO172" i="25"/>
  <c r="CB142" i="25"/>
  <c r="CB164" i="25"/>
  <c r="CL177" i="25"/>
  <c r="CL149" i="25"/>
  <c r="BR186" i="25"/>
  <c r="BU143" i="25"/>
  <c r="BT122" i="25"/>
  <c r="CI108" i="25"/>
  <c r="CB139" i="25"/>
  <c r="BU163" i="25"/>
  <c r="BS184" i="25"/>
  <c r="BO107" i="25"/>
  <c r="BR161" i="25"/>
  <c r="BV119" i="25"/>
  <c r="BP175" i="25"/>
  <c r="BV111" i="25"/>
  <c r="BU158" i="25"/>
  <c r="BV128" i="25"/>
  <c r="CO197" i="25"/>
  <c r="BV169" i="25"/>
  <c r="CI191" i="25"/>
  <c r="BP125" i="25"/>
  <c r="BP193" i="25"/>
  <c r="BS102" i="25"/>
  <c r="CE140" i="25"/>
  <c r="BR160" i="25"/>
  <c r="CO126" i="25"/>
  <c r="CO154" i="25"/>
  <c r="BT172" i="25"/>
  <c r="CH164" i="25"/>
  <c r="BQ191" i="25"/>
  <c r="CQ159" i="25"/>
  <c r="BT173" i="25"/>
  <c r="BU195" i="25"/>
  <c r="CQ111" i="25"/>
  <c r="CH132" i="25"/>
  <c r="BV122" i="25"/>
  <c r="CI188" i="25"/>
  <c r="BW126" i="25"/>
  <c r="BT153" i="25"/>
  <c r="CA135" i="25"/>
  <c r="CK100" i="25"/>
  <c r="CG152" i="25"/>
  <c r="CH172" i="25"/>
  <c r="CK104" i="25"/>
  <c r="CC184" i="25"/>
  <c r="CO174" i="25"/>
  <c r="CP174" i="25"/>
  <c r="BS196" i="25"/>
  <c r="CH190" i="25"/>
  <c r="BZ163" i="25"/>
  <c r="CP106" i="25"/>
  <c r="CI195" i="25"/>
  <c r="BW122" i="25"/>
  <c r="BR157" i="25"/>
  <c r="CO132" i="25"/>
  <c r="CL144" i="25"/>
  <c r="CR139" i="25"/>
  <c r="CQ139" i="25"/>
  <c r="CF135" i="25"/>
  <c r="CE135" i="25"/>
  <c r="BR126" i="25"/>
  <c r="BQ126" i="25"/>
  <c r="CL153" i="25"/>
  <c r="CK153" i="25"/>
  <c r="BT155" i="25"/>
  <c r="CP102" i="25"/>
  <c r="CO102" i="25"/>
  <c r="CQ197" i="25"/>
  <c r="CR197" i="25"/>
  <c r="CI162" i="25"/>
  <c r="CJ162" i="25"/>
  <c r="BY175" i="25"/>
  <c r="BZ175" i="25"/>
  <c r="CQ144" i="25"/>
  <c r="CR144" i="25"/>
  <c r="CM101" i="25"/>
  <c r="CN101" i="25"/>
  <c r="BS164" i="25"/>
  <c r="BT164" i="25"/>
  <c r="BP101" i="25"/>
  <c r="BY102" i="25"/>
  <c r="BZ102" i="25"/>
  <c r="BW103" i="25"/>
  <c r="BZ109" i="25"/>
  <c r="CO166" i="25"/>
  <c r="CP166" i="25"/>
  <c r="CB173" i="25"/>
  <c r="CA173" i="25"/>
  <c r="BS103" i="25"/>
  <c r="BT103" i="25"/>
  <c r="CP163" i="25"/>
  <c r="BW111" i="25"/>
  <c r="CM190" i="25"/>
  <c r="CN190" i="25"/>
  <c r="BQ109" i="25"/>
  <c r="BR109" i="25"/>
  <c r="BU138" i="25"/>
  <c r="BV138" i="25"/>
  <c r="CD142" i="25"/>
  <c r="CC142" i="25"/>
  <c r="BY101" i="25"/>
  <c r="BZ101" i="25"/>
  <c r="CH155" i="25"/>
  <c r="CG155" i="25"/>
  <c r="CD127" i="25"/>
  <c r="CC127" i="25"/>
  <c r="CK192" i="25"/>
  <c r="CL192" i="25"/>
  <c r="CP135" i="25"/>
  <c r="CO135" i="25"/>
  <c r="BR193" i="25"/>
  <c r="BQ193" i="25"/>
  <c r="CC102" i="25"/>
  <c r="CD102" i="25"/>
  <c r="BU160" i="25"/>
  <c r="BV160" i="25"/>
  <c r="BT120" i="25"/>
  <c r="BS120" i="25"/>
  <c r="CJ166" i="25"/>
  <c r="CI166" i="25"/>
  <c r="BZ191" i="25"/>
  <c r="BY191" i="25"/>
  <c r="CL125" i="25"/>
  <c r="CK125" i="25"/>
  <c r="BQ112" i="25"/>
  <c r="BR112" i="25"/>
  <c r="CG137" i="25"/>
  <c r="CH137" i="25"/>
  <c r="CE182" i="25"/>
  <c r="CF182" i="25"/>
  <c r="CD164" i="25"/>
  <c r="CC164" i="25"/>
  <c r="BO148" i="25"/>
  <c r="BP148" i="25"/>
  <c r="BZ165" i="25"/>
  <c r="BY165" i="25"/>
  <c r="CD141" i="25"/>
  <c r="CC141" i="25"/>
  <c r="CG176" i="25"/>
  <c r="CH176" i="25"/>
  <c r="CF132" i="25"/>
  <c r="CE132" i="25"/>
  <c r="CC117" i="25"/>
  <c r="CD117" i="25"/>
  <c r="BZ131" i="25"/>
  <c r="BY131" i="25"/>
  <c r="BO180" i="25"/>
  <c r="BP180" i="25"/>
  <c r="CB172" i="25"/>
  <c r="CA172" i="25"/>
  <c r="BY186" i="25"/>
  <c r="BZ186" i="25"/>
  <c r="CK134" i="25"/>
  <c r="CL134" i="25"/>
  <c r="BQ148" i="25"/>
  <c r="BR148" i="25"/>
  <c r="CH198" i="25"/>
  <c r="CG198" i="25"/>
  <c r="CO198" i="25"/>
  <c r="CP198" i="25"/>
  <c r="CI147" i="25"/>
  <c r="CJ147" i="25"/>
  <c r="BO185" i="25"/>
  <c r="BP185" i="25"/>
  <c r="BZ149" i="25"/>
  <c r="BY149" i="25"/>
  <c r="BZ161" i="25"/>
  <c r="BY161" i="25"/>
  <c r="BZ126" i="25"/>
  <c r="BY126" i="25"/>
  <c r="CN138" i="25"/>
  <c r="CM138" i="25"/>
  <c r="CM170" i="25"/>
  <c r="CN170" i="25"/>
  <c r="CE169" i="25"/>
  <c r="CF169" i="25"/>
  <c r="CH196" i="25"/>
  <c r="CG196" i="25"/>
  <c r="BQ150" i="25"/>
  <c r="BR150" i="25"/>
  <c r="BX105" i="25"/>
  <c r="BW105" i="25"/>
  <c r="CG98" i="25"/>
  <c r="CH98" i="25"/>
  <c r="BZ123" i="25"/>
  <c r="BY123" i="25"/>
  <c r="CP131" i="25"/>
  <c r="CO131" i="25"/>
  <c r="BT179" i="25"/>
  <c r="BS179" i="25"/>
  <c r="CO189" i="25"/>
  <c r="CP189" i="25"/>
  <c r="CJ133" i="25"/>
  <c r="CI133" i="25"/>
  <c r="CB121" i="25"/>
  <c r="CA121" i="25"/>
  <c r="CN179" i="25"/>
  <c r="CM179" i="25"/>
  <c r="CN163" i="25"/>
  <c r="CM163" i="25"/>
  <c r="BR187" i="25"/>
  <c r="BQ187" i="25"/>
  <c r="CG112" i="25"/>
  <c r="CH112" i="25"/>
  <c r="BS154" i="25"/>
  <c r="BT154" i="25"/>
  <c r="BR118" i="25"/>
  <c r="BQ118" i="25"/>
  <c r="BX178" i="25"/>
  <c r="BW178" i="25"/>
  <c r="CB159" i="25"/>
  <c r="CA159" i="25"/>
  <c r="BQ113" i="25"/>
  <c r="BR113" i="25"/>
  <c r="BX197" i="25"/>
  <c r="BW197" i="25"/>
  <c r="CM154" i="25"/>
  <c r="CN154" i="25"/>
  <c r="CA116" i="25"/>
  <c r="CB116" i="25"/>
  <c r="BV110" i="25"/>
  <c r="BU110" i="25"/>
  <c r="CP156" i="25"/>
  <c r="CO156" i="25"/>
  <c r="BW137" i="25"/>
  <c r="BX137" i="25"/>
  <c r="CK98" i="25"/>
  <c r="CL98" i="25"/>
  <c r="CJ111" i="25"/>
  <c r="CI111" i="25"/>
  <c r="BZ112" i="25"/>
  <c r="BY112" i="25"/>
  <c r="CF128" i="25"/>
  <c r="CE128" i="25"/>
  <c r="BV115" i="25"/>
  <c r="BU115" i="25"/>
  <c r="CQ167" i="25"/>
  <c r="CR167" i="25"/>
  <c r="CL114" i="25"/>
  <c r="CK114" i="25"/>
  <c r="BV177" i="25"/>
  <c r="BU177" i="25"/>
  <c r="CH145" i="25"/>
  <c r="CG145" i="25"/>
  <c r="BS126" i="25"/>
  <c r="BT126" i="25"/>
  <c r="BO168" i="25"/>
  <c r="BP168" i="25"/>
  <c r="CL129" i="25"/>
  <c r="CK129" i="25"/>
  <c r="CK173" i="25"/>
  <c r="CL173" i="25"/>
  <c r="CD100" i="25"/>
  <c r="CC100" i="25"/>
  <c r="BU118" i="25"/>
  <c r="BV118" i="25"/>
  <c r="BQ165" i="25"/>
  <c r="BR165" i="25"/>
  <c r="BX156" i="25"/>
  <c r="BW156" i="25"/>
  <c r="BV187" i="25"/>
  <c r="BU187" i="25"/>
  <c r="BX149" i="25"/>
  <c r="BW149" i="25"/>
  <c r="BW108" i="25"/>
  <c r="BX108" i="25"/>
  <c r="BX116" i="25"/>
  <c r="BW116" i="25"/>
  <c r="BX174" i="25"/>
  <c r="BW174" i="25"/>
  <c r="BR136" i="25"/>
  <c r="BQ136" i="25"/>
  <c r="BT161" i="25"/>
  <c r="BS161" i="25"/>
  <c r="BS121" i="25"/>
  <c r="BT121" i="25"/>
  <c r="BR144" i="25"/>
  <c r="BQ144" i="25"/>
  <c r="CC109" i="25"/>
  <c r="CD109" i="25"/>
  <c r="BW148" i="25"/>
  <c r="BX148" i="25"/>
  <c r="CO145" i="25"/>
  <c r="CP145" i="25"/>
  <c r="BU186" i="25"/>
  <c r="BV186" i="25"/>
  <c r="BZ171" i="25"/>
  <c r="BY171" i="25"/>
  <c r="CO157" i="25"/>
  <c r="CP157" i="25"/>
  <c r="CH122" i="25"/>
  <c r="CG122" i="25"/>
  <c r="CP177" i="25"/>
  <c r="CO177" i="25"/>
  <c r="CI146" i="25"/>
  <c r="CJ146" i="25"/>
  <c r="BU98" i="25"/>
  <c r="BV98" i="25"/>
  <c r="BT197" i="25"/>
  <c r="BS197" i="25"/>
  <c r="CJ136" i="25"/>
  <c r="CI136" i="25"/>
  <c r="CD172" i="25"/>
  <c r="CC172" i="25"/>
  <c r="CR142" i="25"/>
  <c r="CQ142" i="25"/>
  <c r="CN107" i="25"/>
  <c r="CM107" i="25"/>
  <c r="CR168" i="25"/>
  <c r="CQ168" i="25"/>
  <c r="BU144" i="25"/>
  <c r="BV144" i="25"/>
  <c r="CJ101" i="25"/>
  <c r="CI101" i="25"/>
  <c r="CF108" i="25"/>
  <c r="CE108" i="25"/>
  <c r="CR119" i="25"/>
  <c r="CQ119" i="25"/>
  <c r="BW129" i="25"/>
  <c r="BX129" i="25"/>
  <c r="CC130" i="25"/>
  <c r="CD130" i="25"/>
  <c r="BO104" i="25"/>
  <c r="BP104" i="25"/>
  <c r="CO158" i="25"/>
  <c r="CP158" i="25"/>
  <c r="CD188" i="25"/>
  <c r="CC188" i="25"/>
  <c r="CA140" i="25"/>
  <c r="CB140" i="25"/>
  <c r="CL143" i="25"/>
  <c r="CK143" i="25"/>
  <c r="BY155" i="25"/>
  <c r="BZ155" i="25"/>
  <c r="BY184" i="25"/>
  <c r="BZ184" i="25"/>
  <c r="CA175" i="25"/>
  <c r="CB175" i="25"/>
  <c r="CB194" i="25"/>
  <c r="CA194" i="25"/>
  <c r="BQ166" i="25"/>
  <c r="BR166" i="25"/>
  <c r="BT139" i="25"/>
  <c r="BS139" i="25"/>
  <c r="CN135" i="25"/>
  <c r="CM135" i="25"/>
  <c r="CO193" i="25"/>
  <c r="CP193" i="25"/>
  <c r="CH102" i="25"/>
  <c r="CG102" i="25"/>
  <c r="CK160" i="25"/>
  <c r="CL160" i="25"/>
  <c r="BV120" i="25"/>
  <c r="BU120" i="25"/>
  <c r="BZ166" i="25"/>
  <c r="BY166" i="25"/>
  <c r="CF100" i="25"/>
  <c r="CE100" i="25"/>
  <c r="BO191" i="25"/>
  <c r="BP191" i="25"/>
  <c r="CR153" i="25"/>
  <c r="CQ153" i="25"/>
  <c r="BO152" i="25"/>
  <c r="BP152" i="25"/>
  <c r="CN181" i="25"/>
  <c r="CM181" i="25"/>
  <c r="BT181" i="25"/>
  <c r="BS181" i="25"/>
  <c r="CN164" i="25"/>
  <c r="CM164" i="25"/>
  <c r="BT99" i="25"/>
  <c r="BS99" i="25"/>
  <c r="CI165" i="25"/>
  <c r="CJ165" i="25"/>
  <c r="CH141" i="25"/>
  <c r="CG141" i="25"/>
  <c r="BZ176" i="25"/>
  <c r="BY176" i="25"/>
  <c r="BU132" i="25"/>
  <c r="BV132" i="25"/>
  <c r="CK181" i="25"/>
  <c r="CL181" i="25"/>
  <c r="CC153" i="25"/>
  <c r="CD153" i="25"/>
  <c r="BQ180" i="25"/>
  <c r="BR180" i="25"/>
  <c r="BO108" i="25"/>
  <c r="BP108" i="25"/>
  <c r="BR134" i="25"/>
  <c r="BQ134" i="25"/>
  <c r="BY148" i="25"/>
  <c r="BZ148" i="25"/>
  <c r="CQ198" i="25"/>
  <c r="CR198" i="25"/>
  <c r="BT147" i="25"/>
  <c r="BS147" i="25"/>
  <c r="CD116" i="25"/>
  <c r="CC116" i="25"/>
  <c r="BO99" i="25"/>
  <c r="BP99" i="25"/>
  <c r="CC149" i="25"/>
  <c r="CD149" i="25"/>
  <c r="CR161" i="25"/>
  <c r="CQ161" i="25"/>
  <c r="CA126" i="25"/>
  <c r="CB126" i="25"/>
  <c r="CE138" i="25"/>
  <c r="CF138" i="25"/>
  <c r="BU170" i="25"/>
  <c r="BV170" i="25"/>
  <c r="CR169" i="25"/>
  <c r="CQ169" i="25"/>
  <c r="CB196" i="25"/>
  <c r="CA196" i="25"/>
  <c r="BZ150" i="25"/>
  <c r="BY150" i="25"/>
  <c r="BT105" i="25"/>
  <c r="BS105" i="25"/>
  <c r="CO105" i="25"/>
  <c r="CP105" i="25"/>
  <c r="CK123" i="25"/>
  <c r="CL123" i="25"/>
  <c r="BO123" i="25"/>
  <c r="BP123" i="25"/>
  <c r="BV131" i="25"/>
  <c r="BU131" i="25"/>
  <c r="CG189" i="25"/>
  <c r="CH189" i="25"/>
  <c r="BR133" i="25"/>
  <c r="BQ133" i="25"/>
  <c r="CD133" i="25"/>
  <c r="CC133" i="25"/>
  <c r="CF121" i="25"/>
  <c r="CE121" i="25"/>
  <c r="CR179" i="25"/>
  <c r="CQ179" i="25"/>
  <c r="BS163" i="25"/>
  <c r="BT163" i="25"/>
  <c r="CD187" i="25"/>
  <c r="CC187" i="25"/>
  <c r="BO118" i="25"/>
  <c r="BP118" i="25"/>
  <c r="BU178" i="25"/>
  <c r="BV178" i="25"/>
  <c r="BZ113" i="25"/>
  <c r="BY113" i="25"/>
  <c r="CM113" i="25"/>
  <c r="CN113" i="25"/>
  <c r="BO197" i="25"/>
  <c r="BP197" i="25"/>
  <c r="CE154" i="25"/>
  <c r="CF154" i="25"/>
  <c r="CN116" i="25"/>
  <c r="CM116" i="25"/>
  <c r="CR110" i="25"/>
  <c r="CQ110" i="25"/>
  <c r="BU156" i="25"/>
  <c r="BV156" i="25"/>
  <c r="CP151" i="25"/>
  <c r="CO151" i="25"/>
  <c r="BT111" i="25"/>
  <c r="BS111" i="25"/>
  <c r="CD112" i="25"/>
  <c r="CC112" i="25"/>
  <c r="BX115" i="25"/>
  <c r="BW115" i="25"/>
  <c r="CF115" i="25"/>
  <c r="CE115" i="25"/>
  <c r="CM167" i="25"/>
  <c r="CN167" i="25"/>
  <c r="CD114" i="25"/>
  <c r="CC114" i="25"/>
  <c r="BX125" i="25"/>
  <c r="BW125" i="25"/>
  <c r="BX98" i="25"/>
  <c r="BW98" i="25"/>
  <c r="CN119" i="25"/>
  <c r="CM119" i="25"/>
  <c r="BT107" i="25"/>
  <c r="BS107" i="25"/>
  <c r="BU130" i="25"/>
  <c r="BV130" i="25"/>
  <c r="CL109" i="25"/>
  <c r="CK109" i="25"/>
  <c r="BO171" i="25"/>
  <c r="BP171" i="25"/>
  <c r="CC157" i="25"/>
  <c r="CD157" i="25"/>
  <c r="CD122" i="25"/>
  <c r="CC122" i="25"/>
  <c r="CI109" i="25"/>
  <c r="CJ109" i="25"/>
  <c r="CR146" i="25"/>
  <c r="CQ146" i="25"/>
  <c r="BW196" i="25"/>
  <c r="BX196" i="25"/>
  <c r="CK137" i="25"/>
  <c r="CL137" i="25"/>
  <c r="CN136" i="25"/>
  <c r="CM136" i="25"/>
  <c r="CQ172" i="25"/>
  <c r="CR172" i="25"/>
  <c r="CE142" i="25"/>
  <c r="CF142" i="25"/>
  <c r="CO107" i="25"/>
  <c r="CP107" i="25"/>
  <c r="CQ152" i="25"/>
  <c r="CR152" i="25"/>
  <c r="BY144" i="25"/>
  <c r="BZ144" i="25"/>
  <c r="CL101" i="25"/>
  <c r="CK101" i="25"/>
  <c r="BX185" i="25"/>
  <c r="BW185" i="25"/>
  <c r="CH119" i="25"/>
  <c r="CG119" i="25"/>
  <c r="CJ129" i="25"/>
  <c r="CI129" i="25"/>
  <c r="CB130" i="25"/>
  <c r="CA130" i="25"/>
  <c r="CG104" i="25"/>
  <c r="CH104" i="25"/>
  <c r="BY158" i="25"/>
  <c r="BZ158" i="25"/>
  <c r="CR188" i="25"/>
  <c r="CQ188" i="25"/>
  <c r="BY140" i="25"/>
  <c r="BZ140" i="25"/>
  <c r="CJ143" i="25"/>
  <c r="CI143" i="25"/>
  <c r="BO155" i="25"/>
  <c r="BP155" i="25"/>
  <c r="BV184" i="25"/>
  <c r="BU184" i="25"/>
  <c r="CO175" i="25"/>
  <c r="CP175" i="25"/>
  <c r="BO192" i="25"/>
  <c r="BP192" i="25"/>
  <c r="BR151" i="25"/>
  <c r="BQ151" i="25"/>
  <c r="BZ139" i="25"/>
  <c r="BY139" i="25"/>
  <c r="CQ135" i="25"/>
  <c r="CR135" i="25"/>
  <c r="BY193" i="25"/>
  <c r="BZ193" i="25"/>
  <c r="CN162" i="25"/>
  <c r="CM162" i="25"/>
  <c r="CB160" i="25"/>
  <c r="CA160" i="25"/>
  <c r="CC120" i="25"/>
  <c r="CD120" i="25"/>
  <c r="CD166" i="25"/>
  <c r="CC166" i="25"/>
  <c r="CN100" i="25"/>
  <c r="CM100" i="25"/>
  <c r="CD137" i="25"/>
  <c r="CC137" i="25"/>
  <c r="CF191" i="25"/>
  <c r="CE191" i="25"/>
  <c r="CI153" i="25"/>
  <c r="CJ153" i="25"/>
  <c r="CH166" i="25"/>
  <c r="CG166" i="25"/>
  <c r="CL148" i="25"/>
  <c r="CK148" i="25"/>
  <c r="CF137" i="25"/>
  <c r="CE137" i="25"/>
  <c r="BO164" i="25"/>
  <c r="BP164" i="25"/>
  <c r="CF165" i="25"/>
  <c r="CE165" i="25"/>
  <c r="BV106" i="25"/>
  <c r="BU106" i="25"/>
  <c r="CK141" i="25"/>
  <c r="CL141" i="25"/>
  <c r="BO176" i="25"/>
  <c r="BP176" i="25"/>
  <c r="CC132" i="25"/>
  <c r="CD132" i="25"/>
  <c r="CF181" i="25"/>
  <c r="CE181" i="25"/>
  <c r="BO124" i="25"/>
  <c r="BP124" i="25"/>
  <c r="CK180" i="25"/>
  <c r="CL180" i="25"/>
  <c r="CN102" i="25"/>
  <c r="CM102" i="25"/>
  <c r="CF175" i="25"/>
  <c r="CE175" i="25"/>
  <c r="BZ134" i="25"/>
  <c r="BY134" i="25"/>
  <c r="CN148" i="25"/>
  <c r="CM148" i="25"/>
  <c r="BT198" i="25"/>
  <c r="BS198" i="25"/>
  <c r="CD147" i="25"/>
  <c r="CC147" i="25"/>
  <c r="CE99" i="25"/>
  <c r="CF99" i="25"/>
  <c r="CN149" i="25"/>
  <c r="CM149" i="25"/>
  <c r="CC161" i="25"/>
  <c r="CD161" i="25"/>
  <c r="BV179" i="25"/>
  <c r="BU179" i="25"/>
  <c r="CR138" i="25"/>
  <c r="CQ138" i="25"/>
  <c r="BZ170" i="25"/>
  <c r="BY170" i="25"/>
  <c r="CL169" i="25"/>
  <c r="CK169" i="25"/>
  <c r="CP196" i="25"/>
  <c r="CO196" i="25"/>
  <c r="CJ150" i="25"/>
  <c r="CI150" i="25"/>
  <c r="CJ105" i="25"/>
  <c r="CI105" i="25"/>
  <c r="CH105" i="25"/>
  <c r="CG105" i="25"/>
  <c r="BU123" i="25"/>
  <c r="BV123" i="25"/>
  <c r="CR189" i="25"/>
  <c r="CQ189" i="25"/>
  <c r="CH133" i="25"/>
  <c r="CG133" i="25"/>
  <c r="CR133" i="25"/>
  <c r="CQ133" i="25"/>
  <c r="CQ121" i="25"/>
  <c r="CR121" i="25"/>
  <c r="BR179" i="25"/>
  <c r="BQ179" i="25"/>
  <c r="CJ163" i="25"/>
  <c r="CI163" i="25"/>
  <c r="CJ187" i="25"/>
  <c r="CI187" i="25"/>
  <c r="CH118" i="25"/>
  <c r="CG118" i="25"/>
  <c r="BW151" i="25"/>
  <c r="BX151" i="25"/>
  <c r="CK178" i="25"/>
  <c r="CL178" i="25"/>
  <c r="BY159" i="25"/>
  <c r="BZ159" i="25"/>
  <c r="CD113" i="25"/>
  <c r="CC113" i="25"/>
  <c r="CE113" i="25"/>
  <c r="CF113" i="25"/>
  <c r="BU197" i="25"/>
  <c r="BV197" i="25"/>
  <c r="CD154" i="25"/>
  <c r="CC154" i="25"/>
  <c r="CR116" i="25"/>
  <c r="CQ116" i="25"/>
  <c r="BO110" i="25"/>
  <c r="BP110" i="25"/>
  <c r="BR156" i="25"/>
  <c r="BQ156" i="25"/>
  <c r="CH151" i="25"/>
  <c r="CG151" i="25"/>
  <c r="BO111" i="25"/>
  <c r="BP111" i="25"/>
  <c r="CK112" i="25"/>
  <c r="CL112" i="25"/>
  <c r="CA128" i="25"/>
  <c r="CB128" i="25"/>
  <c r="CN115" i="25"/>
  <c r="CM115" i="25"/>
  <c r="BS115" i="25"/>
  <c r="BT115" i="25"/>
  <c r="BZ167" i="25"/>
  <c r="BY167" i="25"/>
  <c r="BT183" i="25"/>
  <c r="BS183" i="25"/>
  <c r="CD171" i="25"/>
  <c r="CC171" i="25"/>
  <c r="BX158" i="25"/>
  <c r="BW158" i="25"/>
  <c r="BR131" i="25"/>
  <c r="BQ131" i="25"/>
  <c r="BX170" i="25"/>
  <c r="BW170" i="25"/>
  <c r="BT195" i="25"/>
  <c r="BS195" i="25"/>
  <c r="BT132" i="25"/>
  <c r="BS132" i="25"/>
  <c r="CM145" i="25"/>
  <c r="CN145" i="25"/>
  <c r="BR122" i="25"/>
  <c r="BQ122" i="25"/>
  <c r="CJ134" i="25"/>
  <c r="CI134" i="25"/>
  <c r="CM172" i="25"/>
  <c r="CN172" i="25"/>
  <c r="CM142" i="25"/>
  <c r="CN142" i="25"/>
  <c r="CI168" i="25"/>
  <c r="CJ168" i="25"/>
  <c r="BT152" i="25"/>
  <c r="BS152" i="25"/>
  <c r="BW144" i="25"/>
  <c r="BX144" i="25"/>
  <c r="BQ101" i="25"/>
  <c r="BR101" i="25"/>
  <c r="BU139" i="25"/>
  <c r="BV139" i="25"/>
  <c r="CD119" i="25"/>
  <c r="CC119" i="25"/>
  <c r="CD129" i="25"/>
  <c r="CC129" i="25"/>
  <c r="BY130" i="25"/>
  <c r="BZ130" i="25"/>
  <c r="CB104" i="25"/>
  <c r="CA104" i="25"/>
  <c r="CD158" i="25"/>
  <c r="CC158" i="25"/>
  <c r="CP188" i="25"/>
  <c r="CO188" i="25"/>
  <c r="CH140" i="25"/>
  <c r="CG140" i="25"/>
  <c r="BX143" i="25"/>
  <c r="BW143" i="25"/>
  <c r="CF155" i="25"/>
  <c r="CE155" i="25"/>
  <c r="CQ184" i="25"/>
  <c r="CR184" i="25"/>
  <c r="CH175" i="25"/>
  <c r="CG175" i="25"/>
  <c r="CB192" i="25"/>
  <c r="CA192" i="25"/>
  <c r="CL171" i="25"/>
  <c r="CK171" i="25"/>
  <c r="CH139" i="25"/>
  <c r="CG139" i="25"/>
  <c r="BR135" i="25"/>
  <c r="BQ135" i="25"/>
  <c r="CI193" i="25"/>
  <c r="CJ193" i="25"/>
  <c r="CP162" i="25"/>
  <c r="CO162" i="25"/>
  <c r="BO160" i="25"/>
  <c r="BP160" i="25"/>
  <c r="CB120" i="25"/>
  <c r="CA120" i="25"/>
  <c r="CN166" i="25"/>
  <c r="CM166" i="25"/>
  <c r="BO100" i="25"/>
  <c r="BP100" i="25"/>
  <c r="BO186" i="25"/>
  <c r="BP186" i="25"/>
  <c r="CB191" i="25"/>
  <c r="CA191" i="25"/>
  <c r="BZ153" i="25"/>
  <c r="BY153" i="25"/>
  <c r="CJ141" i="25"/>
  <c r="CI141" i="25"/>
  <c r="CR182" i="25"/>
  <c r="CQ182" i="25"/>
  <c r="BU137" i="25"/>
  <c r="BV137" i="25"/>
  <c r="CP164" i="25"/>
  <c r="CO164" i="25"/>
  <c r="CC165" i="25"/>
  <c r="CD165" i="25"/>
  <c r="BZ180" i="25"/>
  <c r="BY180" i="25"/>
  <c r="BS141" i="25"/>
  <c r="BT141" i="25"/>
  <c r="BU176" i="25"/>
  <c r="BV176" i="25"/>
  <c r="CE117" i="25"/>
  <c r="CF117" i="25"/>
  <c r="CA181" i="25"/>
  <c r="CB181" i="25"/>
  <c r="CG124" i="25"/>
  <c r="CH124" i="25"/>
  <c r="CL195" i="25"/>
  <c r="CK195" i="25"/>
  <c r="CQ180" i="25"/>
  <c r="CR180" i="25"/>
  <c r="CA186" i="25"/>
  <c r="CB186" i="25"/>
  <c r="CJ194" i="25"/>
  <c r="CI194" i="25"/>
  <c r="CP134" i="25"/>
  <c r="CO134" i="25"/>
  <c r="BY145" i="25"/>
  <c r="BZ145" i="25"/>
  <c r="BO198" i="25"/>
  <c r="BP198" i="25"/>
  <c r="CM147" i="25"/>
  <c r="CN147" i="25"/>
  <c r="CD185" i="25"/>
  <c r="CC185" i="25"/>
  <c r="CH99" i="25"/>
  <c r="CG99" i="25"/>
  <c r="BT149" i="25"/>
  <c r="BS149" i="25"/>
  <c r="CA161" i="25"/>
  <c r="CB161" i="25"/>
  <c r="BU126" i="25"/>
  <c r="BV126" i="25"/>
  <c r="CH138" i="25"/>
  <c r="CG138" i="25"/>
  <c r="CB170" i="25"/>
  <c r="CA170" i="25"/>
  <c r="CO169" i="25"/>
  <c r="CP169" i="25"/>
  <c r="CE150" i="25"/>
  <c r="CF150" i="25"/>
  <c r="BO150" i="25"/>
  <c r="BP150" i="25"/>
  <c r="CL105" i="25"/>
  <c r="CK105" i="25"/>
  <c r="BY98" i="25"/>
  <c r="BZ98" i="25"/>
  <c r="CH121" i="25"/>
  <c r="CG121" i="25"/>
  <c r="BW123" i="25"/>
  <c r="BX123" i="25"/>
  <c r="CN189" i="25"/>
  <c r="CM189" i="25"/>
  <c r="CA189" i="25"/>
  <c r="CB189" i="25"/>
  <c r="BO133" i="25"/>
  <c r="BP133" i="25"/>
  <c r="CK133" i="25"/>
  <c r="CL133" i="25"/>
  <c r="CK121" i="25"/>
  <c r="CL121" i="25"/>
  <c r="BZ179" i="25"/>
  <c r="BY179" i="25"/>
  <c r="CF163" i="25"/>
  <c r="CE163" i="25"/>
  <c r="BY187" i="25"/>
  <c r="BZ187" i="25"/>
  <c r="BS194" i="25"/>
  <c r="BT194" i="25"/>
  <c r="CK118" i="25"/>
  <c r="CL118" i="25"/>
  <c r="CN178" i="25"/>
  <c r="CM178" i="25"/>
  <c r="CD159" i="25"/>
  <c r="CC159" i="25"/>
  <c r="CI113" i="25"/>
  <c r="CJ113" i="25"/>
  <c r="CC197" i="25"/>
  <c r="CD197" i="25"/>
  <c r="CL154" i="25"/>
  <c r="CK154" i="25"/>
  <c r="CL116" i="25"/>
  <c r="CK116" i="25"/>
  <c r="CL110" i="25"/>
  <c r="CK110" i="25"/>
  <c r="CA156" i="25"/>
  <c r="CB156" i="25"/>
  <c r="BZ151" i="25"/>
  <c r="BY151" i="25"/>
  <c r="CG111" i="25"/>
  <c r="CH111" i="25"/>
  <c r="BO112" i="25"/>
  <c r="BP112" i="25"/>
  <c r="BT128" i="25"/>
  <c r="BS128" i="25"/>
  <c r="CA115" i="25"/>
  <c r="CB115" i="25"/>
  <c r="CL115" i="25"/>
  <c r="CK115" i="25"/>
  <c r="BW167" i="25"/>
  <c r="BX167" i="25"/>
  <c r="CJ114" i="25"/>
  <c r="CI114" i="25"/>
  <c r="BT142" i="25"/>
  <c r="BS142" i="25"/>
  <c r="CR122" i="25"/>
  <c r="CQ122" i="25"/>
  <c r="CP184" i="25"/>
  <c r="CO184" i="25"/>
  <c r="BT168" i="25"/>
  <c r="BS168" i="25"/>
  <c r="BQ164" i="25"/>
  <c r="BR164" i="25"/>
  <c r="BR172" i="25"/>
  <c r="BQ172" i="25"/>
  <c r="BT127" i="25"/>
  <c r="BS127" i="25"/>
  <c r="BW100" i="25"/>
  <c r="BX100" i="25"/>
  <c r="CC177" i="25"/>
  <c r="CD177" i="25"/>
  <c r="CM157" i="25"/>
  <c r="CN157" i="25"/>
  <c r="BZ190" i="25"/>
  <c r="BY190" i="25"/>
  <c r="BR183" i="25"/>
  <c r="BQ183" i="25"/>
  <c r="BW160" i="25"/>
  <c r="BX160" i="25"/>
  <c r="BX186" i="25"/>
  <c r="BW186" i="25"/>
  <c r="BW112" i="25"/>
  <c r="BX112" i="25"/>
  <c r="BQ143" i="25"/>
  <c r="BR143" i="25"/>
  <c r="BR197" i="25"/>
  <c r="BQ197" i="25"/>
  <c r="BX173" i="25"/>
  <c r="BW173" i="25"/>
  <c r="CP109" i="25"/>
  <c r="CO109" i="25"/>
  <c r="CJ190" i="25"/>
  <c r="CI190" i="25"/>
  <c r="CJ145" i="25"/>
  <c r="CI145" i="25"/>
  <c r="CL174" i="25"/>
  <c r="CK174" i="25"/>
  <c r="CA171" i="25"/>
  <c r="CB171" i="25"/>
  <c r="BW127" i="25"/>
  <c r="BX127" i="25"/>
  <c r="CF122" i="25"/>
  <c r="CE122" i="25"/>
  <c r="CD190" i="25"/>
  <c r="CC190" i="25"/>
  <c r="CE146" i="25"/>
  <c r="CF146" i="25"/>
  <c r="BR169" i="25"/>
  <c r="BQ169" i="25"/>
  <c r="CR117" i="25"/>
  <c r="CQ117" i="25"/>
  <c r="CD103" i="25"/>
  <c r="CC103" i="25"/>
  <c r="CF172" i="25"/>
  <c r="CE172" i="25"/>
  <c r="BZ142" i="25"/>
  <c r="BY142" i="25"/>
  <c r="BQ168" i="25"/>
  <c r="BR168" i="25"/>
  <c r="CF152" i="25"/>
  <c r="CE152" i="25"/>
  <c r="CC144" i="25"/>
  <c r="CD144" i="25"/>
  <c r="CB101" i="25"/>
  <c r="CA101" i="25"/>
  <c r="BT114" i="25"/>
  <c r="BS114" i="25"/>
  <c r="BY119" i="25"/>
  <c r="BZ119" i="25"/>
  <c r="BT129" i="25"/>
  <c r="BS129" i="25"/>
  <c r="CR130" i="25"/>
  <c r="CQ130" i="25"/>
  <c r="BY104" i="25"/>
  <c r="BZ104" i="25"/>
  <c r="CB158" i="25"/>
  <c r="CA158" i="25"/>
  <c r="BW135" i="25"/>
  <c r="BX135" i="25"/>
  <c r="BX140" i="25"/>
  <c r="BW140" i="25"/>
  <c r="CB143" i="25"/>
  <c r="CA143" i="25"/>
  <c r="CP155" i="25"/>
  <c r="CO155" i="25"/>
  <c r="BW184" i="25"/>
  <c r="BX184" i="25"/>
  <c r="CL175" i="25"/>
  <c r="CK175" i="25"/>
  <c r="CP127" i="25"/>
  <c r="CO127" i="25"/>
  <c r="BZ192" i="25"/>
  <c r="BY192" i="25"/>
  <c r="CA106" i="25"/>
  <c r="CB106" i="25"/>
  <c r="CE139" i="25"/>
  <c r="CF139" i="25"/>
  <c r="CK135" i="25"/>
  <c r="CL135" i="25"/>
  <c r="CR193" i="25"/>
  <c r="CQ193" i="25"/>
  <c r="CB162" i="25"/>
  <c r="CA162" i="25"/>
  <c r="CO160" i="25"/>
  <c r="CP160" i="25"/>
  <c r="CP120" i="25"/>
  <c r="CO120" i="25"/>
  <c r="CK166" i="25"/>
  <c r="CL166" i="25"/>
  <c r="CP100" i="25"/>
  <c r="CO100" i="25"/>
  <c r="CB125" i="25"/>
  <c r="CA125" i="25"/>
  <c r="CH144" i="25"/>
  <c r="CG144" i="25"/>
  <c r="CH153" i="25"/>
  <c r="CG153" i="25"/>
  <c r="CF195" i="25"/>
  <c r="CE195" i="25"/>
  <c r="CM182" i="25"/>
  <c r="CN182" i="25"/>
  <c r="CJ137" i="25"/>
  <c r="CI137" i="25"/>
  <c r="CB131" i="25"/>
  <c r="CA131" i="25"/>
  <c r="CB165" i="25"/>
  <c r="CA165" i="25"/>
  <c r="CG134" i="25"/>
  <c r="CH134" i="25"/>
  <c r="CB176" i="25"/>
  <c r="CA176" i="25"/>
  <c r="BX117" i="25"/>
  <c r="BW117" i="25"/>
  <c r="BO181" i="25"/>
  <c r="BP181" i="25"/>
  <c r="CF124" i="25"/>
  <c r="CE124" i="25"/>
  <c r="BU159" i="25"/>
  <c r="BV159" i="25"/>
  <c r="CA180" i="25"/>
  <c r="CB180" i="25"/>
  <c r="BX190" i="25"/>
  <c r="BW190" i="25"/>
  <c r="CH194" i="25"/>
  <c r="CG194" i="25"/>
  <c r="CC134" i="25"/>
  <c r="CD134" i="25"/>
  <c r="CC125" i="25"/>
  <c r="CD125" i="25"/>
  <c r="CA198" i="25"/>
  <c r="CB198" i="25"/>
  <c r="CQ147" i="25"/>
  <c r="CR147" i="25"/>
  <c r="CR185" i="25"/>
  <c r="CQ185" i="25"/>
  <c r="CL99" i="25"/>
  <c r="CK99" i="25"/>
  <c r="BQ149" i="25"/>
  <c r="BR149" i="25"/>
  <c r="BW161" i="25"/>
  <c r="BX161" i="25"/>
  <c r="CJ126" i="25"/>
  <c r="CI126" i="25"/>
  <c r="BY138" i="25"/>
  <c r="BZ138" i="25"/>
  <c r="CO170" i="25"/>
  <c r="CP170" i="25"/>
  <c r="CG169" i="25"/>
  <c r="CH169" i="25"/>
  <c r="CL196" i="25"/>
  <c r="CK196" i="25"/>
  <c r="CC150" i="25"/>
  <c r="CD150" i="25"/>
  <c r="BQ121" i="25"/>
  <c r="BR121" i="25"/>
  <c r="CB105" i="25"/>
  <c r="CA105" i="25"/>
  <c r="BO98" i="25"/>
  <c r="BP98" i="25"/>
  <c r="CA154" i="25"/>
  <c r="CB154" i="25"/>
  <c r="CH123" i="25"/>
  <c r="CG123" i="25"/>
  <c r="CD189" i="25"/>
  <c r="CC189" i="25"/>
  <c r="CH103" i="25"/>
  <c r="CG103" i="25"/>
  <c r="BS133" i="25"/>
  <c r="BT133" i="25"/>
  <c r="CE168" i="25"/>
  <c r="CF168" i="25"/>
  <c r="CI121" i="25"/>
  <c r="CJ121" i="25"/>
  <c r="CA179" i="25"/>
  <c r="CB179" i="25"/>
  <c r="CR163" i="25"/>
  <c r="CQ163" i="25"/>
  <c r="CP187" i="25"/>
  <c r="CO187" i="25"/>
  <c r="BV161" i="25"/>
  <c r="BU161" i="25"/>
  <c r="BW118" i="25"/>
  <c r="BX118" i="25"/>
  <c r="CP178" i="25"/>
  <c r="CO178" i="25"/>
  <c r="CG159" i="25"/>
  <c r="CH159" i="25"/>
  <c r="BO113" i="25"/>
  <c r="BP113" i="25"/>
  <c r="CB197" i="25"/>
  <c r="CA197" i="25"/>
  <c r="CH154" i="25"/>
  <c r="CG154" i="25"/>
  <c r="BR116" i="25"/>
  <c r="BQ116" i="25"/>
  <c r="CB110" i="25"/>
  <c r="CA110" i="25"/>
  <c r="CH156" i="25"/>
  <c r="CG156" i="25"/>
  <c r="CD151" i="25"/>
  <c r="CC151" i="25"/>
  <c r="CN112" i="25"/>
  <c r="CM112" i="25"/>
  <c r="BO128" i="25"/>
  <c r="BP128" i="25"/>
  <c r="BO115" i="25"/>
  <c r="BP115" i="25"/>
  <c r="CO167" i="25"/>
  <c r="CP167" i="25"/>
  <c r="BR114" i="25"/>
  <c r="BQ114" i="25"/>
  <c r="BZ183" i="25"/>
  <c r="BY183" i="25"/>
  <c r="CN146" i="25"/>
  <c r="CM146" i="25"/>
  <c r="BO130" i="25"/>
  <c r="BP130" i="25"/>
  <c r="BW189" i="25"/>
  <c r="BX189" i="25"/>
  <c r="BV152" i="25"/>
  <c r="BU152" i="25"/>
  <c r="CQ145" i="25"/>
  <c r="CR145" i="25"/>
  <c r="BV196" i="25"/>
  <c r="BU196" i="25"/>
  <c r="BQ159" i="25"/>
  <c r="BR159" i="25"/>
  <c r="BQ141" i="25"/>
  <c r="BR141" i="25"/>
  <c r="CO171" i="25"/>
  <c r="CP171" i="25"/>
  <c r="BW146" i="25"/>
  <c r="BX146" i="25"/>
  <c r="BQ125" i="25"/>
  <c r="BR125" i="25"/>
  <c r="BT146" i="25"/>
  <c r="BS146" i="25"/>
  <c r="BX130" i="25"/>
  <c r="BW130" i="25"/>
  <c r="BQ140" i="25"/>
  <c r="BR140" i="25"/>
  <c r="BR142" i="25"/>
  <c r="BQ142" i="25"/>
  <c r="BR190" i="25"/>
  <c r="BQ190" i="25"/>
  <c r="BX107" i="25"/>
  <c r="BW107" i="25"/>
  <c r="BW172" i="25"/>
  <c r="BX172" i="25"/>
  <c r="CD183" i="25"/>
  <c r="CC183" i="25"/>
  <c r="BT134" i="25"/>
  <c r="BS134" i="25"/>
  <c r="CF109" i="25"/>
  <c r="CE109" i="25"/>
  <c r="BY174" i="25"/>
  <c r="BZ174" i="25"/>
  <c r="CC145" i="25"/>
  <c r="CD145" i="25"/>
  <c r="BR146" i="25"/>
  <c r="BQ146" i="25"/>
  <c r="CH171" i="25"/>
  <c r="CG171" i="25"/>
  <c r="BR100" i="25"/>
  <c r="BQ100" i="25"/>
  <c r="CJ122" i="25"/>
  <c r="CI122" i="25"/>
  <c r="CQ190" i="25"/>
  <c r="CR190" i="25"/>
  <c r="CH146" i="25"/>
  <c r="CG146" i="25"/>
  <c r="BU172" i="25"/>
  <c r="BV172" i="25"/>
  <c r="CJ107" i="25"/>
  <c r="CI107" i="25"/>
  <c r="CF103" i="25"/>
  <c r="CE103" i="25"/>
  <c r="BZ172" i="25"/>
  <c r="BY172" i="25"/>
  <c r="CP142" i="25"/>
  <c r="CO142" i="25"/>
  <c r="CL168" i="25"/>
  <c r="CK168" i="25"/>
  <c r="CP152" i="25"/>
  <c r="CO152" i="25"/>
  <c r="CB144" i="25"/>
  <c r="CA144" i="25"/>
  <c r="CG101" i="25"/>
  <c r="CH101" i="25"/>
  <c r="BU155" i="25"/>
  <c r="BV155" i="25"/>
  <c r="CJ119" i="25"/>
  <c r="CI119" i="25"/>
  <c r="CP129" i="25"/>
  <c r="CO129" i="25"/>
  <c r="CJ130" i="25"/>
  <c r="CI130" i="25"/>
  <c r="CR104" i="25"/>
  <c r="CQ104" i="25"/>
  <c r="BZ188" i="25"/>
  <c r="BY188" i="25"/>
  <c r="CM137" i="25"/>
  <c r="CN137" i="25"/>
  <c r="BQ124" i="25"/>
  <c r="BR124" i="25"/>
  <c r="CH143" i="25"/>
  <c r="CG143" i="25"/>
  <c r="CJ155" i="25"/>
  <c r="CI155" i="25"/>
  <c r="CE184" i="25"/>
  <c r="CF184" i="25"/>
  <c r="CD175" i="25"/>
  <c r="CC175" i="25"/>
  <c r="BY127" i="25"/>
  <c r="BZ127" i="25"/>
  <c r="CO192" i="25"/>
  <c r="CP192" i="25"/>
  <c r="BW187" i="25"/>
  <c r="BX187" i="25"/>
  <c r="BW139" i="25"/>
  <c r="BX139" i="25"/>
  <c r="CI135" i="25"/>
  <c r="CJ135" i="25"/>
  <c r="CR102" i="25"/>
  <c r="CQ102" i="25"/>
  <c r="BT162" i="25"/>
  <c r="BS162" i="25"/>
  <c r="CF160" i="25"/>
  <c r="CE160" i="25"/>
  <c r="BW120" i="25"/>
  <c r="BX120" i="25"/>
  <c r="CB166" i="25"/>
  <c r="CA166" i="25"/>
  <c r="CH100" i="25"/>
  <c r="CG100" i="25"/>
  <c r="BS191" i="25"/>
  <c r="BT191" i="25"/>
  <c r="CQ162" i="25"/>
  <c r="CR162" i="25"/>
  <c r="BX153" i="25"/>
  <c r="BW153" i="25"/>
  <c r="BZ195" i="25"/>
  <c r="BY195" i="25"/>
  <c r="CA182" i="25"/>
  <c r="CB182" i="25"/>
  <c r="BZ137" i="25"/>
  <c r="BY137" i="25"/>
  <c r="CQ131" i="25"/>
  <c r="CR131" i="25"/>
  <c r="CO165" i="25"/>
  <c r="CP165" i="25"/>
  <c r="BO141" i="25"/>
  <c r="BP141" i="25"/>
  <c r="CJ176" i="25"/>
  <c r="CI176" i="25"/>
  <c r="BO117" i="25"/>
  <c r="BP117" i="25"/>
  <c r="BW181" i="25"/>
  <c r="BX181" i="25"/>
  <c r="CD124" i="25"/>
  <c r="CC124" i="25"/>
  <c r="CC180" i="25"/>
  <c r="CD180" i="25"/>
  <c r="CD106" i="25"/>
  <c r="CC106" i="25"/>
  <c r="CL117" i="25"/>
  <c r="CK117" i="25"/>
  <c r="BY194" i="25"/>
  <c r="BZ194" i="25"/>
  <c r="BO134" i="25"/>
  <c r="BP134" i="25"/>
  <c r="CL198" i="25"/>
  <c r="CK198" i="25"/>
  <c r="BO147" i="25"/>
  <c r="BP147" i="25"/>
  <c r="CF185" i="25"/>
  <c r="CE185" i="25"/>
  <c r="BX99" i="25"/>
  <c r="BW99" i="25"/>
  <c r="CB149" i="25"/>
  <c r="CA149" i="25"/>
  <c r="CI161" i="25"/>
  <c r="CJ161" i="25"/>
  <c r="CL126" i="25"/>
  <c r="CK126" i="25"/>
  <c r="BO138" i="25"/>
  <c r="BP138" i="25"/>
  <c r="CQ170" i="25"/>
  <c r="CR170" i="25"/>
  <c r="CC169" i="25"/>
  <c r="CD169" i="25"/>
  <c r="CR196" i="25"/>
  <c r="CQ196" i="25"/>
  <c r="CN150" i="25"/>
  <c r="CM150" i="25"/>
  <c r="BO105" i="25"/>
  <c r="BP105" i="25"/>
  <c r="CJ98" i="25"/>
  <c r="CI98" i="25"/>
  <c r="CR123" i="25"/>
  <c r="CQ123" i="25"/>
  <c r="BV124" i="25"/>
  <c r="BU124" i="25"/>
  <c r="CK189" i="25"/>
  <c r="CL189" i="25"/>
  <c r="CA185" i="25"/>
  <c r="CB185" i="25"/>
  <c r="BY133" i="25"/>
  <c r="BZ133" i="25"/>
  <c r="BO121" i="25"/>
  <c r="BP121" i="25"/>
  <c r="CD179" i="25"/>
  <c r="CC179" i="25"/>
  <c r="CC163" i="25"/>
  <c r="CD163" i="25"/>
  <c r="CA187" i="25"/>
  <c r="CB187" i="25"/>
  <c r="CE148" i="25"/>
  <c r="CF148" i="25"/>
  <c r="CP118" i="25"/>
  <c r="CO118" i="25"/>
  <c r="CH178" i="25"/>
  <c r="CG178" i="25"/>
  <c r="CN159" i="25"/>
  <c r="CM159" i="25"/>
  <c r="CA113" i="25"/>
  <c r="CB113" i="25"/>
  <c r="BY197" i="25"/>
  <c r="BZ197" i="25"/>
  <c r="CQ154" i="25"/>
  <c r="CR154" i="25"/>
  <c r="BY116" i="25"/>
  <c r="BZ116" i="25"/>
  <c r="CP110" i="25"/>
  <c r="CO110" i="25"/>
  <c r="CN156" i="25"/>
  <c r="CM156" i="25"/>
  <c r="CF151" i="25"/>
  <c r="CE151" i="25"/>
  <c r="CG128" i="25"/>
  <c r="CH128" i="25"/>
  <c r="CO115" i="25"/>
  <c r="CP115" i="25"/>
  <c r="BO167" i="25"/>
  <c r="BP167" i="25"/>
  <c r="BY114" i="25"/>
  <c r="BZ114" i="25"/>
  <c r="CK183" i="25"/>
  <c r="CL183" i="25"/>
  <c r="CR136" i="25"/>
  <c r="CQ136" i="25"/>
  <c r="CF143" i="25"/>
  <c r="CE143" i="25"/>
  <c r="BX180" i="25"/>
  <c r="BW180" i="25"/>
  <c r="BQ155" i="25"/>
  <c r="BR155" i="25"/>
  <c r="BV112" i="25"/>
  <c r="BU112" i="25"/>
  <c r="BV109" i="25"/>
  <c r="BU109" i="25"/>
  <c r="CM109" i="25"/>
  <c r="CN109" i="25"/>
  <c r="BO103" i="25"/>
  <c r="BP103" i="25"/>
  <c r="BR132" i="25"/>
  <c r="BQ132" i="25"/>
  <c r="BT175" i="25"/>
  <c r="BS175" i="25"/>
  <c r="BR110" i="25"/>
  <c r="BQ110" i="25"/>
  <c r="BU140" i="25"/>
  <c r="BV140" i="25"/>
  <c r="BT100" i="25"/>
  <c r="BS100" i="25"/>
  <c r="BR130" i="25"/>
  <c r="BQ130" i="25"/>
  <c r="BV108" i="25"/>
  <c r="BU108" i="25"/>
  <c r="CJ183" i="25"/>
  <c r="CI183" i="25"/>
  <c r="CR109" i="25"/>
  <c r="CQ109" i="25"/>
  <c r="CI174" i="25"/>
  <c r="CJ174" i="25"/>
  <c r="BX195" i="25"/>
  <c r="BW195" i="25"/>
  <c r="CJ171" i="25"/>
  <c r="CI171" i="25"/>
  <c r="BR170" i="25"/>
  <c r="BQ170" i="25"/>
  <c r="BZ122" i="25"/>
  <c r="BY122" i="25"/>
  <c r="CO190" i="25"/>
  <c r="CP190" i="25"/>
  <c r="CP146" i="25"/>
  <c r="CO146" i="25"/>
  <c r="BW150" i="25"/>
  <c r="BX150" i="25"/>
  <c r="CF136" i="25"/>
  <c r="CE136" i="25"/>
  <c r="CM103" i="25"/>
  <c r="CN103" i="25"/>
  <c r="CI172" i="25"/>
  <c r="CJ172" i="25"/>
  <c r="CC107" i="25"/>
  <c r="CD107" i="25"/>
  <c r="BZ168" i="25"/>
  <c r="BY168" i="25"/>
  <c r="CM152" i="25"/>
  <c r="CN152" i="25"/>
  <c r="CJ144" i="25"/>
  <c r="CI144" i="25"/>
  <c r="CO108" i="25"/>
  <c r="CP108" i="25"/>
  <c r="BX179" i="25"/>
  <c r="BW179" i="25"/>
  <c r="CL119" i="25"/>
  <c r="CK119" i="25"/>
  <c r="CM129" i="25"/>
  <c r="CN129" i="25"/>
  <c r="CG130" i="25"/>
  <c r="CH130" i="25"/>
  <c r="BV104" i="25"/>
  <c r="BU104" i="25"/>
  <c r="CH188" i="25"/>
  <c r="CG188" i="25"/>
  <c r="BW152" i="25"/>
  <c r="BX152" i="25"/>
  <c r="BO143" i="25"/>
  <c r="BP143" i="25"/>
  <c r="CJ131" i="25"/>
  <c r="CI131" i="25"/>
  <c r="CN125" i="25"/>
  <c r="CM125" i="25"/>
  <c r="CM184" i="25"/>
  <c r="CN184" i="25"/>
  <c r="CQ175" i="25"/>
  <c r="CR175" i="25"/>
  <c r="CL127" i="25"/>
  <c r="CK127" i="25"/>
  <c r="CH192" i="25"/>
  <c r="CG192" i="25"/>
  <c r="CB157" i="25"/>
  <c r="CA157" i="25"/>
  <c r="CL139" i="25"/>
  <c r="CK139" i="25"/>
  <c r="CD135" i="25"/>
  <c r="CC135" i="25"/>
  <c r="CB102" i="25"/>
  <c r="CA102" i="25"/>
  <c r="BY162" i="25"/>
  <c r="BZ162" i="25"/>
  <c r="CQ160" i="25"/>
  <c r="CR160" i="25"/>
  <c r="CR120" i="25"/>
  <c r="CQ120" i="25"/>
  <c r="CJ132" i="25"/>
  <c r="CI132" i="25"/>
  <c r="CR100" i="25"/>
  <c r="CQ100" i="25"/>
  <c r="CL191" i="25"/>
  <c r="CK191" i="25"/>
  <c r="CJ120" i="25"/>
  <c r="CI120" i="25"/>
  <c r="CO153" i="25"/>
  <c r="CP153" i="25"/>
  <c r="CM195" i="25"/>
  <c r="CN195" i="25"/>
  <c r="CP182" i="25"/>
  <c r="CO182" i="25"/>
  <c r="CR137" i="25"/>
  <c r="CQ137" i="25"/>
  <c r="BX131" i="25"/>
  <c r="BW131" i="25"/>
  <c r="CG165" i="25"/>
  <c r="CH165" i="25"/>
  <c r="BW141" i="25"/>
  <c r="BX141" i="25"/>
  <c r="CL176" i="25"/>
  <c r="CK176" i="25"/>
  <c r="CM175" i="25"/>
  <c r="CN175" i="25"/>
  <c r="BR117" i="25"/>
  <c r="BQ117" i="25"/>
  <c r="CH181" i="25"/>
  <c r="CG181" i="25"/>
  <c r="BX124" i="25"/>
  <c r="BW124" i="25"/>
  <c r="CE180" i="25"/>
  <c r="CF180" i="25"/>
  <c r="BO106" i="25"/>
  <c r="BP106" i="25"/>
  <c r="CC186" i="25"/>
  <c r="CD186" i="25"/>
  <c r="CR194" i="25"/>
  <c r="CQ194" i="25"/>
  <c r="CF134" i="25"/>
  <c r="CE134" i="25"/>
  <c r="BX198" i="25"/>
  <c r="BW198" i="25"/>
  <c r="CF147" i="25"/>
  <c r="CE147" i="25"/>
  <c r="CO185" i="25"/>
  <c r="CP185" i="25"/>
  <c r="CR99" i="25"/>
  <c r="CQ99" i="25"/>
  <c r="BO149" i="25"/>
  <c r="BP149" i="25"/>
  <c r="BO161" i="25"/>
  <c r="BP161" i="25"/>
  <c r="CD126" i="25"/>
  <c r="CC126" i="25"/>
  <c r="CJ138" i="25"/>
  <c r="CI138" i="25"/>
  <c r="BO170" i="25"/>
  <c r="BP170" i="25"/>
  <c r="BO169" i="25"/>
  <c r="BP169" i="25"/>
  <c r="BR196" i="25"/>
  <c r="BQ196" i="25"/>
  <c r="CP150" i="25"/>
  <c r="CO150" i="25"/>
  <c r="CQ105" i="25"/>
  <c r="CR105" i="25"/>
  <c r="CA98" i="25"/>
  <c r="CB98" i="25"/>
  <c r="CB123" i="25"/>
  <c r="CA123" i="25"/>
  <c r="BO189" i="25"/>
  <c r="BP189" i="25"/>
  <c r="CD138" i="25"/>
  <c r="CC138" i="25"/>
  <c r="CF133" i="25"/>
  <c r="CE133" i="25"/>
  <c r="BU113" i="25"/>
  <c r="BV113" i="25"/>
  <c r="CP121" i="25"/>
  <c r="CO121" i="25"/>
  <c r="BO179" i="25"/>
  <c r="BP179" i="25"/>
  <c r="BO163" i="25"/>
  <c r="BP163" i="25"/>
  <c r="CE187" i="25"/>
  <c r="CF187" i="25"/>
  <c r="CM176" i="25"/>
  <c r="CN176" i="25"/>
  <c r="BZ118" i="25"/>
  <c r="BY118" i="25"/>
  <c r="CD178" i="25"/>
  <c r="CC178" i="25"/>
  <c r="CL159" i="25"/>
  <c r="CK159" i="25"/>
  <c r="CR113" i="25"/>
  <c r="CQ113" i="25"/>
  <c r="CF197" i="25"/>
  <c r="CE197" i="25"/>
  <c r="BR154" i="25"/>
  <c r="BQ154" i="25"/>
  <c r="CI116" i="25"/>
  <c r="CJ116" i="25"/>
  <c r="BZ110" i="25"/>
  <c r="BY110" i="25"/>
  <c r="CI156" i="25"/>
  <c r="CJ156" i="25"/>
  <c r="BW154" i="25"/>
  <c r="BX154" i="25"/>
  <c r="CM151" i="25"/>
  <c r="CN151" i="25"/>
  <c r="CF111" i="25"/>
  <c r="CE111" i="25"/>
  <c r="BY128" i="25"/>
  <c r="BZ128" i="25"/>
  <c r="CH115" i="25"/>
  <c r="CG115" i="25"/>
  <c r="BT167" i="25"/>
  <c r="BS167" i="25"/>
  <c r="CF114" i="25"/>
  <c r="CE114" i="25"/>
  <c r="BR185" i="25"/>
  <c r="BQ185" i="25"/>
  <c r="BO177" i="25"/>
  <c r="BP177" i="25"/>
  <c r="BO188" i="25"/>
  <c r="BP188" i="25"/>
  <c r="BU136" i="25"/>
  <c r="BV136" i="25"/>
  <c r="BW162" i="25"/>
  <c r="BX162" i="25"/>
  <c r="BT143" i="25"/>
  <c r="BS143" i="25"/>
  <c r="BT159" i="25"/>
  <c r="BS159" i="25"/>
  <c r="BT169" i="25"/>
  <c r="BS169" i="25"/>
  <c r="BV164" i="25"/>
  <c r="BU164" i="25"/>
  <c r="CA177" i="25"/>
  <c r="CB177" i="25"/>
  <c r="BS140" i="25"/>
  <c r="BT140" i="25"/>
  <c r="BV103" i="25"/>
  <c r="BU103" i="25"/>
  <c r="BR123" i="25"/>
  <c r="BQ123" i="25"/>
  <c r="BT189" i="25"/>
  <c r="BS189" i="25"/>
  <c r="BW128" i="25"/>
  <c r="BX128" i="25"/>
  <c r="BQ127" i="25"/>
  <c r="BR127" i="25"/>
  <c r="BV193" i="25"/>
  <c r="BU193" i="25"/>
  <c r="BU114" i="25"/>
  <c r="BV114" i="25"/>
  <c r="BR108" i="25"/>
  <c r="BQ108" i="25"/>
  <c r="BV167" i="25"/>
  <c r="BU167" i="25"/>
  <c r="BV185" i="25"/>
  <c r="BU185" i="25"/>
  <c r="CM183" i="25"/>
  <c r="CN183" i="25"/>
  <c r="CL145" i="25"/>
  <c r="CK145" i="25"/>
  <c r="BQ98" i="25"/>
  <c r="BR98" i="25"/>
  <c r="BT190" i="25"/>
  <c r="BS190" i="25"/>
  <c r="BV141" i="25"/>
  <c r="BU141" i="25"/>
  <c r="BS112" i="25"/>
  <c r="BT112" i="25"/>
  <c r="BV125" i="25"/>
  <c r="BU125" i="25"/>
  <c r="BT136" i="25"/>
  <c r="BS136" i="25"/>
  <c r="BT148" i="25"/>
  <c r="BS148" i="25"/>
  <c r="BS137" i="25"/>
  <c r="BT137" i="25"/>
  <c r="BU181" i="25"/>
  <c r="BV181" i="25"/>
  <c r="BU151" i="25"/>
  <c r="BV151" i="25"/>
  <c r="CP183" i="25"/>
  <c r="CO183" i="25"/>
  <c r="BQ158" i="25"/>
  <c r="BR158" i="25"/>
  <c r="BW164" i="25"/>
  <c r="BX164" i="25"/>
  <c r="CR174" i="25"/>
  <c r="CQ174" i="25"/>
  <c r="CE145" i="25"/>
  <c r="CF145" i="25"/>
  <c r="BO190" i="25"/>
  <c r="BP190" i="25"/>
  <c r="BR174" i="25"/>
  <c r="BQ174" i="25"/>
  <c r="BZ157" i="25"/>
  <c r="BY157" i="25"/>
  <c r="CF177" i="25"/>
  <c r="CE177" i="25"/>
  <c r="CB190" i="25"/>
  <c r="CA190" i="25"/>
  <c r="CK146" i="25"/>
  <c r="CL146" i="25"/>
  <c r="BW104" i="25"/>
  <c r="BX104" i="25"/>
  <c r="CA136" i="25"/>
  <c r="CB136" i="25"/>
  <c r="BY103" i="25"/>
  <c r="BZ103" i="25"/>
  <c r="CI158" i="25"/>
  <c r="CJ158" i="25"/>
  <c r="CQ107" i="25"/>
  <c r="CR107" i="25"/>
  <c r="CM168" i="25"/>
  <c r="CN168" i="25"/>
  <c r="CD152" i="25"/>
  <c r="CC152" i="25"/>
  <c r="CQ101" i="25"/>
  <c r="CR101" i="25"/>
  <c r="CL108" i="25"/>
  <c r="CK108" i="25"/>
  <c r="BQ163" i="25"/>
  <c r="BR163" i="25"/>
  <c r="CA193" i="25"/>
  <c r="CB193" i="25"/>
  <c r="CR129" i="25"/>
  <c r="CQ129" i="25"/>
  <c r="CN130" i="25"/>
  <c r="CM130" i="25"/>
  <c r="BT158" i="25"/>
  <c r="BS158" i="25"/>
  <c r="CA188" i="25"/>
  <c r="CB188" i="25"/>
  <c r="CQ140" i="25"/>
  <c r="CR140" i="25"/>
  <c r="BR152" i="25"/>
  <c r="BQ152" i="25"/>
  <c r="BQ103" i="25"/>
  <c r="BR103" i="25"/>
  <c r="CG184" i="25"/>
  <c r="CH184" i="25"/>
  <c r="CJ173" i="25"/>
  <c r="CI173" i="25"/>
  <c r="BQ104" i="25"/>
  <c r="BR104" i="25"/>
  <c r="CA127" i="25"/>
  <c r="CB127" i="25"/>
  <c r="CC192" i="25"/>
  <c r="CD192" i="25"/>
  <c r="CB109" i="25"/>
  <c r="CA109" i="25"/>
  <c r="CN139" i="25"/>
  <c r="CM139" i="25"/>
  <c r="BT135" i="25"/>
  <c r="BS135" i="25"/>
  <c r="CJ102" i="25"/>
  <c r="CI102" i="25"/>
  <c r="CH162" i="25"/>
  <c r="CG162" i="25"/>
  <c r="BS160" i="25"/>
  <c r="BT160" i="25"/>
  <c r="CH120" i="25"/>
  <c r="CG120" i="25"/>
  <c r="CI106" i="25"/>
  <c r="CJ106" i="25"/>
  <c r="CB100" i="25"/>
  <c r="CA100" i="25"/>
  <c r="CP191" i="25"/>
  <c r="CO191" i="25"/>
  <c r="CH125" i="25"/>
  <c r="CG125" i="25"/>
  <c r="BV153" i="25"/>
  <c r="BU153" i="25"/>
  <c r="CR195" i="25"/>
  <c r="CQ195" i="25"/>
  <c r="BZ182" i="25"/>
  <c r="BY182" i="25"/>
  <c r="CP137" i="25"/>
  <c r="CO137" i="25"/>
  <c r="CD131" i="25"/>
  <c r="CC131" i="25"/>
  <c r="BX165" i="25"/>
  <c r="BW165" i="25"/>
  <c r="CF141" i="25"/>
  <c r="CE141" i="25"/>
  <c r="CO176" i="25"/>
  <c r="CP176" i="25"/>
  <c r="BX132" i="25"/>
  <c r="BW132" i="25"/>
  <c r="CH117" i="25"/>
  <c r="CG117" i="25"/>
  <c r="CQ181" i="25"/>
  <c r="CR181" i="25"/>
  <c r="BY124" i="25"/>
  <c r="BZ124" i="25"/>
  <c r="BV180" i="25"/>
  <c r="BU180" i="25"/>
  <c r="CF106" i="25"/>
  <c r="CE106" i="25"/>
  <c r="CR186" i="25"/>
  <c r="CQ186" i="25"/>
  <c r="BO194" i="25"/>
  <c r="BP194" i="25"/>
  <c r="CB134" i="25"/>
  <c r="CA134" i="25"/>
  <c r="CM128" i="25"/>
  <c r="CN128" i="25"/>
  <c r="BZ198" i="25"/>
  <c r="BY198" i="25"/>
  <c r="BZ147" i="25"/>
  <c r="BY147" i="25"/>
  <c r="CJ185" i="25"/>
  <c r="CI185" i="25"/>
  <c r="CM99" i="25"/>
  <c r="CN99" i="25"/>
  <c r="CR149" i="25"/>
  <c r="CQ149" i="25"/>
  <c r="CN161" i="25"/>
  <c r="CM161" i="25"/>
  <c r="CR126" i="25"/>
  <c r="CQ126" i="25"/>
  <c r="BS170" i="25"/>
  <c r="BT170" i="25"/>
  <c r="BX169" i="25"/>
  <c r="BW169" i="25"/>
  <c r="CF196" i="25"/>
  <c r="CE196" i="25"/>
  <c r="CB150" i="25"/>
  <c r="CA150" i="25"/>
  <c r="CF105" i="25"/>
  <c r="CE105" i="25"/>
  <c r="CO98" i="25"/>
  <c r="CP98" i="25"/>
  <c r="CP123" i="25"/>
  <c r="CO123" i="25"/>
  <c r="BQ189" i="25"/>
  <c r="BR189" i="25"/>
  <c r="CA133" i="25"/>
  <c r="CB133" i="25"/>
  <c r="BX121" i="25"/>
  <c r="BW121" i="25"/>
  <c r="CI179" i="25"/>
  <c r="CJ179" i="25"/>
  <c r="CH187" i="25"/>
  <c r="CG187" i="25"/>
  <c r="BX176" i="25"/>
  <c r="BW176" i="25"/>
  <c r="BV194" i="25"/>
  <c r="BU194" i="25"/>
  <c r="CQ118" i="25"/>
  <c r="CR118" i="25"/>
  <c r="BO178" i="25"/>
  <c r="BP178" i="25"/>
  <c r="CB178" i="25"/>
  <c r="CA178" i="25"/>
  <c r="CO159" i="25"/>
  <c r="CP159" i="25"/>
  <c r="CG113" i="25"/>
  <c r="CH113" i="25"/>
  <c r="BZ154" i="25"/>
  <c r="BY154" i="25"/>
  <c r="BT116" i="25"/>
  <c r="BS116" i="25"/>
  <c r="CM110" i="25"/>
  <c r="CN110" i="25"/>
  <c r="BS156" i="25"/>
  <c r="BT156" i="25"/>
  <c r="BO151" i="25"/>
  <c r="BP151" i="25"/>
  <c r="CR151" i="25"/>
  <c r="CQ151" i="25"/>
  <c r="CA111" i="25"/>
  <c r="CB111" i="25"/>
  <c r="CR128" i="25"/>
  <c r="CQ128" i="25"/>
  <c r="CI115" i="25"/>
  <c r="CJ115" i="25"/>
  <c r="CL167" i="25"/>
  <c r="CK167" i="25"/>
  <c r="CP114" i="25"/>
  <c r="CO114" i="25"/>
  <c r="BQ111" i="25"/>
  <c r="BR111" i="25"/>
  <c r="CG109" i="25"/>
  <c r="CH109" i="25"/>
  <c r="BS144" i="25"/>
  <c r="BT144" i="25"/>
  <c r="BR138" i="25"/>
  <c r="BQ138" i="25"/>
  <c r="BQ192" i="25"/>
  <c r="BR192" i="25"/>
  <c r="CE174" i="25"/>
  <c r="CF174" i="25"/>
  <c r="CE190" i="25"/>
  <c r="CF190" i="25"/>
  <c r="CL190" i="25"/>
  <c r="CK190" i="25"/>
  <c r="CB103" i="25"/>
  <c r="CA103" i="25"/>
  <c r="CL107" i="25"/>
  <c r="CK107" i="25"/>
  <c r="CD168" i="25"/>
  <c r="CC168" i="25"/>
  <c r="BZ152" i="25"/>
  <c r="BY152" i="25"/>
  <c r="BO129" i="25"/>
  <c r="BP129" i="25"/>
  <c r="BY129" i="25"/>
  <c r="BZ129" i="25"/>
  <c r="CF130" i="25"/>
  <c r="CE130" i="25"/>
  <c r="CF158" i="25"/>
  <c r="CE158" i="25"/>
  <c r="CE188" i="25"/>
  <c r="CF188" i="25"/>
  <c r="CD140" i="25"/>
  <c r="CC140" i="25"/>
  <c r="CR143" i="25"/>
  <c r="CQ143" i="25"/>
  <c r="CD155" i="25"/>
  <c r="CC155" i="25"/>
  <c r="CB184" i="25"/>
  <c r="CA184" i="25"/>
  <c r="CQ173" i="25"/>
  <c r="CR173" i="25"/>
  <c r="CJ186" i="25"/>
  <c r="CI186" i="25"/>
  <c r="CF127" i="25"/>
  <c r="CE127" i="25"/>
  <c r="CJ192" i="25"/>
  <c r="CI192" i="25"/>
  <c r="CP139" i="25"/>
  <c r="CO139" i="25"/>
  <c r="BZ135" i="25"/>
  <c r="BY135" i="25"/>
  <c r="CF102" i="25"/>
  <c r="CE102" i="25"/>
  <c r="CL162" i="25"/>
  <c r="CK162" i="25"/>
  <c r="CH160" i="25"/>
  <c r="CG160" i="25"/>
  <c r="CN120" i="25"/>
  <c r="CM120" i="25"/>
  <c r="BV117" i="25"/>
  <c r="BU117" i="25"/>
  <c r="BY100" i="25"/>
  <c r="BZ100" i="25"/>
  <c r="CG191" i="25"/>
  <c r="CH191" i="25"/>
  <c r="CP125" i="25"/>
  <c r="CO125" i="25"/>
  <c r="CE153" i="25"/>
  <c r="CF153" i="25"/>
  <c r="CB195" i="25"/>
  <c r="CA195" i="25"/>
  <c r="BO182" i="25"/>
  <c r="BP182" i="25"/>
  <c r="BO137" i="25"/>
  <c r="BP137" i="25"/>
  <c r="CH131" i="25"/>
  <c r="CG131" i="25"/>
  <c r="CN165" i="25"/>
  <c r="CM165" i="25"/>
  <c r="BZ141" i="25"/>
  <c r="BY141" i="25"/>
  <c r="BT176" i="25"/>
  <c r="BS176" i="25"/>
  <c r="CN132" i="25"/>
  <c r="CM132" i="25"/>
  <c r="CN117" i="25"/>
  <c r="CM117" i="25"/>
  <c r="CD181" i="25"/>
  <c r="CC181" i="25"/>
  <c r="CB124" i="25"/>
  <c r="CA124" i="25"/>
  <c r="CH180" i="25"/>
  <c r="CG180" i="25"/>
  <c r="CR106" i="25"/>
  <c r="CQ106" i="25"/>
  <c r="CE186" i="25"/>
  <c r="CF186" i="25"/>
  <c r="CL194" i="25"/>
  <c r="CK194" i="25"/>
  <c r="CQ148" i="25"/>
  <c r="CR148" i="25"/>
  <c r="CI167" i="25"/>
  <c r="CJ167" i="25"/>
  <c r="CN198" i="25"/>
  <c r="CM198" i="25"/>
  <c r="BX147" i="25"/>
  <c r="BW147" i="25"/>
  <c r="CN185" i="25"/>
  <c r="CM185" i="25"/>
  <c r="CC99" i="25"/>
  <c r="CD99" i="25"/>
  <c r="CF149" i="25"/>
  <c r="CE149" i="25"/>
  <c r="CF161" i="25"/>
  <c r="CE161" i="25"/>
  <c r="CN126" i="25"/>
  <c r="CM126" i="25"/>
  <c r="BY181" i="25"/>
  <c r="BZ181" i="25"/>
  <c r="CH170" i="25"/>
  <c r="CG170" i="25"/>
  <c r="BY169" i="25"/>
  <c r="BZ169" i="25"/>
  <c r="CM196" i="25"/>
  <c r="CN196" i="25"/>
  <c r="BV150" i="25"/>
  <c r="BU150" i="25"/>
  <c r="CD105" i="25"/>
  <c r="CC105" i="25"/>
  <c r="CQ98" i="25"/>
  <c r="CR98" i="25"/>
  <c r="CI123" i="25"/>
  <c r="CJ123" i="25"/>
  <c r="CP194" i="25"/>
  <c r="CO194" i="25"/>
  <c r="CJ189" i="25"/>
  <c r="CI189" i="25"/>
  <c r="CP179" i="25"/>
  <c r="CO179" i="25"/>
  <c r="BU133" i="25"/>
  <c r="BV133" i="25"/>
  <c r="CQ156" i="25"/>
  <c r="CR156" i="25"/>
  <c r="CN187" i="25"/>
  <c r="CM187" i="25"/>
  <c r="BY111" i="25"/>
  <c r="BZ111" i="25"/>
  <c r="CC118" i="25"/>
  <c r="CD118" i="25"/>
  <c r="CJ178" i="25"/>
  <c r="CI178" i="25"/>
  <c r="BZ178" i="25"/>
  <c r="BY178" i="25"/>
  <c r="CF159" i="25"/>
  <c r="CE159" i="25"/>
  <c r="CO113" i="25"/>
  <c r="CP113" i="25"/>
  <c r="CH197" i="25"/>
  <c r="CG197" i="25"/>
  <c r="CH116" i="25"/>
  <c r="CG116" i="25"/>
  <c r="CI110" i="25"/>
  <c r="CJ110" i="25"/>
  <c r="CL156" i="25"/>
  <c r="CK156" i="25"/>
  <c r="CO161" i="25"/>
  <c r="CP161" i="25"/>
  <c r="CL151" i="25"/>
  <c r="CK151" i="25"/>
  <c r="CM111" i="25"/>
  <c r="CN111" i="25"/>
  <c r="CA112" i="25"/>
  <c r="CB112" i="25"/>
  <c r="CP128" i="25"/>
  <c r="CO128" i="25"/>
  <c r="BQ115" i="25"/>
  <c r="BR115" i="25"/>
  <c r="CD167" i="25"/>
  <c r="CC167" i="25"/>
  <c r="CR114" i="25"/>
  <c r="CQ114" i="25"/>
  <c r="BT171" i="25"/>
  <c r="BS171" i="25"/>
  <c r="CG177" i="25"/>
  <c r="CH177" i="25"/>
  <c r="CB107" i="25"/>
  <c r="CA107" i="25"/>
  <c r="CI104" i="25"/>
  <c r="CJ104" i="25"/>
  <c r="BV101" i="25"/>
  <c r="BU101" i="25"/>
  <c r="BW134" i="25"/>
  <c r="BX134" i="25"/>
  <c r="BV100" i="25"/>
  <c r="BU100" i="25"/>
  <c r="BR147" i="25"/>
  <c r="BQ147" i="25"/>
  <c r="CE157" i="25"/>
  <c r="CF157" i="25"/>
  <c r="BO146" i="25"/>
  <c r="BP146" i="25"/>
  <c r="CN193" i="25"/>
  <c r="CM193" i="25"/>
  <c r="CC101" i="25"/>
  <c r="CD101" i="25"/>
  <c r="BQ173" i="25"/>
  <c r="BR173" i="25"/>
  <c r="BT150" i="25"/>
  <c r="BS150" i="25"/>
  <c r="BW192" i="25"/>
  <c r="BX192" i="25"/>
  <c r="BT131" i="25"/>
  <c r="BS131" i="25"/>
  <c r="CG183" i="25"/>
  <c r="CH183" i="25"/>
  <c r="CH174" i="25"/>
  <c r="CG174" i="25"/>
  <c r="BQ128" i="25"/>
  <c r="BR128" i="25"/>
  <c r="BR119" i="25"/>
  <c r="BQ119" i="25"/>
  <c r="BT174" i="25"/>
  <c r="BS174" i="25"/>
  <c r="BX157" i="25"/>
  <c r="BW157" i="25"/>
  <c r="CH157" i="25"/>
  <c r="CG157" i="25"/>
  <c r="CK122" i="25"/>
  <c r="CL122" i="25"/>
  <c r="CR177" i="25"/>
  <c r="CQ177" i="25"/>
  <c r="BQ177" i="25"/>
  <c r="BR177" i="25"/>
  <c r="BO174" i="25"/>
  <c r="BP174" i="25"/>
  <c r="CD174" i="25"/>
  <c r="CC174" i="25"/>
  <c r="BY136" i="25"/>
  <c r="BZ136" i="25"/>
  <c r="CR103" i="25"/>
  <c r="CQ103" i="25"/>
  <c r="CG142" i="25"/>
  <c r="CH142" i="25"/>
  <c r="BQ107" i="25"/>
  <c r="BR107" i="25"/>
  <c r="CA168" i="25"/>
  <c r="CB168" i="25"/>
  <c r="BO120" i="25"/>
  <c r="BP120" i="25"/>
  <c r="CO101" i="25"/>
  <c r="CP101" i="25"/>
  <c r="CM108" i="25"/>
  <c r="CN108" i="25"/>
  <c r="CF119" i="25"/>
  <c r="CE119" i="25"/>
  <c r="BR129" i="25"/>
  <c r="BQ129" i="25"/>
  <c r="CC193" i="25"/>
  <c r="CD193" i="25"/>
  <c r="CN104" i="25"/>
  <c r="CM104" i="25"/>
  <c r="CR158" i="25"/>
  <c r="CQ158" i="25"/>
  <c r="BR188" i="25"/>
  <c r="BQ188" i="25"/>
  <c r="BO140" i="25"/>
  <c r="BP140" i="25"/>
  <c r="CO143" i="25"/>
  <c r="CP143" i="25"/>
  <c r="CN155" i="25"/>
  <c r="CM155" i="25"/>
  <c r="CK184" i="25"/>
  <c r="CL184" i="25"/>
  <c r="CN173" i="25"/>
  <c r="CM173" i="25"/>
  <c r="BS145" i="25"/>
  <c r="BT145" i="25"/>
  <c r="CM127" i="25"/>
  <c r="CN127" i="25"/>
  <c r="CR192" i="25"/>
  <c r="CQ192" i="25"/>
  <c r="CI139" i="25"/>
  <c r="CJ139" i="25"/>
  <c r="BO153" i="25"/>
  <c r="BP153" i="25"/>
  <c r="BR102" i="25"/>
  <c r="BQ102" i="25"/>
  <c r="CF162" i="25"/>
  <c r="CE162" i="25"/>
  <c r="BZ160" i="25"/>
  <c r="BY160" i="25"/>
  <c r="CK120" i="25"/>
  <c r="CL120" i="25"/>
  <c r="BV149" i="25"/>
  <c r="BU149" i="25"/>
  <c r="CJ100" i="25"/>
  <c r="CI100" i="25"/>
  <c r="CD191" i="25"/>
  <c r="CC191" i="25"/>
  <c r="CE125" i="25"/>
  <c r="CF125" i="25"/>
  <c r="CB153" i="25"/>
  <c r="CA153" i="25"/>
  <c r="BO195" i="25"/>
  <c r="BP195" i="25"/>
  <c r="BR182" i="25"/>
  <c r="BQ182" i="25"/>
  <c r="CQ164" i="25"/>
  <c r="CR164" i="25"/>
  <c r="CM131" i="25"/>
  <c r="CN131" i="25"/>
  <c r="CL165" i="25"/>
  <c r="CK165" i="25"/>
  <c r="CM141" i="25"/>
  <c r="CN141" i="25"/>
  <c r="CD176" i="25"/>
  <c r="CC176" i="25"/>
  <c r="BO132" i="25"/>
  <c r="BP132" i="25"/>
  <c r="CO117" i="25"/>
  <c r="CP117" i="25"/>
  <c r="CP181" i="25"/>
  <c r="CO181" i="25"/>
  <c r="CL124" i="25"/>
  <c r="CK124" i="25"/>
  <c r="CM180" i="25"/>
  <c r="CN180" i="25"/>
  <c r="CH106" i="25"/>
  <c r="CG106" i="25"/>
  <c r="BS186" i="25"/>
  <c r="BT186" i="25"/>
  <c r="CN194" i="25"/>
  <c r="CM194" i="25"/>
  <c r="CB148" i="25"/>
  <c r="CA148" i="25"/>
  <c r="CF198" i="25"/>
  <c r="CE198" i="25"/>
  <c r="CO147" i="25"/>
  <c r="CP147" i="25"/>
  <c r="CG147" i="25"/>
  <c r="CH147" i="25"/>
  <c r="CG185" i="25"/>
  <c r="CH185" i="25"/>
  <c r="BZ99" i="25"/>
  <c r="BY99" i="25"/>
  <c r="CP149" i="25"/>
  <c r="CO149" i="25"/>
  <c r="CL161" i="25"/>
  <c r="CK161" i="25"/>
  <c r="BO126" i="25"/>
  <c r="BP126" i="25"/>
  <c r="CB138" i="25"/>
  <c r="CA138" i="25"/>
  <c r="CD170" i="25"/>
  <c r="CC170" i="25"/>
  <c r="CB169" i="25"/>
  <c r="CA169" i="25"/>
  <c r="BO196" i="25"/>
  <c r="BP196" i="25"/>
  <c r="CK150" i="25"/>
  <c r="CL150" i="25"/>
  <c r="BU105" i="25"/>
  <c r="BV105" i="25"/>
  <c r="BT98" i="25"/>
  <c r="BS98" i="25"/>
  <c r="CD123" i="25"/>
  <c r="CC123" i="25"/>
  <c r="BZ189" i="25"/>
  <c r="BY189" i="25"/>
  <c r="CP130" i="25"/>
  <c r="CO130" i="25"/>
  <c r="CM133" i="25"/>
  <c r="CN133" i="25"/>
  <c r="CN121" i="25"/>
  <c r="CM121" i="25"/>
  <c r="CF179" i="25"/>
  <c r="CE179" i="25"/>
  <c r="CH163" i="25"/>
  <c r="CG163" i="25"/>
  <c r="BO187" i="25"/>
  <c r="BP187" i="25"/>
  <c r="CP103" i="25"/>
  <c r="CO103" i="25"/>
  <c r="BS157" i="25"/>
  <c r="BT157" i="25"/>
  <c r="BS118" i="25"/>
  <c r="BT118" i="25"/>
  <c r="CI118" i="25"/>
  <c r="CJ118" i="25"/>
  <c r="CR178" i="25"/>
  <c r="CQ178" i="25"/>
  <c r="BX159" i="25"/>
  <c r="BW159" i="25"/>
  <c r="CL113" i="25"/>
  <c r="CK113" i="25"/>
  <c r="CN197" i="25"/>
  <c r="CM197" i="25"/>
  <c r="BO116" i="25"/>
  <c r="BP116" i="25"/>
  <c r="BS110" i="25"/>
  <c r="BT110" i="25"/>
  <c r="CF156" i="25"/>
  <c r="CE156" i="25"/>
  <c r="BT151" i="25"/>
  <c r="BS151" i="25"/>
  <c r="CO111" i="25"/>
  <c r="CP111" i="25"/>
  <c r="CE112" i="25"/>
  <c r="CF112" i="25"/>
  <c r="CD128" i="25"/>
  <c r="CC128" i="25"/>
  <c r="CC115" i="25"/>
  <c r="CD115" i="25"/>
  <c r="CE167" i="25"/>
  <c r="CF167" i="25"/>
  <c r="BO114" i="25"/>
  <c r="BP114" i="25"/>
  <c r="BU145" i="25"/>
  <c r="BV145" i="25"/>
  <c r="CK172" i="25"/>
  <c r="CL172" i="25"/>
  <c r="BY108" i="25"/>
  <c r="BZ108" i="25"/>
  <c r="BU127" i="25"/>
  <c r="BV127" i="25"/>
  <c r="BV174" i="25"/>
  <c r="BU174" i="25"/>
  <c r="CE183" i="25"/>
  <c r="CF183" i="25"/>
  <c r="BO145" i="25"/>
  <c r="BP145" i="25"/>
  <c r="CM177" i="25"/>
  <c r="CN177" i="25"/>
  <c r="CD136" i="25"/>
  <c r="CC136" i="25"/>
  <c r="CB108" i="25"/>
  <c r="CA108" i="25"/>
  <c r="BS125" i="25"/>
  <c r="BT125" i="25"/>
  <c r="BU129" i="25"/>
  <c r="BV129" i="25"/>
  <c r="BR175" i="25"/>
  <c r="BQ175" i="25"/>
  <c r="BU171" i="25"/>
  <c r="BV171" i="25"/>
  <c r="BR198" i="25"/>
  <c r="BQ198" i="25"/>
  <c r="BT117" i="25"/>
  <c r="BS117" i="25"/>
  <c r="BV134" i="25"/>
  <c r="BU134" i="25"/>
  <c r="CA183" i="25"/>
  <c r="CB183" i="25"/>
  <c r="CA174" i="25"/>
  <c r="CB174" i="25"/>
  <c r="BV182" i="25"/>
  <c r="BU182" i="25"/>
  <c r="CQ171" i="25"/>
  <c r="CR171" i="25"/>
  <c r="CR157" i="25"/>
  <c r="CQ157" i="25"/>
  <c r="BO122" i="25"/>
  <c r="BP122" i="25"/>
  <c r="CJ177" i="25"/>
  <c r="CI177" i="25"/>
  <c r="CD146" i="25"/>
  <c r="CC146" i="25"/>
  <c r="CN171" i="25"/>
  <c r="CM171" i="25"/>
  <c r="BX106" i="25"/>
  <c r="BW106" i="25"/>
  <c r="BW136" i="25"/>
  <c r="BX136" i="25"/>
  <c r="CL103" i="25"/>
  <c r="CK103" i="25"/>
  <c r="CI142" i="25"/>
  <c r="CJ142" i="25"/>
  <c r="BZ107" i="25"/>
  <c r="BY107" i="25"/>
  <c r="CG168" i="25"/>
  <c r="CH168" i="25"/>
  <c r="CP144" i="25"/>
  <c r="CO144" i="25"/>
  <c r="BS101" i="25"/>
  <c r="BT101" i="25"/>
  <c r="CR108" i="25"/>
  <c r="CQ108" i="25"/>
  <c r="BW119" i="25"/>
  <c r="BX119" i="25"/>
  <c r="CF129" i="25"/>
  <c r="CE129" i="25"/>
  <c r="BO158" i="25"/>
  <c r="BP158" i="25"/>
  <c r="CF104" i="25"/>
  <c r="CE104" i="25"/>
  <c r="CL158" i="25"/>
  <c r="CK158" i="25"/>
  <c r="CN188" i="25"/>
  <c r="CM188" i="25"/>
  <c r="CL140" i="25"/>
  <c r="CK140" i="25"/>
  <c r="CD143" i="25"/>
  <c r="CC143" i="25"/>
  <c r="CQ155" i="25"/>
  <c r="CR155" i="25"/>
  <c r="CJ184" i="25"/>
  <c r="CI184" i="25"/>
  <c r="CF173" i="25"/>
  <c r="CE173" i="25"/>
  <c r="CJ127" i="25"/>
  <c r="CI127" i="25"/>
  <c r="CF192" i="25"/>
  <c r="CE192" i="25"/>
  <c r="CI164" i="25"/>
  <c r="CJ164" i="25"/>
  <c r="CH135" i="25"/>
  <c r="CG135" i="25"/>
  <c r="CL193" i="25"/>
  <c r="CK193" i="25"/>
  <c r="BP102" i="25"/>
  <c r="BO102" i="25"/>
  <c r="CC162" i="25"/>
  <c r="CD162" i="25"/>
  <c r="CM160" i="25"/>
  <c r="CN160" i="25"/>
  <c r="CQ166" i="25"/>
  <c r="CR166" i="25"/>
  <c r="BX182" i="25"/>
  <c r="BW182" i="25"/>
  <c r="CR191" i="25"/>
  <c r="CQ191" i="25"/>
  <c r="CI125" i="25"/>
  <c r="CJ125" i="25"/>
  <c r="BZ106" i="25"/>
  <c r="BY106" i="25"/>
  <c r="CP195" i="25"/>
  <c r="CO195" i="25"/>
  <c r="CJ182" i="25"/>
  <c r="CI182" i="25"/>
  <c r="CF164" i="25"/>
  <c r="CE164" i="25"/>
  <c r="CK131" i="25"/>
  <c r="CL131" i="25"/>
  <c r="BO165" i="25"/>
  <c r="BP165" i="25"/>
  <c r="CR141" i="25"/>
  <c r="CQ141" i="25"/>
  <c r="CQ176" i="25"/>
  <c r="CR176" i="25"/>
  <c r="CB132" i="25"/>
  <c r="CA132" i="25"/>
  <c r="CJ117" i="25"/>
  <c r="CI117" i="25"/>
  <c r="CJ181" i="25"/>
  <c r="CI181" i="25"/>
  <c r="CJ124" i="25"/>
  <c r="CI124" i="25"/>
  <c r="CI180" i="25"/>
  <c r="CJ180" i="25"/>
  <c r="CK106" i="25"/>
  <c r="CL106" i="25"/>
  <c r="CH186" i="25"/>
  <c r="CG186" i="25"/>
  <c r="CF194" i="25"/>
  <c r="CE194" i="25"/>
  <c r="CJ148" i="25"/>
  <c r="CI148" i="25"/>
  <c r="CI198" i="25"/>
  <c r="CJ198" i="25"/>
  <c r="CB147" i="25"/>
  <c r="CA147" i="25"/>
  <c r="BO154" i="25"/>
  <c r="BP154" i="25"/>
  <c r="CK185" i="25"/>
  <c r="CL185" i="25"/>
  <c r="CO99" i="25"/>
  <c r="CP99" i="25"/>
  <c r="CJ149" i="25"/>
  <c r="CI149" i="25"/>
  <c r="CG126" i="25"/>
  <c r="CH126" i="25"/>
  <c r="CP138" i="25"/>
  <c r="CO138" i="25"/>
  <c r="CE170" i="25"/>
  <c r="CF170" i="25"/>
  <c r="CJ169" i="25"/>
  <c r="CI169" i="25"/>
  <c r="CI196" i="25"/>
  <c r="CJ196" i="25"/>
  <c r="CH150" i="25"/>
  <c r="CG150" i="25"/>
  <c r="CN105" i="25"/>
  <c r="CM105" i="25"/>
  <c r="CM98" i="25"/>
  <c r="CN98" i="25"/>
  <c r="CE123" i="25"/>
  <c r="CF123" i="25"/>
  <c r="CF189" i="25"/>
  <c r="CE189" i="25"/>
  <c r="BS130" i="25"/>
  <c r="BT130" i="25"/>
  <c r="CO133" i="25"/>
  <c r="CP133" i="25"/>
  <c r="BZ121" i="25"/>
  <c r="BY121" i="25"/>
  <c r="CH179" i="25"/>
  <c r="CG179" i="25"/>
  <c r="CL163" i="25"/>
  <c r="CK163" i="25"/>
  <c r="CR187" i="25"/>
  <c r="CQ187" i="25"/>
  <c r="BO156" i="25"/>
  <c r="BP156" i="25"/>
  <c r="BO157" i="25"/>
  <c r="BP157" i="25"/>
  <c r="CF118" i="25"/>
  <c r="CE118" i="25"/>
  <c r="CN118" i="25"/>
  <c r="CM118" i="25"/>
  <c r="CF178" i="25"/>
  <c r="CE178" i="25"/>
  <c r="BO159" i="25"/>
  <c r="BP159" i="25"/>
  <c r="BW113" i="25"/>
  <c r="BX113" i="25"/>
  <c r="CL197" i="25"/>
  <c r="CK197" i="25"/>
  <c r="BU154" i="25"/>
  <c r="BV154" i="25"/>
  <c r="CP116" i="25"/>
  <c r="CO116" i="25"/>
  <c r="CH110" i="25"/>
  <c r="CG110" i="25"/>
  <c r="CC156" i="25"/>
  <c r="CD156" i="25"/>
  <c r="CJ151" i="25"/>
  <c r="CI151" i="25"/>
  <c r="CD111" i="25"/>
  <c r="CC111" i="25"/>
  <c r="CP112" i="25"/>
  <c r="CO112" i="25"/>
  <c r="CJ128" i="25"/>
  <c r="CI128" i="25"/>
  <c r="CQ115" i="25"/>
  <c r="CR115" i="25"/>
  <c r="CA167" i="25"/>
  <c r="CB167" i="25"/>
  <c r="CN114" i="25"/>
  <c r="CM114" i="25"/>
  <c r="BT182" i="25"/>
  <c r="BS182" i="25"/>
  <c r="CL157" i="25"/>
  <c r="CK157" i="25"/>
  <c r="CJ140" i="25"/>
  <c r="CI140" i="25"/>
  <c r="BV107" i="25"/>
  <c r="BU107" i="25"/>
  <c r="BS166" i="25"/>
  <c r="BT166" i="25"/>
  <c r="BQ99" i="25"/>
  <c r="BR99" i="25"/>
  <c r="BR171" i="25"/>
  <c r="BQ171" i="25"/>
  <c r="CO122" i="25"/>
  <c r="CP122" i="25"/>
  <c r="BV146" i="25"/>
  <c r="BU146" i="25"/>
  <c r="CA119" i="25"/>
  <c r="CB119" i="25"/>
  <c r="BW166" i="25"/>
  <c r="BX166" i="25"/>
  <c r="BW110" i="25"/>
  <c r="BX110" i="25"/>
  <c r="BV188" i="25"/>
  <c r="BU188" i="25"/>
  <c r="BT124" i="25"/>
  <c r="BS124" i="25"/>
  <c r="BW102" i="25"/>
  <c r="BX102" i="25"/>
  <c r="BQ137" i="25"/>
  <c r="BR137" i="25"/>
  <c r="BU99" i="25"/>
  <c r="BV99" i="25"/>
  <c r="BU157" i="25"/>
  <c r="BV157" i="25"/>
  <c r="BV116" i="25"/>
  <c r="BU116" i="25"/>
  <c r="BX109" i="25"/>
  <c r="BW109" i="25"/>
  <c r="BT177" i="25"/>
  <c r="BS177" i="25"/>
  <c r="BV102" i="25"/>
  <c r="BU102" i="25"/>
  <c r="BX114" i="25"/>
  <c r="BW114" i="25"/>
  <c r="BR195" i="25"/>
  <c r="BQ195" i="25"/>
  <c r="BV142" i="25"/>
  <c r="BU142" i="25"/>
  <c r="BU165" i="25"/>
  <c r="BV165" i="25"/>
  <c r="BR106" i="25"/>
  <c r="BQ106" i="25"/>
  <c r="BU162" i="25"/>
  <c r="BV162" i="25"/>
  <c r="BQ105" i="25"/>
  <c r="BR105" i="25"/>
  <c r="CR183" i="25"/>
  <c r="CQ183" i="25"/>
  <c r="BW138" i="25"/>
  <c r="BX138" i="25"/>
  <c r="BO183" i="25"/>
  <c r="BP183" i="25"/>
  <c r="BO109" i="25"/>
  <c r="BP109" i="25"/>
  <c r="BV135" i="25"/>
  <c r="BU135" i="25"/>
  <c r="CB145" i="25"/>
  <c r="CA145" i="25"/>
  <c r="BQ167" i="25"/>
  <c r="BR167" i="25"/>
  <c r="CF171" i="25"/>
  <c r="CE171" i="25"/>
  <c r="CI157" i="25"/>
  <c r="CJ157" i="25"/>
  <c r="CB122" i="25"/>
  <c r="CA122" i="25"/>
  <c r="BZ177" i="25"/>
  <c r="BY177" i="25"/>
  <c r="CB146" i="25"/>
  <c r="CA146" i="25"/>
  <c r="BS178" i="25"/>
  <c r="BT178" i="25"/>
  <c r="BS123" i="25"/>
  <c r="BT123" i="25"/>
  <c r="CK136" i="25"/>
  <c r="CL136" i="25"/>
  <c r="CP172" i="25"/>
  <c r="CO172" i="25"/>
  <c r="BW142" i="25"/>
  <c r="BX142" i="25"/>
  <c r="CH107" i="25"/>
  <c r="CG107" i="25"/>
  <c r="CP168" i="25"/>
  <c r="CO168" i="25"/>
  <c r="CM144" i="25"/>
  <c r="CN144" i="25"/>
  <c r="CF101" i="25"/>
  <c r="CE101" i="25"/>
  <c r="CH108" i="25"/>
  <c r="CG108" i="25"/>
  <c r="BO119" i="25"/>
  <c r="BP119" i="25"/>
  <c r="CH129" i="25"/>
  <c r="CG129" i="25"/>
  <c r="CL130" i="25"/>
  <c r="CK130" i="25"/>
  <c r="CP104" i="25"/>
  <c r="CO104" i="25"/>
  <c r="CG158" i="25"/>
  <c r="CH158" i="25"/>
  <c r="BS188" i="25"/>
  <c r="BT188" i="25"/>
  <c r="CO140" i="25"/>
  <c r="CP140" i="25"/>
  <c r="BY143" i="25"/>
  <c r="BZ143" i="25"/>
  <c r="CA155" i="25"/>
  <c r="CB155" i="25"/>
  <c r="BQ184" i="25"/>
  <c r="BR184" i="25"/>
  <c r="BO173" i="25"/>
  <c r="BP173" i="25"/>
  <c r="CH127" i="25"/>
  <c r="CG127" i="25"/>
  <c r="BT192" i="25"/>
  <c r="BS192" i="25"/>
  <c r="BO135" i="25"/>
  <c r="BP135" i="25"/>
  <c r="CH193" i="25"/>
  <c r="CG193" i="25"/>
  <c r="CK102" i="25"/>
  <c r="CL102" i="25"/>
  <c r="CC160" i="25"/>
  <c r="CD160" i="25"/>
  <c r="BZ120" i="25"/>
  <c r="BY120" i="25"/>
  <c r="BO166" i="25"/>
  <c r="BP166" i="25"/>
  <c r="BO142" i="25"/>
  <c r="BP142" i="25"/>
  <c r="CN191" i="25"/>
  <c r="CM191" i="25"/>
  <c r="BZ125" i="25"/>
  <c r="BY125" i="25"/>
  <c r="CL186" i="25"/>
  <c r="CK186" i="25"/>
  <c r="CC195" i="25"/>
  <c r="CD195" i="25"/>
  <c r="CD182" i="25"/>
  <c r="CC182" i="25"/>
  <c r="CK164" i="25"/>
  <c r="CL164" i="25"/>
  <c r="BO131" i="25"/>
  <c r="BP131" i="25"/>
  <c r="BT165" i="25"/>
  <c r="BS165" i="25"/>
  <c r="CB141" i="25"/>
  <c r="CA141" i="25"/>
  <c r="CE176" i="25"/>
  <c r="CF176" i="25"/>
  <c r="BZ132" i="25"/>
  <c r="BY132" i="25"/>
  <c r="BZ117" i="25"/>
  <c r="BY117" i="25"/>
  <c r="CO173" i="25"/>
  <c r="CP173" i="25"/>
  <c r="CM124" i="25"/>
  <c r="CN124" i="25"/>
  <c r="BS180" i="25"/>
  <c r="BT180" i="25"/>
  <c r="CN106" i="25"/>
  <c r="CM106" i="25"/>
  <c r="CP186" i="25"/>
  <c r="CO186" i="25"/>
  <c r="CC194" i="25"/>
  <c r="CD194" i="25"/>
  <c r="CO148" i="25"/>
  <c r="CP148" i="25"/>
  <c r="BV198" i="25"/>
  <c r="BU198" i="25"/>
  <c r="CK147" i="25"/>
  <c r="CL147" i="25"/>
  <c r="BT185" i="25"/>
  <c r="BS185" i="25"/>
  <c r="CB99" i="25"/>
  <c r="CA99" i="25"/>
  <c r="CH161" i="25"/>
  <c r="CG161" i="25"/>
  <c r="CF126" i="25"/>
  <c r="CE126" i="25"/>
  <c r="CL138" i="25"/>
  <c r="CK138" i="25"/>
  <c r="CL170" i="25"/>
  <c r="CK170" i="25"/>
  <c r="CM169" i="25"/>
  <c r="CN169" i="25"/>
  <c r="CD196" i="25"/>
  <c r="CC196" i="25"/>
  <c r="CR150" i="25"/>
  <c r="CQ150" i="25"/>
  <c r="CH148" i="25"/>
  <c r="CG148" i="25"/>
  <c r="BY105" i="25"/>
  <c r="BZ105" i="25"/>
  <c r="CC98" i="25"/>
  <c r="CD98" i="25"/>
  <c r="CN123" i="25"/>
  <c r="CM123" i="25"/>
  <c r="BV189" i="25"/>
  <c r="BU189" i="25"/>
  <c r="BX133" i="25"/>
  <c r="BW133" i="25"/>
  <c r="CD121" i="25"/>
  <c r="CC121" i="25"/>
  <c r="CK179" i="25"/>
  <c r="CL179" i="25"/>
  <c r="CB163" i="25"/>
  <c r="CA163" i="25"/>
  <c r="CL187" i="25"/>
  <c r="CK187" i="25"/>
  <c r="CN143" i="25"/>
  <c r="CM143" i="25"/>
  <c r="CB118" i="25"/>
  <c r="CA118" i="25"/>
  <c r="BQ178" i="25"/>
  <c r="BR178" i="25"/>
  <c r="CJ159" i="25"/>
  <c r="CI159" i="25"/>
  <c r="BT113" i="25"/>
  <c r="BS113" i="25"/>
  <c r="CI197" i="25"/>
  <c r="CJ197" i="25"/>
  <c r="CI154" i="25"/>
  <c r="CJ154" i="25"/>
  <c r="CE116" i="25"/>
  <c r="CF116" i="25"/>
  <c r="CD110" i="25"/>
  <c r="CC110" i="25"/>
  <c r="BY156" i="25"/>
  <c r="BZ156" i="25"/>
  <c r="CA137" i="25"/>
  <c r="CB137" i="25"/>
  <c r="CB151" i="25"/>
  <c r="CA151" i="25"/>
  <c r="CL111" i="25"/>
  <c r="CK111" i="25"/>
  <c r="CR112" i="25"/>
  <c r="CQ112" i="25"/>
  <c r="BX163" i="25"/>
  <c r="BW163" i="25"/>
  <c r="CK128" i="25"/>
  <c r="CL128" i="25"/>
  <c r="BZ115" i="25"/>
  <c r="BY115" i="25"/>
  <c r="CH167" i="25"/>
  <c r="CG167" i="25"/>
  <c r="CA114" i="25"/>
  <c r="CB114" i="25"/>
  <c r="CU175" i="25" l="1"/>
  <c r="CZ175" i="25" s="1"/>
  <c r="DE175" i="25" s="1"/>
  <c r="CW172" i="25"/>
  <c r="DB172" i="25" s="1"/>
  <c r="DG172" i="25" s="1"/>
  <c r="CU162" i="25"/>
  <c r="CZ162" i="25" s="1"/>
  <c r="DE162" i="25" s="1"/>
  <c r="CW125" i="25"/>
  <c r="DB125" i="25" s="1"/>
  <c r="DG125" i="25" s="1"/>
  <c r="CT193" i="25"/>
  <c r="CY193" i="25" s="1"/>
  <c r="DD193" i="25" s="1"/>
  <c r="CU125" i="25"/>
  <c r="CZ125" i="25" s="1"/>
  <c r="DE125" i="25" s="1"/>
  <c r="CU172" i="25"/>
  <c r="CZ172" i="25" s="1"/>
  <c r="DE172" i="25" s="1"/>
  <c r="CW101" i="25"/>
  <c r="DB101" i="25" s="1"/>
  <c r="DG101" i="25" s="1"/>
  <c r="CV136" i="25"/>
  <c r="DA136" i="25" s="1"/>
  <c r="DF136" i="25" s="1"/>
  <c r="CV193" i="25"/>
  <c r="DA193" i="25" s="1"/>
  <c r="DF193" i="25" s="1"/>
  <c r="CT101" i="25"/>
  <c r="CY101" i="25" s="1"/>
  <c r="DD101" i="25" s="1"/>
  <c r="CT107" i="25"/>
  <c r="CY107" i="25" s="1"/>
  <c r="DD107" i="25" s="1"/>
  <c r="CU184" i="25"/>
  <c r="CZ184" i="25" s="1"/>
  <c r="DE184" i="25" s="1"/>
  <c r="CW127" i="25"/>
  <c r="DB127" i="25" s="1"/>
  <c r="DG127" i="25" s="1"/>
  <c r="CV172" i="25"/>
  <c r="DA172" i="25" s="1"/>
  <c r="DF172" i="25" s="1"/>
  <c r="CU136" i="25"/>
  <c r="CZ136" i="25" s="1"/>
  <c r="DE136" i="25" s="1"/>
  <c r="CT184" i="25"/>
  <c r="CY184" i="25" s="1"/>
  <c r="DD184" i="25" s="1"/>
  <c r="CT172" i="25"/>
  <c r="CY172" i="25" s="1"/>
  <c r="DD172" i="25" s="1"/>
  <c r="CV162" i="25"/>
  <c r="DA162" i="25" s="1"/>
  <c r="DF162" i="25" s="1"/>
  <c r="CV101" i="25"/>
  <c r="DA101" i="25" s="1"/>
  <c r="DF101" i="25" s="1"/>
  <c r="CW122" i="25"/>
  <c r="DB122" i="25" s="1"/>
  <c r="DG122" i="25" s="1"/>
  <c r="CU122" i="25"/>
  <c r="CZ122" i="25" s="1"/>
  <c r="DE122" i="25" s="1"/>
  <c r="CT122" i="25"/>
  <c r="CY122" i="25" s="1"/>
  <c r="DD122" i="25" s="1"/>
  <c r="CV122" i="25"/>
  <c r="DA122" i="25" s="1"/>
  <c r="DF122" i="25" s="1"/>
  <c r="CW157" i="25"/>
  <c r="DB157" i="25" s="1"/>
  <c r="DG157" i="25" s="1"/>
  <c r="CV157" i="25"/>
  <c r="DA157" i="25" s="1"/>
  <c r="DF157" i="25" s="1"/>
  <c r="CU157" i="25"/>
  <c r="CZ157" i="25" s="1"/>
  <c r="DE157" i="25" s="1"/>
  <c r="CT157" i="25"/>
  <c r="CY157" i="25" s="1"/>
  <c r="DD157" i="25" s="1"/>
  <c r="CU195" i="25"/>
  <c r="CZ195" i="25" s="1"/>
  <c r="DE195" i="25" s="1"/>
  <c r="CV195" i="25"/>
  <c r="DA195" i="25" s="1"/>
  <c r="DF195" i="25" s="1"/>
  <c r="CW195" i="25"/>
  <c r="DB195" i="25" s="1"/>
  <c r="DG195" i="25" s="1"/>
  <c r="CT195" i="25"/>
  <c r="CY195" i="25" s="1"/>
  <c r="DD195" i="25" s="1"/>
  <c r="CU151" i="25"/>
  <c r="CZ151" i="25" s="1"/>
  <c r="DE151" i="25" s="1"/>
  <c r="CV151" i="25"/>
  <c r="DA151" i="25" s="1"/>
  <c r="DF151" i="25" s="1"/>
  <c r="CW151" i="25"/>
  <c r="DB151" i="25" s="1"/>
  <c r="DG151" i="25" s="1"/>
  <c r="CT151" i="25"/>
  <c r="CY151" i="25" s="1"/>
  <c r="DD151" i="25" s="1"/>
  <c r="CV184" i="25"/>
  <c r="DA184" i="25" s="1"/>
  <c r="DF184" i="25" s="1"/>
  <c r="CW179" i="25"/>
  <c r="DB179" i="25" s="1"/>
  <c r="DG179" i="25" s="1"/>
  <c r="CV179" i="25"/>
  <c r="DA179" i="25" s="1"/>
  <c r="DF179" i="25" s="1"/>
  <c r="CU179" i="25"/>
  <c r="CZ179" i="25" s="1"/>
  <c r="DE179" i="25" s="1"/>
  <c r="CT179" i="25"/>
  <c r="CY179" i="25" s="1"/>
  <c r="DD179" i="25" s="1"/>
  <c r="CV107" i="25"/>
  <c r="DA107" i="25" s="1"/>
  <c r="DF107" i="25" s="1"/>
  <c r="CU149" i="25"/>
  <c r="CZ149" i="25" s="1"/>
  <c r="DE149" i="25" s="1"/>
  <c r="CW149" i="25"/>
  <c r="DB149" i="25" s="1"/>
  <c r="DG149" i="25" s="1"/>
  <c r="CT149" i="25"/>
  <c r="CY149" i="25" s="1"/>
  <c r="DD149" i="25" s="1"/>
  <c r="CV149" i="25"/>
  <c r="DA149" i="25" s="1"/>
  <c r="DF149" i="25" s="1"/>
  <c r="CW103" i="25"/>
  <c r="DB103" i="25" s="1"/>
  <c r="DG103" i="25" s="1"/>
  <c r="CT103" i="25"/>
  <c r="CY103" i="25" s="1"/>
  <c r="DD103" i="25" s="1"/>
  <c r="CU103" i="25"/>
  <c r="CZ103" i="25" s="1"/>
  <c r="DE103" i="25" s="1"/>
  <c r="CV103" i="25"/>
  <c r="DA103" i="25" s="1"/>
  <c r="DF103" i="25" s="1"/>
  <c r="CU117" i="25"/>
  <c r="CZ117" i="25" s="1"/>
  <c r="DE117" i="25" s="1"/>
  <c r="CW117" i="25"/>
  <c r="DB117" i="25" s="1"/>
  <c r="DG117" i="25" s="1"/>
  <c r="CT117" i="25"/>
  <c r="CY117" i="25" s="1"/>
  <c r="DD117" i="25" s="1"/>
  <c r="CV117" i="25"/>
  <c r="DA117" i="25" s="1"/>
  <c r="DF117" i="25" s="1"/>
  <c r="CW113" i="25"/>
  <c r="DB113" i="25" s="1"/>
  <c r="DG113" i="25" s="1"/>
  <c r="CU113" i="25"/>
  <c r="CZ113" i="25" s="1"/>
  <c r="DE113" i="25" s="1"/>
  <c r="CV113" i="25"/>
  <c r="DA113" i="25" s="1"/>
  <c r="DF113" i="25" s="1"/>
  <c r="CT113" i="25"/>
  <c r="CY113" i="25" s="1"/>
  <c r="DD113" i="25" s="1"/>
  <c r="CU193" i="25"/>
  <c r="CZ193" i="25" s="1"/>
  <c r="DE193" i="25" s="1"/>
  <c r="CU155" i="25"/>
  <c r="CZ155" i="25" s="1"/>
  <c r="DE155" i="25" s="1"/>
  <c r="CW155" i="25"/>
  <c r="DB155" i="25" s="1"/>
  <c r="DG155" i="25" s="1"/>
  <c r="CV155" i="25"/>
  <c r="DA155" i="25" s="1"/>
  <c r="DF155" i="25" s="1"/>
  <c r="CT155" i="25"/>
  <c r="CY155" i="25" s="1"/>
  <c r="DD155" i="25" s="1"/>
  <c r="CU123" i="25"/>
  <c r="CZ123" i="25" s="1"/>
  <c r="DE123" i="25" s="1"/>
  <c r="CT123" i="25"/>
  <c r="CY123" i="25" s="1"/>
  <c r="DD123" i="25" s="1"/>
  <c r="CW123" i="25"/>
  <c r="DB123" i="25" s="1"/>
  <c r="DG123" i="25" s="1"/>
  <c r="CV123" i="25"/>
  <c r="DA123" i="25" s="1"/>
  <c r="DF123" i="25" s="1"/>
  <c r="CV99" i="25"/>
  <c r="DA99" i="25" s="1"/>
  <c r="DF99" i="25" s="1"/>
  <c r="CU99" i="25"/>
  <c r="CZ99" i="25" s="1"/>
  <c r="DE99" i="25" s="1"/>
  <c r="CT99" i="25"/>
  <c r="CY99" i="25" s="1"/>
  <c r="DD99" i="25" s="1"/>
  <c r="CW99" i="25"/>
  <c r="DB99" i="25" s="1"/>
  <c r="DG99" i="25" s="1"/>
  <c r="CV108" i="25"/>
  <c r="DA108" i="25" s="1"/>
  <c r="DF108" i="25" s="1"/>
  <c r="CU108" i="25"/>
  <c r="CZ108" i="25" s="1"/>
  <c r="DE108" i="25" s="1"/>
  <c r="CW108" i="25"/>
  <c r="DB108" i="25" s="1"/>
  <c r="DG108" i="25" s="1"/>
  <c r="CT108" i="25"/>
  <c r="CY108" i="25" s="1"/>
  <c r="DD108" i="25" s="1"/>
  <c r="CU152" i="25"/>
  <c r="CZ152" i="25" s="1"/>
  <c r="DE152" i="25" s="1"/>
  <c r="CW152" i="25"/>
  <c r="DB152" i="25" s="1"/>
  <c r="DG152" i="25" s="1"/>
  <c r="CV152" i="25"/>
  <c r="DA152" i="25" s="1"/>
  <c r="DF152" i="25" s="1"/>
  <c r="CT152" i="25"/>
  <c r="CY152" i="25" s="1"/>
  <c r="DD152" i="25" s="1"/>
  <c r="CT127" i="25"/>
  <c r="CY127" i="25" s="1"/>
  <c r="DD127" i="25" s="1"/>
  <c r="CW173" i="25"/>
  <c r="DB173" i="25" s="1"/>
  <c r="DG173" i="25" s="1"/>
  <c r="CV173" i="25"/>
  <c r="DA173" i="25" s="1"/>
  <c r="DF173" i="25" s="1"/>
  <c r="CT173" i="25"/>
  <c r="CY173" i="25" s="1"/>
  <c r="DD173" i="25" s="1"/>
  <c r="CU173" i="25"/>
  <c r="CZ173" i="25" s="1"/>
  <c r="DE173" i="25" s="1"/>
  <c r="CT125" i="25"/>
  <c r="CY125" i="25" s="1"/>
  <c r="DD125" i="25" s="1"/>
  <c r="CU107" i="25"/>
  <c r="CZ107" i="25" s="1"/>
  <c r="DE107" i="25" s="1"/>
  <c r="CV127" i="25"/>
  <c r="DA127" i="25" s="1"/>
  <c r="DF127" i="25" s="1"/>
  <c r="CV185" i="25"/>
  <c r="DA185" i="25" s="1"/>
  <c r="DF185" i="25" s="1"/>
  <c r="CW185" i="25"/>
  <c r="DB185" i="25" s="1"/>
  <c r="DG185" i="25" s="1"/>
  <c r="CT185" i="25"/>
  <c r="CY185" i="25" s="1"/>
  <c r="DD185" i="25" s="1"/>
  <c r="CU185" i="25"/>
  <c r="CZ185" i="25" s="1"/>
  <c r="DE185" i="25" s="1"/>
  <c r="CU183" i="25"/>
  <c r="CZ183" i="25" s="1"/>
  <c r="DE183" i="25" s="1"/>
  <c r="CW183" i="25"/>
  <c r="DB183" i="25" s="1"/>
  <c r="DG183" i="25" s="1"/>
  <c r="CV183" i="25"/>
  <c r="DA183" i="25" s="1"/>
  <c r="DF183" i="25" s="1"/>
  <c r="CT183" i="25"/>
  <c r="CY183" i="25" s="1"/>
  <c r="DD183" i="25" s="1"/>
  <c r="CW131" i="25"/>
  <c r="DB131" i="25" s="1"/>
  <c r="DG131" i="25" s="1"/>
  <c r="CU131" i="25"/>
  <c r="CZ131" i="25" s="1"/>
  <c r="DE131" i="25" s="1"/>
  <c r="CT131" i="25"/>
  <c r="CY131" i="25" s="1"/>
  <c r="DD131" i="25" s="1"/>
  <c r="CV131" i="25"/>
  <c r="DA131" i="25" s="1"/>
  <c r="DF131" i="25" s="1"/>
  <c r="CV156" i="25"/>
  <c r="DA156" i="25" s="1"/>
  <c r="DF156" i="25" s="1"/>
  <c r="CU156" i="25"/>
  <c r="CZ156" i="25" s="1"/>
  <c r="DE156" i="25" s="1"/>
  <c r="CW156" i="25"/>
  <c r="DB156" i="25" s="1"/>
  <c r="DG156" i="25" s="1"/>
  <c r="CT156" i="25"/>
  <c r="CY156" i="25" s="1"/>
  <c r="DD156" i="25" s="1"/>
  <c r="CW116" i="25"/>
  <c r="DB116" i="25" s="1"/>
  <c r="DG116" i="25" s="1"/>
  <c r="CV116" i="25"/>
  <c r="DA116" i="25" s="1"/>
  <c r="DF116" i="25" s="1"/>
  <c r="CT116" i="25"/>
  <c r="CY116" i="25" s="1"/>
  <c r="DD116" i="25" s="1"/>
  <c r="CU116" i="25"/>
  <c r="CZ116" i="25" s="1"/>
  <c r="DE116" i="25" s="1"/>
  <c r="CV126" i="25"/>
  <c r="DA126" i="25" s="1"/>
  <c r="DF126" i="25" s="1"/>
  <c r="CU126" i="25"/>
  <c r="CZ126" i="25" s="1"/>
  <c r="DE126" i="25" s="1"/>
  <c r="CW126" i="25"/>
  <c r="DB126" i="25" s="1"/>
  <c r="DG126" i="25" s="1"/>
  <c r="CT126" i="25"/>
  <c r="CY126" i="25" s="1"/>
  <c r="DD126" i="25" s="1"/>
  <c r="CW140" i="25"/>
  <c r="DB140" i="25" s="1"/>
  <c r="DG140" i="25" s="1"/>
  <c r="CU140" i="25"/>
  <c r="CZ140" i="25" s="1"/>
  <c r="DE140" i="25" s="1"/>
  <c r="CV140" i="25"/>
  <c r="DA140" i="25" s="1"/>
  <c r="DF140" i="25" s="1"/>
  <c r="CT140" i="25"/>
  <c r="CY140" i="25" s="1"/>
  <c r="DD140" i="25" s="1"/>
  <c r="CV125" i="25"/>
  <c r="DA125" i="25" s="1"/>
  <c r="DF125" i="25" s="1"/>
  <c r="CW107" i="25"/>
  <c r="DB107" i="25" s="1"/>
  <c r="DG107" i="25" s="1"/>
  <c r="CU169" i="25"/>
  <c r="CZ169" i="25" s="1"/>
  <c r="DE169" i="25" s="1"/>
  <c r="CW169" i="25"/>
  <c r="DB169" i="25" s="1"/>
  <c r="DG169" i="25" s="1"/>
  <c r="CT169" i="25"/>
  <c r="CY169" i="25" s="1"/>
  <c r="DD169" i="25" s="1"/>
  <c r="CV169" i="25"/>
  <c r="DA169" i="25" s="1"/>
  <c r="DF169" i="25" s="1"/>
  <c r="CW112" i="25"/>
  <c r="DB112" i="25" s="1"/>
  <c r="DG112" i="25" s="1"/>
  <c r="CU112" i="25"/>
  <c r="CZ112" i="25" s="1"/>
  <c r="DE112" i="25" s="1"/>
  <c r="CT112" i="25"/>
  <c r="CY112" i="25" s="1"/>
  <c r="DD112" i="25" s="1"/>
  <c r="CV112" i="25"/>
  <c r="DA112" i="25" s="1"/>
  <c r="DF112" i="25" s="1"/>
  <c r="CV133" i="25"/>
  <c r="DA133" i="25" s="1"/>
  <c r="DF133" i="25" s="1"/>
  <c r="CU133" i="25"/>
  <c r="CZ133" i="25" s="1"/>
  <c r="DE133" i="25" s="1"/>
  <c r="CW133" i="25"/>
  <c r="DB133" i="25" s="1"/>
  <c r="DG133" i="25" s="1"/>
  <c r="CT133" i="25"/>
  <c r="CY133" i="25" s="1"/>
  <c r="DD133" i="25" s="1"/>
  <c r="CU198" i="25"/>
  <c r="CZ198" i="25" s="1"/>
  <c r="DE198" i="25" s="1"/>
  <c r="CV198" i="25"/>
  <c r="DA198" i="25" s="1"/>
  <c r="DF198" i="25" s="1"/>
  <c r="CT198" i="25"/>
  <c r="CY198" i="25" s="1"/>
  <c r="DD198" i="25" s="1"/>
  <c r="CW198" i="25"/>
  <c r="DB198" i="25" s="1"/>
  <c r="DG198" i="25" s="1"/>
  <c r="CV160" i="25"/>
  <c r="DA160" i="25" s="1"/>
  <c r="DF160" i="25" s="1"/>
  <c r="CU160" i="25"/>
  <c r="CZ160" i="25" s="1"/>
  <c r="DE160" i="25" s="1"/>
  <c r="CT160" i="25"/>
  <c r="CY160" i="25" s="1"/>
  <c r="DD160" i="25" s="1"/>
  <c r="CW160" i="25"/>
  <c r="DB160" i="25" s="1"/>
  <c r="DG160" i="25" s="1"/>
  <c r="CU101" i="25"/>
  <c r="CZ101" i="25" s="1"/>
  <c r="DE101" i="25" s="1"/>
  <c r="CV176" i="25"/>
  <c r="DA176" i="25" s="1"/>
  <c r="DF176" i="25" s="1"/>
  <c r="CW176" i="25"/>
  <c r="DB176" i="25" s="1"/>
  <c r="DG176" i="25" s="1"/>
  <c r="CU176" i="25"/>
  <c r="CZ176" i="25" s="1"/>
  <c r="DE176" i="25" s="1"/>
  <c r="CT176" i="25"/>
  <c r="CY176" i="25" s="1"/>
  <c r="DD176" i="25" s="1"/>
  <c r="CT144" i="25"/>
  <c r="CY144" i="25" s="1"/>
  <c r="DD144" i="25" s="1"/>
  <c r="CW144" i="25"/>
  <c r="DB144" i="25" s="1"/>
  <c r="DG144" i="25" s="1"/>
  <c r="CU144" i="25"/>
  <c r="CZ144" i="25" s="1"/>
  <c r="DE144" i="25" s="1"/>
  <c r="CV144" i="25"/>
  <c r="DA144" i="25" s="1"/>
  <c r="DF144" i="25" s="1"/>
  <c r="CU127" i="25"/>
  <c r="CZ127" i="25" s="1"/>
  <c r="DE127" i="25" s="1"/>
  <c r="CW142" i="25"/>
  <c r="DB142" i="25" s="1"/>
  <c r="DG142" i="25" s="1"/>
  <c r="CU142" i="25"/>
  <c r="CZ142" i="25" s="1"/>
  <c r="DE142" i="25" s="1"/>
  <c r="CV142" i="25"/>
  <c r="DA142" i="25" s="1"/>
  <c r="DF142" i="25" s="1"/>
  <c r="CT142" i="25"/>
  <c r="CY142" i="25" s="1"/>
  <c r="DD142" i="25" s="1"/>
  <c r="CW135" i="25"/>
  <c r="DB135" i="25" s="1"/>
  <c r="DG135" i="25" s="1"/>
  <c r="CV135" i="25"/>
  <c r="DA135" i="25" s="1"/>
  <c r="DF135" i="25" s="1"/>
  <c r="CT135" i="25"/>
  <c r="CY135" i="25" s="1"/>
  <c r="DD135" i="25" s="1"/>
  <c r="CU135" i="25"/>
  <c r="CZ135" i="25" s="1"/>
  <c r="DE135" i="25" s="1"/>
  <c r="CU159" i="25"/>
  <c r="CZ159" i="25" s="1"/>
  <c r="DE159" i="25" s="1"/>
  <c r="CV159" i="25"/>
  <c r="DA159" i="25" s="1"/>
  <c r="DF159" i="25" s="1"/>
  <c r="CW159" i="25"/>
  <c r="DB159" i="25" s="1"/>
  <c r="DG159" i="25" s="1"/>
  <c r="CT159" i="25"/>
  <c r="CY159" i="25" s="1"/>
  <c r="DD159" i="25" s="1"/>
  <c r="CW158" i="25"/>
  <c r="DB158" i="25" s="1"/>
  <c r="DG158" i="25" s="1"/>
  <c r="CU158" i="25"/>
  <c r="CZ158" i="25" s="1"/>
  <c r="DE158" i="25" s="1"/>
  <c r="CT158" i="25"/>
  <c r="CY158" i="25" s="1"/>
  <c r="DD158" i="25" s="1"/>
  <c r="CV158" i="25"/>
  <c r="DA158" i="25" s="1"/>
  <c r="DF158" i="25" s="1"/>
  <c r="CV178" i="25"/>
  <c r="DA178" i="25" s="1"/>
  <c r="DF178" i="25" s="1"/>
  <c r="CU178" i="25"/>
  <c r="CZ178" i="25" s="1"/>
  <c r="DE178" i="25" s="1"/>
  <c r="CT178" i="25"/>
  <c r="CY178" i="25" s="1"/>
  <c r="DD178" i="25" s="1"/>
  <c r="CW178" i="25"/>
  <c r="DB178" i="25" s="1"/>
  <c r="DG178" i="25" s="1"/>
  <c r="CU170" i="25"/>
  <c r="CZ170" i="25" s="1"/>
  <c r="DE170" i="25" s="1"/>
  <c r="CW170" i="25"/>
  <c r="DB170" i="25" s="1"/>
  <c r="DG170" i="25" s="1"/>
  <c r="CT170" i="25"/>
  <c r="CY170" i="25" s="1"/>
  <c r="DD170" i="25" s="1"/>
  <c r="CV170" i="25"/>
  <c r="DA170" i="25" s="1"/>
  <c r="DF170" i="25" s="1"/>
  <c r="CU106" i="25"/>
  <c r="CZ106" i="25" s="1"/>
  <c r="DE106" i="25" s="1"/>
  <c r="CV106" i="25"/>
  <c r="DA106" i="25" s="1"/>
  <c r="DF106" i="25" s="1"/>
  <c r="CW106" i="25"/>
  <c r="DB106" i="25" s="1"/>
  <c r="DG106" i="25" s="1"/>
  <c r="CT106" i="25"/>
  <c r="CY106" i="25" s="1"/>
  <c r="DD106" i="25" s="1"/>
  <c r="CV141" i="25"/>
  <c r="DA141" i="25" s="1"/>
  <c r="DF141" i="25" s="1"/>
  <c r="CU141" i="25"/>
  <c r="CZ141" i="25" s="1"/>
  <c r="DE141" i="25" s="1"/>
  <c r="CW141" i="25"/>
  <c r="DB141" i="25" s="1"/>
  <c r="DG141" i="25" s="1"/>
  <c r="CT141" i="25"/>
  <c r="CY141" i="25" s="1"/>
  <c r="DD141" i="25" s="1"/>
  <c r="CW150" i="25"/>
  <c r="DB150" i="25" s="1"/>
  <c r="DG150" i="25" s="1"/>
  <c r="CU150" i="25"/>
  <c r="CZ150" i="25" s="1"/>
  <c r="DE150" i="25" s="1"/>
  <c r="CV150" i="25"/>
  <c r="DA150" i="25" s="1"/>
  <c r="DF150" i="25" s="1"/>
  <c r="CT150" i="25"/>
  <c r="CY150" i="25" s="1"/>
  <c r="DD150" i="25" s="1"/>
  <c r="CT110" i="25"/>
  <c r="CY110" i="25" s="1"/>
  <c r="DD110" i="25" s="1"/>
  <c r="CV110" i="25"/>
  <c r="DA110" i="25" s="1"/>
  <c r="DF110" i="25" s="1"/>
  <c r="CU110" i="25"/>
  <c r="CZ110" i="25" s="1"/>
  <c r="DE110" i="25" s="1"/>
  <c r="CW110" i="25"/>
  <c r="DB110" i="25" s="1"/>
  <c r="DG110" i="25" s="1"/>
  <c r="CU191" i="25"/>
  <c r="CZ191" i="25" s="1"/>
  <c r="DE191" i="25" s="1"/>
  <c r="CT191" i="25"/>
  <c r="CY191" i="25" s="1"/>
  <c r="DD191" i="25" s="1"/>
  <c r="CV191" i="25"/>
  <c r="DA191" i="25" s="1"/>
  <c r="DF191" i="25" s="1"/>
  <c r="CW191" i="25"/>
  <c r="DB191" i="25" s="1"/>
  <c r="DG191" i="25" s="1"/>
  <c r="CW104" i="25"/>
  <c r="DB104" i="25" s="1"/>
  <c r="DG104" i="25" s="1"/>
  <c r="CT104" i="25"/>
  <c r="CY104" i="25" s="1"/>
  <c r="DD104" i="25" s="1"/>
  <c r="CV104" i="25"/>
  <c r="DA104" i="25" s="1"/>
  <c r="DF104" i="25" s="1"/>
  <c r="CU104" i="25"/>
  <c r="CZ104" i="25" s="1"/>
  <c r="DE104" i="25" s="1"/>
  <c r="CU180" i="25"/>
  <c r="CZ180" i="25" s="1"/>
  <c r="DE180" i="25" s="1"/>
  <c r="CT180" i="25"/>
  <c r="CY180" i="25" s="1"/>
  <c r="DD180" i="25" s="1"/>
  <c r="CV180" i="25"/>
  <c r="DA180" i="25" s="1"/>
  <c r="DF180" i="25" s="1"/>
  <c r="CW180" i="25"/>
  <c r="DB180" i="25" s="1"/>
  <c r="DG180" i="25" s="1"/>
  <c r="CV196" i="25"/>
  <c r="DA196" i="25" s="1"/>
  <c r="DF196" i="25" s="1"/>
  <c r="CT196" i="25"/>
  <c r="CY196" i="25" s="1"/>
  <c r="DD196" i="25" s="1"/>
  <c r="CU196" i="25"/>
  <c r="CZ196" i="25" s="1"/>
  <c r="DE196" i="25" s="1"/>
  <c r="CW196" i="25"/>
  <c r="DB196" i="25" s="1"/>
  <c r="DG196" i="25" s="1"/>
  <c r="CV137" i="25"/>
  <c r="DA137" i="25" s="1"/>
  <c r="DF137" i="25" s="1"/>
  <c r="CW137" i="25"/>
  <c r="DB137" i="25" s="1"/>
  <c r="DG137" i="25" s="1"/>
  <c r="CT137" i="25"/>
  <c r="CY137" i="25" s="1"/>
  <c r="DD137" i="25" s="1"/>
  <c r="CU137" i="25"/>
  <c r="CZ137" i="25" s="1"/>
  <c r="DE137" i="25" s="1"/>
  <c r="CU194" i="25"/>
  <c r="CZ194" i="25" s="1"/>
  <c r="DE194" i="25" s="1"/>
  <c r="CW194" i="25"/>
  <c r="DB194" i="25" s="1"/>
  <c r="DG194" i="25" s="1"/>
  <c r="CV194" i="25"/>
  <c r="DA194" i="25" s="1"/>
  <c r="DF194" i="25" s="1"/>
  <c r="CT194" i="25"/>
  <c r="CY194" i="25" s="1"/>
  <c r="DD194" i="25" s="1"/>
  <c r="CV143" i="25"/>
  <c r="DA143" i="25" s="1"/>
  <c r="DF143" i="25" s="1"/>
  <c r="CU143" i="25"/>
  <c r="CZ143" i="25" s="1"/>
  <c r="DE143" i="25" s="1"/>
  <c r="CW143" i="25"/>
  <c r="DB143" i="25" s="1"/>
  <c r="DG143" i="25" s="1"/>
  <c r="CT143" i="25"/>
  <c r="CY143" i="25" s="1"/>
  <c r="DD143" i="25" s="1"/>
  <c r="CU121" i="25"/>
  <c r="CZ121" i="25" s="1"/>
  <c r="DE121" i="25" s="1"/>
  <c r="CV121" i="25"/>
  <c r="DA121" i="25" s="1"/>
  <c r="DF121" i="25" s="1"/>
  <c r="CW121" i="25"/>
  <c r="DB121" i="25" s="1"/>
  <c r="DG121" i="25" s="1"/>
  <c r="CT121" i="25"/>
  <c r="CY121" i="25" s="1"/>
  <c r="DD121" i="25" s="1"/>
  <c r="CV138" i="25"/>
  <c r="DA138" i="25" s="1"/>
  <c r="DF138" i="25" s="1"/>
  <c r="CU138" i="25"/>
  <c r="CZ138" i="25" s="1"/>
  <c r="DE138" i="25" s="1"/>
  <c r="CT138" i="25"/>
  <c r="CY138" i="25" s="1"/>
  <c r="DD138" i="25" s="1"/>
  <c r="CW138" i="25"/>
  <c r="DB138" i="25" s="1"/>
  <c r="DG138" i="25" s="1"/>
  <c r="CT147" i="25"/>
  <c r="CY147" i="25" s="1"/>
  <c r="DD147" i="25" s="1"/>
  <c r="CU147" i="25"/>
  <c r="CZ147" i="25" s="1"/>
  <c r="DE147" i="25" s="1"/>
  <c r="CW147" i="25"/>
  <c r="DB147" i="25" s="1"/>
  <c r="DG147" i="25" s="1"/>
  <c r="CV147" i="25"/>
  <c r="DA147" i="25" s="1"/>
  <c r="DF147" i="25" s="1"/>
  <c r="CU115" i="25"/>
  <c r="CZ115" i="25" s="1"/>
  <c r="DE115" i="25" s="1"/>
  <c r="CW115" i="25"/>
  <c r="DB115" i="25" s="1"/>
  <c r="DG115" i="25" s="1"/>
  <c r="CV115" i="25"/>
  <c r="DA115" i="25" s="1"/>
  <c r="DF115" i="25" s="1"/>
  <c r="CT115" i="25"/>
  <c r="CY115" i="25" s="1"/>
  <c r="DD115" i="25" s="1"/>
  <c r="CW98" i="25"/>
  <c r="CV98" i="25"/>
  <c r="CT98" i="25"/>
  <c r="CU98" i="25"/>
  <c r="CU181" i="25"/>
  <c r="CZ181" i="25" s="1"/>
  <c r="DE181" i="25" s="1"/>
  <c r="CV181" i="25"/>
  <c r="DA181" i="25" s="1"/>
  <c r="DF181" i="25" s="1"/>
  <c r="CT181" i="25"/>
  <c r="CY181" i="25" s="1"/>
  <c r="DD181" i="25" s="1"/>
  <c r="CW181" i="25"/>
  <c r="DB181" i="25" s="1"/>
  <c r="DG181" i="25" s="1"/>
  <c r="CW186" i="25"/>
  <c r="DB186" i="25" s="1"/>
  <c r="DG186" i="25" s="1"/>
  <c r="CU186" i="25"/>
  <c r="CZ186" i="25" s="1"/>
  <c r="DE186" i="25" s="1"/>
  <c r="CT186" i="25"/>
  <c r="CY186" i="25" s="1"/>
  <c r="DD186" i="25" s="1"/>
  <c r="CV186" i="25"/>
  <c r="DA186" i="25" s="1"/>
  <c r="DF186" i="25" s="1"/>
  <c r="CW192" i="25"/>
  <c r="DB192" i="25" s="1"/>
  <c r="DG192" i="25" s="1"/>
  <c r="CU192" i="25"/>
  <c r="CZ192" i="25" s="1"/>
  <c r="DE192" i="25" s="1"/>
  <c r="CV192" i="25"/>
  <c r="DA192" i="25" s="1"/>
  <c r="DF192" i="25" s="1"/>
  <c r="CT192" i="25"/>
  <c r="CY192" i="25" s="1"/>
  <c r="DD192" i="25" s="1"/>
  <c r="CW118" i="25"/>
  <c r="DB118" i="25" s="1"/>
  <c r="DG118" i="25" s="1"/>
  <c r="CV118" i="25"/>
  <c r="DA118" i="25" s="1"/>
  <c r="DF118" i="25" s="1"/>
  <c r="CU118" i="25"/>
  <c r="CZ118" i="25" s="1"/>
  <c r="DE118" i="25" s="1"/>
  <c r="CT118" i="25"/>
  <c r="CY118" i="25" s="1"/>
  <c r="DD118" i="25" s="1"/>
  <c r="CU166" i="25"/>
  <c r="CZ166" i="25" s="1"/>
  <c r="DE166" i="25" s="1"/>
  <c r="CW166" i="25"/>
  <c r="DB166" i="25" s="1"/>
  <c r="DG166" i="25" s="1"/>
  <c r="CT166" i="25"/>
  <c r="CY166" i="25" s="1"/>
  <c r="DD166" i="25" s="1"/>
  <c r="CV166" i="25"/>
  <c r="DA166" i="25" s="1"/>
  <c r="DF166" i="25" s="1"/>
  <c r="CW119" i="25"/>
  <c r="DB119" i="25" s="1"/>
  <c r="DG119" i="25" s="1"/>
  <c r="CU119" i="25"/>
  <c r="CZ119" i="25" s="1"/>
  <c r="DE119" i="25" s="1"/>
  <c r="CV119" i="25"/>
  <c r="DA119" i="25" s="1"/>
  <c r="DF119" i="25" s="1"/>
  <c r="CT119" i="25"/>
  <c r="CY119" i="25" s="1"/>
  <c r="DD119" i="25" s="1"/>
  <c r="CU145" i="25"/>
  <c r="CZ145" i="25" s="1"/>
  <c r="DE145" i="25" s="1"/>
  <c r="CW145" i="25"/>
  <c r="DB145" i="25" s="1"/>
  <c r="DG145" i="25" s="1"/>
  <c r="CV145" i="25"/>
  <c r="DA145" i="25" s="1"/>
  <c r="DF145" i="25" s="1"/>
  <c r="CT145" i="25"/>
  <c r="CY145" i="25" s="1"/>
  <c r="DD145" i="25" s="1"/>
  <c r="CV154" i="25"/>
  <c r="DA154" i="25" s="1"/>
  <c r="DF154" i="25" s="1"/>
  <c r="CU154" i="25"/>
  <c r="CZ154" i="25" s="1"/>
  <c r="DE154" i="25" s="1"/>
  <c r="CT154" i="25"/>
  <c r="CY154" i="25" s="1"/>
  <c r="DD154" i="25" s="1"/>
  <c r="CW154" i="25"/>
  <c r="DB154" i="25" s="1"/>
  <c r="DG154" i="25" s="1"/>
  <c r="CW162" i="25"/>
  <c r="DB162" i="25" s="1"/>
  <c r="DG162" i="25" s="1"/>
  <c r="CV139" i="25"/>
  <c r="DA139" i="25" s="1"/>
  <c r="DF139" i="25" s="1"/>
  <c r="CT139" i="25"/>
  <c r="CY139" i="25" s="1"/>
  <c r="DD139" i="25" s="1"/>
  <c r="CW139" i="25"/>
  <c r="DB139" i="25" s="1"/>
  <c r="DG139" i="25" s="1"/>
  <c r="CU139" i="25"/>
  <c r="CZ139" i="25" s="1"/>
  <c r="DE139" i="25" s="1"/>
  <c r="CU148" i="25"/>
  <c r="CZ148" i="25" s="1"/>
  <c r="DE148" i="25" s="1"/>
  <c r="CV148" i="25"/>
  <c r="DA148" i="25" s="1"/>
  <c r="DF148" i="25" s="1"/>
  <c r="CW148" i="25"/>
  <c r="DB148" i="25" s="1"/>
  <c r="DG148" i="25" s="1"/>
  <c r="CT148" i="25"/>
  <c r="CY148" i="25" s="1"/>
  <c r="DD148" i="25" s="1"/>
  <c r="DI172" i="25"/>
  <c r="DK172" i="25" s="1"/>
  <c r="DL172" i="25" s="1"/>
  <c r="DP172" i="25" s="1"/>
  <c r="DU172" i="25" s="1"/>
  <c r="CW175" i="25"/>
  <c r="DB175" i="25" s="1"/>
  <c r="DG175" i="25" s="1"/>
  <c r="CV175" i="25"/>
  <c r="DA175" i="25" s="1"/>
  <c r="DF175" i="25" s="1"/>
  <c r="CV109" i="25"/>
  <c r="DA109" i="25" s="1"/>
  <c r="DF109" i="25" s="1"/>
  <c r="CU109" i="25"/>
  <c r="CZ109" i="25" s="1"/>
  <c r="DE109" i="25" s="1"/>
  <c r="CT109" i="25"/>
  <c r="CY109" i="25" s="1"/>
  <c r="DD109" i="25" s="1"/>
  <c r="CW109" i="25"/>
  <c r="DB109" i="25" s="1"/>
  <c r="DG109" i="25" s="1"/>
  <c r="CW114" i="25"/>
  <c r="DB114" i="25" s="1"/>
  <c r="DG114" i="25" s="1"/>
  <c r="CU114" i="25"/>
  <c r="CZ114" i="25" s="1"/>
  <c r="DE114" i="25" s="1"/>
  <c r="CV114" i="25"/>
  <c r="DA114" i="25" s="1"/>
  <c r="DF114" i="25" s="1"/>
  <c r="CT114" i="25"/>
  <c r="CY114" i="25" s="1"/>
  <c r="DD114" i="25" s="1"/>
  <c r="CU187" i="25"/>
  <c r="CZ187" i="25" s="1"/>
  <c r="DE187" i="25" s="1"/>
  <c r="CV187" i="25"/>
  <c r="DA187" i="25" s="1"/>
  <c r="DF187" i="25" s="1"/>
  <c r="CW187" i="25"/>
  <c r="DB187" i="25" s="1"/>
  <c r="DG187" i="25" s="1"/>
  <c r="CT187" i="25"/>
  <c r="CY187" i="25" s="1"/>
  <c r="DD187" i="25" s="1"/>
  <c r="CV153" i="25"/>
  <c r="DA153" i="25" s="1"/>
  <c r="DF153" i="25" s="1"/>
  <c r="CU153" i="25"/>
  <c r="CZ153" i="25" s="1"/>
  <c r="DE153" i="25" s="1"/>
  <c r="CW153" i="25"/>
  <c r="DB153" i="25" s="1"/>
  <c r="DG153" i="25" s="1"/>
  <c r="CT153" i="25"/>
  <c r="CY153" i="25" s="1"/>
  <c r="DD153" i="25" s="1"/>
  <c r="CW120" i="25"/>
  <c r="DB120" i="25" s="1"/>
  <c r="DG120" i="25" s="1"/>
  <c r="CU120" i="25"/>
  <c r="CZ120" i="25" s="1"/>
  <c r="DE120" i="25" s="1"/>
  <c r="CV120" i="25"/>
  <c r="DA120" i="25" s="1"/>
  <c r="DF120" i="25" s="1"/>
  <c r="CT120" i="25"/>
  <c r="CY120" i="25" s="1"/>
  <c r="DD120" i="25" s="1"/>
  <c r="CU146" i="25"/>
  <c r="CZ146" i="25" s="1"/>
  <c r="DE146" i="25" s="1"/>
  <c r="CW146" i="25"/>
  <c r="DB146" i="25" s="1"/>
  <c r="DG146" i="25" s="1"/>
  <c r="CV146" i="25"/>
  <c r="DA146" i="25" s="1"/>
  <c r="DF146" i="25" s="1"/>
  <c r="CT146" i="25"/>
  <c r="CY146" i="25" s="1"/>
  <c r="DD146" i="25" s="1"/>
  <c r="CT162" i="25"/>
  <c r="CY162" i="25" s="1"/>
  <c r="DD162" i="25" s="1"/>
  <c r="CW182" i="25"/>
  <c r="DB182" i="25" s="1"/>
  <c r="DG182" i="25" s="1"/>
  <c r="CU182" i="25"/>
  <c r="CZ182" i="25" s="1"/>
  <c r="DE182" i="25" s="1"/>
  <c r="CT182" i="25"/>
  <c r="CY182" i="25" s="1"/>
  <c r="DD182" i="25" s="1"/>
  <c r="CV182" i="25"/>
  <c r="DA182" i="25" s="1"/>
  <c r="DF182" i="25" s="1"/>
  <c r="CU190" i="25"/>
  <c r="CZ190" i="25" s="1"/>
  <c r="DE190" i="25" s="1"/>
  <c r="CV190" i="25"/>
  <c r="DA190" i="25" s="1"/>
  <c r="DF190" i="25" s="1"/>
  <c r="CT190" i="25"/>
  <c r="CY190" i="25" s="1"/>
  <c r="DD190" i="25" s="1"/>
  <c r="CW190" i="25"/>
  <c r="DB190" i="25" s="1"/>
  <c r="DG190" i="25" s="1"/>
  <c r="CV188" i="25"/>
  <c r="DA188" i="25" s="1"/>
  <c r="DF188" i="25" s="1"/>
  <c r="CU188" i="25"/>
  <c r="CZ188" i="25" s="1"/>
  <c r="DE188" i="25" s="1"/>
  <c r="CW188" i="25"/>
  <c r="DB188" i="25" s="1"/>
  <c r="DG188" i="25" s="1"/>
  <c r="CT188" i="25"/>
  <c r="CY188" i="25" s="1"/>
  <c r="DD188" i="25" s="1"/>
  <c r="CV167" i="25"/>
  <c r="DA167" i="25" s="1"/>
  <c r="DF167" i="25" s="1"/>
  <c r="CT167" i="25"/>
  <c r="CY167" i="25" s="1"/>
  <c r="DD167" i="25" s="1"/>
  <c r="CW167" i="25"/>
  <c r="DB167" i="25" s="1"/>
  <c r="DG167" i="25" s="1"/>
  <c r="CU167" i="25"/>
  <c r="CZ167" i="25" s="1"/>
  <c r="DE167" i="25" s="1"/>
  <c r="CU105" i="25"/>
  <c r="CZ105" i="25" s="1"/>
  <c r="DE105" i="25" s="1"/>
  <c r="CV105" i="25"/>
  <c r="DA105" i="25" s="1"/>
  <c r="DF105" i="25" s="1"/>
  <c r="CW105" i="25"/>
  <c r="DB105" i="25" s="1"/>
  <c r="DG105" i="25" s="1"/>
  <c r="CT105" i="25"/>
  <c r="CY105" i="25" s="1"/>
  <c r="DD105" i="25" s="1"/>
  <c r="CV130" i="25"/>
  <c r="DA130" i="25" s="1"/>
  <c r="DF130" i="25" s="1"/>
  <c r="CW130" i="25"/>
  <c r="DB130" i="25" s="1"/>
  <c r="DG130" i="25" s="1"/>
  <c r="CU130" i="25"/>
  <c r="CZ130" i="25" s="1"/>
  <c r="DE130" i="25" s="1"/>
  <c r="CT130" i="25"/>
  <c r="CY130" i="25" s="1"/>
  <c r="DD130" i="25" s="1"/>
  <c r="CV128" i="25"/>
  <c r="DA128" i="25" s="1"/>
  <c r="DF128" i="25" s="1"/>
  <c r="CU128" i="25"/>
  <c r="CZ128" i="25" s="1"/>
  <c r="DE128" i="25" s="1"/>
  <c r="CT128" i="25"/>
  <c r="CY128" i="25" s="1"/>
  <c r="DD128" i="25" s="1"/>
  <c r="CW128" i="25"/>
  <c r="DB128" i="25" s="1"/>
  <c r="DG128" i="25" s="1"/>
  <c r="CU100" i="25"/>
  <c r="CZ100" i="25" s="1"/>
  <c r="DE100" i="25" s="1"/>
  <c r="CV100" i="25"/>
  <c r="DA100" i="25" s="1"/>
  <c r="DF100" i="25" s="1"/>
  <c r="CT100" i="25"/>
  <c r="CY100" i="25" s="1"/>
  <c r="DD100" i="25" s="1"/>
  <c r="CW100" i="25"/>
  <c r="DB100" i="25" s="1"/>
  <c r="DG100" i="25" s="1"/>
  <c r="CW124" i="25"/>
  <c r="DB124" i="25" s="1"/>
  <c r="DG124" i="25" s="1"/>
  <c r="CU124" i="25"/>
  <c r="CZ124" i="25" s="1"/>
  <c r="DE124" i="25" s="1"/>
  <c r="CV124" i="25"/>
  <c r="DA124" i="25" s="1"/>
  <c r="DF124" i="25" s="1"/>
  <c r="CT124" i="25"/>
  <c r="CY124" i="25" s="1"/>
  <c r="DD124" i="25" s="1"/>
  <c r="CW136" i="25"/>
  <c r="DB136" i="25" s="1"/>
  <c r="DG136" i="25" s="1"/>
  <c r="CW168" i="25"/>
  <c r="DB168" i="25" s="1"/>
  <c r="DG168" i="25" s="1"/>
  <c r="CU168" i="25"/>
  <c r="CZ168" i="25" s="1"/>
  <c r="DE168" i="25" s="1"/>
  <c r="CV168" i="25"/>
  <c r="DA168" i="25" s="1"/>
  <c r="DF168" i="25" s="1"/>
  <c r="CT168" i="25"/>
  <c r="CY168" i="25" s="1"/>
  <c r="DD168" i="25" s="1"/>
  <c r="CU102" i="25"/>
  <c r="CZ102" i="25" s="1"/>
  <c r="DE102" i="25" s="1"/>
  <c r="CV102" i="25"/>
  <c r="DA102" i="25" s="1"/>
  <c r="DF102" i="25" s="1"/>
  <c r="CT102" i="25"/>
  <c r="CY102" i="25" s="1"/>
  <c r="DD102" i="25" s="1"/>
  <c r="CW102" i="25"/>
  <c r="DB102" i="25" s="1"/>
  <c r="DG102" i="25" s="1"/>
  <c r="CV132" i="25"/>
  <c r="DA132" i="25" s="1"/>
  <c r="DF132" i="25" s="1"/>
  <c r="CU132" i="25"/>
  <c r="CZ132" i="25" s="1"/>
  <c r="DE132" i="25" s="1"/>
  <c r="CT132" i="25"/>
  <c r="CY132" i="25" s="1"/>
  <c r="DD132" i="25" s="1"/>
  <c r="CW132" i="25"/>
  <c r="DB132" i="25" s="1"/>
  <c r="DG132" i="25" s="1"/>
  <c r="CU129" i="25"/>
  <c r="CZ129" i="25" s="1"/>
  <c r="DE129" i="25" s="1"/>
  <c r="CT129" i="25"/>
  <c r="CY129" i="25" s="1"/>
  <c r="DD129" i="25" s="1"/>
  <c r="CW129" i="25"/>
  <c r="DB129" i="25" s="1"/>
  <c r="DG129" i="25" s="1"/>
  <c r="CV129" i="25"/>
  <c r="DA129" i="25" s="1"/>
  <c r="DF129" i="25" s="1"/>
  <c r="CW177" i="25"/>
  <c r="DB177" i="25" s="1"/>
  <c r="DG177" i="25" s="1"/>
  <c r="CT177" i="25"/>
  <c r="CY177" i="25" s="1"/>
  <c r="DD177" i="25" s="1"/>
  <c r="CV177" i="25"/>
  <c r="DA177" i="25" s="1"/>
  <c r="DF177" i="25" s="1"/>
  <c r="CU177" i="25"/>
  <c r="CZ177" i="25" s="1"/>
  <c r="DE177" i="25" s="1"/>
  <c r="CW184" i="25"/>
  <c r="DB184" i="25" s="1"/>
  <c r="DG184" i="25" s="1"/>
  <c r="CV163" i="25"/>
  <c r="DA163" i="25" s="1"/>
  <c r="DF163" i="25" s="1"/>
  <c r="CU163" i="25"/>
  <c r="CZ163" i="25" s="1"/>
  <c r="DE163" i="25" s="1"/>
  <c r="CW163" i="25"/>
  <c r="DB163" i="25" s="1"/>
  <c r="DG163" i="25" s="1"/>
  <c r="CT163" i="25"/>
  <c r="CY163" i="25" s="1"/>
  <c r="DD163" i="25" s="1"/>
  <c r="CU189" i="25"/>
  <c r="CZ189" i="25" s="1"/>
  <c r="DE189" i="25" s="1"/>
  <c r="CV189" i="25"/>
  <c r="DA189" i="25" s="1"/>
  <c r="DF189" i="25" s="1"/>
  <c r="CT189" i="25"/>
  <c r="CY189" i="25" s="1"/>
  <c r="DD189" i="25" s="1"/>
  <c r="CW189" i="25"/>
  <c r="DB189" i="25" s="1"/>
  <c r="DG189" i="25" s="1"/>
  <c r="CU161" i="25"/>
  <c r="CZ161" i="25" s="1"/>
  <c r="DE161" i="25" s="1"/>
  <c r="CW161" i="25"/>
  <c r="DB161" i="25" s="1"/>
  <c r="DG161" i="25" s="1"/>
  <c r="CV161" i="25"/>
  <c r="DA161" i="25" s="1"/>
  <c r="DF161" i="25" s="1"/>
  <c r="CT161" i="25"/>
  <c r="CY161" i="25" s="1"/>
  <c r="DD161" i="25" s="1"/>
  <c r="CW134" i="25"/>
  <c r="DB134" i="25" s="1"/>
  <c r="DG134" i="25" s="1"/>
  <c r="CV134" i="25"/>
  <c r="DA134" i="25" s="1"/>
  <c r="DF134" i="25" s="1"/>
  <c r="CU134" i="25"/>
  <c r="CZ134" i="25" s="1"/>
  <c r="DE134" i="25" s="1"/>
  <c r="CT134" i="25"/>
  <c r="CY134" i="25" s="1"/>
  <c r="DD134" i="25" s="1"/>
  <c r="CW193" i="25"/>
  <c r="DB193" i="25" s="1"/>
  <c r="DG193" i="25" s="1"/>
  <c r="CU111" i="25"/>
  <c r="CZ111" i="25" s="1"/>
  <c r="DE111" i="25" s="1"/>
  <c r="CV111" i="25"/>
  <c r="DA111" i="25" s="1"/>
  <c r="DF111" i="25" s="1"/>
  <c r="CW111" i="25"/>
  <c r="DB111" i="25" s="1"/>
  <c r="DG111" i="25" s="1"/>
  <c r="CT111" i="25"/>
  <c r="CY111" i="25" s="1"/>
  <c r="DD111" i="25" s="1"/>
  <c r="CU164" i="25"/>
  <c r="CZ164" i="25" s="1"/>
  <c r="DE164" i="25" s="1"/>
  <c r="CW164" i="25"/>
  <c r="DB164" i="25" s="1"/>
  <c r="DG164" i="25" s="1"/>
  <c r="CV164" i="25"/>
  <c r="DA164" i="25" s="1"/>
  <c r="DF164" i="25" s="1"/>
  <c r="CT164" i="25"/>
  <c r="CY164" i="25" s="1"/>
  <c r="DD164" i="25" s="1"/>
  <c r="CU171" i="25"/>
  <c r="CZ171" i="25" s="1"/>
  <c r="DE171" i="25" s="1"/>
  <c r="CV171" i="25"/>
  <c r="DA171" i="25" s="1"/>
  <c r="DF171" i="25" s="1"/>
  <c r="CT171" i="25"/>
  <c r="CY171" i="25" s="1"/>
  <c r="DD171" i="25" s="1"/>
  <c r="CW171" i="25"/>
  <c r="DB171" i="25" s="1"/>
  <c r="DG171" i="25" s="1"/>
  <c r="CV197" i="25"/>
  <c r="DA197" i="25" s="1"/>
  <c r="DF197" i="25" s="1"/>
  <c r="CW197" i="25"/>
  <c r="DB197" i="25" s="1"/>
  <c r="DG197" i="25" s="1"/>
  <c r="CT197" i="25"/>
  <c r="CY197" i="25" s="1"/>
  <c r="DD197" i="25" s="1"/>
  <c r="CU197" i="25"/>
  <c r="CZ197" i="25" s="1"/>
  <c r="DE197" i="25" s="1"/>
  <c r="CT136" i="25"/>
  <c r="CY136" i="25" s="1"/>
  <c r="DD136" i="25" s="1"/>
  <c r="CU174" i="25"/>
  <c r="CZ174" i="25" s="1"/>
  <c r="DE174" i="25" s="1"/>
  <c r="CV174" i="25"/>
  <c r="DA174" i="25" s="1"/>
  <c r="DF174" i="25" s="1"/>
  <c r="CT174" i="25"/>
  <c r="CY174" i="25" s="1"/>
  <c r="DD174" i="25" s="1"/>
  <c r="CW174" i="25"/>
  <c r="DB174" i="25" s="1"/>
  <c r="DG174" i="25" s="1"/>
  <c r="CW165" i="25"/>
  <c r="DB165" i="25" s="1"/>
  <c r="DG165" i="25" s="1"/>
  <c r="CV165" i="25"/>
  <c r="DA165" i="25" s="1"/>
  <c r="DF165" i="25" s="1"/>
  <c r="CT165" i="25"/>
  <c r="CY165" i="25" s="1"/>
  <c r="DD165" i="25" s="1"/>
  <c r="CU165" i="25"/>
  <c r="CZ165" i="25" s="1"/>
  <c r="DE165" i="25" s="1"/>
  <c r="CT175" i="25"/>
  <c r="CY175" i="25" s="1"/>
  <c r="DD175" i="25" s="1"/>
  <c r="DI101" i="25" l="1"/>
  <c r="DK101" i="25" s="1"/>
  <c r="DL101" i="25" s="1"/>
  <c r="DP101" i="25" s="1"/>
  <c r="DU101" i="25" s="1"/>
  <c r="DQ172" i="25"/>
  <c r="DV172" i="25" s="1"/>
  <c r="DN172" i="25"/>
  <c r="DS172" i="25" s="1"/>
  <c r="DI184" i="25"/>
  <c r="DK184" i="25" s="1"/>
  <c r="DL184" i="25" s="1"/>
  <c r="DO184" i="25" s="1"/>
  <c r="DT184" i="25" s="1"/>
  <c r="DI134" i="25"/>
  <c r="DK134" i="25" s="1"/>
  <c r="DL134" i="25" s="1"/>
  <c r="DP134" i="25" s="1"/>
  <c r="DU134" i="25" s="1"/>
  <c r="DI104" i="25"/>
  <c r="DK104" i="25" s="1"/>
  <c r="DL104" i="25" s="1"/>
  <c r="DN104" i="25" s="1"/>
  <c r="DS104" i="25" s="1"/>
  <c r="DI131" i="25"/>
  <c r="DK131" i="25" s="1"/>
  <c r="DL131" i="25" s="1"/>
  <c r="DN131" i="25" s="1"/>
  <c r="DS131" i="25" s="1"/>
  <c r="DI143" i="25"/>
  <c r="DK143" i="25" s="1"/>
  <c r="DL143" i="25" s="1"/>
  <c r="DN143" i="25" s="1"/>
  <c r="DS143" i="25" s="1"/>
  <c r="DI128" i="25"/>
  <c r="DK128" i="25" s="1"/>
  <c r="DL128" i="25" s="1"/>
  <c r="DQ128" i="25" s="1"/>
  <c r="DV128" i="25" s="1"/>
  <c r="DI182" i="25"/>
  <c r="DK182" i="25" s="1"/>
  <c r="DL182" i="25" s="1"/>
  <c r="DN182" i="25" s="1"/>
  <c r="DS182" i="25" s="1"/>
  <c r="DI153" i="25"/>
  <c r="DK153" i="25" s="1"/>
  <c r="DL153" i="25" s="1"/>
  <c r="DN153" i="25" s="1"/>
  <c r="DS153" i="25" s="1"/>
  <c r="DI181" i="25"/>
  <c r="DK181" i="25" s="1"/>
  <c r="DL181" i="25" s="1"/>
  <c r="DP181" i="25" s="1"/>
  <c r="DU181" i="25" s="1"/>
  <c r="DI178" i="25"/>
  <c r="DK178" i="25" s="1"/>
  <c r="DL178" i="25" s="1"/>
  <c r="DN178" i="25" s="1"/>
  <c r="DS178" i="25" s="1"/>
  <c r="DI135" i="25"/>
  <c r="DK135" i="25" s="1"/>
  <c r="DL135" i="25" s="1"/>
  <c r="DP135" i="25" s="1"/>
  <c r="DU135" i="25" s="1"/>
  <c r="DI144" i="25"/>
  <c r="DK144" i="25" s="1"/>
  <c r="DL144" i="25" s="1"/>
  <c r="DQ144" i="25" s="1"/>
  <c r="DV144" i="25" s="1"/>
  <c r="DI183" i="25"/>
  <c r="DK183" i="25" s="1"/>
  <c r="DL183" i="25" s="1"/>
  <c r="DN183" i="25" s="1"/>
  <c r="DS183" i="25" s="1"/>
  <c r="DI173" i="25"/>
  <c r="DK173" i="25" s="1"/>
  <c r="DL173" i="25" s="1"/>
  <c r="DN173" i="25" s="1"/>
  <c r="DS173" i="25" s="1"/>
  <c r="DI122" i="25"/>
  <c r="DK122" i="25" s="1"/>
  <c r="DL122" i="25" s="1"/>
  <c r="DO122" i="25" s="1"/>
  <c r="DT122" i="25" s="1"/>
  <c r="DI167" i="25"/>
  <c r="DK167" i="25" s="1"/>
  <c r="DL167" i="25" s="1"/>
  <c r="DQ167" i="25" s="1"/>
  <c r="DV167" i="25" s="1"/>
  <c r="DI109" i="25"/>
  <c r="DK109" i="25" s="1"/>
  <c r="DL109" i="25" s="1"/>
  <c r="DQ109" i="25" s="1"/>
  <c r="DV109" i="25" s="1"/>
  <c r="DI196" i="25"/>
  <c r="DK196" i="25" s="1"/>
  <c r="DL196" i="25" s="1"/>
  <c r="DO196" i="25" s="1"/>
  <c r="DT196" i="25" s="1"/>
  <c r="DI191" i="25"/>
  <c r="DK191" i="25" s="1"/>
  <c r="DL191" i="25" s="1"/>
  <c r="DP191" i="25" s="1"/>
  <c r="DU191" i="25" s="1"/>
  <c r="DI176" i="25"/>
  <c r="DK176" i="25" s="1"/>
  <c r="DL176" i="25" s="1"/>
  <c r="DO176" i="25" s="1"/>
  <c r="DT176" i="25" s="1"/>
  <c r="DI116" i="25"/>
  <c r="DK116" i="25" s="1"/>
  <c r="DL116" i="25" s="1"/>
  <c r="DN116" i="25" s="1"/>
  <c r="DS116" i="25" s="1"/>
  <c r="DI99" i="25"/>
  <c r="DK99" i="25" s="1"/>
  <c r="DL99" i="25" s="1"/>
  <c r="DO99" i="25" s="1"/>
  <c r="DT99" i="25" s="1"/>
  <c r="DI113" i="25"/>
  <c r="DK113" i="25" s="1"/>
  <c r="DL113" i="25" s="1"/>
  <c r="DP113" i="25" s="1"/>
  <c r="DU113" i="25" s="1"/>
  <c r="DI148" i="25"/>
  <c r="DK148" i="25" s="1"/>
  <c r="DL148" i="25" s="1"/>
  <c r="DO148" i="25" s="1"/>
  <c r="DT148" i="25" s="1"/>
  <c r="DI171" i="25"/>
  <c r="DK171" i="25" s="1"/>
  <c r="DL171" i="25" s="1"/>
  <c r="DQ171" i="25" s="1"/>
  <c r="DV171" i="25" s="1"/>
  <c r="DI118" i="25"/>
  <c r="DK118" i="25" s="1"/>
  <c r="DL118" i="25" s="1"/>
  <c r="DP118" i="25" s="1"/>
  <c r="DU118" i="25" s="1"/>
  <c r="DI198" i="25"/>
  <c r="DK198" i="25" s="1"/>
  <c r="DL198" i="25" s="1"/>
  <c r="DN198" i="25" s="1"/>
  <c r="DS198" i="25" s="1"/>
  <c r="DI151" i="25"/>
  <c r="DK151" i="25" s="1"/>
  <c r="DL151" i="25" s="1"/>
  <c r="DP151" i="25" s="1"/>
  <c r="DU151" i="25" s="1"/>
  <c r="DI147" i="25"/>
  <c r="DK147" i="25" s="1"/>
  <c r="DL147" i="25" s="1"/>
  <c r="DP147" i="25" s="1"/>
  <c r="DU147" i="25" s="1"/>
  <c r="DP143" i="25"/>
  <c r="DU143" i="25" s="1"/>
  <c r="DI133" i="25"/>
  <c r="DK133" i="25" s="1"/>
  <c r="DL133" i="25" s="1"/>
  <c r="DP133" i="25" s="1"/>
  <c r="DU133" i="25" s="1"/>
  <c r="DQ173" i="25"/>
  <c r="DV173" i="25" s="1"/>
  <c r="DI149" i="25"/>
  <c r="DK149" i="25" s="1"/>
  <c r="DL149" i="25" s="1"/>
  <c r="DP149" i="25" s="1"/>
  <c r="DU149" i="25" s="1"/>
  <c r="DI193" i="25"/>
  <c r="DK193" i="25" s="1"/>
  <c r="DL193" i="25" s="1"/>
  <c r="DQ193" i="25" s="1"/>
  <c r="DV193" i="25" s="1"/>
  <c r="DI163" i="25"/>
  <c r="DK163" i="25" s="1"/>
  <c r="DL163" i="25" s="1"/>
  <c r="DN163" i="25" s="1"/>
  <c r="DS163" i="25" s="1"/>
  <c r="DI132" i="25"/>
  <c r="DK132" i="25" s="1"/>
  <c r="DL132" i="25" s="1"/>
  <c r="DP132" i="25" s="1"/>
  <c r="DU132" i="25" s="1"/>
  <c r="DI161" i="25"/>
  <c r="DK161" i="25" s="1"/>
  <c r="DL161" i="25" s="1"/>
  <c r="DP161" i="25" s="1"/>
  <c r="DU161" i="25" s="1"/>
  <c r="DI124" i="25"/>
  <c r="DK124" i="25" s="1"/>
  <c r="DL124" i="25" s="1"/>
  <c r="DN124" i="25" s="1"/>
  <c r="DS124" i="25" s="1"/>
  <c r="DI130" i="25"/>
  <c r="DK130" i="25" s="1"/>
  <c r="DL130" i="25" s="1"/>
  <c r="DN130" i="25" s="1"/>
  <c r="DS130" i="25" s="1"/>
  <c r="DI188" i="25"/>
  <c r="DK188" i="25" s="1"/>
  <c r="DL188" i="25" s="1"/>
  <c r="DP188" i="25" s="1"/>
  <c r="DU188" i="25" s="1"/>
  <c r="DI162" i="25"/>
  <c r="DK162" i="25" s="1"/>
  <c r="DL162" i="25" s="1"/>
  <c r="DN162" i="25" s="1"/>
  <c r="DS162" i="25" s="1"/>
  <c r="DI119" i="25"/>
  <c r="DK119" i="25" s="1"/>
  <c r="DL119" i="25" s="1"/>
  <c r="DQ119" i="25" s="1"/>
  <c r="DV119" i="25" s="1"/>
  <c r="DI192" i="25"/>
  <c r="DK192" i="25" s="1"/>
  <c r="DL192" i="25" s="1"/>
  <c r="DP192" i="25" s="1"/>
  <c r="DU192" i="25" s="1"/>
  <c r="DI194" i="25"/>
  <c r="DK194" i="25" s="1"/>
  <c r="DL194" i="25" s="1"/>
  <c r="DQ194" i="25" s="1"/>
  <c r="DV194" i="25" s="1"/>
  <c r="DI106" i="25"/>
  <c r="DK106" i="25" s="1"/>
  <c r="DL106" i="25" s="1"/>
  <c r="DP106" i="25" s="1"/>
  <c r="DU106" i="25" s="1"/>
  <c r="DI142" i="25"/>
  <c r="DK142" i="25" s="1"/>
  <c r="DL142" i="25" s="1"/>
  <c r="DP142" i="25" s="1"/>
  <c r="DU142" i="25" s="1"/>
  <c r="DO183" i="25"/>
  <c r="DT183" i="25" s="1"/>
  <c r="DI127" i="25"/>
  <c r="DK127" i="25" s="1"/>
  <c r="DL127" i="25" s="1"/>
  <c r="DQ127" i="25" s="1"/>
  <c r="DV127" i="25" s="1"/>
  <c r="DI195" i="25"/>
  <c r="DK195" i="25" s="1"/>
  <c r="DL195" i="25" s="1"/>
  <c r="DN195" i="25" s="1"/>
  <c r="DS195" i="25" s="1"/>
  <c r="DP184" i="25"/>
  <c r="DU184" i="25" s="1"/>
  <c r="DI146" i="25"/>
  <c r="DK146" i="25" s="1"/>
  <c r="DL146" i="25" s="1"/>
  <c r="DQ146" i="25" s="1"/>
  <c r="DV146" i="25" s="1"/>
  <c r="DI187" i="25"/>
  <c r="DK187" i="25" s="1"/>
  <c r="DL187" i="25" s="1"/>
  <c r="DP187" i="25" s="1"/>
  <c r="DU187" i="25" s="1"/>
  <c r="DI139" i="25"/>
  <c r="DK139" i="25" s="1"/>
  <c r="DL139" i="25" s="1"/>
  <c r="DQ139" i="25" s="1"/>
  <c r="DV139" i="25" s="1"/>
  <c r="DI138" i="25"/>
  <c r="DK138" i="25" s="1"/>
  <c r="DL138" i="25" s="1"/>
  <c r="DO138" i="25" s="1"/>
  <c r="DT138" i="25" s="1"/>
  <c r="DI158" i="25"/>
  <c r="DK158" i="25" s="1"/>
  <c r="DL158" i="25" s="1"/>
  <c r="DP158" i="25" s="1"/>
  <c r="DU158" i="25" s="1"/>
  <c r="DI140" i="25"/>
  <c r="DK140" i="25" s="1"/>
  <c r="DL140" i="25" s="1"/>
  <c r="DP140" i="25" s="1"/>
  <c r="DU140" i="25" s="1"/>
  <c r="DI156" i="25"/>
  <c r="DK156" i="25" s="1"/>
  <c r="DL156" i="25" s="1"/>
  <c r="DQ156" i="25" s="1"/>
  <c r="DV156" i="25" s="1"/>
  <c r="DI152" i="25"/>
  <c r="DK152" i="25" s="1"/>
  <c r="DL152" i="25" s="1"/>
  <c r="DO152" i="25" s="1"/>
  <c r="DT152" i="25" s="1"/>
  <c r="DO131" i="25"/>
  <c r="DT131" i="25" s="1"/>
  <c r="DQ131" i="25"/>
  <c r="DV131" i="25" s="1"/>
  <c r="DI164" i="25"/>
  <c r="DK164" i="25" s="1"/>
  <c r="DL164" i="25" s="1"/>
  <c r="DO164" i="25" s="1"/>
  <c r="DT164" i="25" s="1"/>
  <c r="DI102" i="25"/>
  <c r="DK102" i="25" s="1"/>
  <c r="DL102" i="25" s="1"/>
  <c r="DQ102" i="25" s="1"/>
  <c r="DV102" i="25" s="1"/>
  <c r="DI180" i="25"/>
  <c r="DK180" i="25" s="1"/>
  <c r="DL180" i="25" s="1"/>
  <c r="DO180" i="25" s="1"/>
  <c r="DT180" i="25" s="1"/>
  <c r="DO101" i="25"/>
  <c r="DT101" i="25" s="1"/>
  <c r="DI185" i="25"/>
  <c r="DK185" i="25" s="1"/>
  <c r="DL185" i="25" s="1"/>
  <c r="DN185" i="25" s="1"/>
  <c r="DS185" i="25" s="1"/>
  <c r="DQ101" i="25"/>
  <c r="DV101" i="25" s="1"/>
  <c r="DI165" i="25"/>
  <c r="DK165" i="25" s="1"/>
  <c r="DL165" i="25" s="1"/>
  <c r="DO165" i="25" s="1"/>
  <c r="DT165" i="25" s="1"/>
  <c r="DI125" i="25"/>
  <c r="DK125" i="25" s="1"/>
  <c r="DL125" i="25" s="1"/>
  <c r="DP125" i="25" s="1"/>
  <c r="DU125" i="25" s="1"/>
  <c r="DI145" i="25"/>
  <c r="DK145" i="25" s="1"/>
  <c r="DL145" i="25" s="1"/>
  <c r="DQ145" i="25" s="1"/>
  <c r="DV145" i="25" s="1"/>
  <c r="DI169" i="25"/>
  <c r="DK169" i="25" s="1"/>
  <c r="DL169" i="25" s="1"/>
  <c r="DP169" i="25" s="1"/>
  <c r="DU169" i="25" s="1"/>
  <c r="DN101" i="25"/>
  <c r="DS101" i="25" s="1"/>
  <c r="DI174" i="25"/>
  <c r="DK174" i="25" s="1"/>
  <c r="DL174" i="25" s="1"/>
  <c r="DO174" i="25" s="1"/>
  <c r="DT174" i="25" s="1"/>
  <c r="DI136" i="25"/>
  <c r="DK136" i="25" s="1"/>
  <c r="DL136" i="25" s="1"/>
  <c r="DQ136" i="25" s="1"/>
  <c r="DV136" i="25" s="1"/>
  <c r="DI111" i="25"/>
  <c r="DK111" i="25" s="1"/>
  <c r="DL111" i="25" s="1"/>
  <c r="DP111" i="25" s="1"/>
  <c r="DU111" i="25" s="1"/>
  <c r="DI177" i="25"/>
  <c r="DK177" i="25" s="1"/>
  <c r="DL177" i="25" s="1"/>
  <c r="DQ177" i="25" s="1"/>
  <c r="DV177" i="25" s="1"/>
  <c r="DI110" i="25"/>
  <c r="DK110" i="25" s="1"/>
  <c r="DL110" i="25" s="1"/>
  <c r="DO110" i="25" s="1"/>
  <c r="DT110" i="25" s="1"/>
  <c r="DI123" i="25"/>
  <c r="DK123" i="25" s="1"/>
  <c r="DL123" i="25" s="1"/>
  <c r="DQ123" i="25" s="1"/>
  <c r="DV123" i="25" s="1"/>
  <c r="DI117" i="25"/>
  <c r="DK117" i="25" s="1"/>
  <c r="DL117" i="25" s="1"/>
  <c r="DN117" i="25" s="1"/>
  <c r="DS117" i="25" s="1"/>
  <c r="DI179" i="25"/>
  <c r="DK179" i="25" s="1"/>
  <c r="DL179" i="25" s="1"/>
  <c r="DN179" i="25" s="1"/>
  <c r="DS179" i="25" s="1"/>
  <c r="DO172" i="25"/>
  <c r="DT172" i="25" s="1"/>
  <c r="DY172" i="25" s="1"/>
  <c r="EB172" i="25" s="1"/>
  <c r="EE172" i="25" s="1"/>
  <c r="DI129" i="25"/>
  <c r="DK129" i="25" s="1"/>
  <c r="DL129" i="25" s="1"/>
  <c r="DQ129" i="25" s="1"/>
  <c r="DV129" i="25" s="1"/>
  <c r="DO173" i="25"/>
  <c r="DT173" i="25" s="1"/>
  <c r="DI197" i="25"/>
  <c r="DK197" i="25" s="1"/>
  <c r="DL197" i="25" s="1"/>
  <c r="DO197" i="25" s="1"/>
  <c r="DT197" i="25" s="1"/>
  <c r="DI105" i="25"/>
  <c r="DK105" i="25" s="1"/>
  <c r="DL105" i="25" s="1"/>
  <c r="DP105" i="25" s="1"/>
  <c r="DU105" i="25" s="1"/>
  <c r="DI115" i="25"/>
  <c r="DK115" i="25" s="1"/>
  <c r="DL115" i="25" s="1"/>
  <c r="DQ115" i="25" s="1"/>
  <c r="DV115" i="25" s="1"/>
  <c r="DI121" i="25"/>
  <c r="DK121" i="25" s="1"/>
  <c r="DL121" i="25" s="1"/>
  <c r="DP121" i="25" s="1"/>
  <c r="DU121" i="25" s="1"/>
  <c r="DO104" i="25"/>
  <c r="DT104" i="25" s="1"/>
  <c r="DI150" i="25"/>
  <c r="DK150" i="25" s="1"/>
  <c r="DL150" i="25" s="1"/>
  <c r="DP150" i="25" s="1"/>
  <c r="DU150" i="25" s="1"/>
  <c r="DI159" i="25"/>
  <c r="DK159" i="25" s="1"/>
  <c r="DL159" i="25" s="1"/>
  <c r="DQ159" i="25" s="1"/>
  <c r="DV159" i="25" s="1"/>
  <c r="DI160" i="25"/>
  <c r="DK160" i="25" s="1"/>
  <c r="DL160" i="25" s="1"/>
  <c r="DO160" i="25" s="1"/>
  <c r="DT160" i="25" s="1"/>
  <c r="DI112" i="25"/>
  <c r="DK112" i="25" s="1"/>
  <c r="DL112" i="25" s="1"/>
  <c r="DN112" i="25" s="1"/>
  <c r="DS112" i="25" s="1"/>
  <c r="DI157" i="25"/>
  <c r="DK157" i="25" s="1"/>
  <c r="DL157" i="25" s="1"/>
  <c r="DQ157" i="25" s="1"/>
  <c r="DV157" i="25" s="1"/>
  <c r="DO144" i="25"/>
  <c r="DT144" i="25" s="1"/>
  <c r="DI141" i="25"/>
  <c r="DK141" i="25" s="1"/>
  <c r="DL141" i="25" s="1"/>
  <c r="DQ141" i="25" s="1"/>
  <c r="DV141" i="25" s="1"/>
  <c r="DI103" i="25"/>
  <c r="DK103" i="25" s="1"/>
  <c r="DL103" i="25" s="1"/>
  <c r="DO103" i="25" s="1"/>
  <c r="DT103" i="25" s="1"/>
  <c r="DO163" i="25"/>
  <c r="DT163" i="25" s="1"/>
  <c r="DI175" i="25"/>
  <c r="DK175" i="25" s="1"/>
  <c r="DL175" i="25" s="1"/>
  <c r="DO175" i="25" s="1"/>
  <c r="DT175" i="25" s="1"/>
  <c r="DI189" i="25"/>
  <c r="DK189" i="25" s="1"/>
  <c r="DL189" i="25" s="1"/>
  <c r="DP189" i="25" s="1"/>
  <c r="DU189" i="25" s="1"/>
  <c r="DI168" i="25"/>
  <c r="DK168" i="25" s="1"/>
  <c r="DL168" i="25" s="1"/>
  <c r="DQ168" i="25" s="1"/>
  <c r="DV168" i="25" s="1"/>
  <c r="DI100" i="25"/>
  <c r="DK100" i="25" s="1"/>
  <c r="DL100" i="25" s="1"/>
  <c r="DQ100" i="25" s="1"/>
  <c r="DV100" i="25" s="1"/>
  <c r="DI190" i="25"/>
  <c r="DK190" i="25" s="1"/>
  <c r="DL190" i="25" s="1"/>
  <c r="DQ190" i="25" s="1"/>
  <c r="DV190" i="25" s="1"/>
  <c r="DI120" i="25"/>
  <c r="DK120" i="25" s="1"/>
  <c r="DL120" i="25" s="1"/>
  <c r="DO120" i="25" s="1"/>
  <c r="DT120" i="25" s="1"/>
  <c r="DI114" i="25"/>
  <c r="DK114" i="25" s="1"/>
  <c r="DL114" i="25" s="1"/>
  <c r="DO114" i="25" s="1"/>
  <c r="DT114" i="25" s="1"/>
  <c r="DI154" i="25"/>
  <c r="DK154" i="25" s="1"/>
  <c r="DL154" i="25" s="1"/>
  <c r="DP154" i="25" s="1"/>
  <c r="DU154" i="25" s="1"/>
  <c r="DI166" i="25"/>
  <c r="DK166" i="25" s="1"/>
  <c r="DL166" i="25" s="1"/>
  <c r="DN166" i="25" s="1"/>
  <c r="DS166" i="25" s="1"/>
  <c r="DI186" i="25"/>
  <c r="DK186" i="25" s="1"/>
  <c r="DL186" i="25" s="1"/>
  <c r="DO186" i="25" s="1"/>
  <c r="DT186" i="25" s="1"/>
  <c r="DI137" i="25"/>
  <c r="DK137" i="25" s="1"/>
  <c r="DL137" i="25" s="1"/>
  <c r="DQ137" i="25" s="1"/>
  <c r="DV137" i="25" s="1"/>
  <c r="DI170" i="25"/>
  <c r="DK170" i="25" s="1"/>
  <c r="DL170" i="25" s="1"/>
  <c r="DO170" i="25" s="1"/>
  <c r="DT170" i="25" s="1"/>
  <c r="DI126" i="25"/>
  <c r="DK126" i="25" s="1"/>
  <c r="DL126" i="25" s="1"/>
  <c r="DQ126" i="25" s="1"/>
  <c r="DV126" i="25" s="1"/>
  <c r="DP131" i="25"/>
  <c r="DU131" i="25" s="1"/>
  <c r="DI108" i="25"/>
  <c r="DK108" i="25" s="1"/>
  <c r="DL108" i="25" s="1"/>
  <c r="DQ108" i="25" s="1"/>
  <c r="DV108" i="25" s="1"/>
  <c r="DI155" i="25"/>
  <c r="DK155" i="25" s="1"/>
  <c r="DL155" i="25" s="1"/>
  <c r="DQ155" i="25" s="1"/>
  <c r="DV155" i="25" s="1"/>
  <c r="DI107" i="25"/>
  <c r="DK107" i="25" s="1"/>
  <c r="DL107" i="25" s="1"/>
  <c r="DN107" i="25" s="1"/>
  <c r="DS107" i="25" s="1"/>
  <c r="DO106" i="25" l="1"/>
  <c r="DT106" i="25" s="1"/>
  <c r="DP116" i="25"/>
  <c r="DU116" i="25" s="1"/>
  <c r="DQ191" i="25"/>
  <c r="DV191" i="25" s="1"/>
  <c r="DQ192" i="25"/>
  <c r="DV192" i="25" s="1"/>
  <c r="DQ140" i="25"/>
  <c r="DV140" i="25" s="1"/>
  <c r="DP130" i="25"/>
  <c r="DU130" i="25" s="1"/>
  <c r="DQ130" i="25"/>
  <c r="DV130" i="25" s="1"/>
  <c r="DQ116" i="25"/>
  <c r="DV116" i="25" s="1"/>
  <c r="DQ183" i="25"/>
  <c r="DV183" i="25" s="1"/>
  <c r="DP183" i="25"/>
  <c r="DU183" i="25" s="1"/>
  <c r="DX183" i="25" s="1"/>
  <c r="EA183" i="25" s="1"/>
  <c r="ED183" i="25" s="1"/>
  <c r="DO195" i="25"/>
  <c r="DT195" i="25" s="1"/>
  <c r="DP176" i="25"/>
  <c r="DU176" i="25" s="1"/>
  <c r="DQ122" i="25"/>
  <c r="DV122" i="25" s="1"/>
  <c r="DP182" i="25"/>
  <c r="DU182" i="25" s="1"/>
  <c r="DQ153" i="25"/>
  <c r="DV153" i="25" s="1"/>
  <c r="DQ124" i="25"/>
  <c r="DV124" i="25" s="1"/>
  <c r="DO182" i="25"/>
  <c r="DT182" i="25" s="1"/>
  <c r="DQ121" i="25"/>
  <c r="DV121" i="25" s="1"/>
  <c r="DN121" i="25"/>
  <c r="DS121" i="25" s="1"/>
  <c r="DO153" i="25"/>
  <c r="DT153" i="25" s="1"/>
  <c r="DP109" i="25"/>
  <c r="DU109" i="25" s="1"/>
  <c r="DQ196" i="25"/>
  <c r="DV196" i="25" s="1"/>
  <c r="DP153" i="25"/>
  <c r="DU153" i="25" s="1"/>
  <c r="DY153" i="25" s="1"/>
  <c r="EB153" i="25" s="1"/>
  <c r="EE153" i="25" s="1"/>
  <c r="DQ152" i="25"/>
  <c r="DV152" i="25" s="1"/>
  <c r="DQ111" i="25"/>
  <c r="DV111" i="25" s="1"/>
  <c r="DQ185" i="25"/>
  <c r="DV185" i="25" s="1"/>
  <c r="DO132" i="25"/>
  <c r="DT132" i="25" s="1"/>
  <c r="DN167" i="25"/>
  <c r="DS167" i="25" s="1"/>
  <c r="DP163" i="25"/>
  <c r="DU163" i="25" s="1"/>
  <c r="DQ197" i="25"/>
  <c r="DV197" i="25" s="1"/>
  <c r="DP102" i="25"/>
  <c r="DU102" i="25" s="1"/>
  <c r="DN155" i="25"/>
  <c r="DS155" i="25" s="1"/>
  <c r="DP186" i="25"/>
  <c r="DU186" i="25" s="1"/>
  <c r="DP139" i="25"/>
  <c r="DU139" i="25" s="1"/>
  <c r="DQ187" i="25"/>
  <c r="DV187" i="25" s="1"/>
  <c r="DQ143" i="25"/>
  <c r="DV143" i="25" s="1"/>
  <c r="DN108" i="25"/>
  <c r="DS108" i="25" s="1"/>
  <c r="DQ105" i="25"/>
  <c r="DV105" i="25" s="1"/>
  <c r="DQ117" i="25"/>
  <c r="DV117" i="25" s="1"/>
  <c r="DO102" i="25"/>
  <c r="DT102" i="25" s="1"/>
  <c r="DO188" i="25"/>
  <c r="DT188" i="25" s="1"/>
  <c r="DQ106" i="25"/>
  <c r="DV106" i="25" s="1"/>
  <c r="DQ176" i="25"/>
  <c r="DV176" i="25" s="1"/>
  <c r="DQ147" i="25"/>
  <c r="DV147" i="25" s="1"/>
  <c r="DO190" i="25"/>
  <c r="DT190" i="25" s="1"/>
  <c r="DP138" i="25"/>
  <c r="DU138" i="25" s="1"/>
  <c r="DQ162" i="25"/>
  <c r="DV162" i="25" s="1"/>
  <c r="DO123" i="25"/>
  <c r="DT123" i="25" s="1"/>
  <c r="DN105" i="25"/>
  <c r="DS105" i="25" s="1"/>
  <c r="DN165" i="25"/>
  <c r="DS165" i="25" s="1"/>
  <c r="DN137" i="25"/>
  <c r="DS137" i="25" s="1"/>
  <c r="DO121" i="25"/>
  <c r="DT121" i="25" s="1"/>
  <c r="DP195" i="25"/>
  <c r="DU195" i="25" s="1"/>
  <c r="DN133" i="25"/>
  <c r="DS133" i="25" s="1"/>
  <c r="DN123" i="25"/>
  <c r="DS123" i="25" s="1"/>
  <c r="DP115" i="25"/>
  <c r="DU115" i="25" s="1"/>
  <c r="DP117" i="25"/>
  <c r="DU117" i="25" s="1"/>
  <c r="DN139" i="25"/>
  <c r="DS139" i="25" s="1"/>
  <c r="DQ184" i="25"/>
  <c r="DV184" i="25" s="1"/>
  <c r="DO198" i="25"/>
  <c r="DT198" i="25" s="1"/>
  <c r="DO159" i="25"/>
  <c r="DT159" i="25" s="1"/>
  <c r="DO140" i="25"/>
  <c r="DT140" i="25" s="1"/>
  <c r="DO105" i="25"/>
  <c r="DT105" i="25" s="1"/>
  <c r="DO139" i="25"/>
  <c r="DT139" i="25" s="1"/>
  <c r="DO116" i="25"/>
  <c r="DT116" i="25" s="1"/>
  <c r="DQ158" i="25"/>
  <c r="DV158" i="25" s="1"/>
  <c r="DO158" i="25"/>
  <c r="DT158" i="25" s="1"/>
  <c r="DO130" i="25"/>
  <c r="DT130" i="25" s="1"/>
  <c r="DY130" i="25" s="1"/>
  <c r="EB130" i="25" s="1"/>
  <c r="EE130" i="25" s="1"/>
  <c r="DQ182" i="25"/>
  <c r="DV182" i="25" s="1"/>
  <c r="DO185" i="25"/>
  <c r="DT185" i="25" s="1"/>
  <c r="DP175" i="25"/>
  <c r="DU175" i="25" s="1"/>
  <c r="DQ154" i="25"/>
  <c r="DV154" i="25" s="1"/>
  <c r="DQ142" i="25"/>
  <c r="DV142" i="25" s="1"/>
  <c r="DQ186" i="25"/>
  <c r="DV186" i="25" s="1"/>
  <c r="DN176" i="25"/>
  <c r="DS176" i="25" s="1"/>
  <c r="DQ174" i="25"/>
  <c r="DV174" i="25" s="1"/>
  <c r="DP174" i="25"/>
  <c r="DU174" i="25" s="1"/>
  <c r="DO178" i="25"/>
  <c r="DT178" i="25" s="1"/>
  <c r="DQ166" i="25"/>
  <c r="DV166" i="25" s="1"/>
  <c r="DN141" i="25"/>
  <c r="DS141" i="25" s="1"/>
  <c r="DN174" i="25"/>
  <c r="DS174" i="25" s="1"/>
  <c r="DN158" i="25"/>
  <c r="DS158" i="25" s="1"/>
  <c r="DN192" i="25"/>
  <c r="DS192" i="25" s="1"/>
  <c r="DX192" i="25" s="1"/>
  <c r="EA192" i="25" s="1"/>
  <c r="ED192" i="25" s="1"/>
  <c r="DP167" i="25"/>
  <c r="DU167" i="25" s="1"/>
  <c r="DN171" i="25"/>
  <c r="DS171" i="25" s="1"/>
  <c r="DO141" i="25"/>
  <c r="DT141" i="25" s="1"/>
  <c r="DQ151" i="25"/>
  <c r="DV151" i="25" s="1"/>
  <c r="DN181" i="25"/>
  <c r="DS181" i="25" s="1"/>
  <c r="DO154" i="25"/>
  <c r="DT154" i="25" s="1"/>
  <c r="DP166" i="25"/>
  <c r="DU166" i="25" s="1"/>
  <c r="DN159" i="25"/>
  <c r="DS159" i="25" s="1"/>
  <c r="DN170" i="25"/>
  <c r="DS170" i="25" s="1"/>
  <c r="DP165" i="25"/>
  <c r="DU165" i="25" s="1"/>
  <c r="DP170" i="25"/>
  <c r="DU170" i="25" s="1"/>
  <c r="DQ189" i="25"/>
  <c r="DV189" i="25" s="1"/>
  <c r="DO194" i="25"/>
  <c r="DT194" i="25" s="1"/>
  <c r="DO142" i="25"/>
  <c r="DT142" i="25" s="1"/>
  <c r="DQ165" i="25"/>
  <c r="DV165" i="25" s="1"/>
  <c r="DO167" i="25"/>
  <c r="DT167" i="25" s="1"/>
  <c r="DP178" i="25"/>
  <c r="DU178" i="25" s="1"/>
  <c r="DQ198" i="25"/>
  <c r="DV198" i="25" s="1"/>
  <c r="DP197" i="25"/>
  <c r="DU197" i="25" s="1"/>
  <c r="DP180" i="25"/>
  <c r="DU180" i="25" s="1"/>
  <c r="DN191" i="25"/>
  <c r="DS191" i="25" s="1"/>
  <c r="DN154" i="25"/>
  <c r="DS154" i="25" s="1"/>
  <c r="DQ178" i="25"/>
  <c r="DV178" i="25" s="1"/>
  <c r="DN184" i="25"/>
  <c r="DS184" i="25" s="1"/>
  <c r="DY184" i="25" s="1"/>
  <c r="EB184" i="25" s="1"/>
  <c r="EE184" i="25" s="1"/>
  <c r="DO166" i="25"/>
  <c r="DT166" i="25" s="1"/>
  <c r="DN197" i="25"/>
  <c r="DS197" i="25" s="1"/>
  <c r="DO192" i="25"/>
  <c r="DT192" i="25" s="1"/>
  <c r="DN147" i="25"/>
  <c r="DS147" i="25" s="1"/>
  <c r="DO143" i="25"/>
  <c r="DT143" i="25" s="1"/>
  <c r="DP198" i="25"/>
  <c r="DU198" i="25" s="1"/>
  <c r="DP179" i="25"/>
  <c r="DU179" i="25" s="1"/>
  <c r="DN189" i="25"/>
  <c r="DS189" i="25" s="1"/>
  <c r="DO179" i="25"/>
  <c r="DT179" i="25" s="1"/>
  <c r="DO149" i="25"/>
  <c r="DT149" i="25" s="1"/>
  <c r="DO151" i="25"/>
  <c r="DT151" i="25" s="1"/>
  <c r="DO181" i="25"/>
  <c r="DT181" i="25" s="1"/>
  <c r="DP173" i="25"/>
  <c r="DU173" i="25" s="1"/>
  <c r="DX173" i="25" s="1"/>
  <c r="EA173" i="25" s="1"/>
  <c r="ED173" i="25" s="1"/>
  <c r="DQ163" i="25"/>
  <c r="DV163" i="25" s="1"/>
  <c r="DY163" i="25" s="1"/>
  <c r="EB163" i="25" s="1"/>
  <c r="EE163" i="25" s="1"/>
  <c r="DO119" i="25"/>
  <c r="DT119" i="25" s="1"/>
  <c r="DO135" i="25"/>
  <c r="DT135" i="25" s="1"/>
  <c r="DN119" i="25"/>
  <c r="DS119" i="25" s="1"/>
  <c r="DN129" i="25"/>
  <c r="DS129" i="25" s="1"/>
  <c r="DP123" i="25"/>
  <c r="DU123" i="25" s="1"/>
  <c r="DQ135" i="25"/>
  <c r="DV135" i="25" s="1"/>
  <c r="DN122" i="25"/>
  <c r="DS122" i="25" s="1"/>
  <c r="DP119" i="25"/>
  <c r="DU119" i="25" s="1"/>
  <c r="DO126" i="25"/>
  <c r="DT126" i="25" s="1"/>
  <c r="DN120" i="25"/>
  <c r="DS120" i="25" s="1"/>
  <c r="DO124" i="25"/>
  <c r="DT124" i="25" s="1"/>
  <c r="DO133" i="25"/>
  <c r="DT133" i="25" s="1"/>
  <c r="DN115" i="25"/>
  <c r="DS115" i="25" s="1"/>
  <c r="DO113" i="25"/>
  <c r="DT113" i="25" s="1"/>
  <c r="DP110" i="25"/>
  <c r="DU110" i="25" s="1"/>
  <c r="DO115" i="25"/>
  <c r="DT115" i="25" s="1"/>
  <c r="DQ112" i="25"/>
  <c r="DV112" i="25" s="1"/>
  <c r="DO112" i="25"/>
  <c r="DT112" i="25" s="1"/>
  <c r="DP112" i="25"/>
  <c r="DU112" i="25" s="1"/>
  <c r="DN114" i="25"/>
  <c r="DS114" i="25" s="1"/>
  <c r="DQ110" i="25"/>
  <c r="DV110" i="25" s="1"/>
  <c r="DN113" i="25"/>
  <c r="DS113" i="25" s="1"/>
  <c r="DO111" i="25"/>
  <c r="DT111" i="25" s="1"/>
  <c r="DN110" i="25"/>
  <c r="DS110" i="25" s="1"/>
  <c r="DQ113" i="25"/>
  <c r="DV113" i="25" s="1"/>
  <c r="DO100" i="25"/>
  <c r="DT100" i="25" s="1"/>
  <c r="DN106" i="25"/>
  <c r="DS106" i="25" s="1"/>
  <c r="DY106" i="25" s="1"/>
  <c r="EB106" i="25" s="1"/>
  <c r="EE106" i="25" s="1"/>
  <c r="DP99" i="25"/>
  <c r="DU99" i="25" s="1"/>
  <c r="DP104" i="25"/>
  <c r="DU104" i="25" s="1"/>
  <c r="DQ104" i="25"/>
  <c r="DV104" i="25" s="1"/>
  <c r="DQ107" i="25"/>
  <c r="DV107" i="25" s="1"/>
  <c r="DX131" i="25"/>
  <c r="EA131" i="25" s="1"/>
  <c r="ED131" i="25" s="1"/>
  <c r="DY131" i="25"/>
  <c r="EB131" i="25" s="1"/>
  <c r="EE131" i="25" s="1"/>
  <c r="DX153" i="25"/>
  <c r="EA153" i="25" s="1"/>
  <c r="ED153" i="25" s="1"/>
  <c r="DN161" i="25"/>
  <c r="DS161" i="25" s="1"/>
  <c r="DN109" i="25"/>
  <c r="DS109" i="25" s="1"/>
  <c r="DN126" i="25"/>
  <c r="DS126" i="25" s="1"/>
  <c r="DN190" i="25"/>
  <c r="DS190" i="25" s="1"/>
  <c r="DN175" i="25"/>
  <c r="DS175" i="25" s="1"/>
  <c r="DN157" i="25"/>
  <c r="DS157" i="25" s="1"/>
  <c r="DO156" i="25"/>
  <c r="DT156" i="25" s="1"/>
  <c r="DN177" i="25"/>
  <c r="DS177" i="25" s="1"/>
  <c r="DP107" i="25"/>
  <c r="DU107" i="25" s="1"/>
  <c r="DP146" i="25"/>
  <c r="DU146" i="25" s="1"/>
  <c r="DN152" i="25"/>
  <c r="DS152" i="25" s="1"/>
  <c r="DN187" i="25"/>
  <c r="DS187" i="25" s="1"/>
  <c r="DO155" i="25"/>
  <c r="DT155" i="25" s="1"/>
  <c r="DN127" i="25"/>
  <c r="DS127" i="25" s="1"/>
  <c r="DQ180" i="25"/>
  <c r="DV180" i="25" s="1"/>
  <c r="DO162" i="25"/>
  <c r="DT162" i="25" s="1"/>
  <c r="DP162" i="25"/>
  <c r="DU162" i="25" s="1"/>
  <c r="DP164" i="25"/>
  <c r="DU164" i="25" s="1"/>
  <c r="DO168" i="25"/>
  <c r="DT168" i="25" s="1"/>
  <c r="DQ118" i="25"/>
  <c r="DV118" i="25" s="1"/>
  <c r="DN99" i="25"/>
  <c r="DS99" i="25" s="1"/>
  <c r="DN128" i="25"/>
  <c r="DS128" i="25" s="1"/>
  <c r="DP144" i="25"/>
  <c r="DU144" i="25" s="1"/>
  <c r="DX172" i="25"/>
  <c r="EA172" i="25" s="1"/>
  <c r="ED172" i="25" s="1"/>
  <c r="DN164" i="25"/>
  <c r="DS164" i="25" s="1"/>
  <c r="DN193" i="25"/>
  <c r="DS193" i="25" s="1"/>
  <c r="DP193" i="25"/>
  <c r="DU193" i="25" s="1"/>
  <c r="DO145" i="25"/>
  <c r="DT145" i="25" s="1"/>
  <c r="DQ132" i="25"/>
  <c r="DV132" i="25" s="1"/>
  <c r="DP157" i="25"/>
  <c r="DU157" i="25" s="1"/>
  <c r="DP159" i="25"/>
  <c r="DU159" i="25" s="1"/>
  <c r="DQ181" i="25"/>
  <c r="DV181" i="25" s="1"/>
  <c r="DN118" i="25"/>
  <c r="DS118" i="25" s="1"/>
  <c r="DO161" i="25"/>
  <c r="DT161" i="25" s="1"/>
  <c r="DP194" i="25"/>
  <c r="DU194" i="25" s="1"/>
  <c r="DN146" i="25"/>
  <c r="DS146" i="25" s="1"/>
  <c r="DN194" i="25"/>
  <c r="DS194" i="25" s="1"/>
  <c r="DN144" i="25"/>
  <c r="DS144" i="25" s="1"/>
  <c r="DO118" i="25"/>
  <c r="DT118" i="25" s="1"/>
  <c r="DQ179" i="25"/>
  <c r="DV179" i="25" s="1"/>
  <c r="DQ170" i="25"/>
  <c r="DV170" i="25" s="1"/>
  <c r="DP114" i="25"/>
  <c r="DU114" i="25" s="1"/>
  <c r="DO146" i="25"/>
  <c r="DT146" i="25" s="1"/>
  <c r="DQ164" i="25"/>
  <c r="DV164" i="25" s="1"/>
  <c r="DQ160" i="25"/>
  <c r="DV160" i="25" s="1"/>
  <c r="DN111" i="25"/>
  <c r="DS111" i="25" s="1"/>
  <c r="DO129" i="25"/>
  <c r="DT129" i="25" s="1"/>
  <c r="DP152" i="25"/>
  <c r="DU152" i="25" s="1"/>
  <c r="DN180" i="25"/>
  <c r="DS180" i="25" s="1"/>
  <c r="DQ120" i="25"/>
  <c r="DV120" i="25" s="1"/>
  <c r="DN156" i="25"/>
  <c r="DS156" i="25" s="1"/>
  <c r="DQ188" i="25"/>
  <c r="DV188" i="25" s="1"/>
  <c r="DQ138" i="25"/>
  <c r="DV138" i="25" s="1"/>
  <c r="DN188" i="25"/>
  <c r="DS188" i="25" s="1"/>
  <c r="DO109" i="25"/>
  <c r="DT109" i="25" s="1"/>
  <c r="DN196" i="25"/>
  <c r="DS196" i="25" s="1"/>
  <c r="DQ103" i="25"/>
  <c r="DV103" i="25" s="1"/>
  <c r="DP145" i="25"/>
  <c r="DU145" i="25" s="1"/>
  <c r="DO134" i="25"/>
  <c r="DT134" i="25" s="1"/>
  <c r="DP103" i="25"/>
  <c r="DU103" i="25" s="1"/>
  <c r="DO150" i="25"/>
  <c r="DT150" i="25" s="1"/>
  <c r="DP120" i="25"/>
  <c r="DU120" i="25" s="1"/>
  <c r="DN134" i="25"/>
  <c r="DS134" i="25" s="1"/>
  <c r="DN160" i="25"/>
  <c r="DS160" i="25" s="1"/>
  <c r="DQ169" i="25"/>
  <c r="DV169" i="25" s="1"/>
  <c r="DO187" i="25"/>
  <c r="DT187" i="25" s="1"/>
  <c r="DO117" i="25"/>
  <c r="DT117" i="25" s="1"/>
  <c r="DQ175" i="25"/>
  <c r="DV175" i="25" s="1"/>
  <c r="DQ125" i="25"/>
  <c r="DV125" i="25" s="1"/>
  <c r="DO125" i="25"/>
  <c r="DT125" i="25" s="1"/>
  <c r="DN138" i="25"/>
  <c r="DS138" i="25" s="1"/>
  <c r="DQ133" i="25"/>
  <c r="DV133" i="25" s="1"/>
  <c r="DN132" i="25"/>
  <c r="DS132" i="25" s="1"/>
  <c r="DN148" i="25"/>
  <c r="DS148" i="25" s="1"/>
  <c r="DO128" i="25"/>
  <c r="DT128" i="25" s="1"/>
  <c r="DO193" i="25"/>
  <c r="DT193" i="25" s="1"/>
  <c r="DN135" i="25"/>
  <c r="DS135" i="25" s="1"/>
  <c r="DP148" i="25"/>
  <c r="DU148" i="25" s="1"/>
  <c r="DP171" i="25"/>
  <c r="DU171" i="25" s="1"/>
  <c r="DP155" i="25"/>
  <c r="DU155" i="25" s="1"/>
  <c r="DP190" i="25"/>
  <c r="DU190" i="25" s="1"/>
  <c r="DO108" i="25"/>
  <c r="DT108" i="25" s="1"/>
  <c r="DP160" i="25"/>
  <c r="DU160" i="25" s="1"/>
  <c r="DO127" i="25"/>
  <c r="DT127" i="25" s="1"/>
  <c r="DN100" i="25"/>
  <c r="DS100" i="25" s="1"/>
  <c r="DN103" i="25"/>
  <c r="DS103" i="25" s="1"/>
  <c r="DN150" i="25"/>
  <c r="DS150" i="25" s="1"/>
  <c r="DP136" i="25"/>
  <c r="DU136" i="25" s="1"/>
  <c r="DO136" i="25"/>
  <c r="DT136" i="25" s="1"/>
  <c r="DN168" i="25"/>
  <c r="DS168" i="25" s="1"/>
  <c r="DP185" i="25"/>
  <c r="DU185" i="25" s="1"/>
  <c r="DO171" i="25"/>
  <c r="DT171" i="25" s="1"/>
  <c r="DN136" i="25"/>
  <c r="DS136" i="25" s="1"/>
  <c r="DN125" i="25"/>
  <c r="DS125" i="25" s="1"/>
  <c r="DN102" i="25"/>
  <c r="DS102" i="25" s="1"/>
  <c r="DP137" i="25"/>
  <c r="DU137" i="25" s="1"/>
  <c r="DN140" i="25"/>
  <c r="DS140" i="25" s="1"/>
  <c r="DP124" i="25"/>
  <c r="DU124" i="25" s="1"/>
  <c r="DP122" i="25"/>
  <c r="DU122" i="25" s="1"/>
  <c r="DN149" i="25"/>
  <c r="DS149" i="25" s="1"/>
  <c r="DP141" i="25"/>
  <c r="DU141" i="25" s="1"/>
  <c r="DQ134" i="25"/>
  <c r="DV134" i="25" s="1"/>
  <c r="DO169" i="25"/>
  <c r="DT169" i="25" s="1"/>
  <c r="DO147" i="25"/>
  <c r="DT147" i="25" s="1"/>
  <c r="DQ99" i="25"/>
  <c r="DV99" i="25" s="1"/>
  <c r="DP108" i="25"/>
  <c r="DU108" i="25" s="1"/>
  <c r="DQ150" i="25"/>
  <c r="DV150" i="25" s="1"/>
  <c r="DN169" i="25"/>
  <c r="DS169" i="25" s="1"/>
  <c r="DO157" i="25"/>
  <c r="DT157" i="25" s="1"/>
  <c r="DP129" i="25"/>
  <c r="DU129" i="25" s="1"/>
  <c r="DP156" i="25"/>
  <c r="DU156" i="25" s="1"/>
  <c r="DO137" i="25"/>
  <c r="DT137" i="25" s="1"/>
  <c r="DP128" i="25"/>
  <c r="DU128" i="25" s="1"/>
  <c r="DP177" i="25"/>
  <c r="DU177" i="25" s="1"/>
  <c r="DO191" i="25"/>
  <c r="DT191" i="25" s="1"/>
  <c r="DP126" i="25"/>
  <c r="DU126" i="25" s="1"/>
  <c r="DO107" i="25"/>
  <c r="DT107" i="25" s="1"/>
  <c r="DP100" i="25"/>
  <c r="DU100" i="25" s="1"/>
  <c r="DQ114" i="25"/>
  <c r="DV114" i="25" s="1"/>
  <c r="DQ161" i="25"/>
  <c r="DV161" i="25" s="1"/>
  <c r="DQ195" i="25"/>
  <c r="DV195" i="25" s="1"/>
  <c r="DO177" i="25"/>
  <c r="DT177" i="25" s="1"/>
  <c r="DN142" i="25"/>
  <c r="DS142" i="25" s="1"/>
  <c r="DQ148" i="25"/>
  <c r="DV148" i="25" s="1"/>
  <c r="DP196" i="25"/>
  <c r="DU196" i="25" s="1"/>
  <c r="DN151" i="25"/>
  <c r="DS151" i="25" s="1"/>
  <c r="DP168" i="25"/>
  <c r="DU168" i="25" s="1"/>
  <c r="DO189" i="25"/>
  <c r="DT189" i="25" s="1"/>
  <c r="DN186" i="25"/>
  <c r="DS186" i="25" s="1"/>
  <c r="DN145" i="25"/>
  <c r="DS145" i="25" s="1"/>
  <c r="DQ149" i="25"/>
  <c r="DV149" i="25" s="1"/>
  <c r="DP127" i="25"/>
  <c r="DU127" i="25" s="1"/>
  <c r="DX101" i="25"/>
  <c r="EA101" i="25" s="1"/>
  <c r="ED101" i="25" s="1"/>
  <c r="DY101" i="25"/>
  <c r="EB101" i="25" s="1"/>
  <c r="EE101" i="25" s="1"/>
  <c r="DX181" i="25" l="1"/>
  <c r="EA181" i="25" s="1"/>
  <c r="ED181" i="25" s="1"/>
  <c r="DX195" i="25"/>
  <c r="EA195" i="25" s="1"/>
  <c r="ED195" i="25" s="1"/>
  <c r="DX184" i="25"/>
  <c r="EA184" i="25" s="1"/>
  <c r="ED184" i="25" s="1"/>
  <c r="DY183" i="25"/>
  <c r="EB183" i="25" s="1"/>
  <c r="EE183" i="25" s="1"/>
  <c r="DY197" i="25"/>
  <c r="EB197" i="25" s="1"/>
  <c r="EE197" i="25" s="1"/>
  <c r="DY116" i="25"/>
  <c r="EB116" i="25" s="1"/>
  <c r="EE116" i="25" s="1"/>
  <c r="DX197" i="25"/>
  <c r="EA197" i="25" s="1"/>
  <c r="ED197" i="25" s="1"/>
  <c r="DX108" i="25"/>
  <c r="EA108" i="25" s="1"/>
  <c r="ED108" i="25" s="1"/>
  <c r="DY113" i="25"/>
  <c r="EB113" i="25" s="1"/>
  <c r="EE113" i="25" s="1"/>
  <c r="DX115" i="25"/>
  <c r="EA115" i="25" s="1"/>
  <c r="ED115" i="25" s="1"/>
  <c r="DX119" i="25"/>
  <c r="EA119" i="25" s="1"/>
  <c r="ED119" i="25" s="1"/>
  <c r="DY192" i="25"/>
  <c r="EB192" i="25" s="1"/>
  <c r="EE192" i="25" s="1"/>
  <c r="DY105" i="25"/>
  <c r="EB105" i="25" s="1"/>
  <c r="EE105" i="25" s="1"/>
  <c r="DX120" i="25"/>
  <c r="EA120" i="25" s="1"/>
  <c r="ED120" i="25" s="1"/>
  <c r="DX116" i="25"/>
  <c r="EA116" i="25" s="1"/>
  <c r="ED116" i="25" s="1"/>
  <c r="DY143" i="25"/>
  <c r="EB143" i="25" s="1"/>
  <c r="EE143" i="25" s="1"/>
  <c r="DX105" i="25"/>
  <c r="EA105" i="25" s="1"/>
  <c r="ED105" i="25" s="1"/>
  <c r="DX121" i="25"/>
  <c r="EA121" i="25" s="1"/>
  <c r="ED121" i="25" s="1"/>
  <c r="DX104" i="25"/>
  <c r="EA104" i="25" s="1"/>
  <c r="ED104" i="25" s="1"/>
  <c r="DX163" i="25"/>
  <c r="EA163" i="25" s="1"/>
  <c r="ED163" i="25" s="1"/>
  <c r="DY119" i="25"/>
  <c r="EB119" i="25" s="1"/>
  <c r="EE119" i="25" s="1"/>
  <c r="DX167" i="25"/>
  <c r="EA167" i="25" s="1"/>
  <c r="ED167" i="25" s="1"/>
  <c r="DY110" i="25"/>
  <c r="EB110" i="25" s="1"/>
  <c r="EE110" i="25" s="1"/>
  <c r="DX139" i="25"/>
  <c r="EA139" i="25" s="1"/>
  <c r="ED139" i="25" s="1"/>
  <c r="DX107" i="25"/>
  <c r="EA107" i="25" s="1"/>
  <c r="ED107" i="25" s="1"/>
  <c r="DX174" i="25"/>
  <c r="EA174" i="25" s="1"/>
  <c r="ED174" i="25" s="1"/>
  <c r="DX182" i="25"/>
  <c r="EA182" i="25" s="1"/>
  <c r="ED182" i="25" s="1"/>
  <c r="DX106" i="25"/>
  <c r="EA106" i="25" s="1"/>
  <c r="ED106" i="25" s="1"/>
  <c r="DY176" i="25"/>
  <c r="EB176" i="25" s="1"/>
  <c r="EE176" i="25" s="1"/>
  <c r="DY121" i="25"/>
  <c r="EB121" i="25" s="1"/>
  <c r="EE121" i="25" s="1"/>
  <c r="DX117" i="25"/>
  <c r="EA117" i="25" s="1"/>
  <c r="ED117" i="25" s="1"/>
  <c r="DY159" i="25"/>
  <c r="EB159" i="25" s="1"/>
  <c r="EE159" i="25" s="1"/>
  <c r="DY182" i="25"/>
  <c r="EB182" i="25" s="1"/>
  <c r="EE182" i="25" s="1"/>
  <c r="DX114" i="25"/>
  <c r="EA114" i="25" s="1"/>
  <c r="ED114" i="25" s="1"/>
  <c r="DY198" i="25"/>
  <c r="EB198" i="25" s="1"/>
  <c r="EE198" i="25" s="1"/>
  <c r="DX143" i="25"/>
  <c r="EA143" i="25" s="1"/>
  <c r="ED143" i="25" s="1"/>
  <c r="DX176" i="25"/>
  <c r="EA176" i="25" s="1"/>
  <c r="ED176" i="25" s="1"/>
  <c r="DX185" i="25"/>
  <c r="EA185" i="25" s="1"/>
  <c r="ED185" i="25" s="1"/>
  <c r="DX198" i="25"/>
  <c r="EA198" i="25" s="1"/>
  <c r="ED198" i="25" s="1"/>
  <c r="DX154" i="25"/>
  <c r="EA154" i="25" s="1"/>
  <c r="ED154" i="25" s="1"/>
  <c r="DY167" i="25"/>
  <c r="EB167" i="25" s="1"/>
  <c r="EE167" i="25" s="1"/>
  <c r="DX110" i="25"/>
  <c r="EA110" i="25" s="1"/>
  <c r="ED110" i="25" s="1"/>
  <c r="DY139" i="25"/>
  <c r="EB139" i="25" s="1"/>
  <c r="EE139" i="25" s="1"/>
  <c r="DY162" i="25"/>
  <c r="EB162" i="25" s="1"/>
  <c r="EE162" i="25" s="1"/>
  <c r="DX124" i="25"/>
  <c r="EA124" i="25" s="1"/>
  <c r="ED124" i="25" s="1"/>
  <c r="DY179" i="25"/>
  <c r="EB179" i="25" s="1"/>
  <c r="EE179" i="25" s="1"/>
  <c r="DY173" i="25"/>
  <c r="EB173" i="25" s="1"/>
  <c r="EE173" i="25" s="1"/>
  <c r="DY191" i="25"/>
  <c r="EB191" i="25" s="1"/>
  <c r="EE191" i="25" s="1"/>
  <c r="DX165" i="25"/>
  <c r="EA165" i="25" s="1"/>
  <c r="ED165" i="25" s="1"/>
  <c r="DY147" i="25"/>
  <c r="EB147" i="25" s="1"/>
  <c r="EE147" i="25" s="1"/>
  <c r="DY112" i="25"/>
  <c r="EB112" i="25" s="1"/>
  <c r="EE112" i="25" s="1"/>
  <c r="DY166" i="25"/>
  <c r="EB166" i="25" s="1"/>
  <c r="EE166" i="25" s="1"/>
  <c r="DY123" i="25"/>
  <c r="EB123" i="25" s="1"/>
  <c r="EE123" i="25" s="1"/>
  <c r="DY104" i="25"/>
  <c r="EB104" i="25" s="1"/>
  <c r="EE104" i="25" s="1"/>
  <c r="DY108" i="25"/>
  <c r="EB108" i="25" s="1"/>
  <c r="EE108" i="25" s="1"/>
  <c r="DY115" i="25"/>
  <c r="EB115" i="25" s="1"/>
  <c r="EE115" i="25" s="1"/>
  <c r="DX141" i="25"/>
  <c r="EA141" i="25" s="1"/>
  <c r="ED141" i="25" s="1"/>
  <c r="DX130" i="25"/>
  <c r="EA130" i="25" s="1"/>
  <c r="ED130" i="25" s="1"/>
  <c r="DX179" i="25"/>
  <c r="EA179" i="25" s="1"/>
  <c r="ED179" i="25" s="1"/>
  <c r="DX159" i="25"/>
  <c r="EA159" i="25" s="1"/>
  <c r="ED159" i="25" s="1"/>
  <c r="DY181" i="25"/>
  <c r="EB181" i="25" s="1"/>
  <c r="EE181" i="25" s="1"/>
  <c r="DX189" i="25"/>
  <c r="EA189" i="25" s="1"/>
  <c r="ED189" i="25" s="1"/>
  <c r="DY114" i="25"/>
  <c r="EB114" i="25" s="1"/>
  <c r="EE114" i="25" s="1"/>
  <c r="DX166" i="25"/>
  <c r="EA166" i="25" s="1"/>
  <c r="ED166" i="25" s="1"/>
  <c r="DY133" i="25"/>
  <c r="EB133" i="25" s="1"/>
  <c r="EE133" i="25" s="1"/>
  <c r="DX123" i="25"/>
  <c r="EA123" i="25" s="1"/>
  <c r="ED123" i="25" s="1"/>
  <c r="DY171" i="25"/>
  <c r="EB171" i="25" s="1"/>
  <c r="EE171" i="25" s="1"/>
  <c r="DX162" i="25"/>
  <c r="EA162" i="25" s="1"/>
  <c r="ED162" i="25" s="1"/>
  <c r="DX113" i="25"/>
  <c r="EA113" i="25" s="1"/>
  <c r="ED113" i="25" s="1"/>
  <c r="DX155" i="25"/>
  <c r="EA155" i="25" s="1"/>
  <c r="ED155" i="25" s="1"/>
  <c r="DX178" i="25"/>
  <c r="EA178" i="25" s="1"/>
  <c r="ED178" i="25" s="1"/>
  <c r="DX170" i="25"/>
  <c r="EA170" i="25" s="1"/>
  <c r="ED170" i="25" s="1"/>
  <c r="DY158" i="25"/>
  <c r="EB158" i="25" s="1"/>
  <c r="EE158" i="25" s="1"/>
  <c r="DY174" i="25"/>
  <c r="EB174" i="25" s="1"/>
  <c r="EE174" i="25" s="1"/>
  <c r="DY154" i="25"/>
  <c r="EB154" i="25" s="1"/>
  <c r="EE154" i="25" s="1"/>
  <c r="DY178" i="25"/>
  <c r="EB178" i="25" s="1"/>
  <c r="EE178" i="25" s="1"/>
  <c r="DY170" i="25"/>
  <c r="EB170" i="25" s="1"/>
  <c r="EE170" i="25" s="1"/>
  <c r="DY195" i="25"/>
  <c r="EB195" i="25" s="1"/>
  <c r="EE195" i="25" s="1"/>
  <c r="DY165" i="25"/>
  <c r="EB165" i="25" s="1"/>
  <c r="EE165" i="25" s="1"/>
  <c r="DX158" i="25"/>
  <c r="EA158" i="25" s="1"/>
  <c r="ED158" i="25" s="1"/>
  <c r="DX133" i="25"/>
  <c r="EA133" i="25" s="1"/>
  <c r="ED133" i="25" s="1"/>
  <c r="DY137" i="25"/>
  <c r="EB137" i="25" s="1"/>
  <c r="EE137" i="25" s="1"/>
  <c r="DX129" i="25"/>
  <c r="EA129" i="25" s="1"/>
  <c r="ED129" i="25" s="1"/>
  <c r="DY122" i="25"/>
  <c r="EB122" i="25" s="1"/>
  <c r="EE122" i="25" s="1"/>
  <c r="DX112" i="25"/>
  <c r="EA112" i="25" s="1"/>
  <c r="ED112" i="25" s="1"/>
  <c r="DY196" i="25"/>
  <c r="EB196" i="25" s="1"/>
  <c r="EE196" i="25" s="1"/>
  <c r="DX196" i="25"/>
  <c r="EA196" i="25" s="1"/>
  <c r="ED196" i="25" s="1"/>
  <c r="DY141" i="25"/>
  <c r="EB141" i="25" s="1"/>
  <c r="EE141" i="25" s="1"/>
  <c r="DY169" i="25"/>
  <c r="EB169" i="25" s="1"/>
  <c r="EE169" i="25" s="1"/>
  <c r="DX169" i="25"/>
  <c r="EA169" i="25" s="1"/>
  <c r="ED169" i="25" s="1"/>
  <c r="DX168" i="25"/>
  <c r="EA168" i="25" s="1"/>
  <c r="ED168" i="25" s="1"/>
  <c r="DY168" i="25"/>
  <c r="EB168" i="25" s="1"/>
  <c r="EE168" i="25" s="1"/>
  <c r="DX111" i="25"/>
  <c r="EA111" i="25" s="1"/>
  <c r="ED111" i="25" s="1"/>
  <c r="DY111" i="25"/>
  <c r="EB111" i="25" s="1"/>
  <c r="EE111" i="25" s="1"/>
  <c r="DX128" i="25"/>
  <c r="EA128" i="25" s="1"/>
  <c r="ED128" i="25" s="1"/>
  <c r="DY128" i="25"/>
  <c r="EB128" i="25" s="1"/>
  <c r="EE128" i="25" s="1"/>
  <c r="DX146" i="25"/>
  <c r="EA146" i="25" s="1"/>
  <c r="ED146" i="25" s="1"/>
  <c r="DY146" i="25"/>
  <c r="EB146" i="25" s="1"/>
  <c r="EE146" i="25" s="1"/>
  <c r="DX150" i="25"/>
  <c r="EA150" i="25" s="1"/>
  <c r="ED150" i="25" s="1"/>
  <c r="DY150" i="25"/>
  <c r="EB150" i="25" s="1"/>
  <c r="EE150" i="25" s="1"/>
  <c r="DX188" i="25"/>
  <c r="EA188" i="25" s="1"/>
  <c r="ED188" i="25" s="1"/>
  <c r="DY188" i="25"/>
  <c r="EB188" i="25" s="1"/>
  <c r="EE188" i="25" s="1"/>
  <c r="DX122" i="25"/>
  <c r="EA122" i="25" s="1"/>
  <c r="ED122" i="25" s="1"/>
  <c r="DX157" i="25"/>
  <c r="EA157" i="25" s="1"/>
  <c r="ED157" i="25" s="1"/>
  <c r="DY157" i="25"/>
  <c r="EB157" i="25" s="1"/>
  <c r="EE157" i="25" s="1"/>
  <c r="DY124" i="25"/>
  <c r="EB124" i="25" s="1"/>
  <c r="EE124" i="25" s="1"/>
  <c r="DY194" i="25"/>
  <c r="EB194" i="25" s="1"/>
  <c r="EE194" i="25" s="1"/>
  <c r="DX194" i="25"/>
  <c r="EA194" i="25" s="1"/>
  <c r="ED194" i="25" s="1"/>
  <c r="DY140" i="25"/>
  <c r="EB140" i="25" s="1"/>
  <c r="EE140" i="25" s="1"/>
  <c r="DX140" i="25"/>
  <c r="EA140" i="25" s="1"/>
  <c r="ED140" i="25" s="1"/>
  <c r="DX100" i="25"/>
  <c r="EA100" i="25" s="1"/>
  <c r="ED100" i="25" s="1"/>
  <c r="DY100" i="25"/>
  <c r="EB100" i="25" s="1"/>
  <c r="EE100" i="25" s="1"/>
  <c r="DY135" i="25"/>
  <c r="EB135" i="25" s="1"/>
  <c r="EE135" i="25" s="1"/>
  <c r="DX135" i="25"/>
  <c r="EA135" i="25" s="1"/>
  <c r="ED135" i="25" s="1"/>
  <c r="DY107" i="25"/>
  <c r="EB107" i="25" s="1"/>
  <c r="EE107" i="25" s="1"/>
  <c r="DY164" i="25"/>
  <c r="EB164" i="25" s="1"/>
  <c r="EE164" i="25" s="1"/>
  <c r="DX164" i="25"/>
  <c r="EA164" i="25" s="1"/>
  <c r="ED164" i="25" s="1"/>
  <c r="DY175" i="25"/>
  <c r="EB175" i="25" s="1"/>
  <c r="EE175" i="25" s="1"/>
  <c r="DX175" i="25"/>
  <c r="EA175" i="25" s="1"/>
  <c r="ED175" i="25" s="1"/>
  <c r="DY151" i="25"/>
  <c r="EB151" i="25" s="1"/>
  <c r="EE151" i="25" s="1"/>
  <c r="DX151" i="25"/>
  <c r="EA151" i="25" s="1"/>
  <c r="ED151" i="25" s="1"/>
  <c r="DY189" i="25"/>
  <c r="EB189" i="25" s="1"/>
  <c r="EE189" i="25" s="1"/>
  <c r="DX160" i="25"/>
  <c r="EA160" i="25" s="1"/>
  <c r="ED160" i="25" s="1"/>
  <c r="DY160" i="25"/>
  <c r="EB160" i="25" s="1"/>
  <c r="EE160" i="25" s="1"/>
  <c r="DX191" i="25"/>
  <c r="EA191" i="25" s="1"/>
  <c r="ED191" i="25" s="1"/>
  <c r="DX190" i="25"/>
  <c r="EA190" i="25" s="1"/>
  <c r="ED190" i="25" s="1"/>
  <c r="DY190" i="25"/>
  <c r="EB190" i="25" s="1"/>
  <c r="EE190" i="25" s="1"/>
  <c r="DY117" i="25"/>
  <c r="EB117" i="25" s="1"/>
  <c r="EE117" i="25" s="1"/>
  <c r="DY185" i="25"/>
  <c r="EB185" i="25" s="1"/>
  <c r="EE185" i="25" s="1"/>
  <c r="DX99" i="25"/>
  <c r="EA99" i="25" s="1"/>
  <c r="ED99" i="25" s="1"/>
  <c r="DY99" i="25"/>
  <c r="EB99" i="25" s="1"/>
  <c r="EE99" i="25" s="1"/>
  <c r="DY102" i="25"/>
  <c r="EB102" i="25" s="1"/>
  <c r="EE102" i="25" s="1"/>
  <c r="DX102" i="25"/>
  <c r="EA102" i="25" s="1"/>
  <c r="ED102" i="25" s="1"/>
  <c r="DY129" i="25"/>
  <c r="EB129" i="25" s="1"/>
  <c r="EE129" i="25" s="1"/>
  <c r="DX134" i="25"/>
  <c r="EA134" i="25" s="1"/>
  <c r="ED134" i="25" s="1"/>
  <c r="DY134" i="25"/>
  <c r="EB134" i="25" s="1"/>
  <c r="EE134" i="25" s="1"/>
  <c r="DY156" i="25"/>
  <c r="EB156" i="25" s="1"/>
  <c r="EE156" i="25" s="1"/>
  <c r="DX156" i="25"/>
  <c r="EA156" i="25" s="1"/>
  <c r="ED156" i="25" s="1"/>
  <c r="DY118" i="25"/>
  <c r="EB118" i="25" s="1"/>
  <c r="EE118" i="25" s="1"/>
  <c r="DX118" i="25"/>
  <c r="EA118" i="25" s="1"/>
  <c r="ED118" i="25" s="1"/>
  <c r="DY126" i="25"/>
  <c r="EB126" i="25" s="1"/>
  <c r="EE126" i="25" s="1"/>
  <c r="DX126" i="25"/>
  <c r="EA126" i="25" s="1"/>
  <c r="ED126" i="25" s="1"/>
  <c r="DX103" i="25"/>
  <c r="EA103" i="25" s="1"/>
  <c r="ED103" i="25" s="1"/>
  <c r="DY103" i="25"/>
  <c r="EB103" i="25" s="1"/>
  <c r="EE103" i="25" s="1"/>
  <c r="DX145" i="25"/>
  <c r="EA145" i="25" s="1"/>
  <c r="ED145" i="25" s="1"/>
  <c r="DY145" i="25"/>
  <c r="EB145" i="25" s="1"/>
  <c r="EE145" i="25" s="1"/>
  <c r="DY125" i="25"/>
  <c r="EB125" i="25" s="1"/>
  <c r="EE125" i="25" s="1"/>
  <c r="DX125" i="25"/>
  <c r="EA125" i="25" s="1"/>
  <c r="ED125" i="25" s="1"/>
  <c r="DX148" i="25"/>
  <c r="EA148" i="25" s="1"/>
  <c r="ED148" i="25" s="1"/>
  <c r="DY148" i="25"/>
  <c r="EB148" i="25" s="1"/>
  <c r="EE148" i="25" s="1"/>
  <c r="DY120" i="25"/>
  <c r="EB120" i="25" s="1"/>
  <c r="EE120" i="25" s="1"/>
  <c r="DX171" i="25"/>
  <c r="EA171" i="25" s="1"/>
  <c r="ED171" i="25" s="1"/>
  <c r="DX137" i="25"/>
  <c r="EA137" i="25" s="1"/>
  <c r="ED137" i="25" s="1"/>
  <c r="DX127" i="25"/>
  <c r="EA127" i="25" s="1"/>
  <c r="ED127" i="25" s="1"/>
  <c r="DY127" i="25"/>
  <c r="EB127" i="25" s="1"/>
  <c r="EE127" i="25" s="1"/>
  <c r="DY109" i="25"/>
  <c r="EB109" i="25" s="1"/>
  <c r="EE109" i="25" s="1"/>
  <c r="DX109" i="25"/>
  <c r="EA109" i="25" s="1"/>
  <c r="ED109" i="25" s="1"/>
  <c r="DX149" i="25"/>
  <c r="EA149" i="25" s="1"/>
  <c r="ED149" i="25" s="1"/>
  <c r="DY149" i="25"/>
  <c r="EB149" i="25" s="1"/>
  <c r="EE149" i="25" s="1"/>
  <c r="DX177" i="25"/>
  <c r="EA177" i="25" s="1"/>
  <c r="ED177" i="25" s="1"/>
  <c r="DY177" i="25"/>
  <c r="EB177" i="25" s="1"/>
  <c r="EE177" i="25" s="1"/>
  <c r="DX186" i="25"/>
  <c r="EA186" i="25" s="1"/>
  <c r="ED186" i="25" s="1"/>
  <c r="DY186" i="25"/>
  <c r="EB186" i="25" s="1"/>
  <c r="EE186" i="25" s="1"/>
  <c r="DY155" i="25"/>
  <c r="EB155" i="25" s="1"/>
  <c r="EE155" i="25" s="1"/>
  <c r="DX136" i="25"/>
  <c r="EA136" i="25" s="1"/>
  <c r="ED136" i="25" s="1"/>
  <c r="DY136" i="25"/>
  <c r="EB136" i="25" s="1"/>
  <c r="EE136" i="25" s="1"/>
  <c r="DX132" i="25"/>
  <c r="EA132" i="25" s="1"/>
  <c r="ED132" i="25" s="1"/>
  <c r="DY132" i="25"/>
  <c r="EB132" i="25" s="1"/>
  <c r="EE132" i="25" s="1"/>
  <c r="DX180" i="25"/>
  <c r="EA180" i="25" s="1"/>
  <c r="ED180" i="25" s="1"/>
  <c r="DY180" i="25"/>
  <c r="EB180" i="25" s="1"/>
  <c r="EE180" i="25" s="1"/>
  <c r="DY161" i="25"/>
  <c r="EB161" i="25" s="1"/>
  <c r="EE161" i="25" s="1"/>
  <c r="DX161" i="25"/>
  <c r="EA161" i="25" s="1"/>
  <c r="ED161" i="25" s="1"/>
  <c r="DX144" i="25"/>
  <c r="EA144" i="25" s="1"/>
  <c r="ED144" i="25" s="1"/>
  <c r="DY144" i="25"/>
  <c r="EB144" i="25" s="1"/>
  <c r="EE144" i="25" s="1"/>
  <c r="DY187" i="25"/>
  <c r="EB187" i="25" s="1"/>
  <c r="EE187" i="25" s="1"/>
  <c r="DX187" i="25"/>
  <c r="EA187" i="25" s="1"/>
  <c r="ED187" i="25" s="1"/>
  <c r="DX147" i="25"/>
  <c r="EA147" i="25" s="1"/>
  <c r="ED147" i="25" s="1"/>
  <c r="DY193" i="25"/>
  <c r="EB193" i="25" s="1"/>
  <c r="EE193" i="25" s="1"/>
  <c r="DX193" i="25"/>
  <c r="EA193" i="25" s="1"/>
  <c r="ED193" i="25" s="1"/>
  <c r="DY142" i="25"/>
  <c r="EB142" i="25" s="1"/>
  <c r="EE142" i="25" s="1"/>
  <c r="DX142" i="25"/>
  <c r="EA142" i="25" s="1"/>
  <c r="ED142" i="25" s="1"/>
  <c r="DX138" i="25"/>
  <c r="EA138" i="25" s="1"/>
  <c r="ED138" i="25" s="1"/>
  <c r="DY138" i="25"/>
  <c r="EB138" i="25" s="1"/>
  <c r="EE138" i="25" s="1"/>
  <c r="DY152" i="25"/>
  <c r="EB152" i="25" s="1"/>
  <c r="EE152" i="25" s="1"/>
  <c r="DX152" i="25"/>
  <c r="EA152" i="25" s="1"/>
  <c r="ED152" i="25" s="1"/>
  <c r="CZ98" i="25"/>
  <c r="DE98" i="25" s="1"/>
  <c r="DB98" i="25"/>
  <c r="DG98" i="25" s="1"/>
  <c r="DA98" i="25"/>
  <c r="DF98" i="25" s="1"/>
  <c r="CY98" i="25"/>
  <c r="DD98" i="25" s="1"/>
  <c r="S167" i="28" l="1"/>
  <c r="AR167" i="28" s="1"/>
  <c r="S169" i="28"/>
  <c r="AR169" i="28" s="1"/>
  <c r="S171" i="28"/>
  <c r="AR171" i="28" s="1"/>
  <c r="S173" i="28"/>
  <c r="AR173" i="28" s="1"/>
  <c r="S175" i="28"/>
  <c r="AR175" i="28" s="1"/>
  <c r="S177" i="28"/>
  <c r="AR177" i="28" s="1"/>
  <c r="S179" i="28"/>
  <c r="AR179" i="28" s="1"/>
  <c r="S181" i="28"/>
  <c r="AR181" i="28" s="1"/>
  <c r="S183" i="28"/>
  <c r="AR183" i="28" s="1"/>
  <c r="S185" i="28"/>
  <c r="AR185" i="28" s="1"/>
  <c r="S187" i="28"/>
  <c r="AR187" i="28" s="1"/>
  <c r="S189" i="28"/>
  <c r="AR189" i="28" s="1"/>
  <c r="S191" i="28"/>
  <c r="AR191" i="28" s="1"/>
  <c r="S193" i="28"/>
  <c r="AR193" i="28" s="1"/>
  <c r="S195" i="28"/>
  <c r="AR195" i="28" s="1"/>
  <c r="S197" i="28"/>
  <c r="AR197" i="28" s="1"/>
  <c r="S199" i="28"/>
  <c r="AR199" i="28" s="1"/>
  <c r="T167" i="28"/>
  <c r="AW167" i="28" s="1"/>
  <c r="T169" i="28"/>
  <c r="AW169" i="28" s="1"/>
  <c r="T171" i="28"/>
  <c r="AW171" i="28" s="1"/>
  <c r="T173" i="28"/>
  <c r="AW173" i="28" s="1"/>
  <c r="T175" i="28"/>
  <c r="AW175" i="28" s="1"/>
  <c r="T177" i="28"/>
  <c r="AW177" i="28" s="1"/>
  <c r="T179" i="28"/>
  <c r="AW179" i="28" s="1"/>
  <c r="T181" i="28"/>
  <c r="AW181" i="28" s="1"/>
  <c r="U167" i="28"/>
  <c r="BB167" i="28" s="1"/>
  <c r="U169" i="28"/>
  <c r="BB169" i="28" s="1"/>
  <c r="U171" i="28"/>
  <c r="BB171" i="28" s="1"/>
  <c r="U173" i="28"/>
  <c r="BB173" i="28" s="1"/>
  <c r="U175" i="28"/>
  <c r="BB175" i="28" s="1"/>
  <c r="U177" i="28"/>
  <c r="BB177" i="28" s="1"/>
  <c r="U179" i="28"/>
  <c r="BB179" i="28" s="1"/>
  <c r="U181" i="28"/>
  <c r="BB181" i="28" s="1"/>
  <c r="U183" i="28"/>
  <c r="BB183" i="28" s="1"/>
  <c r="U185" i="28"/>
  <c r="BB185" i="28" s="1"/>
  <c r="U187" i="28"/>
  <c r="BB187" i="28" s="1"/>
  <c r="U189" i="28"/>
  <c r="BB189" i="28" s="1"/>
  <c r="U191" i="28"/>
  <c r="BB191" i="28" s="1"/>
  <c r="U193" i="28"/>
  <c r="BB193" i="28" s="1"/>
  <c r="U195" i="28"/>
  <c r="BB195" i="28" s="1"/>
  <c r="U197" i="28"/>
  <c r="BB197" i="28" s="1"/>
  <c r="U199" i="28"/>
  <c r="BB199" i="28" s="1"/>
  <c r="U201" i="28"/>
  <c r="BB201" i="28" s="1"/>
  <c r="U203" i="28"/>
  <c r="BB203" i="28" s="1"/>
  <c r="U205" i="28"/>
  <c r="BB205" i="28" s="1"/>
  <c r="U207" i="28"/>
  <c r="BB207" i="28" s="1"/>
  <c r="U209" i="28"/>
  <c r="BB209" i="28" s="1"/>
  <c r="U211" i="28"/>
  <c r="BB211" i="28" s="1"/>
  <c r="U213" i="28"/>
  <c r="BB213" i="28" s="1"/>
  <c r="U215" i="28"/>
  <c r="BB215" i="28" s="1"/>
  <c r="U217" i="28"/>
  <c r="BB217" i="28" s="1"/>
  <c r="U219" i="28"/>
  <c r="BB219" i="28" s="1"/>
  <c r="U221" i="28"/>
  <c r="BB221" i="28" s="1"/>
  <c r="U223" i="28"/>
  <c r="BB223" i="28" s="1"/>
  <c r="U225" i="28"/>
  <c r="BB225" i="28" s="1"/>
  <c r="U227" i="28"/>
  <c r="BB227" i="28" s="1"/>
  <c r="U229" i="28"/>
  <c r="BB229" i="28" s="1"/>
  <c r="U231" i="28"/>
  <c r="BB231" i="28" s="1"/>
  <c r="U233" i="28"/>
  <c r="BB233" i="28" s="1"/>
  <c r="U235" i="28"/>
  <c r="BB235" i="28" s="1"/>
  <c r="U237" i="28"/>
  <c r="BB237" i="28" s="1"/>
  <c r="U239" i="28"/>
  <c r="BB239" i="28" s="1"/>
  <c r="U241" i="28"/>
  <c r="BB241" i="28" s="1"/>
  <c r="U243" i="28"/>
  <c r="BB243" i="28" s="1"/>
  <c r="U245" i="28"/>
  <c r="BB245" i="28" s="1"/>
  <c r="U247" i="28"/>
  <c r="BB247" i="28" s="1"/>
  <c r="U249" i="28"/>
  <c r="BB249" i="28" s="1"/>
  <c r="U251" i="28"/>
  <c r="BB251" i="28" s="1"/>
  <c r="U253" i="28"/>
  <c r="BB253" i="28" s="1"/>
  <c r="U255" i="28"/>
  <c r="BB255" i="28" s="1"/>
  <c r="U257" i="28"/>
  <c r="BB257" i="28" s="1"/>
  <c r="U259" i="28"/>
  <c r="BB259" i="28" s="1"/>
  <c r="U261" i="28"/>
  <c r="BB261" i="28" s="1"/>
  <c r="U263" i="28"/>
  <c r="BB263" i="28" s="1"/>
  <c r="U265" i="28"/>
  <c r="BB265" i="28" s="1"/>
  <c r="U267" i="28"/>
  <c r="BB267" i="28" s="1"/>
  <c r="U269" i="28"/>
  <c r="BB269" i="28" s="1"/>
  <c r="U271" i="28"/>
  <c r="BB271" i="28" s="1"/>
  <c r="U273" i="28"/>
  <c r="BB273" i="28" s="1"/>
  <c r="U275" i="28"/>
  <c r="BB275" i="28" s="1"/>
  <c r="U277" i="28"/>
  <c r="BB277" i="28" s="1"/>
  <c r="U279" i="28"/>
  <c r="BB279" i="28" s="1"/>
  <c r="U281" i="28"/>
  <c r="BB281" i="28" s="1"/>
  <c r="U283" i="28"/>
  <c r="BB283" i="28" s="1"/>
  <c r="U285" i="28"/>
  <c r="BB285" i="28" s="1"/>
  <c r="U287" i="28"/>
  <c r="BB287" i="28" s="1"/>
  <c r="U289" i="28"/>
  <c r="BB289" i="28" s="1"/>
  <c r="U291" i="28"/>
  <c r="BB291" i="28" s="1"/>
  <c r="U293" i="28"/>
  <c r="BB293" i="28" s="1"/>
  <c r="U295" i="28"/>
  <c r="BB295" i="28" s="1"/>
  <c r="U297" i="28"/>
  <c r="BB297" i="28" s="1"/>
  <c r="U299" i="28"/>
  <c r="BB299" i="28" s="1"/>
  <c r="U301" i="28"/>
  <c r="BB301" i="28" s="1"/>
  <c r="U303" i="28"/>
  <c r="BB303" i="28" s="1"/>
  <c r="U305" i="28"/>
  <c r="BB305" i="28" s="1"/>
  <c r="U307" i="28"/>
  <c r="BB307" i="28" s="1"/>
  <c r="U309" i="28"/>
  <c r="BB309" i="28" s="1"/>
  <c r="U311" i="28"/>
  <c r="BB311" i="28" s="1"/>
  <c r="U313" i="28"/>
  <c r="BB313" i="28" s="1"/>
  <c r="U315" i="28"/>
  <c r="BB315" i="28" s="1"/>
  <c r="U317" i="28"/>
  <c r="BB317" i="28" s="1"/>
  <c r="U319" i="28"/>
  <c r="BB319" i="28" s="1"/>
  <c r="U321" i="28"/>
  <c r="BB321" i="28" s="1"/>
  <c r="U323" i="28"/>
  <c r="BB323" i="28" s="1"/>
  <c r="U325" i="28"/>
  <c r="BB325" i="28" s="1"/>
  <c r="U327" i="28"/>
  <c r="BB327" i="28" s="1"/>
  <c r="U329" i="28"/>
  <c r="BB329" i="28" s="1"/>
  <c r="U331" i="28"/>
  <c r="BB331" i="28" s="1"/>
  <c r="U333" i="28"/>
  <c r="BB333" i="28" s="1"/>
  <c r="U335" i="28"/>
  <c r="BB335" i="28" s="1"/>
  <c r="V167" i="28"/>
  <c r="BG167" i="28" s="1"/>
  <c r="V169" i="28"/>
  <c r="BG169" i="28" s="1"/>
  <c r="V171" i="28"/>
  <c r="BG171" i="28" s="1"/>
  <c r="V173" i="28"/>
  <c r="BG173" i="28" s="1"/>
  <c r="V175" i="28"/>
  <c r="BG175" i="28" s="1"/>
  <c r="V177" i="28"/>
  <c r="BG177" i="28" s="1"/>
  <c r="V179" i="28"/>
  <c r="BG179" i="28" s="1"/>
  <c r="V181" i="28"/>
  <c r="BG181" i="28" s="1"/>
  <c r="V183" i="28"/>
  <c r="BG183" i="28" s="1"/>
  <c r="V185" i="28"/>
  <c r="BG185" i="28" s="1"/>
  <c r="V187" i="28"/>
  <c r="BG187" i="28" s="1"/>
  <c r="V189" i="28"/>
  <c r="BG189" i="28" s="1"/>
  <c r="V191" i="28"/>
  <c r="BG191" i="28" s="1"/>
  <c r="V193" i="28"/>
  <c r="BG193" i="28" s="1"/>
  <c r="V195" i="28"/>
  <c r="BG195" i="28" s="1"/>
  <c r="V197" i="28"/>
  <c r="BG197" i="28" s="1"/>
  <c r="V199" i="28"/>
  <c r="BG199" i="28" s="1"/>
  <c r="V201" i="28"/>
  <c r="BG201" i="28" s="1"/>
  <c r="V203" i="28"/>
  <c r="BG203" i="28" s="1"/>
  <c r="V205" i="28"/>
  <c r="BG205" i="28" s="1"/>
  <c r="V207" i="28"/>
  <c r="BG207" i="28" s="1"/>
  <c r="V209" i="28"/>
  <c r="BG209" i="28" s="1"/>
  <c r="V211" i="28"/>
  <c r="BG211" i="28" s="1"/>
  <c r="V213" i="28"/>
  <c r="BG213" i="28" s="1"/>
  <c r="V215" i="28"/>
  <c r="BG215" i="28" s="1"/>
  <c r="V217" i="28"/>
  <c r="BG217" i="28" s="1"/>
  <c r="V219" i="28"/>
  <c r="BG219" i="28" s="1"/>
  <c r="V221" i="28"/>
  <c r="BG221" i="28" s="1"/>
  <c r="V223" i="28"/>
  <c r="BG223" i="28" s="1"/>
  <c r="V225" i="28"/>
  <c r="BG225" i="28" s="1"/>
  <c r="V227" i="28"/>
  <c r="BG227" i="28" s="1"/>
  <c r="V229" i="28"/>
  <c r="BG229" i="28" s="1"/>
  <c r="V231" i="28"/>
  <c r="BG231" i="28" s="1"/>
  <c r="V233" i="28"/>
  <c r="BG233" i="28" s="1"/>
  <c r="V235" i="28"/>
  <c r="BG235" i="28" s="1"/>
  <c r="V237" i="28"/>
  <c r="BG237" i="28" s="1"/>
  <c r="V239" i="28"/>
  <c r="BG239" i="28" s="1"/>
  <c r="V241" i="28"/>
  <c r="BG241" i="28" s="1"/>
  <c r="V243" i="28"/>
  <c r="BG243" i="28" s="1"/>
  <c r="V245" i="28"/>
  <c r="BG245" i="28" s="1"/>
  <c r="V247" i="28"/>
  <c r="BG247" i="28" s="1"/>
  <c r="V249" i="28"/>
  <c r="BG249" i="28" s="1"/>
  <c r="V251" i="28"/>
  <c r="BG251" i="28" s="1"/>
  <c r="V253" i="28"/>
  <c r="BG253" i="28" s="1"/>
  <c r="V255" i="28"/>
  <c r="BG255" i="28" s="1"/>
  <c r="V257" i="28"/>
  <c r="BG257" i="28" s="1"/>
  <c r="V259" i="28"/>
  <c r="BG259" i="28" s="1"/>
  <c r="V261" i="28"/>
  <c r="BG261" i="28" s="1"/>
  <c r="V263" i="28"/>
  <c r="BG263" i="28" s="1"/>
  <c r="V265" i="28"/>
  <c r="BG265" i="28" s="1"/>
  <c r="V267" i="28"/>
  <c r="BG267" i="28" s="1"/>
  <c r="V269" i="28"/>
  <c r="BG269" i="28" s="1"/>
  <c r="V271" i="28"/>
  <c r="BG271" i="28" s="1"/>
  <c r="V273" i="28"/>
  <c r="BG273" i="28" s="1"/>
  <c r="V275" i="28"/>
  <c r="BG275" i="28" s="1"/>
  <c r="V277" i="28"/>
  <c r="BG277" i="28" s="1"/>
  <c r="V279" i="28"/>
  <c r="BG279" i="28" s="1"/>
  <c r="V281" i="28"/>
  <c r="BG281" i="28" s="1"/>
  <c r="V283" i="28"/>
  <c r="BG283" i="28" s="1"/>
  <c r="V285" i="28"/>
  <c r="BG285" i="28" s="1"/>
  <c r="V287" i="28"/>
  <c r="BG287" i="28" s="1"/>
  <c r="V289" i="28"/>
  <c r="BG289" i="28" s="1"/>
  <c r="V291" i="28"/>
  <c r="BG291" i="28" s="1"/>
  <c r="V293" i="28"/>
  <c r="BG293" i="28" s="1"/>
  <c r="V295" i="28"/>
  <c r="BG295" i="28" s="1"/>
  <c r="V297" i="28"/>
  <c r="BG297" i="28" s="1"/>
  <c r="V299" i="28"/>
  <c r="BG299" i="28" s="1"/>
  <c r="V301" i="28"/>
  <c r="BG301" i="28" s="1"/>
  <c r="V303" i="28"/>
  <c r="BG303" i="28" s="1"/>
  <c r="V305" i="28"/>
  <c r="BG305" i="28" s="1"/>
  <c r="V307" i="28"/>
  <c r="BG307" i="28" s="1"/>
  <c r="V309" i="28"/>
  <c r="BG309" i="28" s="1"/>
  <c r="V311" i="28"/>
  <c r="BG311" i="28" s="1"/>
  <c r="V313" i="28"/>
  <c r="BG313" i="28" s="1"/>
  <c r="V315" i="28"/>
  <c r="BG315" i="28" s="1"/>
  <c r="V317" i="28"/>
  <c r="BG317" i="28" s="1"/>
  <c r="V319" i="28"/>
  <c r="BG319" i="28" s="1"/>
  <c r="V321" i="28"/>
  <c r="BG321" i="28" s="1"/>
  <c r="V323" i="28"/>
  <c r="BG323" i="28" s="1"/>
  <c r="V325" i="28"/>
  <c r="BG325" i="28" s="1"/>
  <c r="V327" i="28"/>
  <c r="BG327" i="28" s="1"/>
  <c r="V329" i="28"/>
  <c r="BG329" i="28" s="1"/>
  <c r="V331" i="28"/>
  <c r="BG331" i="28" s="1"/>
  <c r="V333" i="28"/>
  <c r="BG333" i="28" s="1"/>
  <c r="V335" i="28"/>
  <c r="BG335" i="28" s="1"/>
  <c r="Q166" i="28"/>
  <c r="AH166" i="28" s="1"/>
  <c r="R166" i="28"/>
  <c r="AM166" i="28" s="1"/>
  <c r="R168" i="28"/>
  <c r="AM168" i="28" s="1"/>
  <c r="R170" i="28"/>
  <c r="AM170" i="28" s="1"/>
  <c r="R172" i="28"/>
  <c r="AM172" i="28" s="1"/>
  <c r="R174" i="28"/>
  <c r="AM174" i="28" s="1"/>
  <c r="R176" i="28"/>
  <c r="AM176" i="28" s="1"/>
  <c r="R178" i="28"/>
  <c r="AM178" i="28" s="1"/>
  <c r="R180" i="28"/>
  <c r="AM180" i="28" s="1"/>
  <c r="R182" i="28"/>
  <c r="AM182" i="28" s="1"/>
  <c r="R184" i="28"/>
  <c r="AM184" i="28" s="1"/>
  <c r="R186" i="28"/>
  <c r="AM186" i="28" s="1"/>
  <c r="R188" i="28"/>
  <c r="AM188" i="28" s="1"/>
  <c r="R190" i="28"/>
  <c r="AM190" i="28" s="1"/>
  <c r="R192" i="28"/>
  <c r="AM192" i="28" s="1"/>
  <c r="R194" i="28"/>
  <c r="AM194" i="28" s="1"/>
  <c r="R196" i="28"/>
  <c r="AM196" i="28" s="1"/>
  <c r="R198" i="28"/>
  <c r="AM198" i="28" s="1"/>
  <c r="R200" i="28"/>
  <c r="AM200" i="28" s="1"/>
  <c r="R202" i="28"/>
  <c r="AM202" i="28" s="1"/>
  <c r="R204" i="28"/>
  <c r="AM204" i="28" s="1"/>
  <c r="R206" i="28"/>
  <c r="AM206" i="28" s="1"/>
  <c r="R208" i="28"/>
  <c r="AM208" i="28" s="1"/>
  <c r="R210" i="28"/>
  <c r="AM210" i="28" s="1"/>
  <c r="R212" i="28"/>
  <c r="AM212" i="28" s="1"/>
  <c r="R214" i="28"/>
  <c r="AM214" i="28" s="1"/>
  <c r="R216" i="28"/>
  <c r="AM216" i="28" s="1"/>
  <c r="R218" i="28"/>
  <c r="AM218" i="28" s="1"/>
  <c r="R220" i="28"/>
  <c r="AM220" i="28" s="1"/>
  <c r="R222" i="28"/>
  <c r="AM222" i="28" s="1"/>
  <c r="R224" i="28"/>
  <c r="AM224" i="28" s="1"/>
  <c r="R226" i="28"/>
  <c r="AM226" i="28" s="1"/>
  <c r="R228" i="28"/>
  <c r="AM228" i="28" s="1"/>
  <c r="R230" i="28"/>
  <c r="AM230" i="28" s="1"/>
  <c r="R232" i="28"/>
  <c r="AM232" i="28" s="1"/>
  <c r="R234" i="28"/>
  <c r="AM234" i="28" s="1"/>
  <c r="R236" i="28"/>
  <c r="AM236" i="28" s="1"/>
  <c r="R238" i="28"/>
  <c r="AM238" i="28" s="1"/>
  <c r="R240" i="28"/>
  <c r="AM240" i="28" s="1"/>
  <c r="R242" i="28"/>
  <c r="AM242" i="28" s="1"/>
  <c r="R244" i="28"/>
  <c r="AM244" i="28" s="1"/>
  <c r="R246" i="28"/>
  <c r="AM246" i="28" s="1"/>
  <c r="R248" i="28"/>
  <c r="AM248" i="28" s="1"/>
  <c r="R250" i="28"/>
  <c r="AM250" i="28" s="1"/>
  <c r="R252" i="28"/>
  <c r="AM252" i="28" s="1"/>
  <c r="R254" i="28"/>
  <c r="AM254" i="28" s="1"/>
  <c r="R256" i="28"/>
  <c r="AM256" i="28" s="1"/>
  <c r="R258" i="28"/>
  <c r="AM258" i="28" s="1"/>
  <c r="R260" i="28"/>
  <c r="AM260" i="28" s="1"/>
  <c r="R262" i="28"/>
  <c r="AM262" i="28" s="1"/>
  <c r="R264" i="28"/>
  <c r="AM264" i="28" s="1"/>
  <c r="R266" i="28"/>
  <c r="AM266" i="28" s="1"/>
  <c r="R268" i="28"/>
  <c r="AM268" i="28" s="1"/>
  <c r="R270" i="28"/>
  <c r="AM270" i="28" s="1"/>
  <c r="R272" i="28"/>
  <c r="AM272" i="28" s="1"/>
  <c r="R274" i="28"/>
  <c r="AM274" i="28" s="1"/>
  <c r="R276" i="28"/>
  <c r="AM276" i="28" s="1"/>
  <c r="R278" i="28"/>
  <c r="AM278" i="28" s="1"/>
  <c r="R280" i="28"/>
  <c r="AM280" i="28" s="1"/>
  <c r="R282" i="28"/>
  <c r="AM282" i="28" s="1"/>
  <c r="R284" i="28"/>
  <c r="AM284" i="28" s="1"/>
  <c r="R286" i="28"/>
  <c r="AM286" i="28" s="1"/>
  <c r="R288" i="28"/>
  <c r="AM288" i="28" s="1"/>
  <c r="R290" i="28"/>
  <c r="AM290" i="28" s="1"/>
  <c r="R292" i="28"/>
  <c r="AM292" i="28" s="1"/>
  <c r="R294" i="28"/>
  <c r="AM294" i="28" s="1"/>
  <c r="R296" i="28"/>
  <c r="AM296" i="28" s="1"/>
  <c r="R298" i="28"/>
  <c r="AM298" i="28" s="1"/>
  <c r="R300" i="28"/>
  <c r="AM300" i="28" s="1"/>
  <c r="R302" i="28"/>
  <c r="AM302" i="28" s="1"/>
  <c r="R304" i="28"/>
  <c r="AM304" i="28" s="1"/>
  <c r="R306" i="28"/>
  <c r="AM306" i="28" s="1"/>
  <c r="R308" i="28"/>
  <c r="AM308" i="28" s="1"/>
  <c r="R310" i="28"/>
  <c r="AM310" i="28" s="1"/>
  <c r="R312" i="28"/>
  <c r="AM312" i="28" s="1"/>
  <c r="R314" i="28"/>
  <c r="AM314" i="28" s="1"/>
  <c r="R316" i="28"/>
  <c r="AM316" i="28" s="1"/>
  <c r="R318" i="28"/>
  <c r="AM318" i="28" s="1"/>
  <c r="R320" i="28"/>
  <c r="AM320" i="28" s="1"/>
  <c r="R322" i="28"/>
  <c r="AM322" i="28" s="1"/>
  <c r="R324" i="28"/>
  <c r="AM324" i="28" s="1"/>
  <c r="R326" i="28"/>
  <c r="AM326" i="28" s="1"/>
  <c r="R328" i="28"/>
  <c r="AM328" i="28" s="1"/>
  <c r="R330" i="28"/>
  <c r="AM330" i="28" s="1"/>
  <c r="R332" i="28"/>
  <c r="AM332" i="28" s="1"/>
  <c r="R334" i="28"/>
  <c r="AM334" i="28" s="1"/>
  <c r="S166" i="28"/>
  <c r="AR166" i="28" s="1"/>
  <c r="S168" i="28"/>
  <c r="AR168" i="28" s="1"/>
  <c r="S170" i="28"/>
  <c r="AR170" i="28" s="1"/>
  <c r="S172" i="28"/>
  <c r="AR172" i="28" s="1"/>
  <c r="S174" i="28"/>
  <c r="AR174" i="28" s="1"/>
  <c r="S176" i="28"/>
  <c r="AR176" i="28" s="1"/>
  <c r="S178" i="28"/>
  <c r="AR178" i="28" s="1"/>
  <c r="S180" i="28"/>
  <c r="AR180" i="28" s="1"/>
  <c r="S182" i="28"/>
  <c r="AR182" i="28" s="1"/>
  <c r="S184" i="28"/>
  <c r="AR184" i="28" s="1"/>
  <c r="S186" i="28"/>
  <c r="AR186" i="28" s="1"/>
  <c r="S188" i="28"/>
  <c r="AR188" i="28" s="1"/>
  <c r="S190" i="28"/>
  <c r="AR190" i="28" s="1"/>
  <c r="S192" i="28"/>
  <c r="AR192" i="28" s="1"/>
  <c r="S194" i="28"/>
  <c r="AR194" i="28" s="1"/>
  <c r="S196" i="28"/>
  <c r="AR196" i="28" s="1"/>
  <c r="S198" i="28"/>
  <c r="AR198" i="28" s="1"/>
  <c r="S200" i="28"/>
  <c r="AR200" i="28" s="1"/>
  <c r="S202" i="28"/>
  <c r="AR202" i="28" s="1"/>
  <c r="S204" i="28"/>
  <c r="AR204" i="28" s="1"/>
  <c r="S206" i="28"/>
  <c r="AR206" i="28" s="1"/>
  <c r="S208" i="28"/>
  <c r="AR208" i="28" s="1"/>
  <c r="S210" i="28"/>
  <c r="AR210" i="28" s="1"/>
  <c r="S212" i="28"/>
  <c r="AR212" i="28" s="1"/>
  <c r="S214" i="28"/>
  <c r="AR214" i="28" s="1"/>
  <c r="S216" i="28"/>
  <c r="AR216" i="28" s="1"/>
  <c r="S218" i="28"/>
  <c r="AR218" i="28" s="1"/>
  <c r="S220" i="28"/>
  <c r="AR220" i="28" s="1"/>
  <c r="S222" i="28"/>
  <c r="AR222" i="28" s="1"/>
  <c r="S224" i="28"/>
  <c r="AR224" i="28" s="1"/>
  <c r="S226" i="28"/>
  <c r="AR226" i="28" s="1"/>
  <c r="S228" i="28"/>
  <c r="AR228" i="28" s="1"/>
  <c r="S230" i="28"/>
  <c r="AR230" i="28" s="1"/>
  <c r="S232" i="28"/>
  <c r="AR232" i="28" s="1"/>
  <c r="S234" i="28"/>
  <c r="AR234" i="28" s="1"/>
  <c r="S236" i="28"/>
  <c r="AR236" i="28" s="1"/>
  <c r="S238" i="28"/>
  <c r="AR238" i="28" s="1"/>
  <c r="S240" i="28"/>
  <c r="AR240" i="28" s="1"/>
  <c r="S242" i="28"/>
  <c r="AR242" i="28" s="1"/>
  <c r="S244" i="28"/>
  <c r="AR244" i="28" s="1"/>
  <c r="S246" i="28"/>
  <c r="AR246" i="28" s="1"/>
  <c r="S248" i="28"/>
  <c r="AR248" i="28" s="1"/>
  <c r="S250" i="28"/>
  <c r="AR250" i="28" s="1"/>
  <c r="S252" i="28"/>
  <c r="AR252" i="28" s="1"/>
  <c r="S254" i="28"/>
  <c r="AR254" i="28" s="1"/>
  <c r="S256" i="28"/>
  <c r="AR256" i="28" s="1"/>
  <c r="S258" i="28"/>
  <c r="AR258" i="28" s="1"/>
  <c r="S260" i="28"/>
  <c r="AR260" i="28" s="1"/>
  <c r="S262" i="28"/>
  <c r="AR262" i="28" s="1"/>
  <c r="S264" i="28"/>
  <c r="AR264" i="28" s="1"/>
  <c r="S266" i="28"/>
  <c r="AR266" i="28" s="1"/>
  <c r="S268" i="28"/>
  <c r="AR268" i="28" s="1"/>
  <c r="S270" i="28"/>
  <c r="AR270" i="28" s="1"/>
  <c r="S272" i="28"/>
  <c r="AR272" i="28" s="1"/>
  <c r="S274" i="28"/>
  <c r="AR274" i="28" s="1"/>
  <c r="S276" i="28"/>
  <c r="AR276" i="28" s="1"/>
  <c r="S278" i="28"/>
  <c r="AR278" i="28" s="1"/>
  <c r="S280" i="28"/>
  <c r="AR280" i="28" s="1"/>
  <c r="S282" i="28"/>
  <c r="AR282" i="28" s="1"/>
  <c r="S284" i="28"/>
  <c r="AR284" i="28" s="1"/>
  <c r="S286" i="28"/>
  <c r="AR286" i="28" s="1"/>
  <c r="S288" i="28"/>
  <c r="AR288" i="28" s="1"/>
  <c r="S290" i="28"/>
  <c r="AR290" i="28" s="1"/>
  <c r="S292" i="28"/>
  <c r="AR292" i="28" s="1"/>
  <c r="S294" i="28"/>
  <c r="AR294" i="28" s="1"/>
  <c r="S296" i="28"/>
  <c r="AR296" i="28" s="1"/>
  <c r="S298" i="28"/>
  <c r="AR298" i="28" s="1"/>
  <c r="S300" i="28"/>
  <c r="AR300" i="28" s="1"/>
  <c r="S302" i="28"/>
  <c r="AR302" i="28" s="1"/>
  <c r="S304" i="28"/>
  <c r="AR304" i="28" s="1"/>
  <c r="S306" i="28"/>
  <c r="AR306" i="28" s="1"/>
  <c r="S308" i="28"/>
  <c r="AR308" i="28" s="1"/>
  <c r="S310" i="28"/>
  <c r="AR310" i="28" s="1"/>
  <c r="S312" i="28"/>
  <c r="AR312" i="28" s="1"/>
  <c r="S314" i="28"/>
  <c r="AR314" i="28" s="1"/>
  <c r="S316" i="28"/>
  <c r="AR316" i="28" s="1"/>
  <c r="S318" i="28"/>
  <c r="AR318" i="28" s="1"/>
  <c r="S320" i="28"/>
  <c r="AR320" i="28" s="1"/>
  <c r="S322" i="28"/>
  <c r="AR322" i="28" s="1"/>
  <c r="S324" i="28"/>
  <c r="AR324" i="28" s="1"/>
  <c r="S326" i="28"/>
  <c r="AR326" i="28" s="1"/>
  <c r="S328" i="28"/>
  <c r="AR328" i="28" s="1"/>
  <c r="S330" i="28"/>
  <c r="AR330" i="28" s="1"/>
  <c r="S332" i="28"/>
  <c r="AR332" i="28" s="1"/>
  <c r="S334" i="28"/>
  <c r="AR334" i="28" s="1"/>
  <c r="T166" i="28"/>
  <c r="AW166" i="28" s="1"/>
  <c r="T168" i="28"/>
  <c r="AW168" i="28" s="1"/>
  <c r="T170" i="28"/>
  <c r="AW170" i="28" s="1"/>
  <c r="T172" i="28"/>
  <c r="AW172" i="28" s="1"/>
  <c r="T174" i="28"/>
  <c r="AW174" i="28" s="1"/>
  <c r="T176" i="28"/>
  <c r="AW176" i="28" s="1"/>
  <c r="T178" i="28"/>
  <c r="AW178" i="28" s="1"/>
  <c r="T180" i="28"/>
  <c r="AW180" i="28" s="1"/>
  <c r="T182" i="28"/>
  <c r="AW182" i="28" s="1"/>
  <c r="T184" i="28"/>
  <c r="AW184" i="28" s="1"/>
  <c r="T186" i="28"/>
  <c r="AW186" i="28" s="1"/>
  <c r="T188" i="28"/>
  <c r="AW188" i="28" s="1"/>
  <c r="T190" i="28"/>
  <c r="AW190" i="28" s="1"/>
  <c r="T192" i="28"/>
  <c r="AW192" i="28" s="1"/>
  <c r="T194" i="28"/>
  <c r="AW194" i="28" s="1"/>
  <c r="T196" i="28"/>
  <c r="AW196" i="28" s="1"/>
  <c r="T198" i="28"/>
  <c r="AW198" i="28" s="1"/>
  <c r="T200" i="28"/>
  <c r="AW200" i="28" s="1"/>
  <c r="T202" i="28"/>
  <c r="AW202" i="28" s="1"/>
  <c r="T204" i="28"/>
  <c r="AW204" i="28" s="1"/>
  <c r="T206" i="28"/>
  <c r="AW206" i="28" s="1"/>
  <c r="T208" i="28"/>
  <c r="AW208" i="28" s="1"/>
  <c r="T210" i="28"/>
  <c r="AW210" i="28" s="1"/>
  <c r="T212" i="28"/>
  <c r="AW212" i="28" s="1"/>
  <c r="T214" i="28"/>
  <c r="AW214" i="28" s="1"/>
  <c r="T216" i="28"/>
  <c r="AW216" i="28" s="1"/>
  <c r="T218" i="28"/>
  <c r="AW218" i="28" s="1"/>
  <c r="T220" i="28"/>
  <c r="AW220" i="28" s="1"/>
  <c r="T222" i="28"/>
  <c r="AW222" i="28" s="1"/>
  <c r="T224" i="28"/>
  <c r="AW224" i="28" s="1"/>
  <c r="T226" i="28"/>
  <c r="AW226" i="28" s="1"/>
  <c r="T228" i="28"/>
  <c r="AW228" i="28" s="1"/>
  <c r="T230" i="28"/>
  <c r="AW230" i="28" s="1"/>
  <c r="T232" i="28"/>
  <c r="AW232" i="28" s="1"/>
  <c r="T234" i="28"/>
  <c r="AW234" i="28" s="1"/>
  <c r="T236" i="28"/>
  <c r="AW236" i="28" s="1"/>
  <c r="T238" i="28"/>
  <c r="AW238" i="28" s="1"/>
  <c r="T240" i="28"/>
  <c r="AW240" i="28" s="1"/>
  <c r="T242" i="28"/>
  <c r="AW242" i="28" s="1"/>
  <c r="T244" i="28"/>
  <c r="AW244" i="28" s="1"/>
  <c r="T246" i="28"/>
  <c r="AW246" i="28" s="1"/>
  <c r="T248" i="28"/>
  <c r="AW248" i="28" s="1"/>
  <c r="T250" i="28"/>
  <c r="AW250" i="28" s="1"/>
  <c r="T252" i="28"/>
  <c r="AW252" i="28" s="1"/>
  <c r="T254" i="28"/>
  <c r="AW254" i="28" s="1"/>
  <c r="T256" i="28"/>
  <c r="AW256" i="28" s="1"/>
  <c r="T258" i="28"/>
  <c r="AW258" i="28" s="1"/>
  <c r="T260" i="28"/>
  <c r="AW260" i="28" s="1"/>
  <c r="T262" i="28"/>
  <c r="AW262" i="28" s="1"/>
  <c r="T264" i="28"/>
  <c r="AW264" i="28" s="1"/>
  <c r="T266" i="28"/>
  <c r="AW266" i="28" s="1"/>
  <c r="T268" i="28"/>
  <c r="AW268" i="28" s="1"/>
  <c r="T270" i="28"/>
  <c r="AW270" i="28" s="1"/>
  <c r="T272" i="28"/>
  <c r="AW272" i="28" s="1"/>
  <c r="T274" i="28"/>
  <c r="AW274" i="28" s="1"/>
  <c r="T276" i="28"/>
  <c r="AW276" i="28" s="1"/>
  <c r="T278" i="28"/>
  <c r="AW278" i="28" s="1"/>
  <c r="T280" i="28"/>
  <c r="AW280" i="28" s="1"/>
  <c r="T282" i="28"/>
  <c r="AW282" i="28" s="1"/>
  <c r="T284" i="28"/>
  <c r="AW284" i="28" s="1"/>
  <c r="T286" i="28"/>
  <c r="AW286" i="28" s="1"/>
  <c r="T288" i="28"/>
  <c r="AW288" i="28" s="1"/>
  <c r="T290" i="28"/>
  <c r="AW290" i="28" s="1"/>
  <c r="T292" i="28"/>
  <c r="AW292" i="28" s="1"/>
  <c r="T294" i="28"/>
  <c r="AW294" i="28" s="1"/>
  <c r="T296" i="28"/>
  <c r="AW296" i="28" s="1"/>
  <c r="T298" i="28"/>
  <c r="AW298" i="28" s="1"/>
  <c r="T300" i="28"/>
  <c r="AW300" i="28" s="1"/>
  <c r="T302" i="28"/>
  <c r="AW302" i="28" s="1"/>
  <c r="T304" i="28"/>
  <c r="AW304" i="28" s="1"/>
  <c r="T306" i="28"/>
  <c r="AW306" i="28" s="1"/>
  <c r="T308" i="28"/>
  <c r="AW308" i="28" s="1"/>
  <c r="T310" i="28"/>
  <c r="AW310" i="28" s="1"/>
  <c r="T312" i="28"/>
  <c r="AW312" i="28" s="1"/>
  <c r="T314" i="28"/>
  <c r="AW314" i="28" s="1"/>
  <c r="T316" i="28"/>
  <c r="AW316" i="28" s="1"/>
  <c r="T318" i="28"/>
  <c r="AW318" i="28" s="1"/>
  <c r="T320" i="28"/>
  <c r="AW320" i="28" s="1"/>
  <c r="T322" i="28"/>
  <c r="AW322" i="28" s="1"/>
  <c r="T324" i="28"/>
  <c r="AW324" i="28" s="1"/>
  <c r="T326" i="28"/>
  <c r="AW326" i="28" s="1"/>
  <c r="T328" i="28"/>
  <c r="AW328" i="28" s="1"/>
  <c r="T330" i="28"/>
  <c r="AW330" i="28" s="1"/>
  <c r="T332" i="28"/>
  <c r="AW332" i="28" s="1"/>
  <c r="T334" i="28"/>
  <c r="AW334" i="28" s="1"/>
  <c r="U166" i="28"/>
  <c r="BB166" i="28" s="1"/>
  <c r="U168" i="28"/>
  <c r="BB168" i="28" s="1"/>
  <c r="U170" i="28"/>
  <c r="BB170" i="28" s="1"/>
  <c r="U172" i="28"/>
  <c r="BB172" i="28" s="1"/>
  <c r="U174" i="28"/>
  <c r="BB174" i="28" s="1"/>
  <c r="U176" i="28"/>
  <c r="BB176" i="28" s="1"/>
  <c r="U178" i="28"/>
  <c r="BB178" i="28" s="1"/>
  <c r="U180" i="28"/>
  <c r="BB180" i="28" s="1"/>
  <c r="U182" i="28"/>
  <c r="BB182" i="28" s="1"/>
  <c r="U184" i="28"/>
  <c r="BB184" i="28" s="1"/>
  <c r="U186" i="28"/>
  <c r="BB186" i="28" s="1"/>
  <c r="U188" i="28"/>
  <c r="BB188" i="28" s="1"/>
  <c r="U190" i="28"/>
  <c r="BB190" i="28" s="1"/>
  <c r="U192" i="28"/>
  <c r="BB192" i="28" s="1"/>
  <c r="U194" i="28"/>
  <c r="BB194" i="28" s="1"/>
  <c r="U196" i="28"/>
  <c r="BB196" i="28" s="1"/>
  <c r="U198" i="28"/>
  <c r="BB198" i="28" s="1"/>
  <c r="U200" i="28"/>
  <c r="BB200" i="28" s="1"/>
  <c r="U202" i="28"/>
  <c r="BB202" i="28" s="1"/>
  <c r="U204" i="28"/>
  <c r="BB204" i="28" s="1"/>
  <c r="U206" i="28"/>
  <c r="BB206" i="28" s="1"/>
  <c r="U208" i="28"/>
  <c r="BB208" i="28" s="1"/>
  <c r="U210" i="28"/>
  <c r="BB210" i="28" s="1"/>
  <c r="U212" i="28"/>
  <c r="BB212" i="28" s="1"/>
  <c r="U214" i="28"/>
  <c r="BB214" i="28" s="1"/>
  <c r="U216" i="28"/>
  <c r="BB216" i="28" s="1"/>
  <c r="U218" i="28"/>
  <c r="BB218" i="28" s="1"/>
  <c r="U220" i="28"/>
  <c r="BB220" i="28" s="1"/>
  <c r="U222" i="28"/>
  <c r="BB222" i="28" s="1"/>
  <c r="U224" i="28"/>
  <c r="BB224" i="28" s="1"/>
  <c r="U226" i="28"/>
  <c r="BB226" i="28" s="1"/>
  <c r="U228" i="28"/>
  <c r="BB228" i="28" s="1"/>
  <c r="U230" i="28"/>
  <c r="BB230" i="28" s="1"/>
  <c r="U232" i="28"/>
  <c r="BB232" i="28" s="1"/>
  <c r="U234" i="28"/>
  <c r="BB234" i="28" s="1"/>
  <c r="U236" i="28"/>
  <c r="BB236" i="28" s="1"/>
  <c r="U238" i="28"/>
  <c r="BB238" i="28" s="1"/>
  <c r="U240" i="28"/>
  <c r="BB240" i="28" s="1"/>
  <c r="U242" i="28"/>
  <c r="BB242" i="28" s="1"/>
  <c r="U244" i="28"/>
  <c r="BB244" i="28" s="1"/>
  <c r="U246" i="28"/>
  <c r="BB246" i="28" s="1"/>
  <c r="U248" i="28"/>
  <c r="BB248" i="28" s="1"/>
  <c r="U250" i="28"/>
  <c r="BB250" i="28" s="1"/>
  <c r="U252" i="28"/>
  <c r="BB252" i="28" s="1"/>
  <c r="U254" i="28"/>
  <c r="BB254" i="28" s="1"/>
  <c r="U256" i="28"/>
  <c r="BB256" i="28" s="1"/>
  <c r="U258" i="28"/>
  <c r="BB258" i="28" s="1"/>
  <c r="U260" i="28"/>
  <c r="BB260" i="28" s="1"/>
  <c r="U262" i="28"/>
  <c r="BB262" i="28" s="1"/>
  <c r="U264" i="28"/>
  <c r="BB264" i="28" s="1"/>
  <c r="U266" i="28"/>
  <c r="BB266" i="28" s="1"/>
  <c r="U268" i="28"/>
  <c r="BB268" i="28" s="1"/>
  <c r="U270" i="28"/>
  <c r="BB270" i="28" s="1"/>
  <c r="U272" i="28"/>
  <c r="BB272" i="28" s="1"/>
  <c r="U274" i="28"/>
  <c r="BB274" i="28" s="1"/>
  <c r="U276" i="28"/>
  <c r="BB276" i="28" s="1"/>
  <c r="U278" i="28"/>
  <c r="BB278" i="28" s="1"/>
  <c r="U280" i="28"/>
  <c r="BB280" i="28" s="1"/>
  <c r="U282" i="28"/>
  <c r="BB282" i="28" s="1"/>
  <c r="U284" i="28"/>
  <c r="BB284" i="28" s="1"/>
  <c r="U286" i="28"/>
  <c r="BB286" i="28" s="1"/>
  <c r="U288" i="28"/>
  <c r="BB288" i="28" s="1"/>
  <c r="U290" i="28"/>
  <c r="BB290" i="28" s="1"/>
  <c r="U292" i="28"/>
  <c r="BB292" i="28" s="1"/>
  <c r="U294" i="28"/>
  <c r="BB294" i="28" s="1"/>
  <c r="U296" i="28"/>
  <c r="BB296" i="28" s="1"/>
  <c r="U298" i="28"/>
  <c r="BB298" i="28" s="1"/>
  <c r="U300" i="28"/>
  <c r="BB300" i="28" s="1"/>
  <c r="U302" i="28"/>
  <c r="BB302" i="28" s="1"/>
  <c r="U304" i="28"/>
  <c r="BB304" i="28" s="1"/>
  <c r="U306" i="28"/>
  <c r="BB306" i="28" s="1"/>
  <c r="U308" i="28"/>
  <c r="BB308" i="28" s="1"/>
  <c r="U310" i="28"/>
  <c r="BB310" i="28" s="1"/>
  <c r="U312" i="28"/>
  <c r="BB312" i="28" s="1"/>
  <c r="U314" i="28"/>
  <c r="BB314" i="28" s="1"/>
  <c r="U316" i="28"/>
  <c r="BB316" i="28" s="1"/>
  <c r="U318" i="28"/>
  <c r="BB318" i="28" s="1"/>
  <c r="U320" i="28"/>
  <c r="BB320" i="28" s="1"/>
  <c r="U322" i="28"/>
  <c r="BB322" i="28" s="1"/>
  <c r="U324" i="28"/>
  <c r="BB324" i="28" s="1"/>
  <c r="U326" i="28"/>
  <c r="BB326" i="28" s="1"/>
  <c r="U328" i="28"/>
  <c r="BB328" i="28" s="1"/>
  <c r="U330" i="28"/>
  <c r="BB330" i="28" s="1"/>
  <c r="U332" i="28"/>
  <c r="BB332" i="28" s="1"/>
  <c r="U334" i="28"/>
  <c r="BB334" i="28" s="1"/>
  <c r="V166" i="28"/>
  <c r="BG166" i="28" s="1"/>
  <c r="V168" i="28"/>
  <c r="BG168" i="28" s="1"/>
  <c r="V170" i="28"/>
  <c r="BG170" i="28" s="1"/>
  <c r="V172" i="28"/>
  <c r="BG172" i="28" s="1"/>
  <c r="V174" i="28"/>
  <c r="BG174" i="28" s="1"/>
  <c r="V176" i="28"/>
  <c r="BG176" i="28" s="1"/>
  <c r="V178" i="28"/>
  <c r="BG178" i="28" s="1"/>
  <c r="V180" i="28"/>
  <c r="BG180" i="28" s="1"/>
  <c r="V182" i="28"/>
  <c r="BG182" i="28" s="1"/>
  <c r="V184" i="28"/>
  <c r="BG184" i="28" s="1"/>
  <c r="V186" i="28"/>
  <c r="BG186" i="28" s="1"/>
  <c r="V188" i="28"/>
  <c r="BG188" i="28" s="1"/>
  <c r="V190" i="28"/>
  <c r="BG190" i="28" s="1"/>
  <c r="V192" i="28"/>
  <c r="BG192" i="28" s="1"/>
  <c r="V194" i="28"/>
  <c r="BG194" i="28" s="1"/>
  <c r="V196" i="28"/>
  <c r="BG196" i="28" s="1"/>
  <c r="V198" i="28"/>
  <c r="BG198" i="28" s="1"/>
  <c r="V200" i="28"/>
  <c r="BG200" i="28" s="1"/>
  <c r="V202" i="28"/>
  <c r="BG202" i="28" s="1"/>
  <c r="V204" i="28"/>
  <c r="BG204" i="28" s="1"/>
  <c r="V206" i="28"/>
  <c r="BG206" i="28" s="1"/>
  <c r="V208" i="28"/>
  <c r="BG208" i="28" s="1"/>
  <c r="V210" i="28"/>
  <c r="BG210" i="28" s="1"/>
  <c r="V212" i="28"/>
  <c r="BG212" i="28" s="1"/>
  <c r="V214" i="28"/>
  <c r="BG214" i="28" s="1"/>
  <c r="V216" i="28"/>
  <c r="BG216" i="28" s="1"/>
  <c r="V218" i="28"/>
  <c r="BG218" i="28" s="1"/>
  <c r="V220" i="28"/>
  <c r="BG220" i="28" s="1"/>
  <c r="V222" i="28"/>
  <c r="BG222" i="28" s="1"/>
  <c r="V224" i="28"/>
  <c r="BG224" i="28" s="1"/>
  <c r="V226" i="28"/>
  <c r="BG226" i="28" s="1"/>
  <c r="V228" i="28"/>
  <c r="BG228" i="28" s="1"/>
  <c r="V230" i="28"/>
  <c r="BG230" i="28" s="1"/>
  <c r="V232" i="28"/>
  <c r="BG232" i="28" s="1"/>
  <c r="V234" i="28"/>
  <c r="BG234" i="28" s="1"/>
  <c r="V236" i="28"/>
  <c r="BG236" i="28" s="1"/>
  <c r="V238" i="28"/>
  <c r="BG238" i="28" s="1"/>
  <c r="V240" i="28"/>
  <c r="BG240" i="28" s="1"/>
  <c r="V242" i="28"/>
  <c r="BG242" i="28" s="1"/>
  <c r="V244" i="28"/>
  <c r="BG244" i="28" s="1"/>
  <c r="V246" i="28"/>
  <c r="BG246" i="28" s="1"/>
  <c r="V248" i="28"/>
  <c r="BG248" i="28" s="1"/>
  <c r="V250" i="28"/>
  <c r="BG250" i="28" s="1"/>
  <c r="V252" i="28"/>
  <c r="BG252" i="28" s="1"/>
  <c r="V254" i="28"/>
  <c r="BG254" i="28" s="1"/>
  <c r="V256" i="28"/>
  <c r="BG256" i="28" s="1"/>
  <c r="V258" i="28"/>
  <c r="BG258" i="28" s="1"/>
  <c r="V260" i="28"/>
  <c r="BG260" i="28" s="1"/>
  <c r="V262" i="28"/>
  <c r="BG262" i="28" s="1"/>
  <c r="V264" i="28"/>
  <c r="BG264" i="28" s="1"/>
  <c r="V266" i="28"/>
  <c r="BG266" i="28" s="1"/>
  <c r="V268" i="28"/>
  <c r="BG268" i="28" s="1"/>
  <c r="V270" i="28"/>
  <c r="BG270" i="28" s="1"/>
  <c r="V272" i="28"/>
  <c r="BG272" i="28" s="1"/>
  <c r="V274" i="28"/>
  <c r="BG274" i="28" s="1"/>
  <c r="V276" i="28"/>
  <c r="BG276" i="28" s="1"/>
  <c r="V278" i="28"/>
  <c r="BG278" i="28" s="1"/>
  <c r="V280" i="28"/>
  <c r="BG280" i="28" s="1"/>
  <c r="V282" i="28"/>
  <c r="BG282" i="28" s="1"/>
  <c r="V284" i="28"/>
  <c r="BG284" i="28" s="1"/>
  <c r="V286" i="28"/>
  <c r="BG286" i="28" s="1"/>
  <c r="V288" i="28"/>
  <c r="BG288" i="28" s="1"/>
  <c r="V290" i="28"/>
  <c r="BG290" i="28" s="1"/>
  <c r="V292" i="28"/>
  <c r="BG292" i="28" s="1"/>
  <c r="V294" i="28"/>
  <c r="BG294" i="28" s="1"/>
  <c r="V296" i="28"/>
  <c r="BG296" i="28" s="1"/>
  <c r="V298" i="28"/>
  <c r="BG298" i="28" s="1"/>
  <c r="V300" i="28"/>
  <c r="BG300" i="28" s="1"/>
  <c r="V302" i="28"/>
  <c r="BG302" i="28" s="1"/>
  <c r="V304" i="28"/>
  <c r="BG304" i="28" s="1"/>
  <c r="V306" i="28"/>
  <c r="BG306" i="28" s="1"/>
  <c r="V308" i="28"/>
  <c r="BG308" i="28" s="1"/>
  <c r="V310" i="28"/>
  <c r="BG310" i="28" s="1"/>
  <c r="V312" i="28"/>
  <c r="BG312" i="28" s="1"/>
  <c r="V314" i="28"/>
  <c r="BG314" i="28" s="1"/>
  <c r="V316" i="28"/>
  <c r="BG316" i="28" s="1"/>
  <c r="V318" i="28"/>
  <c r="BG318" i="28" s="1"/>
  <c r="V320" i="28"/>
  <c r="BG320" i="28" s="1"/>
  <c r="V322" i="28"/>
  <c r="BG322" i="28" s="1"/>
  <c r="V324" i="28"/>
  <c r="BG324" i="28" s="1"/>
  <c r="V326" i="28"/>
  <c r="BG326" i="28" s="1"/>
  <c r="V328" i="28"/>
  <c r="BG328" i="28" s="1"/>
  <c r="V330" i="28"/>
  <c r="BG330" i="28" s="1"/>
  <c r="V332" i="28"/>
  <c r="BG332" i="28" s="1"/>
  <c r="V334" i="28"/>
  <c r="BG334" i="28" s="1"/>
  <c r="Q167" i="28"/>
  <c r="AH167" i="28" s="1"/>
  <c r="Q169" i="28"/>
  <c r="AH169" i="28" s="1"/>
  <c r="Q171" i="28"/>
  <c r="AH171" i="28" s="1"/>
  <c r="Q173" i="28"/>
  <c r="AH173" i="28" s="1"/>
  <c r="Q175" i="28"/>
  <c r="AH175" i="28" s="1"/>
  <c r="Q177" i="28"/>
  <c r="AH177" i="28" s="1"/>
  <c r="Q179" i="28"/>
  <c r="AH179" i="28" s="1"/>
  <c r="Q181" i="28"/>
  <c r="AH181" i="28" s="1"/>
  <c r="Q183" i="28"/>
  <c r="AH183" i="28" s="1"/>
  <c r="Q185" i="28"/>
  <c r="AH185" i="28" s="1"/>
  <c r="Q187" i="28"/>
  <c r="AH187" i="28" s="1"/>
  <c r="Q189" i="28"/>
  <c r="AH189" i="28" s="1"/>
  <c r="Q191" i="28"/>
  <c r="AH191" i="28" s="1"/>
  <c r="Q193" i="28"/>
  <c r="AH193" i="28" s="1"/>
  <c r="Q195" i="28"/>
  <c r="AH195" i="28" s="1"/>
  <c r="Q197" i="28"/>
  <c r="AH197" i="28" s="1"/>
  <c r="Q199" i="28"/>
  <c r="AH199" i="28" s="1"/>
  <c r="Q201" i="28"/>
  <c r="AH201" i="28" s="1"/>
  <c r="Q203" i="28"/>
  <c r="AH203" i="28" s="1"/>
  <c r="Q205" i="28"/>
  <c r="AH205" i="28" s="1"/>
  <c r="Q207" i="28"/>
  <c r="AH207" i="28" s="1"/>
  <c r="Q209" i="28"/>
  <c r="AH209" i="28" s="1"/>
  <c r="Q211" i="28"/>
  <c r="AH211" i="28" s="1"/>
  <c r="Q213" i="28"/>
  <c r="AH213" i="28" s="1"/>
  <c r="Q215" i="28"/>
  <c r="AH215" i="28" s="1"/>
  <c r="Q217" i="28"/>
  <c r="AH217" i="28" s="1"/>
  <c r="Q219" i="28"/>
  <c r="AH219" i="28" s="1"/>
  <c r="Q221" i="28"/>
  <c r="AH221" i="28" s="1"/>
  <c r="Q223" i="28"/>
  <c r="AH223" i="28" s="1"/>
  <c r="Q225" i="28"/>
  <c r="AH225" i="28" s="1"/>
  <c r="Q227" i="28"/>
  <c r="AH227" i="28" s="1"/>
  <c r="Q229" i="28"/>
  <c r="AH229" i="28" s="1"/>
  <c r="Q231" i="28"/>
  <c r="AH231" i="28" s="1"/>
  <c r="Q233" i="28"/>
  <c r="AH233" i="28" s="1"/>
  <c r="Q235" i="28"/>
  <c r="AH235" i="28" s="1"/>
  <c r="Q237" i="28"/>
  <c r="AH237" i="28" s="1"/>
  <c r="Q239" i="28"/>
  <c r="AH239" i="28" s="1"/>
  <c r="Q241" i="28"/>
  <c r="AH241" i="28" s="1"/>
  <c r="Q243" i="28"/>
  <c r="AH243" i="28" s="1"/>
  <c r="Q245" i="28"/>
  <c r="AH245" i="28" s="1"/>
  <c r="Q247" i="28"/>
  <c r="AH247" i="28" s="1"/>
  <c r="Q249" i="28"/>
  <c r="AH249" i="28" s="1"/>
  <c r="Q251" i="28"/>
  <c r="AH251" i="28" s="1"/>
  <c r="Q253" i="28"/>
  <c r="AH253" i="28" s="1"/>
  <c r="Q255" i="28"/>
  <c r="AH255" i="28" s="1"/>
  <c r="Q257" i="28"/>
  <c r="AH257" i="28" s="1"/>
  <c r="Q259" i="28"/>
  <c r="AH259" i="28" s="1"/>
  <c r="Q261" i="28"/>
  <c r="AH261" i="28" s="1"/>
  <c r="Q263" i="28"/>
  <c r="AH263" i="28" s="1"/>
  <c r="Q265" i="28"/>
  <c r="AH265" i="28" s="1"/>
  <c r="Q267" i="28"/>
  <c r="AH267" i="28" s="1"/>
  <c r="Q269" i="28"/>
  <c r="AH269" i="28" s="1"/>
  <c r="Q271" i="28"/>
  <c r="AH271" i="28" s="1"/>
  <c r="Q273" i="28"/>
  <c r="AH273" i="28" s="1"/>
  <c r="Q275" i="28"/>
  <c r="AH275" i="28" s="1"/>
  <c r="Q277" i="28"/>
  <c r="AH277" i="28" s="1"/>
  <c r="Q279" i="28"/>
  <c r="AH279" i="28" s="1"/>
  <c r="Q281" i="28"/>
  <c r="AH281" i="28" s="1"/>
  <c r="Q283" i="28"/>
  <c r="AH283" i="28" s="1"/>
  <c r="Q285" i="28"/>
  <c r="AH285" i="28" s="1"/>
  <c r="Q287" i="28"/>
  <c r="AH287" i="28" s="1"/>
  <c r="Q289" i="28"/>
  <c r="AH289" i="28" s="1"/>
  <c r="Q291" i="28"/>
  <c r="AH291" i="28" s="1"/>
  <c r="Q293" i="28"/>
  <c r="AH293" i="28" s="1"/>
  <c r="Q295" i="28"/>
  <c r="AH295" i="28" s="1"/>
  <c r="Q297" i="28"/>
  <c r="AH297" i="28" s="1"/>
  <c r="Q299" i="28"/>
  <c r="AH299" i="28" s="1"/>
  <c r="Q301" i="28"/>
  <c r="AH301" i="28" s="1"/>
  <c r="Q303" i="28"/>
  <c r="AH303" i="28" s="1"/>
  <c r="Q305" i="28"/>
  <c r="AH305" i="28" s="1"/>
  <c r="Q307" i="28"/>
  <c r="AH307" i="28" s="1"/>
  <c r="Q309" i="28"/>
  <c r="AH309" i="28" s="1"/>
  <c r="Q311" i="28"/>
  <c r="AH311" i="28" s="1"/>
  <c r="Q313" i="28"/>
  <c r="AH313" i="28" s="1"/>
  <c r="Q315" i="28"/>
  <c r="AH315" i="28" s="1"/>
  <c r="Q317" i="28"/>
  <c r="AH317" i="28" s="1"/>
  <c r="Q319" i="28"/>
  <c r="AH319" i="28" s="1"/>
  <c r="Q321" i="28"/>
  <c r="AH321" i="28" s="1"/>
  <c r="Q323" i="28"/>
  <c r="AH323" i="28" s="1"/>
  <c r="Q325" i="28"/>
  <c r="AH325" i="28" s="1"/>
  <c r="Q327" i="28"/>
  <c r="AH327" i="28" s="1"/>
  <c r="Q329" i="28"/>
  <c r="AH329" i="28" s="1"/>
  <c r="Q331" i="28"/>
  <c r="AH331" i="28" s="1"/>
  <c r="Q333" i="28"/>
  <c r="AH333" i="28" s="1"/>
  <c r="Q335" i="28"/>
  <c r="AH335" i="28" s="1"/>
  <c r="R167" i="28"/>
  <c r="AM167" i="28" s="1"/>
  <c r="R169" i="28"/>
  <c r="AM169" i="28" s="1"/>
  <c r="R171" i="28"/>
  <c r="AM171" i="28" s="1"/>
  <c r="R173" i="28"/>
  <c r="AM173" i="28" s="1"/>
  <c r="R175" i="28"/>
  <c r="AM175" i="28" s="1"/>
  <c r="R177" i="28"/>
  <c r="AM177" i="28" s="1"/>
  <c r="R179" i="28"/>
  <c r="AM179" i="28" s="1"/>
  <c r="R181" i="28"/>
  <c r="AM181" i="28" s="1"/>
  <c r="R183" i="28"/>
  <c r="AM183" i="28" s="1"/>
  <c r="R185" i="28"/>
  <c r="AM185" i="28" s="1"/>
  <c r="R187" i="28"/>
  <c r="AM187" i="28" s="1"/>
  <c r="R189" i="28"/>
  <c r="AM189" i="28" s="1"/>
  <c r="R191" i="28"/>
  <c r="AM191" i="28" s="1"/>
  <c r="R193" i="28"/>
  <c r="AM193" i="28" s="1"/>
  <c r="R195" i="28"/>
  <c r="AM195" i="28" s="1"/>
  <c r="R197" i="28"/>
  <c r="AM197" i="28" s="1"/>
  <c r="R199" i="28"/>
  <c r="AM199" i="28" s="1"/>
  <c r="R201" i="28"/>
  <c r="AM201" i="28" s="1"/>
  <c r="R203" i="28"/>
  <c r="AM203" i="28" s="1"/>
  <c r="R205" i="28"/>
  <c r="AM205" i="28" s="1"/>
  <c r="T183" i="28"/>
  <c r="AW183" i="28" s="1"/>
  <c r="T195" i="28"/>
  <c r="AW195" i="28" s="1"/>
  <c r="S205" i="28"/>
  <c r="AR205" i="28" s="1"/>
  <c r="S211" i="28"/>
  <c r="AR211" i="28" s="1"/>
  <c r="S217" i="28"/>
  <c r="AR217" i="28" s="1"/>
  <c r="S223" i="28"/>
  <c r="AR223" i="28" s="1"/>
  <c r="S229" i="28"/>
  <c r="AR229" i="28" s="1"/>
  <c r="S235" i="28"/>
  <c r="AR235" i="28" s="1"/>
  <c r="S241" i="28"/>
  <c r="AR241" i="28" s="1"/>
  <c r="S247" i="28"/>
  <c r="AR247" i="28" s="1"/>
  <c r="S253" i="28"/>
  <c r="AR253" i="28" s="1"/>
  <c r="S259" i="28"/>
  <c r="AR259" i="28" s="1"/>
  <c r="S265" i="28"/>
  <c r="AR265" i="28" s="1"/>
  <c r="S271" i="28"/>
  <c r="AR271" i="28" s="1"/>
  <c r="S277" i="28"/>
  <c r="AR277" i="28" s="1"/>
  <c r="S283" i="28"/>
  <c r="AR283" i="28" s="1"/>
  <c r="S289" i="28"/>
  <c r="AR289" i="28" s="1"/>
  <c r="S295" i="28"/>
  <c r="AR295" i="28" s="1"/>
  <c r="S301" i="28"/>
  <c r="AR301" i="28" s="1"/>
  <c r="S307" i="28"/>
  <c r="AR307" i="28" s="1"/>
  <c r="S313" i="28"/>
  <c r="AR313" i="28" s="1"/>
  <c r="S319" i="28"/>
  <c r="AR319" i="28" s="1"/>
  <c r="S325" i="28"/>
  <c r="AR325" i="28" s="1"/>
  <c r="S331" i="28"/>
  <c r="AR331" i="28" s="1"/>
  <c r="S336" i="28"/>
  <c r="AR336" i="28" s="1"/>
  <c r="S338" i="28"/>
  <c r="AR338" i="28" s="1"/>
  <c r="S340" i="28"/>
  <c r="AR340" i="28" s="1"/>
  <c r="S342" i="28"/>
  <c r="AR342" i="28" s="1"/>
  <c r="S344" i="28"/>
  <c r="AR344" i="28" s="1"/>
  <c r="S346" i="28"/>
  <c r="AR346" i="28" s="1"/>
  <c r="S348" i="28"/>
  <c r="AR348" i="28" s="1"/>
  <c r="S350" i="28"/>
  <c r="AR350" i="28" s="1"/>
  <c r="S352" i="28"/>
  <c r="AR352" i="28" s="1"/>
  <c r="S354" i="28"/>
  <c r="AR354" i="28" s="1"/>
  <c r="S356" i="28"/>
  <c r="AR356" i="28" s="1"/>
  <c r="S358" i="28"/>
  <c r="AR358" i="28" s="1"/>
  <c r="S360" i="28"/>
  <c r="AR360" i="28" s="1"/>
  <c r="S362" i="28"/>
  <c r="AR362" i="28" s="1"/>
  <c r="S364" i="28"/>
  <c r="AR364" i="28" s="1"/>
  <c r="S366" i="28"/>
  <c r="AR366" i="28" s="1"/>
  <c r="S368" i="28"/>
  <c r="AR368" i="28" s="1"/>
  <c r="S370" i="28"/>
  <c r="AR370" i="28" s="1"/>
  <c r="S372" i="28"/>
  <c r="AR372" i="28" s="1"/>
  <c r="S374" i="28"/>
  <c r="AR374" i="28" s="1"/>
  <c r="S376" i="28"/>
  <c r="AR376" i="28" s="1"/>
  <c r="S378" i="28"/>
  <c r="AR378" i="28" s="1"/>
  <c r="S380" i="28"/>
  <c r="AR380" i="28" s="1"/>
  <c r="S382" i="28"/>
  <c r="AR382" i="28" s="1"/>
  <c r="S384" i="28"/>
  <c r="AR384" i="28" s="1"/>
  <c r="S386" i="28"/>
  <c r="AR386" i="28" s="1"/>
  <c r="S388" i="28"/>
  <c r="AR388" i="28" s="1"/>
  <c r="S390" i="28"/>
  <c r="AR390" i="28" s="1"/>
  <c r="S392" i="28"/>
  <c r="AR392" i="28" s="1"/>
  <c r="S394" i="28"/>
  <c r="AR394" i="28" s="1"/>
  <c r="S396" i="28"/>
  <c r="AR396" i="28" s="1"/>
  <c r="S398" i="28"/>
  <c r="AR398" i="28" s="1"/>
  <c r="S400" i="28"/>
  <c r="AR400" i="28" s="1"/>
  <c r="S402" i="28"/>
  <c r="AR402" i="28" s="1"/>
  <c r="S404" i="28"/>
  <c r="AR404" i="28" s="1"/>
  <c r="S406" i="28"/>
  <c r="AR406" i="28" s="1"/>
  <c r="S408" i="28"/>
  <c r="AR408" i="28" s="1"/>
  <c r="S410" i="28"/>
  <c r="AR410" i="28" s="1"/>
  <c r="S412" i="28"/>
  <c r="AR412" i="28" s="1"/>
  <c r="S414" i="28"/>
  <c r="AR414" i="28" s="1"/>
  <c r="S416" i="28"/>
  <c r="AR416" i="28" s="1"/>
  <c r="S418" i="28"/>
  <c r="AR418" i="28" s="1"/>
  <c r="S420" i="28"/>
  <c r="AR420" i="28" s="1"/>
  <c r="S422" i="28"/>
  <c r="AR422" i="28" s="1"/>
  <c r="S424" i="28"/>
  <c r="AR424" i="28" s="1"/>
  <c r="S426" i="28"/>
  <c r="AR426" i="28" s="1"/>
  <c r="S428" i="28"/>
  <c r="AR428" i="28" s="1"/>
  <c r="S430" i="28"/>
  <c r="AR430" i="28" s="1"/>
  <c r="S432" i="28"/>
  <c r="AR432" i="28" s="1"/>
  <c r="S434" i="28"/>
  <c r="AR434" i="28" s="1"/>
  <c r="S436" i="28"/>
  <c r="AR436" i="28" s="1"/>
  <c r="S438" i="28"/>
  <c r="AR438" i="28" s="1"/>
  <c r="S440" i="28"/>
  <c r="AR440" i="28" s="1"/>
  <c r="S442" i="28"/>
  <c r="AR442" i="28" s="1"/>
  <c r="S444" i="28"/>
  <c r="AR444" i="28" s="1"/>
  <c r="S446" i="28"/>
  <c r="AR446" i="28" s="1"/>
  <c r="S448" i="28"/>
  <c r="AR448" i="28" s="1"/>
  <c r="S450" i="28"/>
  <c r="AR450" i="28" s="1"/>
  <c r="S452" i="28"/>
  <c r="AR452" i="28" s="1"/>
  <c r="S454" i="28"/>
  <c r="AR454" i="28" s="1"/>
  <c r="S456" i="28"/>
  <c r="AR456" i="28" s="1"/>
  <c r="Q184" i="28"/>
  <c r="AH184" i="28" s="1"/>
  <c r="Q196" i="28"/>
  <c r="AH196" i="28" s="1"/>
  <c r="T205" i="28"/>
  <c r="AW205" i="28" s="1"/>
  <c r="T211" i="28"/>
  <c r="AW211" i="28" s="1"/>
  <c r="T217" i="28"/>
  <c r="AW217" i="28" s="1"/>
  <c r="T223" i="28"/>
  <c r="AW223" i="28" s="1"/>
  <c r="T229" i="28"/>
  <c r="AW229" i="28" s="1"/>
  <c r="T235" i="28"/>
  <c r="AW235" i="28" s="1"/>
  <c r="T241" i="28"/>
  <c r="AW241" i="28" s="1"/>
  <c r="T247" i="28"/>
  <c r="AW247" i="28" s="1"/>
  <c r="T253" i="28"/>
  <c r="AW253" i="28" s="1"/>
  <c r="T259" i="28"/>
  <c r="AW259" i="28" s="1"/>
  <c r="T265" i="28"/>
  <c r="AW265" i="28" s="1"/>
  <c r="T271" i="28"/>
  <c r="AW271" i="28" s="1"/>
  <c r="T277" i="28"/>
  <c r="AW277" i="28" s="1"/>
  <c r="T283" i="28"/>
  <c r="AW283" i="28" s="1"/>
  <c r="T289" i="28"/>
  <c r="AW289" i="28" s="1"/>
  <c r="T295" i="28"/>
  <c r="AW295" i="28" s="1"/>
  <c r="T301" i="28"/>
  <c r="AW301" i="28" s="1"/>
  <c r="T307" i="28"/>
  <c r="AW307" i="28" s="1"/>
  <c r="T313" i="28"/>
  <c r="AW313" i="28" s="1"/>
  <c r="T319" i="28"/>
  <c r="AW319" i="28" s="1"/>
  <c r="T325" i="28"/>
  <c r="AW325" i="28" s="1"/>
  <c r="T331" i="28"/>
  <c r="AW331" i="28" s="1"/>
  <c r="T336" i="28"/>
  <c r="AW336" i="28" s="1"/>
  <c r="T338" i="28"/>
  <c r="AW338" i="28" s="1"/>
  <c r="T340" i="28"/>
  <c r="AW340" i="28" s="1"/>
  <c r="T342" i="28"/>
  <c r="AW342" i="28" s="1"/>
  <c r="T344" i="28"/>
  <c r="AW344" i="28" s="1"/>
  <c r="T346" i="28"/>
  <c r="AW346" i="28" s="1"/>
  <c r="T348" i="28"/>
  <c r="AW348" i="28" s="1"/>
  <c r="T350" i="28"/>
  <c r="AW350" i="28" s="1"/>
  <c r="T352" i="28"/>
  <c r="AW352" i="28" s="1"/>
  <c r="T354" i="28"/>
  <c r="AW354" i="28" s="1"/>
  <c r="T356" i="28"/>
  <c r="AW356" i="28" s="1"/>
  <c r="T358" i="28"/>
  <c r="AW358" i="28" s="1"/>
  <c r="T360" i="28"/>
  <c r="AW360" i="28" s="1"/>
  <c r="T362" i="28"/>
  <c r="AW362" i="28" s="1"/>
  <c r="T364" i="28"/>
  <c r="AW364" i="28" s="1"/>
  <c r="T366" i="28"/>
  <c r="AW366" i="28" s="1"/>
  <c r="T368" i="28"/>
  <c r="AW368" i="28" s="1"/>
  <c r="T370" i="28"/>
  <c r="AW370" i="28" s="1"/>
  <c r="T372" i="28"/>
  <c r="AW372" i="28" s="1"/>
  <c r="T374" i="28"/>
  <c r="AW374" i="28" s="1"/>
  <c r="T376" i="28"/>
  <c r="AW376" i="28" s="1"/>
  <c r="T378" i="28"/>
  <c r="AW378" i="28" s="1"/>
  <c r="T380" i="28"/>
  <c r="AW380" i="28" s="1"/>
  <c r="T382" i="28"/>
  <c r="AW382" i="28" s="1"/>
  <c r="T384" i="28"/>
  <c r="AW384" i="28" s="1"/>
  <c r="T386" i="28"/>
  <c r="AW386" i="28" s="1"/>
  <c r="T388" i="28"/>
  <c r="AW388" i="28" s="1"/>
  <c r="T390" i="28"/>
  <c r="AW390" i="28" s="1"/>
  <c r="T392" i="28"/>
  <c r="AW392" i="28" s="1"/>
  <c r="T394" i="28"/>
  <c r="AW394" i="28" s="1"/>
  <c r="T396" i="28"/>
  <c r="AW396" i="28" s="1"/>
  <c r="T398" i="28"/>
  <c r="AW398" i="28" s="1"/>
  <c r="T400" i="28"/>
  <c r="AW400" i="28" s="1"/>
  <c r="T402" i="28"/>
  <c r="AW402" i="28" s="1"/>
  <c r="T404" i="28"/>
  <c r="AW404" i="28" s="1"/>
  <c r="T406" i="28"/>
  <c r="AW406" i="28" s="1"/>
  <c r="T408" i="28"/>
  <c r="AW408" i="28" s="1"/>
  <c r="T410" i="28"/>
  <c r="AW410" i="28" s="1"/>
  <c r="T412" i="28"/>
  <c r="AW412" i="28" s="1"/>
  <c r="T414" i="28"/>
  <c r="AW414" i="28" s="1"/>
  <c r="T416" i="28"/>
  <c r="AW416" i="28" s="1"/>
  <c r="T185" i="28"/>
  <c r="AW185" i="28" s="1"/>
  <c r="T197" i="28"/>
  <c r="AW197" i="28" s="1"/>
  <c r="Q206" i="28"/>
  <c r="AH206" i="28" s="1"/>
  <c r="Q212" i="28"/>
  <c r="AH212" i="28" s="1"/>
  <c r="Q218" i="28"/>
  <c r="AH218" i="28" s="1"/>
  <c r="Q224" i="28"/>
  <c r="AH224" i="28" s="1"/>
  <c r="Q230" i="28"/>
  <c r="AH230" i="28" s="1"/>
  <c r="Q236" i="28"/>
  <c r="AH236" i="28" s="1"/>
  <c r="Q242" i="28"/>
  <c r="AH242" i="28" s="1"/>
  <c r="Q248" i="28"/>
  <c r="AH248" i="28" s="1"/>
  <c r="Q254" i="28"/>
  <c r="AH254" i="28" s="1"/>
  <c r="Q260" i="28"/>
  <c r="AH260" i="28" s="1"/>
  <c r="Q266" i="28"/>
  <c r="AH266" i="28" s="1"/>
  <c r="Q272" i="28"/>
  <c r="AH272" i="28" s="1"/>
  <c r="Q278" i="28"/>
  <c r="AH278" i="28" s="1"/>
  <c r="Q284" i="28"/>
  <c r="AH284" i="28" s="1"/>
  <c r="Q290" i="28"/>
  <c r="AH290" i="28" s="1"/>
  <c r="Q296" i="28"/>
  <c r="AH296" i="28" s="1"/>
  <c r="Q302" i="28"/>
  <c r="AH302" i="28" s="1"/>
  <c r="Q308" i="28"/>
  <c r="AH308" i="28" s="1"/>
  <c r="Q314" i="28"/>
  <c r="AH314" i="28" s="1"/>
  <c r="Q320" i="28"/>
  <c r="AH320" i="28" s="1"/>
  <c r="Q326" i="28"/>
  <c r="AH326" i="28" s="1"/>
  <c r="Q332" i="28"/>
  <c r="AH332" i="28" s="1"/>
  <c r="U336" i="28"/>
  <c r="BB336" i="28" s="1"/>
  <c r="U338" i="28"/>
  <c r="BB338" i="28" s="1"/>
  <c r="U340" i="28"/>
  <c r="BB340" i="28" s="1"/>
  <c r="U342" i="28"/>
  <c r="BB342" i="28" s="1"/>
  <c r="U344" i="28"/>
  <c r="BB344" i="28" s="1"/>
  <c r="U346" i="28"/>
  <c r="BB346" i="28" s="1"/>
  <c r="U348" i="28"/>
  <c r="BB348" i="28" s="1"/>
  <c r="U350" i="28"/>
  <c r="BB350" i="28" s="1"/>
  <c r="U352" i="28"/>
  <c r="BB352" i="28" s="1"/>
  <c r="U354" i="28"/>
  <c r="BB354" i="28" s="1"/>
  <c r="U356" i="28"/>
  <c r="BB356" i="28" s="1"/>
  <c r="U358" i="28"/>
  <c r="BB358" i="28" s="1"/>
  <c r="U360" i="28"/>
  <c r="BB360" i="28" s="1"/>
  <c r="U362" i="28"/>
  <c r="BB362" i="28" s="1"/>
  <c r="U364" i="28"/>
  <c r="BB364" i="28" s="1"/>
  <c r="U366" i="28"/>
  <c r="BB366" i="28" s="1"/>
  <c r="U368" i="28"/>
  <c r="BB368" i="28" s="1"/>
  <c r="U370" i="28"/>
  <c r="BB370" i="28" s="1"/>
  <c r="U372" i="28"/>
  <c r="BB372" i="28" s="1"/>
  <c r="U374" i="28"/>
  <c r="BB374" i="28" s="1"/>
  <c r="U376" i="28"/>
  <c r="BB376" i="28" s="1"/>
  <c r="U378" i="28"/>
  <c r="BB378" i="28" s="1"/>
  <c r="U380" i="28"/>
  <c r="BB380" i="28" s="1"/>
  <c r="U382" i="28"/>
  <c r="BB382" i="28" s="1"/>
  <c r="U384" i="28"/>
  <c r="BB384" i="28" s="1"/>
  <c r="U386" i="28"/>
  <c r="BB386" i="28" s="1"/>
  <c r="U388" i="28"/>
  <c r="BB388" i="28" s="1"/>
  <c r="U390" i="28"/>
  <c r="BB390" i="28" s="1"/>
  <c r="U392" i="28"/>
  <c r="BB392" i="28" s="1"/>
  <c r="U394" i="28"/>
  <c r="BB394" i="28" s="1"/>
  <c r="U396" i="28"/>
  <c r="BB396" i="28" s="1"/>
  <c r="U398" i="28"/>
  <c r="BB398" i="28" s="1"/>
  <c r="U400" i="28"/>
  <c r="BB400" i="28" s="1"/>
  <c r="U402" i="28"/>
  <c r="BB402" i="28" s="1"/>
  <c r="U404" i="28"/>
  <c r="BB404" i="28" s="1"/>
  <c r="U406" i="28"/>
  <c r="BB406" i="28" s="1"/>
  <c r="U408" i="28"/>
  <c r="BB408" i="28" s="1"/>
  <c r="U410" i="28"/>
  <c r="BB410" i="28" s="1"/>
  <c r="U412" i="28"/>
  <c r="BB412" i="28" s="1"/>
  <c r="U414" i="28"/>
  <c r="BB414" i="28" s="1"/>
  <c r="U416" i="28"/>
  <c r="BB416" i="28" s="1"/>
  <c r="U418" i="28"/>
  <c r="BB418" i="28" s="1"/>
  <c r="U420" i="28"/>
  <c r="BB420" i="28" s="1"/>
  <c r="U422" i="28"/>
  <c r="BB422" i="28" s="1"/>
  <c r="U424" i="28"/>
  <c r="BB424" i="28" s="1"/>
  <c r="U426" i="28"/>
  <c r="BB426" i="28" s="1"/>
  <c r="U428" i="28"/>
  <c r="BB428" i="28" s="1"/>
  <c r="Q186" i="28"/>
  <c r="AH186" i="28" s="1"/>
  <c r="Q198" i="28"/>
  <c r="AH198" i="28" s="1"/>
  <c r="R207" i="28"/>
  <c r="AM207" i="28" s="1"/>
  <c r="R213" i="28"/>
  <c r="AM213" i="28" s="1"/>
  <c r="R219" i="28"/>
  <c r="AM219" i="28" s="1"/>
  <c r="R225" i="28"/>
  <c r="AM225" i="28" s="1"/>
  <c r="R231" i="28"/>
  <c r="AM231" i="28" s="1"/>
  <c r="R237" i="28"/>
  <c r="AM237" i="28" s="1"/>
  <c r="R243" i="28"/>
  <c r="AM243" i="28" s="1"/>
  <c r="R249" i="28"/>
  <c r="AM249" i="28" s="1"/>
  <c r="R255" i="28"/>
  <c r="AM255" i="28" s="1"/>
  <c r="R261" i="28"/>
  <c r="AM261" i="28" s="1"/>
  <c r="R267" i="28"/>
  <c r="AM267" i="28" s="1"/>
  <c r="R273" i="28"/>
  <c r="AM273" i="28" s="1"/>
  <c r="R279" i="28"/>
  <c r="AM279" i="28" s="1"/>
  <c r="R285" i="28"/>
  <c r="AM285" i="28" s="1"/>
  <c r="R291" i="28"/>
  <c r="AM291" i="28" s="1"/>
  <c r="R297" i="28"/>
  <c r="AM297" i="28" s="1"/>
  <c r="R303" i="28"/>
  <c r="AM303" i="28" s="1"/>
  <c r="R309" i="28"/>
  <c r="AM309" i="28" s="1"/>
  <c r="R315" i="28"/>
  <c r="AM315" i="28" s="1"/>
  <c r="R321" i="28"/>
  <c r="AM321" i="28" s="1"/>
  <c r="R327" i="28"/>
  <c r="AM327" i="28" s="1"/>
  <c r="R333" i="28"/>
  <c r="AM333" i="28" s="1"/>
  <c r="V336" i="28"/>
  <c r="BG336" i="28" s="1"/>
  <c r="V338" i="28"/>
  <c r="BG338" i="28" s="1"/>
  <c r="V340" i="28"/>
  <c r="BG340" i="28" s="1"/>
  <c r="V342" i="28"/>
  <c r="BG342" i="28" s="1"/>
  <c r="V344" i="28"/>
  <c r="BG344" i="28" s="1"/>
  <c r="V346" i="28"/>
  <c r="BG346" i="28" s="1"/>
  <c r="V348" i="28"/>
  <c r="BG348" i="28" s="1"/>
  <c r="V350" i="28"/>
  <c r="BG350" i="28" s="1"/>
  <c r="V352" i="28"/>
  <c r="BG352" i="28" s="1"/>
  <c r="V354" i="28"/>
  <c r="BG354" i="28" s="1"/>
  <c r="V356" i="28"/>
  <c r="BG356" i="28" s="1"/>
  <c r="V358" i="28"/>
  <c r="BG358" i="28" s="1"/>
  <c r="V360" i="28"/>
  <c r="BG360" i="28" s="1"/>
  <c r="V362" i="28"/>
  <c r="BG362" i="28" s="1"/>
  <c r="V364" i="28"/>
  <c r="BG364" i="28" s="1"/>
  <c r="V366" i="28"/>
  <c r="BG366" i="28" s="1"/>
  <c r="V368" i="28"/>
  <c r="BG368" i="28" s="1"/>
  <c r="V370" i="28"/>
  <c r="BG370" i="28" s="1"/>
  <c r="V372" i="28"/>
  <c r="BG372" i="28" s="1"/>
  <c r="V374" i="28"/>
  <c r="BG374" i="28" s="1"/>
  <c r="V376" i="28"/>
  <c r="BG376" i="28" s="1"/>
  <c r="V378" i="28"/>
  <c r="BG378" i="28" s="1"/>
  <c r="V380" i="28"/>
  <c r="BG380" i="28" s="1"/>
  <c r="V382" i="28"/>
  <c r="BG382" i="28" s="1"/>
  <c r="V384" i="28"/>
  <c r="BG384" i="28" s="1"/>
  <c r="V386" i="28"/>
  <c r="BG386" i="28" s="1"/>
  <c r="V388" i="28"/>
  <c r="BG388" i="28" s="1"/>
  <c r="V390" i="28"/>
  <c r="BG390" i="28" s="1"/>
  <c r="V392" i="28"/>
  <c r="BG392" i="28" s="1"/>
  <c r="V394" i="28"/>
  <c r="BG394" i="28" s="1"/>
  <c r="V396" i="28"/>
  <c r="BG396" i="28" s="1"/>
  <c r="V398" i="28"/>
  <c r="BG398" i="28" s="1"/>
  <c r="V400" i="28"/>
  <c r="BG400" i="28" s="1"/>
  <c r="V402" i="28"/>
  <c r="BG402" i="28" s="1"/>
  <c r="V404" i="28"/>
  <c r="BG404" i="28" s="1"/>
  <c r="V406" i="28"/>
  <c r="BG406" i="28" s="1"/>
  <c r="V408" i="28"/>
  <c r="BG408" i="28" s="1"/>
  <c r="V410" i="28"/>
  <c r="BG410" i="28" s="1"/>
  <c r="V412" i="28"/>
  <c r="BG412" i="28" s="1"/>
  <c r="V414" i="28"/>
  <c r="BG414" i="28" s="1"/>
  <c r="Q168" i="28"/>
  <c r="AH168" i="28" s="1"/>
  <c r="T187" i="28"/>
  <c r="AW187" i="28" s="1"/>
  <c r="T199" i="28"/>
  <c r="AW199" i="28" s="1"/>
  <c r="S207" i="28"/>
  <c r="AR207" i="28" s="1"/>
  <c r="S213" i="28"/>
  <c r="AR213" i="28" s="1"/>
  <c r="S219" i="28"/>
  <c r="AR219" i="28" s="1"/>
  <c r="S225" i="28"/>
  <c r="AR225" i="28" s="1"/>
  <c r="S231" i="28"/>
  <c r="AR231" i="28" s="1"/>
  <c r="S237" i="28"/>
  <c r="AR237" i="28" s="1"/>
  <c r="S243" i="28"/>
  <c r="AR243" i="28" s="1"/>
  <c r="S249" i="28"/>
  <c r="AR249" i="28" s="1"/>
  <c r="S255" i="28"/>
  <c r="AR255" i="28" s="1"/>
  <c r="S261" i="28"/>
  <c r="AR261" i="28" s="1"/>
  <c r="S267" i="28"/>
  <c r="AR267" i="28" s="1"/>
  <c r="S273" i="28"/>
  <c r="AR273" i="28" s="1"/>
  <c r="S279" i="28"/>
  <c r="AR279" i="28" s="1"/>
  <c r="S285" i="28"/>
  <c r="AR285" i="28" s="1"/>
  <c r="S291" i="28"/>
  <c r="AR291" i="28" s="1"/>
  <c r="S297" i="28"/>
  <c r="AR297" i="28" s="1"/>
  <c r="S303" i="28"/>
  <c r="AR303" i="28" s="1"/>
  <c r="S309" i="28"/>
  <c r="AR309" i="28" s="1"/>
  <c r="S315" i="28"/>
  <c r="AR315" i="28" s="1"/>
  <c r="S321" i="28"/>
  <c r="AR321" i="28" s="1"/>
  <c r="S327" i="28"/>
  <c r="AR327" i="28" s="1"/>
  <c r="S333" i="28"/>
  <c r="AR333" i="28" s="1"/>
  <c r="Q337" i="28"/>
  <c r="AH337" i="28" s="1"/>
  <c r="Q339" i="28"/>
  <c r="AH339" i="28" s="1"/>
  <c r="Q341" i="28"/>
  <c r="AH341" i="28" s="1"/>
  <c r="Q343" i="28"/>
  <c r="AH343" i="28" s="1"/>
  <c r="Q345" i="28"/>
  <c r="AH345" i="28" s="1"/>
  <c r="Q347" i="28"/>
  <c r="AH347" i="28" s="1"/>
  <c r="Q349" i="28"/>
  <c r="AH349" i="28" s="1"/>
  <c r="Q351" i="28"/>
  <c r="AH351" i="28" s="1"/>
  <c r="Q353" i="28"/>
  <c r="AH353" i="28" s="1"/>
  <c r="Q355" i="28"/>
  <c r="AH355" i="28" s="1"/>
  <c r="Q357" i="28"/>
  <c r="AH357" i="28" s="1"/>
  <c r="Q359" i="28"/>
  <c r="AH359" i="28" s="1"/>
  <c r="Q361" i="28"/>
  <c r="AH361" i="28" s="1"/>
  <c r="Q363" i="28"/>
  <c r="AH363" i="28" s="1"/>
  <c r="Q365" i="28"/>
  <c r="AH365" i="28" s="1"/>
  <c r="Q367" i="28"/>
  <c r="AH367" i="28" s="1"/>
  <c r="Q369" i="28"/>
  <c r="AH369" i="28" s="1"/>
  <c r="Q371" i="28"/>
  <c r="AH371" i="28" s="1"/>
  <c r="Q373" i="28"/>
  <c r="AH373" i="28" s="1"/>
  <c r="Q375" i="28"/>
  <c r="AH375" i="28" s="1"/>
  <c r="Q377" i="28"/>
  <c r="AH377" i="28" s="1"/>
  <c r="Q379" i="28"/>
  <c r="AH379" i="28" s="1"/>
  <c r="Q381" i="28"/>
  <c r="AH381" i="28" s="1"/>
  <c r="Q383" i="28"/>
  <c r="AH383" i="28" s="1"/>
  <c r="Q385" i="28"/>
  <c r="AH385" i="28" s="1"/>
  <c r="Q387" i="28"/>
  <c r="AH387" i="28" s="1"/>
  <c r="Q389" i="28"/>
  <c r="AH389" i="28" s="1"/>
  <c r="Q391" i="28"/>
  <c r="AH391" i="28" s="1"/>
  <c r="Q393" i="28"/>
  <c r="AH393" i="28" s="1"/>
  <c r="Q395" i="28"/>
  <c r="AH395" i="28" s="1"/>
  <c r="Q397" i="28"/>
  <c r="AH397" i="28" s="1"/>
  <c r="Q399" i="28"/>
  <c r="AH399" i="28" s="1"/>
  <c r="Q401" i="28"/>
  <c r="AH401" i="28" s="1"/>
  <c r="Q403" i="28"/>
  <c r="AH403" i="28" s="1"/>
  <c r="Q405" i="28"/>
  <c r="AH405" i="28" s="1"/>
  <c r="Q407" i="28"/>
  <c r="AH407" i="28" s="1"/>
  <c r="Q409" i="28"/>
  <c r="AH409" i="28" s="1"/>
  <c r="Q411" i="28"/>
  <c r="AH411" i="28" s="1"/>
  <c r="Q413" i="28"/>
  <c r="AH413" i="28" s="1"/>
  <c r="Q415" i="28"/>
  <c r="AH415" i="28" s="1"/>
  <c r="Q170" i="28"/>
  <c r="AH170" i="28" s="1"/>
  <c r="Q188" i="28"/>
  <c r="AH188" i="28" s="1"/>
  <c r="Q200" i="28"/>
  <c r="AH200" i="28" s="1"/>
  <c r="T207" i="28"/>
  <c r="AW207" i="28" s="1"/>
  <c r="T213" i="28"/>
  <c r="AW213" i="28" s="1"/>
  <c r="T219" i="28"/>
  <c r="AW219" i="28" s="1"/>
  <c r="T225" i="28"/>
  <c r="AW225" i="28" s="1"/>
  <c r="T231" i="28"/>
  <c r="AW231" i="28" s="1"/>
  <c r="T237" i="28"/>
  <c r="AW237" i="28" s="1"/>
  <c r="T243" i="28"/>
  <c r="AW243" i="28" s="1"/>
  <c r="T249" i="28"/>
  <c r="AW249" i="28" s="1"/>
  <c r="T255" i="28"/>
  <c r="AW255" i="28" s="1"/>
  <c r="T261" i="28"/>
  <c r="AW261" i="28" s="1"/>
  <c r="T267" i="28"/>
  <c r="AW267" i="28" s="1"/>
  <c r="T273" i="28"/>
  <c r="AW273" i="28" s="1"/>
  <c r="T279" i="28"/>
  <c r="AW279" i="28" s="1"/>
  <c r="T285" i="28"/>
  <c r="AW285" i="28" s="1"/>
  <c r="T291" i="28"/>
  <c r="AW291" i="28" s="1"/>
  <c r="T297" i="28"/>
  <c r="AW297" i="28" s="1"/>
  <c r="T303" i="28"/>
  <c r="AW303" i="28" s="1"/>
  <c r="T309" i="28"/>
  <c r="AW309" i="28" s="1"/>
  <c r="T315" i="28"/>
  <c r="AW315" i="28" s="1"/>
  <c r="T321" i="28"/>
  <c r="AW321" i="28" s="1"/>
  <c r="T327" i="28"/>
  <c r="AW327" i="28" s="1"/>
  <c r="T333" i="28"/>
  <c r="AW333" i="28" s="1"/>
  <c r="R337" i="28"/>
  <c r="AM337" i="28" s="1"/>
  <c r="R339" i="28"/>
  <c r="AM339" i="28" s="1"/>
  <c r="R341" i="28"/>
  <c r="AM341" i="28" s="1"/>
  <c r="R343" i="28"/>
  <c r="AM343" i="28" s="1"/>
  <c r="R345" i="28"/>
  <c r="AM345" i="28" s="1"/>
  <c r="R347" i="28"/>
  <c r="AM347" i="28" s="1"/>
  <c r="R349" i="28"/>
  <c r="AM349" i="28" s="1"/>
  <c r="R351" i="28"/>
  <c r="AM351" i="28" s="1"/>
  <c r="R353" i="28"/>
  <c r="AM353" i="28" s="1"/>
  <c r="R355" i="28"/>
  <c r="AM355" i="28" s="1"/>
  <c r="R357" i="28"/>
  <c r="AM357" i="28" s="1"/>
  <c r="R359" i="28"/>
  <c r="AM359" i="28" s="1"/>
  <c r="R361" i="28"/>
  <c r="AM361" i="28" s="1"/>
  <c r="R363" i="28"/>
  <c r="AM363" i="28" s="1"/>
  <c r="R365" i="28"/>
  <c r="AM365" i="28" s="1"/>
  <c r="R367" i="28"/>
  <c r="AM367" i="28" s="1"/>
  <c r="R369" i="28"/>
  <c r="AM369" i="28" s="1"/>
  <c r="R371" i="28"/>
  <c r="AM371" i="28" s="1"/>
  <c r="R373" i="28"/>
  <c r="AM373" i="28" s="1"/>
  <c r="R375" i="28"/>
  <c r="AM375" i="28" s="1"/>
  <c r="R377" i="28"/>
  <c r="AM377" i="28" s="1"/>
  <c r="R379" i="28"/>
  <c r="AM379" i="28" s="1"/>
  <c r="R381" i="28"/>
  <c r="AM381" i="28" s="1"/>
  <c r="R383" i="28"/>
  <c r="AM383" i="28" s="1"/>
  <c r="R385" i="28"/>
  <c r="AM385" i="28" s="1"/>
  <c r="R387" i="28"/>
  <c r="AM387" i="28" s="1"/>
  <c r="R389" i="28"/>
  <c r="AM389" i="28" s="1"/>
  <c r="R391" i="28"/>
  <c r="AM391" i="28" s="1"/>
  <c r="R393" i="28"/>
  <c r="AM393" i="28" s="1"/>
  <c r="R395" i="28"/>
  <c r="AM395" i="28" s="1"/>
  <c r="R397" i="28"/>
  <c r="AM397" i="28" s="1"/>
  <c r="R399" i="28"/>
  <c r="AM399" i="28" s="1"/>
  <c r="R401" i="28"/>
  <c r="AM401" i="28" s="1"/>
  <c r="R403" i="28"/>
  <c r="AM403" i="28" s="1"/>
  <c r="R405" i="28"/>
  <c r="AM405" i="28" s="1"/>
  <c r="R407" i="28"/>
  <c r="AM407" i="28" s="1"/>
  <c r="R409" i="28"/>
  <c r="AM409" i="28" s="1"/>
  <c r="R411" i="28"/>
  <c r="AM411" i="28" s="1"/>
  <c r="R413" i="28"/>
  <c r="AM413" i="28" s="1"/>
  <c r="R415" i="28"/>
  <c r="AM415" i="28" s="1"/>
  <c r="R417" i="28"/>
  <c r="AM417" i="28" s="1"/>
  <c r="R419" i="28"/>
  <c r="AM419" i="28" s="1"/>
  <c r="R421" i="28"/>
  <c r="AM421" i="28" s="1"/>
  <c r="R423" i="28"/>
  <c r="AM423" i="28" s="1"/>
  <c r="R425" i="28"/>
  <c r="AM425" i="28" s="1"/>
  <c r="R427" i="28"/>
  <c r="AM427" i="28" s="1"/>
  <c r="R429" i="28"/>
  <c r="AM429" i="28" s="1"/>
  <c r="R431" i="28"/>
  <c r="AM431" i="28" s="1"/>
  <c r="R433" i="28"/>
  <c r="AM433" i="28" s="1"/>
  <c r="R435" i="28"/>
  <c r="AM435" i="28" s="1"/>
  <c r="R437" i="28"/>
  <c r="AM437" i="28" s="1"/>
  <c r="R439" i="28"/>
  <c r="AM439" i="28" s="1"/>
  <c r="R441" i="28"/>
  <c r="AM441" i="28" s="1"/>
  <c r="R443" i="28"/>
  <c r="AM443" i="28" s="1"/>
  <c r="R445" i="28"/>
  <c r="AM445" i="28" s="1"/>
  <c r="R447" i="28"/>
  <c r="AM447" i="28" s="1"/>
  <c r="R449" i="28"/>
  <c r="AM449" i="28" s="1"/>
  <c r="R451" i="28"/>
  <c r="AM451" i="28" s="1"/>
  <c r="R453" i="28"/>
  <c r="AM453" i="28" s="1"/>
  <c r="R455" i="28"/>
  <c r="AM455" i="28" s="1"/>
  <c r="Q172" i="28"/>
  <c r="AH172" i="28" s="1"/>
  <c r="T189" i="28"/>
  <c r="AW189" i="28" s="1"/>
  <c r="S201" i="28"/>
  <c r="AR201" i="28" s="1"/>
  <c r="Q208" i="28"/>
  <c r="AH208" i="28" s="1"/>
  <c r="Q214" i="28"/>
  <c r="AH214" i="28" s="1"/>
  <c r="Q220" i="28"/>
  <c r="AH220" i="28" s="1"/>
  <c r="Q226" i="28"/>
  <c r="AH226" i="28" s="1"/>
  <c r="Q232" i="28"/>
  <c r="AH232" i="28" s="1"/>
  <c r="Q238" i="28"/>
  <c r="AH238" i="28" s="1"/>
  <c r="Q244" i="28"/>
  <c r="AH244" i="28" s="1"/>
  <c r="Q250" i="28"/>
  <c r="AH250" i="28" s="1"/>
  <c r="Q256" i="28"/>
  <c r="AH256" i="28" s="1"/>
  <c r="Q262" i="28"/>
  <c r="AH262" i="28" s="1"/>
  <c r="Q268" i="28"/>
  <c r="AH268" i="28" s="1"/>
  <c r="Q274" i="28"/>
  <c r="AH274" i="28" s="1"/>
  <c r="Q280" i="28"/>
  <c r="AH280" i="28" s="1"/>
  <c r="Q286" i="28"/>
  <c r="AH286" i="28" s="1"/>
  <c r="Q292" i="28"/>
  <c r="AH292" i="28" s="1"/>
  <c r="Q298" i="28"/>
  <c r="AH298" i="28" s="1"/>
  <c r="Q304" i="28"/>
  <c r="AH304" i="28" s="1"/>
  <c r="Q310" i="28"/>
  <c r="AH310" i="28" s="1"/>
  <c r="Q316" i="28"/>
  <c r="AH316" i="28" s="1"/>
  <c r="Q322" i="28"/>
  <c r="AH322" i="28" s="1"/>
  <c r="Q328" i="28"/>
  <c r="AH328" i="28" s="1"/>
  <c r="Q334" i="28"/>
  <c r="AH334" i="28" s="1"/>
  <c r="S337" i="28"/>
  <c r="AR337" i="28" s="1"/>
  <c r="S339" i="28"/>
  <c r="AR339" i="28" s="1"/>
  <c r="S341" i="28"/>
  <c r="AR341" i="28" s="1"/>
  <c r="S343" i="28"/>
  <c r="AR343" i="28" s="1"/>
  <c r="S345" i="28"/>
  <c r="AR345" i="28" s="1"/>
  <c r="S347" i="28"/>
  <c r="AR347" i="28" s="1"/>
  <c r="S349" i="28"/>
  <c r="AR349" i="28" s="1"/>
  <c r="S351" i="28"/>
  <c r="AR351" i="28" s="1"/>
  <c r="S353" i="28"/>
  <c r="AR353" i="28" s="1"/>
  <c r="S355" i="28"/>
  <c r="AR355" i="28" s="1"/>
  <c r="S357" i="28"/>
  <c r="AR357" i="28" s="1"/>
  <c r="S359" i="28"/>
  <c r="AR359" i="28" s="1"/>
  <c r="S361" i="28"/>
  <c r="AR361" i="28" s="1"/>
  <c r="S363" i="28"/>
  <c r="AR363" i="28" s="1"/>
  <c r="S365" i="28"/>
  <c r="AR365" i="28" s="1"/>
  <c r="S367" i="28"/>
  <c r="AR367" i="28" s="1"/>
  <c r="S369" i="28"/>
  <c r="AR369" i="28" s="1"/>
  <c r="S371" i="28"/>
  <c r="AR371" i="28" s="1"/>
  <c r="S373" i="28"/>
  <c r="AR373" i="28" s="1"/>
  <c r="S375" i="28"/>
  <c r="AR375" i="28" s="1"/>
  <c r="S377" i="28"/>
  <c r="AR377" i="28" s="1"/>
  <c r="S379" i="28"/>
  <c r="AR379" i="28" s="1"/>
  <c r="S381" i="28"/>
  <c r="AR381" i="28" s="1"/>
  <c r="S383" i="28"/>
  <c r="AR383" i="28" s="1"/>
  <c r="S385" i="28"/>
  <c r="AR385" i="28" s="1"/>
  <c r="S387" i="28"/>
  <c r="AR387" i="28" s="1"/>
  <c r="S389" i="28"/>
  <c r="AR389" i="28" s="1"/>
  <c r="S391" i="28"/>
  <c r="AR391" i="28" s="1"/>
  <c r="S393" i="28"/>
  <c r="AR393" i="28" s="1"/>
  <c r="S395" i="28"/>
  <c r="AR395" i="28" s="1"/>
  <c r="S397" i="28"/>
  <c r="AR397" i="28" s="1"/>
  <c r="S399" i="28"/>
  <c r="AR399" i="28" s="1"/>
  <c r="S401" i="28"/>
  <c r="AR401" i="28" s="1"/>
  <c r="S403" i="28"/>
  <c r="AR403" i="28" s="1"/>
  <c r="S405" i="28"/>
  <c r="AR405" i="28" s="1"/>
  <c r="S407" i="28"/>
  <c r="AR407" i="28" s="1"/>
  <c r="S409" i="28"/>
  <c r="AR409" i="28" s="1"/>
  <c r="S411" i="28"/>
  <c r="AR411" i="28" s="1"/>
  <c r="S413" i="28"/>
  <c r="AR413" i="28" s="1"/>
  <c r="S415" i="28"/>
  <c r="AR415" i="28" s="1"/>
  <c r="S417" i="28"/>
  <c r="AR417" i="28" s="1"/>
  <c r="S419" i="28"/>
  <c r="AR419" i="28" s="1"/>
  <c r="S421" i="28"/>
  <c r="AR421" i="28" s="1"/>
  <c r="S423" i="28"/>
  <c r="AR423" i="28" s="1"/>
  <c r="S425" i="28"/>
  <c r="AR425" i="28" s="1"/>
  <c r="S427" i="28"/>
  <c r="AR427" i="28" s="1"/>
  <c r="S429" i="28"/>
  <c r="AR429" i="28" s="1"/>
  <c r="S431" i="28"/>
  <c r="AR431" i="28" s="1"/>
  <c r="S433" i="28"/>
  <c r="AR433" i="28" s="1"/>
  <c r="S435" i="28"/>
  <c r="AR435" i="28" s="1"/>
  <c r="S437" i="28"/>
  <c r="AR437" i="28" s="1"/>
  <c r="S439" i="28"/>
  <c r="AR439" i="28" s="1"/>
  <c r="S441" i="28"/>
  <c r="AR441" i="28" s="1"/>
  <c r="S443" i="28"/>
  <c r="AR443" i="28" s="1"/>
  <c r="S445" i="28"/>
  <c r="AR445" i="28" s="1"/>
  <c r="S447" i="28"/>
  <c r="AR447" i="28" s="1"/>
  <c r="S449" i="28"/>
  <c r="AR449" i="28" s="1"/>
  <c r="S451" i="28"/>
  <c r="AR451" i="28" s="1"/>
  <c r="S453" i="28"/>
  <c r="AR453" i="28" s="1"/>
  <c r="S455" i="28"/>
  <c r="AR455" i="28" s="1"/>
  <c r="S457" i="28"/>
  <c r="AR457" i="28" s="1"/>
  <c r="Q174" i="28"/>
  <c r="AH174" i="28" s="1"/>
  <c r="Q190" i="28"/>
  <c r="AH190" i="28" s="1"/>
  <c r="T201" i="28"/>
  <c r="AW201" i="28" s="1"/>
  <c r="R209" i="28"/>
  <c r="AM209" i="28" s="1"/>
  <c r="R215" i="28"/>
  <c r="AM215" i="28" s="1"/>
  <c r="R221" i="28"/>
  <c r="AM221" i="28" s="1"/>
  <c r="R227" i="28"/>
  <c r="AM227" i="28" s="1"/>
  <c r="R233" i="28"/>
  <c r="AM233" i="28" s="1"/>
  <c r="R239" i="28"/>
  <c r="AM239" i="28" s="1"/>
  <c r="R245" i="28"/>
  <c r="AM245" i="28" s="1"/>
  <c r="R251" i="28"/>
  <c r="AM251" i="28" s="1"/>
  <c r="R257" i="28"/>
  <c r="AM257" i="28" s="1"/>
  <c r="R263" i="28"/>
  <c r="AM263" i="28" s="1"/>
  <c r="R269" i="28"/>
  <c r="AM269" i="28" s="1"/>
  <c r="R275" i="28"/>
  <c r="AM275" i="28" s="1"/>
  <c r="R281" i="28"/>
  <c r="AM281" i="28" s="1"/>
  <c r="R287" i="28"/>
  <c r="AM287" i="28" s="1"/>
  <c r="R293" i="28"/>
  <c r="AM293" i="28" s="1"/>
  <c r="R299" i="28"/>
  <c r="AM299" i="28" s="1"/>
  <c r="R305" i="28"/>
  <c r="AM305" i="28" s="1"/>
  <c r="R311" i="28"/>
  <c r="AM311" i="28" s="1"/>
  <c r="R317" i="28"/>
  <c r="AM317" i="28" s="1"/>
  <c r="R323" i="28"/>
  <c r="AM323" i="28" s="1"/>
  <c r="R329" i="28"/>
  <c r="AM329" i="28" s="1"/>
  <c r="R335" i="28"/>
  <c r="AM335" i="28" s="1"/>
  <c r="T337" i="28"/>
  <c r="AW337" i="28" s="1"/>
  <c r="T339" i="28"/>
  <c r="AW339" i="28" s="1"/>
  <c r="T341" i="28"/>
  <c r="AW341" i="28" s="1"/>
  <c r="T343" i="28"/>
  <c r="AW343" i="28" s="1"/>
  <c r="T345" i="28"/>
  <c r="AW345" i="28" s="1"/>
  <c r="T347" i="28"/>
  <c r="AW347" i="28" s="1"/>
  <c r="T349" i="28"/>
  <c r="AW349" i="28" s="1"/>
  <c r="T351" i="28"/>
  <c r="AW351" i="28" s="1"/>
  <c r="T353" i="28"/>
  <c r="AW353" i="28" s="1"/>
  <c r="T355" i="28"/>
  <c r="AW355" i="28" s="1"/>
  <c r="T357" i="28"/>
  <c r="AW357" i="28" s="1"/>
  <c r="T359" i="28"/>
  <c r="AW359" i="28" s="1"/>
  <c r="T361" i="28"/>
  <c r="AW361" i="28" s="1"/>
  <c r="T363" i="28"/>
  <c r="AW363" i="28" s="1"/>
  <c r="T365" i="28"/>
  <c r="AW365" i="28" s="1"/>
  <c r="T367" i="28"/>
  <c r="AW367" i="28" s="1"/>
  <c r="T369" i="28"/>
  <c r="AW369" i="28" s="1"/>
  <c r="T371" i="28"/>
  <c r="AW371" i="28" s="1"/>
  <c r="T373" i="28"/>
  <c r="AW373" i="28" s="1"/>
  <c r="T375" i="28"/>
  <c r="AW375" i="28" s="1"/>
  <c r="T377" i="28"/>
  <c r="AW377" i="28" s="1"/>
  <c r="T379" i="28"/>
  <c r="AW379" i="28" s="1"/>
  <c r="T381" i="28"/>
  <c r="AW381" i="28" s="1"/>
  <c r="T383" i="28"/>
  <c r="AW383" i="28" s="1"/>
  <c r="T385" i="28"/>
  <c r="AW385" i="28" s="1"/>
  <c r="T387" i="28"/>
  <c r="AW387" i="28" s="1"/>
  <c r="T389" i="28"/>
  <c r="AW389" i="28" s="1"/>
  <c r="T391" i="28"/>
  <c r="AW391" i="28" s="1"/>
  <c r="T393" i="28"/>
  <c r="AW393" i="28" s="1"/>
  <c r="T395" i="28"/>
  <c r="AW395" i="28" s="1"/>
  <c r="T397" i="28"/>
  <c r="AW397" i="28" s="1"/>
  <c r="T399" i="28"/>
  <c r="AW399" i="28" s="1"/>
  <c r="T401" i="28"/>
  <c r="AW401" i="28" s="1"/>
  <c r="T403" i="28"/>
  <c r="AW403" i="28" s="1"/>
  <c r="T405" i="28"/>
  <c r="AW405" i="28" s="1"/>
  <c r="T407" i="28"/>
  <c r="AW407" i="28" s="1"/>
  <c r="T409" i="28"/>
  <c r="AW409" i="28" s="1"/>
  <c r="T411" i="28"/>
  <c r="AW411" i="28" s="1"/>
  <c r="T413" i="28"/>
  <c r="AW413" i="28" s="1"/>
  <c r="T415" i="28"/>
  <c r="AW415" i="28" s="1"/>
  <c r="T417" i="28"/>
  <c r="AW417" i="28" s="1"/>
  <c r="Q176" i="28"/>
  <c r="AH176" i="28" s="1"/>
  <c r="T191" i="28"/>
  <c r="AW191" i="28" s="1"/>
  <c r="Q202" i="28"/>
  <c r="AH202" i="28" s="1"/>
  <c r="S209" i="28"/>
  <c r="AR209" i="28" s="1"/>
  <c r="S215" i="28"/>
  <c r="AR215" i="28" s="1"/>
  <c r="S221" i="28"/>
  <c r="AR221" i="28" s="1"/>
  <c r="S227" i="28"/>
  <c r="AR227" i="28" s="1"/>
  <c r="S233" i="28"/>
  <c r="AR233" i="28" s="1"/>
  <c r="S239" i="28"/>
  <c r="AR239" i="28" s="1"/>
  <c r="S245" i="28"/>
  <c r="AR245" i="28" s="1"/>
  <c r="S251" i="28"/>
  <c r="AR251" i="28" s="1"/>
  <c r="S257" i="28"/>
  <c r="AR257" i="28" s="1"/>
  <c r="S263" i="28"/>
  <c r="AR263" i="28" s="1"/>
  <c r="S269" i="28"/>
  <c r="AR269" i="28" s="1"/>
  <c r="S275" i="28"/>
  <c r="AR275" i="28" s="1"/>
  <c r="S281" i="28"/>
  <c r="AR281" i="28" s="1"/>
  <c r="S287" i="28"/>
  <c r="AR287" i="28" s="1"/>
  <c r="S293" i="28"/>
  <c r="AR293" i="28" s="1"/>
  <c r="S299" i="28"/>
  <c r="AR299" i="28" s="1"/>
  <c r="S305" i="28"/>
  <c r="AR305" i="28" s="1"/>
  <c r="S311" i="28"/>
  <c r="AR311" i="28" s="1"/>
  <c r="S317" i="28"/>
  <c r="AR317" i="28" s="1"/>
  <c r="S323" i="28"/>
  <c r="AR323" i="28" s="1"/>
  <c r="S329" i="28"/>
  <c r="AR329" i="28" s="1"/>
  <c r="S335" i="28"/>
  <c r="AR335" i="28" s="1"/>
  <c r="U337" i="28"/>
  <c r="BB337" i="28" s="1"/>
  <c r="U339" i="28"/>
  <c r="BB339" i="28" s="1"/>
  <c r="U341" i="28"/>
  <c r="BB341" i="28" s="1"/>
  <c r="U343" i="28"/>
  <c r="BB343" i="28" s="1"/>
  <c r="U345" i="28"/>
  <c r="BB345" i="28" s="1"/>
  <c r="U347" i="28"/>
  <c r="BB347" i="28" s="1"/>
  <c r="U349" i="28"/>
  <c r="BB349" i="28" s="1"/>
  <c r="U351" i="28"/>
  <c r="BB351" i="28" s="1"/>
  <c r="U353" i="28"/>
  <c r="BB353" i="28" s="1"/>
  <c r="U355" i="28"/>
  <c r="BB355" i="28" s="1"/>
  <c r="U357" i="28"/>
  <c r="BB357" i="28" s="1"/>
  <c r="U359" i="28"/>
  <c r="BB359" i="28" s="1"/>
  <c r="U361" i="28"/>
  <c r="BB361" i="28" s="1"/>
  <c r="U363" i="28"/>
  <c r="BB363" i="28" s="1"/>
  <c r="U365" i="28"/>
  <c r="BB365" i="28" s="1"/>
  <c r="U367" i="28"/>
  <c r="BB367" i="28" s="1"/>
  <c r="Q178" i="28"/>
  <c r="AH178" i="28" s="1"/>
  <c r="Q192" i="28"/>
  <c r="AH192" i="28" s="1"/>
  <c r="S203" i="28"/>
  <c r="AR203" i="28" s="1"/>
  <c r="T209" i="28"/>
  <c r="AW209" i="28" s="1"/>
  <c r="T215" i="28"/>
  <c r="AW215" i="28" s="1"/>
  <c r="T221" i="28"/>
  <c r="AW221" i="28" s="1"/>
  <c r="T227" i="28"/>
  <c r="AW227" i="28" s="1"/>
  <c r="T233" i="28"/>
  <c r="AW233" i="28" s="1"/>
  <c r="T239" i="28"/>
  <c r="AW239" i="28" s="1"/>
  <c r="T245" i="28"/>
  <c r="AW245" i="28" s="1"/>
  <c r="T251" i="28"/>
  <c r="AW251" i="28" s="1"/>
  <c r="T257" i="28"/>
  <c r="AW257" i="28" s="1"/>
  <c r="T263" i="28"/>
  <c r="AW263" i="28" s="1"/>
  <c r="T269" i="28"/>
  <c r="AW269" i="28" s="1"/>
  <c r="T275" i="28"/>
  <c r="AW275" i="28" s="1"/>
  <c r="T281" i="28"/>
  <c r="AW281" i="28" s="1"/>
  <c r="T287" i="28"/>
  <c r="AW287" i="28" s="1"/>
  <c r="T293" i="28"/>
  <c r="AW293" i="28" s="1"/>
  <c r="T299" i="28"/>
  <c r="AW299" i="28" s="1"/>
  <c r="T305" i="28"/>
  <c r="AW305" i="28" s="1"/>
  <c r="T311" i="28"/>
  <c r="AW311" i="28" s="1"/>
  <c r="T317" i="28"/>
  <c r="AW317" i="28" s="1"/>
  <c r="T323" i="28"/>
  <c r="AW323" i="28" s="1"/>
  <c r="T329" i="28"/>
  <c r="AW329" i="28" s="1"/>
  <c r="T335" i="28"/>
  <c r="AW335" i="28" s="1"/>
  <c r="V337" i="28"/>
  <c r="BG337" i="28" s="1"/>
  <c r="V339" i="28"/>
  <c r="BG339" i="28" s="1"/>
  <c r="V341" i="28"/>
  <c r="BG341" i="28" s="1"/>
  <c r="V343" i="28"/>
  <c r="BG343" i="28" s="1"/>
  <c r="V345" i="28"/>
  <c r="BG345" i="28" s="1"/>
  <c r="V347" i="28"/>
  <c r="BG347" i="28" s="1"/>
  <c r="V349" i="28"/>
  <c r="BG349" i="28" s="1"/>
  <c r="V351" i="28"/>
  <c r="BG351" i="28" s="1"/>
  <c r="V353" i="28"/>
  <c r="BG353" i="28" s="1"/>
  <c r="V355" i="28"/>
  <c r="BG355" i="28" s="1"/>
  <c r="V357" i="28"/>
  <c r="BG357" i="28" s="1"/>
  <c r="V359" i="28"/>
  <c r="BG359" i="28" s="1"/>
  <c r="V361" i="28"/>
  <c r="BG361" i="28" s="1"/>
  <c r="V363" i="28"/>
  <c r="BG363" i="28" s="1"/>
  <c r="V365" i="28"/>
  <c r="BG365" i="28" s="1"/>
  <c r="V367" i="28"/>
  <c r="BG367" i="28" s="1"/>
  <c r="V369" i="28"/>
  <c r="BG369" i="28" s="1"/>
  <c r="V371" i="28"/>
  <c r="BG371" i="28" s="1"/>
  <c r="V373" i="28"/>
  <c r="BG373" i="28" s="1"/>
  <c r="V375" i="28"/>
  <c r="BG375" i="28" s="1"/>
  <c r="V377" i="28"/>
  <c r="BG377" i="28" s="1"/>
  <c r="V379" i="28"/>
  <c r="BG379" i="28" s="1"/>
  <c r="V381" i="28"/>
  <c r="BG381" i="28" s="1"/>
  <c r="V383" i="28"/>
  <c r="BG383" i="28" s="1"/>
  <c r="V385" i="28"/>
  <c r="BG385" i="28" s="1"/>
  <c r="V387" i="28"/>
  <c r="BG387" i="28" s="1"/>
  <c r="V389" i="28"/>
  <c r="BG389" i="28" s="1"/>
  <c r="V391" i="28"/>
  <c r="BG391" i="28" s="1"/>
  <c r="V393" i="28"/>
  <c r="BG393" i="28" s="1"/>
  <c r="V395" i="28"/>
  <c r="BG395" i="28" s="1"/>
  <c r="V397" i="28"/>
  <c r="BG397" i="28" s="1"/>
  <c r="V399" i="28"/>
  <c r="BG399" i="28" s="1"/>
  <c r="V401" i="28"/>
  <c r="BG401" i="28" s="1"/>
  <c r="V403" i="28"/>
  <c r="BG403" i="28" s="1"/>
  <c r="V405" i="28"/>
  <c r="BG405" i="28" s="1"/>
  <c r="V407" i="28"/>
  <c r="BG407" i="28" s="1"/>
  <c r="V409" i="28"/>
  <c r="BG409" i="28" s="1"/>
  <c r="V411" i="28"/>
  <c r="BG411" i="28" s="1"/>
  <c r="V413" i="28"/>
  <c r="BG413" i="28" s="1"/>
  <c r="V415" i="28"/>
  <c r="BG415" i="28" s="1"/>
  <c r="V417" i="28"/>
  <c r="BG417" i="28" s="1"/>
  <c r="V419" i="28"/>
  <c r="BG419" i="28" s="1"/>
  <c r="V421" i="28"/>
  <c r="BG421" i="28" s="1"/>
  <c r="V423" i="28"/>
  <c r="BG423" i="28" s="1"/>
  <c r="V425" i="28"/>
  <c r="BG425" i="28" s="1"/>
  <c r="V427" i="28"/>
  <c r="BG427" i="28" s="1"/>
  <c r="V429" i="28"/>
  <c r="BG429" i="28" s="1"/>
  <c r="Q182" i="28"/>
  <c r="AH182" i="28" s="1"/>
  <c r="Q194" i="28"/>
  <c r="AH194" i="28" s="1"/>
  <c r="Q204" i="28"/>
  <c r="AH204" i="28" s="1"/>
  <c r="R211" i="28"/>
  <c r="AM211" i="28" s="1"/>
  <c r="R217" i="28"/>
  <c r="AM217" i="28" s="1"/>
  <c r="R223" i="28"/>
  <c r="AM223" i="28" s="1"/>
  <c r="R229" i="28"/>
  <c r="AM229" i="28" s="1"/>
  <c r="R235" i="28"/>
  <c r="AM235" i="28" s="1"/>
  <c r="R241" i="28"/>
  <c r="AM241" i="28" s="1"/>
  <c r="R247" i="28"/>
  <c r="AM247" i="28" s="1"/>
  <c r="R253" i="28"/>
  <c r="AM253" i="28" s="1"/>
  <c r="R259" i="28"/>
  <c r="AM259" i="28" s="1"/>
  <c r="R265" i="28"/>
  <c r="AM265" i="28" s="1"/>
  <c r="R271" i="28"/>
  <c r="AM271" i="28" s="1"/>
  <c r="R277" i="28"/>
  <c r="AM277" i="28" s="1"/>
  <c r="R283" i="28"/>
  <c r="AM283" i="28" s="1"/>
  <c r="R289" i="28"/>
  <c r="AM289" i="28" s="1"/>
  <c r="R295" i="28"/>
  <c r="AM295" i="28" s="1"/>
  <c r="R301" i="28"/>
  <c r="AM301" i="28" s="1"/>
  <c r="R307" i="28"/>
  <c r="AM307" i="28" s="1"/>
  <c r="R313" i="28"/>
  <c r="AM313" i="28" s="1"/>
  <c r="R319" i="28"/>
  <c r="AM319" i="28" s="1"/>
  <c r="R325" i="28"/>
  <c r="AM325" i="28" s="1"/>
  <c r="R331" i="28"/>
  <c r="AM331" i="28" s="1"/>
  <c r="R336" i="28"/>
  <c r="AM336" i="28" s="1"/>
  <c r="R338" i="28"/>
  <c r="AM338" i="28" s="1"/>
  <c r="R340" i="28"/>
  <c r="AM340" i="28" s="1"/>
  <c r="R342" i="28"/>
  <c r="AM342" i="28" s="1"/>
  <c r="R344" i="28"/>
  <c r="AM344" i="28" s="1"/>
  <c r="R346" i="28"/>
  <c r="AM346" i="28" s="1"/>
  <c r="R348" i="28"/>
  <c r="AM348" i="28" s="1"/>
  <c r="R350" i="28"/>
  <c r="AM350" i="28" s="1"/>
  <c r="R352" i="28"/>
  <c r="AM352" i="28" s="1"/>
  <c r="R354" i="28"/>
  <c r="AM354" i="28" s="1"/>
  <c r="R356" i="28"/>
  <c r="AM356" i="28" s="1"/>
  <c r="R358" i="28"/>
  <c r="AM358" i="28" s="1"/>
  <c r="R360" i="28"/>
  <c r="AM360" i="28" s="1"/>
  <c r="R362" i="28"/>
  <c r="AM362" i="28" s="1"/>
  <c r="R364" i="28"/>
  <c r="AM364" i="28" s="1"/>
  <c r="R366" i="28"/>
  <c r="AM366" i="28" s="1"/>
  <c r="R368" i="28"/>
  <c r="AM368" i="28" s="1"/>
  <c r="R370" i="28"/>
  <c r="AM370" i="28" s="1"/>
  <c r="R372" i="28"/>
  <c r="AM372" i="28" s="1"/>
  <c r="R374" i="28"/>
  <c r="AM374" i="28" s="1"/>
  <c r="R376" i="28"/>
  <c r="AM376" i="28" s="1"/>
  <c r="R378" i="28"/>
  <c r="AM378" i="28" s="1"/>
  <c r="R380" i="28"/>
  <c r="AM380" i="28" s="1"/>
  <c r="R382" i="28"/>
  <c r="AM382" i="28" s="1"/>
  <c r="R384" i="28"/>
  <c r="AM384" i="28" s="1"/>
  <c r="R386" i="28"/>
  <c r="AM386" i="28" s="1"/>
  <c r="R388" i="28"/>
  <c r="AM388" i="28" s="1"/>
  <c r="R390" i="28"/>
  <c r="AM390" i="28" s="1"/>
  <c r="R392" i="28"/>
  <c r="AM392" i="28" s="1"/>
  <c r="R394" i="28"/>
  <c r="AM394" i="28" s="1"/>
  <c r="R396" i="28"/>
  <c r="AM396" i="28" s="1"/>
  <c r="R398" i="28"/>
  <c r="AM398" i="28" s="1"/>
  <c r="R400" i="28"/>
  <c r="AM400" i="28" s="1"/>
  <c r="R402" i="28"/>
  <c r="AM402" i="28" s="1"/>
  <c r="R404" i="28"/>
  <c r="AM404" i="28" s="1"/>
  <c r="R406" i="28"/>
  <c r="AM406" i="28" s="1"/>
  <c r="R408" i="28"/>
  <c r="AM408" i="28" s="1"/>
  <c r="R410" i="28"/>
  <c r="AM410" i="28" s="1"/>
  <c r="R412" i="28"/>
  <c r="AM412" i="28" s="1"/>
  <c r="R414" i="28"/>
  <c r="AM414" i="28" s="1"/>
  <c r="R416" i="28"/>
  <c r="AM416" i="28" s="1"/>
  <c r="R418" i="28"/>
  <c r="AM418" i="28" s="1"/>
  <c r="R420" i="28"/>
  <c r="AM420" i="28" s="1"/>
  <c r="R422" i="28"/>
  <c r="AM422" i="28" s="1"/>
  <c r="R424" i="28"/>
  <c r="AM424" i="28" s="1"/>
  <c r="R426" i="28"/>
  <c r="AM426" i="28" s="1"/>
  <c r="R428" i="28"/>
  <c r="AM428" i="28" s="1"/>
  <c r="R430" i="28"/>
  <c r="AM430" i="28" s="1"/>
  <c r="R432" i="28"/>
  <c r="AM432" i="28" s="1"/>
  <c r="R434" i="28"/>
  <c r="AM434" i="28" s="1"/>
  <c r="R436" i="28"/>
  <c r="AM436" i="28" s="1"/>
  <c r="R438" i="28"/>
  <c r="AM438" i="28" s="1"/>
  <c r="R440" i="28"/>
  <c r="AM440" i="28" s="1"/>
  <c r="R442" i="28"/>
  <c r="AM442" i="28" s="1"/>
  <c r="R444" i="28"/>
  <c r="AM444" i="28" s="1"/>
  <c r="R446" i="28"/>
  <c r="AM446" i="28" s="1"/>
  <c r="R448" i="28"/>
  <c r="AM448" i="28" s="1"/>
  <c r="R450" i="28"/>
  <c r="AM450" i="28" s="1"/>
  <c r="R452" i="28"/>
  <c r="AM452" i="28" s="1"/>
  <c r="R454" i="28"/>
  <c r="AM454" i="28" s="1"/>
  <c r="R456" i="28"/>
  <c r="AM456" i="28" s="1"/>
  <c r="Q240" i="28"/>
  <c r="AH240" i="28" s="1"/>
  <c r="Q312" i="28"/>
  <c r="AH312" i="28" s="1"/>
  <c r="Q352" i="28"/>
  <c r="AH352" i="28" s="1"/>
  <c r="Q372" i="28"/>
  <c r="AH372" i="28" s="1"/>
  <c r="Q384" i="28"/>
  <c r="AH384" i="28" s="1"/>
  <c r="Q396" i="28"/>
  <c r="AH396" i="28" s="1"/>
  <c r="Q408" i="28"/>
  <c r="AH408" i="28" s="1"/>
  <c r="Q418" i="28"/>
  <c r="AH418" i="28" s="1"/>
  <c r="Q422" i="28"/>
  <c r="AH422" i="28" s="1"/>
  <c r="Q426" i="28"/>
  <c r="AH426" i="28" s="1"/>
  <c r="Q246" i="28"/>
  <c r="AH246" i="28" s="1"/>
  <c r="Q318" i="28"/>
  <c r="AH318" i="28" s="1"/>
  <c r="Q354" i="28"/>
  <c r="AH354" i="28" s="1"/>
  <c r="U373" i="28"/>
  <c r="BB373" i="28" s="1"/>
  <c r="U385" i="28"/>
  <c r="BB385" i="28" s="1"/>
  <c r="U397" i="28"/>
  <c r="BB397" i="28" s="1"/>
  <c r="U409" i="28"/>
  <c r="BB409" i="28" s="1"/>
  <c r="T418" i="28"/>
  <c r="AW418" i="28" s="1"/>
  <c r="T422" i="28"/>
  <c r="AW422" i="28" s="1"/>
  <c r="T426" i="28"/>
  <c r="AW426" i="28" s="1"/>
  <c r="T430" i="28"/>
  <c r="AW430" i="28" s="1"/>
  <c r="T433" i="28"/>
  <c r="AW433" i="28" s="1"/>
  <c r="T436" i="28"/>
  <c r="AW436" i="28" s="1"/>
  <c r="T439" i="28"/>
  <c r="AW439" i="28" s="1"/>
  <c r="T442" i="28"/>
  <c r="AW442" i="28" s="1"/>
  <c r="T445" i="28"/>
  <c r="AW445" i="28" s="1"/>
  <c r="T448" i="28"/>
  <c r="AW448" i="28" s="1"/>
  <c r="T451" i="28"/>
  <c r="AW451" i="28" s="1"/>
  <c r="T454" i="28"/>
  <c r="AW454" i="28" s="1"/>
  <c r="R457" i="28"/>
  <c r="AM457" i="28" s="1"/>
  <c r="S459" i="28"/>
  <c r="AR459" i="28" s="1"/>
  <c r="S461" i="28"/>
  <c r="AR461" i="28" s="1"/>
  <c r="S463" i="28"/>
  <c r="AR463" i="28" s="1"/>
  <c r="S465" i="28"/>
  <c r="AR465" i="28" s="1"/>
  <c r="S467" i="28"/>
  <c r="AR467" i="28" s="1"/>
  <c r="S469" i="28"/>
  <c r="AR469" i="28" s="1"/>
  <c r="S471" i="28"/>
  <c r="AR471" i="28" s="1"/>
  <c r="S473" i="28"/>
  <c r="AR473" i="28" s="1"/>
  <c r="S475" i="28"/>
  <c r="AR475" i="28" s="1"/>
  <c r="S477" i="28"/>
  <c r="AR477" i="28" s="1"/>
  <c r="S479" i="28"/>
  <c r="AR479" i="28" s="1"/>
  <c r="S481" i="28"/>
  <c r="AR481" i="28" s="1"/>
  <c r="S483" i="28"/>
  <c r="AR483" i="28" s="1"/>
  <c r="S485" i="28"/>
  <c r="AR485" i="28" s="1"/>
  <c r="S487" i="28"/>
  <c r="AR487" i="28" s="1"/>
  <c r="S489" i="28"/>
  <c r="AR489" i="28" s="1"/>
  <c r="S491" i="28"/>
  <c r="AR491" i="28" s="1"/>
  <c r="S493" i="28"/>
  <c r="AR493" i="28" s="1"/>
  <c r="S495" i="28"/>
  <c r="AR495" i="28" s="1"/>
  <c r="S497" i="28"/>
  <c r="AR497" i="28" s="1"/>
  <c r="S499" i="28"/>
  <c r="AR499" i="28" s="1"/>
  <c r="S45" i="28"/>
  <c r="AR45" i="28" s="1"/>
  <c r="S47" i="28"/>
  <c r="AR47" i="28" s="1"/>
  <c r="S49" i="28"/>
  <c r="AR49" i="28" s="1"/>
  <c r="S51" i="28"/>
  <c r="AR51" i="28" s="1"/>
  <c r="S53" i="28"/>
  <c r="AR53" i="28" s="1"/>
  <c r="S55" i="28"/>
  <c r="AR55" i="28" s="1"/>
  <c r="S57" i="28"/>
  <c r="AR57" i="28" s="1"/>
  <c r="S59" i="28"/>
  <c r="AR59" i="28" s="1"/>
  <c r="S61" i="28"/>
  <c r="AR61" i="28" s="1"/>
  <c r="S63" i="28"/>
  <c r="AR63" i="28" s="1"/>
  <c r="S65" i="28"/>
  <c r="AR65" i="28" s="1"/>
  <c r="S67" i="28"/>
  <c r="AR67" i="28" s="1"/>
  <c r="S69" i="28"/>
  <c r="AR69" i="28" s="1"/>
  <c r="S71" i="28"/>
  <c r="AR71" i="28" s="1"/>
  <c r="S73" i="28"/>
  <c r="AR73" i="28" s="1"/>
  <c r="S75" i="28"/>
  <c r="AR75" i="28" s="1"/>
  <c r="S77" i="28"/>
  <c r="AR77" i="28" s="1"/>
  <c r="S79" i="28"/>
  <c r="AR79" i="28" s="1"/>
  <c r="S81" i="28"/>
  <c r="AR81" i="28" s="1"/>
  <c r="S83" i="28"/>
  <c r="AR83" i="28" s="1"/>
  <c r="S85" i="28"/>
  <c r="AR85" i="28" s="1"/>
  <c r="S87" i="28"/>
  <c r="AR87" i="28" s="1"/>
  <c r="S89" i="28"/>
  <c r="AR89" i="28" s="1"/>
  <c r="S91" i="28"/>
  <c r="AR91" i="28" s="1"/>
  <c r="S93" i="28"/>
  <c r="AR93" i="28" s="1"/>
  <c r="S95" i="28"/>
  <c r="AR95" i="28" s="1"/>
  <c r="S97" i="28"/>
  <c r="AR97" i="28" s="1"/>
  <c r="S99" i="28"/>
  <c r="AR99" i="28" s="1"/>
  <c r="S101" i="28"/>
  <c r="AR101" i="28" s="1"/>
  <c r="S103" i="28"/>
  <c r="AR103" i="28" s="1"/>
  <c r="S105" i="28"/>
  <c r="AR105" i="28" s="1"/>
  <c r="S107" i="28"/>
  <c r="AR107" i="28" s="1"/>
  <c r="S109" i="28"/>
  <c r="AR109" i="28" s="1"/>
  <c r="S111" i="28"/>
  <c r="AR111" i="28" s="1"/>
  <c r="S113" i="28"/>
  <c r="AR113" i="28" s="1"/>
  <c r="S115" i="28"/>
  <c r="AR115" i="28" s="1"/>
  <c r="S117" i="28"/>
  <c r="AR117" i="28" s="1"/>
  <c r="S119" i="28"/>
  <c r="AR119" i="28" s="1"/>
  <c r="S121" i="28"/>
  <c r="AR121" i="28" s="1"/>
  <c r="S123" i="28"/>
  <c r="AR123" i="28" s="1"/>
  <c r="S125" i="28"/>
  <c r="AR125" i="28" s="1"/>
  <c r="S127" i="28"/>
  <c r="AR127" i="28" s="1"/>
  <c r="S129" i="28"/>
  <c r="AR129" i="28" s="1"/>
  <c r="S131" i="28"/>
  <c r="AR131" i="28" s="1"/>
  <c r="Q252" i="28"/>
  <c r="AH252" i="28" s="1"/>
  <c r="Q324" i="28"/>
  <c r="AH324" i="28" s="1"/>
  <c r="Q356" i="28"/>
  <c r="AH356" i="28" s="1"/>
  <c r="Q374" i="28"/>
  <c r="AH374" i="28" s="1"/>
  <c r="Q386" i="28"/>
  <c r="AH386" i="28" s="1"/>
  <c r="Q398" i="28"/>
  <c r="AH398" i="28" s="1"/>
  <c r="Q410" i="28"/>
  <c r="AH410" i="28" s="1"/>
  <c r="V418" i="28"/>
  <c r="BG418" i="28" s="1"/>
  <c r="V422" i="28"/>
  <c r="BG422" i="28" s="1"/>
  <c r="V426" i="28"/>
  <c r="BG426" i="28" s="1"/>
  <c r="U430" i="28"/>
  <c r="BB430" i="28" s="1"/>
  <c r="U433" i="28"/>
  <c r="BB433" i="28" s="1"/>
  <c r="U436" i="28"/>
  <c r="BB436" i="28" s="1"/>
  <c r="U439" i="28"/>
  <c r="BB439" i="28" s="1"/>
  <c r="U442" i="28"/>
  <c r="BB442" i="28" s="1"/>
  <c r="U445" i="28"/>
  <c r="BB445" i="28" s="1"/>
  <c r="U448" i="28"/>
  <c r="BB448" i="28" s="1"/>
  <c r="U451" i="28"/>
  <c r="BB451" i="28" s="1"/>
  <c r="U454" i="28"/>
  <c r="BB454" i="28" s="1"/>
  <c r="T457" i="28"/>
  <c r="AW457" i="28" s="1"/>
  <c r="T459" i="28"/>
  <c r="AW459" i="28" s="1"/>
  <c r="T461" i="28"/>
  <c r="AW461" i="28" s="1"/>
  <c r="T463" i="28"/>
  <c r="AW463" i="28" s="1"/>
  <c r="T465" i="28"/>
  <c r="AW465" i="28" s="1"/>
  <c r="T467" i="28"/>
  <c r="AW467" i="28" s="1"/>
  <c r="T469" i="28"/>
  <c r="AW469" i="28" s="1"/>
  <c r="T471" i="28"/>
  <c r="AW471" i="28" s="1"/>
  <c r="T473" i="28"/>
  <c r="AW473" i="28" s="1"/>
  <c r="T475" i="28"/>
  <c r="AW475" i="28" s="1"/>
  <c r="T477" i="28"/>
  <c r="AW477" i="28" s="1"/>
  <c r="T479" i="28"/>
  <c r="AW479" i="28" s="1"/>
  <c r="T481" i="28"/>
  <c r="AW481" i="28" s="1"/>
  <c r="T483" i="28"/>
  <c r="AW483" i="28" s="1"/>
  <c r="T485" i="28"/>
  <c r="AW485" i="28" s="1"/>
  <c r="T487" i="28"/>
  <c r="AW487" i="28" s="1"/>
  <c r="T489" i="28"/>
  <c r="AW489" i="28" s="1"/>
  <c r="T491" i="28"/>
  <c r="AW491" i="28" s="1"/>
  <c r="T493" i="28"/>
  <c r="AW493" i="28" s="1"/>
  <c r="T495" i="28"/>
  <c r="AW495" i="28" s="1"/>
  <c r="T497" i="28"/>
  <c r="AW497" i="28" s="1"/>
  <c r="T499" i="28"/>
  <c r="AW499" i="28" s="1"/>
  <c r="T45" i="28"/>
  <c r="AW45" i="28" s="1"/>
  <c r="T47" i="28"/>
  <c r="AW47" i="28" s="1"/>
  <c r="T49" i="28"/>
  <c r="AW49" i="28" s="1"/>
  <c r="T51" i="28"/>
  <c r="AW51" i="28" s="1"/>
  <c r="T53" i="28"/>
  <c r="AW53" i="28" s="1"/>
  <c r="T55" i="28"/>
  <c r="AW55" i="28" s="1"/>
  <c r="T57" i="28"/>
  <c r="AW57" i="28" s="1"/>
  <c r="T59" i="28"/>
  <c r="AW59" i="28" s="1"/>
  <c r="T61" i="28"/>
  <c r="AW61" i="28" s="1"/>
  <c r="T63" i="28"/>
  <c r="AW63" i="28" s="1"/>
  <c r="T65" i="28"/>
  <c r="AW65" i="28" s="1"/>
  <c r="T67" i="28"/>
  <c r="AW67" i="28" s="1"/>
  <c r="T69" i="28"/>
  <c r="AW69" i="28" s="1"/>
  <c r="T71" i="28"/>
  <c r="AW71" i="28" s="1"/>
  <c r="T73" i="28"/>
  <c r="AW73" i="28" s="1"/>
  <c r="T75" i="28"/>
  <c r="AW75" i="28" s="1"/>
  <c r="T77" i="28"/>
  <c r="AW77" i="28" s="1"/>
  <c r="T79" i="28"/>
  <c r="AW79" i="28" s="1"/>
  <c r="Q258" i="28"/>
  <c r="AH258" i="28" s="1"/>
  <c r="Q330" i="28"/>
  <c r="AH330" i="28" s="1"/>
  <c r="Q358" i="28"/>
  <c r="AH358" i="28" s="1"/>
  <c r="U375" i="28"/>
  <c r="BB375" i="28" s="1"/>
  <c r="U387" i="28"/>
  <c r="BB387" i="28" s="1"/>
  <c r="U399" i="28"/>
  <c r="BB399" i="28" s="1"/>
  <c r="U411" i="28"/>
  <c r="BB411" i="28" s="1"/>
  <c r="Q419" i="28"/>
  <c r="AH419" i="28" s="1"/>
  <c r="Q423" i="28"/>
  <c r="AH423" i="28" s="1"/>
  <c r="Q427" i="28"/>
  <c r="AH427" i="28" s="1"/>
  <c r="V430" i="28"/>
  <c r="BG430" i="28" s="1"/>
  <c r="V433" i="28"/>
  <c r="BG433" i="28" s="1"/>
  <c r="V436" i="28"/>
  <c r="BG436" i="28" s="1"/>
  <c r="V439" i="28"/>
  <c r="BG439" i="28" s="1"/>
  <c r="V442" i="28"/>
  <c r="BG442" i="28" s="1"/>
  <c r="V445" i="28"/>
  <c r="BG445" i="28" s="1"/>
  <c r="V448" i="28"/>
  <c r="BG448" i="28" s="1"/>
  <c r="V451" i="28"/>
  <c r="BG451" i="28" s="1"/>
  <c r="V454" i="28"/>
  <c r="BG454" i="28" s="1"/>
  <c r="U457" i="28"/>
  <c r="BB457" i="28" s="1"/>
  <c r="U459" i="28"/>
  <c r="BB459" i="28" s="1"/>
  <c r="U461" i="28"/>
  <c r="BB461" i="28" s="1"/>
  <c r="U463" i="28"/>
  <c r="BB463" i="28" s="1"/>
  <c r="U465" i="28"/>
  <c r="BB465" i="28" s="1"/>
  <c r="U467" i="28"/>
  <c r="BB467" i="28" s="1"/>
  <c r="U469" i="28"/>
  <c r="BB469" i="28" s="1"/>
  <c r="U471" i="28"/>
  <c r="BB471" i="28" s="1"/>
  <c r="U473" i="28"/>
  <c r="BB473" i="28" s="1"/>
  <c r="U475" i="28"/>
  <c r="BB475" i="28" s="1"/>
  <c r="U477" i="28"/>
  <c r="BB477" i="28" s="1"/>
  <c r="U479" i="28"/>
  <c r="BB479" i="28" s="1"/>
  <c r="U481" i="28"/>
  <c r="BB481" i="28" s="1"/>
  <c r="U483" i="28"/>
  <c r="BB483" i="28" s="1"/>
  <c r="U485" i="28"/>
  <c r="BB485" i="28" s="1"/>
  <c r="U487" i="28"/>
  <c r="BB487" i="28" s="1"/>
  <c r="U489" i="28"/>
  <c r="BB489" i="28" s="1"/>
  <c r="U491" i="28"/>
  <c r="BB491" i="28" s="1"/>
  <c r="U493" i="28"/>
  <c r="BB493" i="28" s="1"/>
  <c r="U495" i="28"/>
  <c r="BB495" i="28" s="1"/>
  <c r="U497" i="28"/>
  <c r="BB497" i="28" s="1"/>
  <c r="U499" i="28"/>
  <c r="BB499" i="28" s="1"/>
  <c r="U45" i="28"/>
  <c r="BB45" i="28" s="1"/>
  <c r="U47" i="28"/>
  <c r="BB47" i="28" s="1"/>
  <c r="U49" i="28"/>
  <c r="BB49" i="28" s="1"/>
  <c r="U51" i="28"/>
  <c r="BB51" i="28" s="1"/>
  <c r="U53" i="28"/>
  <c r="BB53" i="28" s="1"/>
  <c r="U55" i="28"/>
  <c r="BB55" i="28" s="1"/>
  <c r="U57" i="28"/>
  <c r="BB57" i="28" s="1"/>
  <c r="U59" i="28"/>
  <c r="BB59" i="28" s="1"/>
  <c r="U61" i="28"/>
  <c r="BB61" i="28" s="1"/>
  <c r="U63" i="28"/>
  <c r="BB63" i="28" s="1"/>
  <c r="U65" i="28"/>
  <c r="BB65" i="28" s="1"/>
  <c r="U67" i="28"/>
  <c r="BB67" i="28" s="1"/>
  <c r="U69" i="28"/>
  <c r="BB69" i="28" s="1"/>
  <c r="Q180" i="28"/>
  <c r="AH180" i="28" s="1"/>
  <c r="Q264" i="28"/>
  <c r="AH264" i="28" s="1"/>
  <c r="Q336" i="28"/>
  <c r="AH336" i="28" s="1"/>
  <c r="Q360" i="28"/>
  <c r="AH360" i="28" s="1"/>
  <c r="Q376" i="28"/>
  <c r="AH376" i="28" s="1"/>
  <c r="Q388" i="28"/>
  <c r="AH388" i="28" s="1"/>
  <c r="Q400" i="28"/>
  <c r="AH400" i="28" s="1"/>
  <c r="Q412" i="28"/>
  <c r="AH412" i="28" s="1"/>
  <c r="T419" i="28"/>
  <c r="AW419" i="28" s="1"/>
  <c r="T423" i="28"/>
  <c r="AW423" i="28" s="1"/>
  <c r="T427" i="28"/>
  <c r="AW427" i="28" s="1"/>
  <c r="Q431" i="28"/>
  <c r="AH431" i="28" s="1"/>
  <c r="Q434" i="28"/>
  <c r="AH434" i="28" s="1"/>
  <c r="Q437" i="28"/>
  <c r="AH437" i="28" s="1"/>
  <c r="Q440" i="28"/>
  <c r="AH440" i="28" s="1"/>
  <c r="Q443" i="28"/>
  <c r="AH443" i="28" s="1"/>
  <c r="Q446" i="28"/>
  <c r="AH446" i="28" s="1"/>
  <c r="Q449" i="28"/>
  <c r="AH449" i="28" s="1"/>
  <c r="Q452" i="28"/>
  <c r="AH452" i="28" s="1"/>
  <c r="Q455" i="28"/>
  <c r="AH455" i="28" s="1"/>
  <c r="V457" i="28"/>
  <c r="BG457" i="28" s="1"/>
  <c r="V459" i="28"/>
  <c r="BG459" i="28" s="1"/>
  <c r="V461" i="28"/>
  <c r="BG461" i="28" s="1"/>
  <c r="V463" i="28"/>
  <c r="BG463" i="28" s="1"/>
  <c r="V465" i="28"/>
  <c r="BG465" i="28" s="1"/>
  <c r="V467" i="28"/>
  <c r="BG467" i="28" s="1"/>
  <c r="V469" i="28"/>
  <c r="BG469" i="28" s="1"/>
  <c r="V471" i="28"/>
  <c r="BG471" i="28" s="1"/>
  <c r="V473" i="28"/>
  <c r="BG473" i="28" s="1"/>
  <c r="V475" i="28"/>
  <c r="BG475" i="28" s="1"/>
  <c r="V477" i="28"/>
  <c r="BG477" i="28" s="1"/>
  <c r="V479" i="28"/>
  <c r="BG479" i="28" s="1"/>
  <c r="V481" i="28"/>
  <c r="BG481" i="28" s="1"/>
  <c r="V483" i="28"/>
  <c r="BG483" i="28" s="1"/>
  <c r="V485" i="28"/>
  <c r="BG485" i="28" s="1"/>
  <c r="V487" i="28"/>
  <c r="BG487" i="28" s="1"/>
  <c r="V489" i="28"/>
  <c r="BG489" i="28" s="1"/>
  <c r="V491" i="28"/>
  <c r="BG491" i="28" s="1"/>
  <c r="V493" i="28"/>
  <c r="BG493" i="28" s="1"/>
  <c r="V495" i="28"/>
  <c r="BG495" i="28" s="1"/>
  <c r="V497" i="28"/>
  <c r="BG497" i="28" s="1"/>
  <c r="V499" i="28"/>
  <c r="BG499" i="28" s="1"/>
  <c r="V45" i="28"/>
  <c r="BG45" i="28" s="1"/>
  <c r="V47" i="28"/>
  <c r="BG47" i="28" s="1"/>
  <c r="V49" i="28"/>
  <c r="BG49" i="28" s="1"/>
  <c r="V51" i="28"/>
  <c r="BG51" i="28" s="1"/>
  <c r="V53" i="28"/>
  <c r="BG53" i="28" s="1"/>
  <c r="V55" i="28"/>
  <c r="BG55" i="28" s="1"/>
  <c r="V57" i="28"/>
  <c r="BG57" i="28" s="1"/>
  <c r="V59" i="28"/>
  <c r="BG59" i="28" s="1"/>
  <c r="V61" i="28"/>
  <c r="BG61" i="28" s="1"/>
  <c r="V63" i="28"/>
  <c r="BG63" i="28" s="1"/>
  <c r="V65" i="28"/>
  <c r="BG65" i="28" s="1"/>
  <c r="V67" i="28"/>
  <c r="BG67" i="28" s="1"/>
  <c r="V69" i="28"/>
  <c r="BG69" i="28" s="1"/>
  <c r="T203" i="28"/>
  <c r="AW203" i="28" s="1"/>
  <c r="Q276" i="28"/>
  <c r="AH276" i="28" s="1"/>
  <c r="Q340" i="28"/>
  <c r="AH340" i="28" s="1"/>
  <c r="Q364" i="28"/>
  <c r="AH364" i="28" s="1"/>
  <c r="Q378" i="28"/>
  <c r="AH378" i="28" s="1"/>
  <c r="Q390" i="28"/>
  <c r="AH390" i="28" s="1"/>
  <c r="Q402" i="28"/>
  <c r="AH402" i="28" s="1"/>
  <c r="Q414" i="28"/>
  <c r="AH414" i="28" s="1"/>
  <c r="Q420" i="28"/>
  <c r="AH420" i="28" s="1"/>
  <c r="Q424" i="28"/>
  <c r="AH424" i="28" s="1"/>
  <c r="Q428" i="28"/>
  <c r="AH428" i="28" s="1"/>
  <c r="U431" i="28"/>
  <c r="BB431" i="28" s="1"/>
  <c r="U434" i="28"/>
  <c r="BB434" i="28" s="1"/>
  <c r="U437" i="28"/>
  <c r="BB437" i="28" s="1"/>
  <c r="U440" i="28"/>
  <c r="BB440" i="28" s="1"/>
  <c r="U443" i="28"/>
  <c r="BB443" i="28" s="1"/>
  <c r="U446" i="28"/>
  <c r="BB446" i="28" s="1"/>
  <c r="U449" i="28"/>
  <c r="BB449" i="28" s="1"/>
  <c r="U452" i="28"/>
  <c r="BB452" i="28" s="1"/>
  <c r="U455" i="28"/>
  <c r="BB455" i="28" s="1"/>
  <c r="R458" i="28"/>
  <c r="AM458" i="28" s="1"/>
  <c r="R460" i="28"/>
  <c r="AM460" i="28" s="1"/>
  <c r="R462" i="28"/>
  <c r="AM462" i="28" s="1"/>
  <c r="R464" i="28"/>
  <c r="AM464" i="28" s="1"/>
  <c r="R466" i="28"/>
  <c r="AM466" i="28" s="1"/>
  <c r="R468" i="28"/>
  <c r="AM468" i="28" s="1"/>
  <c r="R470" i="28"/>
  <c r="AM470" i="28" s="1"/>
  <c r="R472" i="28"/>
  <c r="AM472" i="28" s="1"/>
  <c r="R474" i="28"/>
  <c r="AM474" i="28" s="1"/>
  <c r="R476" i="28"/>
  <c r="AM476" i="28" s="1"/>
  <c r="R478" i="28"/>
  <c r="AM478" i="28" s="1"/>
  <c r="R480" i="28"/>
  <c r="AM480" i="28" s="1"/>
  <c r="R482" i="28"/>
  <c r="AM482" i="28" s="1"/>
  <c r="R484" i="28"/>
  <c r="AM484" i="28" s="1"/>
  <c r="R486" i="28"/>
  <c r="AM486" i="28" s="1"/>
  <c r="R488" i="28"/>
  <c r="AM488" i="28" s="1"/>
  <c r="R490" i="28"/>
  <c r="AM490" i="28" s="1"/>
  <c r="R492" i="28"/>
  <c r="AM492" i="28" s="1"/>
  <c r="R494" i="28"/>
  <c r="AM494" i="28" s="1"/>
  <c r="R496" i="28"/>
  <c r="AM496" i="28" s="1"/>
  <c r="R498" i="28"/>
  <c r="AM498" i="28" s="1"/>
  <c r="R500" i="28"/>
  <c r="AM500" i="28" s="1"/>
  <c r="R46" i="28"/>
  <c r="AM46" i="28" s="1"/>
  <c r="R48" i="28"/>
  <c r="AM48" i="28" s="1"/>
  <c r="R50" i="28"/>
  <c r="AM50" i="28" s="1"/>
  <c r="R52" i="28"/>
  <c r="AM52" i="28" s="1"/>
  <c r="R54" i="28"/>
  <c r="AM54" i="28" s="1"/>
  <c r="R56" i="28"/>
  <c r="AM56" i="28" s="1"/>
  <c r="R58" i="28"/>
  <c r="AM58" i="28" s="1"/>
  <c r="R60" i="28"/>
  <c r="AM60" i="28" s="1"/>
  <c r="R62" i="28"/>
  <c r="AM62" i="28" s="1"/>
  <c r="R64" i="28"/>
  <c r="AM64" i="28" s="1"/>
  <c r="R66" i="28"/>
  <c r="AM66" i="28" s="1"/>
  <c r="R68" i="28"/>
  <c r="AM68" i="28" s="1"/>
  <c r="R70" i="28"/>
  <c r="AM70" i="28" s="1"/>
  <c r="R72" i="28"/>
  <c r="AM72" i="28" s="1"/>
  <c r="R74" i="28"/>
  <c r="AM74" i="28" s="1"/>
  <c r="R76" i="28"/>
  <c r="AM76" i="28" s="1"/>
  <c r="R78" i="28"/>
  <c r="AM78" i="28" s="1"/>
  <c r="R80" i="28"/>
  <c r="AM80" i="28" s="1"/>
  <c r="R82" i="28"/>
  <c r="AM82" i="28" s="1"/>
  <c r="R84" i="28"/>
  <c r="AM84" i="28" s="1"/>
  <c r="R86" i="28"/>
  <c r="AM86" i="28" s="1"/>
  <c r="R88" i="28"/>
  <c r="AM88" i="28" s="1"/>
  <c r="R90" i="28"/>
  <c r="AM90" i="28" s="1"/>
  <c r="R92" i="28"/>
  <c r="AM92" i="28" s="1"/>
  <c r="R94" i="28"/>
  <c r="AM94" i="28" s="1"/>
  <c r="R96" i="28"/>
  <c r="AM96" i="28" s="1"/>
  <c r="R98" i="28"/>
  <c r="AM98" i="28" s="1"/>
  <c r="R100" i="28"/>
  <c r="AM100" i="28" s="1"/>
  <c r="R102" i="28"/>
  <c r="AM102" i="28" s="1"/>
  <c r="R104" i="28"/>
  <c r="AM104" i="28" s="1"/>
  <c r="R106" i="28"/>
  <c r="AM106" i="28" s="1"/>
  <c r="R108" i="28"/>
  <c r="AM108" i="28" s="1"/>
  <c r="R110" i="28"/>
  <c r="AM110" i="28" s="1"/>
  <c r="R112" i="28"/>
  <c r="AM112" i="28" s="1"/>
  <c r="R114" i="28"/>
  <c r="AM114" i="28" s="1"/>
  <c r="R116" i="28"/>
  <c r="AM116" i="28" s="1"/>
  <c r="R118" i="28"/>
  <c r="AM118" i="28" s="1"/>
  <c r="R120" i="28"/>
  <c r="AM120" i="28" s="1"/>
  <c r="R122" i="28"/>
  <c r="AM122" i="28" s="1"/>
  <c r="R124" i="28"/>
  <c r="AM124" i="28" s="1"/>
  <c r="R126" i="28"/>
  <c r="AM126" i="28" s="1"/>
  <c r="R128" i="28"/>
  <c r="AM128" i="28" s="1"/>
  <c r="R130" i="28"/>
  <c r="AM130" i="28" s="1"/>
  <c r="R132" i="28"/>
  <c r="AM132" i="28" s="1"/>
  <c r="Q210" i="28"/>
  <c r="AH210" i="28" s="1"/>
  <c r="Q282" i="28"/>
  <c r="AH282" i="28" s="1"/>
  <c r="Q342" i="28"/>
  <c r="AH342" i="28" s="1"/>
  <c r="Q366" i="28"/>
  <c r="AH366" i="28" s="1"/>
  <c r="U379" i="28"/>
  <c r="BB379" i="28" s="1"/>
  <c r="U391" i="28"/>
  <c r="BB391" i="28" s="1"/>
  <c r="U403" i="28"/>
  <c r="BB403" i="28" s="1"/>
  <c r="U415" i="28"/>
  <c r="BB415" i="28" s="1"/>
  <c r="T420" i="28"/>
  <c r="AW420" i="28" s="1"/>
  <c r="T424" i="28"/>
  <c r="AW424" i="28" s="1"/>
  <c r="T428" i="28"/>
  <c r="AW428" i="28" s="1"/>
  <c r="V431" i="28"/>
  <c r="BG431" i="28" s="1"/>
  <c r="V434" i="28"/>
  <c r="BG434" i="28" s="1"/>
  <c r="V437" i="28"/>
  <c r="BG437" i="28" s="1"/>
  <c r="V440" i="28"/>
  <c r="BG440" i="28" s="1"/>
  <c r="V443" i="28"/>
  <c r="BG443" i="28" s="1"/>
  <c r="V446" i="28"/>
  <c r="BG446" i="28" s="1"/>
  <c r="V449" i="28"/>
  <c r="BG449" i="28" s="1"/>
  <c r="V452" i="28"/>
  <c r="BG452" i="28" s="1"/>
  <c r="V455" i="28"/>
  <c r="BG455" i="28" s="1"/>
  <c r="S458" i="28"/>
  <c r="AR458" i="28" s="1"/>
  <c r="S460" i="28"/>
  <c r="AR460" i="28" s="1"/>
  <c r="S462" i="28"/>
  <c r="AR462" i="28" s="1"/>
  <c r="S464" i="28"/>
  <c r="AR464" i="28" s="1"/>
  <c r="S466" i="28"/>
  <c r="AR466" i="28" s="1"/>
  <c r="S468" i="28"/>
  <c r="AR468" i="28" s="1"/>
  <c r="S470" i="28"/>
  <c r="AR470" i="28" s="1"/>
  <c r="S472" i="28"/>
  <c r="AR472" i="28" s="1"/>
  <c r="S474" i="28"/>
  <c r="AR474" i="28" s="1"/>
  <c r="S476" i="28"/>
  <c r="AR476" i="28" s="1"/>
  <c r="S478" i="28"/>
  <c r="AR478" i="28" s="1"/>
  <c r="S480" i="28"/>
  <c r="AR480" i="28" s="1"/>
  <c r="S482" i="28"/>
  <c r="AR482" i="28" s="1"/>
  <c r="S484" i="28"/>
  <c r="AR484" i="28" s="1"/>
  <c r="S486" i="28"/>
  <c r="AR486" i="28" s="1"/>
  <c r="S488" i="28"/>
  <c r="AR488" i="28" s="1"/>
  <c r="S490" i="28"/>
  <c r="AR490" i="28" s="1"/>
  <c r="S492" i="28"/>
  <c r="AR492" i="28" s="1"/>
  <c r="S494" i="28"/>
  <c r="AR494" i="28" s="1"/>
  <c r="S496" i="28"/>
  <c r="AR496" i="28" s="1"/>
  <c r="S498" i="28"/>
  <c r="AR498" i="28" s="1"/>
  <c r="S500" i="28"/>
  <c r="AR500" i="28" s="1"/>
  <c r="S46" i="28"/>
  <c r="AR46" i="28" s="1"/>
  <c r="S48" i="28"/>
  <c r="AR48" i="28" s="1"/>
  <c r="S50" i="28"/>
  <c r="AR50" i="28" s="1"/>
  <c r="S52" i="28"/>
  <c r="AR52" i="28" s="1"/>
  <c r="S54" i="28"/>
  <c r="AR54" i="28" s="1"/>
  <c r="S56" i="28"/>
  <c r="AR56" i="28" s="1"/>
  <c r="S58" i="28"/>
  <c r="AR58" i="28" s="1"/>
  <c r="S60" i="28"/>
  <c r="AR60" i="28" s="1"/>
  <c r="S62" i="28"/>
  <c r="AR62" i="28" s="1"/>
  <c r="S64" i="28"/>
  <c r="AR64" i="28" s="1"/>
  <c r="S66" i="28"/>
  <c r="AR66" i="28" s="1"/>
  <c r="S68" i="28"/>
  <c r="AR68" i="28" s="1"/>
  <c r="S70" i="28"/>
  <c r="AR70" i="28" s="1"/>
  <c r="S72" i="28"/>
  <c r="AR72" i="28" s="1"/>
  <c r="S74" i="28"/>
  <c r="AR74" i="28" s="1"/>
  <c r="S76" i="28"/>
  <c r="AR76" i="28" s="1"/>
  <c r="S78" i="28"/>
  <c r="AR78" i="28" s="1"/>
  <c r="S80" i="28"/>
  <c r="AR80" i="28" s="1"/>
  <c r="S82" i="28"/>
  <c r="AR82" i="28" s="1"/>
  <c r="S84" i="28"/>
  <c r="AR84" i="28" s="1"/>
  <c r="S86" i="28"/>
  <c r="AR86" i="28" s="1"/>
  <c r="S88" i="28"/>
  <c r="AR88" i="28" s="1"/>
  <c r="S90" i="28"/>
  <c r="AR90" i="28" s="1"/>
  <c r="S92" i="28"/>
  <c r="AR92" i="28" s="1"/>
  <c r="S94" i="28"/>
  <c r="AR94" i="28" s="1"/>
  <c r="S96" i="28"/>
  <c r="AR96" i="28" s="1"/>
  <c r="S98" i="28"/>
  <c r="AR98" i="28" s="1"/>
  <c r="S100" i="28"/>
  <c r="AR100" i="28" s="1"/>
  <c r="S102" i="28"/>
  <c r="AR102" i="28" s="1"/>
  <c r="S104" i="28"/>
  <c r="AR104" i="28" s="1"/>
  <c r="S106" i="28"/>
  <c r="AR106" i="28" s="1"/>
  <c r="S108" i="28"/>
  <c r="AR108" i="28" s="1"/>
  <c r="S110" i="28"/>
  <c r="AR110" i="28" s="1"/>
  <c r="S112" i="28"/>
  <c r="AR112" i="28" s="1"/>
  <c r="Q216" i="28"/>
  <c r="AH216" i="28" s="1"/>
  <c r="Q288" i="28"/>
  <c r="AH288" i="28" s="1"/>
  <c r="Q344" i="28"/>
  <c r="AH344" i="28" s="1"/>
  <c r="Q222" i="28"/>
  <c r="AH222" i="28" s="1"/>
  <c r="Q294" i="28"/>
  <c r="AH294" i="28" s="1"/>
  <c r="Q346" i="28"/>
  <c r="AH346" i="28" s="1"/>
  <c r="U369" i="28"/>
  <c r="BB369" i="28" s="1"/>
  <c r="U381" i="28"/>
  <c r="BB381" i="28" s="1"/>
  <c r="U393" i="28"/>
  <c r="BB393" i="28" s="1"/>
  <c r="U405" i="28"/>
  <c r="BB405" i="28" s="1"/>
  <c r="V416" i="28"/>
  <c r="BG416" i="28" s="1"/>
  <c r="Q421" i="28"/>
  <c r="AH421" i="28" s="1"/>
  <c r="Q425" i="28"/>
  <c r="AH425" i="28" s="1"/>
  <c r="Q429" i="28"/>
  <c r="AH429" i="28" s="1"/>
  <c r="T432" i="28"/>
  <c r="AW432" i="28" s="1"/>
  <c r="T435" i="28"/>
  <c r="AW435" i="28" s="1"/>
  <c r="T438" i="28"/>
  <c r="AW438" i="28" s="1"/>
  <c r="T441" i="28"/>
  <c r="AW441" i="28" s="1"/>
  <c r="T444" i="28"/>
  <c r="AW444" i="28" s="1"/>
  <c r="T447" i="28"/>
  <c r="AW447" i="28" s="1"/>
  <c r="T450" i="28"/>
  <c r="AW450" i="28" s="1"/>
  <c r="T453" i="28"/>
  <c r="AW453" i="28" s="1"/>
  <c r="T456" i="28"/>
  <c r="AW456" i="28" s="1"/>
  <c r="U458" i="28"/>
  <c r="BB458" i="28" s="1"/>
  <c r="U460" i="28"/>
  <c r="BB460" i="28" s="1"/>
  <c r="U462" i="28"/>
  <c r="BB462" i="28" s="1"/>
  <c r="U464" i="28"/>
  <c r="BB464" i="28" s="1"/>
  <c r="U466" i="28"/>
  <c r="BB466" i="28" s="1"/>
  <c r="U468" i="28"/>
  <c r="BB468" i="28" s="1"/>
  <c r="U470" i="28"/>
  <c r="BB470" i="28" s="1"/>
  <c r="U472" i="28"/>
  <c r="BB472" i="28" s="1"/>
  <c r="U474" i="28"/>
  <c r="BB474" i="28" s="1"/>
  <c r="U476" i="28"/>
  <c r="BB476" i="28" s="1"/>
  <c r="U478" i="28"/>
  <c r="BB478" i="28" s="1"/>
  <c r="U480" i="28"/>
  <c r="BB480" i="28" s="1"/>
  <c r="U482" i="28"/>
  <c r="BB482" i="28" s="1"/>
  <c r="U484" i="28"/>
  <c r="BB484" i="28" s="1"/>
  <c r="U486" i="28"/>
  <c r="BB486" i="28" s="1"/>
  <c r="U488" i="28"/>
  <c r="BB488" i="28" s="1"/>
  <c r="U490" i="28"/>
  <c r="BB490" i="28" s="1"/>
  <c r="U492" i="28"/>
  <c r="BB492" i="28" s="1"/>
  <c r="U494" i="28"/>
  <c r="BB494" i="28" s="1"/>
  <c r="U496" i="28"/>
  <c r="BB496" i="28" s="1"/>
  <c r="U498" i="28"/>
  <c r="BB498" i="28" s="1"/>
  <c r="U500" i="28"/>
  <c r="BB500" i="28" s="1"/>
  <c r="U46" i="28"/>
  <c r="BB46" i="28" s="1"/>
  <c r="U48" i="28"/>
  <c r="BB48" i="28" s="1"/>
  <c r="U50" i="28"/>
  <c r="BB50" i="28" s="1"/>
  <c r="U52" i="28"/>
  <c r="BB52" i="28" s="1"/>
  <c r="U54" i="28"/>
  <c r="BB54" i="28" s="1"/>
  <c r="U56" i="28"/>
  <c r="BB56" i="28" s="1"/>
  <c r="U58" i="28"/>
  <c r="BB58" i="28" s="1"/>
  <c r="U60" i="28"/>
  <c r="BB60" i="28" s="1"/>
  <c r="U62" i="28"/>
  <c r="BB62" i="28" s="1"/>
  <c r="U64" i="28"/>
  <c r="BB64" i="28" s="1"/>
  <c r="U66" i="28"/>
  <c r="BB66" i="28" s="1"/>
  <c r="U68" i="28"/>
  <c r="BB68" i="28" s="1"/>
  <c r="U70" i="28"/>
  <c r="BB70" i="28" s="1"/>
  <c r="U72" i="28"/>
  <c r="BB72" i="28" s="1"/>
  <c r="U74" i="28"/>
  <c r="BB74" i="28" s="1"/>
  <c r="U76" i="28"/>
  <c r="BB76" i="28" s="1"/>
  <c r="U78" i="28"/>
  <c r="BB78" i="28" s="1"/>
  <c r="Q228" i="28"/>
  <c r="AH228" i="28" s="1"/>
  <c r="Q300" i="28"/>
  <c r="AH300" i="28" s="1"/>
  <c r="Q348" i="28"/>
  <c r="AH348" i="28" s="1"/>
  <c r="Q370" i="28"/>
  <c r="AH370" i="28" s="1"/>
  <c r="Q382" i="28"/>
  <c r="AH382" i="28" s="1"/>
  <c r="Q394" i="28"/>
  <c r="AH394" i="28" s="1"/>
  <c r="Q406" i="28"/>
  <c r="AH406" i="28" s="1"/>
  <c r="Q417" i="28"/>
  <c r="AH417" i="28" s="1"/>
  <c r="T421" i="28"/>
  <c r="AW421" i="28" s="1"/>
  <c r="T425" i="28"/>
  <c r="AW425" i="28" s="1"/>
  <c r="T429" i="28"/>
  <c r="AW429" i="28" s="1"/>
  <c r="U432" i="28"/>
  <c r="BB432" i="28" s="1"/>
  <c r="U435" i="28"/>
  <c r="BB435" i="28" s="1"/>
  <c r="U438" i="28"/>
  <c r="BB438" i="28" s="1"/>
  <c r="U441" i="28"/>
  <c r="BB441" i="28" s="1"/>
  <c r="U444" i="28"/>
  <c r="BB444" i="28" s="1"/>
  <c r="U447" i="28"/>
  <c r="BB447" i="28" s="1"/>
  <c r="U450" i="28"/>
  <c r="BB450" i="28" s="1"/>
  <c r="U453" i="28"/>
  <c r="BB453" i="28" s="1"/>
  <c r="U456" i="28"/>
  <c r="BB456" i="28" s="1"/>
  <c r="V458" i="28"/>
  <c r="BG458" i="28" s="1"/>
  <c r="V460" i="28"/>
  <c r="BG460" i="28" s="1"/>
  <c r="V462" i="28"/>
  <c r="BG462" i="28" s="1"/>
  <c r="V464" i="28"/>
  <c r="BG464" i="28" s="1"/>
  <c r="V466" i="28"/>
  <c r="BG466" i="28" s="1"/>
  <c r="V468" i="28"/>
  <c r="BG468" i="28" s="1"/>
  <c r="V470" i="28"/>
  <c r="BG470" i="28" s="1"/>
  <c r="V472" i="28"/>
  <c r="BG472" i="28" s="1"/>
  <c r="V474" i="28"/>
  <c r="BG474" i="28" s="1"/>
  <c r="V476" i="28"/>
  <c r="BG476" i="28" s="1"/>
  <c r="V478" i="28"/>
  <c r="BG478" i="28" s="1"/>
  <c r="V480" i="28"/>
  <c r="BG480" i="28" s="1"/>
  <c r="V482" i="28"/>
  <c r="BG482" i="28" s="1"/>
  <c r="V484" i="28"/>
  <c r="BG484" i="28" s="1"/>
  <c r="V486" i="28"/>
  <c r="BG486" i="28" s="1"/>
  <c r="V488" i="28"/>
  <c r="BG488" i="28" s="1"/>
  <c r="V490" i="28"/>
  <c r="BG490" i="28" s="1"/>
  <c r="V492" i="28"/>
  <c r="BG492" i="28" s="1"/>
  <c r="V494" i="28"/>
  <c r="BG494" i="28" s="1"/>
  <c r="V496" i="28"/>
  <c r="BG496" i="28" s="1"/>
  <c r="V498" i="28"/>
  <c r="BG498" i="28" s="1"/>
  <c r="V500" i="28"/>
  <c r="BG500" i="28" s="1"/>
  <c r="V46" i="28"/>
  <c r="BG46" i="28" s="1"/>
  <c r="V48" i="28"/>
  <c r="BG48" i="28" s="1"/>
  <c r="V50" i="28"/>
  <c r="BG50" i="28" s="1"/>
  <c r="V52" i="28"/>
  <c r="BG52" i="28" s="1"/>
  <c r="V54" i="28"/>
  <c r="BG54" i="28" s="1"/>
  <c r="V56" i="28"/>
  <c r="BG56" i="28" s="1"/>
  <c r="V58" i="28"/>
  <c r="BG58" i="28" s="1"/>
  <c r="V60" i="28"/>
  <c r="BG60" i="28" s="1"/>
  <c r="V62" i="28"/>
  <c r="BG62" i="28" s="1"/>
  <c r="V64" i="28"/>
  <c r="BG64" i="28" s="1"/>
  <c r="V66" i="28"/>
  <c r="BG66" i="28" s="1"/>
  <c r="V68" i="28"/>
  <c r="BG68" i="28" s="1"/>
  <c r="V70" i="28"/>
  <c r="BG70" i="28" s="1"/>
  <c r="V72" i="28"/>
  <c r="BG72" i="28" s="1"/>
  <c r="V74" i="28"/>
  <c r="BG74" i="28" s="1"/>
  <c r="V76" i="28"/>
  <c r="BG76" i="28" s="1"/>
  <c r="V78" i="28"/>
  <c r="BG78" i="28" s="1"/>
  <c r="V80" i="28"/>
  <c r="BG80" i="28" s="1"/>
  <c r="V82" i="28"/>
  <c r="BG82" i="28" s="1"/>
  <c r="V84" i="28"/>
  <c r="BG84" i="28" s="1"/>
  <c r="V86" i="28"/>
  <c r="BG86" i="28" s="1"/>
  <c r="V88" i="28"/>
  <c r="BG88" i="28" s="1"/>
  <c r="V90" i="28"/>
  <c r="BG90" i="28" s="1"/>
  <c r="V92" i="28"/>
  <c r="BG92" i="28" s="1"/>
  <c r="V94" i="28"/>
  <c r="BG94" i="28" s="1"/>
  <c r="V96" i="28"/>
  <c r="BG96" i="28" s="1"/>
  <c r="V98" i="28"/>
  <c r="BG98" i="28" s="1"/>
  <c r="V100" i="28"/>
  <c r="BG100" i="28" s="1"/>
  <c r="V102" i="28"/>
  <c r="BG102" i="28" s="1"/>
  <c r="V104" i="28"/>
  <c r="BG104" i="28" s="1"/>
  <c r="V106" i="28"/>
  <c r="BG106" i="28" s="1"/>
  <c r="V108" i="28"/>
  <c r="BG108" i="28" s="1"/>
  <c r="V110" i="28"/>
  <c r="BG110" i="28" s="1"/>
  <c r="V112" i="28"/>
  <c r="BG112" i="28" s="1"/>
  <c r="U371" i="28"/>
  <c r="BB371" i="28" s="1"/>
  <c r="U377" i="28"/>
  <c r="BB377" i="28" s="1"/>
  <c r="U419" i="28"/>
  <c r="BB419" i="28" s="1"/>
  <c r="V432" i="28"/>
  <c r="BG432" i="28" s="1"/>
  <c r="V441" i="28"/>
  <c r="BG441" i="28" s="1"/>
  <c r="V450" i="28"/>
  <c r="BG450" i="28" s="1"/>
  <c r="Q459" i="28"/>
  <c r="AH459" i="28" s="1"/>
  <c r="Q465" i="28"/>
  <c r="AH465" i="28" s="1"/>
  <c r="Q471" i="28"/>
  <c r="AH471" i="28" s="1"/>
  <c r="Q477" i="28"/>
  <c r="AH477" i="28" s="1"/>
  <c r="Q483" i="28"/>
  <c r="AH483" i="28" s="1"/>
  <c r="Q489" i="28"/>
  <c r="AH489" i="28" s="1"/>
  <c r="Q495" i="28"/>
  <c r="AH495" i="28" s="1"/>
  <c r="Q45" i="28"/>
  <c r="AH45" i="28" s="1"/>
  <c r="Q51" i="28"/>
  <c r="AH51" i="28" s="1"/>
  <c r="Q57" i="28"/>
  <c r="AH57" i="28" s="1"/>
  <c r="Q63" i="28"/>
  <c r="AH63" i="28" s="1"/>
  <c r="Q69" i="28"/>
  <c r="AH69" i="28" s="1"/>
  <c r="U73" i="28"/>
  <c r="BB73" i="28" s="1"/>
  <c r="U77" i="28"/>
  <c r="BB77" i="28" s="1"/>
  <c r="R81" i="28"/>
  <c r="AM81" i="28" s="1"/>
  <c r="Q84" i="28"/>
  <c r="AH84" i="28" s="1"/>
  <c r="R87" i="28"/>
  <c r="AM87" i="28" s="1"/>
  <c r="Q90" i="28"/>
  <c r="AH90" i="28" s="1"/>
  <c r="R93" i="28"/>
  <c r="AM93" i="28" s="1"/>
  <c r="Q96" i="28"/>
  <c r="AH96" i="28" s="1"/>
  <c r="R99" i="28"/>
  <c r="AM99" i="28" s="1"/>
  <c r="Q102" i="28"/>
  <c r="AH102" i="28" s="1"/>
  <c r="R105" i="28"/>
  <c r="AM105" i="28" s="1"/>
  <c r="Q108" i="28"/>
  <c r="AH108" i="28" s="1"/>
  <c r="R111" i="28"/>
  <c r="AM111" i="28" s="1"/>
  <c r="Q114" i="28"/>
  <c r="AH114" i="28" s="1"/>
  <c r="T116" i="28"/>
  <c r="AW116" i="28" s="1"/>
  <c r="V118" i="28"/>
  <c r="BG118" i="28" s="1"/>
  <c r="R121" i="28"/>
  <c r="AM121" i="28" s="1"/>
  <c r="U123" i="28"/>
  <c r="BB123" i="28" s="1"/>
  <c r="Q126" i="28"/>
  <c r="AH126" i="28" s="1"/>
  <c r="T128" i="28"/>
  <c r="AW128" i="28" s="1"/>
  <c r="V130" i="28"/>
  <c r="BG130" i="28" s="1"/>
  <c r="R133" i="28"/>
  <c r="AM133" i="28" s="1"/>
  <c r="R135" i="28"/>
  <c r="AM135" i="28" s="1"/>
  <c r="R137" i="28"/>
  <c r="AM137" i="28" s="1"/>
  <c r="R139" i="28"/>
  <c r="AM139" i="28" s="1"/>
  <c r="R141" i="28"/>
  <c r="AM141" i="28" s="1"/>
  <c r="R143" i="28"/>
  <c r="AM143" i="28" s="1"/>
  <c r="R145" i="28"/>
  <c r="AM145" i="28" s="1"/>
  <c r="R147" i="28"/>
  <c r="AM147" i="28" s="1"/>
  <c r="R149" i="28"/>
  <c r="AM149" i="28" s="1"/>
  <c r="R151" i="28"/>
  <c r="AM151" i="28" s="1"/>
  <c r="R153" i="28"/>
  <c r="AM153" i="28" s="1"/>
  <c r="R155" i="28"/>
  <c r="AM155" i="28" s="1"/>
  <c r="R157" i="28"/>
  <c r="AM157" i="28" s="1"/>
  <c r="R159" i="28"/>
  <c r="AM159" i="28" s="1"/>
  <c r="R161" i="28"/>
  <c r="AM161" i="28" s="1"/>
  <c r="R163" i="28"/>
  <c r="AM163" i="28" s="1"/>
  <c r="R165" i="28"/>
  <c r="AM165" i="28" s="1"/>
  <c r="R4" i="28"/>
  <c r="AM4" i="28" s="1"/>
  <c r="R6" i="28"/>
  <c r="AM6" i="28" s="1"/>
  <c r="R8" i="28"/>
  <c r="AM8" i="28" s="1"/>
  <c r="R10" i="28"/>
  <c r="AM10" i="28" s="1"/>
  <c r="R12" i="28"/>
  <c r="AM12" i="28" s="1"/>
  <c r="R14" i="28"/>
  <c r="AM14" i="28" s="1"/>
  <c r="R16" i="28"/>
  <c r="AM16" i="28" s="1"/>
  <c r="R18" i="28"/>
  <c r="AM18" i="28" s="1"/>
  <c r="R20" i="28"/>
  <c r="AM20" i="28" s="1"/>
  <c r="R22" i="28"/>
  <c r="AM22" i="28" s="1"/>
  <c r="R24" i="28"/>
  <c r="AM24" i="28" s="1"/>
  <c r="R26" i="28"/>
  <c r="AM26" i="28" s="1"/>
  <c r="R28" i="28"/>
  <c r="AM28" i="28" s="1"/>
  <c r="R30" i="28"/>
  <c r="AM30" i="28" s="1"/>
  <c r="R32" i="28"/>
  <c r="AM32" i="28" s="1"/>
  <c r="R34" i="28"/>
  <c r="AM34" i="28" s="1"/>
  <c r="R36" i="28"/>
  <c r="AM36" i="28" s="1"/>
  <c r="R38" i="28"/>
  <c r="AM38" i="28" s="1"/>
  <c r="R40" i="28"/>
  <c r="AM40" i="28" s="1"/>
  <c r="R42" i="28"/>
  <c r="AM42" i="28" s="1"/>
  <c r="R44" i="28"/>
  <c r="AM44" i="28" s="1"/>
  <c r="Q380" i="28"/>
  <c r="AH380" i="28" s="1"/>
  <c r="V420" i="28"/>
  <c r="BG420" i="28" s="1"/>
  <c r="Q433" i="28"/>
  <c r="AH433" i="28" s="1"/>
  <c r="Q442" i="28"/>
  <c r="AH442" i="28" s="1"/>
  <c r="Q451" i="28"/>
  <c r="AH451" i="28" s="1"/>
  <c r="R459" i="28"/>
  <c r="AM459" i="28" s="1"/>
  <c r="R465" i="28"/>
  <c r="AM465" i="28" s="1"/>
  <c r="R471" i="28"/>
  <c r="AM471" i="28" s="1"/>
  <c r="R477" i="28"/>
  <c r="AM477" i="28" s="1"/>
  <c r="R483" i="28"/>
  <c r="AM483" i="28" s="1"/>
  <c r="R489" i="28"/>
  <c r="AM489" i="28" s="1"/>
  <c r="R495" i="28"/>
  <c r="AM495" i="28" s="1"/>
  <c r="R45" i="28"/>
  <c r="AM45" i="28" s="1"/>
  <c r="R51" i="28"/>
  <c r="AM51" i="28" s="1"/>
  <c r="R57" i="28"/>
  <c r="AM57" i="28" s="1"/>
  <c r="R63" i="28"/>
  <c r="AM63" i="28" s="1"/>
  <c r="R69" i="28"/>
  <c r="AM69" i="28" s="1"/>
  <c r="V73" i="28"/>
  <c r="BG73" i="28" s="1"/>
  <c r="V77" i="28"/>
  <c r="BG77" i="28" s="1"/>
  <c r="T81" i="28"/>
  <c r="AW81" i="28" s="1"/>
  <c r="T84" i="28"/>
  <c r="AW84" i="28" s="1"/>
  <c r="T87" i="28"/>
  <c r="AW87" i="28" s="1"/>
  <c r="T90" i="28"/>
  <c r="AW90" i="28" s="1"/>
  <c r="T93" i="28"/>
  <c r="AW93" i="28" s="1"/>
  <c r="T96" i="28"/>
  <c r="AW96" i="28" s="1"/>
  <c r="T99" i="28"/>
  <c r="AW99" i="28" s="1"/>
  <c r="T102" i="28"/>
  <c r="AW102" i="28" s="1"/>
  <c r="T105" i="28"/>
  <c r="AW105" i="28" s="1"/>
  <c r="T108" i="28"/>
  <c r="AW108" i="28" s="1"/>
  <c r="T111" i="28"/>
  <c r="AW111" i="28" s="1"/>
  <c r="S114" i="28"/>
  <c r="AR114" i="28" s="1"/>
  <c r="U116" i="28"/>
  <c r="BB116" i="28" s="1"/>
  <c r="Q119" i="28"/>
  <c r="AH119" i="28" s="1"/>
  <c r="T121" i="28"/>
  <c r="AW121" i="28" s="1"/>
  <c r="V123" i="28"/>
  <c r="BG123" i="28" s="1"/>
  <c r="S126" i="28"/>
  <c r="AR126" i="28" s="1"/>
  <c r="U128" i="28"/>
  <c r="BB128" i="28" s="1"/>
  <c r="Q131" i="28"/>
  <c r="AH131" i="28" s="1"/>
  <c r="S133" i="28"/>
  <c r="AR133" i="28" s="1"/>
  <c r="S135" i="28"/>
  <c r="AR135" i="28" s="1"/>
  <c r="S137" i="28"/>
  <c r="AR137" i="28" s="1"/>
  <c r="S139" i="28"/>
  <c r="AR139" i="28" s="1"/>
  <c r="S141" i="28"/>
  <c r="AR141" i="28" s="1"/>
  <c r="S143" i="28"/>
  <c r="AR143" i="28" s="1"/>
  <c r="S145" i="28"/>
  <c r="AR145" i="28" s="1"/>
  <c r="S147" i="28"/>
  <c r="AR147" i="28" s="1"/>
  <c r="S149" i="28"/>
  <c r="AR149" i="28" s="1"/>
  <c r="S151" i="28"/>
  <c r="AR151" i="28" s="1"/>
  <c r="S153" i="28"/>
  <c r="AR153" i="28" s="1"/>
  <c r="S155" i="28"/>
  <c r="AR155" i="28" s="1"/>
  <c r="S157" i="28"/>
  <c r="AR157" i="28" s="1"/>
  <c r="S159" i="28"/>
  <c r="AR159" i="28" s="1"/>
  <c r="S161" i="28"/>
  <c r="AR161" i="28" s="1"/>
  <c r="S163" i="28"/>
  <c r="AR163" i="28" s="1"/>
  <c r="S165" i="28"/>
  <c r="AR165" i="28" s="1"/>
  <c r="S4" i="28"/>
  <c r="AR4" i="28" s="1"/>
  <c r="S6" i="28"/>
  <c r="AR6" i="28" s="1"/>
  <c r="S8" i="28"/>
  <c r="AR8" i="28" s="1"/>
  <c r="S10" i="28"/>
  <c r="AR10" i="28" s="1"/>
  <c r="S12" i="28"/>
  <c r="AR12" i="28" s="1"/>
  <c r="S14" i="28"/>
  <c r="AR14" i="28" s="1"/>
  <c r="S16" i="28"/>
  <c r="AR16" i="28" s="1"/>
  <c r="S18" i="28"/>
  <c r="AR18" i="28" s="1"/>
  <c r="S20" i="28"/>
  <c r="AR20" i="28" s="1"/>
  <c r="S22" i="28"/>
  <c r="AR22" i="28" s="1"/>
  <c r="S24" i="28"/>
  <c r="AR24" i="28" s="1"/>
  <c r="S26" i="28"/>
  <c r="AR26" i="28" s="1"/>
  <c r="S28" i="28"/>
  <c r="AR28" i="28" s="1"/>
  <c r="S30" i="28"/>
  <c r="AR30" i="28" s="1"/>
  <c r="S32" i="28"/>
  <c r="AR32" i="28" s="1"/>
  <c r="S34" i="28"/>
  <c r="AR34" i="28" s="1"/>
  <c r="S36" i="28"/>
  <c r="AR36" i="28" s="1"/>
  <c r="S38" i="28"/>
  <c r="AR38" i="28" s="1"/>
  <c r="S40" i="28"/>
  <c r="AR40" i="28" s="1"/>
  <c r="S42" i="28"/>
  <c r="AR42" i="28" s="1"/>
  <c r="S44" i="28"/>
  <c r="AR44" i="28" s="1"/>
  <c r="U383" i="28"/>
  <c r="BB383" i="28" s="1"/>
  <c r="U421" i="28"/>
  <c r="BB421" i="28" s="1"/>
  <c r="T434" i="28"/>
  <c r="AW434" i="28" s="1"/>
  <c r="T443" i="28"/>
  <c r="AW443" i="28" s="1"/>
  <c r="T452" i="28"/>
  <c r="AW452" i="28" s="1"/>
  <c r="Q460" i="28"/>
  <c r="AH460" i="28" s="1"/>
  <c r="Q466" i="28"/>
  <c r="AH466" i="28" s="1"/>
  <c r="Q472" i="28"/>
  <c r="AH472" i="28" s="1"/>
  <c r="Q478" i="28"/>
  <c r="AH478" i="28" s="1"/>
  <c r="Q484" i="28"/>
  <c r="AH484" i="28" s="1"/>
  <c r="Q490" i="28"/>
  <c r="AH490" i="28" s="1"/>
  <c r="Q496" i="28"/>
  <c r="AH496" i="28" s="1"/>
  <c r="Q46" i="28"/>
  <c r="AH46" i="28" s="1"/>
  <c r="Q52" i="28"/>
  <c r="AH52" i="28" s="1"/>
  <c r="Q58" i="28"/>
  <c r="AH58" i="28" s="1"/>
  <c r="Q64" i="28"/>
  <c r="AH64" i="28" s="1"/>
  <c r="Q70" i="28"/>
  <c r="AH70" i="28" s="1"/>
  <c r="Q74" i="28"/>
  <c r="AH74" i="28" s="1"/>
  <c r="Q78" i="28"/>
  <c r="AH78" i="28" s="1"/>
  <c r="U81" i="28"/>
  <c r="BB81" i="28" s="1"/>
  <c r="U84" i="28"/>
  <c r="BB84" i="28" s="1"/>
  <c r="U87" i="28"/>
  <c r="BB87" i="28" s="1"/>
  <c r="U90" i="28"/>
  <c r="BB90" i="28" s="1"/>
  <c r="U93" i="28"/>
  <c r="BB93" i="28" s="1"/>
  <c r="U96" i="28"/>
  <c r="BB96" i="28" s="1"/>
  <c r="U99" i="28"/>
  <c r="BB99" i="28" s="1"/>
  <c r="U102" i="28"/>
  <c r="BB102" i="28" s="1"/>
  <c r="U105" i="28"/>
  <c r="BB105" i="28" s="1"/>
  <c r="U108" i="28"/>
  <c r="BB108" i="28" s="1"/>
  <c r="U111" i="28"/>
  <c r="BB111" i="28" s="1"/>
  <c r="T114" i="28"/>
  <c r="AW114" i="28" s="1"/>
  <c r="V116" i="28"/>
  <c r="BG116" i="28" s="1"/>
  <c r="R119" i="28"/>
  <c r="AM119" i="28" s="1"/>
  <c r="U121" i="28"/>
  <c r="BB121" i="28" s="1"/>
  <c r="Q124" i="28"/>
  <c r="AH124" i="28" s="1"/>
  <c r="T126" i="28"/>
  <c r="AW126" i="28" s="1"/>
  <c r="V128" i="28"/>
  <c r="BG128" i="28" s="1"/>
  <c r="R131" i="28"/>
  <c r="AM131" i="28" s="1"/>
  <c r="T133" i="28"/>
  <c r="AW133" i="28" s="1"/>
  <c r="T135" i="28"/>
  <c r="AW135" i="28" s="1"/>
  <c r="T137" i="28"/>
  <c r="AW137" i="28" s="1"/>
  <c r="T139" i="28"/>
  <c r="AW139" i="28" s="1"/>
  <c r="T141" i="28"/>
  <c r="AW141" i="28" s="1"/>
  <c r="T143" i="28"/>
  <c r="AW143" i="28" s="1"/>
  <c r="T145" i="28"/>
  <c r="AW145" i="28" s="1"/>
  <c r="T147" i="28"/>
  <c r="AW147" i="28" s="1"/>
  <c r="T149" i="28"/>
  <c r="AW149" i="28" s="1"/>
  <c r="T151" i="28"/>
  <c r="AW151" i="28" s="1"/>
  <c r="T153" i="28"/>
  <c r="AW153" i="28" s="1"/>
  <c r="T155" i="28"/>
  <c r="AW155" i="28" s="1"/>
  <c r="T157" i="28"/>
  <c r="AW157" i="28" s="1"/>
  <c r="T159" i="28"/>
  <c r="AW159" i="28" s="1"/>
  <c r="T161" i="28"/>
  <c r="AW161" i="28" s="1"/>
  <c r="T163" i="28"/>
  <c r="AW163" i="28" s="1"/>
  <c r="T165" i="28"/>
  <c r="AW165" i="28" s="1"/>
  <c r="T193" i="28"/>
  <c r="AW193" i="28" s="1"/>
  <c r="U389" i="28"/>
  <c r="BB389" i="28" s="1"/>
  <c r="U423" i="28"/>
  <c r="BB423" i="28" s="1"/>
  <c r="Q435" i="28"/>
  <c r="AH435" i="28" s="1"/>
  <c r="Q444" i="28"/>
  <c r="AH444" i="28" s="1"/>
  <c r="Q453" i="28"/>
  <c r="AH453" i="28" s="1"/>
  <c r="T460" i="28"/>
  <c r="AW460" i="28" s="1"/>
  <c r="T466" i="28"/>
  <c r="AW466" i="28" s="1"/>
  <c r="T472" i="28"/>
  <c r="AW472" i="28" s="1"/>
  <c r="T478" i="28"/>
  <c r="AW478" i="28" s="1"/>
  <c r="T484" i="28"/>
  <c r="AW484" i="28" s="1"/>
  <c r="T490" i="28"/>
  <c r="AW490" i="28" s="1"/>
  <c r="T496" i="28"/>
  <c r="AW496" i="28" s="1"/>
  <c r="T46" i="28"/>
  <c r="AW46" i="28" s="1"/>
  <c r="T52" i="28"/>
  <c r="AW52" i="28" s="1"/>
  <c r="T58" i="28"/>
  <c r="AW58" i="28" s="1"/>
  <c r="T64" i="28"/>
  <c r="AW64" i="28" s="1"/>
  <c r="T70" i="28"/>
  <c r="AW70" i="28" s="1"/>
  <c r="T74" i="28"/>
  <c r="AW74" i="28" s="1"/>
  <c r="T78" i="28"/>
  <c r="AW78" i="28" s="1"/>
  <c r="V81" i="28"/>
  <c r="BG81" i="28" s="1"/>
  <c r="Q85" i="28"/>
  <c r="AH85" i="28" s="1"/>
  <c r="V87" i="28"/>
  <c r="BG87" i="28" s="1"/>
  <c r="Q91" i="28"/>
  <c r="AH91" i="28" s="1"/>
  <c r="V93" i="28"/>
  <c r="BG93" i="28" s="1"/>
  <c r="Q97" i="28"/>
  <c r="AH97" i="28" s="1"/>
  <c r="V99" i="28"/>
  <c r="BG99" i="28" s="1"/>
  <c r="Q103" i="28"/>
  <c r="AH103" i="28" s="1"/>
  <c r="V105" i="28"/>
  <c r="BG105" i="28" s="1"/>
  <c r="Q109" i="28"/>
  <c r="AH109" i="28" s="1"/>
  <c r="V111" i="28"/>
  <c r="BG111" i="28" s="1"/>
  <c r="U114" i="28"/>
  <c r="BB114" i="28" s="1"/>
  <c r="Q117" i="28"/>
  <c r="AH117" i="28" s="1"/>
  <c r="T119" i="28"/>
  <c r="AW119" i="28" s="1"/>
  <c r="V121" i="28"/>
  <c r="BG121" i="28" s="1"/>
  <c r="S124" i="28"/>
  <c r="AR124" i="28" s="1"/>
  <c r="U126" i="28"/>
  <c r="BB126" i="28" s="1"/>
  <c r="Q129" i="28"/>
  <c r="AH129" i="28" s="1"/>
  <c r="T131" i="28"/>
  <c r="AW131" i="28" s="1"/>
  <c r="U133" i="28"/>
  <c r="BB133" i="28" s="1"/>
  <c r="U135" i="28"/>
  <c r="BB135" i="28" s="1"/>
  <c r="U137" i="28"/>
  <c r="BB137" i="28" s="1"/>
  <c r="U139" i="28"/>
  <c r="BB139" i="28" s="1"/>
  <c r="U141" i="28"/>
  <c r="BB141" i="28" s="1"/>
  <c r="U143" i="28"/>
  <c r="BB143" i="28" s="1"/>
  <c r="U145" i="28"/>
  <c r="BB145" i="28" s="1"/>
  <c r="U147" i="28"/>
  <c r="BB147" i="28" s="1"/>
  <c r="U149" i="28"/>
  <c r="BB149" i="28" s="1"/>
  <c r="U151" i="28"/>
  <c r="BB151" i="28" s="1"/>
  <c r="U153" i="28"/>
  <c r="BB153" i="28" s="1"/>
  <c r="U155" i="28"/>
  <c r="BB155" i="28" s="1"/>
  <c r="U157" i="28"/>
  <c r="BB157" i="28" s="1"/>
  <c r="U159" i="28"/>
  <c r="BB159" i="28" s="1"/>
  <c r="U161" i="28"/>
  <c r="BB161" i="28" s="1"/>
  <c r="U163" i="28"/>
  <c r="BB163" i="28" s="1"/>
  <c r="U165" i="28"/>
  <c r="BB165" i="28" s="1"/>
  <c r="Q234" i="28"/>
  <c r="AH234" i="28" s="1"/>
  <c r="Q392" i="28"/>
  <c r="AH392" i="28" s="1"/>
  <c r="V424" i="28"/>
  <c r="BG424" i="28" s="1"/>
  <c r="V435" i="28"/>
  <c r="BG435" i="28" s="1"/>
  <c r="V444" i="28"/>
  <c r="BG444" i="28" s="1"/>
  <c r="V453" i="28"/>
  <c r="BG453" i="28" s="1"/>
  <c r="Q461" i="28"/>
  <c r="AH461" i="28" s="1"/>
  <c r="Q467" i="28"/>
  <c r="AH467" i="28" s="1"/>
  <c r="Q473" i="28"/>
  <c r="AH473" i="28" s="1"/>
  <c r="Q479" i="28"/>
  <c r="AH479" i="28" s="1"/>
  <c r="Q485" i="28"/>
  <c r="AH485" i="28" s="1"/>
  <c r="Q491" i="28"/>
  <c r="AH491" i="28" s="1"/>
  <c r="Q497" i="28"/>
  <c r="AH497" i="28" s="1"/>
  <c r="Q47" i="28"/>
  <c r="AH47" i="28" s="1"/>
  <c r="Q53" i="28"/>
  <c r="AH53" i="28" s="1"/>
  <c r="Q59" i="28"/>
  <c r="AH59" i="28" s="1"/>
  <c r="Q65" i="28"/>
  <c r="AH65" i="28" s="1"/>
  <c r="Q71" i="28"/>
  <c r="AH71" i="28" s="1"/>
  <c r="Q75" i="28"/>
  <c r="AH75" i="28" s="1"/>
  <c r="Q79" i="28"/>
  <c r="AH79" i="28" s="1"/>
  <c r="Q82" i="28"/>
  <c r="AH82" i="28" s="1"/>
  <c r="R85" i="28"/>
  <c r="AM85" i="28" s="1"/>
  <c r="Q88" i="28"/>
  <c r="AH88" i="28" s="1"/>
  <c r="R91" i="28"/>
  <c r="AM91" i="28" s="1"/>
  <c r="Q94" i="28"/>
  <c r="AH94" i="28" s="1"/>
  <c r="R97" i="28"/>
  <c r="AM97" i="28" s="1"/>
  <c r="Q100" i="28"/>
  <c r="AH100" i="28" s="1"/>
  <c r="R103" i="28"/>
  <c r="AM103" i="28" s="1"/>
  <c r="Q106" i="28"/>
  <c r="AH106" i="28" s="1"/>
  <c r="R109" i="28"/>
  <c r="AM109" i="28" s="1"/>
  <c r="Q112" i="28"/>
  <c r="AH112" i="28" s="1"/>
  <c r="V114" i="28"/>
  <c r="BG114" i="28" s="1"/>
  <c r="R117" i="28"/>
  <c r="AM117" i="28" s="1"/>
  <c r="U119" i="28"/>
  <c r="BB119" i="28" s="1"/>
  <c r="Q122" i="28"/>
  <c r="AH122" i="28" s="1"/>
  <c r="T124" i="28"/>
  <c r="AW124" i="28" s="1"/>
  <c r="V126" i="28"/>
  <c r="BG126" i="28" s="1"/>
  <c r="R129" i="28"/>
  <c r="AM129" i="28" s="1"/>
  <c r="U131" i="28"/>
  <c r="BB131" i="28" s="1"/>
  <c r="V133" i="28"/>
  <c r="BG133" i="28" s="1"/>
  <c r="V135" i="28"/>
  <c r="BG135" i="28" s="1"/>
  <c r="V137" i="28"/>
  <c r="BG137" i="28" s="1"/>
  <c r="V139" i="28"/>
  <c r="BG139" i="28" s="1"/>
  <c r="V141" i="28"/>
  <c r="BG141" i="28" s="1"/>
  <c r="V143" i="28"/>
  <c r="BG143" i="28" s="1"/>
  <c r="V145" i="28"/>
  <c r="BG145" i="28" s="1"/>
  <c r="V147" i="28"/>
  <c r="BG147" i="28" s="1"/>
  <c r="V149" i="28"/>
  <c r="BG149" i="28" s="1"/>
  <c r="V151" i="28"/>
  <c r="BG151" i="28" s="1"/>
  <c r="V153" i="28"/>
  <c r="BG153" i="28" s="1"/>
  <c r="V155" i="28"/>
  <c r="BG155" i="28" s="1"/>
  <c r="V157" i="28"/>
  <c r="BG157" i="28" s="1"/>
  <c r="V159" i="28"/>
  <c r="BG159" i="28" s="1"/>
  <c r="Q270" i="28"/>
  <c r="AH270" i="28" s="1"/>
  <c r="U395" i="28"/>
  <c r="BB395" i="28" s="1"/>
  <c r="U425" i="28"/>
  <c r="BB425" i="28" s="1"/>
  <c r="Q436" i="28"/>
  <c r="AH436" i="28" s="1"/>
  <c r="Q445" i="28"/>
  <c r="AH445" i="28" s="1"/>
  <c r="Q454" i="28"/>
  <c r="AH454" i="28" s="1"/>
  <c r="R461" i="28"/>
  <c r="AM461" i="28" s="1"/>
  <c r="R467" i="28"/>
  <c r="AM467" i="28" s="1"/>
  <c r="R473" i="28"/>
  <c r="AM473" i="28" s="1"/>
  <c r="R479" i="28"/>
  <c r="AM479" i="28" s="1"/>
  <c r="R485" i="28"/>
  <c r="AM485" i="28" s="1"/>
  <c r="R491" i="28"/>
  <c r="AM491" i="28" s="1"/>
  <c r="R497" i="28"/>
  <c r="AM497" i="28" s="1"/>
  <c r="R47" i="28"/>
  <c r="AM47" i="28" s="1"/>
  <c r="R53" i="28"/>
  <c r="AM53" i="28" s="1"/>
  <c r="R59" i="28"/>
  <c r="AM59" i="28" s="1"/>
  <c r="R65" i="28"/>
  <c r="AM65" i="28" s="1"/>
  <c r="R71" i="28"/>
  <c r="AM71" i="28" s="1"/>
  <c r="R75" i="28"/>
  <c r="AM75" i="28" s="1"/>
  <c r="R79" i="28"/>
  <c r="AM79" i="28" s="1"/>
  <c r="T82" i="28"/>
  <c r="AW82" i="28" s="1"/>
  <c r="T85" i="28"/>
  <c r="AW85" i="28" s="1"/>
  <c r="T88" i="28"/>
  <c r="AW88" i="28" s="1"/>
  <c r="T91" i="28"/>
  <c r="AW91" i="28" s="1"/>
  <c r="T94" i="28"/>
  <c r="AW94" i="28" s="1"/>
  <c r="T97" i="28"/>
  <c r="AW97" i="28" s="1"/>
  <c r="T100" i="28"/>
  <c r="AW100" i="28" s="1"/>
  <c r="T103" i="28"/>
  <c r="AW103" i="28" s="1"/>
  <c r="T106" i="28"/>
  <c r="AW106" i="28" s="1"/>
  <c r="T109" i="28"/>
  <c r="AW109" i="28" s="1"/>
  <c r="T112" i="28"/>
  <c r="AW112" i="28" s="1"/>
  <c r="Q115" i="28"/>
  <c r="AH115" i="28" s="1"/>
  <c r="T117" i="28"/>
  <c r="AW117" i="28" s="1"/>
  <c r="V119" i="28"/>
  <c r="BG119" i="28" s="1"/>
  <c r="S122" i="28"/>
  <c r="AR122" i="28" s="1"/>
  <c r="U124" i="28"/>
  <c r="BB124" i="28" s="1"/>
  <c r="Q127" i="28"/>
  <c r="AH127" i="28" s="1"/>
  <c r="T129" i="28"/>
  <c r="AW129" i="28" s="1"/>
  <c r="V131" i="28"/>
  <c r="BG131" i="28" s="1"/>
  <c r="Q134" i="28"/>
  <c r="AH134" i="28" s="1"/>
  <c r="Q136" i="28"/>
  <c r="AH136" i="28" s="1"/>
  <c r="Q138" i="28"/>
  <c r="AH138" i="28" s="1"/>
  <c r="Q140" i="28"/>
  <c r="AH140" i="28" s="1"/>
  <c r="Q142" i="28"/>
  <c r="AH142" i="28" s="1"/>
  <c r="Q144" i="28"/>
  <c r="AH144" i="28" s="1"/>
  <c r="Q146" i="28"/>
  <c r="AH146" i="28" s="1"/>
  <c r="Q148" i="28"/>
  <c r="AH148" i="28" s="1"/>
  <c r="Q150" i="28"/>
  <c r="AH150" i="28" s="1"/>
  <c r="Q152" i="28"/>
  <c r="AH152" i="28" s="1"/>
  <c r="Q154" i="28"/>
  <c r="AH154" i="28" s="1"/>
  <c r="Q156" i="28"/>
  <c r="AH156" i="28" s="1"/>
  <c r="Q158" i="28"/>
  <c r="AH158" i="28" s="1"/>
  <c r="Q160" i="28"/>
  <c r="AH160" i="28" s="1"/>
  <c r="Q162" i="28"/>
  <c r="AH162" i="28" s="1"/>
  <c r="Q164" i="28"/>
  <c r="AH164" i="28" s="1"/>
  <c r="Q3" i="28"/>
  <c r="AH3" i="28" s="1"/>
  <c r="Q5" i="28"/>
  <c r="AH5" i="28" s="1"/>
  <c r="Q7" i="28"/>
  <c r="AH7" i="28" s="1"/>
  <c r="Q9" i="28"/>
  <c r="AH9" i="28" s="1"/>
  <c r="Q11" i="28"/>
  <c r="AH11" i="28" s="1"/>
  <c r="Q13" i="28"/>
  <c r="AH13" i="28" s="1"/>
  <c r="Q15" i="28"/>
  <c r="AH15" i="28" s="1"/>
  <c r="Q17" i="28"/>
  <c r="AH17" i="28" s="1"/>
  <c r="Q19" i="28"/>
  <c r="AH19" i="28" s="1"/>
  <c r="Q21" i="28"/>
  <c r="AH21" i="28" s="1"/>
  <c r="Q23" i="28"/>
  <c r="AH23" i="28" s="1"/>
  <c r="Q25" i="28"/>
  <c r="AH25" i="28" s="1"/>
  <c r="Q27" i="28"/>
  <c r="AH27" i="28" s="1"/>
  <c r="Q29" i="28"/>
  <c r="AH29" i="28" s="1"/>
  <c r="Q31" i="28"/>
  <c r="AH31" i="28" s="1"/>
  <c r="Q33" i="28"/>
  <c r="AH33" i="28" s="1"/>
  <c r="Q35" i="28"/>
  <c r="AH35" i="28" s="1"/>
  <c r="Q37" i="28"/>
  <c r="AH37" i="28" s="1"/>
  <c r="Q39" i="28"/>
  <c r="AH39" i="28" s="1"/>
  <c r="Q41" i="28"/>
  <c r="AH41" i="28" s="1"/>
  <c r="Q43" i="28"/>
  <c r="AH43" i="28" s="1"/>
  <c r="R2" i="28"/>
  <c r="AM2" i="28" s="1"/>
  <c r="Q306" i="28"/>
  <c r="AH306" i="28" s="1"/>
  <c r="U401" i="28"/>
  <c r="BB401" i="28" s="1"/>
  <c r="U427" i="28"/>
  <c r="BB427" i="28" s="1"/>
  <c r="T437" i="28"/>
  <c r="AW437" i="28" s="1"/>
  <c r="T446" i="28"/>
  <c r="AW446" i="28" s="1"/>
  <c r="T455" i="28"/>
  <c r="AW455" i="28" s="1"/>
  <c r="Q462" i="28"/>
  <c r="AH462" i="28" s="1"/>
  <c r="Q468" i="28"/>
  <c r="AH468" i="28" s="1"/>
  <c r="Q474" i="28"/>
  <c r="AH474" i="28" s="1"/>
  <c r="Q480" i="28"/>
  <c r="AH480" i="28" s="1"/>
  <c r="Q486" i="28"/>
  <c r="AH486" i="28" s="1"/>
  <c r="Q492" i="28"/>
  <c r="AH492" i="28" s="1"/>
  <c r="Q498" i="28"/>
  <c r="AH498" i="28" s="1"/>
  <c r="Q48" i="28"/>
  <c r="AH48" i="28" s="1"/>
  <c r="Q54" i="28"/>
  <c r="AH54" i="28" s="1"/>
  <c r="Q60" i="28"/>
  <c r="AH60" i="28" s="1"/>
  <c r="Q66" i="28"/>
  <c r="AH66" i="28" s="1"/>
  <c r="U71" i="28"/>
  <c r="BB71" i="28" s="1"/>
  <c r="U75" i="28"/>
  <c r="BB75" i="28" s="1"/>
  <c r="U79" i="28"/>
  <c r="BB79" i="28" s="1"/>
  <c r="U82" i="28"/>
  <c r="BB82" i="28" s="1"/>
  <c r="U85" i="28"/>
  <c r="BB85" i="28" s="1"/>
  <c r="U88" i="28"/>
  <c r="BB88" i="28" s="1"/>
  <c r="U91" i="28"/>
  <c r="BB91" i="28" s="1"/>
  <c r="U94" i="28"/>
  <c r="BB94" i="28" s="1"/>
  <c r="U97" i="28"/>
  <c r="BB97" i="28" s="1"/>
  <c r="U100" i="28"/>
  <c r="BB100" i="28" s="1"/>
  <c r="U103" i="28"/>
  <c r="BB103" i="28" s="1"/>
  <c r="U106" i="28"/>
  <c r="BB106" i="28" s="1"/>
  <c r="U109" i="28"/>
  <c r="BB109" i="28" s="1"/>
  <c r="U112" i="28"/>
  <c r="BB112" i="28" s="1"/>
  <c r="R115" i="28"/>
  <c r="AM115" i="28" s="1"/>
  <c r="U117" i="28"/>
  <c r="BB117" i="28" s="1"/>
  <c r="Q120" i="28"/>
  <c r="AH120" i="28" s="1"/>
  <c r="T122" i="28"/>
  <c r="AW122" i="28" s="1"/>
  <c r="V124" i="28"/>
  <c r="BG124" i="28" s="1"/>
  <c r="R127" i="28"/>
  <c r="AM127" i="28" s="1"/>
  <c r="U129" i="28"/>
  <c r="BB129" i="28" s="1"/>
  <c r="Q132" i="28"/>
  <c r="AH132" i="28" s="1"/>
  <c r="R134" i="28"/>
  <c r="AM134" i="28" s="1"/>
  <c r="R136" i="28"/>
  <c r="AM136" i="28" s="1"/>
  <c r="R138" i="28"/>
  <c r="AM138" i="28" s="1"/>
  <c r="R140" i="28"/>
  <c r="AM140" i="28" s="1"/>
  <c r="R142" i="28"/>
  <c r="AM142" i="28" s="1"/>
  <c r="R144" i="28"/>
  <c r="AM144" i="28" s="1"/>
  <c r="R146" i="28"/>
  <c r="AM146" i="28" s="1"/>
  <c r="R148" i="28"/>
  <c r="AM148" i="28" s="1"/>
  <c r="R150" i="28"/>
  <c r="AM150" i="28" s="1"/>
  <c r="R152" i="28"/>
  <c r="AM152" i="28" s="1"/>
  <c r="R154" i="28"/>
  <c r="AM154" i="28" s="1"/>
  <c r="R156" i="28"/>
  <c r="AM156" i="28" s="1"/>
  <c r="R158" i="28"/>
  <c r="AM158" i="28" s="1"/>
  <c r="R160" i="28"/>
  <c r="AM160" i="28" s="1"/>
  <c r="R162" i="28"/>
  <c r="AM162" i="28" s="1"/>
  <c r="R164" i="28"/>
  <c r="AM164" i="28" s="1"/>
  <c r="R3" i="28"/>
  <c r="AM3" i="28" s="1"/>
  <c r="R5" i="28"/>
  <c r="AM5" i="28" s="1"/>
  <c r="R7" i="28"/>
  <c r="AM7" i="28" s="1"/>
  <c r="R9" i="28"/>
  <c r="AM9" i="28" s="1"/>
  <c r="R11" i="28"/>
  <c r="AM11" i="28" s="1"/>
  <c r="R13" i="28"/>
  <c r="AM13" i="28" s="1"/>
  <c r="R15" i="28"/>
  <c r="AM15" i="28" s="1"/>
  <c r="R17" i="28"/>
  <c r="AM17" i="28" s="1"/>
  <c r="R19" i="28"/>
  <c r="AM19" i="28" s="1"/>
  <c r="R21" i="28"/>
  <c r="AM21" i="28" s="1"/>
  <c r="R23" i="28"/>
  <c r="AM23" i="28" s="1"/>
  <c r="R25" i="28"/>
  <c r="AM25" i="28" s="1"/>
  <c r="R27" i="28"/>
  <c r="AM27" i="28" s="1"/>
  <c r="R29" i="28"/>
  <c r="AM29" i="28" s="1"/>
  <c r="Q338" i="28"/>
  <c r="AH338" i="28" s="1"/>
  <c r="Q404" i="28"/>
  <c r="AH404" i="28" s="1"/>
  <c r="V428" i="28"/>
  <c r="BG428" i="28" s="1"/>
  <c r="Q438" i="28"/>
  <c r="AH438" i="28" s="1"/>
  <c r="Q447" i="28"/>
  <c r="AH447" i="28" s="1"/>
  <c r="Q456" i="28"/>
  <c r="AH456" i="28" s="1"/>
  <c r="T462" i="28"/>
  <c r="AW462" i="28" s="1"/>
  <c r="T468" i="28"/>
  <c r="AW468" i="28" s="1"/>
  <c r="T474" i="28"/>
  <c r="AW474" i="28" s="1"/>
  <c r="T480" i="28"/>
  <c r="AW480" i="28" s="1"/>
  <c r="T486" i="28"/>
  <c r="AW486" i="28" s="1"/>
  <c r="T492" i="28"/>
  <c r="AW492" i="28" s="1"/>
  <c r="T498" i="28"/>
  <c r="AW498" i="28" s="1"/>
  <c r="T48" i="28"/>
  <c r="AW48" i="28" s="1"/>
  <c r="T54" i="28"/>
  <c r="AW54" i="28" s="1"/>
  <c r="T60" i="28"/>
  <c r="AW60" i="28" s="1"/>
  <c r="T66" i="28"/>
  <c r="AW66" i="28" s="1"/>
  <c r="V71" i="28"/>
  <c r="BG71" i="28" s="1"/>
  <c r="V75" i="28"/>
  <c r="BG75" i="28" s="1"/>
  <c r="V79" i="28"/>
  <c r="BG79" i="28" s="1"/>
  <c r="Q83" i="28"/>
  <c r="AH83" i="28" s="1"/>
  <c r="V85" i="28"/>
  <c r="BG85" i="28" s="1"/>
  <c r="Q89" i="28"/>
  <c r="AH89" i="28" s="1"/>
  <c r="V91" i="28"/>
  <c r="BG91" i="28" s="1"/>
  <c r="Q95" i="28"/>
  <c r="AH95" i="28" s="1"/>
  <c r="V97" i="28"/>
  <c r="BG97" i="28" s="1"/>
  <c r="Q101" i="28"/>
  <c r="AH101" i="28" s="1"/>
  <c r="V103" i="28"/>
  <c r="BG103" i="28" s="1"/>
  <c r="Q107" i="28"/>
  <c r="AH107" i="28" s="1"/>
  <c r="V109" i="28"/>
  <c r="BG109" i="28" s="1"/>
  <c r="Q113" i="28"/>
  <c r="AH113" i="28" s="1"/>
  <c r="T115" i="28"/>
  <c r="AW115" i="28" s="1"/>
  <c r="V117" i="28"/>
  <c r="BG117" i="28" s="1"/>
  <c r="S120" i="28"/>
  <c r="AR120" i="28" s="1"/>
  <c r="U122" i="28"/>
  <c r="BB122" i="28" s="1"/>
  <c r="Q125" i="28"/>
  <c r="AH125" i="28" s="1"/>
  <c r="T127" i="28"/>
  <c r="AW127" i="28" s="1"/>
  <c r="V129" i="28"/>
  <c r="BG129" i="28" s="1"/>
  <c r="S132" i="28"/>
  <c r="AR132" i="28" s="1"/>
  <c r="S134" i="28"/>
  <c r="AR134" i="28" s="1"/>
  <c r="S136" i="28"/>
  <c r="AR136" i="28" s="1"/>
  <c r="S138" i="28"/>
  <c r="AR138" i="28" s="1"/>
  <c r="S140" i="28"/>
  <c r="AR140" i="28" s="1"/>
  <c r="S142" i="28"/>
  <c r="AR142" i="28" s="1"/>
  <c r="S144" i="28"/>
  <c r="AR144" i="28" s="1"/>
  <c r="S146" i="28"/>
  <c r="AR146" i="28" s="1"/>
  <c r="S148" i="28"/>
  <c r="AR148" i="28" s="1"/>
  <c r="S150" i="28"/>
  <c r="AR150" i="28" s="1"/>
  <c r="S152" i="28"/>
  <c r="AR152" i="28" s="1"/>
  <c r="S154" i="28"/>
  <c r="AR154" i="28" s="1"/>
  <c r="S156" i="28"/>
  <c r="AR156" i="28" s="1"/>
  <c r="S158" i="28"/>
  <c r="AR158" i="28" s="1"/>
  <c r="S160" i="28"/>
  <c r="AR160" i="28" s="1"/>
  <c r="S162" i="28"/>
  <c r="AR162" i="28" s="1"/>
  <c r="S164" i="28"/>
  <c r="AR164" i="28" s="1"/>
  <c r="S3" i="28"/>
  <c r="AR3" i="28" s="1"/>
  <c r="S5" i="28"/>
  <c r="AR5" i="28" s="1"/>
  <c r="S7" i="28"/>
  <c r="AR7" i="28" s="1"/>
  <c r="S9" i="28"/>
  <c r="AR9" i="28" s="1"/>
  <c r="S11" i="28"/>
  <c r="AR11" i="28" s="1"/>
  <c r="S13" i="28"/>
  <c r="AR13" i="28" s="1"/>
  <c r="S15" i="28"/>
  <c r="AR15" i="28" s="1"/>
  <c r="S17" i="28"/>
  <c r="AR17" i="28" s="1"/>
  <c r="S19" i="28"/>
  <c r="AR19" i="28" s="1"/>
  <c r="S21" i="28"/>
  <c r="AR21" i="28" s="1"/>
  <c r="S23" i="28"/>
  <c r="AR23" i="28" s="1"/>
  <c r="S25" i="28"/>
  <c r="AR25" i="28" s="1"/>
  <c r="S27" i="28"/>
  <c r="AR27" i="28" s="1"/>
  <c r="S29" i="28"/>
  <c r="AR29" i="28" s="1"/>
  <c r="S31" i="28"/>
  <c r="AR31" i="28" s="1"/>
  <c r="S33" i="28"/>
  <c r="AR33" i="28" s="1"/>
  <c r="S35" i="28"/>
  <c r="AR35" i="28" s="1"/>
  <c r="S37" i="28"/>
  <c r="AR37" i="28" s="1"/>
  <c r="S39" i="28"/>
  <c r="AR39" i="28" s="1"/>
  <c r="S41" i="28"/>
  <c r="AR41" i="28" s="1"/>
  <c r="S43" i="28"/>
  <c r="AR43" i="28" s="1"/>
  <c r="Q350" i="28"/>
  <c r="AH350" i="28" s="1"/>
  <c r="U407" i="28"/>
  <c r="BB407" i="28" s="1"/>
  <c r="U429" i="28"/>
  <c r="BB429" i="28" s="1"/>
  <c r="V438" i="28"/>
  <c r="BG438" i="28" s="1"/>
  <c r="V447" i="28"/>
  <c r="BG447" i="28" s="1"/>
  <c r="V456" i="28"/>
  <c r="BG456" i="28" s="1"/>
  <c r="Q463" i="28"/>
  <c r="AH463" i="28" s="1"/>
  <c r="Q469" i="28"/>
  <c r="AH469" i="28" s="1"/>
  <c r="Q475" i="28"/>
  <c r="AH475" i="28" s="1"/>
  <c r="Q481" i="28"/>
  <c r="AH481" i="28" s="1"/>
  <c r="Q487" i="28"/>
  <c r="AH487" i="28" s="1"/>
  <c r="Q493" i="28"/>
  <c r="AH493" i="28" s="1"/>
  <c r="Q499" i="28"/>
  <c r="AH499" i="28" s="1"/>
  <c r="Q49" i="28"/>
  <c r="AH49" i="28" s="1"/>
  <c r="Q55" i="28"/>
  <c r="AH55" i="28" s="1"/>
  <c r="Q61" i="28"/>
  <c r="AH61" i="28" s="1"/>
  <c r="Q67" i="28"/>
  <c r="AH67" i="28" s="1"/>
  <c r="Q72" i="28"/>
  <c r="AH72" i="28" s="1"/>
  <c r="Q76" i="28"/>
  <c r="AH76" i="28" s="1"/>
  <c r="Q80" i="28"/>
  <c r="AH80" i="28" s="1"/>
  <c r="R83" i="28"/>
  <c r="AM83" i="28" s="1"/>
  <c r="Q86" i="28"/>
  <c r="AH86" i="28" s="1"/>
  <c r="R89" i="28"/>
  <c r="AM89" i="28" s="1"/>
  <c r="Q92" i="28"/>
  <c r="AH92" i="28" s="1"/>
  <c r="R95" i="28"/>
  <c r="AM95" i="28" s="1"/>
  <c r="Q98" i="28"/>
  <c r="AH98" i="28" s="1"/>
  <c r="R101" i="28"/>
  <c r="AM101" i="28" s="1"/>
  <c r="Q104" i="28"/>
  <c r="AH104" i="28" s="1"/>
  <c r="R107" i="28"/>
  <c r="AM107" i="28" s="1"/>
  <c r="Q110" i="28"/>
  <c r="AH110" i="28" s="1"/>
  <c r="R113" i="28"/>
  <c r="AM113" i="28" s="1"/>
  <c r="U115" i="28"/>
  <c r="BB115" i="28" s="1"/>
  <c r="Q118" i="28"/>
  <c r="AH118" i="28" s="1"/>
  <c r="T120" i="28"/>
  <c r="AW120" i="28" s="1"/>
  <c r="V122" i="28"/>
  <c r="BG122" i="28" s="1"/>
  <c r="R125" i="28"/>
  <c r="AM125" i="28" s="1"/>
  <c r="U127" i="28"/>
  <c r="BB127" i="28" s="1"/>
  <c r="Q130" i="28"/>
  <c r="AH130" i="28" s="1"/>
  <c r="T132" i="28"/>
  <c r="AW132" i="28" s="1"/>
  <c r="T134" i="28"/>
  <c r="AW134" i="28" s="1"/>
  <c r="T136" i="28"/>
  <c r="AW136" i="28" s="1"/>
  <c r="T138" i="28"/>
  <c r="AW138" i="28" s="1"/>
  <c r="T140" i="28"/>
  <c r="AW140" i="28" s="1"/>
  <c r="T142" i="28"/>
  <c r="AW142" i="28" s="1"/>
  <c r="T144" i="28"/>
  <c r="AW144" i="28" s="1"/>
  <c r="T146" i="28"/>
  <c r="AW146" i="28" s="1"/>
  <c r="T148" i="28"/>
  <c r="AW148" i="28" s="1"/>
  <c r="T150" i="28"/>
  <c r="AW150" i="28" s="1"/>
  <c r="T152" i="28"/>
  <c r="AW152" i="28" s="1"/>
  <c r="T154" i="28"/>
  <c r="AW154" i="28" s="1"/>
  <c r="T156" i="28"/>
  <c r="AW156" i="28" s="1"/>
  <c r="T158" i="28"/>
  <c r="AW158" i="28" s="1"/>
  <c r="T160" i="28"/>
  <c r="AW160" i="28" s="1"/>
  <c r="T162" i="28"/>
  <c r="AW162" i="28" s="1"/>
  <c r="T164" i="28"/>
  <c r="AW164" i="28" s="1"/>
  <c r="T3" i="28"/>
  <c r="AW3" i="28" s="1"/>
  <c r="T5" i="28"/>
  <c r="AW5" i="28" s="1"/>
  <c r="T7" i="28"/>
  <c r="AW7" i="28" s="1"/>
  <c r="T9" i="28"/>
  <c r="AW9" i="28" s="1"/>
  <c r="T11" i="28"/>
  <c r="AW11" i="28" s="1"/>
  <c r="T13" i="28"/>
  <c r="AW13" i="28" s="1"/>
  <c r="T15" i="28"/>
  <c r="AW15" i="28" s="1"/>
  <c r="T17" i="28"/>
  <c r="AW17" i="28" s="1"/>
  <c r="T19" i="28"/>
  <c r="AW19" i="28" s="1"/>
  <c r="T21" i="28"/>
  <c r="AW21" i="28" s="1"/>
  <c r="T23" i="28"/>
  <c r="AW23" i="28" s="1"/>
  <c r="T25" i="28"/>
  <c r="AW25" i="28" s="1"/>
  <c r="T27" i="28"/>
  <c r="AW27" i="28" s="1"/>
  <c r="T29" i="28"/>
  <c r="AW29" i="28" s="1"/>
  <c r="T31" i="28"/>
  <c r="AW31" i="28" s="1"/>
  <c r="T33" i="28"/>
  <c r="AW33" i="28" s="1"/>
  <c r="T35" i="28"/>
  <c r="AW35" i="28" s="1"/>
  <c r="T37" i="28"/>
  <c r="AW37" i="28" s="1"/>
  <c r="T39" i="28"/>
  <c r="AW39" i="28" s="1"/>
  <c r="T41" i="28"/>
  <c r="AW41" i="28" s="1"/>
  <c r="T43" i="28"/>
  <c r="AW43" i="28" s="1"/>
  <c r="Q368" i="28"/>
  <c r="AH368" i="28" s="1"/>
  <c r="Q416" i="28"/>
  <c r="AH416" i="28" s="1"/>
  <c r="T431" i="28"/>
  <c r="AW431" i="28" s="1"/>
  <c r="T440" i="28"/>
  <c r="AW440" i="28" s="1"/>
  <c r="T449" i="28"/>
  <c r="AW449" i="28" s="1"/>
  <c r="Q458" i="28"/>
  <c r="AH458" i="28" s="1"/>
  <c r="Q464" i="28"/>
  <c r="AH464" i="28" s="1"/>
  <c r="Q470" i="28"/>
  <c r="AH470" i="28" s="1"/>
  <c r="Q476" i="28"/>
  <c r="AH476" i="28" s="1"/>
  <c r="Q482" i="28"/>
  <c r="AH482" i="28" s="1"/>
  <c r="Q488" i="28"/>
  <c r="AH488" i="28" s="1"/>
  <c r="Q494" i="28"/>
  <c r="AH494" i="28" s="1"/>
  <c r="Q500" i="28"/>
  <c r="AH500" i="28" s="1"/>
  <c r="Q50" i="28"/>
  <c r="AH50" i="28" s="1"/>
  <c r="Q56" i="28"/>
  <c r="AH56" i="28" s="1"/>
  <c r="Q62" i="28"/>
  <c r="AH62" i="28" s="1"/>
  <c r="Q68" i="28"/>
  <c r="AH68" i="28" s="1"/>
  <c r="Q73" i="28"/>
  <c r="AH73" i="28" s="1"/>
  <c r="Q77" i="28"/>
  <c r="AH77" i="28" s="1"/>
  <c r="U80" i="28"/>
  <c r="BB80" i="28" s="1"/>
  <c r="U83" i="28"/>
  <c r="BB83" i="28" s="1"/>
  <c r="U86" i="28"/>
  <c r="BB86" i="28" s="1"/>
  <c r="U89" i="28"/>
  <c r="BB89" i="28" s="1"/>
  <c r="U92" i="28"/>
  <c r="BB92" i="28" s="1"/>
  <c r="U95" i="28"/>
  <c r="BB95" i="28" s="1"/>
  <c r="U98" i="28"/>
  <c r="BB98" i="28" s="1"/>
  <c r="U101" i="28"/>
  <c r="BB101" i="28" s="1"/>
  <c r="U104" i="28"/>
  <c r="BB104" i="28" s="1"/>
  <c r="U107" i="28"/>
  <c r="BB107" i="28" s="1"/>
  <c r="U110" i="28"/>
  <c r="BB110" i="28" s="1"/>
  <c r="U113" i="28"/>
  <c r="BB113" i="28" s="1"/>
  <c r="Q116" i="28"/>
  <c r="AH116" i="28" s="1"/>
  <c r="T118" i="28"/>
  <c r="AW118" i="28" s="1"/>
  <c r="V120" i="28"/>
  <c r="BG120" i="28" s="1"/>
  <c r="R123" i="28"/>
  <c r="AM123" i="28" s="1"/>
  <c r="U125" i="28"/>
  <c r="BB125" i="28" s="1"/>
  <c r="Q128" i="28"/>
  <c r="AH128" i="28" s="1"/>
  <c r="T130" i="28"/>
  <c r="AW130" i="28" s="1"/>
  <c r="V132" i="28"/>
  <c r="BG132" i="28" s="1"/>
  <c r="V134" i="28"/>
  <c r="BG134" i="28" s="1"/>
  <c r="V136" i="28"/>
  <c r="BG136" i="28" s="1"/>
  <c r="V138" i="28"/>
  <c r="BG138" i="28" s="1"/>
  <c r="V140" i="28"/>
  <c r="BG140" i="28" s="1"/>
  <c r="V142" i="28"/>
  <c r="BG142" i="28" s="1"/>
  <c r="V144" i="28"/>
  <c r="BG144" i="28" s="1"/>
  <c r="V146" i="28"/>
  <c r="BG146" i="28" s="1"/>
  <c r="V148" i="28"/>
  <c r="BG148" i="28" s="1"/>
  <c r="V150" i="28"/>
  <c r="BG150" i="28" s="1"/>
  <c r="V152" i="28"/>
  <c r="BG152" i="28" s="1"/>
  <c r="V154" i="28"/>
  <c r="BG154" i="28" s="1"/>
  <c r="V156" i="28"/>
  <c r="BG156" i="28" s="1"/>
  <c r="V158" i="28"/>
  <c r="BG158" i="28" s="1"/>
  <c r="V160" i="28"/>
  <c r="BG160" i="28" s="1"/>
  <c r="V162" i="28"/>
  <c r="BG162" i="28" s="1"/>
  <c r="V164" i="28"/>
  <c r="BG164" i="28" s="1"/>
  <c r="V3" i="28"/>
  <c r="BG3" i="28" s="1"/>
  <c r="V5" i="28"/>
  <c r="BG5" i="28" s="1"/>
  <c r="V7" i="28"/>
  <c r="BG7" i="28" s="1"/>
  <c r="V9" i="28"/>
  <c r="BG9" i="28" s="1"/>
  <c r="V11" i="28"/>
  <c r="BG11" i="28" s="1"/>
  <c r="V13" i="28"/>
  <c r="BG13" i="28" s="1"/>
  <c r="V15" i="28"/>
  <c r="BG15" i="28" s="1"/>
  <c r="V17" i="28"/>
  <c r="BG17" i="28" s="1"/>
  <c r="V19" i="28"/>
  <c r="BG19" i="28" s="1"/>
  <c r="V21" i="28"/>
  <c r="BG21" i="28" s="1"/>
  <c r="V23" i="28"/>
  <c r="BG23" i="28" s="1"/>
  <c r="V25" i="28"/>
  <c r="BG25" i="28" s="1"/>
  <c r="V27" i="28"/>
  <c r="BG27" i="28" s="1"/>
  <c r="V29" i="28"/>
  <c r="BG29" i="28" s="1"/>
  <c r="V31" i="28"/>
  <c r="BG31" i="28" s="1"/>
  <c r="V33" i="28"/>
  <c r="BG33" i="28" s="1"/>
  <c r="V35" i="28"/>
  <c r="BG35" i="28" s="1"/>
  <c r="V37" i="28"/>
  <c r="BG37" i="28" s="1"/>
  <c r="V39" i="28"/>
  <c r="BG39" i="28" s="1"/>
  <c r="V41" i="28"/>
  <c r="BG41" i="28" s="1"/>
  <c r="V43" i="28"/>
  <c r="BG43" i="28" s="1"/>
  <c r="Q2" i="28"/>
  <c r="AH2" i="28" s="1"/>
  <c r="Q450" i="28"/>
  <c r="AH450" i="28" s="1"/>
  <c r="T488" i="28"/>
  <c r="AW488" i="28" s="1"/>
  <c r="T68" i="28"/>
  <c r="AW68" i="28" s="1"/>
  <c r="V89" i="28"/>
  <c r="BG89" i="28" s="1"/>
  <c r="V107" i="28"/>
  <c r="BG107" i="28" s="1"/>
  <c r="T123" i="28"/>
  <c r="AW123" i="28" s="1"/>
  <c r="Q137" i="28"/>
  <c r="AH137" i="28" s="1"/>
  <c r="Q149" i="28"/>
  <c r="AH149" i="28" s="1"/>
  <c r="Q161" i="28"/>
  <c r="AH161" i="28" s="1"/>
  <c r="V4" i="28"/>
  <c r="BG4" i="28" s="1"/>
  <c r="Q10" i="28"/>
  <c r="AH10" i="28" s="1"/>
  <c r="U14" i="28"/>
  <c r="BB14" i="28" s="1"/>
  <c r="U19" i="28"/>
  <c r="BB19" i="28" s="1"/>
  <c r="T24" i="28"/>
  <c r="AW24" i="28" s="1"/>
  <c r="V28" i="28"/>
  <c r="BG28" i="28" s="1"/>
  <c r="R33" i="28"/>
  <c r="AM33" i="28" s="1"/>
  <c r="R37" i="28"/>
  <c r="AM37" i="28" s="1"/>
  <c r="R41" i="28"/>
  <c r="AM41" i="28" s="1"/>
  <c r="S2" i="28"/>
  <c r="AR2" i="28" s="1"/>
  <c r="S130" i="28"/>
  <c r="AR130" i="28" s="1"/>
  <c r="Q457" i="28"/>
  <c r="AH457" i="28" s="1"/>
  <c r="R493" i="28"/>
  <c r="AM493" i="28" s="1"/>
  <c r="T72" i="28"/>
  <c r="AW72" i="28" s="1"/>
  <c r="T92" i="28"/>
  <c r="AW92" i="28" s="1"/>
  <c r="T110" i="28"/>
  <c r="AW110" i="28" s="1"/>
  <c r="T125" i="28"/>
  <c r="AW125" i="28" s="1"/>
  <c r="U138" i="28"/>
  <c r="BB138" i="28" s="1"/>
  <c r="U150" i="28"/>
  <c r="BB150" i="28" s="1"/>
  <c r="V161" i="28"/>
  <c r="BG161" i="28" s="1"/>
  <c r="U5" i="28"/>
  <c r="BB5" i="28" s="1"/>
  <c r="T10" i="28"/>
  <c r="AW10" i="28" s="1"/>
  <c r="V14" i="28"/>
  <c r="BG14" i="28" s="1"/>
  <c r="Q20" i="28"/>
  <c r="AH20" i="28" s="1"/>
  <c r="U24" i="28"/>
  <c r="BB24" i="28" s="1"/>
  <c r="U29" i="28"/>
  <c r="BB29" i="28" s="1"/>
  <c r="U33" i="28"/>
  <c r="BB33" i="28" s="1"/>
  <c r="U37" i="28"/>
  <c r="BB37" i="28" s="1"/>
  <c r="U41" i="28"/>
  <c r="BB41" i="28" s="1"/>
  <c r="T2" i="28"/>
  <c r="AW2" i="28" s="1"/>
  <c r="T458" i="28"/>
  <c r="AW458" i="28" s="1"/>
  <c r="T494" i="28"/>
  <c r="AW494" i="28" s="1"/>
  <c r="R73" i="28"/>
  <c r="AM73" i="28" s="1"/>
  <c r="Q93" i="28"/>
  <c r="AH93" i="28" s="1"/>
  <c r="Q111" i="28"/>
  <c r="AH111" i="28" s="1"/>
  <c r="V125" i="28"/>
  <c r="BG125" i="28" s="1"/>
  <c r="Q139" i="28"/>
  <c r="AH139" i="28" s="1"/>
  <c r="Q151" i="28"/>
  <c r="AH151" i="28" s="1"/>
  <c r="U162" i="28"/>
  <c r="BB162" i="28" s="1"/>
  <c r="Q6" i="28"/>
  <c r="AH6" i="28" s="1"/>
  <c r="U10" i="28"/>
  <c r="BB10" i="28" s="1"/>
  <c r="U15" i="28"/>
  <c r="BB15" i="28" s="1"/>
  <c r="T20" i="28"/>
  <c r="AW20" i="28" s="1"/>
  <c r="V24" i="28"/>
  <c r="BG24" i="28" s="1"/>
  <c r="Q30" i="28"/>
  <c r="AH30" i="28" s="1"/>
  <c r="Q34" i="28"/>
  <c r="AH34" i="28" s="1"/>
  <c r="Q38" i="28"/>
  <c r="AH38" i="28" s="1"/>
  <c r="Q42" i="28"/>
  <c r="AH42" i="28" s="1"/>
  <c r="U2" i="28"/>
  <c r="BB2" i="28" s="1"/>
  <c r="U164" i="28"/>
  <c r="BB164" i="28" s="1"/>
  <c r="R463" i="28"/>
  <c r="AM463" i="28" s="1"/>
  <c r="R499" i="28"/>
  <c r="AM499" i="28" s="1"/>
  <c r="T76" i="28"/>
  <c r="AW76" i="28" s="1"/>
  <c r="T95" i="28"/>
  <c r="AW95" i="28" s="1"/>
  <c r="T113" i="28"/>
  <c r="AW113" i="28" s="1"/>
  <c r="V127" i="28"/>
  <c r="BG127" i="28" s="1"/>
  <c r="U140" i="28"/>
  <c r="BB140" i="28" s="1"/>
  <c r="U152" i="28"/>
  <c r="BB152" i="28" s="1"/>
  <c r="Q163" i="28"/>
  <c r="AH163" i="28" s="1"/>
  <c r="T6" i="28"/>
  <c r="AW6" i="28" s="1"/>
  <c r="V10" i="28"/>
  <c r="BG10" i="28" s="1"/>
  <c r="Q16" i="28"/>
  <c r="AH16" i="28" s="1"/>
  <c r="U20" i="28"/>
  <c r="BB20" i="28" s="1"/>
  <c r="U25" i="28"/>
  <c r="BB25" i="28" s="1"/>
  <c r="T30" i="28"/>
  <c r="AW30" i="28" s="1"/>
  <c r="T34" i="28"/>
  <c r="AW34" i="28" s="1"/>
  <c r="T38" i="28"/>
  <c r="AW38" i="28" s="1"/>
  <c r="T42" i="28"/>
  <c r="AW42" i="28" s="1"/>
  <c r="V2" i="28"/>
  <c r="BG2" i="28" s="1"/>
  <c r="Q362" i="28"/>
  <c r="AH362" i="28" s="1"/>
  <c r="T464" i="28"/>
  <c r="AW464" i="28" s="1"/>
  <c r="T500" i="28"/>
  <c r="AW500" i="28" s="1"/>
  <c r="R77" i="28"/>
  <c r="AM77" i="28" s="1"/>
  <c r="V95" i="28"/>
  <c r="BG95" i="28" s="1"/>
  <c r="V113" i="28"/>
  <c r="BG113" i="28" s="1"/>
  <c r="S128" i="28"/>
  <c r="AR128" i="28" s="1"/>
  <c r="Q141" i="28"/>
  <c r="AH141" i="28" s="1"/>
  <c r="Q153" i="28"/>
  <c r="AH153" i="28" s="1"/>
  <c r="V163" i="28"/>
  <c r="BG163" i="28" s="1"/>
  <c r="U6" i="28"/>
  <c r="BB6" i="28" s="1"/>
  <c r="U11" i="28"/>
  <c r="BB11" i="28" s="1"/>
  <c r="T16" i="28"/>
  <c r="AW16" i="28" s="1"/>
  <c r="V20" i="28"/>
  <c r="BG20" i="28" s="1"/>
  <c r="Q26" i="28"/>
  <c r="AH26" i="28" s="1"/>
  <c r="U30" i="28"/>
  <c r="BB30" i="28" s="1"/>
  <c r="U34" i="28"/>
  <c r="BB34" i="28" s="1"/>
  <c r="U38" i="28"/>
  <c r="BB38" i="28" s="1"/>
  <c r="U42" i="28"/>
  <c r="BB42" i="28" s="1"/>
  <c r="U413" i="28"/>
  <c r="BB413" i="28" s="1"/>
  <c r="R469" i="28"/>
  <c r="AM469" i="28" s="1"/>
  <c r="R49" i="28"/>
  <c r="AM49" i="28" s="1"/>
  <c r="T80" i="28"/>
  <c r="AW80" i="28" s="1"/>
  <c r="T98" i="28"/>
  <c r="AW98" i="28" s="1"/>
  <c r="V115" i="28"/>
  <c r="BG115" i="28" s="1"/>
  <c r="U142" i="28"/>
  <c r="BB142" i="28" s="1"/>
  <c r="U154" i="28"/>
  <c r="BB154" i="28" s="1"/>
  <c r="V6" i="28"/>
  <c r="BG6" i="28" s="1"/>
  <c r="Q12" i="28"/>
  <c r="AH12" i="28" s="1"/>
  <c r="U16" i="28"/>
  <c r="BB16" i="28" s="1"/>
  <c r="U21" i="28"/>
  <c r="BB21" i="28" s="1"/>
  <c r="T26" i="28"/>
  <c r="AW26" i="28" s="1"/>
  <c r="V30" i="28"/>
  <c r="BG30" i="28" s="1"/>
  <c r="V34" i="28"/>
  <c r="BG34" i="28" s="1"/>
  <c r="V38" i="28"/>
  <c r="BG38" i="28" s="1"/>
  <c r="V42" i="28"/>
  <c r="BG42" i="28" s="1"/>
  <c r="U417" i="28"/>
  <c r="BB417" i="28" s="1"/>
  <c r="T470" i="28"/>
  <c r="AW470" i="28" s="1"/>
  <c r="T50" i="28"/>
  <c r="AW50" i="28" s="1"/>
  <c r="Q81" i="28"/>
  <c r="AH81" i="28" s="1"/>
  <c r="Q99" i="28"/>
  <c r="AH99" i="28" s="1"/>
  <c r="S116" i="28"/>
  <c r="AR116" i="28" s="1"/>
  <c r="U130" i="28"/>
  <c r="BB130" i="28" s="1"/>
  <c r="Q143" i="28"/>
  <c r="AH143" i="28" s="1"/>
  <c r="Q155" i="28"/>
  <c r="AH155" i="28" s="1"/>
  <c r="Q165" i="28"/>
  <c r="AH165" i="28" s="1"/>
  <c r="U7" i="28"/>
  <c r="BB7" i="28" s="1"/>
  <c r="T12" i="28"/>
  <c r="AW12" i="28" s="1"/>
  <c r="V16" i="28"/>
  <c r="BG16" i="28" s="1"/>
  <c r="Q22" i="28"/>
  <c r="AH22" i="28" s="1"/>
  <c r="U26" i="28"/>
  <c r="BB26" i="28" s="1"/>
  <c r="R31" i="28"/>
  <c r="AM31" i="28" s="1"/>
  <c r="R35" i="28"/>
  <c r="AM35" i="28" s="1"/>
  <c r="R39" i="28"/>
  <c r="AM39" i="28" s="1"/>
  <c r="R43" i="28"/>
  <c r="AM43" i="28" s="1"/>
  <c r="Q430" i="28"/>
  <c r="AH430" i="28" s="1"/>
  <c r="R475" i="28"/>
  <c r="AM475" i="28" s="1"/>
  <c r="R55" i="28"/>
  <c r="AM55" i="28" s="1"/>
  <c r="T83" i="28"/>
  <c r="AW83" i="28" s="1"/>
  <c r="T101" i="28"/>
  <c r="AW101" i="28" s="1"/>
  <c r="S118" i="28"/>
  <c r="AR118" i="28" s="1"/>
  <c r="U132" i="28"/>
  <c r="BB132" i="28" s="1"/>
  <c r="U144" i="28"/>
  <c r="BB144" i="28" s="1"/>
  <c r="U156" i="28"/>
  <c r="BB156" i="28" s="1"/>
  <c r="V165" i="28"/>
  <c r="BG165" i="28" s="1"/>
  <c r="Q8" i="28"/>
  <c r="AH8" i="28" s="1"/>
  <c r="U12" i="28"/>
  <c r="BB12" i="28" s="1"/>
  <c r="U17" i="28"/>
  <c r="BB17" i="28" s="1"/>
  <c r="T22" i="28"/>
  <c r="AW22" i="28" s="1"/>
  <c r="V26" i="28"/>
  <c r="BG26" i="28" s="1"/>
  <c r="U31" i="28"/>
  <c r="BB31" i="28" s="1"/>
  <c r="U35" i="28"/>
  <c r="BB35" i="28" s="1"/>
  <c r="U39" i="28"/>
  <c r="BB39" i="28" s="1"/>
  <c r="U43" i="28"/>
  <c r="BB43" i="28" s="1"/>
  <c r="R67" i="28"/>
  <c r="AM67" i="28" s="1"/>
  <c r="T14" i="28"/>
  <c r="AW14" i="28" s="1"/>
  <c r="Q432" i="28"/>
  <c r="AH432" i="28" s="1"/>
  <c r="T476" i="28"/>
  <c r="AW476" i="28" s="1"/>
  <c r="T56" i="28"/>
  <c r="AW56" i="28" s="1"/>
  <c r="V83" i="28"/>
  <c r="BG83" i="28" s="1"/>
  <c r="V101" i="28"/>
  <c r="BG101" i="28" s="1"/>
  <c r="U118" i="28"/>
  <c r="BB118" i="28" s="1"/>
  <c r="Q133" i="28"/>
  <c r="AH133" i="28" s="1"/>
  <c r="Q145" i="28"/>
  <c r="AH145" i="28" s="1"/>
  <c r="Q157" i="28"/>
  <c r="AH157" i="28" s="1"/>
  <c r="U3" i="28"/>
  <c r="BB3" i="28" s="1"/>
  <c r="T8" i="28"/>
  <c r="AW8" i="28" s="1"/>
  <c r="V12" i="28"/>
  <c r="BG12" i="28" s="1"/>
  <c r="Q18" i="28"/>
  <c r="AH18" i="28" s="1"/>
  <c r="U22" i="28"/>
  <c r="BB22" i="28" s="1"/>
  <c r="U27" i="28"/>
  <c r="BB27" i="28" s="1"/>
  <c r="Q32" i="28"/>
  <c r="AH32" i="28" s="1"/>
  <c r="Q36" i="28"/>
  <c r="AH36" i="28" s="1"/>
  <c r="Q40" i="28"/>
  <c r="AH40" i="28" s="1"/>
  <c r="Q44" i="28"/>
  <c r="AH44" i="28" s="1"/>
  <c r="Q439" i="28"/>
  <c r="AH439" i="28" s="1"/>
  <c r="R481" i="28"/>
  <c r="AM481" i="28" s="1"/>
  <c r="R61" i="28"/>
  <c r="AM61" i="28" s="1"/>
  <c r="T86" i="28"/>
  <c r="AW86" i="28" s="1"/>
  <c r="T104" i="28"/>
  <c r="AW104" i="28" s="1"/>
  <c r="U120" i="28"/>
  <c r="BB120" i="28" s="1"/>
  <c r="U134" i="28"/>
  <c r="BB134" i="28" s="1"/>
  <c r="U146" i="28"/>
  <c r="BB146" i="28" s="1"/>
  <c r="U158" i="28"/>
  <c r="BB158" i="28" s="1"/>
  <c r="Q4" i="28"/>
  <c r="AH4" i="28" s="1"/>
  <c r="U8" i="28"/>
  <c r="BB8" i="28" s="1"/>
  <c r="U13" i="28"/>
  <c r="BB13" i="28" s="1"/>
  <c r="T18" i="28"/>
  <c r="AW18" i="28" s="1"/>
  <c r="V22" i="28"/>
  <c r="BG22" i="28" s="1"/>
  <c r="Q28" i="28"/>
  <c r="AH28" i="28" s="1"/>
  <c r="T32" i="28"/>
  <c r="AW32" i="28" s="1"/>
  <c r="T36" i="28"/>
  <c r="AW36" i="28" s="1"/>
  <c r="T40" i="28"/>
  <c r="AW40" i="28" s="1"/>
  <c r="T44" i="28"/>
  <c r="AW44" i="28" s="1"/>
  <c r="R487" i="28"/>
  <c r="AM487" i="28" s="1"/>
  <c r="T107" i="28"/>
  <c r="AW107" i="28" s="1"/>
  <c r="U136" i="28"/>
  <c r="BB136" i="28" s="1"/>
  <c r="U160" i="28"/>
  <c r="BB160" i="28" s="1"/>
  <c r="U9" i="28"/>
  <c r="BB9" i="28" s="1"/>
  <c r="Q24" i="28"/>
  <c r="AH24" i="28" s="1"/>
  <c r="V32" i="28"/>
  <c r="BG32" i="28" s="1"/>
  <c r="V40" i="28"/>
  <c r="BG40" i="28" s="1"/>
  <c r="Q441" i="28"/>
  <c r="AH441" i="28" s="1"/>
  <c r="T482" i="28"/>
  <c r="AW482" i="28" s="1"/>
  <c r="T62" i="28"/>
  <c r="AW62" i="28" s="1"/>
  <c r="Q87" i="28"/>
  <c r="AH87" i="28" s="1"/>
  <c r="Q105" i="28"/>
  <c r="AH105" i="28" s="1"/>
  <c r="Q121" i="28"/>
  <c r="AH121" i="28" s="1"/>
  <c r="Q135" i="28"/>
  <c r="AH135" i="28" s="1"/>
  <c r="Q147" i="28"/>
  <c r="AH147" i="28" s="1"/>
  <c r="Q159" i="28"/>
  <c r="AH159" i="28" s="1"/>
  <c r="T4" i="28"/>
  <c r="AW4" i="28" s="1"/>
  <c r="V8" i="28"/>
  <c r="BG8" i="28" s="1"/>
  <c r="Q14" i="28"/>
  <c r="AH14" i="28" s="1"/>
  <c r="U18" i="28"/>
  <c r="BB18" i="28" s="1"/>
  <c r="U23" i="28"/>
  <c r="BB23" i="28" s="1"/>
  <c r="T28" i="28"/>
  <c r="AW28" i="28" s="1"/>
  <c r="U32" i="28"/>
  <c r="BB32" i="28" s="1"/>
  <c r="U36" i="28"/>
  <c r="BB36" i="28" s="1"/>
  <c r="U40" i="28"/>
  <c r="BB40" i="28" s="1"/>
  <c r="U44" i="28"/>
  <c r="BB44" i="28" s="1"/>
  <c r="Q448" i="28"/>
  <c r="AH448" i="28" s="1"/>
  <c r="T89" i="28"/>
  <c r="AW89" i="28" s="1"/>
  <c r="Q123" i="28"/>
  <c r="AH123" i="28" s="1"/>
  <c r="U148" i="28"/>
  <c r="BB148" i="28" s="1"/>
  <c r="U4" i="28"/>
  <c r="BB4" i="28" s="1"/>
  <c r="V18" i="28"/>
  <c r="BG18" i="28" s="1"/>
  <c r="U28" i="28"/>
  <c r="BB28" i="28" s="1"/>
  <c r="V36" i="28"/>
  <c r="BG36" i="28" s="1"/>
  <c r="V44" i="28"/>
  <c r="BG44" i="28" s="1"/>
  <c r="DI98" i="25"/>
  <c r="DK98" i="25" s="1"/>
  <c r="DL98" i="25" s="1"/>
  <c r="DP98" i="25" s="1"/>
  <c r="DU98" i="25" s="1"/>
  <c r="AX107" i="28" l="1"/>
  <c r="BA107" i="28"/>
  <c r="AZ107" i="28"/>
  <c r="BE3" i="28"/>
  <c r="BF3" i="28"/>
  <c r="BC3" i="28"/>
  <c r="BD3" i="28" s="1"/>
  <c r="AL24" i="28"/>
  <c r="AK24" i="28"/>
  <c r="AI24" i="28"/>
  <c r="AJ24" i="28" s="1"/>
  <c r="AI145" i="28"/>
  <c r="AK145" i="28"/>
  <c r="AL145" i="28" s="1"/>
  <c r="BA101" i="28"/>
  <c r="AX101" i="28"/>
  <c r="AY101" i="28" s="1"/>
  <c r="AZ101" i="28"/>
  <c r="BK42" i="28"/>
  <c r="BJ42" i="28"/>
  <c r="BH42" i="28"/>
  <c r="AX98" i="28"/>
  <c r="BA98" i="28"/>
  <c r="AZ98" i="28"/>
  <c r="BE11" i="28"/>
  <c r="BF11" i="28"/>
  <c r="BC11" i="28"/>
  <c r="BK2" i="28"/>
  <c r="BJ2" i="28"/>
  <c r="BH2" i="28"/>
  <c r="BE140" i="28"/>
  <c r="BC140" i="28"/>
  <c r="BF140" i="28"/>
  <c r="AL30" i="28"/>
  <c r="AK30" i="28"/>
  <c r="AI30" i="28"/>
  <c r="AJ30" i="28" s="1"/>
  <c r="AQ73" i="28"/>
  <c r="AN73" i="28"/>
  <c r="AO73" i="28" s="1"/>
  <c r="AP73" i="28"/>
  <c r="BE5" i="28"/>
  <c r="BF5" i="28"/>
  <c r="BC5" i="28"/>
  <c r="BD5" i="28" s="1"/>
  <c r="AQ41" i="28"/>
  <c r="AN41" i="28"/>
  <c r="AO41" i="28" s="1"/>
  <c r="AP41" i="28"/>
  <c r="AX123" i="28"/>
  <c r="BA123" i="28"/>
  <c r="AZ123" i="28"/>
  <c r="BK33" i="28"/>
  <c r="BJ33" i="28"/>
  <c r="BH33" i="28"/>
  <c r="BK9" i="28"/>
  <c r="BJ9" i="28"/>
  <c r="BH9" i="28"/>
  <c r="BJ148" i="28"/>
  <c r="BK148" i="28"/>
  <c r="BH148" i="28"/>
  <c r="AQ123" i="28"/>
  <c r="AN123" i="28"/>
  <c r="AO123" i="28" s="1"/>
  <c r="AP123" i="28"/>
  <c r="BE89" i="28"/>
  <c r="BF89" i="28"/>
  <c r="BC89" i="28"/>
  <c r="AK488" i="28"/>
  <c r="AI488" i="28"/>
  <c r="BA41" i="28"/>
  <c r="AZ41" i="28"/>
  <c r="AX41" i="28"/>
  <c r="BA17" i="28"/>
  <c r="AZ17" i="28"/>
  <c r="AX17" i="28"/>
  <c r="AY17" i="28" s="1"/>
  <c r="AX156" i="28"/>
  <c r="BA156" i="28"/>
  <c r="AZ156" i="28"/>
  <c r="AX132" i="28"/>
  <c r="BA132" i="28"/>
  <c r="AZ132" i="28"/>
  <c r="AQ101" i="28"/>
  <c r="AN101" i="28"/>
  <c r="AO101" i="28" s="1"/>
  <c r="AP101" i="28"/>
  <c r="AL55" i="28"/>
  <c r="AK55" i="28"/>
  <c r="AI55" i="28"/>
  <c r="AJ55" i="28" s="1"/>
  <c r="BE429" i="28"/>
  <c r="BF429" i="28" s="1"/>
  <c r="BC429" i="28"/>
  <c r="AU25" i="28"/>
  <c r="AV25" i="28"/>
  <c r="AS25" i="28"/>
  <c r="AT25" i="28" s="1"/>
  <c r="AV164" i="28"/>
  <c r="AU164" i="28"/>
  <c r="AS164" i="28"/>
  <c r="AT164" i="28" s="1"/>
  <c r="AV140" i="28"/>
  <c r="AU140" i="28"/>
  <c r="AS140" i="28"/>
  <c r="AT140" i="28" s="1"/>
  <c r="AL113" i="28"/>
  <c r="AI113" i="28"/>
  <c r="AJ113" i="28" s="1"/>
  <c r="AK113" i="28"/>
  <c r="BK75" i="28"/>
  <c r="BJ75" i="28"/>
  <c r="BH75" i="28"/>
  <c r="BA462" i="28"/>
  <c r="AX462" i="28"/>
  <c r="AY462" i="28" s="1"/>
  <c r="AZ462" i="28"/>
  <c r="AQ19" i="28"/>
  <c r="AP19" i="28"/>
  <c r="AN19" i="28"/>
  <c r="AO19" i="28" s="1"/>
  <c r="AQ158" i="28"/>
  <c r="AP158" i="28"/>
  <c r="AN158" i="28"/>
  <c r="AO158" i="28" s="1"/>
  <c r="AQ134" i="28"/>
  <c r="AN134" i="28"/>
  <c r="AO134" i="28" s="1"/>
  <c r="AP134" i="28"/>
  <c r="BF103" i="28"/>
  <c r="BE103" i="28"/>
  <c r="BC103" i="28"/>
  <c r="AL60" i="28"/>
  <c r="AK60" i="28"/>
  <c r="AI60" i="28"/>
  <c r="AJ60" i="28" s="1"/>
  <c r="BA437" i="28"/>
  <c r="AZ437" i="28"/>
  <c r="AX437" i="28"/>
  <c r="AL29" i="28"/>
  <c r="AI29" i="28"/>
  <c r="AJ29" i="28" s="1"/>
  <c r="AK29" i="28"/>
  <c r="AI5" i="28"/>
  <c r="AJ5" i="28" s="1"/>
  <c r="AK5" i="28"/>
  <c r="AL5" i="28"/>
  <c r="AK144" i="28"/>
  <c r="AL144" i="28" s="1"/>
  <c r="AI144" i="28"/>
  <c r="AX117" i="28"/>
  <c r="AY117" i="28" s="1"/>
  <c r="BA117" i="28"/>
  <c r="AZ117" i="28"/>
  <c r="BA82" i="28"/>
  <c r="AZ82" i="28"/>
  <c r="AX82" i="28"/>
  <c r="AQ473" i="28"/>
  <c r="AN473" i="28"/>
  <c r="AO473" i="28" s="1"/>
  <c r="AP473" i="28"/>
  <c r="BJ153" i="28"/>
  <c r="BK153" i="28"/>
  <c r="BH153" i="28"/>
  <c r="AQ129" i="28"/>
  <c r="AN129" i="28"/>
  <c r="AO129" i="28" s="1"/>
  <c r="AP129" i="28"/>
  <c r="AQ97" i="28"/>
  <c r="AN97" i="28"/>
  <c r="AO97" i="28" s="1"/>
  <c r="AP97" i="28"/>
  <c r="AL47" i="28"/>
  <c r="AI47" i="28"/>
  <c r="AJ47" i="28" s="1"/>
  <c r="AK47" i="28"/>
  <c r="AI392" i="28"/>
  <c r="AK392" i="28"/>
  <c r="AL392" i="28" s="1"/>
  <c r="BF145" i="28"/>
  <c r="BE145" i="28"/>
  <c r="BC145" i="28"/>
  <c r="AX119" i="28"/>
  <c r="AY119" i="28" s="1"/>
  <c r="BA119" i="28"/>
  <c r="AZ119" i="28"/>
  <c r="AL85" i="28"/>
  <c r="AK85" i="28"/>
  <c r="AI85" i="28"/>
  <c r="AJ85" i="28" s="1"/>
  <c r="BA478" i="28"/>
  <c r="AZ478" i="28"/>
  <c r="AX478" i="28"/>
  <c r="AY478" i="28" s="1"/>
  <c r="AX161" i="28"/>
  <c r="BA161" i="28"/>
  <c r="AZ161" i="28"/>
  <c r="AX137" i="28"/>
  <c r="AY137" i="28" s="1"/>
  <c r="BA137" i="28"/>
  <c r="AZ137" i="28"/>
  <c r="BE108" i="28"/>
  <c r="BF108" i="28"/>
  <c r="BC108" i="28"/>
  <c r="AL70" i="28"/>
  <c r="AK70" i="28"/>
  <c r="AI70" i="28"/>
  <c r="AJ70" i="28" s="1"/>
  <c r="BA452" i="28"/>
  <c r="AX452" i="28"/>
  <c r="AY452" i="28" s="1"/>
  <c r="AZ452" i="28"/>
  <c r="AV30" i="28"/>
  <c r="AS30" i="28"/>
  <c r="AT30" i="28" s="1"/>
  <c r="AU30" i="28"/>
  <c r="AV6" i="28"/>
  <c r="AS6" i="28"/>
  <c r="AT6" i="28" s="1"/>
  <c r="AU6" i="28"/>
  <c r="AU145" i="28"/>
  <c r="AV145" i="28"/>
  <c r="AS145" i="28"/>
  <c r="AT145" i="28" s="1"/>
  <c r="AL119" i="28"/>
  <c r="AI119" i="28"/>
  <c r="AJ119" i="28" s="1"/>
  <c r="AK119" i="28"/>
  <c r="AX84" i="28"/>
  <c r="AY84" i="28" s="1"/>
  <c r="BA84" i="28"/>
  <c r="AZ84" i="28"/>
  <c r="AQ477" i="28"/>
  <c r="AN477" i="28"/>
  <c r="AO477" i="28" s="1"/>
  <c r="AP477" i="28"/>
  <c r="AQ38" i="28"/>
  <c r="AN38" i="28"/>
  <c r="AO38" i="28" s="1"/>
  <c r="AP38" i="28"/>
  <c r="AQ14" i="28"/>
  <c r="AP14" i="28"/>
  <c r="AN14" i="28"/>
  <c r="AO14" i="28" s="1"/>
  <c r="AQ153" i="28"/>
  <c r="AN153" i="28"/>
  <c r="AO153" i="28" s="1"/>
  <c r="AP153" i="28"/>
  <c r="BA128" i="28"/>
  <c r="AX128" i="28"/>
  <c r="AZ128" i="28"/>
  <c r="AL96" i="28"/>
  <c r="AK96" i="28"/>
  <c r="AI96" i="28"/>
  <c r="AJ96" i="28" s="1"/>
  <c r="AL45" i="28"/>
  <c r="AK45" i="28"/>
  <c r="AI45" i="28"/>
  <c r="AJ45" i="28" s="1"/>
  <c r="BE377" i="28"/>
  <c r="BF377" i="28" s="1"/>
  <c r="BC377" i="28"/>
  <c r="BK92" i="28"/>
  <c r="BJ92" i="28"/>
  <c r="BH92" i="28"/>
  <c r="BK68" i="28"/>
  <c r="BJ68" i="28"/>
  <c r="BH68" i="28"/>
  <c r="BJ500" i="28"/>
  <c r="BK500" i="28"/>
  <c r="BH500" i="28"/>
  <c r="BJ476" i="28"/>
  <c r="BK476" i="28"/>
  <c r="BH476" i="28"/>
  <c r="BE450" i="28"/>
  <c r="BF450" i="28" s="1"/>
  <c r="BC450" i="28"/>
  <c r="AK394" i="28"/>
  <c r="AI394" i="28"/>
  <c r="BE66" i="28"/>
  <c r="BF66" i="28"/>
  <c r="BC66" i="28"/>
  <c r="BE498" i="28"/>
  <c r="BF498" i="28" s="1"/>
  <c r="BC498" i="28"/>
  <c r="BE474" i="28"/>
  <c r="BF474" i="28" s="1"/>
  <c r="BC474" i="28"/>
  <c r="BA447" i="28"/>
  <c r="AZ447" i="28"/>
  <c r="AX447" i="28"/>
  <c r="AY447" i="28" s="1"/>
  <c r="BE381" i="28"/>
  <c r="BF381" i="28" s="1"/>
  <c r="BC381" i="28"/>
  <c r="AV104" i="28"/>
  <c r="AU104" i="28"/>
  <c r="AS104" i="28"/>
  <c r="AT104" i="28" s="1"/>
  <c r="AV80" i="28"/>
  <c r="AU80" i="28"/>
  <c r="AS80" i="28"/>
  <c r="AT80" i="28" s="1"/>
  <c r="AV56" i="28"/>
  <c r="AU56" i="28"/>
  <c r="AS56" i="28"/>
  <c r="AT56" i="28" s="1"/>
  <c r="AU488" i="28"/>
  <c r="AV488" i="28"/>
  <c r="AS488" i="28"/>
  <c r="AT488" i="28" s="1"/>
  <c r="AU464" i="28"/>
  <c r="AV464" i="28"/>
  <c r="AS464" i="28"/>
  <c r="AT464" i="28" s="1"/>
  <c r="BK431" i="28"/>
  <c r="BJ431" i="28"/>
  <c r="BH431" i="28"/>
  <c r="AQ132" i="28"/>
  <c r="AN132" i="28"/>
  <c r="AO132" i="28" s="1"/>
  <c r="AP132" i="28"/>
  <c r="AQ108" i="28"/>
  <c r="AN108" i="28"/>
  <c r="AO108" i="28" s="1"/>
  <c r="AP108" i="28"/>
  <c r="AQ84" i="28"/>
  <c r="AN84" i="28"/>
  <c r="AO84" i="28" s="1"/>
  <c r="AP84" i="28"/>
  <c r="AQ60" i="28"/>
  <c r="AN60" i="28"/>
  <c r="AO60" i="28" s="1"/>
  <c r="AP60" i="28"/>
  <c r="AQ492" i="28"/>
  <c r="AN492" i="28"/>
  <c r="AO492" i="28" s="1"/>
  <c r="AP492" i="28"/>
  <c r="AQ468" i="28"/>
  <c r="AN468" i="28"/>
  <c r="AO468" i="28" s="1"/>
  <c r="AP468" i="28"/>
  <c r="BE437" i="28"/>
  <c r="BF437" i="28" s="1"/>
  <c r="BC437" i="28"/>
  <c r="AK276" i="28"/>
  <c r="AL276" i="28" s="1"/>
  <c r="AI276" i="28"/>
  <c r="BJ49" i="28"/>
  <c r="BK49" i="28"/>
  <c r="BH49" i="28"/>
  <c r="BJ481" i="28"/>
  <c r="BK481" i="28"/>
  <c r="BH481" i="28"/>
  <c r="BK457" i="28"/>
  <c r="BJ457" i="28"/>
  <c r="BH457" i="28"/>
  <c r="BA419" i="28"/>
  <c r="AZ419" i="28"/>
  <c r="AX419" i="28"/>
  <c r="BE63" i="28"/>
  <c r="BF63" i="28"/>
  <c r="BC63" i="28"/>
  <c r="BE495" i="28"/>
  <c r="BF495" i="28" s="1"/>
  <c r="BC495" i="28"/>
  <c r="BE471" i="28"/>
  <c r="BF471" i="28" s="1"/>
  <c r="BC471" i="28"/>
  <c r="BJ442" i="28"/>
  <c r="BK442" i="28"/>
  <c r="BH442" i="28"/>
  <c r="AK358" i="28"/>
  <c r="AI358" i="28"/>
  <c r="BA61" i="28"/>
  <c r="AX61" i="28"/>
  <c r="AY61" i="28" s="1"/>
  <c r="AZ61" i="28"/>
  <c r="AZ493" i="28"/>
  <c r="BA493" i="28"/>
  <c r="AX493" i="28"/>
  <c r="BA469" i="28"/>
  <c r="AZ469" i="28"/>
  <c r="AX469" i="28"/>
  <c r="BE439" i="28"/>
  <c r="BF439" i="28" s="1"/>
  <c r="BC439" i="28"/>
  <c r="AK324" i="28"/>
  <c r="AI324" i="28"/>
  <c r="AU111" i="28"/>
  <c r="AV111" i="28"/>
  <c r="AS111" i="28"/>
  <c r="AT111" i="28" s="1"/>
  <c r="AU87" i="28"/>
  <c r="AV87" i="28"/>
  <c r="AS87" i="28"/>
  <c r="AT87" i="28" s="1"/>
  <c r="AU63" i="28"/>
  <c r="AV63" i="28"/>
  <c r="AS63" i="28"/>
  <c r="AT63" i="28" s="1"/>
  <c r="AV495" i="28"/>
  <c r="AU495" i="28"/>
  <c r="AS495" i="28"/>
  <c r="AT495" i="28" s="1"/>
  <c r="AU471" i="28"/>
  <c r="AV471" i="28"/>
  <c r="AS471" i="28"/>
  <c r="AT471" i="28" s="1"/>
  <c r="BA442" i="28"/>
  <c r="AX442" i="28"/>
  <c r="AY442" i="28" s="1"/>
  <c r="AZ442" i="28"/>
  <c r="AI354" i="28"/>
  <c r="AK354" i="28"/>
  <c r="AK240" i="28"/>
  <c r="AI240" i="28"/>
  <c r="AQ434" i="28"/>
  <c r="AN434" i="28"/>
  <c r="AO434" i="28" s="1"/>
  <c r="AP434" i="28"/>
  <c r="AQ410" i="28"/>
  <c r="AN410" i="28"/>
  <c r="AO410" i="28" s="1"/>
  <c r="AP410" i="28"/>
  <c r="AQ386" i="28"/>
  <c r="AN386" i="28"/>
  <c r="AO386" i="28" s="1"/>
  <c r="AP386" i="28"/>
  <c r="AQ362" i="28"/>
  <c r="AP362" i="28"/>
  <c r="AN362" i="28"/>
  <c r="AO362" i="28" s="1"/>
  <c r="AQ338" i="28"/>
  <c r="AN338" i="28"/>
  <c r="AO338" i="28" s="1"/>
  <c r="AP338" i="28"/>
  <c r="AQ271" i="28"/>
  <c r="AN271" i="28"/>
  <c r="AO271" i="28" s="1"/>
  <c r="AP271" i="28"/>
  <c r="AK194" i="28"/>
  <c r="AL194" i="28" s="1"/>
  <c r="AI194" i="28"/>
  <c r="BK409" i="28"/>
  <c r="BJ409" i="28"/>
  <c r="BH409" i="28"/>
  <c r="BK385" i="28"/>
  <c r="BJ385" i="28"/>
  <c r="BH385" i="28"/>
  <c r="BJ361" i="28"/>
  <c r="BK361" i="28"/>
  <c r="BH361" i="28"/>
  <c r="BK337" i="28"/>
  <c r="BJ337" i="28"/>
  <c r="BH337" i="28"/>
  <c r="BA269" i="28"/>
  <c r="AZ269" i="28"/>
  <c r="AX269" i="28"/>
  <c r="AI192" i="28"/>
  <c r="AK192" i="28"/>
  <c r="AL192" i="28" s="1"/>
  <c r="BE347" i="28"/>
  <c r="BF347" i="28" s="1"/>
  <c r="BC347" i="28"/>
  <c r="AV299" i="28"/>
  <c r="AU299" i="28"/>
  <c r="AS299" i="28"/>
  <c r="AT299" i="28" s="1"/>
  <c r="AV227" i="28"/>
  <c r="AU227" i="28"/>
  <c r="AS227" i="28"/>
  <c r="AT227" i="28" s="1"/>
  <c r="BA407" i="28"/>
  <c r="AZ407" i="28"/>
  <c r="AX407" i="28"/>
  <c r="BA383" i="28"/>
  <c r="AZ383" i="28"/>
  <c r="AX383" i="28"/>
  <c r="AY383" i="28" s="1"/>
  <c r="BA359" i="28"/>
  <c r="AX359" i="28"/>
  <c r="AZ359" i="28"/>
  <c r="AQ335" i="28"/>
  <c r="AP335" i="28"/>
  <c r="AN335" i="28"/>
  <c r="AO335" i="28" s="1"/>
  <c r="AQ263" i="28"/>
  <c r="AN263" i="28"/>
  <c r="AO263" i="28" s="1"/>
  <c r="AP263" i="28"/>
  <c r="AI174" i="28"/>
  <c r="AK174" i="28"/>
  <c r="AU435" i="28"/>
  <c r="AV435" i="28"/>
  <c r="AS435" i="28"/>
  <c r="AT435" i="28" s="1"/>
  <c r="AV411" i="28"/>
  <c r="AS411" i="28"/>
  <c r="AT411" i="28" s="1"/>
  <c r="AU411" i="28"/>
  <c r="AV387" i="28"/>
  <c r="AU387" i="28"/>
  <c r="AS387" i="28"/>
  <c r="AT387" i="28" s="1"/>
  <c r="AU363" i="28"/>
  <c r="AV363" i="28"/>
  <c r="AS363" i="28"/>
  <c r="AT363" i="28" s="1"/>
  <c r="AV339" i="28"/>
  <c r="AS339" i="28"/>
  <c r="AT339" i="28" s="1"/>
  <c r="AU339" i="28"/>
  <c r="AI274" i="28"/>
  <c r="AK274" i="28"/>
  <c r="AV201" i="28"/>
  <c r="AU201" i="28"/>
  <c r="AS201" i="28"/>
  <c r="AT201" i="28" s="1"/>
  <c r="AQ437" i="28"/>
  <c r="AN437" i="28"/>
  <c r="AO437" i="28" s="1"/>
  <c r="AP437" i="28"/>
  <c r="AQ413" i="28"/>
  <c r="AN413" i="28"/>
  <c r="AO413" i="28" s="1"/>
  <c r="AP413" i="28"/>
  <c r="AQ389" i="28"/>
  <c r="AN389" i="28"/>
  <c r="AO389" i="28" s="1"/>
  <c r="AP389" i="28"/>
  <c r="AQ365" i="28"/>
  <c r="AN365" i="28"/>
  <c r="AO365" i="28" s="1"/>
  <c r="AP365" i="28"/>
  <c r="AQ341" i="28"/>
  <c r="AN341" i="28"/>
  <c r="AO341" i="28" s="1"/>
  <c r="AP341" i="28"/>
  <c r="BA279" i="28"/>
  <c r="AZ279" i="28"/>
  <c r="AX279" i="28"/>
  <c r="AY279" i="28" s="1"/>
  <c r="AX207" i="28"/>
  <c r="BA207" i="28"/>
  <c r="AZ207" i="28"/>
  <c r="AK399" i="28"/>
  <c r="AI399" i="28"/>
  <c r="AK375" i="28"/>
  <c r="AI375" i="28"/>
  <c r="AK351" i="28"/>
  <c r="AI351" i="28"/>
  <c r="AV309" i="28"/>
  <c r="AS309" i="28"/>
  <c r="AT309" i="28" s="1"/>
  <c r="AU309" i="28"/>
  <c r="AV237" i="28"/>
  <c r="AS237" i="28"/>
  <c r="AT237" i="28" s="1"/>
  <c r="AU237" i="28"/>
  <c r="BJ408" i="28"/>
  <c r="BK408" i="28"/>
  <c r="BH408" i="28"/>
  <c r="BJ384" i="28"/>
  <c r="BK384" i="28"/>
  <c r="BH384" i="28"/>
  <c r="BJ360" i="28"/>
  <c r="BK360" i="28"/>
  <c r="BH360" i="28"/>
  <c r="BJ336" i="28"/>
  <c r="BK336" i="28"/>
  <c r="BH336" i="28"/>
  <c r="AQ267" i="28"/>
  <c r="AN267" i="28"/>
  <c r="AO267" i="28" s="1"/>
  <c r="AP267" i="28"/>
  <c r="AI186" i="28"/>
  <c r="AK186" i="28"/>
  <c r="AL186" i="28" s="1"/>
  <c r="BE406" i="28"/>
  <c r="BF406" i="28" s="1"/>
  <c r="BC406" i="28"/>
  <c r="BE382" i="28"/>
  <c r="BF382" i="28" s="1"/>
  <c r="BC382" i="28"/>
  <c r="BE358" i="28"/>
  <c r="BF358" i="28" s="1"/>
  <c r="BC358" i="28"/>
  <c r="AI332" i="28"/>
  <c r="AK332" i="28"/>
  <c r="AL332" i="28" s="1"/>
  <c r="AI260" i="28"/>
  <c r="AK260" i="28"/>
  <c r="AL260" i="28" s="1"/>
  <c r="BA416" i="28"/>
  <c r="AX416" i="28"/>
  <c r="AZ416" i="28"/>
  <c r="BA392" i="28"/>
  <c r="AX392" i="28"/>
  <c r="AZ392" i="28"/>
  <c r="BA368" i="28"/>
  <c r="AZ368" i="28"/>
  <c r="AX368" i="28"/>
  <c r="BA344" i="28"/>
  <c r="AZ344" i="28"/>
  <c r="AX344" i="28"/>
  <c r="BA289" i="28"/>
  <c r="AZ289" i="28"/>
  <c r="AX289" i="28"/>
  <c r="BA217" i="28"/>
  <c r="AZ217" i="28"/>
  <c r="AX217" i="28"/>
  <c r="AU442" i="28"/>
  <c r="AV442" i="28"/>
  <c r="AS442" i="28"/>
  <c r="AT442" i="28" s="1"/>
  <c r="AV418" i="28"/>
  <c r="AS418" i="28"/>
  <c r="AT418" i="28" s="1"/>
  <c r="AU418" i="28"/>
  <c r="AV394" i="28"/>
  <c r="AU394" i="28"/>
  <c r="AS394" i="28"/>
  <c r="AT394" i="28" s="1"/>
  <c r="AU370" i="28"/>
  <c r="AV370" i="28"/>
  <c r="AS370" i="28"/>
  <c r="AT370" i="28" s="1"/>
  <c r="AV346" i="28"/>
  <c r="AS346" i="28"/>
  <c r="AT346" i="28" s="1"/>
  <c r="AU346" i="28"/>
  <c r="AV295" i="28"/>
  <c r="AS295" i="28"/>
  <c r="AT295" i="28" s="1"/>
  <c r="AU295" i="28"/>
  <c r="AV223" i="28"/>
  <c r="AS223" i="28"/>
  <c r="AT223" i="28" s="1"/>
  <c r="AU223" i="28"/>
  <c r="AQ193" i="28"/>
  <c r="AN193" i="28"/>
  <c r="AO193" i="28" s="1"/>
  <c r="AP193" i="28"/>
  <c r="AQ169" i="28"/>
  <c r="AN169" i="28"/>
  <c r="AO169" i="28" s="1"/>
  <c r="AP169" i="28"/>
  <c r="AK315" i="28"/>
  <c r="AI315" i="28"/>
  <c r="AK291" i="28"/>
  <c r="AI291" i="28"/>
  <c r="AK267" i="28"/>
  <c r="AI267" i="28"/>
  <c r="AI243" i="28"/>
  <c r="AK243" i="28"/>
  <c r="AK219" i="28"/>
  <c r="AL219" i="28" s="1"/>
  <c r="AI219" i="28"/>
  <c r="AI195" i="28"/>
  <c r="AK195" i="28"/>
  <c r="AI171" i="28"/>
  <c r="AK171" i="28"/>
  <c r="BK316" i="28"/>
  <c r="BJ316" i="28"/>
  <c r="BH316" i="28"/>
  <c r="BJ292" i="28"/>
  <c r="BK292" i="28"/>
  <c r="BH292" i="28"/>
  <c r="BK268" i="28"/>
  <c r="BJ268" i="28"/>
  <c r="BH268" i="28"/>
  <c r="BJ244" i="28"/>
  <c r="BK244" i="28"/>
  <c r="BH244" i="28"/>
  <c r="BJ220" i="28"/>
  <c r="BK220" i="28"/>
  <c r="BH220" i="28"/>
  <c r="BJ196" i="28"/>
  <c r="BK196" i="28"/>
  <c r="BH196" i="28"/>
  <c r="BJ172" i="28"/>
  <c r="BK172" i="28"/>
  <c r="BH172" i="28"/>
  <c r="BE318" i="28"/>
  <c r="BF318" i="28" s="1"/>
  <c r="BC318" i="28"/>
  <c r="BE294" i="28"/>
  <c r="BF294" i="28" s="1"/>
  <c r="BC294" i="28"/>
  <c r="BE270" i="28"/>
  <c r="BF270" i="28" s="1"/>
  <c r="BC270" i="28"/>
  <c r="BE246" i="28"/>
  <c r="BF246" i="28" s="1"/>
  <c r="BC246" i="28"/>
  <c r="BE222" i="28"/>
  <c r="BF222" i="28" s="1"/>
  <c r="BC222" i="28"/>
  <c r="BE198" i="28"/>
  <c r="BF198" i="28" s="1"/>
  <c r="BC198" i="28"/>
  <c r="BE174" i="28"/>
  <c r="BF174" i="28" s="1"/>
  <c r="BC174" i="28"/>
  <c r="BA320" i="28"/>
  <c r="AZ320" i="28"/>
  <c r="AX320" i="28"/>
  <c r="BA296" i="28"/>
  <c r="AX296" i="28"/>
  <c r="AZ296" i="28"/>
  <c r="BA272" i="28"/>
  <c r="AZ272" i="28"/>
  <c r="AX272" i="28"/>
  <c r="BA248" i="28"/>
  <c r="AZ248" i="28"/>
  <c r="AX248" i="28"/>
  <c r="AX224" i="28"/>
  <c r="BA224" i="28"/>
  <c r="AZ224" i="28"/>
  <c r="AX200" i="28"/>
  <c r="BA200" i="28"/>
  <c r="AZ200" i="28"/>
  <c r="AX176" i="28"/>
  <c r="BA176" i="28"/>
  <c r="AZ176" i="28"/>
  <c r="AV322" i="28"/>
  <c r="AU322" i="28"/>
  <c r="AS322" i="28"/>
  <c r="AT322" i="28" s="1"/>
  <c r="AU298" i="28"/>
  <c r="AV298" i="28"/>
  <c r="AS298" i="28"/>
  <c r="AT298" i="28" s="1"/>
  <c r="AV274" i="28"/>
  <c r="AS274" i="28"/>
  <c r="AT274" i="28" s="1"/>
  <c r="AU274" i="28"/>
  <c r="AU250" i="28"/>
  <c r="AV250" i="28"/>
  <c r="AS250" i="28"/>
  <c r="AT250" i="28" s="1"/>
  <c r="AV226" i="28"/>
  <c r="AU226" i="28"/>
  <c r="AS226" i="28"/>
  <c r="AT226" i="28" s="1"/>
  <c r="AV202" i="28"/>
  <c r="AU202" i="28"/>
  <c r="AS202" i="28"/>
  <c r="AT202" i="28" s="1"/>
  <c r="AS178" i="28"/>
  <c r="AT178" i="28" s="1"/>
  <c r="AV178" i="28"/>
  <c r="AU178" i="28"/>
  <c r="AQ324" i="28"/>
  <c r="AN324" i="28"/>
  <c r="AO324" i="28" s="1"/>
  <c r="AP324" i="28"/>
  <c r="AQ300" i="28"/>
  <c r="AN300" i="28"/>
  <c r="AO300" i="28" s="1"/>
  <c r="AP300" i="28"/>
  <c r="AQ276" i="28"/>
  <c r="AN276" i="28"/>
  <c r="AO276" i="28" s="1"/>
  <c r="AP276" i="28"/>
  <c r="AQ252" i="28"/>
  <c r="AN252" i="28"/>
  <c r="AO252" i="28" s="1"/>
  <c r="AP252" i="28"/>
  <c r="AQ228" i="28"/>
  <c r="AN228" i="28"/>
  <c r="AO228" i="28" s="1"/>
  <c r="AP228" i="28"/>
  <c r="AQ204" i="28"/>
  <c r="AN204" i="28"/>
  <c r="AO204" i="28" s="1"/>
  <c r="AP204" i="28"/>
  <c r="AQ180" i="28"/>
  <c r="AP180" i="28"/>
  <c r="AN180" i="28"/>
  <c r="AO180" i="28" s="1"/>
  <c r="BK329" i="28"/>
  <c r="BJ329" i="28"/>
  <c r="BH329" i="28"/>
  <c r="BJ305" i="28"/>
  <c r="BK305" i="28"/>
  <c r="BH305" i="28"/>
  <c r="BK281" i="28"/>
  <c r="BJ281" i="28"/>
  <c r="BH281" i="28"/>
  <c r="BJ257" i="28"/>
  <c r="BK257" i="28"/>
  <c r="BH257" i="28"/>
  <c r="BK233" i="28"/>
  <c r="BJ233" i="28"/>
  <c r="BH233" i="28"/>
  <c r="BK209" i="28"/>
  <c r="BJ209" i="28"/>
  <c r="BH209" i="28"/>
  <c r="BK185" i="28"/>
  <c r="BJ185" i="28"/>
  <c r="BH185" i="28"/>
  <c r="BE331" i="28"/>
  <c r="BF331" i="28" s="1"/>
  <c r="BC331" i="28"/>
  <c r="BE307" i="28"/>
  <c r="BF307" i="28" s="1"/>
  <c r="BC307" i="28"/>
  <c r="BE283" i="28"/>
  <c r="BF283" i="28" s="1"/>
  <c r="BC283" i="28"/>
  <c r="BE259" i="28"/>
  <c r="BF259" i="28" s="1"/>
  <c r="BC259" i="28"/>
  <c r="BE235" i="28"/>
  <c r="BF235" i="28" s="1"/>
  <c r="BC235" i="28"/>
  <c r="BE211" i="28"/>
  <c r="BF211" i="28" s="1"/>
  <c r="BC211" i="28"/>
  <c r="BE187" i="28"/>
  <c r="BF187" i="28" s="1"/>
  <c r="BC187" i="28"/>
  <c r="AX179" i="28"/>
  <c r="AY179" i="28" s="1"/>
  <c r="BA179" i="28"/>
  <c r="AZ179" i="28"/>
  <c r="AV189" i="28"/>
  <c r="AU189" i="28"/>
  <c r="AS189" i="28"/>
  <c r="AT189" i="28" s="1"/>
  <c r="AL121" i="28"/>
  <c r="AI121" i="28"/>
  <c r="AJ121" i="28" s="1"/>
  <c r="AK121" i="28"/>
  <c r="BK40" i="28"/>
  <c r="BJ40" i="28"/>
  <c r="BH40" i="28"/>
  <c r="AL123" i="28"/>
  <c r="AI123" i="28"/>
  <c r="AJ123" i="28" s="1"/>
  <c r="AK123" i="28"/>
  <c r="BA18" i="28"/>
  <c r="AZ18" i="28"/>
  <c r="AX18" i="28"/>
  <c r="AY18" i="28" s="1"/>
  <c r="BE35" i="28"/>
  <c r="BF35" i="28"/>
  <c r="BC35" i="28"/>
  <c r="BA12" i="28"/>
  <c r="AZ12" i="28"/>
  <c r="AX12" i="28"/>
  <c r="AX89" i="28"/>
  <c r="BA89" i="28"/>
  <c r="AZ89" i="28"/>
  <c r="AK159" i="28"/>
  <c r="AI159" i="28"/>
  <c r="BE9" i="28"/>
  <c r="BF9" i="28"/>
  <c r="BC9" i="28"/>
  <c r="BE13" i="28"/>
  <c r="BC13" i="28"/>
  <c r="BF13" i="28"/>
  <c r="AL44" i="28"/>
  <c r="AK44" i="28"/>
  <c r="AI44" i="28"/>
  <c r="AJ44" i="28" s="1"/>
  <c r="AI133" i="28"/>
  <c r="AK133" i="28"/>
  <c r="AL133" i="28" s="1"/>
  <c r="BF31" i="28"/>
  <c r="BE31" i="28"/>
  <c r="BC31" i="28"/>
  <c r="BA83" i="28"/>
  <c r="AZ83" i="28"/>
  <c r="AX83" i="28"/>
  <c r="AY83" i="28" s="1"/>
  <c r="BF7" i="28"/>
  <c r="BE7" i="28"/>
  <c r="BC7" i="28"/>
  <c r="BK38" i="28"/>
  <c r="BJ38" i="28"/>
  <c r="BH38" i="28"/>
  <c r="AX80" i="28"/>
  <c r="BA80" i="28"/>
  <c r="AZ80" i="28"/>
  <c r="BE6" i="28"/>
  <c r="BF6" i="28"/>
  <c r="BC6" i="28"/>
  <c r="BD6" i="28" s="1"/>
  <c r="BA42" i="28"/>
  <c r="AX42" i="28"/>
  <c r="AZ42" i="28"/>
  <c r="BK127" i="28"/>
  <c r="BJ127" i="28"/>
  <c r="BH127" i="28"/>
  <c r="BJ24" i="28"/>
  <c r="BK24" i="28"/>
  <c r="BH24" i="28"/>
  <c r="BA494" i="28"/>
  <c r="AZ494" i="28"/>
  <c r="AX494" i="28"/>
  <c r="BJ161" i="28"/>
  <c r="BK161" i="28"/>
  <c r="BH161" i="28"/>
  <c r="AQ37" i="28"/>
  <c r="AN37" i="28"/>
  <c r="AO37" i="28" s="1"/>
  <c r="AP37" i="28"/>
  <c r="BJ107" i="28"/>
  <c r="BK107" i="28"/>
  <c r="BH107" i="28"/>
  <c r="BK31" i="28"/>
  <c r="BJ31" i="28"/>
  <c r="BH31" i="28"/>
  <c r="BK7" i="28"/>
  <c r="BJ7" i="28"/>
  <c r="BH7" i="28"/>
  <c r="BI7" i="28" s="1"/>
  <c r="BJ146" i="28"/>
  <c r="BK146" i="28"/>
  <c r="BH146" i="28"/>
  <c r="BJ120" i="28"/>
  <c r="BK120" i="28"/>
  <c r="BH120" i="28"/>
  <c r="BE86" i="28"/>
  <c r="BC86" i="28"/>
  <c r="BF86" i="28"/>
  <c r="AK482" i="28"/>
  <c r="AI482" i="28"/>
  <c r="BA39" i="28"/>
  <c r="AZ39" i="28"/>
  <c r="AX39" i="28"/>
  <c r="BA15" i="28"/>
  <c r="AZ15" i="28"/>
  <c r="AX15" i="28"/>
  <c r="BA154" i="28"/>
  <c r="AZ154" i="28"/>
  <c r="AX154" i="28"/>
  <c r="AL130" i="28"/>
  <c r="AK130" i="28"/>
  <c r="AI130" i="28"/>
  <c r="AJ130" i="28" s="1"/>
  <c r="AL98" i="28"/>
  <c r="AI98" i="28"/>
  <c r="AJ98" i="28" s="1"/>
  <c r="AK98" i="28"/>
  <c r="AL49" i="28"/>
  <c r="AK49" i="28"/>
  <c r="AI49" i="28"/>
  <c r="AJ49" i="28" s="1"/>
  <c r="BE407" i="28"/>
  <c r="BF407" i="28" s="1"/>
  <c r="BC407" i="28"/>
  <c r="AV23" i="28"/>
  <c r="AS23" i="28"/>
  <c r="AT23" i="28" s="1"/>
  <c r="AU23" i="28"/>
  <c r="AV162" i="28"/>
  <c r="AU162" i="28"/>
  <c r="AS162" i="28"/>
  <c r="AT162" i="28" s="1"/>
  <c r="AU138" i="28"/>
  <c r="AV138" i="28"/>
  <c r="AS138" i="28"/>
  <c r="AT138" i="28" s="1"/>
  <c r="BJ109" i="28"/>
  <c r="BK109" i="28"/>
  <c r="BH109" i="28"/>
  <c r="BJ71" i="28"/>
  <c r="BH71" i="28"/>
  <c r="BK71" i="28"/>
  <c r="AK456" i="28"/>
  <c r="AL456" i="28" s="1"/>
  <c r="AI456" i="28"/>
  <c r="AQ17" i="28"/>
  <c r="AN17" i="28"/>
  <c r="AO17" i="28" s="1"/>
  <c r="AP17" i="28"/>
  <c r="AQ156" i="28"/>
  <c r="AN156" i="28"/>
  <c r="AO156" i="28" s="1"/>
  <c r="AP156" i="28"/>
  <c r="AK132" i="28"/>
  <c r="AL132" i="28" s="1"/>
  <c r="AI132" i="28"/>
  <c r="BE100" i="28"/>
  <c r="BF100" i="28"/>
  <c r="BC100" i="28"/>
  <c r="AL54" i="28"/>
  <c r="AI54" i="28"/>
  <c r="AJ54" i="28" s="1"/>
  <c r="AK54" i="28"/>
  <c r="BE427" i="28"/>
  <c r="BF427" i="28" s="1"/>
  <c r="BC427" i="28"/>
  <c r="AL27" i="28"/>
  <c r="AI27" i="28"/>
  <c r="AJ27" i="28" s="1"/>
  <c r="AK27" i="28"/>
  <c r="AK3" i="28"/>
  <c r="AL3" i="28"/>
  <c r="AI3" i="28"/>
  <c r="AJ3" i="28" s="1"/>
  <c r="AK142" i="28"/>
  <c r="AL142" i="28" s="1"/>
  <c r="AI142" i="28"/>
  <c r="AL115" i="28"/>
  <c r="AK115" i="28"/>
  <c r="AI115" i="28"/>
  <c r="AJ115" i="28" s="1"/>
  <c r="AQ79" i="28"/>
  <c r="AN79" i="28"/>
  <c r="AO79" i="28" s="1"/>
  <c r="AP79" i="28"/>
  <c r="AQ467" i="28"/>
  <c r="AN467" i="28"/>
  <c r="AO467" i="28" s="1"/>
  <c r="AP467" i="28"/>
  <c r="BJ151" i="28"/>
  <c r="BK151" i="28"/>
  <c r="BH151" i="28"/>
  <c r="BK126" i="28"/>
  <c r="BJ126" i="28"/>
  <c r="BH126" i="28"/>
  <c r="AL94" i="28"/>
  <c r="AK94" i="28"/>
  <c r="AI94" i="28"/>
  <c r="AJ94" i="28" s="1"/>
  <c r="AK497" i="28"/>
  <c r="AL497" i="28" s="1"/>
  <c r="AI497" i="28"/>
  <c r="AI234" i="28"/>
  <c r="AK234" i="28"/>
  <c r="BF143" i="28"/>
  <c r="BE143" i="28"/>
  <c r="BC143" i="28"/>
  <c r="AL117" i="28"/>
  <c r="AK117" i="28"/>
  <c r="AI117" i="28"/>
  <c r="AJ117" i="28" s="1"/>
  <c r="BK81" i="28"/>
  <c r="BJ81" i="28"/>
  <c r="BH81" i="28"/>
  <c r="BA472" i="28"/>
  <c r="AX472" i="28"/>
  <c r="AZ472" i="28"/>
  <c r="AX159" i="28"/>
  <c r="BA159" i="28"/>
  <c r="AZ159" i="28"/>
  <c r="AX135" i="28"/>
  <c r="AY135" i="28" s="1"/>
  <c r="BA135" i="28"/>
  <c r="AZ135" i="28"/>
  <c r="BF105" i="28"/>
  <c r="BE105" i="28"/>
  <c r="BC105" i="28"/>
  <c r="AL64" i="28"/>
  <c r="AK64" i="28"/>
  <c r="AI64" i="28"/>
  <c r="AJ64" i="28" s="1"/>
  <c r="BA443" i="28"/>
  <c r="AZ443" i="28"/>
  <c r="AX443" i="28"/>
  <c r="AY443" i="28" s="1"/>
  <c r="AU28" i="28"/>
  <c r="AV28" i="28"/>
  <c r="AS28" i="28"/>
  <c r="AT28" i="28" s="1"/>
  <c r="AU4" i="28"/>
  <c r="AV4" i="28"/>
  <c r="AS4" i="28"/>
  <c r="AT4" i="28" s="1"/>
  <c r="AV143" i="28"/>
  <c r="AU143" i="28"/>
  <c r="AS143" i="28"/>
  <c r="AT143" i="28" s="1"/>
  <c r="BE116" i="28"/>
  <c r="BF116" i="28"/>
  <c r="BC116" i="28"/>
  <c r="AX81" i="28"/>
  <c r="BA81" i="28"/>
  <c r="AZ81" i="28"/>
  <c r="AQ471" i="28"/>
  <c r="AN471" i="28"/>
  <c r="AO471" i="28" s="1"/>
  <c r="AP471" i="28"/>
  <c r="AQ36" i="28"/>
  <c r="AN36" i="28"/>
  <c r="AO36" i="28" s="1"/>
  <c r="AP36" i="28"/>
  <c r="AQ12" i="28"/>
  <c r="AN12" i="28"/>
  <c r="AO12" i="28" s="1"/>
  <c r="AP12" i="28"/>
  <c r="AQ151" i="28"/>
  <c r="AN151" i="28"/>
  <c r="AO151" i="28" s="1"/>
  <c r="AP151" i="28"/>
  <c r="AL126" i="28"/>
  <c r="AI126" i="28"/>
  <c r="AJ126" i="28" s="1"/>
  <c r="AK126" i="28"/>
  <c r="AQ93" i="28"/>
  <c r="AN93" i="28"/>
  <c r="AO93" i="28" s="1"/>
  <c r="AP93" i="28"/>
  <c r="AI495" i="28"/>
  <c r="AK495" i="28"/>
  <c r="BE371" i="28"/>
  <c r="BF371" i="28" s="1"/>
  <c r="BC371" i="28"/>
  <c r="BK90" i="28"/>
  <c r="BJ90" i="28"/>
  <c r="BH90" i="28"/>
  <c r="BK66" i="28"/>
  <c r="BJ66" i="28"/>
  <c r="BH66" i="28"/>
  <c r="BJ498" i="28"/>
  <c r="BK498" i="28"/>
  <c r="BH498" i="28"/>
  <c r="BJ474" i="28"/>
  <c r="BK474" i="28"/>
  <c r="BH474" i="28"/>
  <c r="BE447" i="28"/>
  <c r="BF447" i="28" s="1"/>
  <c r="BC447" i="28"/>
  <c r="AI382" i="28"/>
  <c r="AK382" i="28"/>
  <c r="AL382" i="28" s="1"/>
  <c r="BE64" i="28"/>
  <c r="BF64" i="28"/>
  <c r="BC64" i="28"/>
  <c r="BE496" i="28"/>
  <c r="BF496" i="28" s="1"/>
  <c r="BC496" i="28"/>
  <c r="BE472" i="28"/>
  <c r="BF472" i="28" s="1"/>
  <c r="BC472" i="28"/>
  <c r="BA444" i="28"/>
  <c r="AZ444" i="28"/>
  <c r="AX444" i="28"/>
  <c r="AY444" i="28" s="1"/>
  <c r="BE369" i="28"/>
  <c r="BF369" i="28" s="1"/>
  <c r="BC369" i="28"/>
  <c r="AU102" i="28"/>
  <c r="AV102" i="28"/>
  <c r="AS102" i="28"/>
  <c r="AT102" i="28" s="1"/>
  <c r="AU78" i="28"/>
  <c r="AV78" i="28"/>
  <c r="AS78" i="28"/>
  <c r="AT78" i="28" s="1"/>
  <c r="AU54" i="28"/>
  <c r="AV54" i="28"/>
  <c r="AS54" i="28"/>
  <c r="AT54" i="28" s="1"/>
  <c r="AV486" i="28"/>
  <c r="AS486" i="28"/>
  <c r="AT486" i="28" s="1"/>
  <c r="AU486" i="28"/>
  <c r="AU462" i="28"/>
  <c r="AV462" i="28"/>
  <c r="AS462" i="28"/>
  <c r="AT462" i="28" s="1"/>
  <c r="BA428" i="28"/>
  <c r="AZ428" i="28"/>
  <c r="AX428" i="28"/>
  <c r="AQ130" i="28"/>
  <c r="AN130" i="28"/>
  <c r="AO130" i="28" s="1"/>
  <c r="AP130" i="28"/>
  <c r="AQ106" i="28"/>
  <c r="AN106" i="28"/>
  <c r="AO106" i="28" s="1"/>
  <c r="AP106" i="28"/>
  <c r="AQ82" i="28"/>
  <c r="AN82" i="28"/>
  <c r="AO82" i="28" s="1"/>
  <c r="AP82" i="28"/>
  <c r="AQ58" i="28"/>
  <c r="AN58" i="28"/>
  <c r="AO58" i="28" s="1"/>
  <c r="AP58" i="28"/>
  <c r="AQ490" i="28"/>
  <c r="AN490" i="28"/>
  <c r="AO490" i="28" s="1"/>
  <c r="AP490" i="28"/>
  <c r="AQ466" i="28"/>
  <c r="AN466" i="28"/>
  <c r="AO466" i="28" s="1"/>
  <c r="AP466" i="28"/>
  <c r="BE434" i="28"/>
  <c r="BF434" i="28" s="1"/>
  <c r="BC434" i="28"/>
  <c r="AX203" i="28"/>
  <c r="BA203" i="28"/>
  <c r="AZ203" i="28"/>
  <c r="BJ47" i="28"/>
  <c r="BH47" i="28"/>
  <c r="BK47" i="28"/>
  <c r="BJ479" i="28"/>
  <c r="BK479" i="28"/>
  <c r="BH479" i="28"/>
  <c r="AI455" i="28"/>
  <c r="AK455" i="28"/>
  <c r="AI412" i="28"/>
  <c r="AK412" i="28"/>
  <c r="BE61" i="28"/>
  <c r="BF61" i="28"/>
  <c r="BC61" i="28"/>
  <c r="BE493" i="28"/>
  <c r="BF493" i="28" s="1"/>
  <c r="BC493" i="28"/>
  <c r="BE469" i="28"/>
  <c r="BF469" i="28" s="1"/>
  <c r="BC469" i="28"/>
  <c r="BK439" i="28"/>
  <c r="BJ439" i="28"/>
  <c r="BH439" i="28"/>
  <c r="AI330" i="28"/>
  <c r="AK330" i="28"/>
  <c r="AL330" i="28" s="1"/>
  <c r="AX59" i="28"/>
  <c r="BA59" i="28"/>
  <c r="AZ59" i="28"/>
  <c r="BA491" i="28"/>
  <c r="AZ491" i="28"/>
  <c r="AX491" i="28"/>
  <c r="BA467" i="28"/>
  <c r="AZ467" i="28"/>
  <c r="AX467" i="28"/>
  <c r="BE436" i="28"/>
  <c r="BF436" i="28" s="1"/>
  <c r="BC436" i="28"/>
  <c r="AI252" i="28"/>
  <c r="AK252" i="28"/>
  <c r="AU109" i="28"/>
  <c r="AV109" i="28"/>
  <c r="AS109" i="28"/>
  <c r="AT109" i="28" s="1"/>
  <c r="AU85" i="28"/>
  <c r="AV85" i="28"/>
  <c r="AS85" i="28"/>
  <c r="AT85" i="28" s="1"/>
  <c r="AV61" i="28"/>
  <c r="AU61" i="28"/>
  <c r="AS61" i="28"/>
  <c r="AT61" i="28" s="1"/>
  <c r="AS493" i="28"/>
  <c r="AT493" i="28" s="1"/>
  <c r="AV493" i="28"/>
  <c r="AU493" i="28"/>
  <c r="AS469" i="28"/>
  <c r="AT469" i="28" s="1"/>
  <c r="AV469" i="28"/>
  <c r="AU469" i="28"/>
  <c r="BA439" i="28"/>
  <c r="AZ439" i="28"/>
  <c r="AX439" i="28"/>
  <c r="AK318" i="28"/>
  <c r="AL318" i="28" s="1"/>
  <c r="AI318" i="28"/>
  <c r="AQ456" i="28"/>
  <c r="AN456" i="28"/>
  <c r="AO456" i="28" s="1"/>
  <c r="AP456" i="28"/>
  <c r="AQ432" i="28"/>
  <c r="AP432" i="28"/>
  <c r="AN432" i="28"/>
  <c r="AO432" i="28" s="1"/>
  <c r="AQ408" i="28"/>
  <c r="AN408" i="28"/>
  <c r="AO408" i="28" s="1"/>
  <c r="AP408" i="28"/>
  <c r="AQ384" i="28"/>
  <c r="AN384" i="28"/>
  <c r="AO384" i="28" s="1"/>
  <c r="AP384" i="28"/>
  <c r="AQ360" i="28"/>
  <c r="AN360" i="28"/>
  <c r="AO360" i="28" s="1"/>
  <c r="AP360" i="28"/>
  <c r="AQ336" i="28"/>
  <c r="AN336" i="28"/>
  <c r="AO336" i="28" s="1"/>
  <c r="AP336" i="28"/>
  <c r="AQ265" i="28"/>
  <c r="AN265" i="28"/>
  <c r="AO265" i="28" s="1"/>
  <c r="AP265" i="28"/>
  <c r="AK182" i="28"/>
  <c r="AI182" i="28"/>
  <c r="BK407" i="28"/>
  <c r="BJ407" i="28"/>
  <c r="BH407" i="28"/>
  <c r="BK383" i="28"/>
  <c r="BJ383" i="28"/>
  <c r="BH383" i="28"/>
  <c r="BK359" i="28"/>
  <c r="BJ359" i="28"/>
  <c r="BH359" i="28"/>
  <c r="BA335" i="28"/>
  <c r="AZ335" i="28"/>
  <c r="AX335" i="28"/>
  <c r="AY335" i="28" s="1"/>
  <c r="BA263" i="28"/>
  <c r="AZ263" i="28"/>
  <c r="AX263" i="28"/>
  <c r="AY263" i="28" s="1"/>
  <c r="AK178" i="28"/>
  <c r="AI178" i="28"/>
  <c r="BE345" i="28"/>
  <c r="BF345" i="28" s="1"/>
  <c r="BC345" i="28"/>
  <c r="AV293" i="28"/>
  <c r="AU293" i="28"/>
  <c r="AS293" i="28"/>
  <c r="AT293" i="28" s="1"/>
  <c r="AV221" i="28"/>
  <c r="AU221" i="28"/>
  <c r="AS221" i="28"/>
  <c r="AT221" i="28" s="1"/>
  <c r="BA405" i="28"/>
  <c r="AZ405" i="28"/>
  <c r="AX405" i="28"/>
  <c r="AZ381" i="28"/>
  <c r="BA381" i="28"/>
  <c r="AX381" i="28"/>
  <c r="AY381" i="28" s="1"/>
  <c r="AZ357" i="28"/>
  <c r="BA357" i="28"/>
  <c r="AX357" i="28"/>
  <c r="AQ329" i="28"/>
  <c r="AP329" i="28"/>
  <c r="AN329" i="28"/>
  <c r="AO329" i="28" s="1"/>
  <c r="AQ257" i="28"/>
  <c r="AN257" i="28"/>
  <c r="AO257" i="28" s="1"/>
  <c r="AP257" i="28"/>
  <c r="AS457" i="28"/>
  <c r="AT457" i="28" s="1"/>
  <c r="AV457" i="28"/>
  <c r="AU457" i="28"/>
  <c r="AV433" i="28"/>
  <c r="AU433" i="28"/>
  <c r="AS433" i="28"/>
  <c r="AT433" i="28" s="1"/>
  <c r="AU409" i="28"/>
  <c r="AV409" i="28"/>
  <c r="AS409" i="28"/>
  <c r="AT409" i="28" s="1"/>
  <c r="AS385" i="28"/>
  <c r="AT385" i="28" s="1"/>
  <c r="AV385" i="28"/>
  <c r="AU385" i="28"/>
  <c r="AV361" i="28"/>
  <c r="AU361" i="28"/>
  <c r="AS361" i="28"/>
  <c r="AT361" i="28" s="1"/>
  <c r="AU337" i="28"/>
  <c r="AV337" i="28"/>
  <c r="AS337" i="28"/>
  <c r="AT337" i="28" s="1"/>
  <c r="AI268" i="28"/>
  <c r="AK268" i="28"/>
  <c r="AX189" i="28"/>
  <c r="AY189" i="28" s="1"/>
  <c r="BA189" i="28"/>
  <c r="AZ189" i="28"/>
  <c r="AQ435" i="28"/>
  <c r="AN435" i="28"/>
  <c r="AO435" i="28" s="1"/>
  <c r="AP435" i="28"/>
  <c r="AQ411" i="28"/>
  <c r="AP411" i="28"/>
  <c r="AN411" i="28"/>
  <c r="AO411" i="28" s="1"/>
  <c r="AQ387" i="28"/>
  <c r="AN387" i="28"/>
  <c r="AO387" i="28" s="1"/>
  <c r="AP387" i="28"/>
  <c r="AQ363" i="28"/>
  <c r="AP363" i="28"/>
  <c r="AN363" i="28"/>
  <c r="AO363" i="28" s="1"/>
  <c r="AQ339" i="28"/>
  <c r="AP339" i="28"/>
  <c r="AN339" i="28"/>
  <c r="AO339" i="28" s="1"/>
  <c r="AZ273" i="28"/>
  <c r="BA273" i="28"/>
  <c r="AX273" i="28"/>
  <c r="AK200" i="28"/>
  <c r="AI200" i="28"/>
  <c r="AK397" i="28"/>
  <c r="AI397" i="28"/>
  <c r="AI373" i="28"/>
  <c r="AK373" i="28"/>
  <c r="AI349" i="28"/>
  <c r="AK349" i="28"/>
  <c r="AV303" i="28"/>
  <c r="AS303" i="28"/>
  <c r="AT303" i="28" s="1"/>
  <c r="AU303" i="28"/>
  <c r="AV231" i="28"/>
  <c r="AU231" i="28"/>
  <c r="AS231" i="28"/>
  <c r="AT231" i="28" s="1"/>
  <c r="BJ406" i="28"/>
  <c r="BK406" i="28"/>
  <c r="BH406" i="28"/>
  <c r="BJ382" i="28"/>
  <c r="BK382" i="28"/>
  <c r="BH382" i="28"/>
  <c r="BJ358" i="28"/>
  <c r="BK358" i="28"/>
  <c r="BH358" i="28"/>
  <c r="AQ333" i="28"/>
  <c r="AP333" i="28"/>
  <c r="AN333" i="28"/>
  <c r="AO333" i="28" s="1"/>
  <c r="AQ261" i="28"/>
  <c r="AN261" i="28"/>
  <c r="AO261" i="28" s="1"/>
  <c r="AP261" i="28"/>
  <c r="BE428" i="28"/>
  <c r="BF428" i="28" s="1"/>
  <c r="BC428" i="28"/>
  <c r="BE404" i="28"/>
  <c r="BF404" i="28" s="1"/>
  <c r="BC404" i="28"/>
  <c r="BE380" i="28"/>
  <c r="BF380" i="28" s="1"/>
  <c r="BC380" i="28"/>
  <c r="BE356" i="28"/>
  <c r="BF356" i="28" s="1"/>
  <c r="BC356" i="28"/>
  <c r="AK326" i="28"/>
  <c r="AI326" i="28"/>
  <c r="AK254" i="28"/>
  <c r="AL254" i="28" s="1"/>
  <c r="AI254" i="28"/>
  <c r="BA414" i="28"/>
  <c r="AZ414" i="28"/>
  <c r="AX414" i="28"/>
  <c r="BA390" i="28"/>
  <c r="AZ390" i="28"/>
  <c r="AX390" i="28"/>
  <c r="AZ366" i="28"/>
  <c r="BA366" i="28"/>
  <c r="AX366" i="28"/>
  <c r="BA342" i="28"/>
  <c r="AZ342" i="28"/>
  <c r="AX342" i="28"/>
  <c r="AY342" i="28" s="1"/>
  <c r="BA283" i="28"/>
  <c r="AZ283" i="28"/>
  <c r="AX283" i="28"/>
  <c r="AY283" i="28" s="1"/>
  <c r="BA211" i="28"/>
  <c r="AZ211" i="28"/>
  <c r="AX211" i="28"/>
  <c r="AV440" i="28"/>
  <c r="AU440" i="28"/>
  <c r="AS440" i="28"/>
  <c r="AT440" i="28" s="1"/>
  <c r="AV416" i="28"/>
  <c r="AU416" i="28"/>
  <c r="AS416" i="28"/>
  <c r="AT416" i="28" s="1"/>
  <c r="AV392" i="28"/>
  <c r="AU392" i="28"/>
  <c r="AS392" i="28"/>
  <c r="AT392" i="28" s="1"/>
  <c r="AV368" i="28"/>
  <c r="AU368" i="28"/>
  <c r="AS368" i="28"/>
  <c r="AT368" i="28" s="1"/>
  <c r="AV344" i="28"/>
  <c r="AU344" i="28"/>
  <c r="AS344" i="28"/>
  <c r="AT344" i="28" s="1"/>
  <c r="AV289" i="28"/>
  <c r="AS289" i="28"/>
  <c r="AT289" i="28" s="1"/>
  <c r="AU289" i="28"/>
  <c r="AV217" i="28"/>
  <c r="AU217" i="28"/>
  <c r="AS217" i="28"/>
  <c r="AT217" i="28" s="1"/>
  <c r="AQ191" i="28"/>
  <c r="AN191" i="28"/>
  <c r="AO191" i="28" s="1"/>
  <c r="AP191" i="28"/>
  <c r="AQ167" i="28"/>
  <c r="AN167" i="28"/>
  <c r="AO167" i="28" s="1"/>
  <c r="AP167" i="28"/>
  <c r="AK313" i="28"/>
  <c r="AI313" i="28"/>
  <c r="AK289" i="28"/>
  <c r="AI289" i="28"/>
  <c r="AK265" i="28"/>
  <c r="AL265" i="28" s="1"/>
  <c r="AI265" i="28"/>
  <c r="AK241" i="28"/>
  <c r="AI241" i="28"/>
  <c r="AK217" i="28"/>
  <c r="AI217" i="28"/>
  <c r="AI193" i="28"/>
  <c r="AK193" i="28"/>
  <c r="AK169" i="28"/>
  <c r="AL169" i="28" s="1"/>
  <c r="AI169" i="28"/>
  <c r="BJ314" i="28"/>
  <c r="BK314" i="28"/>
  <c r="BH314" i="28"/>
  <c r="BK290" i="28"/>
  <c r="BJ290" i="28"/>
  <c r="BH290" i="28"/>
  <c r="BK266" i="28"/>
  <c r="BJ266" i="28"/>
  <c r="BH266" i="28"/>
  <c r="BJ242" i="28"/>
  <c r="BK242" i="28"/>
  <c r="BH242" i="28"/>
  <c r="BK218" i="28"/>
  <c r="BJ218" i="28"/>
  <c r="BH218" i="28"/>
  <c r="BK194" i="28"/>
  <c r="BJ194" i="28"/>
  <c r="BH194" i="28"/>
  <c r="BK170" i="28"/>
  <c r="BJ170" i="28"/>
  <c r="BH170" i="28"/>
  <c r="BE316" i="28"/>
  <c r="BF316" i="28" s="1"/>
  <c r="BC316" i="28"/>
  <c r="BE292" i="28"/>
  <c r="BF292" i="28" s="1"/>
  <c r="BC292" i="28"/>
  <c r="BE268" i="28"/>
  <c r="BF268" i="28" s="1"/>
  <c r="BC268" i="28"/>
  <c r="BE244" i="28"/>
  <c r="BF244" i="28" s="1"/>
  <c r="BC244" i="28"/>
  <c r="BE220" i="28"/>
  <c r="BF220" i="28" s="1"/>
  <c r="BC220" i="28"/>
  <c r="BE196" i="28"/>
  <c r="BF196" i="28" s="1"/>
  <c r="BC196" i="28"/>
  <c r="BE172" i="28"/>
  <c r="BF172" i="28" s="1"/>
  <c r="BC172" i="28"/>
  <c r="AZ318" i="28"/>
  <c r="BA318" i="28"/>
  <c r="AX318" i="28"/>
  <c r="AZ294" i="28"/>
  <c r="BA294" i="28"/>
  <c r="AX294" i="28"/>
  <c r="AY294" i="28" s="1"/>
  <c r="BA270" i="28"/>
  <c r="AX270" i="28"/>
  <c r="AZ270" i="28"/>
  <c r="BA246" i="28"/>
  <c r="AZ246" i="28"/>
  <c r="AX246" i="28"/>
  <c r="AX222" i="28"/>
  <c r="BA222" i="28"/>
  <c r="AZ222" i="28"/>
  <c r="AX198" i="28"/>
  <c r="BA198" i="28"/>
  <c r="AZ198" i="28"/>
  <c r="BA174" i="28"/>
  <c r="AX174" i="28"/>
  <c r="AZ174" i="28"/>
  <c r="AV320" i="28"/>
  <c r="AS320" i="28"/>
  <c r="AT320" i="28" s="1"/>
  <c r="AU320" i="28"/>
  <c r="AV296" i="28"/>
  <c r="AU296" i="28"/>
  <c r="AS296" i="28"/>
  <c r="AT296" i="28" s="1"/>
  <c r="AV272" i="28"/>
  <c r="AU272" i="28"/>
  <c r="AS272" i="28"/>
  <c r="AT272" i="28" s="1"/>
  <c r="AV248" i="28"/>
  <c r="AS248" i="28"/>
  <c r="AT248" i="28" s="1"/>
  <c r="AU248" i="28"/>
  <c r="AV224" i="28"/>
  <c r="AU224" i="28"/>
  <c r="AS224" i="28"/>
  <c r="AT224" i="28" s="1"/>
  <c r="AV200" i="28"/>
  <c r="AU200" i="28"/>
  <c r="AS200" i="28"/>
  <c r="AT200" i="28" s="1"/>
  <c r="AV176" i="28"/>
  <c r="AU176" i="28"/>
  <c r="AS176" i="28"/>
  <c r="AT176" i="28" s="1"/>
  <c r="AQ322" i="28"/>
  <c r="AN322" i="28"/>
  <c r="AO322" i="28" s="1"/>
  <c r="AP322" i="28"/>
  <c r="AQ298" i="28"/>
  <c r="AN298" i="28"/>
  <c r="AO298" i="28" s="1"/>
  <c r="AP298" i="28"/>
  <c r="AQ274" i="28"/>
  <c r="AN274" i="28"/>
  <c r="AO274" i="28" s="1"/>
  <c r="AP274" i="28"/>
  <c r="AQ250" i="28"/>
  <c r="AN250" i="28"/>
  <c r="AO250" i="28" s="1"/>
  <c r="AP250" i="28"/>
  <c r="AQ226" i="28"/>
  <c r="AN226" i="28"/>
  <c r="AO226" i="28" s="1"/>
  <c r="AP226" i="28"/>
  <c r="AQ202" i="28"/>
  <c r="AN202" i="28"/>
  <c r="AO202" i="28" s="1"/>
  <c r="AP202" i="28"/>
  <c r="AQ178" i="28"/>
  <c r="AN178" i="28"/>
  <c r="AO178" i="28" s="1"/>
  <c r="AP178" i="28"/>
  <c r="BK327" i="28"/>
  <c r="BJ327" i="28"/>
  <c r="BH327" i="28"/>
  <c r="BJ303" i="28"/>
  <c r="BK303" i="28"/>
  <c r="BH303" i="28"/>
  <c r="BJ279" i="28"/>
  <c r="BK279" i="28"/>
  <c r="BH279" i="28"/>
  <c r="BK255" i="28"/>
  <c r="BJ255" i="28"/>
  <c r="BH255" i="28"/>
  <c r="BK231" i="28"/>
  <c r="BJ231" i="28"/>
  <c r="BH231" i="28"/>
  <c r="BK207" i="28"/>
  <c r="BJ207" i="28"/>
  <c r="BH207" i="28"/>
  <c r="BJ183" i="28"/>
  <c r="BK183" i="28"/>
  <c r="BH183" i="28"/>
  <c r="BE329" i="28"/>
  <c r="BF329" i="28" s="1"/>
  <c r="BC329" i="28"/>
  <c r="BE305" i="28"/>
  <c r="BF305" i="28" s="1"/>
  <c r="BC305" i="28"/>
  <c r="BE281" i="28"/>
  <c r="BF281" i="28" s="1"/>
  <c r="BC281" i="28"/>
  <c r="BE257" i="28"/>
  <c r="BF257" i="28" s="1"/>
  <c r="BC257" i="28"/>
  <c r="BE233" i="28"/>
  <c r="BF233" i="28" s="1"/>
  <c r="BC233" i="28"/>
  <c r="BE209" i="28"/>
  <c r="BF209" i="28" s="1"/>
  <c r="BC209" i="28"/>
  <c r="BE185" i="28"/>
  <c r="BF185" i="28" s="1"/>
  <c r="BC185" i="28"/>
  <c r="AX177" i="28"/>
  <c r="AY177" i="28" s="1"/>
  <c r="BA177" i="28"/>
  <c r="AZ177" i="28"/>
  <c r="AV187" i="28"/>
  <c r="AS187" i="28"/>
  <c r="AT187" i="28" s="1"/>
  <c r="AU187" i="28"/>
  <c r="AL14" i="28"/>
  <c r="AK14" i="28"/>
  <c r="AI14" i="28"/>
  <c r="AJ14" i="28" s="1"/>
  <c r="BF43" i="28"/>
  <c r="BE43" i="28"/>
  <c r="BC43" i="28"/>
  <c r="BA4" i="28"/>
  <c r="AZ4" i="28"/>
  <c r="AX4" i="28"/>
  <c r="AY4" i="28" s="1"/>
  <c r="AK439" i="28"/>
  <c r="AL439" i="28" s="1"/>
  <c r="AI439" i="28"/>
  <c r="AK448" i="28"/>
  <c r="AL448" i="28" s="1"/>
  <c r="AI448" i="28"/>
  <c r="AK147" i="28"/>
  <c r="AL147" i="28" s="1"/>
  <c r="AI147" i="28"/>
  <c r="BE160" i="28"/>
  <c r="BF160" i="28" s="1"/>
  <c r="BC160" i="28"/>
  <c r="BE8" i="28"/>
  <c r="BF8" i="28"/>
  <c r="BC8" i="28"/>
  <c r="AL40" i="28"/>
  <c r="AK40" i="28"/>
  <c r="AI40" i="28"/>
  <c r="AJ40" i="28" s="1"/>
  <c r="BF118" i="28"/>
  <c r="BE118" i="28"/>
  <c r="BC118" i="28"/>
  <c r="BK26" i="28"/>
  <c r="BJ26" i="28"/>
  <c r="BH26" i="28"/>
  <c r="AQ55" i="28"/>
  <c r="AN55" i="28"/>
  <c r="AO55" i="28" s="1"/>
  <c r="AP55" i="28"/>
  <c r="AK165" i="28"/>
  <c r="AL165" i="28" s="1"/>
  <c r="AI165" i="28"/>
  <c r="BJ34" i="28"/>
  <c r="BK34" i="28"/>
  <c r="BH34" i="28"/>
  <c r="AQ49" i="28"/>
  <c r="AN49" i="28"/>
  <c r="AO49" i="28" s="1"/>
  <c r="AP49" i="28"/>
  <c r="BK163" i="28"/>
  <c r="BJ163" i="28"/>
  <c r="BH163" i="28"/>
  <c r="AZ38" i="28"/>
  <c r="BA38" i="28"/>
  <c r="AX38" i="28"/>
  <c r="AY38" i="28" s="1"/>
  <c r="AY39" i="28" s="1"/>
  <c r="AX113" i="28"/>
  <c r="BA113" i="28"/>
  <c r="AZ113" i="28"/>
  <c r="BA20" i="28"/>
  <c r="AZ20" i="28"/>
  <c r="AX20" i="28"/>
  <c r="AY20" i="28" s="1"/>
  <c r="BA458" i="28"/>
  <c r="AZ458" i="28"/>
  <c r="AX458" i="28"/>
  <c r="BE150" i="28"/>
  <c r="BF150" i="28"/>
  <c r="BC150" i="28"/>
  <c r="AQ33" i="28"/>
  <c r="AN33" i="28"/>
  <c r="AO33" i="28" s="1"/>
  <c r="AP33" i="28"/>
  <c r="BK89" i="28"/>
  <c r="BJ89" i="28"/>
  <c r="BH89" i="28"/>
  <c r="BK29" i="28"/>
  <c r="BJ29" i="28"/>
  <c r="BH29" i="28"/>
  <c r="BK5" i="28"/>
  <c r="BJ5" i="28"/>
  <c r="BH5" i="28"/>
  <c r="BI5" i="28" s="1"/>
  <c r="BK144" i="28"/>
  <c r="BJ144" i="28"/>
  <c r="BH144" i="28"/>
  <c r="BA118" i="28"/>
  <c r="AZ118" i="28"/>
  <c r="AX118" i="28"/>
  <c r="AY118" i="28" s="1"/>
  <c r="BE83" i="28"/>
  <c r="BC83" i="28"/>
  <c r="BF83" i="28"/>
  <c r="AI476" i="28"/>
  <c r="AK476" i="28"/>
  <c r="AL476" i="28" s="1"/>
  <c r="BA37" i="28"/>
  <c r="AZ37" i="28"/>
  <c r="AX37" i="28"/>
  <c r="AY37" i="28" s="1"/>
  <c r="BA13" i="28"/>
  <c r="AZ13" i="28"/>
  <c r="AX13" i="28"/>
  <c r="AY13" i="28" s="1"/>
  <c r="AX152" i="28"/>
  <c r="BA152" i="28"/>
  <c r="AZ152" i="28"/>
  <c r="BF127" i="28"/>
  <c r="BE127" i="28"/>
  <c r="BC127" i="28"/>
  <c r="AQ95" i="28"/>
  <c r="AN95" i="28"/>
  <c r="AO95" i="28" s="1"/>
  <c r="AP95" i="28"/>
  <c r="AI499" i="28"/>
  <c r="AK499" i="28"/>
  <c r="AI350" i="28"/>
  <c r="AK350" i="28"/>
  <c r="AL350" i="28" s="1"/>
  <c r="AV21" i="28"/>
  <c r="AS21" i="28"/>
  <c r="AT21" i="28" s="1"/>
  <c r="AU21" i="28"/>
  <c r="AV160" i="28"/>
  <c r="AS160" i="28"/>
  <c r="AT160" i="28" s="1"/>
  <c r="AU160" i="28"/>
  <c r="AV136" i="28"/>
  <c r="AU136" i="28"/>
  <c r="AS136" i="28"/>
  <c r="AT136" i="28" s="1"/>
  <c r="AL107" i="28"/>
  <c r="AI107" i="28"/>
  <c r="AJ107" i="28" s="1"/>
  <c r="AK107" i="28"/>
  <c r="BA66" i="28"/>
  <c r="AZ66" i="28"/>
  <c r="AX66" i="28"/>
  <c r="AY66" i="28" s="1"/>
  <c r="AI447" i="28"/>
  <c r="AK447" i="28"/>
  <c r="AQ15" i="28"/>
  <c r="AN15" i="28"/>
  <c r="AO15" i="28" s="1"/>
  <c r="AP15" i="28"/>
  <c r="AQ154" i="28"/>
  <c r="AP154" i="28"/>
  <c r="AN154" i="28"/>
  <c r="AO154" i="28" s="1"/>
  <c r="BE129" i="28"/>
  <c r="BF129" i="28"/>
  <c r="BC129" i="28"/>
  <c r="BE97" i="28"/>
  <c r="BF97" i="28"/>
  <c r="BC97" i="28"/>
  <c r="AL48" i="28"/>
  <c r="AK48" i="28"/>
  <c r="AI48" i="28"/>
  <c r="AJ48" i="28" s="1"/>
  <c r="BE401" i="28"/>
  <c r="BF401" i="28" s="1"/>
  <c r="BC401" i="28"/>
  <c r="AL25" i="28"/>
  <c r="AK25" i="28"/>
  <c r="AI25" i="28"/>
  <c r="AJ25" i="28" s="1"/>
  <c r="AK164" i="28"/>
  <c r="AI164" i="28"/>
  <c r="AK140" i="28"/>
  <c r="AL140" i="28" s="1"/>
  <c r="AI140" i="28"/>
  <c r="BA112" i="28"/>
  <c r="AZ112" i="28"/>
  <c r="AX112" i="28"/>
  <c r="AQ75" i="28"/>
  <c r="AN75" i="28"/>
  <c r="AO75" i="28" s="1"/>
  <c r="AP75" i="28"/>
  <c r="AQ461" i="28"/>
  <c r="AN461" i="28"/>
  <c r="AO461" i="28" s="1"/>
  <c r="AP461" i="28"/>
  <c r="BK149" i="28"/>
  <c r="BJ149" i="28"/>
  <c r="BH149" i="28"/>
  <c r="BA124" i="28"/>
  <c r="AZ124" i="28"/>
  <c r="AX124" i="28"/>
  <c r="AQ91" i="28"/>
  <c r="AN91" i="28"/>
  <c r="AO91" i="28" s="1"/>
  <c r="AP91" i="28"/>
  <c r="AK491" i="28"/>
  <c r="AI491" i="28"/>
  <c r="BE165" i="28"/>
  <c r="BF165" i="28" s="1"/>
  <c r="BC165" i="28"/>
  <c r="BF141" i="28"/>
  <c r="BE141" i="28"/>
  <c r="BC141" i="28"/>
  <c r="BE114" i="28"/>
  <c r="BF114" i="28"/>
  <c r="BC114" i="28"/>
  <c r="BA78" i="28"/>
  <c r="AX78" i="28"/>
  <c r="AZ78" i="28"/>
  <c r="BA466" i="28"/>
  <c r="AZ466" i="28"/>
  <c r="AX466" i="28"/>
  <c r="BA157" i="28"/>
  <c r="AZ157" i="28"/>
  <c r="AX157" i="28"/>
  <c r="BA133" i="28"/>
  <c r="AX133" i="28"/>
  <c r="AZ133" i="28"/>
  <c r="BE102" i="28"/>
  <c r="BF102" i="28"/>
  <c r="BC102" i="28"/>
  <c r="AL58" i="28"/>
  <c r="AK58" i="28"/>
  <c r="AI58" i="28"/>
  <c r="AJ58" i="28" s="1"/>
  <c r="BA434" i="28"/>
  <c r="AX434" i="28"/>
  <c r="AY434" i="28" s="1"/>
  <c r="AZ434" i="28"/>
  <c r="AV26" i="28"/>
  <c r="AS26" i="28"/>
  <c r="AT26" i="28" s="1"/>
  <c r="AU26" i="28"/>
  <c r="AV165" i="28"/>
  <c r="AS165" i="28"/>
  <c r="AT165" i="28" s="1"/>
  <c r="AU165" i="28"/>
  <c r="AV141" i="28"/>
  <c r="AU141" i="28"/>
  <c r="AS141" i="28"/>
  <c r="AT141" i="28" s="1"/>
  <c r="AV114" i="28"/>
  <c r="AS114" i="28"/>
  <c r="AT114" i="28" s="1"/>
  <c r="AU114" i="28"/>
  <c r="BJ77" i="28"/>
  <c r="BK77" i="28"/>
  <c r="BH77" i="28"/>
  <c r="AQ465" i="28"/>
  <c r="AN465" i="28"/>
  <c r="AO465" i="28" s="1"/>
  <c r="AP465" i="28"/>
  <c r="AQ34" i="28"/>
  <c r="AN34" i="28"/>
  <c r="AO34" i="28" s="1"/>
  <c r="AP34" i="28"/>
  <c r="AQ10" i="28"/>
  <c r="AN10" i="28"/>
  <c r="AO10" i="28" s="1"/>
  <c r="AP10" i="28"/>
  <c r="AQ149" i="28"/>
  <c r="AN149" i="28"/>
  <c r="AO149" i="28" s="1"/>
  <c r="AP149" i="28"/>
  <c r="BF123" i="28"/>
  <c r="BE123" i="28"/>
  <c r="BC123" i="28"/>
  <c r="AL90" i="28"/>
  <c r="AK90" i="28"/>
  <c r="AI90" i="28"/>
  <c r="AJ90" i="28" s="1"/>
  <c r="AI489" i="28"/>
  <c r="AK489" i="28"/>
  <c r="BJ112" i="28"/>
  <c r="BK112" i="28"/>
  <c r="BH112" i="28"/>
  <c r="BK88" i="28"/>
  <c r="BJ88" i="28"/>
  <c r="BH88" i="28"/>
  <c r="BK64" i="28"/>
  <c r="BJ64" i="28"/>
  <c r="BH64" i="28"/>
  <c r="BJ496" i="28"/>
  <c r="BK496" i="28"/>
  <c r="BH496" i="28"/>
  <c r="BK472" i="28"/>
  <c r="BJ472" i="28"/>
  <c r="BH472" i="28"/>
  <c r="BE444" i="28"/>
  <c r="BF444" i="28" s="1"/>
  <c r="BC444" i="28"/>
  <c r="AI370" i="28"/>
  <c r="AK370" i="28"/>
  <c r="BE62" i="28"/>
  <c r="BF62" i="28"/>
  <c r="BC62" i="28"/>
  <c r="BE494" i="28"/>
  <c r="BF494" i="28" s="1"/>
  <c r="BC494" i="28"/>
  <c r="BE470" i="28"/>
  <c r="BF470" i="28" s="1"/>
  <c r="BC470" i="28"/>
  <c r="BA441" i="28"/>
  <c r="AZ441" i="28"/>
  <c r="AX441" i="28"/>
  <c r="AI346" i="28"/>
  <c r="AK346" i="28"/>
  <c r="AV100" i="28"/>
  <c r="AU100" i="28"/>
  <c r="AS100" i="28"/>
  <c r="AT100" i="28" s="1"/>
  <c r="AV76" i="28"/>
  <c r="AU76" i="28"/>
  <c r="AS76" i="28"/>
  <c r="AT76" i="28" s="1"/>
  <c r="AV52" i="28"/>
  <c r="AS52" i="28"/>
  <c r="AT52" i="28" s="1"/>
  <c r="AU52" i="28"/>
  <c r="AS484" i="28"/>
  <c r="AT484" i="28" s="1"/>
  <c r="AV484" i="28"/>
  <c r="AU484" i="28"/>
  <c r="AV460" i="28"/>
  <c r="AS460" i="28"/>
  <c r="AT460" i="28" s="1"/>
  <c r="AU460" i="28"/>
  <c r="BA424" i="28"/>
  <c r="AZ424" i="28"/>
  <c r="AX424" i="28"/>
  <c r="AY424" i="28" s="1"/>
  <c r="AQ128" i="28"/>
  <c r="AN128" i="28"/>
  <c r="AO128" i="28" s="1"/>
  <c r="AP128" i="28"/>
  <c r="AQ104" i="28"/>
  <c r="AP104" i="28"/>
  <c r="AN104" i="28"/>
  <c r="AO104" i="28" s="1"/>
  <c r="AQ80" i="28"/>
  <c r="AN80" i="28"/>
  <c r="AO80" i="28" s="1"/>
  <c r="AP80" i="28"/>
  <c r="AQ56" i="28"/>
  <c r="AP56" i="28"/>
  <c r="AN56" i="28"/>
  <c r="AO56" i="28" s="1"/>
  <c r="AQ488" i="28"/>
  <c r="AN488" i="28"/>
  <c r="AO488" i="28" s="1"/>
  <c r="AP488" i="28"/>
  <c r="AQ464" i="28"/>
  <c r="AP464" i="28"/>
  <c r="AN464" i="28"/>
  <c r="AO464" i="28" s="1"/>
  <c r="BE431" i="28"/>
  <c r="BF431" i="28" s="1"/>
  <c r="BC431" i="28"/>
  <c r="BK69" i="28"/>
  <c r="BJ69" i="28"/>
  <c r="BH69" i="28"/>
  <c r="BK45" i="28"/>
  <c r="BJ45" i="28"/>
  <c r="BH45" i="28"/>
  <c r="BJ477" i="28"/>
  <c r="BK477" i="28"/>
  <c r="BH477" i="28"/>
  <c r="AI452" i="28"/>
  <c r="AK452" i="28"/>
  <c r="AL452" i="28" s="1"/>
  <c r="AI400" i="28"/>
  <c r="AK400" i="28"/>
  <c r="BE59" i="28"/>
  <c r="BF59" i="28"/>
  <c r="BC59" i="28"/>
  <c r="BE491" i="28"/>
  <c r="BF491" i="28" s="1"/>
  <c r="BC491" i="28"/>
  <c r="BE467" i="28"/>
  <c r="BF467" i="28" s="1"/>
  <c r="BC467" i="28"/>
  <c r="BJ436" i="28"/>
  <c r="BK436" i="28"/>
  <c r="BH436" i="28"/>
  <c r="AI258" i="28"/>
  <c r="AK258" i="28"/>
  <c r="BA57" i="28"/>
  <c r="AZ57" i="28"/>
  <c r="AX57" i="28"/>
  <c r="AZ489" i="28"/>
  <c r="BA489" i="28"/>
  <c r="AX489" i="28"/>
  <c r="BA465" i="28"/>
  <c r="AX465" i="28"/>
  <c r="AZ465" i="28"/>
  <c r="BE433" i="28"/>
  <c r="BF433" i="28" s="1"/>
  <c r="BC433" i="28"/>
  <c r="AV131" i="28"/>
  <c r="AS131" i="28"/>
  <c r="AT131" i="28" s="1"/>
  <c r="AU131" i="28"/>
  <c r="AV107" i="28"/>
  <c r="AU107" i="28"/>
  <c r="AS107" i="28"/>
  <c r="AT107" i="28" s="1"/>
  <c r="AV83" i="28"/>
  <c r="AU83" i="28"/>
  <c r="AS83" i="28"/>
  <c r="AT83" i="28" s="1"/>
  <c r="AV59" i="28"/>
  <c r="AU59" i="28"/>
  <c r="AS59" i="28"/>
  <c r="AT59" i="28" s="1"/>
  <c r="AU491" i="28"/>
  <c r="AV491" i="28"/>
  <c r="AS491" i="28"/>
  <c r="AT491" i="28" s="1"/>
  <c r="AV467" i="28"/>
  <c r="AU467" i="28"/>
  <c r="AS467" i="28"/>
  <c r="AT467" i="28" s="1"/>
  <c r="BA436" i="28"/>
  <c r="AZ436" i="28"/>
  <c r="AX436" i="28"/>
  <c r="AI246" i="28"/>
  <c r="AK246" i="28"/>
  <c r="AL246" i="28" s="1"/>
  <c r="AQ454" i="28"/>
  <c r="AP454" i="28"/>
  <c r="AN454" i="28"/>
  <c r="AO454" i="28" s="1"/>
  <c r="AQ430" i="28"/>
  <c r="AN430" i="28"/>
  <c r="AO430" i="28" s="1"/>
  <c r="AP430" i="28"/>
  <c r="AQ406" i="28"/>
  <c r="AP406" i="28"/>
  <c r="AN406" i="28"/>
  <c r="AO406" i="28" s="1"/>
  <c r="AQ382" i="28"/>
  <c r="AP382" i="28"/>
  <c r="AN382" i="28"/>
  <c r="AO382" i="28" s="1"/>
  <c r="AQ358" i="28"/>
  <c r="AP358" i="28"/>
  <c r="AN358" i="28"/>
  <c r="AO358" i="28" s="1"/>
  <c r="AQ331" i="28"/>
  <c r="AN331" i="28"/>
  <c r="AO331" i="28" s="1"/>
  <c r="AP331" i="28"/>
  <c r="AQ259" i="28"/>
  <c r="AP259" i="28"/>
  <c r="AN259" i="28"/>
  <c r="AO259" i="28" s="1"/>
  <c r="BJ429" i="28"/>
  <c r="BK429" i="28"/>
  <c r="BH429" i="28"/>
  <c r="BJ405" i="28"/>
  <c r="BK405" i="28"/>
  <c r="BH405" i="28"/>
  <c r="BJ381" i="28"/>
  <c r="BK381" i="28"/>
  <c r="BH381" i="28"/>
  <c r="BJ357" i="28"/>
  <c r="BK357" i="28"/>
  <c r="BH357" i="28"/>
  <c r="BA329" i="28"/>
  <c r="AZ329" i="28"/>
  <c r="AX329" i="28"/>
  <c r="AY329" i="28" s="1"/>
  <c r="BA257" i="28"/>
  <c r="AZ257" i="28"/>
  <c r="AX257" i="28"/>
  <c r="AY257" i="28" s="1"/>
  <c r="BE367" i="28"/>
  <c r="BF367" i="28" s="1"/>
  <c r="BC367" i="28"/>
  <c r="BE343" i="28"/>
  <c r="BF343" i="28" s="1"/>
  <c r="BC343" i="28"/>
  <c r="AV287" i="28"/>
  <c r="AU287" i="28"/>
  <c r="AS287" i="28"/>
  <c r="AT287" i="28" s="1"/>
  <c r="AV215" i="28"/>
  <c r="AU215" i="28"/>
  <c r="AS215" i="28"/>
  <c r="AT215" i="28" s="1"/>
  <c r="BA403" i="28"/>
  <c r="AX403" i="28"/>
  <c r="AZ403" i="28"/>
  <c r="BA379" i="28"/>
  <c r="AZ379" i="28"/>
  <c r="AX379" i="28"/>
  <c r="BA355" i="28"/>
  <c r="AZ355" i="28"/>
  <c r="AX355" i="28"/>
  <c r="AQ323" i="28"/>
  <c r="AP323" i="28"/>
  <c r="AN323" i="28"/>
  <c r="AO323" i="28" s="1"/>
  <c r="AQ251" i="28"/>
  <c r="AP251" i="28"/>
  <c r="AN251" i="28"/>
  <c r="AO251" i="28" s="1"/>
  <c r="AU455" i="28"/>
  <c r="AV455" i="28"/>
  <c r="AS455" i="28"/>
  <c r="AT455" i="28" s="1"/>
  <c r="AV431" i="28"/>
  <c r="AU431" i="28"/>
  <c r="AS431" i="28"/>
  <c r="AT431" i="28" s="1"/>
  <c r="AV407" i="28"/>
  <c r="AU407" i="28"/>
  <c r="AS407" i="28"/>
  <c r="AT407" i="28" s="1"/>
  <c r="AV383" i="28"/>
  <c r="AU383" i="28"/>
  <c r="AS383" i="28"/>
  <c r="AT383" i="28" s="1"/>
  <c r="AV359" i="28"/>
  <c r="AS359" i="28"/>
  <c r="AT359" i="28" s="1"/>
  <c r="AU359" i="28"/>
  <c r="AK334" i="28"/>
  <c r="AI334" i="28"/>
  <c r="AK262" i="28"/>
  <c r="AL262" i="28" s="1"/>
  <c r="AI262" i="28"/>
  <c r="AI172" i="28"/>
  <c r="AK172" i="28"/>
  <c r="AQ433" i="28"/>
  <c r="AN433" i="28"/>
  <c r="AO433" i="28" s="1"/>
  <c r="AP433" i="28"/>
  <c r="AQ409" i="28"/>
  <c r="AN409" i="28"/>
  <c r="AO409" i="28" s="1"/>
  <c r="AP409" i="28"/>
  <c r="AQ385" i="28"/>
  <c r="AN385" i="28"/>
  <c r="AO385" i="28" s="1"/>
  <c r="AP385" i="28"/>
  <c r="AQ361" i="28"/>
  <c r="AP361" i="28"/>
  <c r="AN361" i="28"/>
  <c r="AO361" i="28" s="1"/>
  <c r="AQ337" i="28"/>
  <c r="AN337" i="28"/>
  <c r="AO337" i="28" s="1"/>
  <c r="AP337" i="28"/>
  <c r="BA267" i="28"/>
  <c r="AZ267" i="28"/>
  <c r="AX267" i="28"/>
  <c r="AI188" i="28"/>
  <c r="AK188" i="28"/>
  <c r="AL188" i="28" s="1"/>
  <c r="AK395" i="28"/>
  <c r="AI395" i="28"/>
  <c r="AK371" i="28"/>
  <c r="AL371" i="28" s="1"/>
  <c r="AI371" i="28"/>
  <c r="AK347" i="28"/>
  <c r="AI347" i="28"/>
  <c r="AV297" i="28"/>
  <c r="AS297" i="28"/>
  <c r="AT297" i="28" s="1"/>
  <c r="AU297" i="28"/>
  <c r="AV225" i="28"/>
  <c r="AU225" i="28"/>
  <c r="AS225" i="28"/>
  <c r="AT225" i="28" s="1"/>
  <c r="BK404" i="28"/>
  <c r="BJ404" i="28"/>
  <c r="BH404" i="28"/>
  <c r="BK380" i="28"/>
  <c r="BJ380" i="28"/>
  <c r="BH380" i="28"/>
  <c r="BK356" i="28"/>
  <c r="BJ356" i="28"/>
  <c r="BH356" i="28"/>
  <c r="AQ327" i="28"/>
  <c r="AN327" i="28"/>
  <c r="AO327" i="28" s="1"/>
  <c r="AP327" i="28"/>
  <c r="AQ255" i="28"/>
  <c r="AN255" i="28"/>
  <c r="AO255" i="28" s="1"/>
  <c r="AP255" i="28"/>
  <c r="BE426" i="28"/>
  <c r="BF426" i="28" s="1"/>
  <c r="BC426" i="28"/>
  <c r="BE402" i="28"/>
  <c r="BF402" i="28" s="1"/>
  <c r="BC402" i="28"/>
  <c r="BE378" i="28"/>
  <c r="BF378" i="28" s="1"/>
  <c r="BC378" i="28"/>
  <c r="BE354" i="28"/>
  <c r="BF354" i="28" s="1"/>
  <c r="BC354" i="28"/>
  <c r="AK320" i="28"/>
  <c r="AI320" i="28"/>
  <c r="AI248" i="28"/>
  <c r="AK248" i="28"/>
  <c r="AL248" i="28" s="1"/>
  <c r="BA412" i="28"/>
  <c r="AZ412" i="28"/>
  <c r="AX412" i="28"/>
  <c r="BA388" i="28"/>
  <c r="AX388" i="28"/>
  <c r="AZ388" i="28"/>
  <c r="BA364" i="28"/>
  <c r="AZ364" i="28"/>
  <c r="AX364" i="28"/>
  <c r="BA340" i="28"/>
  <c r="AX340" i="28"/>
  <c r="AY340" i="28" s="1"/>
  <c r="AZ340" i="28"/>
  <c r="BA277" i="28"/>
  <c r="AZ277" i="28"/>
  <c r="AX277" i="28"/>
  <c r="AY277" i="28" s="1"/>
  <c r="BA205" i="28"/>
  <c r="AX205" i="28"/>
  <c r="AZ205" i="28"/>
  <c r="AU438" i="28"/>
  <c r="AV438" i="28"/>
  <c r="AS438" i="28"/>
  <c r="AT438" i="28" s="1"/>
  <c r="AV414" i="28"/>
  <c r="AU414" i="28"/>
  <c r="AS414" i="28"/>
  <c r="AT414" i="28" s="1"/>
  <c r="AV390" i="28"/>
  <c r="AU390" i="28"/>
  <c r="AS390" i="28"/>
  <c r="AT390" i="28" s="1"/>
  <c r="AU366" i="28"/>
  <c r="AV366" i="28"/>
  <c r="AS366" i="28"/>
  <c r="AT366" i="28" s="1"/>
  <c r="AV342" i="28"/>
  <c r="AS342" i="28"/>
  <c r="AT342" i="28" s="1"/>
  <c r="AU342" i="28"/>
  <c r="AV283" i="28"/>
  <c r="AU283" i="28"/>
  <c r="AS283" i="28"/>
  <c r="AT283" i="28" s="1"/>
  <c r="AV211" i="28"/>
  <c r="AS211" i="28"/>
  <c r="AT211" i="28" s="1"/>
  <c r="AU211" i="28"/>
  <c r="AQ189" i="28"/>
  <c r="AN189" i="28"/>
  <c r="AO189" i="28" s="1"/>
  <c r="AP189" i="28"/>
  <c r="AI335" i="28"/>
  <c r="AK335" i="28"/>
  <c r="AI311" i="28"/>
  <c r="AK311" i="28"/>
  <c r="AL311" i="28" s="1"/>
  <c r="AK287" i="28"/>
  <c r="AL287" i="28" s="1"/>
  <c r="AI287" i="28"/>
  <c r="AK263" i="28"/>
  <c r="AI263" i="28"/>
  <c r="AI239" i="28"/>
  <c r="AK239" i="28"/>
  <c r="AL239" i="28" s="1"/>
  <c r="AI215" i="28"/>
  <c r="AK215" i="28"/>
  <c r="AK191" i="28"/>
  <c r="AI191" i="28"/>
  <c r="AK167" i="28"/>
  <c r="AI167" i="28"/>
  <c r="BJ312" i="28"/>
  <c r="BK312" i="28"/>
  <c r="BH312" i="28"/>
  <c r="BJ288" i="28"/>
  <c r="BK288" i="28"/>
  <c r="BH288" i="28"/>
  <c r="BJ264" i="28"/>
  <c r="BK264" i="28"/>
  <c r="BH264" i="28"/>
  <c r="BJ240" i="28"/>
  <c r="BK240" i="28"/>
  <c r="BH240" i="28"/>
  <c r="BJ216" i="28"/>
  <c r="BK216" i="28"/>
  <c r="BH216" i="28"/>
  <c r="BJ192" i="28"/>
  <c r="BK192" i="28"/>
  <c r="BH192" i="28"/>
  <c r="BJ168" i="28"/>
  <c r="BK168" i="28"/>
  <c r="BH168" i="28"/>
  <c r="BE314" i="28"/>
  <c r="BF314" i="28" s="1"/>
  <c r="BC314" i="28"/>
  <c r="BE290" i="28"/>
  <c r="BF290" i="28" s="1"/>
  <c r="BC290" i="28"/>
  <c r="BE266" i="28"/>
  <c r="BF266" i="28" s="1"/>
  <c r="BC266" i="28"/>
  <c r="BE242" i="28"/>
  <c r="BF242" i="28" s="1"/>
  <c r="BC242" i="28"/>
  <c r="BE218" i="28"/>
  <c r="BF218" i="28" s="1"/>
  <c r="BC218" i="28"/>
  <c r="BE194" i="28"/>
  <c r="BF194" i="28" s="1"/>
  <c r="BC194" i="28"/>
  <c r="BE170" i="28"/>
  <c r="BF170" i="28" s="1"/>
  <c r="BC170" i="28"/>
  <c r="BA316" i="28"/>
  <c r="AZ316" i="28"/>
  <c r="AX316" i="28"/>
  <c r="BA292" i="28"/>
  <c r="AZ292" i="28"/>
  <c r="AX292" i="28"/>
  <c r="BA268" i="28"/>
  <c r="AZ268" i="28"/>
  <c r="AX268" i="28"/>
  <c r="BA244" i="28"/>
  <c r="AZ244" i="28"/>
  <c r="AX244" i="28"/>
  <c r="AY244" i="28" s="1"/>
  <c r="BA220" i="28"/>
  <c r="AZ220" i="28"/>
  <c r="AX220" i="28"/>
  <c r="AY220" i="28" s="1"/>
  <c r="BA196" i="28"/>
  <c r="AZ196" i="28"/>
  <c r="AX196" i="28"/>
  <c r="BA172" i="28"/>
  <c r="AZ172" i="28"/>
  <c r="AX172" i="28"/>
  <c r="AV318" i="28"/>
  <c r="AS318" i="28"/>
  <c r="AT318" i="28" s="1"/>
  <c r="AU318" i="28"/>
  <c r="AU294" i="28"/>
  <c r="AV294" i="28"/>
  <c r="AS294" i="28"/>
  <c r="AT294" i="28" s="1"/>
  <c r="AV270" i="28"/>
  <c r="AS270" i="28"/>
  <c r="AT270" i="28" s="1"/>
  <c r="AU270" i="28"/>
  <c r="AV246" i="28"/>
  <c r="AU246" i="28"/>
  <c r="AS246" i="28"/>
  <c r="AT246" i="28" s="1"/>
  <c r="AV222" i="28"/>
  <c r="AU222" i="28"/>
  <c r="AS222" i="28"/>
  <c r="AT222" i="28" s="1"/>
  <c r="AV198" i="28"/>
  <c r="AU198" i="28"/>
  <c r="AS198" i="28"/>
  <c r="AT198" i="28" s="1"/>
  <c r="AV174" i="28"/>
  <c r="AU174" i="28"/>
  <c r="AS174" i="28"/>
  <c r="AT174" i="28" s="1"/>
  <c r="AQ320" i="28"/>
  <c r="AN320" i="28"/>
  <c r="AO320" i="28" s="1"/>
  <c r="AP320" i="28"/>
  <c r="AQ296" i="28"/>
  <c r="AP296" i="28"/>
  <c r="AN296" i="28"/>
  <c r="AO296" i="28" s="1"/>
  <c r="AQ272" i="28"/>
  <c r="AN272" i="28"/>
  <c r="AO272" i="28" s="1"/>
  <c r="AP272" i="28"/>
  <c r="AQ248" i="28"/>
  <c r="AN248" i="28"/>
  <c r="AO248" i="28" s="1"/>
  <c r="AP248" i="28"/>
  <c r="AQ224" i="28"/>
  <c r="AN224" i="28"/>
  <c r="AO224" i="28" s="1"/>
  <c r="AP224" i="28"/>
  <c r="AQ200" i="28"/>
  <c r="AN200" i="28"/>
  <c r="AO200" i="28" s="1"/>
  <c r="AP200" i="28"/>
  <c r="AQ176" i="28"/>
  <c r="AN176" i="28"/>
  <c r="AO176" i="28" s="1"/>
  <c r="AP176" i="28"/>
  <c r="BK325" i="28"/>
  <c r="BJ325" i="28"/>
  <c r="BH325" i="28"/>
  <c r="BK301" i="28"/>
  <c r="BJ301" i="28"/>
  <c r="BH301" i="28"/>
  <c r="BK277" i="28"/>
  <c r="BJ277" i="28"/>
  <c r="BH277" i="28"/>
  <c r="BJ253" i="28"/>
  <c r="BK253" i="28"/>
  <c r="BH253" i="28"/>
  <c r="BK229" i="28"/>
  <c r="BJ229" i="28"/>
  <c r="BH229" i="28"/>
  <c r="BK205" i="28"/>
  <c r="BJ205" i="28"/>
  <c r="BH205" i="28"/>
  <c r="BK181" i="28"/>
  <c r="BJ181" i="28"/>
  <c r="BH181" i="28"/>
  <c r="BE327" i="28"/>
  <c r="BF327" i="28" s="1"/>
  <c r="BC327" i="28"/>
  <c r="BE303" i="28"/>
  <c r="BF303" i="28" s="1"/>
  <c r="BC303" i="28"/>
  <c r="BE279" i="28"/>
  <c r="BF279" i="28" s="1"/>
  <c r="BC279" i="28"/>
  <c r="BE255" i="28"/>
  <c r="BF255" i="28" s="1"/>
  <c r="BC255" i="28"/>
  <c r="BE231" i="28"/>
  <c r="BF231" i="28" s="1"/>
  <c r="BC231" i="28"/>
  <c r="BE207" i="28"/>
  <c r="BF207" i="28" s="1"/>
  <c r="BC207" i="28"/>
  <c r="BE183" i="28"/>
  <c r="BF183" i="28" s="1"/>
  <c r="BC183" i="28"/>
  <c r="BA175" i="28"/>
  <c r="AZ175" i="28"/>
  <c r="AX175" i="28"/>
  <c r="AY175" i="28" s="1"/>
  <c r="AY176" i="28" s="1"/>
  <c r="AV185" i="28"/>
  <c r="AS185" i="28"/>
  <c r="AT185" i="28" s="1"/>
  <c r="AU185" i="28"/>
  <c r="AQ61" i="28"/>
  <c r="AN61" i="28"/>
  <c r="AO61" i="28" s="1"/>
  <c r="AP61" i="28"/>
  <c r="BE44" i="28"/>
  <c r="BF44" i="28"/>
  <c r="BC44" i="28"/>
  <c r="AK135" i="28"/>
  <c r="AL135" i="28" s="1"/>
  <c r="AI135" i="28"/>
  <c r="BF136" i="28"/>
  <c r="BE136" i="28"/>
  <c r="BC136" i="28"/>
  <c r="AI4" i="28"/>
  <c r="AJ4" i="28" s="1"/>
  <c r="AK4" i="28"/>
  <c r="AL4" i="28"/>
  <c r="AL36" i="28"/>
  <c r="AK36" i="28"/>
  <c r="AI36" i="28"/>
  <c r="AJ36" i="28" s="1"/>
  <c r="BK101" i="28"/>
  <c r="BJ101" i="28"/>
  <c r="BH101" i="28"/>
  <c r="BA22" i="28"/>
  <c r="AZ22" i="28"/>
  <c r="AX22" i="28"/>
  <c r="AQ475" i="28"/>
  <c r="AP475" i="28"/>
  <c r="AN475" i="28"/>
  <c r="AO475" i="28" s="1"/>
  <c r="AI155" i="28"/>
  <c r="AK155" i="28"/>
  <c r="BK30" i="28"/>
  <c r="BJ30" i="28"/>
  <c r="BH30" i="28"/>
  <c r="AQ469" i="28"/>
  <c r="AP469" i="28"/>
  <c r="AN469" i="28"/>
  <c r="AO469" i="28" s="1"/>
  <c r="AK153" i="28"/>
  <c r="AL153" i="28" s="1"/>
  <c r="AI153" i="28"/>
  <c r="BA34" i="28"/>
  <c r="AZ34" i="28"/>
  <c r="AX34" i="28"/>
  <c r="AY34" i="28" s="1"/>
  <c r="AX95" i="28"/>
  <c r="AY95" i="28" s="1"/>
  <c r="BA95" i="28"/>
  <c r="AZ95" i="28"/>
  <c r="BE15" i="28"/>
  <c r="BF15" i="28"/>
  <c r="BC15" i="28"/>
  <c r="BA2" i="28"/>
  <c r="AZ2" i="28"/>
  <c r="AX2" i="28"/>
  <c r="BF138" i="28"/>
  <c r="BE138" i="28"/>
  <c r="BC138" i="28"/>
  <c r="BK28" i="28"/>
  <c r="BJ28" i="28"/>
  <c r="BH28" i="28"/>
  <c r="BA68" i="28"/>
  <c r="AZ68" i="28"/>
  <c r="AX68" i="28"/>
  <c r="BJ27" i="28"/>
  <c r="BK27" i="28"/>
  <c r="BH27" i="28"/>
  <c r="BJ3" i="28"/>
  <c r="BK3" i="28"/>
  <c r="BH3" i="28"/>
  <c r="BI3" i="28" s="1"/>
  <c r="BK142" i="28"/>
  <c r="BJ142" i="28"/>
  <c r="BH142" i="28"/>
  <c r="AL116" i="28"/>
  <c r="AK116" i="28"/>
  <c r="AI116" i="28"/>
  <c r="AJ116" i="28" s="1"/>
  <c r="BF80" i="28"/>
  <c r="BE80" i="28"/>
  <c r="BC80" i="28"/>
  <c r="AK470" i="28"/>
  <c r="AI470" i="28"/>
  <c r="BA35" i="28"/>
  <c r="AX35" i="28"/>
  <c r="AY35" i="28" s="1"/>
  <c r="AZ35" i="28"/>
  <c r="BA11" i="28"/>
  <c r="AX11" i="28"/>
  <c r="AZ11" i="28"/>
  <c r="BA150" i="28"/>
  <c r="AX150" i="28"/>
  <c r="AZ150" i="28"/>
  <c r="AQ125" i="28"/>
  <c r="AN125" i="28"/>
  <c r="AO125" i="28" s="1"/>
  <c r="AP125" i="28"/>
  <c r="AL92" i="28"/>
  <c r="AK92" i="28"/>
  <c r="AI92" i="28"/>
  <c r="AJ92" i="28" s="1"/>
  <c r="AK493" i="28"/>
  <c r="AL493" i="28" s="1"/>
  <c r="AI493" i="28"/>
  <c r="AS43" i="28"/>
  <c r="AT43" i="28" s="1"/>
  <c r="AV43" i="28"/>
  <c r="AU43" i="28"/>
  <c r="AU19" i="28"/>
  <c r="AV19" i="28"/>
  <c r="AS19" i="28"/>
  <c r="AT19" i="28" s="1"/>
  <c r="AV158" i="28"/>
  <c r="AU158" i="28"/>
  <c r="AS158" i="28"/>
  <c r="AT158" i="28" s="1"/>
  <c r="AV134" i="28"/>
  <c r="AU134" i="28"/>
  <c r="AS134" i="28"/>
  <c r="AT134" i="28" s="1"/>
  <c r="BJ103" i="28"/>
  <c r="BK103" i="28"/>
  <c r="BH103" i="28"/>
  <c r="BI103" i="28" s="1"/>
  <c r="AX60" i="28"/>
  <c r="AY60" i="28" s="1"/>
  <c r="BA60" i="28"/>
  <c r="AZ60" i="28"/>
  <c r="AI438" i="28"/>
  <c r="AK438" i="28"/>
  <c r="AQ13" i="28"/>
  <c r="AN13" i="28"/>
  <c r="AO13" i="28" s="1"/>
  <c r="AP13" i="28"/>
  <c r="AQ152" i="28"/>
  <c r="AP152" i="28"/>
  <c r="AN152" i="28"/>
  <c r="AO152" i="28" s="1"/>
  <c r="AQ127" i="28"/>
  <c r="AN127" i="28"/>
  <c r="AO127" i="28" s="1"/>
  <c r="AP127" i="28"/>
  <c r="BF94" i="28"/>
  <c r="BE94" i="28"/>
  <c r="BC94" i="28"/>
  <c r="AK498" i="28"/>
  <c r="AI498" i="28"/>
  <c r="AI306" i="28"/>
  <c r="AK306" i="28"/>
  <c r="AL23" i="28"/>
  <c r="AI23" i="28"/>
  <c r="AJ23" i="28" s="1"/>
  <c r="AK23" i="28"/>
  <c r="AK162" i="28"/>
  <c r="AL162" i="28" s="1"/>
  <c r="AI162" i="28"/>
  <c r="AI138" i="28"/>
  <c r="AK138" i="28"/>
  <c r="AL138" i="28" s="1"/>
  <c r="BA109" i="28"/>
  <c r="AZ109" i="28"/>
  <c r="AX109" i="28"/>
  <c r="AY109" i="28" s="1"/>
  <c r="AQ71" i="28"/>
  <c r="AN71" i="28"/>
  <c r="AO71" i="28" s="1"/>
  <c r="AP71" i="28"/>
  <c r="AI454" i="28"/>
  <c r="AK454" i="28"/>
  <c r="BK147" i="28"/>
  <c r="BJ147" i="28"/>
  <c r="BH147" i="28"/>
  <c r="AL122" i="28"/>
  <c r="AK122" i="28"/>
  <c r="AI122" i="28"/>
  <c r="AJ122" i="28" s="1"/>
  <c r="AL88" i="28"/>
  <c r="AK88" i="28"/>
  <c r="AI88" i="28"/>
  <c r="AJ88" i="28" s="1"/>
  <c r="AK485" i="28"/>
  <c r="AL485" i="28" s="1"/>
  <c r="AI485" i="28"/>
  <c r="BE163" i="28"/>
  <c r="BF163" i="28" s="1"/>
  <c r="BC163" i="28"/>
  <c r="BF139" i="28"/>
  <c r="BE139" i="28"/>
  <c r="BC139" i="28"/>
  <c r="BJ111" i="28"/>
  <c r="BK111" i="28"/>
  <c r="BH111" i="28"/>
  <c r="AX74" i="28"/>
  <c r="AY74" i="28" s="1"/>
  <c r="BA74" i="28"/>
  <c r="AZ74" i="28"/>
  <c r="BA460" i="28"/>
  <c r="AX460" i="28"/>
  <c r="AZ460" i="28"/>
  <c r="AX155" i="28"/>
  <c r="BA155" i="28"/>
  <c r="AZ155" i="28"/>
  <c r="AQ131" i="28"/>
  <c r="AP131" i="28"/>
  <c r="AN131" i="28"/>
  <c r="AO131" i="28" s="1"/>
  <c r="BF99" i="28"/>
  <c r="BE99" i="28"/>
  <c r="BC99" i="28"/>
  <c r="AL52" i="28"/>
  <c r="AI52" i="28"/>
  <c r="AJ52" i="28" s="1"/>
  <c r="AK52" i="28"/>
  <c r="BE421" i="28"/>
  <c r="BF421" i="28" s="1"/>
  <c r="BC421" i="28"/>
  <c r="AV24" i="28"/>
  <c r="AS24" i="28"/>
  <c r="AT24" i="28" s="1"/>
  <c r="AU24" i="28"/>
  <c r="AV163" i="28"/>
  <c r="AS163" i="28"/>
  <c r="AT163" i="28" s="1"/>
  <c r="AU163" i="28"/>
  <c r="AV139" i="28"/>
  <c r="AU139" i="28"/>
  <c r="AS139" i="28"/>
  <c r="AT139" i="28" s="1"/>
  <c r="AX111" i="28"/>
  <c r="BA111" i="28"/>
  <c r="AZ111" i="28"/>
  <c r="BK73" i="28"/>
  <c r="BJ73" i="28"/>
  <c r="BH73" i="28"/>
  <c r="AQ459" i="28"/>
  <c r="AP459" i="28"/>
  <c r="AN459" i="28"/>
  <c r="AO459" i="28" s="1"/>
  <c r="AQ32" i="28"/>
  <c r="AN32" i="28"/>
  <c r="AO32" i="28" s="1"/>
  <c r="AP32" i="28"/>
  <c r="AQ8" i="28"/>
  <c r="AP8" i="28"/>
  <c r="AN8" i="28"/>
  <c r="AO8" i="28" s="1"/>
  <c r="AQ147" i="28"/>
  <c r="AP147" i="28"/>
  <c r="AN147" i="28"/>
  <c r="AO147" i="28" s="1"/>
  <c r="AQ121" i="28"/>
  <c r="AN121" i="28"/>
  <c r="AO121" i="28" s="1"/>
  <c r="AP121" i="28"/>
  <c r="AQ87" i="28"/>
  <c r="AN87" i="28"/>
  <c r="AO87" i="28" s="1"/>
  <c r="AP87" i="28"/>
  <c r="AI483" i="28"/>
  <c r="AK483" i="28"/>
  <c r="BJ110" i="28"/>
  <c r="BK110" i="28"/>
  <c r="BH110" i="28"/>
  <c r="BJ86" i="28"/>
  <c r="BK86" i="28"/>
  <c r="BH86" i="28"/>
  <c r="BJ62" i="28"/>
  <c r="BK62" i="28"/>
  <c r="BH62" i="28"/>
  <c r="BJ494" i="28"/>
  <c r="BK494" i="28"/>
  <c r="BH494" i="28"/>
  <c r="BJ470" i="28"/>
  <c r="BK470" i="28"/>
  <c r="BH470" i="28"/>
  <c r="BE441" i="28"/>
  <c r="BF441" i="28" s="1"/>
  <c r="BC441" i="28"/>
  <c r="AI348" i="28"/>
  <c r="AK348" i="28"/>
  <c r="BE60" i="28"/>
  <c r="BF60" i="28"/>
  <c r="BC60" i="28"/>
  <c r="BE492" i="28"/>
  <c r="BF492" i="28" s="1"/>
  <c r="BC492" i="28"/>
  <c r="BE468" i="28"/>
  <c r="BF468" i="28" s="1"/>
  <c r="BC468" i="28"/>
  <c r="BA438" i="28"/>
  <c r="AZ438" i="28"/>
  <c r="AX438" i="28"/>
  <c r="AI294" i="28"/>
  <c r="AK294" i="28"/>
  <c r="AL294" i="28" s="1"/>
  <c r="AV98" i="28"/>
  <c r="AU98" i="28"/>
  <c r="AS98" i="28"/>
  <c r="AT98" i="28" s="1"/>
  <c r="AV74" i="28"/>
  <c r="AU74" i="28"/>
  <c r="AS74" i="28"/>
  <c r="AT74" i="28" s="1"/>
  <c r="AV50" i="28"/>
  <c r="AU50" i="28"/>
  <c r="AS50" i="28"/>
  <c r="AT50" i="28" s="1"/>
  <c r="AU482" i="28"/>
  <c r="AV482" i="28"/>
  <c r="AS482" i="28"/>
  <c r="AT482" i="28" s="1"/>
  <c r="AU458" i="28"/>
  <c r="AV458" i="28"/>
  <c r="AS458" i="28"/>
  <c r="AT458" i="28" s="1"/>
  <c r="BA420" i="28"/>
  <c r="AZ420" i="28"/>
  <c r="AX420" i="28"/>
  <c r="AQ126" i="28"/>
  <c r="AP126" i="28"/>
  <c r="AN126" i="28"/>
  <c r="AO126" i="28" s="1"/>
  <c r="AQ102" i="28"/>
  <c r="AN102" i="28"/>
  <c r="AO102" i="28" s="1"/>
  <c r="AP102" i="28"/>
  <c r="AQ78" i="28"/>
  <c r="AP78" i="28"/>
  <c r="AN78" i="28"/>
  <c r="AO78" i="28" s="1"/>
  <c r="AQ54" i="28"/>
  <c r="AN54" i="28"/>
  <c r="AO54" i="28" s="1"/>
  <c r="AP54" i="28"/>
  <c r="AQ486" i="28"/>
  <c r="AN486" i="28"/>
  <c r="AO486" i="28" s="1"/>
  <c r="AP486" i="28"/>
  <c r="AQ462" i="28"/>
  <c r="AN462" i="28"/>
  <c r="AO462" i="28" s="1"/>
  <c r="AP462" i="28"/>
  <c r="AI428" i="28"/>
  <c r="AK428" i="28"/>
  <c r="AL428" i="28" s="1"/>
  <c r="BK67" i="28"/>
  <c r="BJ67" i="28"/>
  <c r="BH67" i="28"/>
  <c r="BJ499" i="28"/>
  <c r="BK499" i="28"/>
  <c r="BH499" i="28"/>
  <c r="BK475" i="28"/>
  <c r="BJ475" i="28"/>
  <c r="BH475" i="28"/>
  <c r="AK449" i="28"/>
  <c r="AL449" i="28" s="1"/>
  <c r="AI449" i="28"/>
  <c r="AI388" i="28"/>
  <c r="AK388" i="28"/>
  <c r="BE57" i="28"/>
  <c r="BF57" i="28"/>
  <c r="BC57" i="28"/>
  <c r="BE489" i="28"/>
  <c r="BF489" i="28" s="1"/>
  <c r="BC489" i="28"/>
  <c r="BE465" i="28"/>
  <c r="BF465" i="28" s="1"/>
  <c r="BC465" i="28"/>
  <c r="BK433" i="28"/>
  <c r="BJ433" i="28"/>
  <c r="BH433" i="28"/>
  <c r="BA79" i="28"/>
  <c r="AZ79" i="28"/>
  <c r="AX79" i="28"/>
  <c r="BA55" i="28"/>
  <c r="AZ55" i="28"/>
  <c r="AX55" i="28"/>
  <c r="AY55" i="28" s="1"/>
  <c r="AZ487" i="28"/>
  <c r="BA487" i="28"/>
  <c r="AX487" i="28"/>
  <c r="BA463" i="28"/>
  <c r="AX463" i="28"/>
  <c r="AY463" i="28" s="1"/>
  <c r="AZ463" i="28"/>
  <c r="BE430" i="28"/>
  <c r="BF430" i="28" s="1"/>
  <c r="BC430" i="28"/>
  <c r="AV129" i="28"/>
  <c r="AU129" i="28"/>
  <c r="AS129" i="28"/>
  <c r="AT129" i="28" s="1"/>
  <c r="AU105" i="28"/>
  <c r="AV105" i="28"/>
  <c r="AS105" i="28"/>
  <c r="AT105" i="28" s="1"/>
  <c r="AU81" i="28"/>
  <c r="AV81" i="28"/>
  <c r="AS81" i="28"/>
  <c r="AT81" i="28" s="1"/>
  <c r="AU57" i="28"/>
  <c r="AV57" i="28"/>
  <c r="AS57" i="28"/>
  <c r="AT57" i="28" s="1"/>
  <c r="AU489" i="28"/>
  <c r="AV489" i="28"/>
  <c r="AS489" i="28"/>
  <c r="AT489" i="28" s="1"/>
  <c r="AV465" i="28"/>
  <c r="AS465" i="28"/>
  <c r="AT465" i="28" s="1"/>
  <c r="AU465" i="28"/>
  <c r="BA433" i="28"/>
  <c r="AX433" i="28"/>
  <c r="AY433" i="28" s="1"/>
  <c r="AZ433" i="28"/>
  <c r="AI426" i="28"/>
  <c r="AK426" i="28"/>
  <c r="AL426" i="28" s="1"/>
  <c r="AQ452" i="28"/>
  <c r="AN452" i="28"/>
  <c r="AO452" i="28" s="1"/>
  <c r="AP452" i="28"/>
  <c r="AQ428" i="28"/>
  <c r="AN428" i="28"/>
  <c r="AO428" i="28" s="1"/>
  <c r="AP428" i="28"/>
  <c r="AQ404" i="28"/>
  <c r="AN404" i="28"/>
  <c r="AO404" i="28" s="1"/>
  <c r="AP404" i="28"/>
  <c r="AQ380" i="28"/>
  <c r="AN380" i="28"/>
  <c r="AO380" i="28" s="1"/>
  <c r="AP380" i="28"/>
  <c r="AQ356" i="28"/>
  <c r="AN356" i="28"/>
  <c r="AO356" i="28" s="1"/>
  <c r="AP356" i="28"/>
  <c r="AQ325" i="28"/>
  <c r="AN325" i="28"/>
  <c r="AO325" i="28" s="1"/>
  <c r="AP325" i="28"/>
  <c r="AQ253" i="28"/>
  <c r="AN253" i="28"/>
  <c r="AO253" i="28" s="1"/>
  <c r="AP253" i="28"/>
  <c r="BK427" i="28"/>
  <c r="BJ427" i="28"/>
  <c r="BH427" i="28"/>
  <c r="BK403" i="28"/>
  <c r="BJ403" i="28"/>
  <c r="BH403" i="28"/>
  <c r="BK379" i="28"/>
  <c r="BJ379" i="28"/>
  <c r="BH379" i="28"/>
  <c r="BK355" i="28"/>
  <c r="BJ355" i="28"/>
  <c r="BH355" i="28"/>
  <c r="BA323" i="28"/>
  <c r="AX323" i="28"/>
  <c r="AZ323" i="28"/>
  <c r="BA251" i="28"/>
  <c r="AZ251" i="28"/>
  <c r="AX251" i="28"/>
  <c r="BE365" i="28"/>
  <c r="BF365" i="28" s="1"/>
  <c r="BC365" i="28"/>
  <c r="BE341" i="28"/>
  <c r="BF341" i="28" s="1"/>
  <c r="BC341" i="28"/>
  <c r="AV281" i="28"/>
  <c r="AU281" i="28"/>
  <c r="AS281" i="28"/>
  <c r="AT281" i="28" s="1"/>
  <c r="AV209" i="28"/>
  <c r="AS209" i="28"/>
  <c r="AT209" i="28" s="1"/>
  <c r="AU209" i="28"/>
  <c r="BA401" i="28"/>
  <c r="AX401" i="28"/>
  <c r="AY401" i="28" s="1"/>
  <c r="AZ401" i="28"/>
  <c r="BA377" i="28"/>
  <c r="AZ377" i="28"/>
  <c r="AX377" i="28"/>
  <c r="BA353" i="28"/>
  <c r="AX353" i="28"/>
  <c r="AZ353" i="28"/>
  <c r="AQ317" i="28"/>
  <c r="AN317" i="28"/>
  <c r="AO317" i="28" s="1"/>
  <c r="AP317" i="28"/>
  <c r="AQ245" i="28"/>
  <c r="AN245" i="28"/>
  <c r="AO245" i="28" s="1"/>
  <c r="AP245" i="28"/>
  <c r="AV453" i="28"/>
  <c r="AS453" i="28"/>
  <c r="AT453" i="28" s="1"/>
  <c r="AU453" i="28"/>
  <c r="AV429" i="28"/>
  <c r="AU429" i="28"/>
  <c r="AS429" i="28"/>
  <c r="AT429" i="28" s="1"/>
  <c r="AV405" i="28"/>
  <c r="AS405" i="28"/>
  <c r="AT405" i="28" s="1"/>
  <c r="AU405" i="28"/>
  <c r="AV381" i="28"/>
  <c r="AU381" i="28"/>
  <c r="AS381" i="28"/>
  <c r="AT381" i="28" s="1"/>
  <c r="AV357" i="28"/>
  <c r="AU357" i="28"/>
  <c r="AS357" i="28"/>
  <c r="AT357" i="28" s="1"/>
  <c r="AK328" i="28"/>
  <c r="AI328" i="28"/>
  <c r="AI256" i="28"/>
  <c r="AK256" i="28"/>
  <c r="AQ455" i="28"/>
  <c r="AP455" i="28"/>
  <c r="AN455" i="28"/>
  <c r="AO455" i="28" s="1"/>
  <c r="AQ431" i="28"/>
  <c r="AP431" i="28"/>
  <c r="AN431" i="28"/>
  <c r="AO431" i="28" s="1"/>
  <c r="AQ407" i="28"/>
  <c r="AN407" i="28"/>
  <c r="AO407" i="28" s="1"/>
  <c r="AP407" i="28"/>
  <c r="AQ383" i="28"/>
  <c r="AP383" i="28"/>
  <c r="AN383" i="28"/>
  <c r="AO383" i="28" s="1"/>
  <c r="AQ359" i="28"/>
  <c r="AN359" i="28"/>
  <c r="AO359" i="28" s="1"/>
  <c r="AP359" i="28"/>
  <c r="BA333" i="28"/>
  <c r="AZ333" i="28"/>
  <c r="AX333" i="28"/>
  <c r="AY333" i="28" s="1"/>
  <c r="BA261" i="28"/>
  <c r="AX261" i="28"/>
  <c r="AY261" i="28" s="1"/>
  <c r="AZ261" i="28"/>
  <c r="AK170" i="28"/>
  <c r="AL170" i="28" s="1"/>
  <c r="AI170" i="28"/>
  <c r="AK393" i="28"/>
  <c r="AI393" i="28"/>
  <c r="AI369" i="28"/>
  <c r="AK369" i="28"/>
  <c r="AI345" i="28"/>
  <c r="AK345" i="28"/>
  <c r="AU291" i="28"/>
  <c r="AV291" i="28"/>
  <c r="AS291" i="28"/>
  <c r="AT291" i="28" s="1"/>
  <c r="AV219" i="28"/>
  <c r="AS219" i="28"/>
  <c r="AT219" i="28" s="1"/>
  <c r="AU219" i="28"/>
  <c r="BJ402" i="28"/>
  <c r="BK402" i="28"/>
  <c r="BH402" i="28"/>
  <c r="BJ378" i="28"/>
  <c r="BK378" i="28"/>
  <c r="BH378" i="28"/>
  <c r="BJ354" i="28"/>
  <c r="BK354" i="28"/>
  <c r="BH354" i="28"/>
  <c r="AQ321" i="28"/>
  <c r="AP321" i="28"/>
  <c r="AN321" i="28"/>
  <c r="AO321" i="28" s="1"/>
  <c r="AQ249" i="28"/>
  <c r="AP249" i="28"/>
  <c r="AN249" i="28"/>
  <c r="AO249" i="28" s="1"/>
  <c r="BE424" i="28"/>
  <c r="BF424" i="28" s="1"/>
  <c r="BC424" i="28"/>
  <c r="BE400" i="28"/>
  <c r="BF400" i="28" s="1"/>
  <c r="BC400" i="28"/>
  <c r="BE376" i="28"/>
  <c r="BF376" i="28" s="1"/>
  <c r="BC376" i="28"/>
  <c r="BE352" i="28"/>
  <c r="BF352" i="28" s="1"/>
  <c r="BC352" i="28"/>
  <c r="AI314" i="28"/>
  <c r="AK314" i="28"/>
  <c r="AK242" i="28"/>
  <c r="AL242" i="28" s="1"/>
  <c r="AI242" i="28"/>
  <c r="BA410" i="28"/>
  <c r="AZ410" i="28"/>
  <c r="AX410" i="28"/>
  <c r="BA386" i="28"/>
  <c r="AZ386" i="28"/>
  <c r="AX386" i="28"/>
  <c r="BA362" i="28"/>
  <c r="AZ362" i="28"/>
  <c r="AX362" i="28"/>
  <c r="BA338" i="28"/>
  <c r="AX338" i="28"/>
  <c r="AZ338" i="28"/>
  <c r="BA271" i="28"/>
  <c r="AZ271" i="28"/>
  <c r="AX271" i="28"/>
  <c r="AK196" i="28"/>
  <c r="AL196" i="28" s="1"/>
  <c r="AI196" i="28"/>
  <c r="AV436" i="28"/>
  <c r="AU436" i="28"/>
  <c r="AS436" i="28"/>
  <c r="AT436" i="28" s="1"/>
  <c r="AS412" i="28"/>
  <c r="AT412" i="28" s="1"/>
  <c r="AV412" i="28"/>
  <c r="AU412" i="28"/>
  <c r="AV388" i="28"/>
  <c r="AU388" i="28"/>
  <c r="AS388" i="28"/>
  <c r="AT388" i="28" s="1"/>
  <c r="AV364" i="28"/>
  <c r="AU364" i="28"/>
  <c r="AS364" i="28"/>
  <c r="AT364" i="28" s="1"/>
  <c r="AS340" i="28"/>
  <c r="AT340" i="28" s="1"/>
  <c r="AV340" i="28"/>
  <c r="AU340" i="28"/>
  <c r="AU277" i="28"/>
  <c r="AV277" i="28"/>
  <c r="AS277" i="28"/>
  <c r="AT277" i="28" s="1"/>
  <c r="AU205" i="28"/>
  <c r="AV205" i="28"/>
  <c r="AS205" i="28"/>
  <c r="AT205" i="28" s="1"/>
  <c r="AQ187" i="28"/>
  <c r="AP187" i="28"/>
  <c r="AN187" i="28"/>
  <c r="AO187" i="28" s="1"/>
  <c r="AI333" i="28"/>
  <c r="AK333" i="28"/>
  <c r="AI309" i="28"/>
  <c r="AK309" i="28"/>
  <c r="AL309" i="28" s="1"/>
  <c r="AI285" i="28"/>
  <c r="AK285" i="28"/>
  <c r="AK261" i="28"/>
  <c r="AI261" i="28"/>
  <c r="AI237" i="28"/>
  <c r="AK237" i="28"/>
  <c r="AI213" i="28"/>
  <c r="AK213" i="28"/>
  <c r="AL213" i="28" s="1"/>
  <c r="AI189" i="28"/>
  <c r="AK189" i="28"/>
  <c r="AL189" i="28" s="1"/>
  <c r="BK334" i="28"/>
  <c r="BJ334" i="28"/>
  <c r="BH334" i="28"/>
  <c r="BK310" i="28"/>
  <c r="BJ310" i="28"/>
  <c r="BH310" i="28"/>
  <c r="BK286" i="28"/>
  <c r="BJ286" i="28"/>
  <c r="BH286" i="28"/>
  <c r="BJ262" i="28"/>
  <c r="BH262" i="28"/>
  <c r="BK262" i="28"/>
  <c r="BJ238" i="28"/>
  <c r="BK238" i="28"/>
  <c r="BH238" i="28"/>
  <c r="BJ214" i="28"/>
  <c r="BK214" i="28"/>
  <c r="BH214" i="28"/>
  <c r="BJ190" i="28"/>
  <c r="BK190" i="28"/>
  <c r="BH190" i="28"/>
  <c r="BJ166" i="28"/>
  <c r="BK166" i="28"/>
  <c r="BH166" i="28"/>
  <c r="BE312" i="28"/>
  <c r="BF312" i="28" s="1"/>
  <c r="BC312" i="28"/>
  <c r="BE288" i="28"/>
  <c r="BF288" i="28" s="1"/>
  <c r="BC288" i="28"/>
  <c r="BE264" i="28"/>
  <c r="BF264" i="28" s="1"/>
  <c r="BC264" i="28"/>
  <c r="BE240" i="28"/>
  <c r="BF240" i="28" s="1"/>
  <c r="BC240" i="28"/>
  <c r="BE216" i="28"/>
  <c r="BF216" i="28" s="1"/>
  <c r="BC216" i="28"/>
  <c r="BE192" i="28"/>
  <c r="BF192" i="28" s="1"/>
  <c r="BC192" i="28"/>
  <c r="BE168" i="28"/>
  <c r="BF168" i="28" s="1"/>
  <c r="BC168" i="28"/>
  <c r="BA314" i="28"/>
  <c r="AZ314" i="28"/>
  <c r="AX314" i="28"/>
  <c r="BA290" i="28"/>
  <c r="AZ290" i="28"/>
  <c r="AX290" i="28"/>
  <c r="BA266" i="28"/>
  <c r="AZ266" i="28"/>
  <c r="AX266" i="28"/>
  <c r="AX242" i="28"/>
  <c r="BA242" i="28"/>
  <c r="AZ242" i="28"/>
  <c r="AX218" i="28"/>
  <c r="BA218" i="28"/>
  <c r="AZ218" i="28"/>
  <c r="AX194" i="28"/>
  <c r="BA194" i="28"/>
  <c r="AZ194" i="28"/>
  <c r="AX170" i="28"/>
  <c r="BA170" i="28"/>
  <c r="AZ170" i="28"/>
  <c r="AS316" i="28"/>
  <c r="AT316" i="28" s="1"/>
  <c r="AV316" i="28"/>
  <c r="AU316" i="28"/>
  <c r="AV292" i="28"/>
  <c r="AS292" i="28"/>
  <c r="AT292" i="28" s="1"/>
  <c r="AU292" i="28"/>
  <c r="AV268" i="28"/>
  <c r="AS268" i="28"/>
  <c r="AT268" i="28" s="1"/>
  <c r="AU268" i="28"/>
  <c r="AV244" i="28"/>
  <c r="AU244" i="28"/>
  <c r="AS244" i="28"/>
  <c r="AT244" i="28" s="1"/>
  <c r="AU220" i="28"/>
  <c r="AV220" i="28"/>
  <c r="AS220" i="28"/>
  <c r="AT220" i="28" s="1"/>
  <c r="AV196" i="28"/>
  <c r="AU196" i="28"/>
  <c r="AS196" i="28"/>
  <c r="AT196" i="28" s="1"/>
  <c r="AV172" i="28"/>
  <c r="AU172" i="28"/>
  <c r="AS172" i="28"/>
  <c r="AT172" i="28" s="1"/>
  <c r="AP318" i="28"/>
  <c r="AQ318" i="28"/>
  <c r="AN318" i="28"/>
  <c r="AO318" i="28" s="1"/>
  <c r="AQ294" i="28"/>
  <c r="AN294" i="28"/>
  <c r="AO294" i="28" s="1"/>
  <c r="AP294" i="28"/>
  <c r="AQ270" i="28"/>
  <c r="AN270" i="28"/>
  <c r="AO270" i="28" s="1"/>
  <c r="AP270" i="28"/>
  <c r="AQ246" i="28"/>
  <c r="AN246" i="28"/>
  <c r="AO246" i="28" s="1"/>
  <c r="AP246" i="28"/>
  <c r="AQ222" i="28"/>
  <c r="AP222" i="28"/>
  <c r="AN222" i="28"/>
  <c r="AO222" i="28" s="1"/>
  <c r="AQ198" i="28"/>
  <c r="AN198" i="28"/>
  <c r="AO198" i="28" s="1"/>
  <c r="AP198" i="28"/>
  <c r="AQ174" i="28"/>
  <c r="AP174" i="28"/>
  <c r="AN174" i="28"/>
  <c r="AO174" i="28" s="1"/>
  <c r="BK323" i="28"/>
  <c r="BJ323" i="28"/>
  <c r="BH323" i="28"/>
  <c r="BK299" i="28"/>
  <c r="BJ299" i="28"/>
  <c r="BH299" i="28"/>
  <c r="BK275" i="28"/>
  <c r="BJ275" i="28"/>
  <c r="BH275" i="28"/>
  <c r="BK251" i="28"/>
  <c r="BJ251" i="28"/>
  <c r="BH251" i="28"/>
  <c r="BJ227" i="28"/>
  <c r="BK227" i="28"/>
  <c r="BH227" i="28"/>
  <c r="BJ203" i="28"/>
  <c r="BK203" i="28"/>
  <c r="BH203" i="28"/>
  <c r="BJ179" i="28"/>
  <c r="BK179" i="28"/>
  <c r="BH179" i="28"/>
  <c r="BE325" i="28"/>
  <c r="BF325" i="28" s="1"/>
  <c r="BC325" i="28"/>
  <c r="BE301" i="28"/>
  <c r="BF301" i="28" s="1"/>
  <c r="BC301" i="28"/>
  <c r="BE277" i="28"/>
  <c r="BF277" i="28" s="1"/>
  <c r="BC277" i="28"/>
  <c r="BE253" i="28"/>
  <c r="BF253" i="28" s="1"/>
  <c r="BC253" i="28"/>
  <c r="BE229" i="28"/>
  <c r="BF229" i="28" s="1"/>
  <c r="BC229" i="28"/>
  <c r="BE205" i="28"/>
  <c r="BF205" i="28" s="1"/>
  <c r="BC205" i="28"/>
  <c r="BE181" i="28"/>
  <c r="BF181" i="28" s="1"/>
  <c r="BC181" i="28"/>
  <c r="AX173" i="28"/>
  <c r="BA173" i="28"/>
  <c r="AZ173" i="28"/>
  <c r="AV183" i="28"/>
  <c r="AU183" i="28"/>
  <c r="AS183" i="28"/>
  <c r="AT183" i="28" s="1"/>
  <c r="BF40" i="28"/>
  <c r="BE40" i="28"/>
  <c r="BC40" i="28"/>
  <c r="AK143" i="28"/>
  <c r="AL143" i="28" s="1"/>
  <c r="AI143" i="28"/>
  <c r="BA30" i="28"/>
  <c r="AZ30" i="28"/>
  <c r="AX30" i="28"/>
  <c r="AX125" i="28"/>
  <c r="BA125" i="28"/>
  <c r="AZ125" i="28"/>
  <c r="BK25" i="28"/>
  <c r="BJ25" i="28"/>
  <c r="BH25" i="28"/>
  <c r="BJ164" i="28"/>
  <c r="BK164" i="28"/>
  <c r="BH164" i="28"/>
  <c r="BK140" i="28"/>
  <c r="BJ140" i="28"/>
  <c r="BH140" i="28"/>
  <c r="BF113" i="28"/>
  <c r="BE113" i="28"/>
  <c r="BC113" i="28"/>
  <c r="AL77" i="28"/>
  <c r="AI77" i="28"/>
  <c r="AJ77" i="28" s="1"/>
  <c r="AK77" i="28"/>
  <c r="AI464" i="28"/>
  <c r="AK464" i="28"/>
  <c r="AL464" i="28" s="1"/>
  <c r="BA33" i="28"/>
  <c r="AX33" i="28"/>
  <c r="AY33" i="28" s="1"/>
  <c r="AZ33" i="28"/>
  <c r="BA9" i="28"/>
  <c r="AZ9" i="28"/>
  <c r="AX9" i="28"/>
  <c r="BA148" i="28"/>
  <c r="AZ148" i="28"/>
  <c r="AX148" i="28"/>
  <c r="BK122" i="28"/>
  <c r="BJ122" i="28"/>
  <c r="BH122" i="28"/>
  <c r="AQ89" i="28"/>
  <c r="AN89" i="28"/>
  <c r="AO89" i="28" s="1"/>
  <c r="AP89" i="28"/>
  <c r="AI487" i="28"/>
  <c r="AK487" i="28"/>
  <c r="AL487" i="28" s="1"/>
  <c r="AV41" i="28"/>
  <c r="AS41" i="28"/>
  <c r="AT41" i="28" s="1"/>
  <c r="AU41" i="28"/>
  <c r="AV17" i="28"/>
  <c r="AS17" i="28"/>
  <c r="AT17" i="28" s="1"/>
  <c r="AU17" i="28"/>
  <c r="AV156" i="28"/>
  <c r="AS156" i="28"/>
  <c r="AT156" i="28" s="1"/>
  <c r="AU156" i="28"/>
  <c r="AV132" i="28"/>
  <c r="AU132" i="28"/>
  <c r="AS132" i="28"/>
  <c r="AT132" i="28" s="1"/>
  <c r="AL101" i="28"/>
  <c r="AK101" i="28"/>
  <c r="AI101" i="28"/>
  <c r="AJ101" i="28" s="1"/>
  <c r="BA54" i="28"/>
  <c r="AX54" i="28"/>
  <c r="AZ54" i="28"/>
  <c r="BK428" i="28"/>
  <c r="BJ428" i="28"/>
  <c r="BH428" i="28"/>
  <c r="AQ11" i="28"/>
  <c r="AN11" i="28"/>
  <c r="AO11" i="28" s="1"/>
  <c r="AP11" i="28"/>
  <c r="AQ150" i="28"/>
  <c r="AN150" i="28"/>
  <c r="AO150" i="28" s="1"/>
  <c r="AP150" i="28"/>
  <c r="BJ124" i="28"/>
  <c r="BK124" i="28"/>
  <c r="BH124" i="28"/>
  <c r="BF91" i="28"/>
  <c r="BE91" i="28"/>
  <c r="BC91" i="28"/>
  <c r="AI492" i="28"/>
  <c r="AK492" i="28"/>
  <c r="AL492" i="28" s="1"/>
  <c r="AQ2" i="28"/>
  <c r="AN2" i="28"/>
  <c r="AP2" i="28"/>
  <c r="AL21" i="28"/>
  <c r="AK21" i="28"/>
  <c r="AI21" i="28"/>
  <c r="AJ21" i="28" s="1"/>
  <c r="AI160" i="28"/>
  <c r="AK160" i="28"/>
  <c r="AL160" i="28" s="1"/>
  <c r="AK136" i="28"/>
  <c r="AI136" i="28"/>
  <c r="BA106" i="28"/>
  <c r="AZ106" i="28"/>
  <c r="AX106" i="28"/>
  <c r="AQ65" i="28"/>
  <c r="AN65" i="28"/>
  <c r="AO65" i="28" s="1"/>
  <c r="AP65" i="28"/>
  <c r="AK445" i="28"/>
  <c r="AI445" i="28"/>
  <c r="BK145" i="28"/>
  <c r="BJ145" i="28"/>
  <c r="BH145" i="28"/>
  <c r="BE119" i="28"/>
  <c r="BC119" i="28"/>
  <c r="BF119" i="28"/>
  <c r="AQ85" i="28"/>
  <c r="AN85" i="28"/>
  <c r="AO85" i="28" s="1"/>
  <c r="AP85" i="28"/>
  <c r="AK479" i="28"/>
  <c r="AL479" i="28" s="1"/>
  <c r="AI479" i="28"/>
  <c r="BE161" i="28"/>
  <c r="BF161" i="28" s="1"/>
  <c r="BC161" i="28"/>
  <c r="BE137" i="28"/>
  <c r="BF137" i="28"/>
  <c r="BC137" i="28"/>
  <c r="AL109" i="28"/>
  <c r="AI109" i="28"/>
  <c r="AJ109" i="28" s="1"/>
  <c r="AK109" i="28"/>
  <c r="BA70" i="28"/>
  <c r="AZ70" i="28"/>
  <c r="AX70" i="28"/>
  <c r="AY70" i="28" s="1"/>
  <c r="AI453" i="28"/>
  <c r="AK453" i="28"/>
  <c r="AX153" i="28"/>
  <c r="BA153" i="28"/>
  <c r="AZ153" i="28"/>
  <c r="BJ128" i="28"/>
  <c r="BK128" i="28"/>
  <c r="BH128" i="28"/>
  <c r="BE96" i="28"/>
  <c r="BF96" i="28"/>
  <c r="BC96" i="28"/>
  <c r="AL46" i="28"/>
  <c r="AK46" i="28"/>
  <c r="AI46" i="28"/>
  <c r="AJ46" i="28" s="1"/>
  <c r="BE383" i="28"/>
  <c r="BF383" i="28" s="1"/>
  <c r="BC383" i="28"/>
  <c r="AU22" i="28"/>
  <c r="AV22" i="28"/>
  <c r="AS22" i="28"/>
  <c r="AT22" i="28" s="1"/>
  <c r="AV161" i="28"/>
  <c r="AU161" i="28"/>
  <c r="AS161" i="28"/>
  <c r="AT161" i="28" s="1"/>
  <c r="AV137" i="28"/>
  <c r="AU137" i="28"/>
  <c r="AS137" i="28"/>
  <c r="AT137" i="28" s="1"/>
  <c r="AX108" i="28"/>
  <c r="BA108" i="28"/>
  <c r="AZ108" i="28"/>
  <c r="AQ69" i="28"/>
  <c r="AN69" i="28"/>
  <c r="AO69" i="28" s="1"/>
  <c r="AP69" i="28"/>
  <c r="AI451" i="28"/>
  <c r="AK451" i="28"/>
  <c r="AL451" i="28" s="1"/>
  <c r="AQ30" i="28"/>
  <c r="AP30" i="28"/>
  <c r="AN30" i="28"/>
  <c r="AO30" i="28" s="1"/>
  <c r="AQ6" i="28"/>
  <c r="AN6" i="28"/>
  <c r="AO6" i="28" s="1"/>
  <c r="AP6" i="28"/>
  <c r="AQ145" i="28"/>
  <c r="AN145" i="28"/>
  <c r="AO145" i="28" s="1"/>
  <c r="AP145" i="28"/>
  <c r="BK118" i="28"/>
  <c r="BJ118" i="28"/>
  <c r="BH118" i="28"/>
  <c r="AL84" i="28"/>
  <c r="AK84" i="28"/>
  <c r="AI84" i="28"/>
  <c r="AJ84" i="28" s="1"/>
  <c r="AI477" i="28"/>
  <c r="AK477" i="28"/>
  <c r="AL477" i="28" s="1"/>
  <c r="BK108" i="28"/>
  <c r="BJ108" i="28"/>
  <c r="BH108" i="28"/>
  <c r="BK84" i="28"/>
  <c r="BJ84" i="28"/>
  <c r="BH84" i="28"/>
  <c r="BK60" i="28"/>
  <c r="BJ60" i="28"/>
  <c r="BH60" i="28"/>
  <c r="BJ492" i="28"/>
  <c r="BK492" i="28"/>
  <c r="BH492" i="28"/>
  <c r="BJ468" i="28"/>
  <c r="BK468" i="28"/>
  <c r="BH468" i="28"/>
  <c r="BE438" i="28"/>
  <c r="BF438" i="28" s="1"/>
  <c r="BC438" i="28"/>
  <c r="AK300" i="28"/>
  <c r="AL300" i="28" s="1"/>
  <c r="AI300" i="28"/>
  <c r="BF58" i="28"/>
  <c r="BE58" i="28"/>
  <c r="BC58" i="28"/>
  <c r="BE490" i="28"/>
  <c r="BF490" i="28" s="1"/>
  <c r="BC490" i="28"/>
  <c r="BE466" i="28"/>
  <c r="BF466" i="28" s="1"/>
  <c r="BC466" i="28"/>
  <c r="BA435" i="28"/>
  <c r="AZ435" i="28"/>
  <c r="AX435" i="28"/>
  <c r="AY435" i="28" s="1"/>
  <c r="AY436" i="28" s="1"/>
  <c r="AK222" i="28"/>
  <c r="AL222" i="28" s="1"/>
  <c r="AI222" i="28"/>
  <c r="AV96" i="28"/>
  <c r="AU96" i="28"/>
  <c r="AS96" i="28"/>
  <c r="AT96" i="28" s="1"/>
  <c r="AV72" i="28"/>
  <c r="AU72" i="28"/>
  <c r="AS72" i="28"/>
  <c r="AT72" i="28" s="1"/>
  <c r="AV48" i="28"/>
  <c r="AU48" i="28"/>
  <c r="AS48" i="28"/>
  <c r="AT48" i="28" s="1"/>
  <c r="AV480" i="28"/>
  <c r="AU480" i="28"/>
  <c r="AS480" i="28"/>
  <c r="AT480" i="28" s="1"/>
  <c r="BK455" i="28"/>
  <c r="BJ455" i="28"/>
  <c r="BH455" i="28"/>
  <c r="BE415" i="28"/>
  <c r="BF415" i="28" s="1"/>
  <c r="BC415" i="28"/>
  <c r="AQ124" i="28"/>
  <c r="AN124" i="28"/>
  <c r="AO124" i="28" s="1"/>
  <c r="AP124" i="28"/>
  <c r="AQ100" i="28"/>
  <c r="AN100" i="28"/>
  <c r="AO100" i="28" s="1"/>
  <c r="AP100" i="28"/>
  <c r="AQ76" i="28"/>
  <c r="AN76" i="28"/>
  <c r="AO76" i="28" s="1"/>
  <c r="AP76" i="28"/>
  <c r="AQ52" i="28"/>
  <c r="AN52" i="28"/>
  <c r="AO52" i="28" s="1"/>
  <c r="AP52" i="28"/>
  <c r="AQ484" i="28"/>
  <c r="AN484" i="28"/>
  <c r="AO484" i="28" s="1"/>
  <c r="AP484" i="28"/>
  <c r="AQ460" i="28"/>
  <c r="AN460" i="28"/>
  <c r="AO460" i="28" s="1"/>
  <c r="AP460" i="28"/>
  <c r="AK424" i="28"/>
  <c r="AI424" i="28"/>
  <c r="BK65" i="28"/>
  <c r="BJ65" i="28"/>
  <c r="BH65" i="28"/>
  <c r="BJ497" i="28"/>
  <c r="BK497" i="28"/>
  <c r="BH497" i="28"/>
  <c r="BJ473" i="28"/>
  <c r="BK473" i="28"/>
  <c r="BH473" i="28"/>
  <c r="AK446" i="28"/>
  <c r="AI446" i="28"/>
  <c r="AK376" i="28"/>
  <c r="AI376" i="28"/>
  <c r="BF55" i="28"/>
  <c r="BE55" i="28"/>
  <c r="BC55" i="28"/>
  <c r="BE487" i="28"/>
  <c r="BF487" i="28" s="1"/>
  <c r="BC487" i="28"/>
  <c r="BE463" i="28"/>
  <c r="BF463" i="28" s="1"/>
  <c r="BC463" i="28"/>
  <c r="BK430" i="28"/>
  <c r="BJ430" i="28"/>
  <c r="BH430" i="28"/>
  <c r="AX77" i="28"/>
  <c r="AY77" i="28" s="1"/>
  <c r="AY78" i="28" s="1"/>
  <c r="BA77" i="28"/>
  <c r="AZ77" i="28"/>
  <c r="AX53" i="28"/>
  <c r="BA53" i="28"/>
  <c r="AZ53" i="28"/>
  <c r="BA485" i="28"/>
  <c r="AX485" i="28"/>
  <c r="AZ485" i="28"/>
  <c r="BA461" i="28"/>
  <c r="AZ461" i="28"/>
  <c r="AX461" i="28"/>
  <c r="BJ426" i="28"/>
  <c r="BK426" i="28"/>
  <c r="BH426" i="28"/>
  <c r="AV127" i="28"/>
  <c r="AU127" i="28"/>
  <c r="AS127" i="28"/>
  <c r="AT127" i="28" s="1"/>
  <c r="AS103" i="28"/>
  <c r="AT103" i="28" s="1"/>
  <c r="AV103" i="28"/>
  <c r="AU103" i="28"/>
  <c r="AV79" i="28"/>
  <c r="AS79" i="28"/>
  <c r="AT79" i="28" s="1"/>
  <c r="AU79" i="28"/>
  <c r="AS55" i="28"/>
  <c r="AT55" i="28" s="1"/>
  <c r="AV55" i="28"/>
  <c r="AU55" i="28"/>
  <c r="AV487" i="28"/>
  <c r="AU487" i="28"/>
  <c r="AS487" i="28"/>
  <c r="AT487" i="28" s="1"/>
  <c r="AV463" i="28"/>
  <c r="AS463" i="28"/>
  <c r="AT463" i="28" s="1"/>
  <c r="AU463" i="28"/>
  <c r="BA430" i="28"/>
  <c r="AZ430" i="28"/>
  <c r="AX430" i="28"/>
  <c r="AK422" i="28"/>
  <c r="AL422" i="28" s="1"/>
  <c r="AI422" i="28"/>
  <c r="AQ450" i="28"/>
  <c r="AN450" i="28"/>
  <c r="AO450" i="28" s="1"/>
  <c r="AP450" i="28"/>
  <c r="AQ426" i="28"/>
  <c r="AN426" i="28"/>
  <c r="AO426" i="28" s="1"/>
  <c r="AP426" i="28"/>
  <c r="AQ402" i="28"/>
  <c r="AP402" i="28"/>
  <c r="AN402" i="28"/>
  <c r="AO402" i="28" s="1"/>
  <c r="AQ378" i="28"/>
  <c r="AP378" i="28"/>
  <c r="AN378" i="28"/>
  <c r="AO378" i="28" s="1"/>
  <c r="AQ354" i="28"/>
  <c r="AN354" i="28"/>
  <c r="AO354" i="28" s="1"/>
  <c r="AP354" i="28"/>
  <c r="AQ319" i="28"/>
  <c r="AN319" i="28"/>
  <c r="AO319" i="28" s="1"/>
  <c r="AP319" i="28"/>
  <c r="AQ247" i="28"/>
  <c r="AN247" i="28"/>
  <c r="AO247" i="28" s="1"/>
  <c r="AP247" i="28"/>
  <c r="BK425" i="28"/>
  <c r="BJ425" i="28"/>
  <c r="BH425" i="28"/>
  <c r="BK401" i="28"/>
  <c r="BJ401" i="28"/>
  <c r="BH401" i="28"/>
  <c r="BJ377" i="28"/>
  <c r="BK377" i="28"/>
  <c r="BH377" i="28"/>
  <c r="BK353" i="28"/>
  <c r="BJ353" i="28"/>
  <c r="BH353" i="28"/>
  <c r="BA317" i="28"/>
  <c r="AX317" i="28"/>
  <c r="AZ317" i="28"/>
  <c r="AX245" i="28"/>
  <c r="BA245" i="28"/>
  <c r="AZ245" i="28"/>
  <c r="BE363" i="28"/>
  <c r="BF363" i="28" s="1"/>
  <c r="BC363" i="28"/>
  <c r="BE339" i="28"/>
  <c r="BF339" i="28" s="1"/>
  <c r="BC339" i="28"/>
  <c r="AV275" i="28"/>
  <c r="AU275" i="28"/>
  <c r="AS275" i="28"/>
  <c r="AT275" i="28" s="1"/>
  <c r="AI202" i="28"/>
  <c r="AK202" i="28"/>
  <c r="AZ399" i="28"/>
  <c r="BA399" i="28"/>
  <c r="AX399" i="28"/>
  <c r="AZ375" i="28"/>
  <c r="BA375" i="28"/>
  <c r="AX375" i="28"/>
  <c r="AY375" i="28" s="1"/>
  <c r="BA351" i="28"/>
  <c r="AZ351" i="28"/>
  <c r="AX351" i="28"/>
  <c r="AQ311" i="28"/>
  <c r="AN311" i="28"/>
  <c r="AO311" i="28" s="1"/>
  <c r="AP311" i="28"/>
  <c r="AQ239" i="28"/>
  <c r="AP239" i="28"/>
  <c r="AN239" i="28"/>
  <c r="AO239" i="28" s="1"/>
  <c r="AV451" i="28"/>
  <c r="AS451" i="28"/>
  <c r="AT451" i="28" s="1"/>
  <c r="AU451" i="28"/>
  <c r="AV427" i="28"/>
  <c r="AS427" i="28"/>
  <c r="AT427" i="28" s="1"/>
  <c r="AU427" i="28"/>
  <c r="AV403" i="28"/>
  <c r="AS403" i="28"/>
  <c r="AT403" i="28" s="1"/>
  <c r="AU403" i="28"/>
  <c r="AU379" i="28"/>
  <c r="AV379" i="28"/>
  <c r="AS379" i="28"/>
  <c r="AT379" i="28" s="1"/>
  <c r="AV355" i="28"/>
  <c r="AS355" i="28"/>
  <c r="AT355" i="28" s="1"/>
  <c r="AU355" i="28"/>
  <c r="AK322" i="28"/>
  <c r="AI322" i="28"/>
  <c r="AK250" i="28"/>
  <c r="AI250" i="28"/>
  <c r="AQ453" i="28"/>
  <c r="AN453" i="28"/>
  <c r="AO453" i="28" s="1"/>
  <c r="AP453" i="28"/>
  <c r="AQ429" i="28"/>
  <c r="AN429" i="28"/>
  <c r="AO429" i="28" s="1"/>
  <c r="AP429" i="28"/>
  <c r="AQ405" i="28"/>
  <c r="AP405" i="28"/>
  <c r="AN405" i="28"/>
  <c r="AO405" i="28" s="1"/>
  <c r="AQ381" i="28"/>
  <c r="AP381" i="28"/>
  <c r="AN381" i="28"/>
  <c r="AO381" i="28" s="1"/>
  <c r="AQ357" i="28"/>
  <c r="AP357" i="28"/>
  <c r="AN357" i="28"/>
  <c r="AO357" i="28" s="1"/>
  <c r="AZ327" i="28"/>
  <c r="BA327" i="28"/>
  <c r="AX327" i="28"/>
  <c r="BA255" i="28"/>
  <c r="AZ255" i="28"/>
  <c r="AX255" i="28"/>
  <c r="AY255" i="28" s="1"/>
  <c r="AI415" i="28"/>
  <c r="AK415" i="28"/>
  <c r="AL415" i="28" s="1"/>
  <c r="AI391" i="28"/>
  <c r="AK391" i="28"/>
  <c r="AL391" i="28" s="1"/>
  <c r="AI367" i="28"/>
  <c r="AK367" i="28"/>
  <c r="AL367" i="28" s="1"/>
  <c r="AK343" i="28"/>
  <c r="AI343" i="28"/>
  <c r="AV285" i="28"/>
  <c r="AS285" i="28"/>
  <c r="AT285" i="28" s="1"/>
  <c r="AU285" i="28"/>
  <c r="AV213" i="28"/>
  <c r="AS213" i="28"/>
  <c r="AT213" i="28" s="1"/>
  <c r="AU213" i="28"/>
  <c r="BJ400" i="28"/>
  <c r="BK400" i="28"/>
  <c r="BH400" i="28"/>
  <c r="BK376" i="28"/>
  <c r="BJ376" i="28"/>
  <c r="BH376" i="28"/>
  <c r="BK352" i="28"/>
  <c r="BJ352" i="28"/>
  <c r="BH352" i="28"/>
  <c r="AQ315" i="28"/>
  <c r="AN315" i="28"/>
  <c r="AO315" i="28" s="1"/>
  <c r="AP315" i="28"/>
  <c r="AQ243" i="28"/>
  <c r="AP243" i="28"/>
  <c r="AN243" i="28"/>
  <c r="AO243" i="28" s="1"/>
  <c r="BE422" i="28"/>
  <c r="BF422" i="28" s="1"/>
  <c r="BC422" i="28"/>
  <c r="BE398" i="28"/>
  <c r="BF398" i="28" s="1"/>
  <c r="BC398" i="28"/>
  <c r="BE374" i="28"/>
  <c r="BF374" i="28" s="1"/>
  <c r="BC374" i="28"/>
  <c r="BE350" i="28"/>
  <c r="BF350" i="28" s="1"/>
  <c r="BC350" i="28"/>
  <c r="AK308" i="28"/>
  <c r="AL308" i="28" s="1"/>
  <c r="AI308" i="28"/>
  <c r="AK236" i="28"/>
  <c r="AI236" i="28"/>
  <c r="BA408" i="28"/>
  <c r="AZ408" i="28"/>
  <c r="AX408" i="28"/>
  <c r="AZ384" i="28"/>
  <c r="BA384" i="28"/>
  <c r="AX384" i="28"/>
  <c r="BA360" i="28"/>
  <c r="AZ360" i="28"/>
  <c r="AX360" i="28"/>
  <c r="AZ336" i="28"/>
  <c r="BA336" i="28"/>
  <c r="AX336" i="28"/>
  <c r="AY336" i="28" s="1"/>
  <c r="BA265" i="28"/>
  <c r="AX265" i="28"/>
  <c r="AZ265" i="28"/>
  <c r="AK184" i="28"/>
  <c r="AI184" i="28"/>
  <c r="AV434" i="28"/>
  <c r="AU434" i="28"/>
  <c r="AS434" i="28"/>
  <c r="AT434" i="28" s="1"/>
  <c r="AV410" i="28"/>
  <c r="AU410" i="28"/>
  <c r="AS410" i="28"/>
  <c r="AT410" i="28" s="1"/>
  <c r="AV386" i="28"/>
  <c r="AU386" i="28"/>
  <c r="AS386" i="28"/>
  <c r="AT386" i="28" s="1"/>
  <c r="AV362" i="28"/>
  <c r="AU362" i="28"/>
  <c r="AS362" i="28"/>
  <c r="AT362" i="28" s="1"/>
  <c r="AV338" i="28"/>
  <c r="AU338" i="28"/>
  <c r="AS338" i="28"/>
  <c r="AT338" i="28" s="1"/>
  <c r="AV271" i="28"/>
  <c r="AU271" i="28"/>
  <c r="AS271" i="28"/>
  <c r="AT271" i="28" s="1"/>
  <c r="AX195" i="28"/>
  <c r="BA195" i="28"/>
  <c r="AZ195" i="28"/>
  <c r="AQ185" i="28"/>
  <c r="AP185" i="28"/>
  <c r="AN185" i="28"/>
  <c r="AO185" i="28" s="1"/>
  <c r="AI331" i="28"/>
  <c r="AK331" i="28"/>
  <c r="AK307" i="28"/>
  <c r="AL307" i="28" s="1"/>
  <c r="AI307" i="28"/>
  <c r="AI283" i="28"/>
  <c r="AK283" i="28"/>
  <c r="AL283" i="28" s="1"/>
  <c r="AI259" i="28"/>
  <c r="AK259" i="28"/>
  <c r="AL259" i="28" s="1"/>
  <c r="AK235" i="28"/>
  <c r="AI235" i="28"/>
  <c r="AK211" i="28"/>
  <c r="AL211" i="28" s="1"/>
  <c r="AI211" i="28"/>
  <c r="AI187" i="28"/>
  <c r="AK187" i="28"/>
  <c r="AL187" i="28" s="1"/>
  <c r="BK332" i="28"/>
  <c r="BJ332" i="28"/>
  <c r="BH332" i="28"/>
  <c r="BJ308" i="28"/>
  <c r="BK308" i="28"/>
  <c r="BH308" i="28"/>
  <c r="BK284" i="28"/>
  <c r="BJ284" i="28"/>
  <c r="BH284" i="28"/>
  <c r="BK260" i="28"/>
  <c r="BJ260" i="28"/>
  <c r="BH260" i="28"/>
  <c r="BJ236" i="28"/>
  <c r="BK236" i="28"/>
  <c r="BH236" i="28"/>
  <c r="BJ212" i="28"/>
  <c r="BK212" i="28"/>
  <c r="BH212" i="28"/>
  <c r="BJ188" i="28"/>
  <c r="BK188" i="28"/>
  <c r="BH188" i="28"/>
  <c r="BE334" i="28"/>
  <c r="BF334" i="28" s="1"/>
  <c r="BC334" i="28"/>
  <c r="BE310" i="28"/>
  <c r="BF310" i="28" s="1"/>
  <c r="BC310" i="28"/>
  <c r="BE286" i="28"/>
  <c r="BF286" i="28" s="1"/>
  <c r="BC286" i="28"/>
  <c r="BE262" i="28"/>
  <c r="BF262" i="28" s="1"/>
  <c r="BC262" i="28"/>
  <c r="BE238" i="28"/>
  <c r="BF238" i="28" s="1"/>
  <c r="BC238" i="28"/>
  <c r="BE214" i="28"/>
  <c r="BF214" i="28" s="1"/>
  <c r="BC214" i="28"/>
  <c r="BE190" i="28"/>
  <c r="BF190" i="28" s="1"/>
  <c r="BC190" i="28"/>
  <c r="BE166" i="28"/>
  <c r="BF166" i="28" s="1"/>
  <c r="BC166" i="28"/>
  <c r="AZ312" i="28"/>
  <c r="BA312" i="28"/>
  <c r="AX312" i="28"/>
  <c r="BA288" i="28"/>
  <c r="AZ288" i="28"/>
  <c r="AX288" i="28"/>
  <c r="AZ264" i="28"/>
  <c r="BA264" i="28"/>
  <c r="AX264" i="28"/>
  <c r="AY264" i="28" s="1"/>
  <c r="AX240" i="28"/>
  <c r="BA240" i="28"/>
  <c r="AZ240" i="28"/>
  <c r="AX216" i="28"/>
  <c r="BA216" i="28"/>
  <c r="AZ216" i="28"/>
  <c r="BA192" i="28"/>
  <c r="AX192" i="28"/>
  <c r="AZ192" i="28"/>
  <c r="AX168" i="28"/>
  <c r="BA168" i="28"/>
  <c r="AZ168" i="28"/>
  <c r="AV314" i="28"/>
  <c r="AU314" i="28"/>
  <c r="AS314" i="28"/>
  <c r="AT314" i="28" s="1"/>
  <c r="AV290" i="28"/>
  <c r="AU290" i="28"/>
  <c r="AS290" i="28"/>
  <c r="AT290" i="28" s="1"/>
  <c r="AV266" i="28"/>
  <c r="AU266" i="28"/>
  <c r="AS266" i="28"/>
  <c r="AT266" i="28" s="1"/>
  <c r="AV242" i="28"/>
  <c r="AU242" i="28"/>
  <c r="AS242" i="28"/>
  <c r="AT242" i="28" s="1"/>
  <c r="AV218" i="28"/>
  <c r="AU218" i="28"/>
  <c r="AS218" i="28"/>
  <c r="AT218" i="28" s="1"/>
  <c r="AV194" i="28"/>
  <c r="AU194" i="28"/>
  <c r="AS194" i="28"/>
  <c r="AT194" i="28" s="1"/>
  <c r="AV170" i="28"/>
  <c r="AU170" i="28"/>
  <c r="AS170" i="28"/>
  <c r="AT170" i="28" s="1"/>
  <c r="AQ316" i="28"/>
  <c r="AN316" i="28"/>
  <c r="AO316" i="28" s="1"/>
  <c r="AP316" i="28"/>
  <c r="AQ292" i="28"/>
  <c r="AN292" i="28"/>
  <c r="AO292" i="28" s="1"/>
  <c r="AP292" i="28"/>
  <c r="AQ268" i="28"/>
  <c r="AN268" i="28"/>
  <c r="AO268" i="28" s="1"/>
  <c r="AP268" i="28"/>
  <c r="AQ244" i="28"/>
  <c r="AP244" i="28"/>
  <c r="AN244" i="28"/>
  <c r="AO244" i="28" s="1"/>
  <c r="AQ220" i="28"/>
  <c r="AN220" i="28"/>
  <c r="AO220" i="28" s="1"/>
  <c r="AP220" i="28"/>
  <c r="AQ196" i="28"/>
  <c r="AN196" i="28"/>
  <c r="AO196" i="28" s="1"/>
  <c r="AP196" i="28"/>
  <c r="AQ172" i="28"/>
  <c r="AN172" i="28"/>
  <c r="AO172" i="28" s="1"/>
  <c r="AP172" i="28"/>
  <c r="BJ321" i="28"/>
  <c r="BK321" i="28"/>
  <c r="BH321" i="28"/>
  <c r="BJ297" i="28"/>
  <c r="BK297" i="28"/>
  <c r="BH297" i="28"/>
  <c r="BJ273" i="28"/>
  <c r="BK273" i="28"/>
  <c r="BH273" i="28"/>
  <c r="BJ249" i="28"/>
  <c r="BK249" i="28"/>
  <c r="BH249" i="28"/>
  <c r="BK225" i="28"/>
  <c r="BJ225" i="28"/>
  <c r="BH225" i="28"/>
  <c r="BJ201" i="28"/>
  <c r="BK201" i="28"/>
  <c r="BH201" i="28"/>
  <c r="BK177" i="28"/>
  <c r="BJ177" i="28"/>
  <c r="BH177" i="28"/>
  <c r="BE323" i="28"/>
  <c r="BF323" i="28" s="1"/>
  <c r="BC323" i="28"/>
  <c r="BE299" i="28"/>
  <c r="BF299" i="28" s="1"/>
  <c r="BC299" i="28"/>
  <c r="BE275" i="28"/>
  <c r="BF275" i="28" s="1"/>
  <c r="BC275" i="28"/>
  <c r="BE251" i="28"/>
  <c r="BF251" i="28" s="1"/>
  <c r="BC251" i="28"/>
  <c r="BE227" i="28"/>
  <c r="BF227" i="28" s="1"/>
  <c r="BC227" i="28"/>
  <c r="BE203" i="28"/>
  <c r="BF203" i="28" s="1"/>
  <c r="BC203" i="28"/>
  <c r="BE179" i="28"/>
  <c r="BF179" i="28" s="1"/>
  <c r="BC179" i="28"/>
  <c r="AX171" i="28"/>
  <c r="BA171" i="28"/>
  <c r="AZ171" i="28"/>
  <c r="AU181" i="28"/>
  <c r="AV181" i="28"/>
  <c r="AS181" i="28"/>
  <c r="AT181" i="28" s="1"/>
  <c r="BE17" i="28"/>
  <c r="BF17" i="28"/>
  <c r="BC17" i="28"/>
  <c r="BF10" i="28"/>
  <c r="BE10" i="28"/>
  <c r="BC10" i="28"/>
  <c r="AL105" i="28"/>
  <c r="AK105" i="28"/>
  <c r="AI105" i="28"/>
  <c r="AJ105" i="28" s="1"/>
  <c r="BE146" i="28"/>
  <c r="BC146" i="28"/>
  <c r="BF146" i="28"/>
  <c r="BA56" i="28"/>
  <c r="AZ56" i="28"/>
  <c r="AX56" i="28"/>
  <c r="AQ43" i="28"/>
  <c r="AN43" i="28"/>
  <c r="AO43" i="28" s="1"/>
  <c r="AP43" i="28"/>
  <c r="BF130" i="28"/>
  <c r="BE130" i="28"/>
  <c r="BC130" i="28"/>
  <c r="BE21" i="28"/>
  <c r="BF21" i="28"/>
  <c r="BC21" i="28"/>
  <c r="BE42" i="28"/>
  <c r="BF42" i="28"/>
  <c r="BC42" i="28"/>
  <c r="AV128" i="28"/>
  <c r="AU128" i="28"/>
  <c r="AS128" i="28"/>
  <c r="AT128" i="28" s="1"/>
  <c r="BE25" i="28"/>
  <c r="BF25" i="28"/>
  <c r="BC25" i="28"/>
  <c r="AQ499" i="28"/>
  <c r="AP499" i="28"/>
  <c r="AN499" i="28"/>
  <c r="AO499" i="28" s="1"/>
  <c r="AL6" i="28"/>
  <c r="AK6" i="28"/>
  <c r="AI6" i="28"/>
  <c r="AJ6" i="28" s="1"/>
  <c r="BE37" i="28"/>
  <c r="BC37" i="28"/>
  <c r="BF37" i="28"/>
  <c r="AX110" i="28"/>
  <c r="AY110" i="28" s="1"/>
  <c r="BA110" i="28"/>
  <c r="AZ110" i="28"/>
  <c r="BF19" i="28"/>
  <c r="BE19" i="28"/>
  <c r="BC19" i="28"/>
  <c r="AI450" i="28"/>
  <c r="AK450" i="28"/>
  <c r="AL450" i="28" s="1"/>
  <c r="BJ23" i="28"/>
  <c r="BK23" i="28"/>
  <c r="BH23" i="28"/>
  <c r="BK162" i="28"/>
  <c r="BJ162" i="28"/>
  <c r="BH162" i="28"/>
  <c r="BJ138" i="28"/>
  <c r="BK138" i="28"/>
  <c r="BH138" i="28"/>
  <c r="BE110" i="28"/>
  <c r="BC110" i="28"/>
  <c r="BF110" i="28"/>
  <c r="AL73" i="28"/>
  <c r="AK73" i="28"/>
  <c r="AI73" i="28"/>
  <c r="AJ73" i="28" s="1"/>
  <c r="AK458" i="28"/>
  <c r="AL458" i="28" s="1"/>
  <c r="AI458" i="28"/>
  <c r="BA31" i="28"/>
  <c r="AZ31" i="28"/>
  <c r="AX31" i="28"/>
  <c r="BA7" i="28"/>
  <c r="AZ7" i="28"/>
  <c r="AX7" i="28"/>
  <c r="AX146" i="28"/>
  <c r="BA146" i="28"/>
  <c r="AZ146" i="28"/>
  <c r="AX120" i="28"/>
  <c r="BA120" i="28"/>
  <c r="AZ120" i="28"/>
  <c r="AL86" i="28"/>
  <c r="AI86" i="28"/>
  <c r="AJ86" i="28" s="1"/>
  <c r="AK86" i="28"/>
  <c r="AK481" i="28"/>
  <c r="AL481" i="28" s="1"/>
  <c r="AI481" i="28"/>
  <c r="AV39" i="28"/>
  <c r="AS39" i="28"/>
  <c r="AT39" i="28" s="1"/>
  <c r="AU39" i="28"/>
  <c r="AV15" i="28"/>
  <c r="AU15" i="28"/>
  <c r="AS15" i="28"/>
  <c r="AT15" i="28" s="1"/>
  <c r="AV154" i="28"/>
  <c r="AU154" i="28"/>
  <c r="AS154" i="28"/>
  <c r="AT154" i="28" s="1"/>
  <c r="BK129" i="28"/>
  <c r="BJ129" i="28"/>
  <c r="BH129" i="28"/>
  <c r="BK97" i="28"/>
  <c r="BJ97" i="28"/>
  <c r="BH97" i="28"/>
  <c r="BA48" i="28"/>
  <c r="AZ48" i="28"/>
  <c r="AX48" i="28"/>
  <c r="AI404" i="28"/>
  <c r="AK404" i="28"/>
  <c r="AQ9" i="28"/>
  <c r="AN9" i="28"/>
  <c r="AO9" i="28" s="1"/>
  <c r="AP9" i="28"/>
  <c r="AQ148" i="28"/>
  <c r="AN148" i="28"/>
  <c r="AO148" i="28" s="1"/>
  <c r="AP148" i="28"/>
  <c r="AX122" i="28"/>
  <c r="BA122" i="28"/>
  <c r="AZ122" i="28"/>
  <c r="BE88" i="28"/>
  <c r="BF88" i="28"/>
  <c r="BC88" i="28"/>
  <c r="AK486" i="28"/>
  <c r="AI486" i="28"/>
  <c r="AL43" i="28"/>
  <c r="AK43" i="28"/>
  <c r="AI43" i="28"/>
  <c r="AJ43" i="28" s="1"/>
  <c r="AL19" i="28"/>
  <c r="AK19" i="28"/>
  <c r="AI19" i="28"/>
  <c r="AJ19" i="28" s="1"/>
  <c r="AK158" i="28"/>
  <c r="AI158" i="28"/>
  <c r="AK134" i="28"/>
  <c r="AL134" i="28" s="1"/>
  <c r="AI134" i="28"/>
  <c r="BA103" i="28"/>
  <c r="AX103" i="28"/>
  <c r="AY103" i="28" s="1"/>
  <c r="AZ103" i="28"/>
  <c r="AQ59" i="28"/>
  <c r="AN59" i="28"/>
  <c r="AO59" i="28" s="1"/>
  <c r="AP59" i="28"/>
  <c r="AI436" i="28"/>
  <c r="AK436" i="28"/>
  <c r="BJ143" i="28"/>
  <c r="BK143" i="28"/>
  <c r="BH143" i="28"/>
  <c r="AQ117" i="28"/>
  <c r="AN117" i="28"/>
  <c r="AO117" i="28" s="1"/>
  <c r="AP117" i="28"/>
  <c r="AL82" i="28"/>
  <c r="AI82" i="28"/>
  <c r="AJ82" i="28" s="1"/>
  <c r="AK82" i="28"/>
  <c r="AK473" i="28"/>
  <c r="AI473" i="28"/>
  <c r="BE159" i="28"/>
  <c r="BF159" i="28" s="1"/>
  <c r="BC159" i="28"/>
  <c r="BE135" i="28"/>
  <c r="BF135" i="28"/>
  <c r="BC135" i="28"/>
  <c r="BK105" i="28"/>
  <c r="BJ105" i="28"/>
  <c r="BH105" i="28"/>
  <c r="BA64" i="28"/>
  <c r="AZ64" i="28"/>
  <c r="AX64" i="28"/>
  <c r="AK444" i="28"/>
  <c r="AI444" i="28"/>
  <c r="BA151" i="28"/>
  <c r="AZ151" i="28"/>
  <c r="AX151" i="28"/>
  <c r="AX126" i="28"/>
  <c r="BA126" i="28"/>
  <c r="AZ126" i="28"/>
  <c r="BE93" i="28"/>
  <c r="BF93" i="28"/>
  <c r="BC93" i="28"/>
  <c r="AK496" i="28"/>
  <c r="AI496" i="28"/>
  <c r="AU44" i="28"/>
  <c r="AV44" i="28"/>
  <c r="AS44" i="28"/>
  <c r="AT44" i="28" s="1"/>
  <c r="AV20" i="28"/>
  <c r="AU20" i="28"/>
  <c r="AS20" i="28"/>
  <c r="AT20" i="28" s="1"/>
  <c r="AV159" i="28"/>
  <c r="AU159" i="28"/>
  <c r="AS159" i="28"/>
  <c r="AT159" i="28" s="1"/>
  <c r="AV135" i="28"/>
  <c r="AS135" i="28"/>
  <c r="AT135" i="28" s="1"/>
  <c r="AU135" i="28"/>
  <c r="AX105" i="28"/>
  <c r="BA105" i="28"/>
  <c r="AZ105" i="28"/>
  <c r="AQ63" i="28"/>
  <c r="AN63" i="28"/>
  <c r="AO63" i="28" s="1"/>
  <c r="AP63" i="28"/>
  <c r="AI442" i="28"/>
  <c r="AK442" i="28"/>
  <c r="AQ28" i="28"/>
  <c r="AN28" i="28"/>
  <c r="AO28" i="28" s="1"/>
  <c r="AP28" i="28"/>
  <c r="AQ4" i="28"/>
  <c r="AP4" i="28"/>
  <c r="AN4" i="28"/>
  <c r="AO4" i="28" s="1"/>
  <c r="AQ143" i="28"/>
  <c r="AN143" i="28"/>
  <c r="AO143" i="28" s="1"/>
  <c r="AP143" i="28"/>
  <c r="AX116" i="28"/>
  <c r="AY116" i="28" s="1"/>
  <c r="BA116" i="28"/>
  <c r="AZ116" i="28"/>
  <c r="AQ81" i="28"/>
  <c r="AN81" i="28"/>
  <c r="AO81" i="28" s="1"/>
  <c r="AP81" i="28"/>
  <c r="AI471" i="28"/>
  <c r="AK471" i="28"/>
  <c r="AL471" i="28" s="1"/>
  <c r="BJ106" i="28"/>
  <c r="BK106" i="28"/>
  <c r="BH106" i="28"/>
  <c r="BJ82" i="28"/>
  <c r="BK82" i="28"/>
  <c r="BH82" i="28"/>
  <c r="BJ58" i="28"/>
  <c r="BK58" i="28"/>
  <c r="BH58" i="28"/>
  <c r="BJ490" i="28"/>
  <c r="BK490" i="28"/>
  <c r="BH490" i="28"/>
  <c r="BK466" i="28"/>
  <c r="BJ466" i="28"/>
  <c r="BH466" i="28"/>
  <c r="BE435" i="28"/>
  <c r="BF435" i="28" s="1"/>
  <c r="BC435" i="28"/>
  <c r="AI228" i="28"/>
  <c r="AK228" i="28"/>
  <c r="BE56" i="28"/>
  <c r="BF56" i="28"/>
  <c r="BC56" i="28"/>
  <c r="BE488" i="28"/>
  <c r="BF488" i="28" s="1"/>
  <c r="BC488" i="28"/>
  <c r="BE464" i="28"/>
  <c r="BF464" i="28" s="1"/>
  <c r="BC464" i="28"/>
  <c r="BA432" i="28"/>
  <c r="AZ432" i="28"/>
  <c r="AX432" i="28"/>
  <c r="AY432" i="28" s="1"/>
  <c r="AK344" i="28"/>
  <c r="AI344" i="28"/>
  <c r="AV94" i="28"/>
  <c r="AU94" i="28"/>
  <c r="AS94" i="28"/>
  <c r="AT94" i="28" s="1"/>
  <c r="AV70" i="28"/>
  <c r="AU70" i="28"/>
  <c r="AS70" i="28"/>
  <c r="AT70" i="28" s="1"/>
  <c r="AS46" i="28"/>
  <c r="AT46" i="28" s="1"/>
  <c r="AV46" i="28"/>
  <c r="AU46" i="28"/>
  <c r="AV478" i="28"/>
  <c r="AU478" i="28"/>
  <c r="AS478" i="28"/>
  <c r="AT478" i="28" s="1"/>
  <c r="BK452" i="28"/>
  <c r="BJ452" i="28"/>
  <c r="BH452" i="28"/>
  <c r="BE403" i="28"/>
  <c r="BF403" i="28" s="1"/>
  <c r="BC403" i="28"/>
  <c r="AQ122" i="28"/>
  <c r="AN122" i="28"/>
  <c r="AO122" i="28" s="1"/>
  <c r="AP122" i="28"/>
  <c r="AQ98" i="28"/>
  <c r="AN98" i="28"/>
  <c r="AO98" i="28" s="1"/>
  <c r="AP98" i="28"/>
  <c r="AQ74" i="28"/>
  <c r="AN74" i="28"/>
  <c r="AO74" i="28" s="1"/>
  <c r="AP74" i="28"/>
  <c r="AQ50" i="28"/>
  <c r="AN50" i="28"/>
  <c r="AO50" i="28" s="1"/>
  <c r="AP50" i="28"/>
  <c r="AQ482" i="28"/>
  <c r="AN482" i="28"/>
  <c r="AO482" i="28" s="1"/>
  <c r="AP482" i="28"/>
  <c r="AQ458" i="28"/>
  <c r="AN458" i="28"/>
  <c r="AO458" i="28" s="1"/>
  <c r="AP458" i="28"/>
  <c r="AK420" i="28"/>
  <c r="AI420" i="28"/>
  <c r="BJ63" i="28"/>
  <c r="BK63" i="28"/>
  <c r="BH63" i="28"/>
  <c r="BJ495" i="28"/>
  <c r="BK495" i="28"/>
  <c r="BH495" i="28"/>
  <c r="BJ471" i="28"/>
  <c r="BK471" i="28"/>
  <c r="BH471" i="28"/>
  <c r="AK443" i="28"/>
  <c r="AI443" i="28"/>
  <c r="AK360" i="28"/>
  <c r="AL360" i="28" s="1"/>
  <c r="AI360" i="28"/>
  <c r="BE53" i="28"/>
  <c r="BF53" i="28"/>
  <c r="BC53" i="28"/>
  <c r="BE485" i="28"/>
  <c r="BF485" i="28" s="1"/>
  <c r="BC485" i="28"/>
  <c r="BE461" i="28"/>
  <c r="BF461" i="28" s="1"/>
  <c r="BC461" i="28"/>
  <c r="AK427" i="28"/>
  <c r="AI427" i="28"/>
  <c r="BA75" i="28"/>
  <c r="AZ75" i="28"/>
  <c r="AX75" i="28"/>
  <c r="AY75" i="28" s="1"/>
  <c r="BA51" i="28"/>
  <c r="AZ51" i="28"/>
  <c r="AX51" i="28"/>
  <c r="AZ483" i="28"/>
  <c r="BA483" i="28"/>
  <c r="AX483" i="28"/>
  <c r="BA459" i="28"/>
  <c r="AX459" i="28"/>
  <c r="AZ459" i="28"/>
  <c r="BK422" i="28"/>
  <c r="BJ422" i="28"/>
  <c r="BH422" i="28"/>
  <c r="AV125" i="28"/>
  <c r="AU125" i="28"/>
  <c r="AS125" i="28"/>
  <c r="AT125" i="28" s="1"/>
  <c r="AV101" i="28"/>
  <c r="AS101" i="28"/>
  <c r="AT101" i="28" s="1"/>
  <c r="AU101" i="28"/>
  <c r="AV77" i="28"/>
  <c r="AU77" i="28"/>
  <c r="AS77" i="28"/>
  <c r="AT77" i="28" s="1"/>
  <c r="AV53" i="28"/>
  <c r="AS53" i="28"/>
  <c r="AT53" i="28" s="1"/>
  <c r="AU53" i="28"/>
  <c r="AU485" i="28"/>
  <c r="AV485" i="28"/>
  <c r="AS485" i="28"/>
  <c r="AT485" i="28" s="1"/>
  <c r="AU461" i="28"/>
  <c r="AV461" i="28"/>
  <c r="AS461" i="28"/>
  <c r="AT461" i="28" s="1"/>
  <c r="BA426" i="28"/>
  <c r="AZ426" i="28"/>
  <c r="AX426" i="28"/>
  <c r="AI418" i="28"/>
  <c r="AK418" i="28"/>
  <c r="AQ448" i="28"/>
  <c r="AP448" i="28"/>
  <c r="AN448" i="28"/>
  <c r="AO448" i="28" s="1"/>
  <c r="AQ424" i="28"/>
  <c r="AN424" i="28"/>
  <c r="AO424" i="28" s="1"/>
  <c r="AP424" i="28"/>
  <c r="AQ400" i="28"/>
  <c r="AP400" i="28"/>
  <c r="AN400" i="28"/>
  <c r="AO400" i="28" s="1"/>
  <c r="AQ376" i="28"/>
  <c r="AN376" i="28"/>
  <c r="AO376" i="28" s="1"/>
  <c r="AP376" i="28"/>
  <c r="AQ352" i="28"/>
  <c r="AN352" i="28"/>
  <c r="AO352" i="28" s="1"/>
  <c r="AP352" i="28"/>
  <c r="AQ313" i="28"/>
  <c r="AP313" i="28"/>
  <c r="AN313" i="28"/>
  <c r="AO313" i="28" s="1"/>
  <c r="AQ241" i="28"/>
  <c r="AN241" i="28"/>
  <c r="AO241" i="28" s="1"/>
  <c r="AP241" i="28"/>
  <c r="BJ423" i="28"/>
  <c r="BK423" i="28"/>
  <c r="BH423" i="28"/>
  <c r="BJ399" i="28"/>
  <c r="BK399" i="28"/>
  <c r="BH399" i="28"/>
  <c r="BK375" i="28"/>
  <c r="BJ375" i="28"/>
  <c r="BH375" i="28"/>
  <c r="BK351" i="28"/>
  <c r="BJ351" i="28"/>
  <c r="BH351" i="28"/>
  <c r="BA311" i="28"/>
  <c r="AZ311" i="28"/>
  <c r="AX311" i="28"/>
  <c r="AX239" i="28"/>
  <c r="BA239" i="28"/>
  <c r="AZ239" i="28"/>
  <c r="BE361" i="28"/>
  <c r="BF361" i="28" s="1"/>
  <c r="BC361" i="28"/>
  <c r="BE337" i="28"/>
  <c r="BF337" i="28" s="1"/>
  <c r="BC337" i="28"/>
  <c r="AV269" i="28"/>
  <c r="AU269" i="28"/>
  <c r="AS269" i="28"/>
  <c r="AT269" i="28" s="1"/>
  <c r="AX191" i="28"/>
  <c r="BA191" i="28"/>
  <c r="AZ191" i="28"/>
  <c r="BA397" i="28"/>
  <c r="AX397" i="28"/>
  <c r="AZ397" i="28"/>
  <c r="BA373" i="28"/>
  <c r="AX373" i="28"/>
  <c r="AY373" i="28" s="1"/>
  <c r="AZ373" i="28"/>
  <c r="BA349" i="28"/>
  <c r="AZ349" i="28"/>
  <c r="AX349" i="28"/>
  <c r="AY349" i="28" s="1"/>
  <c r="AQ305" i="28"/>
  <c r="AP305" i="28"/>
  <c r="AN305" i="28"/>
  <c r="AO305" i="28" s="1"/>
  <c r="AQ233" i="28"/>
  <c r="AP233" i="28"/>
  <c r="AN233" i="28"/>
  <c r="AO233" i="28" s="1"/>
  <c r="AU449" i="28"/>
  <c r="AV449" i="28"/>
  <c r="AS449" i="28"/>
  <c r="AT449" i="28" s="1"/>
  <c r="AV425" i="28"/>
  <c r="AU425" i="28"/>
  <c r="AS425" i="28"/>
  <c r="AT425" i="28" s="1"/>
  <c r="AV401" i="28"/>
  <c r="AU401" i="28"/>
  <c r="AS401" i="28"/>
  <c r="AT401" i="28" s="1"/>
  <c r="AV377" i="28"/>
  <c r="AS377" i="28"/>
  <c r="AT377" i="28" s="1"/>
  <c r="AU377" i="28"/>
  <c r="AV353" i="28"/>
  <c r="AU353" i="28"/>
  <c r="AS353" i="28"/>
  <c r="AT353" i="28" s="1"/>
  <c r="AI316" i="28"/>
  <c r="AK316" i="28"/>
  <c r="AL316" i="28" s="1"/>
  <c r="AI244" i="28"/>
  <c r="AK244" i="28"/>
  <c r="AQ451" i="28"/>
  <c r="AN451" i="28"/>
  <c r="AO451" i="28" s="1"/>
  <c r="AP451" i="28"/>
  <c r="AQ427" i="28"/>
  <c r="AP427" i="28"/>
  <c r="AN427" i="28"/>
  <c r="AO427" i="28" s="1"/>
  <c r="AQ403" i="28"/>
  <c r="AN403" i="28"/>
  <c r="AO403" i="28" s="1"/>
  <c r="AP403" i="28"/>
  <c r="AQ379" i="28"/>
  <c r="AP379" i="28"/>
  <c r="AN379" i="28"/>
  <c r="AO379" i="28" s="1"/>
  <c r="AQ355" i="28"/>
  <c r="AN355" i="28"/>
  <c r="AO355" i="28" s="1"/>
  <c r="AP355" i="28"/>
  <c r="AZ321" i="28"/>
  <c r="BA321" i="28"/>
  <c r="AX321" i="28"/>
  <c r="BA249" i="28"/>
  <c r="AX249" i="28"/>
  <c r="AZ249" i="28"/>
  <c r="AK413" i="28"/>
  <c r="AI413" i="28"/>
  <c r="AK389" i="28"/>
  <c r="AL389" i="28" s="1"/>
  <c r="AI389" i="28"/>
  <c r="AK365" i="28"/>
  <c r="AI365" i="28"/>
  <c r="AI341" i="28"/>
  <c r="AK341" i="28"/>
  <c r="AL341" i="28" s="1"/>
  <c r="AV279" i="28"/>
  <c r="AU279" i="28"/>
  <c r="AS279" i="28"/>
  <c r="AT279" i="28" s="1"/>
  <c r="AV207" i="28"/>
  <c r="AU207" i="28"/>
  <c r="AS207" i="28"/>
  <c r="AT207" i="28" s="1"/>
  <c r="BK398" i="28"/>
  <c r="BJ398" i="28"/>
  <c r="BH398" i="28"/>
  <c r="BK374" i="28"/>
  <c r="BJ374" i="28"/>
  <c r="BH374" i="28"/>
  <c r="BK350" i="28"/>
  <c r="BJ350" i="28"/>
  <c r="BH350" i="28"/>
  <c r="AQ309" i="28"/>
  <c r="AN309" i="28"/>
  <c r="AO309" i="28" s="1"/>
  <c r="AP309" i="28"/>
  <c r="AQ237" i="28"/>
  <c r="AN237" i="28"/>
  <c r="AO237" i="28" s="1"/>
  <c r="AP237" i="28"/>
  <c r="BE420" i="28"/>
  <c r="BF420" i="28" s="1"/>
  <c r="BC420" i="28"/>
  <c r="BE396" i="28"/>
  <c r="BF396" i="28" s="1"/>
  <c r="BC396" i="28"/>
  <c r="BE372" i="28"/>
  <c r="BF372" i="28" s="1"/>
  <c r="BC372" i="28"/>
  <c r="BE348" i="28"/>
  <c r="BF348" i="28" s="1"/>
  <c r="BC348" i="28"/>
  <c r="AK302" i="28"/>
  <c r="AI302" i="28"/>
  <c r="AK230" i="28"/>
  <c r="AI230" i="28"/>
  <c r="BA406" i="28"/>
  <c r="AZ406" i="28"/>
  <c r="AX406" i="28"/>
  <c r="BA382" i="28"/>
  <c r="AX382" i="28"/>
  <c r="AY382" i="28" s="1"/>
  <c r="AZ382" i="28"/>
  <c r="BA358" i="28"/>
  <c r="AZ358" i="28"/>
  <c r="AX358" i="28"/>
  <c r="BA331" i="28"/>
  <c r="AZ331" i="28"/>
  <c r="AX331" i="28"/>
  <c r="BA259" i="28"/>
  <c r="AZ259" i="28"/>
  <c r="AX259" i="28"/>
  <c r="AY259" i="28" s="1"/>
  <c r="AU456" i="28"/>
  <c r="AV456" i="28"/>
  <c r="AS456" i="28"/>
  <c r="AT456" i="28" s="1"/>
  <c r="AV432" i="28"/>
  <c r="AS432" i="28"/>
  <c r="AT432" i="28" s="1"/>
  <c r="AU432" i="28"/>
  <c r="AU408" i="28"/>
  <c r="AV408" i="28"/>
  <c r="AS408" i="28"/>
  <c r="AT408" i="28" s="1"/>
  <c r="AV384" i="28"/>
  <c r="AU384" i="28"/>
  <c r="AS384" i="28"/>
  <c r="AT384" i="28" s="1"/>
  <c r="AV360" i="28"/>
  <c r="AS360" i="28"/>
  <c r="AT360" i="28" s="1"/>
  <c r="AU360" i="28"/>
  <c r="AU336" i="28"/>
  <c r="AV336" i="28"/>
  <c r="AS336" i="28"/>
  <c r="AT336" i="28" s="1"/>
  <c r="AU265" i="28"/>
  <c r="AV265" i="28"/>
  <c r="AS265" i="28"/>
  <c r="AT265" i="28" s="1"/>
  <c r="AX183" i="28"/>
  <c r="BA183" i="28"/>
  <c r="AZ183" i="28"/>
  <c r="AQ183" i="28"/>
  <c r="AN183" i="28"/>
  <c r="AO183" i="28" s="1"/>
  <c r="AP183" i="28"/>
  <c r="AK329" i="28"/>
  <c r="AL329" i="28" s="1"/>
  <c r="AI329" i="28"/>
  <c r="AK305" i="28"/>
  <c r="AL305" i="28" s="1"/>
  <c r="AI305" i="28"/>
  <c r="AK281" i="28"/>
  <c r="AL281" i="28" s="1"/>
  <c r="AI281" i="28"/>
  <c r="AI257" i="28"/>
  <c r="AK257" i="28"/>
  <c r="AI233" i="28"/>
  <c r="AK233" i="28"/>
  <c r="AI209" i="28"/>
  <c r="AK209" i="28"/>
  <c r="AL209" i="28" s="1"/>
  <c r="AK185" i="28"/>
  <c r="AI185" i="28"/>
  <c r="BJ330" i="28"/>
  <c r="BK330" i="28"/>
  <c r="BH330" i="28"/>
  <c r="BK306" i="28"/>
  <c r="BJ306" i="28"/>
  <c r="BH306" i="28"/>
  <c r="BJ282" i="28"/>
  <c r="BK282" i="28"/>
  <c r="BH282" i="28"/>
  <c r="BJ258" i="28"/>
  <c r="BK258" i="28"/>
  <c r="BH258" i="28"/>
  <c r="BK234" i="28"/>
  <c r="BJ234" i="28"/>
  <c r="BH234" i="28"/>
  <c r="BK210" i="28"/>
  <c r="BJ210" i="28"/>
  <c r="BH210" i="28"/>
  <c r="BK186" i="28"/>
  <c r="BJ186" i="28"/>
  <c r="BH186" i="28"/>
  <c r="BE332" i="28"/>
  <c r="BF332" i="28" s="1"/>
  <c r="BC332" i="28"/>
  <c r="BE308" i="28"/>
  <c r="BF308" i="28" s="1"/>
  <c r="BC308" i="28"/>
  <c r="BE284" i="28"/>
  <c r="BF284" i="28" s="1"/>
  <c r="BC284" i="28"/>
  <c r="BE260" i="28"/>
  <c r="BF260" i="28" s="1"/>
  <c r="BC260" i="28"/>
  <c r="BE236" i="28"/>
  <c r="BF236" i="28" s="1"/>
  <c r="BC236" i="28"/>
  <c r="BE212" i="28"/>
  <c r="BF212" i="28" s="1"/>
  <c r="BC212" i="28"/>
  <c r="BE188" i="28"/>
  <c r="BF188" i="28" s="1"/>
  <c r="BC188" i="28"/>
  <c r="BA334" i="28"/>
  <c r="AZ334" i="28"/>
  <c r="AX334" i="28"/>
  <c r="AY334" i="28" s="1"/>
  <c r="BA310" i="28"/>
  <c r="AZ310" i="28"/>
  <c r="AX310" i="28"/>
  <c r="BA286" i="28"/>
  <c r="AX286" i="28"/>
  <c r="AZ286" i="28"/>
  <c r="BA262" i="28"/>
  <c r="AX262" i="28"/>
  <c r="AY262" i="28" s="1"/>
  <c r="AZ262" i="28"/>
  <c r="BA238" i="28"/>
  <c r="AZ238" i="28"/>
  <c r="AX238" i="28"/>
  <c r="BA214" i="28"/>
  <c r="AZ214" i="28"/>
  <c r="AX214" i="28"/>
  <c r="AY214" i="28" s="1"/>
  <c r="BA190" i="28"/>
  <c r="AZ190" i="28"/>
  <c r="AX190" i="28"/>
  <c r="AY190" i="28" s="1"/>
  <c r="BA166" i="28"/>
  <c r="AZ166" i="28"/>
  <c r="AX166" i="28"/>
  <c r="AV312" i="28"/>
  <c r="AS312" i="28"/>
  <c r="AT312" i="28" s="1"/>
  <c r="AU312" i="28"/>
  <c r="AV288" i="28"/>
  <c r="AS288" i="28"/>
  <c r="AT288" i="28" s="1"/>
  <c r="AU288" i="28"/>
  <c r="AU264" i="28"/>
  <c r="AV264" i="28"/>
  <c r="AS264" i="28"/>
  <c r="AT264" i="28" s="1"/>
  <c r="AV240" i="28"/>
  <c r="AU240" i="28"/>
  <c r="AS240" i="28"/>
  <c r="AT240" i="28" s="1"/>
  <c r="AV216" i="28"/>
  <c r="AU216" i="28"/>
  <c r="AS216" i="28"/>
  <c r="AT216" i="28" s="1"/>
  <c r="AV192" i="28"/>
  <c r="AU192" i="28"/>
  <c r="AS192" i="28"/>
  <c r="AT192" i="28" s="1"/>
  <c r="AV168" i="28"/>
  <c r="AU168" i="28"/>
  <c r="AS168" i="28"/>
  <c r="AT168" i="28" s="1"/>
  <c r="AQ314" i="28"/>
  <c r="AN314" i="28"/>
  <c r="AO314" i="28" s="1"/>
  <c r="AP314" i="28"/>
  <c r="AN290" i="28"/>
  <c r="AO290" i="28" s="1"/>
  <c r="AQ290" i="28"/>
  <c r="AP290" i="28"/>
  <c r="AQ266" i="28"/>
  <c r="AN266" i="28"/>
  <c r="AO266" i="28" s="1"/>
  <c r="AP266" i="28"/>
  <c r="AQ242" i="28"/>
  <c r="AN242" i="28"/>
  <c r="AO242" i="28" s="1"/>
  <c r="AP242" i="28"/>
  <c r="AQ218" i="28"/>
  <c r="AN218" i="28"/>
  <c r="AO218" i="28" s="1"/>
  <c r="AP218" i="28"/>
  <c r="AQ194" i="28"/>
  <c r="AN194" i="28"/>
  <c r="AO194" i="28" s="1"/>
  <c r="AP194" i="28"/>
  <c r="AQ170" i="28"/>
  <c r="AP170" i="28"/>
  <c r="AN170" i="28"/>
  <c r="AO170" i="28" s="1"/>
  <c r="BK319" i="28"/>
  <c r="BJ319" i="28"/>
  <c r="BH319" i="28"/>
  <c r="BK295" i="28"/>
  <c r="BJ295" i="28"/>
  <c r="BH295" i="28"/>
  <c r="BJ271" i="28"/>
  <c r="BK271" i="28"/>
  <c r="BH271" i="28"/>
  <c r="BJ247" i="28"/>
  <c r="BK247" i="28"/>
  <c r="BH247" i="28"/>
  <c r="BJ223" i="28"/>
  <c r="BK223" i="28"/>
  <c r="BH223" i="28"/>
  <c r="BJ199" i="28"/>
  <c r="BK199" i="28"/>
  <c r="BH199" i="28"/>
  <c r="BJ175" i="28"/>
  <c r="BK175" i="28"/>
  <c r="BH175" i="28"/>
  <c r="BE321" i="28"/>
  <c r="BF321" i="28" s="1"/>
  <c r="BC321" i="28"/>
  <c r="BE297" i="28"/>
  <c r="BF297" i="28" s="1"/>
  <c r="BC297" i="28"/>
  <c r="BE273" i="28"/>
  <c r="BF273" i="28" s="1"/>
  <c r="BC273" i="28"/>
  <c r="BE249" i="28"/>
  <c r="BF249" i="28" s="1"/>
  <c r="BC249" i="28"/>
  <c r="BE225" i="28"/>
  <c r="BF225" i="28" s="1"/>
  <c r="BC225" i="28"/>
  <c r="BE201" i="28"/>
  <c r="BF201" i="28" s="1"/>
  <c r="BC201" i="28"/>
  <c r="BE177" i="28"/>
  <c r="BF177" i="28" s="1"/>
  <c r="BC177" i="28"/>
  <c r="BA169" i="28"/>
  <c r="AX169" i="28"/>
  <c r="AZ169" i="28"/>
  <c r="AV179" i="28"/>
  <c r="AU179" i="28"/>
  <c r="AS179" i="28"/>
  <c r="AT179" i="28" s="1"/>
  <c r="BE158" i="28"/>
  <c r="BF158" i="28" s="1"/>
  <c r="BC158" i="28"/>
  <c r="AZ26" i="28"/>
  <c r="BA26" i="28"/>
  <c r="AX26" i="28"/>
  <c r="AY26" i="28" s="1"/>
  <c r="BA76" i="28"/>
  <c r="AX76" i="28"/>
  <c r="AY76" i="28" s="1"/>
  <c r="AZ76" i="28"/>
  <c r="BA488" i="28"/>
  <c r="AZ488" i="28"/>
  <c r="AX488" i="28"/>
  <c r="BE36" i="28"/>
  <c r="BF36" i="28"/>
  <c r="BC36" i="28"/>
  <c r="AQ487" i="28"/>
  <c r="AP487" i="28"/>
  <c r="AN487" i="28"/>
  <c r="AO487" i="28" s="1"/>
  <c r="BE27" i="28"/>
  <c r="BF27" i="28"/>
  <c r="BC27" i="28"/>
  <c r="BE12" i="28"/>
  <c r="BF12" i="28"/>
  <c r="BC12" i="28"/>
  <c r="BJ44" i="28"/>
  <c r="BK44" i="28"/>
  <c r="BH44" i="28"/>
  <c r="BE32" i="28"/>
  <c r="BF32" i="28"/>
  <c r="BC32" i="28"/>
  <c r="AL87" i="28"/>
  <c r="AK87" i="28"/>
  <c r="AI87" i="28"/>
  <c r="AJ87" i="28" s="1"/>
  <c r="BA44" i="28"/>
  <c r="AZ44" i="28"/>
  <c r="AX44" i="28"/>
  <c r="BF134" i="28"/>
  <c r="BE134" i="28"/>
  <c r="BC134" i="28"/>
  <c r="BF22" i="28"/>
  <c r="BE22" i="28"/>
  <c r="BC22" i="28"/>
  <c r="BA476" i="28"/>
  <c r="AX476" i="28"/>
  <c r="AY476" i="28" s="1"/>
  <c r="AZ476" i="28"/>
  <c r="AK8" i="28"/>
  <c r="AL8" i="28"/>
  <c r="AI8" i="28"/>
  <c r="AJ8" i="28" s="1"/>
  <c r="AQ39" i="28"/>
  <c r="AN39" i="28"/>
  <c r="AO39" i="28" s="1"/>
  <c r="AP39" i="28"/>
  <c r="AV116" i="28"/>
  <c r="AU116" i="28"/>
  <c r="AS116" i="28"/>
  <c r="AT116" i="28" s="1"/>
  <c r="BF16" i="28"/>
  <c r="BE16" i="28"/>
  <c r="BC16" i="28"/>
  <c r="BE38" i="28"/>
  <c r="BF38" i="28"/>
  <c r="BC38" i="28"/>
  <c r="BK113" i="28"/>
  <c r="BJ113" i="28"/>
  <c r="BH113" i="28"/>
  <c r="BE20" i="28"/>
  <c r="BF20" i="28"/>
  <c r="BC20" i="28"/>
  <c r="AN463" i="28"/>
  <c r="AO463" i="28" s="1"/>
  <c r="AQ463" i="28"/>
  <c r="AP463" i="28"/>
  <c r="BE162" i="28"/>
  <c r="BF162" i="28" s="1"/>
  <c r="BC162" i="28"/>
  <c r="BE33" i="28"/>
  <c r="BF33" i="28"/>
  <c r="BC33" i="28"/>
  <c r="BA92" i="28"/>
  <c r="AZ92" i="28"/>
  <c r="AX92" i="28"/>
  <c r="AY92" i="28" s="1"/>
  <c r="BE14" i="28"/>
  <c r="BF14" i="28"/>
  <c r="BC14" i="28"/>
  <c r="AI2" i="28"/>
  <c r="AK2" i="28"/>
  <c r="AL2" i="28"/>
  <c r="BK21" i="28"/>
  <c r="BJ21" i="28"/>
  <c r="BH21" i="28"/>
  <c r="BJ160" i="28"/>
  <c r="BK160" i="28"/>
  <c r="BH160" i="28"/>
  <c r="BK136" i="28"/>
  <c r="BJ136" i="28"/>
  <c r="BH136" i="28"/>
  <c r="BE107" i="28"/>
  <c r="BF107" i="28"/>
  <c r="BC107" i="28"/>
  <c r="AL68" i="28"/>
  <c r="AK68" i="28"/>
  <c r="AI68" i="28"/>
  <c r="AJ68" i="28" s="1"/>
  <c r="BA449" i="28"/>
  <c r="AZ449" i="28"/>
  <c r="AX449" i="28"/>
  <c r="BA29" i="28"/>
  <c r="AZ29" i="28"/>
  <c r="AX29" i="28"/>
  <c r="BA5" i="28"/>
  <c r="AZ5" i="28"/>
  <c r="AX5" i="28"/>
  <c r="BA144" i="28"/>
  <c r="AX144" i="28"/>
  <c r="AZ144" i="28"/>
  <c r="AL118" i="28"/>
  <c r="AK118" i="28"/>
  <c r="AI118" i="28"/>
  <c r="AJ118" i="28" s="1"/>
  <c r="AQ83" i="28"/>
  <c r="AP83" i="28"/>
  <c r="AN83" i="28"/>
  <c r="AO83" i="28" s="1"/>
  <c r="AI475" i="28"/>
  <c r="AK475" i="28"/>
  <c r="AL475" i="28" s="1"/>
  <c r="AV37" i="28"/>
  <c r="AU37" i="28"/>
  <c r="AS37" i="28"/>
  <c r="AT37" i="28" s="1"/>
  <c r="AU13" i="28"/>
  <c r="AV13" i="28"/>
  <c r="AS13" i="28"/>
  <c r="AT13" i="28" s="1"/>
  <c r="AV152" i="28"/>
  <c r="AS152" i="28"/>
  <c r="AT152" i="28" s="1"/>
  <c r="AU152" i="28"/>
  <c r="BA127" i="28"/>
  <c r="AX127" i="28"/>
  <c r="AZ127" i="28"/>
  <c r="AL95" i="28"/>
  <c r="AI95" i="28"/>
  <c r="AJ95" i="28" s="1"/>
  <c r="AK95" i="28"/>
  <c r="BA498" i="28"/>
  <c r="AZ498" i="28"/>
  <c r="AX498" i="28"/>
  <c r="AK338" i="28"/>
  <c r="AL338" i="28" s="1"/>
  <c r="AI338" i="28"/>
  <c r="AQ7" i="28"/>
  <c r="AN7" i="28"/>
  <c r="AO7" i="28" s="1"/>
  <c r="AP7" i="28"/>
  <c r="AQ146" i="28"/>
  <c r="AN146" i="28"/>
  <c r="AO146" i="28" s="1"/>
  <c r="AP146" i="28"/>
  <c r="AL120" i="28"/>
  <c r="AK120" i="28"/>
  <c r="AI120" i="28"/>
  <c r="AJ120" i="28" s="1"/>
  <c r="BE85" i="28"/>
  <c r="BF85" i="28"/>
  <c r="BC85" i="28"/>
  <c r="AI480" i="28"/>
  <c r="AK480" i="28"/>
  <c r="AL480" i="28" s="1"/>
  <c r="AL41" i="28"/>
  <c r="AK41" i="28"/>
  <c r="AI41" i="28"/>
  <c r="AJ41" i="28" s="1"/>
  <c r="AL17" i="28"/>
  <c r="AK17" i="28"/>
  <c r="AI17" i="28"/>
  <c r="AJ17" i="28" s="1"/>
  <c r="AK156" i="28"/>
  <c r="AI156" i="28"/>
  <c r="BJ131" i="28"/>
  <c r="BK131" i="28"/>
  <c r="BH131" i="28"/>
  <c r="BA100" i="28"/>
  <c r="AZ100" i="28"/>
  <c r="AX100" i="28"/>
  <c r="AQ53" i="28"/>
  <c r="AN53" i="28"/>
  <c r="AO53" i="28" s="1"/>
  <c r="AP53" i="28"/>
  <c r="BE425" i="28"/>
  <c r="BF425" i="28" s="1"/>
  <c r="BC425" i="28"/>
  <c r="BK141" i="28"/>
  <c r="BJ141" i="28"/>
  <c r="BH141" i="28"/>
  <c r="BK114" i="28"/>
  <c r="BJ114" i="28"/>
  <c r="BH114" i="28"/>
  <c r="AL79" i="28"/>
  <c r="AK79" i="28"/>
  <c r="AI79" i="28"/>
  <c r="AJ79" i="28" s="1"/>
  <c r="AI467" i="28"/>
  <c r="AK467" i="28"/>
  <c r="BE157" i="28"/>
  <c r="BF157" i="28" s="1"/>
  <c r="BC157" i="28"/>
  <c r="BE133" i="28"/>
  <c r="BF133" i="28"/>
  <c r="BC133" i="28"/>
  <c r="AL103" i="28"/>
  <c r="AK103" i="28"/>
  <c r="AI103" i="28"/>
  <c r="AJ103" i="28" s="1"/>
  <c r="BA58" i="28"/>
  <c r="AX58" i="28"/>
  <c r="AZ58" i="28"/>
  <c r="AK435" i="28"/>
  <c r="AI435" i="28"/>
  <c r="AX149" i="28"/>
  <c r="BA149" i="28"/>
  <c r="AZ149" i="28"/>
  <c r="AL124" i="28"/>
  <c r="AI124" i="28"/>
  <c r="AJ124" i="28" s="1"/>
  <c r="AK124" i="28"/>
  <c r="BF90" i="28"/>
  <c r="BE90" i="28"/>
  <c r="BC90" i="28"/>
  <c r="AK490" i="28"/>
  <c r="AL490" i="28" s="1"/>
  <c r="AI490" i="28"/>
  <c r="AV42" i="28"/>
  <c r="AS42" i="28"/>
  <c r="AT42" i="28" s="1"/>
  <c r="AU42" i="28"/>
  <c r="AV18" i="28"/>
  <c r="AS18" i="28"/>
  <c r="AT18" i="28" s="1"/>
  <c r="AU18" i="28"/>
  <c r="AU157" i="28"/>
  <c r="AV157" i="28"/>
  <c r="AS157" i="28"/>
  <c r="AT157" i="28" s="1"/>
  <c r="AS133" i="28"/>
  <c r="AT133" i="28" s="1"/>
  <c r="AV133" i="28"/>
  <c r="AU133" i="28"/>
  <c r="BA102" i="28"/>
  <c r="AZ102" i="28"/>
  <c r="AX102" i="28"/>
  <c r="AY102" i="28" s="1"/>
  <c r="AQ57" i="28"/>
  <c r="AN57" i="28"/>
  <c r="AO57" i="28" s="1"/>
  <c r="AP57" i="28"/>
  <c r="AK433" i="28"/>
  <c r="CC433" i="28" s="1"/>
  <c r="AI433" i="28"/>
  <c r="AQ26" i="28"/>
  <c r="AN26" i="28"/>
  <c r="AO26" i="28" s="1"/>
  <c r="AP26" i="28"/>
  <c r="AQ165" i="28"/>
  <c r="AN165" i="28"/>
  <c r="AO165" i="28" s="1"/>
  <c r="AP165" i="28"/>
  <c r="AQ141" i="28"/>
  <c r="AP141" i="28"/>
  <c r="AN141" i="28"/>
  <c r="AO141" i="28" s="1"/>
  <c r="AL114" i="28"/>
  <c r="AK114" i="28"/>
  <c r="AI114" i="28"/>
  <c r="AJ114" i="28" s="1"/>
  <c r="BF77" i="28"/>
  <c r="BE77" i="28"/>
  <c r="BC77" i="28"/>
  <c r="AI465" i="28"/>
  <c r="AK465" i="28"/>
  <c r="AL465" i="28" s="1"/>
  <c r="BK104" i="28"/>
  <c r="BJ104" i="28"/>
  <c r="BH104" i="28"/>
  <c r="BK80" i="28"/>
  <c r="BJ80" i="28"/>
  <c r="BH80" i="28"/>
  <c r="BK56" i="28"/>
  <c r="BJ56" i="28"/>
  <c r="BH56" i="28"/>
  <c r="BJ488" i="28"/>
  <c r="BK488" i="28"/>
  <c r="BH488" i="28"/>
  <c r="BK464" i="28"/>
  <c r="BJ464" i="28"/>
  <c r="BH464" i="28"/>
  <c r="BE432" i="28"/>
  <c r="BF432" i="28" s="1"/>
  <c r="BC432" i="28"/>
  <c r="BE78" i="28"/>
  <c r="BF78" i="28"/>
  <c r="BC78" i="28"/>
  <c r="BE54" i="28"/>
  <c r="BF54" i="28"/>
  <c r="BC54" i="28"/>
  <c r="BE486" i="28"/>
  <c r="BF486" i="28" s="1"/>
  <c r="BC486" i="28"/>
  <c r="BE462" i="28"/>
  <c r="BF462" i="28" s="1"/>
  <c r="BC462" i="28"/>
  <c r="AI429" i="28"/>
  <c r="AK429" i="28"/>
  <c r="AL429" i="28" s="1"/>
  <c r="AK288" i="28"/>
  <c r="AI288" i="28"/>
  <c r="AV92" i="28"/>
  <c r="AU92" i="28"/>
  <c r="AS92" i="28"/>
  <c r="AT92" i="28" s="1"/>
  <c r="AV68" i="28"/>
  <c r="AU68" i="28"/>
  <c r="AS68" i="28"/>
  <c r="AT68" i="28" s="1"/>
  <c r="AU500" i="28"/>
  <c r="AV500" i="28"/>
  <c r="AS500" i="28"/>
  <c r="AT500" i="28" s="1"/>
  <c r="AU476" i="28"/>
  <c r="AV476" i="28"/>
  <c r="AS476" i="28"/>
  <c r="AT476" i="28" s="1"/>
  <c r="BK449" i="28"/>
  <c r="BJ449" i="28"/>
  <c r="BH449" i="28"/>
  <c r="BE391" i="28"/>
  <c r="BF391" i="28" s="1"/>
  <c r="BC391" i="28"/>
  <c r="AQ120" i="28"/>
  <c r="AP120" i="28"/>
  <c r="AN120" i="28"/>
  <c r="AO120" i="28" s="1"/>
  <c r="AQ96" i="28"/>
  <c r="AN96" i="28"/>
  <c r="AO96" i="28" s="1"/>
  <c r="AP96" i="28"/>
  <c r="AQ72" i="28"/>
  <c r="AP72" i="28"/>
  <c r="AN72" i="28"/>
  <c r="AO72" i="28" s="1"/>
  <c r="AQ48" i="28"/>
  <c r="AN48" i="28"/>
  <c r="AO48" i="28" s="1"/>
  <c r="AP48" i="28"/>
  <c r="AQ480" i="28"/>
  <c r="AN480" i="28"/>
  <c r="AO480" i="28" s="1"/>
  <c r="AP480" i="28"/>
  <c r="BE455" i="28"/>
  <c r="BF455" i="28" s="1"/>
  <c r="BC455" i="28"/>
  <c r="AI414" i="28"/>
  <c r="AK414" i="28"/>
  <c r="AL414" i="28" s="1"/>
  <c r="BK61" i="28"/>
  <c r="BJ61" i="28"/>
  <c r="BH61" i="28"/>
  <c r="BJ493" i="28"/>
  <c r="BK493" i="28"/>
  <c r="BH493" i="28"/>
  <c r="BK469" i="28"/>
  <c r="BJ469" i="28"/>
  <c r="BH469" i="28"/>
  <c r="AK440" i="28"/>
  <c r="AL440" i="28" s="1"/>
  <c r="AI440" i="28"/>
  <c r="AI336" i="28"/>
  <c r="AK336" i="28"/>
  <c r="BE51" i="28"/>
  <c r="BF51" i="28"/>
  <c r="BC51" i="28"/>
  <c r="BE483" i="28"/>
  <c r="BF483" i="28" s="1"/>
  <c r="BC483" i="28"/>
  <c r="BE459" i="28"/>
  <c r="BF459" i="28" s="1"/>
  <c r="BC459" i="28"/>
  <c r="AK423" i="28"/>
  <c r="AL423" i="28" s="1"/>
  <c r="AI423" i="28"/>
  <c r="BA73" i="28"/>
  <c r="AZ73" i="28"/>
  <c r="AX73" i="28"/>
  <c r="AY73" i="28" s="1"/>
  <c r="BA49" i="28"/>
  <c r="AZ49" i="28"/>
  <c r="AX49" i="28"/>
  <c r="AZ481" i="28"/>
  <c r="BA481" i="28"/>
  <c r="AX481" i="28"/>
  <c r="AY481" i="28" s="1"/>
  <c r="BA457" i="28"/>
  <c r="AZ457" i="28"/>
  <c r="AX457" i="28"/>
  <c r="BJ418" i="28"/>
  <c r="BK418" i="28"/>
  <c r="BH418" i="28"/>
  <c r="AV123" i="28"/>
  <c r="AS123" i="28"/>
  <c r="AT123" i="28" s="1"/>
  <c r="AU123" i="28"/>
  <c r="AV99" i="28"/>
  <c r="AU99" i="28"/>
  <c r="AS99" i="28"/>
  <c r="AT99" i="28" s="1"/>
  <c r="AU75" i="28"/>
  <c r="AV75" i="28"/>
  <c r="AS75" i="28"/>
  <c r="AT75" i="28" s="1"/>
  <c r="AU51" i="28"/>
  <c r="AV51" i="28"/>
  <c r="AS51" i="28"/>
  <c r="AT51" i="28" s="1"/>
  <c r="AV483" i="28"/>
  <c r="AS483" i="28"/>
  <c r="AT483" i="28" s="1"/>
  <c r="AU483" i="28"/>
  <c r="AV459" i="28"/>
  <c r="AU459" i="28"/>
  <c r="AS459" i="28"/>
  <c r="AT459" i="28" s="1"/>
  <c r="BA422" i="28"/>
  <c r="AZ422" i="28"/>
  <c r="AX422" i="28"/>
  <c r="AK408" i="28"/>
  <c r="AL408" i="28" s="1"/>
  <c r="AI408" i="28"/>
  <c r="AQ446" i="28"/>
  <c r="AN446" i="28"/>
  <c r="AO446" i="28" s="1"/>
  <c r="AP446" i="28"/>
  <c r="AQ422" i="28"/>
  <c r="AP422" i="28"/>
  <c r="AN422" i="28"/>
  <c r="AO422" i="28" s="1"/>
  <c r="AQ398" i="28"/>
  <c r="AN398" i="28"/>
  <c r="AO398" i="28" s="1"/>
  <c r="AP398" i="28"/>
  <c r="AQ374" i="28"/>
  <c r="AP374" i="28"/>
  <c r="AN374" i="28"/>
  <c r="AO374" i="28" s="1"/>
  <c r="AQ350" i="28"/>
  <c r="AP350" i="28"/>
  <c r="AN350" i="28"/>
  <c r="AO350" i="28" s="1"/>
  <c r="AQ307" i="28"/>
  <c r="AP307" i="28"/>
  <c r="AN307" i="28"/>
  <c r="AO307" i="28" s="1"/>
  <c r="AQ235" i="28"/>
  <c r="AN235" i="28"/>
  <c r="AO235" i="28" s="1"/>
  <c r="AP235" i="28"/>
  <c r="BK421" i="28"/>
  <c r="BJ421" i="28"/>
  <c r="BH421" i="28"/>
  <c r="BK397" i="28"/>
  <c r="BJ397" i="28"/>
  <c r="BH397" i="28"/>
  <c r="BK373" i="28"/>
  <c r="BJ373" i="28"/>
  <c r="BH373" i="28"/>
  <c r="BK349" i="28"/>
  <c r="BJ349" i="28"/>
  <c r="BH349" i="28"/>
  <c r="BA305" i="28"/>
  <c r="AZ305" i="28"/>
  <c r="AX305" i="28"/>
  <c r="AY305" i="28" s="1"/>
  <c r="AX233" i="28"/>
  <c r="BA233" i="28"/>
  <c r="AZ233" i="28"/>
  <c r="BE359" i="28"/>
  <c r="BF359" i="28" s="1"/>
  <c r="BC359" i="28"/>
  <c r="AV335" i="28"/>
  <c r="AU335" i="28"/>
  <c r="AS335" i="28"/>
  <c r="AT335" i="28" s="1"/>
  <c r="AV263" i="28"/>
  <c r="AU263" i="28"/>
  <c r="AS263" i="28"/>
  <c r="AT263" i="28" s="1"/>
  <c r="AI176" i="28"/>
  <c r="AK176" i="28"/>
  <c r="BA395" i="28"/>
  <c r="AX395" i="28"/>
  <c r="AZ395" i="28"/>
  <c r="BA371" i="28"/>
  <c r="AZ371" i="28"/>
  <c r="AX371" i="28"/>
  <c r="AY371" i="28" s="1"/>
  <c r="BA347" i="28"/>
  <c r="AX347" i="28"/>
  <c r="AY347" i="28" s="1"/>
  <c r="AZ347" i="28"/>
  <c r="AQ299" i="28"/>
  <c r="AN299" i="28"/>
  <c r="AO299" i="28" s="1"/>
  <c r="AP299" i="28"/>
  <c r="AQ227" i="28"/>
  <c r="AP227" i="28"/>
  <c r="AN227" i="28"/>
  <c r="AO227" i="28" s="1"/>
  <c r="AV447" i="28"/>
  <c r="AS447" i="28"/>
  <c r="AT447" i="28" s="1"/>
  <c r="AU447" i="28"/>
  <c r="AV423" i="28"/>
  <c r="AU423" i="28"/>
  <c r="AS423" i="28"/>
  <c r="AT423" i="28" s="1"/>
  <c r="AU399" i="28"/>
  <c r="AV399" i="28"/>
  <c r="AS399" i="28"/>
  <c r="AT399" i="28" s="1"/>
  <c r="AV375" i="28"/>
  <c r="AS375" i="28"/>
  <c r="AT375" i="28" s="1"/>
  <c r="AU375" i="28"/>
  <c r="AV351" i="28"/>
  <c r="AU351" i="28"/>
  <c r="AS351" i="28"/>
  <c r="AT351" i="28" s="1"/>
  <c r="AI310" i="28"/>
  <c r="AK310" i="28"/>
  <c r="AK238" i="28"/>
  <c r="AL238" i="28" s="1"/>
  <c r="AI238" i="28"/>
  <c r="AQ449" i="28"/>
  <c r="AN449" i="28"/>
  <c r="AO449" i="28" s="1"/>
  <c r="AP449" i="28"/>
  <c r="AQ425" i="28"/>
  <c r="AN425" i="28"/>
  <c r="AO425" i="28" s="1"/>
  <c r="AP425" i="28"/>
  <c r="AQ401" i="28"/>
  <c r="AN401" i="28"/>
  <c r="AO401" i="28" s="1"/>
  <c r="AP401" i="28"/>
  <c r="AQ377" i="28"/>
  <c r="AP377" i="28"/>
  <c r="AN377" i="28"/>
  <c r="AO377" i="28" s="1"/>
  <c r="AQ353" i="28"/>
  <c r="AN353" i="28"/>
  <c r="AO353" i="28" s="1"/>
  <c r="AP353" i="28"/>
  <c r="BA315" i="28"/>
  <c r="AZ315" i="28"/>
  <c r="AX315" i="28"/>
  <c r="AX243" i="28"/>
  <c r="AY243" i="28" s="1"/>
  <c r="BA243" i="28"/>
  <c r="AZ243" i="28"/>
  <c r="AI411" i="28"/>
  <c r="AK411" i="28"/>
  <c r="AL411" i="28" s="1"/>
  <c r="AK387" i="28"/>
  <c r="AI387" i="28"/>
  <c r="AI363" i="28"/>
  <c r="AK363" i="28"/>
  <c r="AL363" i="28" s="1"/>
  <c r="AI339" i="28"/>
  <c r="AK339" i="28"/>
  <c r="AV273" i="28"/>
  <c r="AU273" i="28"/>
  <c r="AS273" i="28"/>
  <c r="AT273" i="28" s="1"/>
  <c r="BA199" i="28"/>
  <c r="AX199" i="28"/>
  <c r="AZ199" i="28"/>
  <c r="BJ396" i="28"/>
  <c r="BK396" i="28"/>
  <c r="BH396" i="28"/>
  <c r="BJ372" i="28"/>
  <c r="BK372" i="28"/>
  <c r="BH372" i="28"/>
  <c r="BJ348" i="28"/>
  <c r="BK348" i="28"/>
  <c r="BH348" i="28"/>
  <c r="AQ303" i="28"/>
  <c r="AN303" i="28"/>
  <c r="AO303" i="28" s="1"/>
  <c r="AP303" i="28"/>
  <c r="AQ231" i="28"/>
  <c r="AN231" i="28"/>
  <c r="AO231" i="28" s="1"/>
  <c r="AP231" i="28"/>
  <c r="BE418" i="28"/>
  <c r="BF418" i="28" s="1"/>
  <c r="BC418" i="28"/>
  <c r="BE394" i="28"/>
  <c r="BF394" i="28" s="1"/>
  <c r="BC394" i="28"/>
  <c r="BE370" i="28"/>
  <c r="BF370" i="28" s="1"/>
  <c r="BC370" i="28"/>
  <c r="BE346" i="28"/>
  <c r="BF346" i="28" s="1"/>
  <c r="BC346" i="28"/>
  <c r="AI296" i="28"/>
  <c r="AK296" i="28"/>
  <c r="AI224" i="28"/>
  <c r="AK224" i="28"/>
  <c r="BA404" i="28"/>
  <c r="AZ404" i="28"/>
  <c r="AX404" i="28"/>
  <c r="BA380" i="28"/>
  <c r="AX380" i="28"/>
  <c r="AY380" i="28" s="1"/>
  <c r="AZ380" i="28"/>
  <c r="BA356" i="28"/>
  <c r="AZ356" i="28"/>
  <c r="AX356" i="28"/>
  <c r="BA325" i="28"/>
  <c r="AZ325" i="28"/>
  <c r="AX325" i="28"/>
  <c r="BA253" i="28"/>
  <c r="AZ253" i="28"/>
  <c r="AX253" i="28"/>
  <c r="AV454" i="28"/>
  <c r="AS454" i="28"/>
  <c r="AT454" i="28" s="1"/>
  <c r="AU454" i="28"/>
  <c r="AV430" i="28"/>
  <c r="AU430" i="28"/>
  <c r="AS430" i="28"/>
  <c r="AT430" i="28" s="1"/>
  <c r="AU406" i="28"/>
  <c r="AV406" i="28"/>
  <c r="AS406" i="28"/>
  <c r="AT406" i="28" s="1"/>
  <c r="AV382" i="28"/>
  <c r="AS382" i="28"/>
  <c r="AT382" i="28" s="1"/>
  <c r="AU382" i="28"/>
  <c r="AV358" i="28"/>
  <c r="AU358" i="28"/>
  <c r="AS358" i="28"/>
  <c r="AT358" i="28" s="1"/>
  <c r="AV331" i="28"/>
  <c r="AU331" i="28"/>
  <c r="AS331" i="28"/>
  <c r="AT331" i="28" s="1"/>
  <c r="AV259" i="28"/>
  <c r="AS259" i="28"/>
  <c r="AT259" i="28" s="1"/>
  <c r="AU259" i="28"/>
  <c r="AQ205" i="28"/>
  <c r="AN205" i="28"/>
  <c r="AO205" i="28" s="1"/>
  <c r="AP205" i="28"/>
  <c r="AQ181" i="28"/>
  <c r="AN181" i="28"/>
  <c r="AO181" i="28" s="1"/>
  <c r="AP181" i="28"/>
  <c r="AK327" i="28"/>
  <c r="AL327" i="28" s="1"/>
  <c r="AI327" i="28"/>
  <c r="AI303" i="28"/>
  <c r="AK303" i="28"/>
  <c r="AI279" i="28"/>
  <c r="AK279" i="28"/>
  <c r="AK255" i="28"/>
  <c r="AL255" i="28" s="1"/>
  <c r="AI255" i="28"/>
  <c r="AK231" i="28"/>
  <c r="AI231" i="28"/>
  <c r="AK207" i="28"/>
  <c r="AI207" i="28"/>
  <c r="AI183" i="28"/>
  <c r="AK183" i="28"/>
  <c r="BK328" i="28"/>
  <c r="BJ328" i="28"/>
  <c r="BH328" i="28"/>
  <c r="BK304" i="28"/>
  <c r="BJ304" i="28"/>
  <c r="BH304" i="28"/>
  <c r="BK280" i="28"/>
  <c r="BJ280" i="28"/>
  <c r="BH280" i="28"/>
  <c r="BK256" i="28"/>
  <c r="BJ256" i="28"/>
  <c r="BH256" i="28"/>
  <c r="BJ232" i="28"/>
  <c r="BK232" i="28"/>
  <c r="BH232" i="28"/>
  <c r="BJ208" i="28"/>
  <c r="BK208" i="28"/>
  <c r="BH208" i="28"/>
  <c r="BJ184" i="28"/>
  <c r="BK184" i="28"/>
  <c r="BH184" i="28"/>
  <c r="BE330" i="28"/>
  <c r="BF330" i="28" s="1"/>
  <c r="BC330" i="28"/>
  <c r="BE306" i="28"/>
  <c r="BF306" i="28" s="1"/>
  <c r="BC306" i="28"/>
  <c r="BE282" i="28"/>
  <c r="BF282" i="28" s="1"/>
  <c r="BC282" i="28"/>
  <c r="BE258" i="28"/>
  <c r="BF258" i="28" s="1"/>
  <c r="BC258" i="28"/>
  <c r="BE234" i="28"/>
  <c r="BF234" i="28" s="1"/>
  <c r="BC234" i="28"/>
  <c r="BE210" i="28"/>
  <c r="BF210" i="28" s="1"/>
  <c r="BC210" i="28"/>
  <c r="BE186" i="28"/>
  <c r="BF186" i="28" s="1"/>
  <c r="BC186" i="28"/>
  <c r="BA332" i="28"/>
  <c r="AZ332" i="28"/>
  <c r="AX332" i="28"/>
  <c r="AY332" i="28" s="1"/>
  <c r="BA308" i="28"/>
  <c r="AZ308" i="28"/>
  <c r="AX308" i="28"/>
  <c r="BA284" i="28"/>
  <c r="AX284" i="28"/>
  <c r="AZ284" i="28"/>
  <c r="BA260" i="28"/>
  <c r="AZ260" i="28"/>
  <c r="AX260" i="28"/>
  <c r="AY260" i="28" s="1"/>
  <c r="BA236" i="28"/>
  <c r="AX236" i="28"/>
  <c r="AZ236" i="28"/>
  <c r="AX212" i="28"/>
  <c r="AY212" i="28" s="1"/>
  <c r="BA212" i="28"/>
  <c r="AZ212" i="28"/>
  <c r="AX188" i="28"/>
  <c r="AY188" i="28" s="1"/>
  <c r="BA188" i="28"/>
  <c r="AZ188" i="28"/>
  <c r="AV334" i="28"/>
  <c r="AU334" i="28"/>
  <c r="AS334" i="28"/>
  <c r="AT334" i="28" s="1"/>
  <c r="AV310" i="28"/>
  <c r="AS310" i="28"/>
  <c r="AT310" i="28" s="1"/>
  <c r="AU310" i="28"/>
  <c r="AV286" i="28"/>
  <c r="AU286" i="28"/>
  <c r="AS286" i="28"/>
  <c r="AT286" i="28" s="1"/>
  <c r="AU262" i="28"/>
  <c r="AV262" i="28"/>
  <c r="AS262" i="28"/>
  <c r="AT262" i="28" s="1"/>
  <c r="AV238" i="28"/>
  <c r="AS238" i="28"/>
  <c r="AT238" i="28" s="1"/>
  <c r="AU238" i="28"/>
  <c r="AV214" i="28"/>
  <c r="AU214" i="28"/>
  <c r="AS214" i="28"/>
  <c r="AT214" i="28" s="1"/>
  <c r="AV190" i="28"/>
  <c r="AS190" i="28"/>
  <c r="AT190" i="28" s="1"/>
  <c r="AU190" i="28"/>
  <c r="AV166" i="28"/>
  <c r="AS166" i="28"/>
  <c r="AT166" i="28" s="1"/>
  <c r="AU166" i="28"/>
  <c r="AQ312" i="28"/>
  <c r="AN312" i="28"/>
  <c r="AO312" i="28" s="1"/>
  <c r="AP312" i="28"/>
  <c r="AQ288" i="28"/>
  <c r="AN288" i="28"/>
  <c r="AO288" i="28" s="1"/>
  <c r="AP288" i="28"/>
  <c r="AQ264" i="28"/>
  <c r="AN264" i="28"/>
  <c r="AO264" i="28" s="1"/>
  <c r="AP264" i="28"/>
  <c r="AQ240" i="28"/>
  <c r="AN240" i="28"/>
  <c r="AO240" i="28" s="1"/>
  <c r="AP240" i="28"/>
  <c r="AQ216" i="28"/>
  <c r="AN216" i="28"/>
  <c r="AO216" i="28" s="1"/>
  <c r="AP216" i="28"/>
  <c r="AQ192" i="28"/>
  <c r="AN192" i="28"/>
  <c r="AO192" i="28" s="1"/>
  <c r="AP192" i="28"/>
  <c r="AQ168" i="28"/>
  <c r="AN168" i="28"/>
  <c r="AO168" i="28" s="1"/>
  <c r="AP168" i="28"/>
  <c r="BJ317" i="28"/>
  <c r="BK317" i="28"/>
  <c r="BH317" i="28"/>
  <c r="BK293" i="28"/>
  <c r="BJ293" i="28"/>
  <c r="BH293" i="28"/>
  <c r="BK269" i="28"/>
  <c r="BJ269" i="28"/>
  <c r="BH269" i="28"/>
  <c r="BK245" i="28"/>
  <c r="BJ245" i="28"/>
  <c r="BH245" i="28"/>
  <c r="BK221" i="28"/>
  <c r="BJ221" i="28"/>
  <c r="BH221" i="28"/>
  <c r="BK197" i="28"/>
  <c r="BJ197" i="28"/>
  <c r="BH197" i="28"/>
  <c r="BK173" i="28"/>
  <c r="BJ173" i="28"/>
  <c r="BH173" i="28"/>
  <c r="BE319" i="28"/>
  <c r="BF319" i="28" s="1"/>
  <c r="BC319" i="28"/>
  <c r="BE295" i="28"/>
  <c r="BF295" i="28" s="1"/>
  <c r="BC295" i="28"/>
  <c r="BE271" i="28"/>
  <c r="BF271" i="28" s="1"/>
  <c r="BC271" i="28"/>
  <c r="BE247" i="28"/>
  <c r="BF247" i="28" s="1"/>
  <c r="BC247" i="28"/>
  <c r="BE223" i="28"/>
  <c r="BF223" i="28" s="1"/>
  <c r="BC223" i="28"/>
  <c r="BE199" i="28"/>
  <c r="BF199" i="28" s="1"/>
  <c r="BC199" i="28"/>
  <c r="BE175" i="28"/>
  <c r="BF175" i="28" s="1"/>
  <c r="BC175" i="28"/>
  <c r="AX167" i="28"/>
  <c r="BA167" i="28"/>
  <c r="AZ167" i="28"/>
  <c r="AV177" i="28"/>
  <c r="AU177" i="28"/>
  <c r="AS177" i="28"/>
  <c r="AT177" i="28" s="1"/>
  <c r="AK430" i="28"/>
  <c r="AI430" i="28"/>
  <c r="AI141" i="28"/>
  <c r="AK141" i="28"/>
  <c r="AL141" i="28" s="1"/>
  <c r="BE41" i="28"/>
  <c r="BF41" i="28"/>
  <c r="BC41" i="28"/>
  <c r="BK36" i="28"/>
  <c r="BJ36" i="28"/>
  <c r="BH36" i="28"/>
  <c r="AX62" i="28"/>
  <c r="AY62" i="28" s="1"/>
  <c r="BA62" i="28"/>
  <c r="AZ62" i="28"/>
  <c r="BA40" i="28"/>
  <c r="AX40" i="28"/>
  <c r="AZ40" i="28"/>
  <c r="BF120" i="28"/>
  <c r="BE120" i="28"/>
  <c r="BC120" i="28"/>
  <c r="AL18" i="28"/>
  <c r="AI18" i="28"/>
  <c r="AJ18" i="28" s="1"/>
  <c r="AK18" i="28"/>
  <c r="AI432" i="28"/>
  <c r="AK432" i="28"/>
  <c r="BK165" i="28"/>
  <c r="BJ165" i="28"/>
  <c r="BH165" i="28"/>
  <c r="AQ35" i="28"/>
  <c r="AP35" i="28"/>
  <c r="AN35" i="28"/>
  <c r="AO35" i="28" s="1"/>
  <c r="AL99" i="28"/>
  <c r="AI99" i="28"/>
  <c r="AJ99" i="28" s="1"/>
  <c r="AK99" i="28"/>
  <c r="AL12" i="28"/>
  <c r="AK12" i="28"/>
  <c r="AI12" i="28"/>
  <c r="AJ12" i="28" s="1"/>
  <c r="BF34" i="28"/>
  <c r="BE34" i="28"/>
  <c r="BC34" i="28"/>
  <c r="BJ95" i="28"/>
  <c r="BH95" i="28"/>
  <c r="BK95" i="28"/>
  <c r="AL16" i="28"/>
  <c r="AK16" i="28"/>
  <c r="AI16" i="28"/>
  <c r="AJ16" i="28" s="1"/>
  <c r="BE164" i="28"/>
  <c r="BF164" i="28" s="1"/>
  <c r="BC164" i="28"/>
  <c r="AI151" i="28"/>
  <c r="AK151" i="28"/>
  <c r="AL151" i="28" s="1"/>
  <c r="BE29" i="28"/>
  <c r="BF29" i="28"/>
  <c r="BC29" i="28"/>
  <c r="AX72" i="28"/>
  <c r="AY72" i="28" s="1"/>
  <c r="BA72" i="28"/>
  <c r="AZ72" i="28"/>
  <c r="AL10" i="28"/>
  <c r="AK10" i="28"/>
  <c r="AI10" i="28"/>
  <c r="AJ10" i="28" s="1"/>
  <c r="BK43" i="28"/>
  <c r="BJ43" i="28"/>
  <c r="BH43" i="28"/>
  <c r="BK19" i="28"/>
  <c r="BJ19" i="28"/>
  <c r="BH19" i="28"/>
  <c r="BK158" i="28"/>
  <c r="BJ158" i="28"/>
  <c r="BH158" i="28"/>
  <c r="BJ134" i="28"/>
  <c r="BK134" i="28"/>
  <c r="BH134" i="28"/>
  <c r="BF104" i="28"/>
  <c r="BE104" i="28"/>
  <c r="BC104" i="28"/>
  <c r="AL62" i="28"/>
  <c r="AI62" i="28"/>
  <c r="AJ62" i="28" s="1"/>
  <c r="AK62" i="28"/>
  <c r="BA440" i="28"/>
  <c r="AZ440" i="28"/>
  <c r="AX440" i="28"/>
  <c r="BA27" i="28"/>
  <c r="AZ27" i="28"/>
  <c r="AX27" i="28"/>
  <c r="AY27" i="28" s="1"/>
  <c r="BA3" i="28"/>
  <c r="AZ3" i="28"/>
  <c r="AX3" i="28"/>
  <c r="AY3" i="28" s="1"/>
  <c r="BA142" i="28"/>
  <c r="AZ142" i="28"/>
  <c r="AX142" i="28"/>
  <c r="BE115" i="28"/>
  <c r="BF115" i="28"/>
  <c r="BC115" i="28"/>
  <c r="AL80" i="28"/>
  <c r="AI80" i="28"/>
  <c r="AJ80" i="28" s="1"/>
  <c r="AK80" i="28"/>
  <c r="AI469" i="28"/>
  <c r="AK469" i="28"/>
  <c r="AV35" i="28"/>
  <c r="AU35" i="28"/>
  <c r="AS35" i="28"/>
  <c r="AT35" i="28" s="1"/>
  <c r="AV11" i="28"/>
  <c r="AS11" i="28"/>
  <c r="AT11" i="28" s="1"/>
  <c r="AU11" i="28"/>
  <c r="AV150" i="28"/>
  <c r="AU150" i="28"/>
  <c r="AS150" i="28"/>
  <c r="AT150" i="28" s="1"/>
  <c r="AL125" i="28"/>
  <c r="AI125" i="28"/>
  <c r="AJ125" i="28" s="1"/>
  <c r="AK125" i="28"/>
  <c r="BJ91" i="28"/>
  <c r="BK91" i="28"/>
  <c r="BH91" i="28"/>
  <c r="AZ492" i="28"/>
  <c r="BA492" i="28"/>
  <c r="AX492" i="28"/>
  <c r="AQ29" i="28"/>
  <c r="AN29" i="28"/>
  <c r="AO29" i="28" s="1"/>
  <c r="AP29" i="28"/>
  <c r="AQ5" i="28"/>
  <c r="AN5" i="28"/>
  <c r="AO5" i="28" s="1"/>
  <c r="AP5" i="28"/>
  <c r="AQ144" i="28"/>
  <c r="AN144" i="28"/>
  <c r="AO144" i="28" s="1"/>
  <c r="AP144" i="28"/>
  <c r="BF117" i="28"/>
  <c r="BE117" i="28"/>
  <c r="BC117" i="28"/>
  <c r="BF82" i="28"/>
  <c r="BE82" i="28"/>
  <c r="BC82" i="28"/>
  <c r="AI474" i="28"/>
  <c r="AK474" i="28"/>
  <c r="AL474" i="28" s="1"/>
  <c r="AL39" i="28"/>
  <c r="AK39" i="28"/>
  <c r="AI39" i="28"/>
  <c r="AJ39" i="28" s="1"/>
  <c r="AL15" i="28"/>
  <c r="AK15" i="28"/>
  <c r="AI15" i="28"/>
  <c r="AJ15" i="28" s="1"/>
  <c r="AI154" i="28"/>
  <c r="AK154" i="28"/>
  <c r="AX129" i="28"/>
  <c r="BA129" i="28"/>
  <c r="AZ129" i="28"/>
  <c r="BA97" i="28"/>
  <c r="AZ97" i="28"/>
  <c r="AX97" i="28"/>
  <c r="AY97" i="28" s="1"/>
  <c r="AY98" i="28" s="1"/>
  <c r="AQ47" i="28"/>
  <c r="AN47" i="28"/>
  <c r="AO47" i="28" s="1"/>
  <c r="AP47" i="28"/>
  <c r="BE395" i="28"/>
  <c r="BF395" i="28" s="1"/>
  <c r="BC395" i="28"/>
  <c r="BJ139" i="28"/>
  <c r="BK139" i="28"/>
  <c r="BH139" i="28"/>
  <c r="AL112" i="28"/>
  <c r="AI112" i="28"/>
  <c r="AJ112" i="28" s="1"/>
  <c r="AK112" i="28"/>
  <c r="AL75" i="28"/>
  <c r="AI75" i="28"/>
  <c r="AJ75" i="28" s="1"/>
  <c r="AK75" i="28"/>
  <c r="AI461" i="28"/>
  <c r="AK461" i="28"/>
  <c r="AL461" i="28" s="1"/>
  <c r="BE155" i="28"/>
  <c r="BF155" i="28" s="1"/>
  <c r="BC155" i="28"/>
  <c r="AX131" i="28"/>
  <c r="BA131" i="28"/>
  <c r="AZ131" i="28"/>
  <c r="BK99" i="28"/>
  <c r="BJ99" i="28"/>
  <c r="BH99" i="28"/>
  <c r="BA52" i="28"/>
  <c r="AZ52" i="28"/>
  <c r="AX52" i="28"/>
  <c r="BE423" i="28"/>
  <c r="BF423" i="28" s="1"/>
  <c r="BC423" i="28"/>
  <c r="AX147" i="28"/>
  <c r="BA147" i="28"/>
  <c r="AZ147" i="28"/>
  <c r="BE121" i="28"/>
  <c r="BF121" i="28"/>
  <c r="BC121" i="28"/>
  <c r="BF87" i="28"/>
  <c r="BE87" i="28"/>
  <c r="BC87" i="28"/>
  <c r="AK484" i="28"/>
  <c r="AI484" i="28"/>
  <c r="AU40" i="28"/>
  <c r="AV40" i="28"/>
  <c r="AS40" i="28"/>
  <c r="AT40" i="28" s="1"/>
  <c r="AV16" i="28"/>
  <c r="AU16" i="28"/>
  <c r="AS16" i="28"/>
  <c r="AT16" i="28" s="1"/>
  <c r="AV155" i="28"/>
  <c r="AS155" i="28"/>
  <c r="AT155" i="28" s="1"/>
  <c r="AU155" i="28"/>
  <c r="AL131" i="28"/>
  <c r="AI131" i="28"/>
  <c r="AJ131" i="28" s="1"/>
  <c r="AK131" i="28"/>
  <c r="AX99" i="28"/>
  <c r="BA99" i="28"/>
  <c r="AZ99" i="28"/>
  <c r="AQ51" i="28"/>
  <c r="AP51" i="28"/>
  <c r="AN51" i="28"/>
  <c r="AO51" i="28" s="1"/>
  <c r="BJ420" i="28"/>
  <c r="BK420" i="28"/>
  <c r="BH420" i="28"/>
  <c r="AQ24" i="28"/>
  <c r="AP24" i="28"/>
  <c r="AN24" i="28"/>
  <c r="AO24" i="28" s="1"/>
  <c r="AQ163" i="28"/>
  <c r="AP163" i="28"/>
  <c r="AN163" i="28"/>
  <c r="AO163" i="28" s="1"/>
  <c r="AQ139" i="28"/>
  <c r="AN139" i="28"/>
  <c r="AO139" i="28" s="1"/>
  <c r="AP139" i="28"/>
  <c r="AQ111" i="28"/>
  <c r="AN111" i="28"/>
  <c r="AO111" i="28" s="1"/>
  <c r="AP111" i="28"/>
  <c r="BE73" i="28"/>
  <c r="BC73" i="28"/>
  <c r="BF73" i="28"/>
  <c r="AI459" i="28"/>
  <c r="AK459" i="28"/>
  <c r="BK102" i="28"/>
  <c r="BJ102" i="28"/>
  <c r="BH102" i="28"/>
  <c r="BK78" i="28"/>
  <c r="BJ78" i="28"/>
  <c r="BH78" i="28"/>
  <c r="BK54" i="28"/>
  <c r="BJ54" i="28"/>
  <c r="BH54" i="28"/>
  <c r="BJ486" i="28"/>
  <c r="BK486" i="28"/>
  <c r="BH486" i="28"/>
  <c r="BJ462" i="28"/>
  <c r="BK462" i="28"/>
  <c r="BH462" i="28"/>
  <c r="BA429" i="28"/>
  <c r="AZ429" i="28"/>
  <c r="AX429" i="28"/>
  <c r="BF76" i="28"/>
  <c r="BE76" i="28"/>
  <c r="BC76" i="28"/>
  <c r="BE52" i="28"/>
  <c r="BF52" i="28"/>
  <c r="BC52" i="28"/>
  <c r="BE484" i="28"/>
  <c r="BF484" i="28" s="1"/>
  <c r="BC484" i="28"/>
  <c r="BE460" i="28"/>
  <c r="BF460" i="28" s="1"/>
  <c r="BC460" i="28"/>
  <c r="AK425" i="28"/>
  <c r="AI425" i="28"/>
  <c r="AK216" i="28"/>
  <c r="AI216" i="28"/>
  <c r="AV90" i="28"/>
  <c r="AU90" i="28"/>
  <c r="AS90" i="28"/>
  <c r="AT90" i="28" s="1"/>
  <c r="AU66" i="28"/>
  <c r="AV66" i="28"/>
  <c r="AS66" i="28"/>
  <c r="AT66" i="28" s="1"/>
  <c r="AV498" i="28"/>
  <c r="AU498" i="28"/>
  <c r="AS498" i="28"/>
  <c r="AT498" i="28" s="1"/>
  <c r="AU474" i="28"/>
  <c r="AV474" i="28"/>
  <c r="AS474" i="28"/>
  <c r="AT474" i="28" s="1"/>
  <c r="BK446" i="28"/>
  <c r="BJ446" i="28"/>
  <c r="BH446" i="28"/>
  <c r="BE379" i="28"/>
  <c r="BF379" i="28" s="1"/>
  <c r="BC379" i="28"/>
  <c r="AQ118" i="28"/>
  <c r="AN118" i="28"/>
  <c r="AO118" i="28" s="1"/>
  <c r="AP118" i="28"/>
  <c r="AQ94" i="28"/>
  <c r="AP94" i="28"/>
  <c r="AN94" i="28"/>
  <c r="AO94" i="28" s="1"/>
  <c r="AQ70" i="28"/>
  <c r="AN70" i="28"/>
  <c r="AO70" i="28" s="1"/>
  <c r="AP70" i="28"/>
  <c r="AQ46" i="28"/>
  <c r="AP46" i="28"/>
  <c r="AN46" i="28"/>
  <c r="AO46" i="28" s="1"/>
  <c r="AQ478" i="28"/>
  <c r="AN478" i="28"/>
  <c r="AO478" i="28" s="1"/>
  <c r="AP478" i="28"/>
  <c r="BE452" i="28"/>
  <c r="BF452" i="28" s="1"/>
  <c r="BC452" i="28"/>
  <c r="AK402" i="28"/>
  <c r="AI402" i="28"/>
  <c r="BJ59" i="28"/>
  <c r="BH59" i="28"/>
  <c r="BK59" i="28"/>
  <c r="BJ491" i="28"/>
  <c r="BK491" i="28"/>
  <c r="BH491" i="28"/>
  <c r="BK467" i="28"/>
  <c r="BJ467" i="28"/>
  <c r="BH467" i="28"/>
  <c r="AI437" i="28"/>
  <c r="AK437" i="28"/>
  <c r="AL437" i="28" s="1"/>
  <c r="AK264" i="28"/>
  <c r="AI264" i="28"/>
  <c r="BE49" i="28"/>
  <c r="BC49" i="28"/>
  <c r="BF49" i="28"/>
  <c r="BE481" i="28"/>
  <c r="BF481" i="28" s="1"/>
  <c r="BC481" i="28"/>
  <c r="BE457" i="28"/>
  <c r="BF457" i="28" s="1"/>
  <c r="BC457" i="28"/>
  <c r="AK419" i="28"/>
  <c r="AI419" i="28"/>
  <c r="AX71" i="28"/>
  <c r="AY71" i="28" s="1"/>
  <c r="BA71" i="28"/>
  <c r="AZ71" i="28"/>
  <c r="BA47" i="28"/>
  <c r="AX47" i="28"/>
  <c r="AZ47" i="28"/>
  <c r="BA479" i="28"/>
  <c r="AZ479" i="28"/>
  <c r="AX479" i="28"/>
  <c r="BE454" i="28"/>
  <c r="BF454" i="28" s="1"/>
  <c r="BC454" i="28"/>
  <c r="AI410" i="28"/>
  <c r="AK410" i="28"/>
  <c r="AU121" i="28"/>
  <c r="AV121" i="28"/>
  <c r="AS121" i="28"/>
  <c r="AT121" i="28" s="1"/>
  <c r="AU97" i="28"/>
  <c r="AV97" i="28"/>
  <c r="AS97" i="28"/>
  <c r="AT97" i="28" s="1"/>
  <c r="AU73" i="28"/>
  <c r="AV73" i="28"/>
  <c r="AS73" i="28"/>
  <c r="AT73" i="28" s="1"/>
  <c r="AU49" i="28"/>
  <c r="AV49" i="28"/>
  <c r="AS49" i="28"/>
  <c r="AT49" i="28" s="1"/>
  <c r="AV481" i="28"/>
  <c r="AS481" i="28"/>
  <c r="AT481" i="28" s="1"/>
  <c r="AU481" i="28"/>
  <c r="AQ457" i="28"/>
  <c r="AN457" i="28"/>
  <c r="AO457" i="28" s="1"/>
  <c r="AP457" i="28"/>
  <c r="BA418" i="28"/>
  <c r="AX418" i="28"/>
  <c r="AZ418" i="28"/>
  <c r="AI396" i="28"/>
  <c r="AK396" i="28"/>
  <c r="AQ444" i="28"/>
  <c r="AN444" i="28"/>
  <c r="AO444" i="28" s="1"/>
  <c r="AP444" i="28"/>
  <c r="AQ420" i="28"/>
  <c r="AN420" i="28"/>
  <c r="AO420" i="28" s="1"/>
  <c r="AP420" i="28"/>
  <c r="AQ396" i="28"/>
  <c r="AN396" i="28"/>
  <c r="AO396" i="28" s="1"/>
  <c r="AP396" i="28"/>
  <c r="AQ372" i="28"/>
  <c r="AN372" i="28"/>
  <c r="AO372" i="28" s="1"/>
  <c r="AP372" i="28"/>
  <c r="AQ348" i="28"/>
  <c r="AN348" i="28"/>
  <c r="AO348" i="28" s="1"/>
  <c r="AP348" i="28"/>
  <c r="AQ301" i="28"/>
  <c r="AN301" i="28"/>
  <c r="AO301" i="28" s="1"/>
  <c r="AP301" i="28"/>
  <c r="AQ229" i="28"/>
  <c r="AN229" i="28"/>
  <c r="AO229" i="28" s="1"/>
  <c r="AP229" i="28"/>
  <c r="BK419" i="28"/>
  <c r="BJ419" i="28"/>
  <c r="BH419" i="28"/>
  <c r="BJ395" i="28"/>
  <c r="BK395" i="28"/>
  <c r="BH395" i="28"/>
  <c r="BK371" i="28"/>
  <c r="BJ371" i="28"/>
  <c r="BH371" i="28"/>
  <c r="BK347" i="28"/>
  <c r="BJ347" i="28"/>
  <c r="BH347" i="28"/>
  <c r="BA299" i="28"/>
  <c r="AZ299" i="28"/>
  <c r="AX299" i="28"/>
  <c r="AX227" i="28"/>
  <c r="AY227" i="28" s="1"/>
  <c r="BA227" i="28"/>
  <c r="AZ227" i="28"/>
  <c r="BE357" i="28"/>
  <c r="BF357" i="28" s="1"/>
  <c r="BC357" i="28"/>
  <c r="AV329" i="28"/>
  <c r="AU329" i="28"/>
  <c r="AS329" i="28"/>
  <c r="AT329" i="28" s="1"/>
  <c r="AV257" i="28"/>
  <c r="AU257" i="28"/>
  <c r="AS257" i="28"/>
  <c r="AT257" i="28" s="1"/>
  <c r="BA417" i="28"/>
  <c r="AZ417" i="28"/>
  <c r="AX417" i="28"/>
  <c r="AZ393" i="28"/>
  <c r="BA393" i="28"/>
  <c r="AX393" i="28"/>
  <c r="BA369" i="28"/>
  <c r="AZ369" i="28"/>
  <c r="AX369" i="28"/>
  <c r="AY369" i="28" s="1"/>
  <c r="AZ345" i="28"/>
  <c r="BA345" i="28"/>
  <c r="AX345" i="28"/>
  <c r="AY345" i="28" s="1"/>
  <c r="AQ293" i="28"/>
  <c r="AN293" i="28"/>
  <c r="AO293" i="28" s="1"/>
  <c r="AP293" i="28"/>
  <c r="AQ221" i="28"/>
  <c r="AN221" i="28"/>
  <c r="AO221" i="28" s="1"/>
  <c r="AP221" i="28"/>
  <c r="AU445" i="28"/>
  <c r="AV445" i="28"/>
  <c r="AS445" i="28"/>
  <c r="AT445" i="28" s="1"/>
  <c r="AV421" i="28"/>
  <c r="AS421" i="28"/>
  <c r="AT421" i="28" s="1"/>
  <c r="AU421" i="28"/>
  <c r="AV397" i="28"/>
  <c r="AS397" i="28"/>
  <c r="AT397" i="28" s="1"/>
  <c r="AU397" i="28"/>
  <c r="AV373" i="28"/>
  <c r="AU373" i="28"/>
  <c r="AS373" i="28"/>
  <c r="AT373" i="28" s="1"/>
  <c r="AV349" i="28"/>
  <c r="AS349" i="28"/>
  <c r="AT349" i="28" s="1"/>
  <c r="AU349" i="28"/>
  <c r="AI304" i="28"/>
  <c r="AK304" i="28"/>
  <c r="AL304" i="28" s="1"/>
  <c r="AK232" i="28"/>
  <c r="AI232" i="28"/>
  <c r="AQ447" i="28"/>
  <c r="AN447" i="28"/>
  <c r="AO447" i="28" s="1"/>
  <c r="AP447" i="28"/>
  <c r="AQ423" i="28"/>
  <c r="AN423" i="28"/>
  <c r="AO423" i="28" s="1"/>
  <c r="AP423" i="28"/>
  <c r="AQ399" i="28"/>
  <c r="AN399" i="28"/>
  <c r="AO399" i="28" s="1"/>
  <c r="AP399" i="28"/>
  <c r="AQ375" i="28"/>
  <c r="AN375" i="28"/>
  <c r="AO375" i="28" s="1"/>
  <c r="AP375" i="28"/>
  <c r="AQ351" i="28"/>
  <c r="AP351" i="28"/>
  <c r="AN351" i="28"/>
  <c r="AO351" i="28" s="1"/>
  <c r="AZ309" i="28"/>
  <c r="BA309" i="28"/>
  <c r="AX309" i="28"/>
  <c r="AX237" i="28"/>
  <c r="BA237" i="28"/>
  <c r="AZ237" i="28"/>
  <c r="AK409" i="28"/>
  <c r="AI409" i="28"/>
  <c r="AI385" i="28"/>
  <c r="AK385" i="28"/>
  <c r="AK361" i="28"/>
  <c r="AL361" i="28" s="1"/>
  <c r="AI361" i="28"/>
  <c r="AK337" i="28"/>
  <c r="AI337" i="28"/>
  <c r="AV267" i="28"/>
  <c r="AU267" i="28"/>
  <c r="AS267" i="28"/>
  <c r="AT267" i="28" s="1"/>
  <c r="BA187" i="28"/>
  <c r="AZ187" i="28"/>
  <c r="AX187" i="28"/>
  <c r="BK394" i="28"/>
  <c r="BJ394" i="28"/>
  <c r="BH394" i="28"/>
  <c r="BJ370" i="28"/>
  <c r="BK370" i="28"/>
  <c r="BH370" i="28"/>
  <c r="BK346" i="28"/>
  <c r="BJ346" i="28"/>
  <c r="BH346" i="28"/>
  <c r="AQ297" i="28"/>
  <c r="AP297" i="28"/>
  <c r="AN297" i="28"/>
  <c r="AO297" i="28" s="1"/>
  <c r="AQ225" i="28"/>
  <c r="AP225" i="28"/>
  <c r="AN225" i="28"/>
  <c r="AO225" i="28" s="1"/>
  <c r="BE416" i="28"/>
  <c r="BF416" i="28" s="1"/>
  <c r="BC416" i="28"/>
  <c r="BE392" i="28"/>
  <c r="BF392" i="28" s="1"/>
  <c r="BC392" i="28"/>
  <c r="BE368" i="28"/>
  <c r="BF368" i="28" s="1"/>
  <c r="BC368" i="28"/>
  <c r="BE344" i="28"/>
  <c r="BF344" i="28" s="1"/>
  <c r="BC344" i="28"/>
  <c r="AI290" i="28"/>
  <c r="AK290" i="28"/>
  <c r="AL290" i="28" s="1"/>
  <c r="CD290" i="28" s="1"/>
  <c r="CE290" i="28" s="1" a="1"/>
  <c r="CE290" i="28" s="1"/>
  <c r="AK218" i="28"/>
  <c r="AL218" i="28" s="1"/>
  <c r="AI218" i="28"/>
  <c r="AZ402" i="28"/>
  <c r="BA402" i="28"/>
  <c r="AX402" i="28"/>
  <c r="AY402" i="28" s="1"/>
  <c r="AY403" i="28" s="1"/>
  <c r="AY404" i="28" s="1"/>
  <c r="AY405" i="28" s="1"/>
  <c r="AY406" i="28" s="1"/>
  <c r="AY407" i="28" s="1"/>
  <c r="AY408" i="28" s="1"/>
  <c r="BA378" i="28"/>
  <c r="AZ378" i="28"/>
  <c r="AX378" i="28"/>
  <c r="BA354" i="28"/>
  <c r="AZ354" i="28"/>
  <c r="AX354" i="28"/>
  <c r="BA319" i="28"/>
  <c r="AX319" i="28"/>
  <c r="AZ319" i="28"/>
  <c r="BA247" i="28"/>
  <c r="AZ247" i="28"/>
  <c r="AX247" i="28"/>
  <c r="AU452" i="28"/>
  <c r="AV452" i="28"/>
  <c r="AS452" i="28"/>
  <c r="AT452" i="28" s="1"/>
  <c r="AV428" i="28"/>
  <c r="AS428" i="28"/>
  <c r="AT428" i="28" s="1"/>
  <c r="AU428" i="28"/>
  <c r="AV404" i="28"/>
  <c r="AU404" i="28"/>
  <c r="AS404" i="28"/>
  <c r="AT404" i="28" s="1"/>
  <c r="AV380" i="28"/>
  <c r="AU380" i="28"/>
  <c r="AS380" i="28"/>
  <c r="AT380" i="28" s="1"/>
  <c r="AV356" i="28"/>
  <c r="AU356" i="28"/>
  <c r="AS356" i="28"/>
  <c r="AT356" i="28" s="1"/>
  <c r="AV325" i="28"/>
  <c r="AU325" i="28"/>
  <c r="AS325" i="28"/>
  <c r="AT325" i="28" s="1"/>
  <c r="AS253" i="28"/>
  <c r="AT253" i="28" s="1"/>
  <c r="AV253" i="28"/>
  <c r="AU253" i="28"/>
  <c r="AQ203" i="28"/>
  <c r="AN203" i="28"/>
  <c r="AO203" i="28" s="1"/>
  <c r="AP203" i="28"/>
  <c r="AQ179" i="28"/>
  <c r="AP179" i="28"/>
  <c r="AN179" i="28"/>
  <c r="AO179" i="28" s="1"/>
  <c r="AK325" i="28"/>
  <c r="AI325" i="28"/>
  <c r="AI301" i="28"/>
  <c r="AK301" i="28"/>
  <c r="AL301" i="28" s="1"/>
  <c r="AI277" i="28"/>
  <c r="AK277" i="28"/>
  <c r="AI253" i="28"/>
  <c r="AK253" i="28"/>
  <c r="AK229" i="28"/>
  <c r="AI229" i="28"/>
  <c r="AK205" i="28"/>
  <c r="AI205" i="28"/>
  <c r="AK181" i="28"/>
  <c r="AI181" i="28"/>
  <c r="BJ326" i="28"/>
  <c r="BK326" i="28"/>
  <c r="BH326" i="28"/>
  <c r="BK302" i="28"/>
  <c r="BJ302" i="28"/>
  <c r="BH302" i="28"/>
  <c r="BJ278" i="28"/>
  <c r="BK278" i="28"/>
  <c r="BH278" i="28"/>
  <c r="BK254" i="28"/>
  <c r="BJ254" i="28"/>
  <c r="BH254" i="28"/>
  <c r="BK230" i="28"/>
  <c r="BJ230" i="28"/>
  <c r="BH230" i="28"/>
  <c r="BK206" i="28"/>
  <c r="BJ206" i="28"/>
  <c r="BH206" i="28"/>
  <c r="BK182" i="28"/>
  <c r="BJ182" i="28"/>
  <c r="BH182" i="28"/>
  <c r="BE328" i="28"/>
  <c r="BF328" i="28" s="1"/>
  <c r="BC328" i="28"/>
  <c r="BE304" i="28"/>
  <c r="BF304" i="28" s="1"/>
  <c r="BC304" i="28"/>
  <c r="BE280" i="28"/>
  <c r="BF280" i="28" s="1"/>
  <c r="BC280" i="28"/>
  <c r="BE256" i="28"/>
  <c r="BF256" i="28" s="1"/>
  <c r="BC256" i="28"/>
  <c r="BE232" i="28"/>
  <c r="BF232" i="28" s="1"/>
  <c r="BC232" i="28"/>
  <c r="BE208" i="28"/>
  <c r="BF208" i="28" s="1"/>
  <c r="BC208" i="28"/>
  <c r="BE184" i="28"/>
  <c r="BF184" i="28" s="1"/>
  <c r="BC184" i="28"/>
  <c r="AZ330" i="28"/>
  <c r="BA330" i="28"/>
  <c r="AX330" i="28"/>
  <c r="AY330" i="28" s="1"/>
  <c r="AY331" i="28" s="1"/>
  <c r="BA306" i="28"/>
  <c r="AX306" i="28"/>
  <c r="AY306" i="28" s="1"/>
  <c r="AZ306" i="28"/>
  <c r="AZ282" i="28"/>
  <c r="BA282" i="28"/>
  <c r="AX282" i="28"/>
  <c r="AY282" i="28" s="1"/>
  <c r="BA258" i="28"/>
  <c r="AZ258" i="28"/>
  <c r="AX258" i="28"/>
  <c r="AY258" i="28" s="1"/>
  <c r="AX234" i="28"/>
  <c r="BA234" i="28"/>
  <c r="AZ234" i="28"/>
  <c r="AX210" i="28"/>
  <c r="BA210" i="28"/>
  <c r="AZ210" i="28"/>
  <c r="BA186" i="28"/>
  <c r="AX186" i="28"/>
  <c r="AZ186" i="28"/>
  <c r="AV332" i="28"/>
  <c r="AU332" i="28"/>
  <c r="AS332" i="28"/>
  <c r="AT332" i="28" s="1"/>
  <c r="AV308" i="28"/>
  <c r="AU308" i="28"/>
  <c r="AS308" i="28"/>
  <c r="AT308" i="28" s="1"/>
  <c r="AV284" i="28"/>
  <c r="AU284" i="28"/>
  <c r="AS284" i="28"/>
  <c r="AT284" i="28" s="1"/>
  <c r="AV260" i="28"/>
  <c r="AU260" i="28"/>
  <c r="AS260" i="28"/>
  <c r="AT260" i="28" s="1"/>
  <c r="AV236" i="28"/>
  <c r="AU236" i="28"/>
  <c r="AS236" i="28"/>
  <c r="AT236" i="28" s="1"/>
  <c r="AV212" i="28"/>
  <c r="AU212" i="28"/>
  <c r="AS212" i="28"/>
  <c r="AT212" i="28" s="1"/>
  <c r="AV188" i="28"/>
  <c r="AU188" i="28"/>
  <c r="AS188" i="28"/>
  <c r="AT188" i="28" s="1"/>
  <c r="AQ334" i="28"/>
  <c r="AP334" i="28"/>
  <c r="AN334" i="28"/>
  <c r="AO334" i="28" s="1"/>
  <c r="AQ310" i="28"/>
  <c r="AN310" i="28"/>
  <c r="AO310" i="28" s="1"/>
  <c r="AP310" i="28"/>
  <c r="AQ286" i="28"/>
  <c r="AP286" i="28"/>
  <c r="AN286" i="28"/>
  <c r="AO286" i="28" s="1"/>
  <c r="AQ262" i="28"/>
  <c r="AN262" i="28"/>
  <c r="AO262" i="28" s="1"/>
  <c r="AP262" i="28"/>
  <c r="AQ238" i="28"/>
  <c r="AP238" i="28"/>
  <c r="AN238" i="28"/>
  <c r="AO238" i="28" s="1"/>
  <c r="AQ214" i="28"/>
  <c r="AN214" i="28"/>
  <c r="AO214" i="28" s="1"/>
  <c r="AP214" i="28"/>
  <c r="AQ190" i="28"/>
  <c r="AP190" i="28"/>
  <c r="AN190" i="28"/>
  <c r="AO190" i="28" s="1"/>
  <c r="AQ166" i="28"/>
  <c r="AN166" i="28"/>
  <c r="AO166" i="28" s="1"/>
  <c r="AP166" i="28"/>
  <c r="BK315" i="28"/>
  <c r="BJ315" i="28"/>
  <c r="BH315" i="28"/>
  <c r="BK291" i="28"/>
  <c r="BJ291" i="28"/>
  <c r="BH291" i="28"/>
  <c r="BK267" i="28"/>
  <c r="BJ267" i="28"/>
  <c r="BH267" i="28"/>
  <c r="BK243" i="28"/>
  <c r="BJ243" i="28"/>
  <c r="BH243" i="28"/>
  <c r="BJ219" i="28"/>
  <c r="BK219" i="28"/>
  <c r="BH219" i="28"/>
  <c r="BK195" i="28"/>
  <c r="BJ195" i="28"/>
  <c r="BH195" i="28"/>
  <c r="BK171" i="28"/>
  <c r="BJ171" i="28"/>
  <c r="BH171" i="28"/>
  <c r="BE317" i="28"/>
  <c r="BF317" i="28" s="1"/>
  <c r="BC317" i="28"/>
  <c r="BE293" i="28"/>
  <c r="BF293" i="28" s="1"/>
  <c r="BC293" i="28"/>
  <c r="BE269" i="28"/>
  <c r="BF269" i="28" s="1"/>
  <c r="BC269" i="28"/>
  <c r="BE245" i="28"/>
  <c r="BF245" i="28" s="1"/>
  <c r="BC245" i="28"/>
  <c r="BE221" i="28"/>
  <c r="BF221" i="28" s="1"/>
  <c r="BC221" i="28"/>
  <c r="BE197" i="28"/>
  <c r="BF197" i="28" s="1"/>
  <c r="BC197" i="28"/>
  <c r="BE173" i="28"/>
  <c r="BF173" i="28" s="1"/>
  <c r="BC173" i="28"/>
  <c r="AV199" i="28"/>
  <c r="AU199" i="28"/>
  <c r="AS199" i="28"/>
  <c r="AT199" i="28" s="1"/>
  <c r="AV175" i="28"/>
  <c r="AU175" i="28"/>
  <c r="AS175" i="28"/>
  <c r="AT175" i="28" s="1"/>
  <c r="BJ83" i="28"/>
  <c r="BH83" i="28"/>
  <c r="BK83" i="28"/>
  <c r="BE413" i="28"/>
  <c r="BF413" i="28" s="1"/>
  <c r="BC413" i="28"/>
  <c r="BA24" i="28"/>
  <c r="AZ24" i="28"/>
  <c r="AX24" i="28"/>
  <c r="BA28" i="28"/>
  <c r="AX28" i="28"/>
  <c r="AY28" i="28" s="1"/>
  <c r="AZ28" i="28"/>
  <c r="BF28" i="28"/>
  <c r="BE28" i="28"/>
  <c r="BC28" i="28"/>
  <c r="BE23" i="28"/>
  <c r="BF23" i="28"/>
  <c r="BC23" i="28"/>
  <c r="BA482" i="28"/>
  <c r="AZ482" i="28"/>
  <c r="AX482" i="28"/>
  <c r="AY482" i="28" s="1"/>
  <c r="AY483" i="28" s="1"/>
  <c r="BA36" i="28"/>
  <c r="AX36" i="28"/>
  <c r="AY36" i="28" s="1"/>
  <c r="AZ36" i="28"/>
  <c r="BA104" i="28"/>
  <c r="AZ104" i="28"/>
  <c r="AX104" i="28"/>
  <c r="BJ12" i="28"/>
  <c r="BK12" i="28"/>
  <c r="BH12" i="28"/>
  <c r="AZ14" i="28"/>
  <c r="BA14" i="28"/>
  <c r="AX14" i="28"/>
  <c r="AY14" i="28" s="1"/>
  <c r="AY15" i="28" s="1"/>
  <c r="BE156" i="28"/>
  <c r="BF156" i="28" s="1"/>
  <c r="BC156" i="28"/>
  <c r="AQ31" i="28"/>
  <c r="AN31" i="28"/>
  <c r="AO31" i="28" s="1"/>
  <c r="AP31" i="28"/>
  <c r="AL81" i="28"/>
  <c r="AK81" i="28"/>
  <c r="AI81" i="28"/>
  <c r="AJ81" i="28" s="1"/>
  <c r="BK6" i="28"/>
  <c r="BJ6" i="28"/>
  <c r="BH6" i="28"/>
  <c r="BI6" i="28" s="1"/>
  <c r="BE30" i="28"/>
  <c r="BF30" i="28"/>
  <c r="BC30" i="28"/>
  <c r="AQ77" i="28"/>
  <c r="AN77" i="28"/>
  <c r="AO77" i="28" s="1"/>
  <c r="AP77" i="28"/>
  <c r="BK10" i="28"/>
  <c r="BJ10" i="28"/>
  <c r="BH10" i="28"/>
  <c r="BF2" i="28"/>
  <c r="BE2" i="28"/>
  <c r="BC2" i="28"/>
  <c r="AI139" i="28"/>
  <c r="AK139" i="28"/>
  <c r="AL139" i="28" s="1"/>
  <c r="BE24" i="28"/>
  <c r="BF24" i="28"/>
  <c r="BC24" i="28"/>
  <c r="AQ493" i="28"/>
  <c r="AP493" i="28"/>
  <c r="AN493" i="28"/>
  <c r="AO493" i="28" s="1"/>
  <c r="BK4" i="28"/>
  <c r="BJ4" i="28"/>
  <c r="BH4" i="28"/>
  <c r="BI4" i="28" s="1"/>
  <c r="BJ41" i="28"/>
  <c r="BK41" i="28"/>
  <c r="BH41" i="28"/>
  <c r="BK17" i="28"/>
  <c r="BJ17" i="28"/>
  <c r="BH17" i="28"/>
  <c r="BK156" i="28"/>
  <c r="BJ156" i="28"/>
  <c r="BH156" i="28"/>
  <c r="BK132" i="28"/>
  <c r="BJ132" i="28"/>
  <c r="BH132" i="28"/>
  <c r="BC101" i="28"/>
  <c r="BE101" i="28"/>
  <c r="BF101" i="28"/>
  <c r="CD101" i="28" s="1"/>
  <c r="CE101" i="28" s="1" a="1"/>
  <c r="CE101" i="28" s="1"/>
  <c r="AL56" i="28"/>
  <c r="AI56" i="28"/>
  <c r="AJ56" i="28" s="1"/>
  <c r="AK56" i="28"/>
  <c r="BA431" i="28"/>
  <c r="AZ431" i="28"/>
  <c r="AX431" i="28"/>
  <c r="BA25" i="28"/>
  <c r="AX25" i="28"/>
  <c r="AY25" i="28" s="1"/>
  <c r="AZ25" i="28"/>
  <c r="AX164" i="28"/>
  <c r="BA164" i="28"/>
  <c r="AZ164" i="28"/>
  <c r="AX140" i="28"/>
  <c r="BA140" i="28"/>
  <c r="AZ140" i="28"/>
  <c r="AQ113" i="28"/>
  <c r="AN113" i="28"/>
  <c r="AO113" i="28" s="1"/>
  <c r="AP113" i="28"/>
  <c r="AL76" i="28"/>
  <c r="AI76" i="28"/>
  <c r="AJ76" i="28" s="1"/>
  <c r="AK76" i="28"/>
  <c r="AI463" i="28"/>
  <c r="AK463" i="28"/>
  <c r="AL463" i="28" s="1"/>
  <c r="AV33" i="28"/>
  <c r="AU33" i="28"/>
  <c r="AS33" i="28"/>
  <c r="AT33" i="28" s="1"/>
  <c r="AV9" i="28"/>
  <c r="AS9" i="28"/>
  <c r="AT9" i="28" s="1"/>
  <c r="AU9" i="28"/>
  <c r="AV148" i="28"/>
  <c r="AU148" i="28"/>
  <c r="AS148" i="28"/>
  <c r="AT148" i="28" s="1"/>
  <c r="BE122" i="28"/>
  <c r="BC122" i="28"/>
  <c r="BF122" i="28"/>
  <c r="AL89" i="28"/>
  <c r="AK89" i="28"/>
  <c r="AI89" i="28"/>
  <c r="AJ89" i="28" s="1"/>
  <c r="AZ486" i="28"/>
  <c r="BA486" i="28"/>
  <c r="AX486" i="28"/>
  <c r="AQ27" i="28"/>
  <c r="AN27" i="28"/>
  <c r="AO27" i="28" s="1"/>
  <c r="AP27" i="28"/>
  <c r="AQ3" i="28"/>
  <c r="AP3" i="28"/>
  <c r="AN3" i="28"/>
  <c r="AO3" i="28" s="1"/>
  <c r="AQ142" i="28"/>
  <c r="AP142" i="28"/>
  <c r="AN142" i="28"/>
  <c r="AO142" i="28" s="1"/>
  <c r="AQ115" i="28"/>
  <c r="AP115" i="28"/>
  <c r="AN115" i="28"/>
  <c r="AO115" i="28" s="1"/>
  <c r="BE79" i="28"/>
  <c r="BF79" i="28"/>
  <c r="BC79" i="28"/>
  <c r="AI468" i="28"/>
  <c r="AK468" i="28"/>
  <c r="AL37" i="28"/>
  <c r="AK37" i="28"/>
  <c r="AI37" i="28"/>
  <c r="AJ37" i="28" s="1"/>
  <c r="AL13" i="28"/>
  <c r="AK13" i="28"/>
  <c r="AI13" i="28"/>
  <c r="AJ13" i="28" s="1"/>
  <c r="AI152" i="28"/>
  <c r="AK152" i="28"/>
  <c r="AL127" i="28"/>
  <c r="AK127" i="28"/>
  <c r="AI127" i="28"/>
  <c r="AJ127" i="28" s="1"/>
  <c r="BA94" i="28"/>
  <c r="AZ94" i="28"/>
  <c r="AX94" i="28"/>
  <c r="AY94" i="28" s="1"/>
  <c r="AQ497" i="28"/>
  <c r="AN497" i="28"/>
  <c r="AO497" i="28" s="1"/>
  <c r="AP497" i="28"/>
  <c r="AK270" i="28"/>
  <c r="AI270" i="28"/>
  <c r="BJ137" i="28"/>
  <c r="BK137" i="28"/>
  <c r="BH137" i="28"/>
  <c r="AQ109" i="28"/>
  <c r="AN109" i="28"/>
  <c r="AO109" i="28" s="1"/>
  <c r="AP109" i="28"/>
  <c r="AL71" i="28"/>
  <c r="AI71" i="28"/>
  <c r="AJ71" i="28" s="1"/>
  <c r="AK71" i="28"/>
  <c r="BJ453" i="28"/>
  <c r="BK453" i="28"/>
  <c r="BH453" i="28"/>
  <c r="BE153" i="28"/>
  <c r="BF153" i="28" s="1"/>
  <c r="BC153" i="28"/>
  <c r="AL129" i="28"/>
  <c r="AK129" i="28"/>
  <c r="AI129" i="28"/>
  <c r="AJ129" i="28" s="1"/>
  <c r="AL97" i="28"/>
  <c r="AI97" i="28"/>
  <c r="AJ97" i="28" s="1"/>
  <c r="AK97" i="28"/>
  <c r="BA46" i="28"/>
  <c r="AX46" i="28"/>
  <c r="AZ46" i="28"/>
  <c r="BE389" i="28"/>
  <c r="BF389" i="28" s="1"/>
  <c r="BC389" i="28"/>
  <c r="BA145" i="28"/>
  <c r="AZ145" i="28"/>
  <c r="AX145" i="28"/>
  <c r="AQ119" i="28"/>
  <c r="AN119" i="28"/>
  <c r="AO119" i="28" s="1"/>
  <c r="AP119" i="28"/>
  <c r="BF84" i="28"/>
  <c r="BE84" i="28"/>
  <c r="BC84" i="28"/>
  <c r="AK478" i="28"/>
  <c r="AI478" i="28"/>
  <c r="AV38" i="28"/>
  <c r="AS38" i="28"/>
  <c r="AT38" i="28" s="1"/>
  <c r="AU38" i="28"/>
  <c r="AV14" i="28"/>
  <c r="AS14" i="28"/>
  <c r="AT14" i="28" s="1"/>
  <c r="AU14" i="28"/>
  <c r="AV153" i="28"/>
  <c r="AS153" i="28"/>
  <c r="AT153" i="28" s="1"/>
  <c r="AU153" i="28"/>
  <c r="BE128" i="28"/>
  <c r="BC128" i="28"/>
  <c r="BF128" i="28"/>
  <c r="AX96" i="28"/>
  <c r="BA96" i="28"/>
  <c r="AZ96" i="28"/>
  <c r="AQ45" i="28"/>
  <c r="AN45" i="28"/>
  <c r="AO45" i="28" s="1"/>
  <c r="AP45" i="28"/>
  <c r="AI380" i="28"/>
  <c r="AK380" i="28"/>
  <c r="AL380" i="28" s="1"/>
  <c r="AQ22" i="28"/>
  <c r="AN22" i="28"/>
  <c r="AO22" i="28" s="1"/>
  <c r="AP22" i="28"/>
  <c r="AQ161" i="28"/>
  <c r="AN161" i="28"/>
  <c r="AO161" i="28" s="1"/>
  <c r="AP161" i="28"/>
  <c r="AQ137" i="28"/>
  <c r="AN137" i="28"/>
  <c r="AO137" i="28" s="1"/>
  <c r="AP137" i="28"/>
  <c r="AL108" i="28"/>
  <c r="AK108" i="28"/>
  <c r="AI108" i="28"/>
  <c r="AJ108" i="28" s="1"/>
  <c r="AL69" i="28"/>
  <c r="AK69" i="28"/>
  <c r="AI69" i="28"/>
  <c r="AJ69" i="28" s="1"/>
  <c r="BJ450" i="28"/>
  <c r="BK450" i="28"/>
  <c r="BH450" i="28"/>
  <c r="BK100" i="28"/>
  <c r="BJ100" i="28"/>
  <c r="BH100" i="28"/>
  <c r="BK76" i="28"/>
  <c r="BJ76" i="28"/>
  <c r="BH76" i="28"/>
  <c r="BK52" i="28"/>
  <c r="BJ52" i="28"/>
  <c r="BH52" i="28"/>
  <c r="BJ484" i="28"/>
  <c r="BK484" i="28"/>
  <c r="BH484" i="28"/>
  <c r="BJ460" i="28"/>
  <c r="BK460" i="28"/>
  <c r="BH460" i="28"/>
  <c r="BA425" i="28"/>
  <c r="AZ425" i="28"/>
  <c r="AX425" i="28"/>
  <c r="AY425" i="28" s="1"/>
  <c r="AY426" i="28" s="1"/>
  <c r="BF74" i="28"/>
  <c r="BE74" i="28"/>
  <c r="BC74" i="28"/>
  <c r="BE50" i="28"/>
  <c r="BF50" i="28"/>
  <c r="BC50" i="28"/>
  <c r="BE482" i="28"/>
  <c r="BF482" i="28" s="1"/>
  <c r="BC482" i="28"/>
  <c r="BE458" i="28"/>
  <c r="BF458" i="28" s="1"/>
  <c r="BC458" i="28"/>
  <c r="AK421" i="28"/>
  <c r="AI421" i="28"/>
  <c r="AV112" i="28"/>
  <c r="AU112" i="28"/>
  <c r="AS112" i="28"/>
  <c r="AT112" i="28" s="1"/>
  <c r="AV88" i="28"/>
  <c r="AU88" i="28"/>
  <c r="AS88" i="28"/>
  <c r="AT88" i="28" s="1"/>
  <c r="AV64" i="28"/>
  <c r="AU64" i="28"/>
  <c r="AS64" i="28"/>
  <c r="AT64" i="28" s="1"/>
  <c r="AV496" i="28"/>
  <c r="AS496" i="28"/>
  <c r="AT496" i="28" s="1"/>
  <c r="AU496" i="28"/>
  <c r="AV472" i="28"/>
  <c r="AU472" i="28"/>
  <c r="AS472" i="28"/>
  <c r="AT472" i="28" s="1"/>
  <c r="BK443" i="28"/>
  <c r="BJ443" i="28"/>
  <c r="BH443" i="28"/>
  <c r="AI366" i="28"/>
  <c r="AK366" i="28"/>
  <c r="AQ116" i="28"/>
  <c r="AN116" i="28"/>
  <c r="AO116" i="28" s="1"/>
  <c r="AP116" i="28"/>
  <c r="AQ92" i="28"/>
  <c r="AN92" i="28"/>
  <c r="AO92" i="28" s="1"/>
  <c r="AP92" i="28"/>
  <c r="AQ68" i="28"/>
  <c r="AN68" i="28"/>
  <c r="AO68" i="28" s="1"/>
  <c r="AP68" i="28"/>
  <c r="AQ500" i="28"/>
  <c r="AN500" i="28"/>
  <c r="AO500" i="28" s="1"/>
  <c r="AP500" i="28"/>
  <c r="AQ476" i="28"/>
  <c r="AN476" i="28"/>
  <c r="AO476" i="28" s="1"/>
  <c r="AP476" i="28"/>
  <c r="BE449" i="28"/>
  <c r="BF449" i="28" s="1"/>
  <c r="BC449" i="28"/>
  <c r="AK390" i="28"/>
  <c r="AL390" i="28" s="1"/>
  <c r="AI390" i="28"/>
  <c r="BK57" i="28"/>
  <c r="BJ57" i="28"/>
  <c r="BH57" i="28"/>
  <c r="BJ489" i="28"/>
  <c r="BK489" i="28"/>
  <c r="BH489" i="28"/>
  <c r="BJ465" i="28"/>
  <c r="BK465" i="28"/>
  <c r="BH465" i="28"/>
  <c r="AK434" i="28"/>
  <c r="AI434" i="28"/>
  <c r="AI180" i="28"/>
  <c r="AK180" i="28"/>
  <c r="BE47" i="28"/>
  <c r="BF47" i="28"/>
  <c r="BC47" i="28"/>
  <c r="BE479" i="28"/>
  <c r="BF479" i="28" s="1"/>
  <c r="BC479" i="28"/>
  <c r="BJ454" i="28"/>
  <c r="BK454" i="28"/>
  <c r="BH454" i="28"/>
  <c r="BE411" i="28"/>
  <c r="BF411" i="28" s="1"/>
  <c r="BC411" i="28"/>
  <c r="AX69" i="28"/>
  <c r="AY69" i="28" s="1"/>
  <c r="BA69" i="28"/>
  <c r="AZ69" i="28"/>
  <c r="BA45" i="28"/>
  <c r="AX45" i="28"/>
  <c r="AY45" i="28" s="1"/>
  <c r="AZ45" i="28"/>
  <c r="BA477" i="28"/>
  <c r="AX477" i="28"/>
  <c r="AY477" i="28" s="1"/>
  <c r="AZ477" i="28"/>
  <c r="BE451" i="28"/>
  <c r="BF451" i="28" s="1"/>
  <c r="BC451" i="28"/>
  <c r="AI398" i="28"/>
  <c r="AK398" i="28"/>
  <c r="AV119" i="28"/>
  <c r="AU119" i="28"/>
  <c r="AS119" i="28"/>
  <c r="AT119" i="28" s="1"/>
  <c r="AV95" i="28"/>
  <c r="AU95" i="28"/>
  <c r="AS95" i="28"/>
  <c r="AT95" i="28" s="1"/>
  <c r="AV71" i="28"/>
  <c r="AS71" i="28"/>
  <c r="AT71" i="28" s="1"/>
  <c r="AU71" i="28"/>
  <c r="AU47" i="28"/>
  <c r="AV47" i="28"/>
  <c r="AS47" i="28"/>
  <c r="AT47" i="28" s="1"/>
  <c r="AU479" i="28"/>
  <c r="AV479" i="28"/>
  <c r="AS479" i="28"/>
  <c r="AT479" i="28" s="1"/>
  <c r="BA454" i="28"/>
  <c r="AX454" i="28"/>
  <c r="AY454" i="28" s="1"/>
  <c r="AZ454" i="28"/>
  <c r="BE409" i="28"/>
  <c r="BF409" i="28" s="1"/>
  <c r="BC409" i="28"/>
  <c r="AI384" i="28"/>
  <c r="AK384" i="28"/>
  <c r="AQ442" i="28"/>
  <c r="AN442" i="28"/>
  <c r="AO442" i="28" s="1"/>
  <c r="AP442" i="28"/>
  <c r="AQ418" i="28"/>
  <c r="AN418" i="28"/>
  <c r="AO418" i="28" s="1"/>
  <c r="AP418" i="28"/>
  <c r="AQ394" i="28"/>
  <c r="AP394" i="28"/>
  <c r="AN394" i="28"/>
  <c r="AO394" i="28" s="1"/>
  <c r="AQ370" i="28"/>
  <c r="AN370" i="28"/>
  <c r="AO370" i="28" s="1"/>
  <c r="AP370" i="28"/>
  <c r="AQ346" i="28"/>
  <c r="AP346" i="28"/>
  <c r="AN346" i="28"/>
  <c r="AO346" i="28" s="1"/>
  <c r="AQ295" i="28"/>
  <c r="AN295" i="28"/>
  <c r="AO295" i="28" s="1"/>
  <c r="AP295" i="28"/>
  <c r="AQ223" i="28"/>
  <c r="AN223" i="28"/>
  <c r="AO223" i="28" s="1"/>
  <c r="AP223" i="28"/>
  <c r="BJ417" i="28"/>
  <c r="BK417" i="28"/>
  <c r="BH417" i="28"/>
  <c r="BJ393" i="28"/>
  <c r="BK393" i="28"/>
  <c r="BH393" i="28"/>
  <c r="BJ369" i="28"/>
  <c r="BK369" i="28"/>
  <c r="BH369" i="28"/>
  <c r="BJ345" i="28"/>
  <c r="BK345" i="28"/>
  <c r="BH345" i="28"/>
  <c r="BA293" i="28"/>
  <c r="AX293" i="28"/>
  <c r="AY293" i="28" s="1"/>
  <c r="AZ293" i="28"/>
  <c r="AX221" i="28"/>
  <c r="AY221" i="28" s="1"/>
  <c r="AY222" i="28" s="1"/>
  <c r="BA221" i="28"/>
  <c r="AZ221" i="28"/>
  <c r="BE355" i="28"/>
  <c r="BF355" i="28" s="1"/>
  <c r="BC355" i="28"/>
  <c r="AV323" i="28"/>
  <c r="AU323" i="28"/>
  <c r="AS323" i="28"/>
  <c r="AT323" i="28" s="1"/>
  <c r="AV251" i="28"/>
  <c r="AS251" i="28"/>
  <c r="AT251" i="28" s="1"/>
  <c r="AU251" i="28"/>
  <c r="BA415" i="28"/>
  <c r="AZ415" i="28"/>
  <c r="AX415" i="28"/>
  <c r="BA391" i="28"/>
  <c r="AZ391" i="28"/>
  <c r="AX391" i="28"/>
  <c r="BA367" i="28"/>
  <c r="AZ367" i="28"/>
  <c r="AX367" i="28"/>
  <c r="BA343" i="28"/>
  <c r="AZ343" i="28"/>
  <c r="AX343" i="28"/>
  <c r="AY343" i="28" s="1"/>
  <c r="AY344" i="28" s="1"/>
  <c r="AQ287" i="28"/>
  <c r="AN287" i="28"/>
  <c r="AO287" i="28" s="1"/>
  <c r="AP287" i="28"/>
  <c r="AQ215" i="28"/>
  <c r="AN215" i="28"/>
  <c r="AO215" i="28" s="1"/>
  <c r="AP215" i="28"/>
  <c r="AV443" i="28"/>
  <c r="AS443" i="28"/>
  <c r="AT443" i="28" s="1"/>
  <c r="AU443" i="28"/>
  <c r="AV419" i="28"/>
  <c r="AS419" i="28"/>
  <c r="AT419" i="28" s="1"/>
  <c r="AU419" i="28"/>
  <c r="AV395" i="28"/>
  <c r="AU395" i="28"/>
  <c r="AS395" i="28"/>
  <c r="AT395" i="28" s="1"/>
  <c r="AV371" i="28"/>
  <c r="AU371" i="28"/>
  <c r="AS371" i="28"/>
  <c r="AT371" i="28" s="1"/>
  <c r="AV347" i="28"/>
  <c r="AU347" i="28"/>
  <c r="AS347" i="28"/>
  <c r="AT347" i="28" s="1"/>
  <c r="AI298" i="28"/>
  <c r="AK298" i="28"/>
  <c r="AI226" i="28"/>
  <c r="AK226" i="28"/>
  <c r="AQ445" i="28"/>
  <c r="AN445" i="28"/>
  <c r="AO445" i="28" s="1"/>
  <c r="AP445" i="28"/>
  <c r="AQ421" i="28"/>
  <c r="AN421" i="28"/>
  <c r="AO421" i="28" s="1"/>
  <c r="AP421" i="28"/>
  <c r="AQ397" i="28"/>
  <c r="AN397" i="28"/>
  <c r="AO397" i="28" s="1"/>
  <c r="AP397" i="28"/>
  <c r="AQ373" i="28"/>
  <c r="AN373" i="28"/>
  <c r="AO373" i="28" s="1"/>
  <c r="AP373" i="28"/>
  <c r="AQ349" i="28"/>
  <c r="AN349" i="28"/>
  <c r="AO349" i="28" s="1"/>
  <c r="AP349" i="28"/>
  <c r="AZ303" i="28"/>
  <c r="BA303" i="28"/>
  <c r="AX303" i="28"/>
  <c r="AY303" i="28" s="1"/>
  <c r="AX231" i="28"/>
  <c r="BA231" i="28"/>
  <c r="AZ231" i="28"/>
  <c r="AK407" i="28"/>
  <c r="AI407" i="28"/>
  <c r="AI383" i="28"/>
  <c r="AK383" i="28"/>
  <c r="AK359" i="28"/>
  <c r="AI359" i="28"/>
  <c r="AV333" i="28"/>
  <c r="AS333" i="28"/>
  <c r="AT333" i="28" s="1"/>
  <c r="AU333" i="28"/>
  <c r="AV261" i="28"/>
  <c r="AS261" i="28"/>
  <c r="AT261" i="28" s="1"/>
  <c r="AU261" i="28"/>
  <c r="AK168" i="28"/>
  <c r="CC168" i="28" s="1"/>
  <c r="AI168" i="28"/>
  <c r="BK392" i="28"/>
  <c r="BJ392" i="28"/>
  <c r="BH392" i="28"/>
  <c r="BK368" i="28"/>
  <c r="BJ368" i="28"/>
  <c r="BH368" i="28"/>
  <c r="BJ344" i="28"/>
  <c r="BK344" i="28"/>
  <c r="BH344" i="28"/>
  <c r="AQ291" i="28"/>
  <c r="AP291" i="28"/>
  <c r="AN291" i="28"/>
  <c r="AO291" i="28" s="1"/>
  <c r="AQ219" i="28"/>
  <c r="AN219" i="28"/>
  <c r="AO219" i="28" s="1"/>
  <c r="AP219" i="28"/>
  <c r="BE414" i="28"/>
  <c r="BF414" i="28" s="1"/>
  <c r="BC414" i="28"/>
  <c r="BE390" i="28"/>
  <c r="BF390" i="28" s="1"/>
  <c r="BC390" i="28"/>
  <c r="BE366" i="28"/>
  <c r="BF366" i="28" s="1"/>
  <c r="BC366" i="28"/>
  <c r="BE342" i="28"/>
  <c r="BF342" i="28" s="1"/>
  <c r="BC342" i="28"/>
  <c r="AI284" i="28"/>
  <c r="AK284" i="28"/>
  <c r="AK212" i="28"/>
  <c r="AL212" i="28" s="1"/>
  <c r="AI212" i="28"/>
  <c r="BA400" i="28"/>
  <c r="AZ400" i="28"/>
  <c r="AX400" i="28"/>
  <c r="AY400" i="28" s="1"/>
  <c r="BA376" i="28"/>
  <c r="AZ376" i="28"/>
  <c r="AX376" i="28"/>
  <c r="AY376" i="28" s="1"/>
  <c r="AY377" i="28" s="1"/>
  <c r="AY378" i="28" s="1"/>
  <c r="AY379" i="28" s="1"/>
  <c r="BA352" i="28"/>
  <c r="AZ352" i="28"/>
  <c r="AX352" i="28"/>
  <c r="BA313" i="28"/>
  <c r="AZ313" i="28"/>
  <c r="AX313" i="28"/>
  <c r="BA241" i="28"/>
  <c r="AX241" i="28"/>
  <c r="AY241" i="28" s="1"/>
  <c r="AY242" i="28" s="1"/>
  <c r="AZ241" i="28"/>
  <c r="AV450" i="28"/>
  <c r="AU450" i="28"/>
  <c r="AS450" i="28"/>
  <c r="AT450" i="28" s="1"/>
  <c r="AU426" i="28"/>
  <c r="AV426" i="28"/>
  <c r="AS426" i="28"/>
  <c r="AT426" i="28" s="1"/>
  <c r="AU402" i="28"/>
  <c r="AV402" i="28"/>
  <c r="AS402" i="28"/>
  <c r="AT402" i="28" s="1"/>
  <c r="AV378" i="28"/>
  <c r="AS378" i="28"/>
  <c r="AT378" i="28" s="1"/>
  <c r="AU378" i="28"/>
  <c r="AV354" i="28"/>
  <c r="AU354" i="28"/>
  <c r="AS354" i="28"/>
  <c r="AT354" i="28" s="1"/>
  <c r="AV319" i="28"/>
  <c r="AU319" i="28"/>
  <c r="AS319" i="28"/>
  <c r="AT319" i="28" s="1"/>
  <c r="AU247" i="28"/>
  <c r="AV247" i="28"/>
  <c r="AS247" i="28"/>
  <c r="AT247" i="28" s="1"/>
  <c r="AQ201" i="28"/>
  <c r="AP201" i="28"/>
  <c r="AN201" i="28"/>
  <c r="AO201" i="28" s="1"/>
  <c r="AQ177" i="28"/>
  <c r="AN177" i="28"/>
  <c r="AO177" i="28" s="1"/>
  <c r="AP177" i="28"/>
  <c r="AK323" i="28"/>
  <c r="AI323" i="28"/>
  <c r="AK299" i="28"/>
  <c r="AI299" i="28"/>
  <c r="AI275" i="28"/>
  <c r="AK275" i="28"/>
  <c r="AK251" i="28"/>
  <c r="AI251" i="28"/>
  <c r="AI227" i="28"/>
  <c r="AK227" i="28"/>
  <c r="AK203" i="28"/>
  <c r="AI203" i="28"/>
  <c r="AK179" i="28"/>
  <c r="AL179" i="28" s="1"/>
  <c r="AI179" i="28"/>
  <c r="BK324" i="28"/>
  <c r="BJ324" i="28"/>
  <c r="BH324" i="28"/>
  <c r="BJ300" i="28"/>
  <c r="BK300" i="28"/>
  <c r="BH300" i="28"/>
  <c r="BK276" i="28"/>
  <c r="BJ276" i="28"/>
  <c r="BH276" i="28"/>
  <c r="BK252" i="28"/>
  <c r="BJ252" i="28"/>
  <c r="BH252" i="28"/>
  <c r="BJ228" i="28"/>
  <c r="BK228" i="28"/>
  <c r="BH228" i="28"/>
  <c r="BJ204" i="28"/>
  <c r="BK204" i="28"/>
  <c r="BH204" i="28"/>
  <c r="BJ180" i="28"/>
  <c r="BK180" i="28"/>
  <c r="BH180" i="28"/>
  <c r="BE326" i="28"/>
  <c r="BF326" i="28" s="1"/>
  <c r="BC326" i="28"/>
  <c r="BE302" i="28"/>
  <c r="BF302" i="28" s="1"/>
  <c r="BC302" i="28"/>
  <c r="BE278" i="28"/>
  <c r="BF278" i="28" s="1"/>
  <c r="BC278" i="28"/>
  <c r="BE254" i="28"/>
  <c r="BF254" i="28" s="1"/>
  <c r="BC254" i="28"/>
  <c r="BE230" i="28"/>
  <c r="BF230" i="28" s="1"/>
  <c r="BC230" i="28"/>
  <c r="BE206" i="28"/>
  <c r="BF206" i="28" s="1"/>
  <c r="BC206" i="28"/>
  <c r="BE182" i="28"/>
  <c r="BF182" i="28" s="1"/>
  <c r="BC182" i="28"/>
  <c r="BA328" i="28"/>
  <c r="AX328" i="28"/>
  <c r="AY328" i="28" s="1"/>
  <c r="AZ328" i="28"/>
  <c r="BA304" i="28"/>
  <c r="AZ304" i="28"/>
  <c r="AX304" i="28"/>
  <c r="AY304" i="28" s="1"/>
  <c r="BA280" i="28"/>
  <c r="AZ280" i="28"/>
  <c r="AX280" i="28"/>
  <c r="AY280" i="28" s="1"/>
  <c r="BA256" i="28"/>
  <c r="AZ256" i="28"/>
  <c r="AX256" i="28"/>
  <c r="AY256" i="28" s="1"/>
  <c r="BA232" i="28"/>
  <c r="AZ232" i="28"/>
  <c r="AX232" i="28"/>
  <c r="BA208" i="28"/>
  <c r="AZ208" i="28"/>
  <c r="AX208" i="28"/>
  <c r="BA184" i="28"/>
  <c r="AZ184" i="28"/>
  <c r="AX184" i="28"/>
  <c r="AU330" i="28"/>
  <c r="AV330" i="28"/>
  <c r="AS330" i="28"/>
  <c r="AT330" i="28" s="1"/>
  <c r="AV306" i="28"/>
  <c r="AS306" i="28"/>
  <c r="AT306" i="28" s="1"/>
  <c r="AU306" i="28"/>
  <c r="AV282" i="28"/>
  <c r="AS282" i="28"/>
  <c r="AT282" i="28" s="1"/>
  <c r="AU282" i="28"/>
  <c r="AU258" i="28"/>
  <c r="AV258" i="28"/>
  <c r="AS258" i="28"/>
  <c r="AT258" i="28" s="1"/>
  <c r="AV234" i="28"/>
  <c r="AU234" i="28"/>
  <c r="AS234" i="28"/>
  <c r="AT234" i="28" s="1"/>
  <c r="AV210" i="28"/>
  <c r="AU210" i="28"/>
  <c r="AS210" i="28"/>
  <c r="AT210" i="28" s="1"/>
  <c r="AV186" i="28"/>
  <c r="AU186" i="28"/>
  <c r="AS186" i="28"/>
  <c r="AT186" i="28" s="1"/>
  <c r="AQ332" i="28"/>
  <c r="AN332" i="28"/>
  <c r="AO332" i="28" s="1"/>
  <c r="AP332" i="28"/>
  <c r="AQ308" i="28"/>
  <c r="AP308" i="28"/>
  <c r="AN308" i="28"/>
  <c r="AO308" i="28" s="1"/>
  <c r="AQ284" i="28"/>
  <c r="AN284" i="28"/>
  <c r="AO284" i="28" s="1"/>
  <c r="AP284" i="28"/>
  <c r="AQ260" i="28"/>
  <c r="AN260" i="28"/>
  <c r="AO260" i="28" s="1"/>
  <c r="AP260" i="28"/>
  <c r="AQ236" i="28"/>
  <c r="AN236" i="28"/>
  <c r="AO236" i="28" s="1"/>
  <c r="AP236" i="28"/>
  <c r="AQ212" i="28"/>
  <c r="AN212" i="28"/>
  <c r="AO212" i="28" s="1"/>
  <c r="AP212" i="28"/>
  <c r="AQ188" i="28"/>
  <c r="AN188" i="28"/>
  <c r="AO188" i="28" s="1"/>
  <c r="AP188" i="28"/>
  <c r="AI166" i="28"/>
  <c r="AK166" i="28"/>
  <c r="AL166" i="28" s="1"/>
  <c r="BK313" i="28"/>
  <c r="BJ313" i="28"/>
  <c r="BH313" i="28"/>
  <c r="BJ289" i="28"/>
  <c r="BK289" i="28"/>
  <c r="BH289" i="28"/>
  <c r="BK265" i="28"/>
  <c r="BJ265" i="28"/>
  <c r="BH265" i="28"/>
  <c r="BK241" i="28"/>
  <c r="BJ241" i="28"/>
  <c r="BH241" i="28"/>
  <c r="BK217" i="28"/>
  <c r="BJ217" i="28"/>
  <c r="BH217" i="28"/>
  <c r="BK193" i="28"/>
  <c r="BJ193" i="28"/>
  <c r="BH193" i="28"/>
  <c r="BK169" i="28"/>
  <c r="BJ169" i="28"/>
  <c r="BH169" i="28"/>
  <c r="BE315" i="28"/>
  <c r="BF315" i="28" s="1"/>
  <c r="BC315" i="28"/>
  <c r="BE291" i="28"/>
  <c r="BF291" i="28" s="1"/>
  <c r="BC291" i="28"/>
  <c r="BE267" i="28"/>
  <c r="BF267" i="28" s="1"/>
  <c r="BC267" i="28"/>
  <c r="BE243" i="28"/>
  <c r="BF243" i="28" s="1"/>
  <c r="BC243" i="28"/>
  <c r="BE219" i="28"/>
  <c r="BF219" i="28" s="1"/>
  <c r="BC219" i="28"/>
  <c r="BE195" i="28"/>
  <c r="BF195" i="28" s="1"/>
  <c r="BC195" i="28"/>
  <c r="BE171" i="28"/>
  <c r="BF171" i="28" s="1"/>
  <c r="BC171" i="28"/>
  <c r="AV197" i="28"/>
  <c r="AU197" i="28"/>
  <c r="AS197" i="28"/>
  <c r="AT197" i="28" s="1"/>
  <c r="AV173" i="28"/>
  <c r="AU173" i="28"/>
  <c r="AS173" i="28"/>
  <c r="AT173" i="28" s="1"/>
  <c r="AL32" i="28"/>
  <c r="AI32" i="28"/>
  <c r="AJ32" i="28" s="1"/>
  <c r="AK32" i="28"/>
  <c r="BK18" i="28"/>
  <c r="BJ18" i="28"/>
  <c r="BH18" i="28"/>
  <c r="BE18" i="28"/>
  <c r="BF18" i="28"/>
  <c r="BC18" i="28"/>
  <c r="AK441" i="28"/>
  <c r="AL441" i="28" s="1"/>
  <c r="AI441" i="28"/>
  <c r="BA32" i="28"/>
  <c r="AZ32" i="28"/>
  <c r="AX32" i="28"/>
  <c r="AY32" i="28" s="1"/>
  <c r="BA86" i="28"/>
  <c r="AX86" i="28"/>
  <c r="AY86" i="28" s="1"/>
  <c r="AZ86" i="28"/>
  <c r="BA8" i="28"/>
  <c r="AZ8" i="28"/>
  <c r="AX8" i="28"/>
  <c r="AQ67" i="28"/>
  <c r="AN67" i="28"/>
  <c r="AO67" i="28" s="1"/>
  <c r="AP67" i="28"/>
  <c r="BF144" i="28"/>
  <c r="BE144" i="28"/>
  <c r="BC144" i="28"/>
  <c r="BE26" i="28"/>
  <c r="BF26" i="28"/>
  <c r="BC26" i="28"/>
  <c r="AZ50" i="28"/>
  <c r="BA50" i="28"/>
  <c r="AX50" i="28"/>
  <c r="BE154" i="28"/>
  <c r="BF154" i="28" s="1"/>
  <c r="BC154" i="28"/>
  <c r="AL26" i="28"/>
  <c r="AK26" i="28"/>
  <c r="AI26" i="28"/>
  <c r="AJ26" i="28" s="1"/>
  <c r="BA500" i="28"/>
  <c r="AZ500" i="28"/>
  <c r="AX500" i="28"/>
  <c r="AY500" i="28" s="1"/>
  <c r="BA6" i="28"/>
  <c r="AX6" i="28"/>
  <c r="AY6" i="28" s="1"/>
  <c r="AY7" i="28" s="1"/>
  <c r="AZ6" i="28"/>
  <c r="AL42" i="28"/>
  <c r="AI42" i="28"/>
  <c r="AJ42" i="28" s="1"/>
  <c r="AK42" i="28"/>
  <c r="BK125" i="28"/>
  <c r="BJ125" i="28"/>
  <c r="BH125" i="28"/>
  <c r="AL20" i="28"/>
  <c r="AK20" i="28"/>
  <c r="AI20" i="28"/>
  <c r="AJ20" i="28" s="1"/>
  <c r="AI457" i="28"/>
  <c r="AK457" i="28"/>
  <c r="AK161" i="28"/>
  <c r="AI161" i="28"/>
  <c r="BK39" i="28"/>
  <c r="BJ39" i="28"/>
  <c r="BH39" i="28"/>
  <c r="BK15" i="28"/>
  <c r="BJ15" i="28"/>
  <c r="BH15" i="28"/>
  <c r="BK154" i="28"/>
  <c r="BJ154" i="28"/>
  <c r="BH154" i="28"/>
  <c r="BA130" i="28"/>
  <c r="AZ130" i="28"/>
  <c r="AX130" i="28"/>
  <c r="BE98" i="28"/>
  <c r="BF98" i="28"/>
  <c r="BC98" i="28"/>
  <c r="AL50" i="28"/>
  <c r="AI50" i="28"/>
  <c r="AJ50" i="28" s="1"/>
  <c r="AK50" i="28"/>
  <c r="AK416" i="28"/>
  <c r="AI416" i="28"/>
  <c r="BA23" i="28"/>
  <c r="AX23" i="28"/>
  <c r="AZ23" i="28"/>
  <c r="BA162" i="28"/>
  <c r="AX162" i="28"/>
  <c r="AZ162" i="28"/>
  <c r="BA138" i="28"/>
  <c r="AX138" i="28"/>
  <c r="AZ138" i="28"/>
  <c r="AL110" i="28"/>
  <c r="AK110" i="28"/>
  <c r="AI110" i="28"/>
  <c r="AJ110" i="28" s="1"/>
  <c r="AL72" i="28"/>
  <c r="AK72" i="28"/>
  <c r="AI72" i="28"/>
  <c r="AJ72" i="28" s="1"/>
  <c r="BJ456" i="28"/>
  <c r="BK456" i="28"/>
  <c r="BH456" i="28"/>
  <c r="AU31" i="28"/>
  <c r="AV31" i="28"/>
  <c r="AS31" i="28"/>
  <c r="AT31" i="28" s="1"/>
  <c r="AU7" i="28"/>
  <c r="AV7" i="28"/>
  <c r="AS7" i="28"/>
  <c r="AT7" i="28" s="1"/>
  <c r="AV146" i="28"/>
  <c r="AU146" i="28"/>
  <c r="AS146" i="28"/>
  <c r="AT146" i="28" s="1"/>
  <c r="AU120" i="28"/>
  <c r="AV120" i="28"/>
  <c r="AS120" i="28"/>
  <c r="AT120" i="28" s="1"/>
  <c r="BK85" i="28"/>
  <c r="BJ85" i="28"/>
  <c r="BH85" i="28"/>
  <c r="AZ480" i="28"/>
  <c r="BA480" i="28"/>
  <c r="AX480" i="28"/>
  <c r="AQ25" i="28"/>
  <c r="AN25" i="28"/>
  <c r="AO25" i="28" s="1"/>
  <c r="AP25" i="28"/>
  <c r="AQ164" i="28"/>
  <c r="AN164" i="28"/>
  <c r="AO164" i="28" s="1"/>
  <c r="AP164" i="28"/>
  <c r="AQ140" i="28"/>
  <c r="AN140" i="28"/>
  <c r="AO140" i="28" s="1"/>
  <c r="AP140" i="28"/>
  <c r="BF112" i="28"/>
  <c r="BE112" i="28"/>
  <c r="BC112" i="28"/>
  <c r="BE75" i="28"/>
  <c r="BF75" i="28"/>
  <c r="BC75" i="28"/>
  <c r="AI462" i="28"/>
  <c r="AK462" i="28"/>
  <c r="AL35" i="28"/>
  <c r="AI35" i="28"/>
  <c r="AJ35" i="28" s="1"/>
  <c r="AK35" i="28"/>
  <c r="AL11" i="28"/>
  <c r="AI11" i="28"/>
  <c r="AJ11" i="28" s="1"/>
  <c r="AK11" i="28"/>
  <c r="AK150" i="28"/>
  <c r="AL150" i="28" s="1"/>
  <c r="AI150" i="28"/>
  <c r="BE124" i="28"/>
  <c r="BF124" i="28"/>
  <c r="BC124" i="28"/>
  <c r="BA91" i="28"/>
  <c r="AZ91" i="28"/>
  <c r="AX91" i="28"/>
  <c r="AY91" i="28" s="1"/>
  <c r="AQ491" i="28"/>
  <c r="AN491" i="28"/>
  <c r="AO491" i="28" s="1"/>
  <c r="AP491" i="28"/>
  <c r="BK159" i="28"/>
  <c r="BJ159" i="28"/>
  <c r="BH159" i="28"/>
  <c r="BJ135" i="28"/>
  <c r="BK135" i="28"/>
  <c r="BH135" i="28"/>
  <c r="AL106" i="28"/>
  <c r="AK106" i="28"/>
  <c r="AI106" i="28"/>
  <c r="AJ106" i="28" s="1"/>
  <c r="AL65" i="28"/>
  <c r="AK65" i="28"/>
  <c r="AI65" i="28"/>
  <c r="AJ65" i="28" s="1"/>
  <c r="BJ444" i="28"/>
  <c r="BK444" i="28"/>
  <c r="BH444" i="28"/>
  <c r="BE151" i="28"/>
  <c r="BF151" i="28"/>
  <c r="BC151" i="28"/>
  <c r="BF126" i="28"/>
  <c r="BE126" i="28"/>
  <c r="BC126" i="28"/>
  <c r="BK93" i="28"/>
  <c r="BJ93" i="28"/>
  <c r="BH93" i="28"/>
  <c r="AZ496" i="28"/>
  <c r="BA496" i="28"/>
  <c r="AX496" i="28"/>
  <c r="BA193" i="28"/>
  <c r="AZ193" i="28"/>
  <c r="AX193" i="28"/>
  <c r="AY193" i="28" s="1"/>
  <c r="AY194" i="28" s="1"/>
  <c r="AY195" i="28" s="1"/>
  <c r="AY196" i="28" s="1"/>
  <c r="AX143" i="28"/>
  <c r="BA143" i="28"/>
  <c r="AZ143" i="28"/>
  <c r="BK116" i="28"/>
  <c r="BJ116" i="28"/>
  <c r="BH116" i="28"/>
  <c r="BF81" i="28"/>
  <c r="BE81" i="28"/>
  <c r="BC81" i="28"/>
  <c r="AK472" i="28"/>
  <c r="AI472" i="28"/>
  <c r="AV36" i="28"/>
  <c r="AS36" i="28"/>
  <c r="AT36" i="28" s="1"/>
  <c r="AU36" i="28"/>
  <c r="AV12" i="28"/>
  <c r="AU12" i="28"/>
  <c r="AS12" i="28"/>
  <c r="AT12" i="28" s="1"/>
  <c r="AS151" i="28"/>
  <c r="AT151" i="28" s="1"/>
  <c r="AV151" i="28"/>
  <c r="AU151" i="28"/>
  <c r="AV126" i="28"/>
  <c r="AS126" i="28"/>
  <c r="AT126" i="28" s="1"/>
  <c r="AU126" i="28"/>
  <c r="BA93" i="28"/>
  <c r="AZ93" i="28"/>
  <c r="AX93" i="28"/>
  <c r="AY93" i="28" s="1"/>
  <c r="AQ495" i="28"/>
  <c r="AN495" i="28"/>
  <c r="AO495" i="28" s="1"/>
  <c r="AP495" i="28"/>
  <c r="AQ44" i="28"/>
  <c r="AN44" i="28"/>
  <c r="AO44" i="28" s="1"/>
  <c r="AP44" i="28"/>
  <c r="AQ20" i="28"/>
  <c r="AN20" i="28"/>
  <c r="AO20" i="28" s="1"/>
  <c r="AP20" i="28"/>
  <c r="AQ159" i="28"/>
  <c r="AP159" i="28"/>
  <c r="AN159" i="28"/>
  <c r="AO159" i="28" s="1"/>
  <c r="AQ135" i="28"/>
  <c r="AN135" i="28"/>
  <c r="AO135" i="28" s="1"/>
  <c r="AP135" i="28"/>
  <c r="AQ105" i="28"/>
  <c r="AN105" i="28"/>
  <c r="AO105" i="28" s="1"/>
  <c r="AP105" i="28"/>
  <c r="AL63" i="28"/>
  <c r="AK63" i="28"/>
  <c r="AI63" i="28"/>
  <c r="AJ63" i="28" s="1"/>
  <c r="BJ441" i="28"/>
  <c r="BK441" i="28"/>
  <c r="BH441" i="28"/>
  <c r="BJ98" i="28"/>
  <c r="BK98" i="28"/>
  <c r="BH98" i="28"/>
  <c r="BJ74" i="28"/>
  <c r="BK74" i="28"/>
  <c r="BH74" i="28"/>
  <c r="BJ50" i="28"/>
  <c r="BK50" i="28"/>
  <c r="BH50" i="28"/>
  <c r="BJ482" i="28"/>
  <c r="BK482" i="28"/>
  <c r="BH482" i="28"/>
  <c r="BK458" i="28"/>
  <c r="BJ458" i="28"/>
  <c r="BH458" i="28"/>
  <c r="BA421" i="28"/>
  <c r="AZ421" i="28"/>
  <c r="AX421" i="28"/>
  <c r="BE72" i="28"/>
  <c r="BF72" i="28"/>
  <c r="BC72" i="28"/>
  <c r="BE48" i="28"/>
  <c r="BF48" i="28"/>
  <c r="BC48" i="28"/>
  <c r="BE480" i="28"/>
  <c r="BF480" i="28" s="1"/>
  <c r="BC480" i="28"/>
  <c r="BA456" i="28"/>
  <c r="AX456" i="28"/>
  <c r="AZ456" i="28"/>
  <c r="BK416" i="28"/>
  <c r="BJ416" i="28"/>
  <c r="BH416" i="28"/>
  <c r="AV110" i="28"/>
  <c r="AU110" i="28"/>
  <c r="AS110" i="28"/>
  <c r="AT110" i="28" s="1"/>
  <c r="AV86" i="28"/>
  <c r="AU86" i="28"/>
  <c r="AS86" i="28"/>
  <c r="AT86" i="28" s="1"/>
  <c r="AV62" i="28"/>
  <c r="AU62" i="28"/>
  <c r="AS62" i="28"/>
  <c r="AT62" i="28" s="1"/>
  <c r="AU494" i="28"/>
  <c r="AV494" i="28"/>
  <c r="AS494" i="28"/>
  <c r="AT494" i="28" s="1"/>
  <c r="AU470" i="28"/>
  <c r="AV470" i="28"/>
  <c r="AS470" i="28"/>
  <c r="AT470" i="28" s="1"/>
  <c r="BK440" i="28"/>
  <c r="BJ440" i="28"/>
  <c r="BH440" i="28"/>
  <c r="AI342" i="28"/>
  <c r="AK342" i="28"/>
  <c r="AQ114" i="28"/>
  <c r="AN114" i="28"/>
  <c r="AO114" i="28" s="1"/>
  <c r="AP114" i="28"/>
  <c r="AQ90" i="28"/>
  <c r="AN90" i="28"/>
  <c r="AO90" i="28" s="1"/>
  <c r="AP90" i="28"/>
  <c r="AQ66" i="28"/>
  <c r="AN66" i="28"/>
  <c r="AO66" i="28" s="1"/>
  <c r="AP66" i="28"/>
  <c r="AQ498" i="28"/>
  <c r="AP498" i="28"/>
  <c r="AN498" i="28"/>
  <c r="AO498" i="28" s="1"/>
  <c r="AQ474" i="28"/>
  <c r="AP474" i="28"/>
  <c r="AN474" i="28"/>
  <c r="AO474" i="28" s="1"/>
  <c r="BE446" i="28"/>
  <c r="BF446" i="28" s="1"/>
  <c r="BC446" i="28"/>
  <c r="AK378" i="28"/>
  <c r="AI378" i="28"/>
  <c r="BK55" i="28"/>
  <c r="BJ55" i="28"/>
  <c r="BH55" i="28"/>
  <c r="BJ487" i="28"/>
  <c r="BK487" i="28"/>
  <c r="BH487" i="28"/>
  <c r="BJ463" i="28"/>
  <c r="BK463" i="28"/>
  <c r="BH463" i="28"/>
  <c r="AK431" i="28"/>
  <c r="AI431" i="28"/>
  <c r="BE69" i="28"/>
  <c r="BF69" i="28"/>
  <c r="BC69" i="28"/>
  <c r="BE45" i="28"/>
  <c r="BF45" i="28"/>
  <c r="BC45" i="28"/>
  <c r="BE477" i="28"/>
  <c r="BF477" i="28" s="1"/>
  <c r="BC477" i="28"/>
  <c r="BK451" i="28"/>
  <c r="BJ451" i="28"/>
  <c r="BH451" i="28"/>
  <c r="BE399" i="28"/>
  <c r="BF399" i="28" s="1"/>
  <c r="BC399" i="28"/>
  <c r="BA67" i="28"/>
  <c r="AZ67" i="28"/>
  <c r="AX67" i="28"/>
  <c r="AY67" i="28" s="1"/>
  <c r="AY68" i="28" s="1"/>
  <c r="AZ499" i="28"/>
  <c r="BA499" i="28"/>
  <c r="AX499" i="28"/>
  <c r="AY499" i="28" s="1"/>
  <c r="BA475" i="28"/>
  <c r="AZ475" i="28"/>
  <c r="AX475" i="28"/>
  <c r="BE448" i="28"/>
  <c r="BF448" i="28" s="1"/>
  <c r="BC448" i="28"/>
  <c r="AK386" i="28"/>
  <c r="AL386" i="28" s="1"/>
  <c r="AI386" i="28"/>
  <c r="AV117" i="28"/>
  <c r="AU117" i="28"/>
  <c r="AS117" i="28"/>
  <c r="AT117" i="28" s="1"/>
  <c r="AU93" i="28"/>
  <c r="AV93" i="28"/>
  <c r="AS93" i="28"/>
  <c r="AT93" i="28" s="1"/>
  <c r="AU69" i="28"/>
  <c r="AV69" i="28"/>
  <c r="AS69" i="28"/>
  <c r="AT69" i="28" s="1"/>
  <c r="AV45" i="28"/>
  <c r="AU45" i="28"/>
  <c r="AS45" i="28"/>
  <c r="AT45" i="28" s="1"/>
  <c r="AV477" i="28"/>
  <c r="AS477" i="28"/>
  <c r="AT477" i="28" s="1"/>
  <c r="AU477" i="28"/>
  <c r="BA451" i="28"/>
  <c r="AZ451" i="28"/>
  <c r="AX451" i="28"/>
  <c r="AY451" i="28" s="1"/>
  <c r="BE397" i="28"/>
  <c r="BF397" i="28" s="1"/>
  <c r="BC397" i="28"/>
  <c r="AK372" i="28"/>
  <c r="AL372" i="28" s="1"/>
  <c r="AI372" i="28"/>
  <c r="AQ440" i="28"/>
  <c r="AN440" i="28"/>
  <c r="AO440" i="28" s="1"/>
  <c r="AP440" i="28"/>
  <c r="AQ416" i="28"/>
  <c r="AP416" i="28"/>
  <c r="AN416" i="28"/>
  <c r="AO416" i="28" s="1"/>
  <c r="AQ392" i="28"/>
  <c r="AN392" i="28"/>
  <c r="AO392" i="28" s="1"/>
  <c r="AP392" i="28"/>
  <c r="AQ368" i="28"/>
  <c r="AN368" i="28"/>
  <c r="AO368" i="28" s="1"/>
  <c r="AP368" i="28"/>
  <c r="AQ344" i="28"/>
  <c r="AP344" i="28"/>
  <c r="AN344" i="28"/>
  <c r="AO344" i="28" s="1"/>
  <c r="AQ289" i="28"/>
  <c r="AP289" i="28"/>
  <c r="AN289" i="28"/>
  <c r="AO289" i="28" s="1"/>
  <c r="AQ217" i="28"/>
  <c r="AP217" i="28"/>
  <c r="AN217" i="28"/>
  <c r="AO217" i="28" s="1"/>
  <c r="BK415" i="28"/>
  <c r="BJ415" i="28"/>
  <c r="BH415" i="28"/>
  <c r="BK391" i="28"/>
  <c r="BJ391" i="28"/>
  <c r="BH391" i="28"/>
  <c r="BK367" i="28"/>
  <c r="BJ367" i="28"/>
  <c r="BH367" i="28"/>
  <c r="BJ343" i="28"/>
  <c r="BK343" i="28"/>
  <c r="BH343" i="28"/>
  <c r="BA287" i="28"/>
  <c r="AX287" i="28"/>
  <c r="AZ287" i="28"/>
  <c r="AX215" i="28"/>
  <c r="BA215" i="28"/>
  <c r="AZ215" i="28"/>
  <c r="BE353" i="28"/>
  <c r="BF353" i="28" s="1"/>
  <c r="BC353" i="28"/>
  <c r="AV317" i="28"/>
  <c r="AU317" i="28"/>
  <c r="AS317" i="28"/>
  <c r="AT317" i="28" s="1"/>
  <c r="AV245" i="28"/>
  <c r="AU245" i="28"/>
  <c r="AS245" i="28"/>
  <c r="AT245" i="28" s="1"/>
  <c r="BA413" i="28"/>
  <c r="AX413" i="28"/>
  <c r="AZ413" i="28"/>
  <c r="BA389" i="28"/>
  <c r="AZ389" i="28"/>
  <c r="AX389" i="28"/>
  <c r="BA365" i="28"/>
  <c r="AZ365" i="28"/>
  <c r="AX365" i="28"/>
  <c r="BA341" i="28"/>
  <c r="AX341" i="28"/>
  <c r="AY341" i="28" s="1"/>
  <c r="AZ341" i="28"/>
  <c r="AQ281" i="28"/>
  <c r="AP281" i="28"/>
  <c r="AN281" i="28"/>
  <c r="AO281" i="28" s="1"/>
  <c r="AQ209" i="28"/>
  <c r="AN209" i="28"/>
  <c r="AO209" i="28" s="1"/>
  <c r="AP209" i="28"/>
  <c r="AV441" i="28"/>
  <c r="AS441" i="28"/>
  <c r="AT441" i="28" s="1"/>
  <c r="AU441" i="28"/>
  <c r="AV417" i="28"/>
  <c r="AS417" i="28"/>
  <c r="AT417" i="28" s="1"/>
  <c r="AU417" i="28"/>
  <c r="AV393" i="28"/>
  <c r="AU393" i="28"/>
  <c r="AS393" i="28"/>
  <c r="AT393" i="28" s="1"/>
  <c r="AV369" i="28"/>
  <c r="AS369" i="28"/>
  <c r="AT369" i="28" s="1"/>
  <c r="AU369" i="28"/>
  <c r="AV345" i="28"/>
  <c r="AU345" i="28"/>
  <c r="AS345" i="28"/>
  <c r="AT345" i="28" s="1"/>
  <c r="AI292" i="28"/>
  <c r="AK292" i="28"/>
  <c r="AI220" i="28"/>
  <c r="AK220" i="28"/>
  <c r="CC220" i="28" s="1"/>
  <c r="AQ443" i="28"/>
  <c r="AN443" i="28"/>
  <c r="AO443" i="28" s="1"/>
  <c r="AP443" i="28"/>
  <c r="AQ419" i="28"/>
  <c r="AP419" i="28"/>
  <c r="AN419" i="28"/>
  <c r="AO419" i="28" s="1"/>
  <c r="AQ395" i="28"/>
  <c r="AP395" i="28"/>
  <c r="AN395" i="28"/>
  <c r="AO395" i="28" s="1"/>
  <c r="AQ371" i="28"/>
  <c r="AN371" i="28"/>
  <c r="AO371" i="28" s="1"/>
  <c r="AP371" i="28"/>
  <c r="AQ347" i="28"/>
  <c r="AP347" i="28"/>
  <c r="AN347" i="28"/>
  <c r="AO347" i="28" s="1"/>
  <c r="BA297" i="28"/>
  <c r="AZ297" i="28"/>
  <c r="AX297" i="28"/>
  <c r="AX225" i="28"/>
  <c r="BA225" i="28"/>
  <c r="AZ225" i="28"/>
  <c r="AK405" i="28"/>
  <c r="AI405" i="28"/>
  <c r="AI381" i="28"/>
  <c r="AK381" i="28"/>
  <c r="CC381" i="28" s="1"/>
  <c r="AI357" i="28"/>
  <c r="AK357" i="28"/>
  <c r="AL357" i="28" s="1"/>
  <c r="AU327" i="28"/>
  <c r="AV327" i="28"/>
  <c r="AS327" i="28"/>
  <c r="AT327" i="28" s="1"/>
  <c r="AV255" i="28"/>
  <c r="AS255" i="28"/>
  <c r="AT255" i="28" s="1"/>
  <c r="AU255" i="28"/>
  <c r="BJ414" i="28"/>
  <c r="BK414" i="28"/>
  <c r="BH414" i="28"/>
  <c r="BJ390" i="28"/>
  <c r="BK390" i="28"/>
  <c r="BH390" i="28"/>
  <c r="BJ366" i="28"/>
  <c r="BK366" i="28"/>
  <c r="BH366" i="28"/>
  <c r="BK342" i="28"/>
  <c r="BJ342" i="28"/>
  <c r="BH342" i="28"/>
  <c r="AQ285" i="28"/>
  <c r="AN285" i="28"/>
  <c r="AO285" i="28" s="1"/>
  <c r="AP285" i="28"/>
  <c r="AQ213" i="28"/>
  <c r="AP213" i="28"/>
  <c r="AN213" i="28"/>
  <c r="AO213" i="28" s="1"/>
  <c r="BE412" i="28"/>
  <c r="BF412" i="28" s="1"/>
  <c r="BC412" i="28"/>
  <c r="BE388" i="28"/>
  <c r="BF388" i="28" s="1"/>
  <c r="BC388" i="28"/>
  <c r="BE364" i="28"/>
  <c r="BF364" i="28" s="1"/>
  <c r="BC364" i="28"/>
  <c r="BE340" i="28"/>
  <c r="BF340" i="28" s="1"/>
  <c r="BC340" i="28"/>
  <c r="AI278" i="28"/>
  <c r="AK278" i="28"/>
  <c r="AL278" i="28" s="1"/>
  <c r="AK206" i="28"/>
  <c r="AI206" i="28"/>
  <c r="BA398" i="28"/>
  <c r="AZ398" i="28"/>
  <c r="AX398" i="28"/>
  <c r="BA374" i="28"/>
  <c r="AZ374" i="28"/>
  <c r="AX374" i="28"/>
  <c r="AY374" i="28" s="1"/>
  <c r="BA350" i="28"/>
  <c r="AZ350" i="28"/>
  <c r="AX350" i="28"/>
  <c r="BA307" i="28"/>
  <c r="AZ307" i="28"/>
  <c r="AX307" i="28"/>
  <c r="BA235" i="28"/>
  <c r="AX235" i="28"/>
  <c r="AZ235" i="28"/>
  <c r="AV448" i="28"/>
  <c r="AS448" i="28"/>
  <c r="AT448" i="28" s="1"/>
  <c r="AU448" i="28"/>
  <c r="AV424" i="28"/>
  <c r="AS424" i="28"/>
  <c r="AT424" i="28" s="1"/>
  <c r="AU424" i="28"/>
  <c r="AS400" i="28"/>
  <c r="AT400" i="28" s="1"/>
  <c r="AV400" i="28"/>
  <c r="AU400" i="28"/>
  <c r="AV376" i="28"/>
  <c r="AS376" i="28"/>
  <c r="AT376" i="28" s="1"/>
  <c r="AU376" i="28"/>
  <c r="AS352" i="28"/>
  <c r="AT352" i="28" s="1"/>
  <c r="AV352" i="28"/>
  <c r="AU352" i="28"/>
  <c r="AS313" i="28"/>
  <c r="AT313" i="28" s="1"/>
  <c r="AV313" i="28"/>
  <c r="AU313" i="28"/>
  <c r="AU241" i="28"/>
  <c r="AV241" i="28"/>
  <c r="AS241" i="28"/>
  <c r="AT241" i="28" s="1"/>
  <c r="AQ199" i="28"/>
  <c r="AP199" i="28"/>
  <c r="AN199" i="28"/>
  <c r="AO199" i="28" s="1"/>
  <c r="AQ175" i="28"/>
  <c r="AN175" i="28"/>
  <c r="AO175" i="28" s="1"/>
  <c r="AP175" i="28"/>
  <c r="AK321" i="28"/>
  <c r="AL321" i="28" s="1"/>
  <c r="AI321" i="28"/>
  <c r="AI297" i="28"/>
  <c r="AK297" i="28"/>
  <c r="AK273" i="28"/>
  <c r="AI273" i="28"/>
  <c r="AI249" i="28"/>
  <c r="AK249" i="28"/>
  <c r="AL249" i="28" s="1"/>
  <c r="AK225" i="28"/>
  <c r="AI225" i="28"/>
  <c r="AK201" i="28"/>
  <c r="AL201" i="28" s="1"/>
  <c r="AI201" i="28"/>
  <c r="AK177" i="28"/>
  <c r="AL177" i="28" s="1"/>
  <c r="AI177" i="28"/>
  <c r="BJ322" i="28"/>
  <c r="BK322" i="28"/>
  <c r="BH322" i="28"/>
  <c r="BK298" i="28"/>
  <c r="BJ298" i="28"/>
  <c r="BH298" i="28"/>
  <c r="BJ274" i="28"/>
  <c r="BH274" i="28"/>
  <c r="BK274" i="28"/>
  <c r="BJ250" i="28"/>
  <c r="BH250" i="28"/>
  <c r="BK250" i="28"/>
  <c r="BK226" i="28"/>
  <c r="BJ226" i="28"/>
  <c r="BH226" i="28"/>
  <c r="BK202" i="28"/>
  <c r="BJ202" i="28"/>
  <c r="BH202" i="28"/>
  <c r="BK178" i="28"/>
  <c r="BJ178" i="28"/>
  <c r="BH178" i="28"/>
  <c r="BE324" i="28"/>
  <c r="BF324" i="28" s="1"/>
  <c r="BC324" i="28"/>
  <c r="BE300" i="28"/>
  <c r="BF300" i="28" s="1"/>
  <c r="BC300" i="28"/>
  <c r="BE276" i="28"/>
  <c r="BF276" i="28" s="1"/>
  <c r="BC276" i="28"/>
  <c r="BE252" i="28"/>
  <c r="BF252" i="28" s="1"/>
  <c r="BC252" i="28"/>
  <c r="BE228" i="28"/>
  <c r="BF228" i="28" s="1"/>
  <c r="BC228" i="28"/>
  <c r="BE204" i="28"/>
  <c r="BF204" i="28" s="1"/>
  <c r="BC204" i="28"/>
  <c r="BE180" i="28"/>
  <c r="BF180" i="28" s="1"/>
  <c r="BC180" i="28"/>
  <c r="BA326" i="28"/>
  <c r="AZ326" i="28"/>
  <c r="AX326" i="28"/>
  <c r="BA302" i="28"/>
  <c r="AZ302" i="28"/>
  <c r="AX302" i="28"/>
  <c r="AY302" i="28" s="1"/>
  <c r="BA278" i="28"/>
  <c r="AZ278" i="28"/>
  <c r="AX278" i="28"/>
  <c r="AY278" i="28" s="1"/>
  <c r="BA254" i="28"/>
  <c r="AZ254" i="28"/>
  <c r="AX254" i="28"/>
  <c r="AY254" i="28" s="1"/>
  <c r="AX230" i="28"/>
  <c r="BA230" i="28"/>
  <c r="AZ230" i="28"/>
  <c r="AX206" i="28"/>
  <c r="BA206" i="28"/>
  <c r="AZ206" i="28"/>
  <c r="AX182" i="28"/>
  <c r="BA182" i="28"/>
  <c r="AZ182" i="28"/>
  <c r="AS328" i="28"/>
  <c r="AT328" i="28" s="1"/>
  <c r="AV328" i="28"/>
  <c r="AU328" i="28"/>
  <c r="AV304" i="28"/>
  <c r="AU304" i="28"/>
  <c r="AS304" i="28"/>
  <c r="AT304" i="28" s="1"/>
  <c r="AV280" i="28"/>
  <c r="AS280" i="28"/>
  <c r="AT280" i="28" s="1"/>
  <c r="AU280" i="28"/>
  <c r="AV256" i="28"/>
  <c r="AS256" i="28"/>
  <c r="AT256" i="28" s="1"/>
  <c r="AU256" i="28"/>
  <c r="AU232" i="28"/>
  <c r="AV232" i="28"/>
  <c r="AS232" i="28"/>
  <c r="AT232" i="28" s="1"/>
  <c r="AV208" i="28"/>
  <c r="AU208" i="28"/>
  <c r="AS208" i="28"/>
  <c r="AT208" i="28" s="1"/>
  <c r="AU184" i="28"/>
  <c r="AV184" i="28"/>
  <c r="AS184" i="28"/>
  <c r="AT184" i="28" s="1"/>
  <c r="AQ330" i="28"/>
  <c r="AP330" i="28"/>
  <c r="AN330" i="28"/>
  <c r="AO330" i="28" s="1"/>
  <c r="AQ306" i="28"/>
  <c r="AN306" i="28"/>
  <c r="AO306" i="28" s="1"/>
  <c r="AP306" i="28"/>
  <c r="AQ282" i="28"/>
  <c r="AP282" i="28"/>
  <c r="AN282" i="28"/>
  <c r="AO282" i="28" s="1"/>
  <c r="AQ258" i="28"/>
  <c r="AN258" i="28"/>
  <c r="AO258" i="28" s="1"/>
  <c r="AP258" i="28"/>
  <c r="AQ234" i="28"/>
  <c r="AN234" i="28"/>
  <c r="AO234" i="28" s="1"/>
  <c r="AP234" i="28"/>
  <c r="AQ210" i="28"/>
  <c r="AN210" i="28"/>
  <c r="AO210" i="28" s="1"/>
  <c r="AP210" i="28"/>
  <c r="AQ186" i="28"/>
  <c r="AN186" i="28"/>
  <c r="AO186" i="28" s="1"/>
  <c r="AP186" i="28"/>
  <c r="BK335" i="28"/>
  <c r="BJ335" i="28"/>
  <c r="BH335" i="28"/>
  <c r="BK311" i="28"/>
  <c r="BJ311" i="28"/>
  <c r="BH311" i="28"/>
  <c r="BK287" i="28"/>
  <c r="BJ287" i="28"/>
  <c r="BH287" i="28"/>
  <c r="BK263" i="28"/>
  <c r="BJ263" i="28"/>
  <c r="BH263" i="28"/>
  <c r="BJ239" i="28"/>
  <c r="BK239" i="28"/>
  <c r="BH239" i="28"/>
  <c r="BJ215" i="28"/>
  <c r="BK215" i="28"/>
  <c r="BH215" i="28"/>
  <c r="BJ191" i="28"/>
  <c r="BK191" i="28"/>
  <c r="BH191" i="28"/>
  <c r="BJ167" i="28"/>
  <c r="BK167" i="28"/>
  <c r="BH167" i="28"/>
  <c r="BE313" i="28"/>
  <c r="BF313" i="28" s="1"/>
  <c r="BC313" i="28"/>
  <c r="BE289" i="28"/>
  <c r="BF289" i="28" s="1"/>
  <c r="BC289" i="28"/>
  <c r="BE265" i="28"/>
  <c r="BF265" i="28" s="1"/>
  <c r="BC265" i="28"/>
  <c r="BE241" i="28"/>
  <c r="BF241" i="28" s="1"/>
  <c r="BC241" i="28"/>
  <c r="BE217" i="28"/>
  <c r="BF217" i="28" s="1"/>
  <c r="BC217" i="28"/>
  <c r="BE193" i="28"/>
  <c r="BF193" i="28" s="1"/>
  <c r="BC193" i="28"/>
  <c r="BE169" i="28"/>
  <c r="BF169" i="28" s="1"/>
  <c r="BC169" i="28"/>
  <c r="AV195" i="28"/>
  <c r="AU195" i="28"/>
  <c r="AS195" i="28"/>
  <c r="AT195" i="28" s="1"/>
  <c r="AV171" i="28"/>
  <c r="AU171" i="28"/>
  <c r="AS171" i="28"/>
  <c r="AT171" i="28" s="1"/>
  <c r="BE4" i="28"/>
  <c r="BF4" i="28"/>
  <c r="BC4" i="28"/>
  <c r="BD4" i="28" s="1"/>
  <c r="BE132" i="28"/>
  <c r="BF132" i="28"/>
  <c r="BC132" i="28"/>
  <c r="BA470" i="28"/>
  <c r="AZ470" i="28"/>
  <c r="AX470" i="28"/>
  <c r="BK20" i="28"/>
  <c r="BJ20" i="28"/>
  <c r="BH20" i="28"/>
  <c r="AK163" i="28"/>
  <c r="AI163" i="28"/>
  <c r="BK14" i="28"/>
  <c r="BJ14" i="28"/>
  <c r="BH14" i="28"/>
  <c r="AI149" i="28"/>
  <c r="AK149" i="28"/>
  <c r="AL149" i="28" s="1"/>
  <c r="BK37" i="28"/>
  <c r="BJ37" i="28"/>
  <c r="BH37" i="28"/>
  <c r="BJ152" i="28"/>
  <c r="BK152" i="28"/>
  <c r="BH152" i="28"/>
  <c r="AL128" i="28"/>
  <c r="AK128" i="28"/>
  <c r="AI128" i="28"/>
  <c r="AJ128" i="28" s="1"/>
  <c r="AI500" i="28"/>
  <c r="AK500" i="28"/>
  <c r="AL500" i="28" s="1"/>
  <c r="AI368" i="28"/>
  <c r="AK368" i="28"/>
  <c r="AL368" i="28" s="1"/>
  <c r="BA21" i="28"/>
  <c r="AZ21" i="28"/>
  <c r="AX21" i="28"/>
  <c r="AY21" i="28" s="1"/>
  <c r="AY22" i="28" s="1"/>
  <c r="BA160" i="28"/>
  <c r="AZ160" i="28"/>
  <c r="AX160" i="28"/>
  <c r="BA136" i="28"/>
  <c r="AZ136" i="28"/>
  <c r="AX136" i="28"/>
  <c r="AY136" i="28" s="1"/>
  <c r="AQ107" i="28"/>
  <c r="AN107" i="28"/>
  <c r="AO107" i="28" s="1"/>
  <c r="AP107" i="28"/>
  <c r="AL67" i="28"/>
  <c r="AK67" i="28"/>
  <c r="AI67" i="28"/>
  <c r="AJ67" i="28" s="1"/>
  <c r="BJ447" i="28"/>
  <c r="BK447" i="28"/>
  <c r="BH447" i="28"/>
  <c r="AV29" i="28"/>
  <c r="AS29" i="28"/>
  <c r="AT29" i="28" s="1"/>
  <c r="AU29" i="28"/>
  <c r="AV5" i="28"/>
  <c r="AU5" i="28"/>
  <c r="AS5" i="28"/>
  <c r="AT5" i="28" s="1"/>
  <c r="AV144" i="28"/>
  <c r="AS144" i="28"/>
  <c r="AT144" i="28" s="1"/>
  <c r="AU144" i="28"/>
  <c r="BJ117" i="28"/>
  <c r="BK117" i="28"/>
  <c r="BH117" i="28"/>
  <c r="AL83" i="28"/>
  <c r="AI83" i="28"/>
  <c r="AJ83" i="28" s="1"/>
  <c r="AK83" i="28"/>
  <c r="BA474" i="28"/>
  <c r="AX474" i="28"/>
  <c r="AZ474" i="28"/>
  <c r="AQ23" i="28"/>
  <c r="AN23" i="28"/>
  <c r="AO23" i="28" s="1"/>
  <c r="AP23" i="28"/>
  <c r="AQ162" i="28"/>
  <c r="AN162" i="28"/>
  <c r="AO162" i="28" s="1"/>
  <c r="AP162" i="28"/>
  <c r="AQ138" i="28"/>
  <c r="AN138" i="28"/>
  <c r="AO138" i="28" s="1"/>
  <c r="AP138" i="28"/>
  <c r="BE109" i="28"/>
  <c r="BF109" i="28"/>
  <c r="BC109" i="28"/>
  <c r="BF71" i="28"/>
  <c r="BE71" i="28"/>
  <c r="BC71" i="28"/>
  <c r="BA455" i="28"/>
  <c r="AZ455" i="28"/>
  <c r="AX455" i="28"/>
  <c r="AL33" i="28"/>
  <c r="AK33" i="28"/>
  <c r="AI33" i="28"/>
  <c r="AJ33" i="28" s="1"/>
  <c r="AK9" i="28"/>
  <c r="AL9" i="28"/>
  <c r="AI9" i="28"/>
  <c r="AJ9" i="28" s="1"/>
  <c r="AK148" i="28"/>
  <c r="AI148" i="28"/>
  <c r="AV122" i="28"/>
  <c r="AU122" i="28"/>
  <c r="AS122" i="28"/>
  <c r="AT122" i="28" s="1"/>
  <c r="BA88" i="28"/>
  <c r="AZ88" i="28"/>
  <c r="AX88" i="28"/>
  <c r="AQ485" i="28"/>
  <c r="AN485" i="28"/>
  <c r="AO485" i="28" s="1"/>
  <c r="AP485" i="28"/>
  <c r="BJ157" i="28"/>
  <c r="BK157" i="28"/>
  <c r="BH157" i="28"/>
  <c r="BJ133" i="28"/>
  <c r="BK133" i="28"/>
  <c r="BH133" i="28"/>
  <c r="AQ103" i="28"/>
  <c r="AN103" i="28"/>
  <c r="AO103" i="28" s="1"/>
  <c r="AP103" i="28"/>
  <c r="AL59" i="28"/>
  <c r="AI59" i="28"/>
  <c r="AJ59" i="28" s="1"/>
  <c r="AK59" i="28"/>
  <c r="CC59" i="28" s="1"/>
  <c r="BJ435" i="28"/>
  <c r="BK435" i="28"/>
  <c r="BH435" i="28"/>
  <c r="BC149" i="28"/>
  <c r="BE149" i="28"/>
  <c r="BF149" i="28"/>
  <c r="AS124" i="28"/>
  <c r="AT124" i="28" s="1"/>
  <c r="AV124" i="28"/>
  <c r="AU124" i="28"/>
  <c r="AL91" i="28"/>
  <c r="AK91" i="28"/>
  <c r="AI91" i="28"/>
  <c r="AJ91" i="28" s="1"/>
  <c r="AZ490" i="28"/>
  <c r="BA490" i="28"/>
  <c r="AX490" i="28"/>
  <c r="AX165" i="28"/>
  <c r="BA165" i="28"/>
  <c r="AZ165" i="28"/>
  <c r="AX141" i="28"/>
  <c r="BA141" i="28"/>
  <c r="AZ141" i="28"/>
  <c r="BA114" i="28"/>
  <c r="AX114" i="28"/>
  <c r="AZ114" i="28"/>
  <c r="AL78" i="28"/>
  <c r="CD78" i="28" s="1"/>
  <c r="CE78" i="28" s="1" a="1"/>
  <c r="CE78" i="28" s="1"/>
  <c r="AI78" i="28"/>
  <c r="AJ78" i="28" s="1"/>
  <c r="AK78" i="28"/>
  <c r="AK466" i="28"/>
  <c r="AI466" i="28"/>
  <c r="AU34" i="28"/>
  <c r="AV34" i="28"/>
  <c r="AS34" i="28"/>
  <c r="AT34" i="28" s="1"/>
  <c r="AU10" i="28"/>
  <c r="AV10" i="28"/>
  <c r="AS10" i="28"/>
  <c r="AT10" i="28" s="1"/>
  <c r="AV149" i="28"/>
  <c r="AU149" i="28"/>
  <c r="AS149" i="28"/>
  <c r="AT149" i="28" s="1"/>
  <c r="BK123" i="28"/>
  <c r="BJ123" i="28"/>
  <c r="BH123" i="28"/>
  <c r="AX90" i="28"/>
  <c r="BA90" i="28"/>
  <c r="AZ90" i="28"/>
  <c r="AQ489" i="28"/>
  <c r="AN489" i="28"/>
  <c r="AO489" i="28" s="1"/>
  <c r="AP489" i="28"/>
  <c r="AQ42" i="28"/>
  <c r="AN42" i="28"/>
  <c r="AO42" i="28" s="1"/>
  <c r="AP42" i="28"/>
  <c r="AQ18" i="28"/>
  <c r="AN18" i="28"/>
  <c r="AO18" i="28" s="1"/>
  <c r="AP18" i="28"/>
  <c r="AQ157" i="28"/>
  <c r="AP157" i="28"/>
  <c r="AN157" i="28"/>
  <c r="AO157" i="28" s="1"/>
  <c r="AQ133" i="28"/>
  <c r="AN133" i="28"/>
  <c r="AO133" i="28" s="1"/>
  <c r="AP133" i="28"/>
  <c r="AL102" i="28"/>
  <c r="AK102" i="28"/>
  <c r="CC102" i="28" s="1"/>
  <c r="AI102" i="28"/>
  <c r="AJ102" i="28" s="1"/>
  <c r="AL57" i="28"/>
  <c r="AK57" i="28"/>
  <c r="AI57" i="28"/>
  <c r="AJ57" i="28" s="1"/>
  <c r="BJ432" i="28"/>
  <c r="BK432" i="28"/>
  <c r="BH432" i="28"/>
  <c r="BK96" i="28"/>
  <c r="BJ96" i="28"/>
  <c r="BH96" i="28"/>
  <c r="BK72" i="28"/>
  <c r="BJ72" i="28"/>
  <c r="BH72" i="28"/>
  <c r="BK48" i="28"/>
  <c r="BJ48" i="28"/>
  <c r="BH48" i="28"/>
  <c r="BJ480" i="28"/>
  <c r="BK480" i="28"/>
  <c r="BH480" i="28"/>
  <c r="BE456" i="28"/>
  <c r="BF456" i="28" s="1"/>
  <c r="BC456" i="28"/>
  <c r="AI417" i="28"/>
  <c r="AK417" i="28"/>
  <c r="AL417" i="28" s="1"/>
  <c r="BF70" i="28"/>
  <c r="BE70" i="28"/>
  <c r="BC70" i="28"/>
  <c r="BF46" i="28"/>
  <c r="BE46" i="28"/>
  <c r="BC46" i="28"/>
  <c r="BE478" i="28"/>
  <c r="BF478" i="28" s="1"/>
  <c r="BC478" i="28"/>
  <c r="BA453" i="28"/>
  <c r="AZ453" i="28"/>
  <c r="AX453" i="28"/>
  <c r="BE405" i="28"/>
  <c r="BF405" i="28" s="1"/>
  <c r="BC405" i="28"/>
  <c r="AV108" i="28"/>
  <c r="AS108" i="28"/>
  <c r="AT108" i="28" s="1"/>
  <c r="AU108" i="28"/>
  <c r="AV84" i="28"/>
  <c r="AS84" i="28"/>
  <c r="AT84" i="28" s="1"/>
  <c r="AU84" i="28"/>
  <c r="AV60" i="28"/>
  <c r="AS60" i="28"/>
  <c r="AT60" i="28" s="1"/>
  <c r="AU60" i="28"/>
  <c r="AU492" i="28"/>
  <c r="AV492" i="28"/>
  <c r="AS492" i="28"/>
  <c r="AT492" i="28" s="1"/>
  <c r="AV468" i="28"/>
  <c r="AS468" i="28"/>
  <c r="AT468" i="28" s="1"/>
  <c r="AU468" i="28"/>
  <c r="BK437" i="28"/>
  <c r="BJ437" i="28"/>
  <c r="BH437" i="28"/>
  <c r="AI282" i="28"/>
  <c r="AK282" i="28"/>
  <c r="AQ112" i="28"/>
  <c r="AN112" i="28"/>
  <c r="AO112" i="28" s="1"/>
  <c r="AP112" i="28"/>
  <c r="AQ88" i="28"/>
  <c r="AP88" i="28"/>
  <c r="AN88" i="28"/>
  <c r="AO88" i="28" s="1"/>
  <c r="AQ64" i="28"/>
  <c r="AN64" i="28"/>
  <c r="AO64" i="28" s="1"/>
  <c r="AP64" i="28"/>
  <c r="AQ496" i="28"/>
  <c r="AN496" i="28"/>
  <c r="AO496" i="28" s="1"/>
  <c r="AP496" i="28"/>
  <c r="AQ472" i="28"/>
  <c r="AN472" i="28"/>
  <c r="AO472" i="28" s="1"/>
  <c r="AP472" i="28"/>
  <c r="BE443" i="28"/>
  <c r="BF443" i="28" s="1"/>
  <c r="BC443" i="28"/>
  <c r="AI364" i="28"/>
  <c r="AK364" i="28"/>
  <c r="BK53" i="28"/>
  <c r="BJ53" i="28"/>
  <c r="BH53" i="28"/>
  <c r="BJ485" i="28"/>
  <c r="BK485" i="28"/>
  <c r="BH485" i="28"/>
  <c r="BK461" i="28"/>
  <c r="BJ461" i="28"/>
  <c r="BH461" i="28"/>
  <c r="BA427" i="28"/>
  <c r="AZ427" i="28"/>
  <c r="AX427" i="28"/>
  <c r="BF67" i="28"/>
  <c r="BE67" i="28"/>
  <c r="BC67" i="28"/>
  <c r="BE499" i="28"/>
  <c r="BF499" i="28" s="1"/>
  <c r="BC499" i="28"/>
  <c r="BE475" i="28"/>
  <c r="BF475" i="28" s="1"/>
  <c r="BC475" i="28"/>
  <c r="BK448" i="28"/>
  <c r="BJ448" i="28"/>
  <c r="BH448" i="28"/>
  <c r="BE387" i="28"/>
  <c r="BF387" i="28" s="1"/>
  <c r="BC387" i="28"/>
  <c r="BA65" i="28"/>
  <c r="AX65" i="28"/>
  <c r="AZ65" i="28"/>
  <c r="BA497" i="28"/>
  <c r="AZ497" i="28"/>
  <c r="AX497" i="28"/>
  <c r="BA473" i="28"/>
  <c r="AZ473" i="28"/>
  <c r="AX473" i="28"/>
  <c r="BE445" i="28"/>
  <c r="BF445" i="28" s="1"/>
  <c r="BC445" i="28"/>
  <c r="AK374" i="28"/>
  <c r="AI374" i="28"/>
  <c r="AS115" i="28"/>
  <c r="AT115" i="28" s="1"/>
  <c r="AV115" i="28"/>
  <c r="AU115" i="28"/>
  <c r="AS91" i="28"/>
  <c r="AT91" i="28" s="1"/>
  <c r="AV91" i="28"/>
  <c r="AU91" i="28"/>
  <c r="AS67" i="28"/>
  <c r="AT67" i="28" s="1"/>
  <c r="AV67" i="28"/>
  <c r="AU67" i="28"/>
  <c r="AS499" i="28"/>
  <c r="AT499" i="28" s="1"/>
  <c r="AV499" i="28"/>
  <c r="AU499" i="28"/>
  <c r="AV475" i="28"/>
  <c r="AS475" i="28"/>
  <c r="AT475" i="28" s="1"/>
  <c r="AU475" i="28"/>
  <c r="BA448" i="28"/>
  <c r="AZ448" i="28"/>
  <c r="AX448" i="28"/>
  <c r="BE385" i="28"/>
  <c r="BF385" i="28" s="1"/>
  <c r="BC385" i="28"/>
  <c r="AK352" i="28"/>
  <c r="AI352" i="28"/>
  <c r="AQ438" i="28"/>
  <c r="AP438" i="28"/>
  <c r="AN438" i="28"/>
  <c r="AO438" i="28" s="1"/>
  <c r="AQ414" i="28"/>
  <c r="AN414" i="28"/>
  <c r="AO414" i="28" s="1"/>
  <c r="AP414" i="28"/>
  <c r="AQ390" i="28"/>
  <c r="AP390" i="28"/>
  <c r="AN390" i="28"/>
  <c r="AO390" i="28" s="1"/>
  <c r="AQ366" i="28"/>
  <c r="AP366" i="28"/>
  <c r="AN366" i="28"/>
  <c r="AO366" i="28" s="1"/>
  <c r="AQ342" i="28"/>
  <c r="AP342" i="28"/>
  <c r="AN342" i="28"/>
  <c r="AO342" i="28" s="1"/>
  <c r="AQ283" i="28"/>
  <c r="AN283" i="28"/>
  <c r="AO283" i="28" s="1"/>
  <c r="AP283" i="28"/>
  <c r="AQ211" i="28"/>
  <c r="AP211" i="28"/>
  <c r="AN211" i="28"/>
  <c r="AO211" i="28" s="1"/>
  <c r="BJ413" i="28"/>
  <c r="BK413" i="28"/>
  <c r="BH413" i="28"/>
  <c r="BK389" i="28"/>
  <c r="BJ389" i="28"/>
  <c r="BH389" i="28"/>
  <c r="BK365" i="28"/>
  <c r="BJ365" i="28"/>
  <c r="BH365" i="28"/>
  <c r="BK341" i="28"/>
  <c r="BJ341" i="28"/>
  <c r="BH341" i="28"/>
  <c r="BA281" i="28"/>
  <c r="AZ281" i="28"/>
  <c r="AX281" i="28"/>
  <c r="AY281" i="28" s="1"/>
  <c r="AX209" i="28"/>
  <c r="BA209" i="28"/>
  <c r="AZ209" i="28"/>
  <c r="BE351" i="28"/>
  <c r="BF351" i="28" s="1"/>
  <c r="BC351" i="28"/>
  <c r="AV311" i="28"/>
  <c r="AU311" i="28"/>
  <c r="AS311" i="28"/>
  <c r="AT311" i="28" s="1"/>
  <c r="AV239" i="28"/>
  <c r="AS239" i="28"/>
  <c r="AT239" i="28" s="1"/>
  <c r="AU239" i="28"/>
  <c r="BA411" i="28"/>
  <c r="AZ411" i="28"/>
  <c r="AX411" i="28"/>
  <c r="BA387" i="28"/>
  <c r="AZ387" i="28"/>
  <c r="AX387" i="28"/>
  <c r="AZ363" i="28"/>
  <c r="BA363" i="28"/>
  <c r="AX363" i="28"/>
  <c r="AZ339" i="28"/>
  <c r="BA339" i="28"/>
  <c r="AX339" i="28"/>
  <c r="AQ275" i="28"/>
  <c r="AP275" i="28"/>
  <c r="AN275" i="28"/>
  <c r="AO275" i="28" s="1"/>
  <c r="AX201" i="28"/>
  <c r="BA201" i="28"/>
  <c r="AZ201" i="28"/>
  <c r="AV439" i="28"/>
  <c r="AU439" i="28"/>
  <c r="AS439" i="28"/>
  <c r="AT439" i="28" s="1"/>
  <c r="AU415" i="28"/>
  <c r="AV415" i="28"/>
  <c r="AS415" i="28"/>
  <c r="AT415" i="28" s="1"/>
  <c r="AV391" i="28"/>
  <c r="AU391" i="28"/>
  <c r="AS391" i="28"/>
  <c r="AT391" i="28" s="1"/>
  <c r="AV367" i="28"/>
  <c r="AU367" i="28"/>
  <c r="AS367" i="28"/>
  <c r="AT367" i="28" s="1"/>
  <c r="AV343" i="28"/>
  <c r="AS343" i="28"/>
  <c r="AT343" i="28" s="1"/>
  <c r="AU343" i="28"/>
  <c r="AK286" i="28"/>
  <c r="AI286" i="28"/>
  <c r="AI214" i="28"/>
  <c r="AK214" i="28"/>
  <c r="AQ441" i="28"/>
  <c r="AN441" i="28"/>
  <c r="AO441" i="28" s="1"/>
  <c r="AP441" i="28"/>
  <c r="AQ417" i="28"/>
  <c r="AN417" i="28"/>
  <c r="AO417" i="28" s="1"/>
  <c r="AP417" i="28"/>
  <c r="AQ393" i="28"/>
  <c r="AN393" i="28"/>
  <c r="AO393" i="28" s="1"/>
  <c r="AP393" i="28"/>
  <c r="AQ369" i="28"/>
  <c r="AP369" i="28"/>
  <c r="AN369" i="28"/>
  <c r="AO369" i="28" s="1"/>
  <c r="AQ345" i="28"/>
  <c r="AN345" i="28"/>
  <c r="AO345" i="28" s="1"/>
  <c r="AP345" i="28"/>
  <c r="AZ291" i="28"/>
  <c r="BA291" i="28"/>
  <c r="AX291" i="28"/>
  <c r="AX219" i="28"/>
  <c r="AY219" i="28" s="1"/>
  <c r="BA219" i="28"/>
  <c r="AZ219" i="28"/>
  <c r="AI403" i="28"/>
  <c r="AK403" i="28"/>
  <c r="AK379" i="28"/>
  <c r="AI379" i="28"/>
  <c r="AK355" i="28"/>
  <c r="AI355" i="28"/>
  <c r="AV321" i="28"/>
  <c r="AS321" i="28"/>
  <c r="AT321" i="28" s="1"/>
  <c r="AU321" i="28"/>
  <c r="AV249" i="28"/>
  <c r="AU249" i="28"/>
  <c r="AS249" i="28"/>
  <c r="AT249" i="28" s="1"/>
  <c r="BK412" i="28"/>
  <c r="BJ412" i="28"/>
  <c r="BH412" i="28"/>
  <c r="BJ388" i="28"/>
  <c r="BK388" i="28"/>
  <c r="BH388" i="28"/>
  <c r="BK364" i="28"/>
  <c r="BJ364" i="28"/>
  <c r="BH364" i="28"/>
  <c r="BJ340" i="28"/>
  <c r="BK340" i="28"/>
  <c r="BH340" i="28"/>
  <c r="AQ279" i="28"/>
  <c r="AN279" i="28"/>
  <c r="AO279" i="28" s="1"/>
  <c r="AP279" i="28"/>
  <c r="AQ207" i="28"/>
  <c r="AP207" i="28"/>
  <c r="AN207" i="28"/>
  <c r="AO207" i="28" s="1"/>
  <c r="BE410" i="28"/>
  <c r="BF410" i="28" s="1"/>
  <c r="BC410" i="28"/>
  <c r="BE386" i="28"/>
  <c r="BF386" i="28" s="1"/>
  <c r="BC386" i="28"/>
  <c r="BE362" i="28"/>
  <c r="BF362" i="28" s="1"/>
  <c r="BC362" i="28"/>
  <c r="BE338" i="28"/>
  <c r="BF338" i="28" s="1"/>
  <c r="BC338" i="28"/>
  <c r="AK272" i="28"/>
  <c r="AI272" i="28"/>
  <c r="AX197" i="28"/>
  <c r="BA197" i="28"/>
  <c r="AZ197" i="28"/>
  <c r="BA396" i="28"/>
  <c r="AZ396" i="28"/>
  <c r="AX396" i="28"/>
  <c r="AZ372" i="28"/>
  <c r="BA372" i="28"/>
  <c r="AX372" i="28"/>
  <c r="AY372" i="28" s="1"/>
  <c r="AZ348" i="28"/>
  <c r="BA348" i="28"/>
  <c r="AX348" i="28"/>
  <c r="AY348" i="28" s="1"/>
  <c r="BA301" i="28"/>
  <c r="AZ301" i="28"/>
  <c r="AX301" i="28"/>
  <c r="AY301" i="28" s="1"/>
  <c r="BA229" i="28"/>
  <c r="AZ229" i="28"/>
  <c r="AX229" i="28"/>
  <c r="AY229" i="28" s="1"/>
  <c r="AY230" i="28" s="1"/>
  <c r="AV446" i="28"/>
  <c r="AS446" i="28"/>
  <c r="AT446" i="28" s="1"/>
  <c r="AU446" i="28"/>
  <c r="AV422" i="28"/>
  <c r="AU422" i="28"/>
  <c r="AS422" i="28"/>
  <c r="AT422" i="28" s="1"/>
  <c r="AV398" i="28"/>
  <c r="AS398" i="28"/>
  <c r="AT398" i="28" s="1"/>
  <c r="AU398" i="28"/>
  <c r="AV374" i="28"/>
  <c r="AU374" i="28"/>
  <c r="AS374" i="28"/>
  <c r="AT374" i="28" s="1"/>
  <c r="AV350" i="28"/>
  <c r="AU350" i="28"/>
  <c r="AS350" i="28"/>
  <c r="AT350" i="28" s="1"/>
  <c r="AU307" i="28"/>
  <c r="AV307" i="28"/>
  <c r="AS307" i="28"/>
  <c r="AT307" i="28" s="1"/>
  <c r="AV235" i="28"/>
  <c r="AU235" i="28"/>
  <c r="AS235" i="28"/>
  <c r="AT235" i="28" s="1"/>
  <c r="AQ197" i="28"/>
  <c r="AN197" i="28"/>
  <c r="AO197" i="28" s="1"/>
  <c r="AP197" i="28"/>
  <c r="AQ173" i="28"/>
  <c r="AP173" i="28"/>
  <c r="AN173" i="28"/>
  <c r="AO173" i="28" s="1"/>
  <c r="AI319" i="28"/>
  <c r="AK319" i="28"/>
  <c r="AK295" i="28"/>
  <c r="AL295" i="28" s="1"/>
  <c r="AI295" i="28"/>
  <c r="AI271" i="28"/>
  <c r="AK271" i="28"/>
  <c r="CC271" i="28" s="1"/>
  <c r="AI247" i="28"/>
  <c r="AK247" i="28"/>
  <c r="AI223" i="28"/>
  <c r="AK223" i="28"/>
  <c r="AI199" i="28"/>
  <c r="AK199" i="28"/>
  <c r="AI175" i="28"/>
  <c r="AK175" i="28"/>
  <c r="CC175" i="28" s="1"/>
  <c r="BK320" i="28"/>
  <c r="BJ320" i="28"/>
  <c r="BH320" i="28"/>
  <c r="BJ296" i="28"/>
  <c r="BK296" i="28"/>
  <c r="BH296" i="28"/>
  <c r="BK272" i="28"/>
  <c r="BJ272" i="28"/>
  <c r="BH272" i="28"/>
  <c r="BJ248" i="28"/>
  <c r="BK248" i="28"/>
  <c r="BH248" i="28"/>
  <c r="BJ224" i="28"/>
  <c r="BK224" i="28"/>
  <c r="BH224" i="28"/>
  <c r="BJ200" i="28"/>
  <c r="BK200" i="28"/>
  <c r="BH200" i="28"/>
  <c r="BJ176" i="28"/>
  <c r="BK176" i="28"/>
  <c r="BH176" i="28"/>
  <c r="BE322" i="28"/>
  <c r="BF322" i="28" s="1"/>
  <c r="BC322" i="28"/>
  <c r="BE298" i="28"/>
  <c r="BF298" i="28" s="1"/>
  <c r="BC298" i="28"/>
  <c r="BE274" i="28"/>
  <c r="BF274" i="28" s="1"/>
  <c r="BC274" i="28"/>
  <c r="BE250" i="28"/>
  <c r="BF250" i="28" s="1"/>
  <c r="BC250" i="28"/>
  <c r="BE226" i="28"/>
  <c r="BF226" i="28" s="1"/>
  <c r="BC226" i="28"/>
  <c r="BE202" i="28"/>
  <c r="BF202" i="28" s="1"/>
  <c r="BC202" i="28"/>
  <c r="BE178" i="28"/>
  <c r="BF178" i="28" s="1"/>
  <c r="BC178" i="28"/>
  <c r="BA324" i="28"/>
  <c r="AZ324" i="28"/>
  <c r="AX324" i="28"/>
  <c r="BA300" i="28"/>
  <c r="AZ300" i="28"/>
  <c r="AX300" i="28"/>
  <c r="AZ276" i="28"/>
  <c r="BA276" i="28"/>
  <c r="AX276" i="28"/>
  <c r="AY276" i="28" s="1"/>
  <c r="BA252" i="28"/>
  <c r="AZ252" i="28"/>
  <c r="AX252" i="28"/>
  <c r="BA228" i="28"/>
  <c r="AX228" i="28"/>
  <c r="AY228" i="28" s="1"/>
  <c r="AZ228" i="28"/>
  <c r="BA204" i="28"/>
  <c r="AX204" i="28"/>
  <c r="AZ204" i="28"/>
  <c r="AX180" i="28"/>
  <c r="BA180" i="28"/>
  <c r="AZ180" i="28"/>
  <c r="AV326" i="28"/>
  <c r="AU326" i="28"/>
  <c r="AS326" i="28"/>
  <c r="AT326" i="28" s="1"/>
  <c r="AV302" i="28"/>
  <c r="AU302" i="28"/>
  <c r="AS302" i="28"/>
  <c r="AT302" i="28" s="1"/>
  <c r="AV278" i="28"/>
  <c r="AU278" i="28"/>
  <c r="AS278" i="28"/>
  <c r="AT278" i="28" s="1"/>
  <c r="AV254" i="28"/>
  <c r="AU254" i="28"/>
  <c r="AS254" i="28"/>
  <c r="AT254" i="28" s="1"/>
  <c r="AV230" i="28"/>
  <c r="AU230" i="28"/>
  <c r="AS230" i="28"/>
  <c r="AT230" i="28" s="1"/>
  <c r="AV206" i="28"/>
  <c r="AS206" i="28"/>
  <c r="AT206" i="28" s="1"/>
  <c r="AU206" i="28"/>
  <c r="AV182" i="28"/>
  <c r="AU182" i="28"/>
  <c r="AS182" i="28"/>
  <c r="AT182" i="28" s="1"/>
  <c r="AQ328" i="28"/>
  <c r="AN328" i="28"/>
  <c r="AO328" i="28" s="1"/>
  <c r="AP328" i="28"/>
  <c r="AQ304" i="28"/>
  <c r="AN304" i="28"/>
  <c r="AO304" i="28" s="1"/>
  <c r="AP304" i="28"/>
  <c r="AQ280" i="28"/>
  <c r="AN280" i="28"/>
  <c r="AO280" i="28" s="1"/>
  <c r="AP280" i="28"/>
  <c r="AQ256" i="28"/>
  <c r="AP256" i="28"/>
  <c r="AN256" i="28"/>
  <c r="AO256" i="28" s="1"/>
  <c r="AQ232" i="28"/>
  <c r="AN232" i="28"/>
  <c r="AO232" i="28" s="1"/>
  <c r="AP232" i="28"/>
  <c r="AQ208" i="28"/>
  <c r="AN208" i="28"/>
  <c r="AO208" i="28" s="1"/>
  <c r="AP208" i="28"/>
  <c r="AQ184" i="28"/>
  <c r="AN184" i="28"/>
  <c r="AO184" i="28" s="1"/>
  <c r="AP184" i="28"/>
  <c r="BK333" i="28"/>
  <c r="BJ333" i="28"/>
  <c r="BH333" i="28"/>
  <c r="BK309" i="28"/>
  <c r="BJ309" i="28"/>
  <c r="BH309" i="28"/>
  <c r="BJ285" i="28"/>
  <c r="BK285" i="28"/>
  <c r="BH285" i="28"/>
  <c r="BJ261" i="28"/>
  <c r="BK261" i="28"/>
  <c r="BH261" i="28"/>
  <c r="BJ237" i="28"/>
  <c r="BK237" i="28"/>
  <c r="BH237" i="28"/>
  <c r="BK213" i="28"/>
  <c r="BJ213" i="28"/>
  <c r="BH213" i="28"/>
  <c r="BK189" i="28"/>
  <c r="BJ189" i="28"/>
  <c r="BH189" i="28"/>
  <c r="BE335" i="28"/>
  <c r="BF335" i="28" s="1"/>
  <c r="BC335" i="28"/>
  <c r="BE311" i="28"/>
  <c r="BF311" i="28" s="1"/>
  <c r="BC311" i="28"/>
  <c r="BE287" i="28"/>
  <c r="BF287" i="28" s="1"/>
  <c r="BC287" i="28"/>
  <c r="BE263" i="28"/>
  <c r="BF263" i="28" s="1"/>
  <c r="BC263" i="28"/>
  <c r="BE239" i="28"/>
  <c r="BF239" i="28" s="1"/>
  <c r="BC239" i="28"/>
  <c r="BE215" i="28"/>
  <c r="BF215" i="28" s="1"/>
  <c r="BC215" i="28"/>
  <c r="BE191" i="28"/>
  <c r="BF191" i="28" s="1"/>
  <c r="BC191" i="28"/>
  <c r="BE167" i="28"/>
  <c r="BF167" i="28" s="1"/>
  <c r="BC167" i="28"/>
  <c r="AU193" i="28"/>
  <c r="AV193" i="28"/>
  <c r="AS193" i="28"/>
  <c r="AT193" i="28" s="1"/>
  <c r="AS169" i="28"/>
  <c r="AT169" i="28" s="1"/>
  <c r="AV169" i="28"/>
  <c r="AU169" i="28"/>
  <c r="AL28" i="28"/>
  <c r="AI28" i="28"/>
  <c r="AJ28" i="28" s="1"/>
  <c r="AK28" i="28"/>
  <c r="AL22" i="28"/>
  <c r="AK22" i="28"/>
  <c r="AI22" i="28"/>
  <c r="AJ22" i="28" s="1"/>
  <c r="BE142" i="28"/>
  <c r="BF142" i="28"/>
  <c r="BC142" i="28"/>
  <c r="BA464" i="28"/>
  <c r="AZ464" i="28"/>
  <c r="AX464" i="28"/>
  <c r="AY464" i="28" s="1"/>
  <c r="AY465" i="28" s="1"/>
  <c r="AY466" i="28" s="1"/>
  <c r="AL38" i="28"/>
  <c r="AK38" i="28"/>
  <c r="CC38" i="28" s="1"/>
  <c r="AI38" i="28"/>
  <c r="AJ38" i="28" s="1"/>
  <c r="AL111" i="28"/>
  <c r="AI111" i="28"/>
  <c r="AJ111" i="28" s="1"/>
  <c r="AK111" i="28"/>
  <c r="AV130" i="28"/>
  <c r="AS130" i="28"/>
  <c r="AT130" i="28" s="1"/>
  <c r="AU130" i="28"/>
  <c r="BJ13" i="28"/>
  <c r="BK13" i="28"/>
  <c r="BH13" i="28"/>
  <c r="BE95" i="28"/>
  <c r="BC95" i="28"/>
  <c r="BF95" i="28"/>
  <c r="BE148" i="28"/>
  <c r="BF148" i="28"/>
  <c r="BC148" i="28"/>
  <c r="BK8" i="28"/>
  <c r="BJ8" i="28"/>
  <c r="BH8" i="28"/>
  <c r="BJ32" i="28"/>
  <c r="BK32" i="28"/>
  <c r="BH32" i="28"/>
  <c r="BK22" i="28"/>
  <c r="BJ22" i="28"/>
  <c r="BH22" i="28"/>
  <c r="AQ481" i="28"/>
  <c r="AP481" i="28"/>
  <c r="AN481" i="28"/>
  <c r="AO481" i="28" s="1"/>
  <c r="AI157" i="28"/>
  <c r="AK157" i="28"/>
  <c r="BE39" i="28"/>
  <c r="BF39" i="28"/>
  <c r="BC39" i="28"/>
  <c r="AV118" i="28"/>
  <c r="AU118" i="28"/>
  <c r="AS118" i="28"/>
  <c r="AT118" i="28" s="1"/>
  <c r="BK16" i="28"/>
  <c r="BJ16" i="28"/>
  <c r="BH16" i="28"/>
  <c r="BE417" i="28"/>
  <c r="BF417" i="28" s="1"/>
  <c r="BC417" i="28"/>
  <c r="BJ115" i="28"/>
  <c r="BK115" i="28"/>
  <c r="BH115" i="28"/>
  <c r="BA16" i="28"/>
  <c r="AZ16" i="28"/>
  <c r="AX16" i="28"/>
  <c r="AI362" i="28"/>
  <c r="AK362" i="28"/>
  <c r="BE152" i="28"/>
  <c r="BF152" i="28" s="1"/>
  <c r="BC152" i="28"/>
  <c r="BD152" i="28" s="1"/>
  <c r="AL34" i="28"/>
  <c r="AK34" i="28"/>
  <c r="AI34" i="28"/>
  <c r="AJ34" i="28" s="1"/>
  <c r="AL93" i="28"/>
  <c r="AK93" i="28"/>
  <c r="AI93" i="28"/>
  <c r="AJ93" i="28" s="1"/>
  <c r="BA10" i="28"/>
  <c r="AZ10" i="28"/>
  <c r="AX10" i="28"/>
  <c r="AU2" i="28"/>
  <c r="AV2" i="28"/>
  <c r="AS2" i="28"/>
  <c r="AI137" i="28"/>
  <c r="AK137" i="28"/>
  <c r="AL137" i="28" s="1"/>
  <c r="BJ35" i="28"/>
  <c r="BH35" i="28"/>
  <c r="BK35" i="28"/>
  <c r="BJ11" i="28"/>
  <c r="BH11" i="28"/>
  <c r="BK11" i="28"/>
  <c r="BK150" i="28"/>
  <c r="BJ150" i="28"/>
  <c r="BH150" i="28"/>
  <c r="BF125" i="28"/>
  <c r="BE125" i="28"/>
  <c r="BC125" i="28"/>
  <c r="BE92" i="28"/>
  <c r="BC92" i="28"/>
  <c r="BF92" i="28"/>
  <c r="AI494" i="28"/>
  <c r="AK494" i="28"/>
  <c r="BA43" i="28"/>
  <c r="AZ43" i="28"/>
  <c r="AX43" i="28"/>
  <c r="BA19" i="28"/>
  <c r="AX19" i="28"/>
  <c r="AY19" i="28" s="1"/>
  <c r="AZ19" i="28"/>
  <c r="AX158" i="28"/>
  <c r="BA158" i="28"/>
  <c r="AZ158" i="28"/>
  <c r="AX134" i="28"/>
  <c r="BA134" i="28"/>
  <c r="AZ134" i="28"/>
  <c r="AL104" i="28"/>
  <c r="AK104" i="28"/>
  <c r="CC104" i="28" s="1"/>
  <c r="AI104" i="28"/>
  <c r="AJ104" i="28" s="1"/>
  <c r="AL61" i="28"/>
  <c r="CD61" i="28" s="1"/>
  <c r="CE61" i="28" s="1" a="1"/>
  <c r="CE61" i="28" s="1"/>
  <c r="AK61" i="28"/>
  <c r="AI61" i="28"/>
  <c r="AJ61" i="28" s="1"/>
  <c r="BJ438" i="28"/>
  <c r="BK438" i="28"/>
  <c r="BH438" i="28"/>
  <c r="AV27" i="28"/>
  <c r="AU27" i="28"/>
  <c r="AS27" i="28"/>
  <c r="AT27" i="28" s="1"/>
  <c r="AV3" i="28"/>
  <c r="AS3" i="28"/>
  <c r="AT3" i="28" s="1"/>
  <c r="AU3" i="28"/>
  <c r="AS142" i="28"/>
  <c r="AT142" i="28" s="1"/>
  <c r="AV142" i="28"/>
  <c r="AU142" i="28"/>
  <c r="BA115" i="28"/>
  <c r="AZ115" i="28"/>
  <c r="AX115" i="28"/>
  <c r="BK79" i="28"/>
  <c r="BJ79" i="28"/>
  <c r="BH79" i="28"/>
  <c r="BA468" i="28"/>
  <c r="AX468" i="28"/>
  <c r="AZ468" i="28"/>
  <c r="AQ21" i="28"/>
  <c r="AN21" i="28"/>
  <c r="AO21" i="28" s="1"/>
  <c r="AP21" i="28"/>
  <c r="AQ160" i="28"/>
  <c r="AN160" i="28"/>
  <c r="AO160" i="28" s="1"/>
  <c r="AP160" i="28"/>
  <c r="AQ136" i="28"/>
  <c r="AP136" i="28"/>
  <c r="AN136" i="28"/>
  <c r="AO136" i="28" s="1"/>
  <c r="BE106" i="28"/>
  <c r="BF106" i="28"/>
  <c r="BC106" i="28"/>
  <c r="AL66" i="28"/>
  <c r="AK66" i="28"/>
  <c r="CC66" i="28" s="1"/>
  <c r="AI66" i="28"/>
  <c r="AJ66" i="28" s="1"/>
  <c r="BA446" i="28"/>
  <c r="AX446" i="28"/>
  <c r="AY446" i="28" s="1"/>
  <c r="AZ446" i="28"/>
  <c r="AL31" i="28"/>
  <c r="AK31" i="28"/>
  <c r="AI31" i="28"/>
  <c r="AJ31" i="28" s="1"/>
  <c r="AK7" i="28"/>
  <c r="AL7" i="28"/>
  <c r="AI7" i="28"/>
  <c r="AJ7" i="28" s="1"/>
  <c r="AK146" i="28"/>
  <c r="AL146" i="28" s="1"/>
  <c r="AI146" i="28"/>
  <c r="BJ119" i="28"/>
  <c r="BK119" i="28"/>
  <c r="BH119" i="28"/>
  <c r="BA85" i="28"/>
  <c r="AZ85" i="28"/>
  <c r="AX85" i="28"/>
  <c r="AY85" i="28" s="1"/>
  <c r="AQ479" i="28"/>
  <c r="AN479" i="28"/>
  <c r="AO479" i="28" s="1"/>
  <c r="AP479" i="28"/>
  <c r="BJ155" i="28"/>
  <c r="BK155" i="28"/>
  <c r="BH155" i="28"/>
  <c r="BE131" i="28"/>
  <c r="BC131" i="28"/>
  <c r="BF131" i="28"/>
  <c r="AL100" i="28"/>
  <c r="AK100" i="28"/>
  <c r="AI100" i="28"/>
  <c r="AJ100" i="28" s="1"/>
  <c r="AL53" i="28"/>
  <c r="AI53" i="28"/>
  <c r="AJ53" i="28" s="1"/>
  <c r="AK53" i="28"/>
  <c r="BJ424" i="28"/>
  <c r="BK424" i="28"/>
  <c r="BH424" i="28"/>
  <c r="BE147" i="28"/>
  <c r="BF147" i="28"/>
  <c r="BC147" i="28"/>
  <c r="BJ121" i="28"/>
  <c r="BK121" i="28"/>
  <c r="BH121" i="28"/>
  <c r="BK87" i="28"/>
  <c r="BJ87" i="28"/>
  <c r="BH87" i="28"/>
  <c r="AZ484" i="28"/>
  <c r="BA484" i="28"/>
  <c r="AX484" i="28"/>
  <c r="BA163" i="28"/>
  <c r="AX163" i="28"/>
  <c r="AZ163" i="28"/>
  <c r="BA139" i="28"/>
  <c r="AZ139" i="28"/>
  <c r="AX139" i="28"/>
  <c r="AY139" i="28" s="1"/>
  <c r="AY140" i="28" s="1"/>
  <c r="AY141" i="28" s="1"/>
  <c r="AY142" i="28" s="1"/>
  <c r="BE111" i="28"/>
  <c r="BF111" i="28"/>
  <c r="BC111" i="28"/>
  <c r="AL74" i="28"/>
  <c r="CD74" i="28" s="1"/>
  <c r="CE74" i="28" s="1" a="1"/>
  <c r="CE74" i="28" s="1"/>
  <c r="AI74" i="28"/>
  <c r="AJ74" i="28" s="1"/>
  <c r="AK74" i="28"/>
  <c r="CC74" i="28" s="1"/>
  <c r="AK460" i="28"/>
  <c r="AI460" i="28"/>
  <c r="AV32" i="28"/>
  <c r="AS32" i="28"/>
  <c r="AT32" i="28" s="1"/>
  <c r="AU32" i="28"/>
  <c r="AV8" i="28"/>
  <c r="AS8" i="28"/>
  <c r="AT8" i="28" s="1"/>
  <c r="AU8" i="28"/>
  <c r="AV147" i="28"/>
  <c r="AU147" i="28"/>
  <c r="AS147" i="28"/>
  <c r="AT147" i="28" s="1"/>
  <c r="BA121" i="28"/>
  <c r="AZ121" i="28"/>
  <c r="AX121" i="28"/>
  <c r="AX87" i="28"/>
  <c r="BA87" i="28"/>
  <c r="AZ87" i="28"/>
  <c r="AQ483" i="28"/>
  <c r="AP483" i="28"/>
  <c r="AN483" i="28"/>
  <c r="AO483" i="28" s="1"/>
  <c r="AQ40" i="28"/>
  <c r="AP40" i="28"/>
  <c r="AN40" i="28"/>
  <c r="AO40" i="28" s="1"/>
  <c r="AQ16" i="28"/>
  <c r="AN16" i="28"/>
  <c r="AO16" i="28" s="1"/>
  <c r="AP16" i="28"/>
  <c r="AQ155" i="28"/>
  <c r="AP155" i="28"/>
  <c r="AN155" i="28"/>
  <c r="AO155" i="28" s="1"/>
  <c r="BK130" i="28"/>
  <c r="BJ130" i="28"/>
  <c r="BH130" i="28"/>
  <c r="AQ99" i="28"/>
  <c r="AP99" i="28"/>
  <c r="AN99" i="28"/>
  <c r="AO99" i="28" s="1"/>
  <c r="AL51" i="28"/>
  <c r="AI51" i="28"/>
  <c r="AJ51" i="28" s="1"/>
  <c r="AK51" i="28"/>
  <c r="BE419" i="28"/>
  <c r="BF419" i="28" s="1"/>
  <c r="BC419" i="28"/>
  <c r="BJ94" i="28"/>
  <c r="BK94" i="28"/>
  <c r="BH94" i="28"/>
  <c r="BJ70" i="28"/>
  <c r="BK70" i="28"/>
  <c r="BH70" i="28"/>
  <c r="BJ46" i="28"/>
  <c r="BK46" i="28"/>
  <c r="BH46" i="28"/>
  <c r="BJ478" i="28"/>
  <c r="BK478" i="28"/>
  <c r="BH478" i="28"/>
  <c r="BE453" i="28"/>
  <c r="BF453" i="28" s="1"/>
  <c r="BC453" i="28"/>
  <c r="AI406" i="28"/>
  <c r="AK406" i="28"/>
  <c r="BE68" i="28"/>
  <c r="BF68" i="28"/>
  <c r="BC68" i="28"/>
  <c r="BE500" i="28"/>
  <c r="BF500" i="28" s="1"/>
  <c r="BC500" i="28"/>
  <c r="BE476" i="28"/>
  <c r="BF476" i="28" s="1"/>
  <c r="BC476" i="28"/>
  <c r="BA450" i="28"/>
  <c r="AZ450" i="28"/>
  <c r="AX450" i="28"/>
  <c r="BE393" i="28"/>
  <c r="BF393" i="28" s="1"/>
  <c r="BC393" i="28"/>
  <c r="AV106" i="28"/>
  <c r="AU106" i="28"/>
  <c r="AS106" i="28"/>
  <c r="AT106" i="28" s="1"/>
  <c r="AV82" i="28"/>
  <c r="AU82" i="28"/>
  <c r="AS82" i="28"/>
  <c r="AT82" i="28" s="1"/>
  <c r="AV58" i="28"/>
  <c r="AU58" i="28"/>
  <c r="AS58" i="28"/>
  <c r="AT58" i="28" s="1"/>
  <c r="AV490" i="28"/>
  <c r="AU490" i="28"/>
  <c r="AS490" i="28"/>
  <c r="AT490" i="28" s="1"/>
  <c r="AV466" i="28"/>
  <c r="AU466" i="28"/>
  <c r="AS466" i="28"/>
  <c r="AT466" i="28" s="1"/>
  <c r="BK434" i="28"/>
  <c r="BJ434" i="28"/>
  <c r="BH434" i="28"/>
  <c r="AI210" i="28"/>
  <c r="AK210" i="28"/>
  <c r="AQ110" i="28"/>
  <c r="AP110" i="28"/>
  <c r="AN110" i="28"/>
  <c r="AO110" i="28" s="1"/>
  <c r="AQ86" i="28"/>
  <c r="AN86" i="28"/>
  <c r="AO86" i="28" s="1"/>
  <c r="AP86" i="28"/>
  <c r="AQ62" i="28"/>
  <c r="AP62" i="28"/>
  <c r="AN62" i="28"/>
  <c r="AO62" i="28" s="1"/>
  <c r="AQ494" i="28"/>
  <c r="AN494" i="28"/>
  <c r="AO494" i="28" s="1"/>
  <c r="AP494" i="28"/>
  <c r="AQ470" i="28"/>
  <c r="AP470" i="28"/>
  <c r="AN470" i="28"/>
  <c r="AO470" i="28" s="1"/>
  <c r="BE440" i="28"/>
  <c r="BF440" i="28" s="1"/>
  <c r="BC440" i="28"/>
  <c r="AK340" i="28"/>
  <c r="AL340" i="28" s="1"/>
  <c r="AI340" i="28"/>
  <c r="BK51" i="28"/>
  <c r="BJ51" i="28"/>
  <c r="BH51" i="28"/>
  <c r="BK483" i="28"/>
  <c r="BJ483" i="28"/>
  <c r="BH483" i="28"/>
  <c r="BJ459" i="28"/>
  <c r="BK459" i="28"/>
  <c r="BH459" i="28"/>
  <c r="BA423" i="28"/>
  <c r="AZ423" i="28"/>
  <c r="AX423" i="28"/>
  <c r="AY423" i="28" s="1"/>
  <c r="BE65" i="28"/>
  <c r="BF65" i="28"/>
  <c r="BC65" i="28"/>
  <c r="BE497" i="28"/>
  <c r="BF497" i="28" s="1"/>
  <c r="BC497" i="28"/>
  <c r="BE473" i="28"/>
  <c r="BF473" i="28" s="1"/>
  <c r="BC473" i="28"/>
  <c r="BJ445" i="28"/>
  <c r="BK445" i="28"/>
  <c r="BH445" i="28"/>
  <c r="BE375" i="28"/>
  <c r="BF375" i="28" s="1"/>
  <c r="BC375" i="28"/>
  <c r="AX63" i="28"/>
  <c r="BA63" i="28"/>
  <c r="AZ63" i="28"/>
  <c r="AZ495" i="28"/>
  <c r="BA495" i="28"/>
  <c r="AX495" i="28"/>
  <c r="BA471" i="28"/>
  <c r="AX471" i="28"/>
  <c r="AZ471" i="28"/>
  <c r="BE442" i="28"/>
  <c r="BF442" i="28" s="1"/>
  <c r="BC442" i="28"/>
  <c r="AI356" i="28"/>
  <c r="AK356" i="28"/>
  <c r="CC356" i="28" s="1"/>
  <c r="AV113" i="28"/>
  <c r="AU113" i="28"/>
  <c r="AS113" i="28"/>
  <c r="AT113" i="28" s="1"/>
  <c r="AV89" i="28"/>
  <c r="AU89" i="28"/>
  <c r="AS89" i="28"/>
  <c r="AT89" i="28" s="1"/>
  <c r="AV65" i="28"/>
  <c r="AU65" i="28"/>
  <c r="AS65" i="28"/>
  <c r="AT65" i="28" s="1"/>
  <c r="AU497" i="28"/>
  <c r="AV497" i="28"/>
  <c r="AS497" i="28"/>
  <c r="AT497" i="28" s="1"/>
  <c r="AU473" i="28"/>
  <c r="AV473" i="28"/>
  <c r="AS473" i="28"/>
  <c r="AT473" i="28" s="1"/>
  <c r="BA445" i="28"/>
  <c r="AX445" i="28"/>
  <c r="AY445" i="28" s="1"/>
  <c r="AZ445" i="28"/>
  <c r="BE373" i="28"/>
  <c r="BF373" i="28" s="1"/>
  <c r="BC373" i="28"/>
  <c r="AI312" i="28"/>
  <c r="AK312" i="28"/>
  <c r="AQ436" i="28"/>
  <c r="AN436" i="28"/>
  <c r="AO436" i="28" s="1"/>
  <c r="AP436" i="28"/>
  <c r="AQ412" i="28"/>
  <c r="AN412" i="28"/>
  <c r="AO412" i="28" s="1"/>
  <c r="AP412" i="28"/>
  <c r="AQ388" i="28"/>
  <c r="AN388" i="28"/>
  <c r="AO388" i="28" s="1"/>
  <c r="AP388" i="28"/>
  <c r="AQ364" i="28"/>
  <c r="AN364" i="28"/>
  <c r="AO364" i="28" s="1"/>
  <c r="AP364" i="28"/>
  <c r="AQ340" i="28"/>
  <c r="AN340" i="28"/>
  <c r="AO340" i="28" s="1"/>
  <c r="AP340" i="28"/>
  <c r="AQ277" i="28"/>
  <c r="AP277" i="28"/>
  <c r="AN277" i="28"/>
  <c r="AO277" i="28" s="1"/>
  <c r="AI204" i="28"/>
  <c r="AK204" i="28"/>
  <c r="BJ411" i="28"/>
  <c r="BK411" i="28"/>
  <c r="BH411" i="28"/>
  <c r="BJ387" i="28"/>
  <c r="BK387" i="28"/>
  <c r="BH387" i="28"/>
  <c r="BJ363" i="28"/>
  <c r="BK363" i="28"/>
  <c r="BH363" i="28"/>
  <c r="BK339" i="28"/>
  <c r="BJ339" i="28"/>
  <c r="BH339" i="28"/>
  <c r="BA275" i="28"/>
  <c r="AZ275" i="28"/>
  <c r="AX275" i="28"/>
  <c r="AY275" i="28" s="1"/>
  <c r="AV203" i="28"/>
  <c r="AU203" i="28"/>
  <c r="AS203" i="28"/>
  <c r="AT203" i="28" s="1"/>
  <c r="BE349" i="28"/>
  <c r="BF349" i="28" s="1"/>
  <c r="BC349" i="28"/>
  <c r="AV305" i="28"/>
  <c r="AU305" i="28"/>
  <c r="AS305" i="28"/>
  <c r="AT305" i="28" s="1"/>
  <c r="AV233" i="28"/>
  <c r="AU233" i="28"/>
  <c r="AS233" i="28"/>
  <c r="AT233" i="28" s="1"/>
  <c r="BA409" i="28"/>
  <c r="AZ409" i="28"/>
  <c r="AX409" i="28"/>
  <c r="BA385" i="28"/>
  <c r="AZ385" i="28"/>
  <c r="AX385" i="28"/>
  <c r="BA361" i="28"/>
  <c r="AZ361" i="28"/>
  <c r="AX361" i="28"/>
  <c r="BA337" i="28"/>
  <c r="AZ337" i="28"/>
  <c r="AX337" i="28"/>
  <c r="AY337" i="28" s="1"/>
  <c r="AQ269" i="28"/>
  <c r="AN269" i="28"/>
  <c r="AO269" i="28" s="1"/>
  <c r="AP269" i="28"/>
  <c r="AI190" i="28"/>
  <c r="AK190" i="28"/>
  <c r="AV437" i="28"/>
  <c r="AU437" i="28"/>
  <c r="AS437" i="28"/>
  <c r="AT437" i="28" s="1"/>
  <c r="AV413" i="28"/>
  <c r="AU413" i="28"/>
  <c r="AS413" i="28"/>
  <c r="AT413" i="28" s="1"/>
  <c r="AV389" i="28"/>
  <c r="AU389" i="28"/>
  <c r="AS389" i="28"/>
  <c r="AT389" i="28" s="1"/>
  <c r="AV365" i="28"/>
  <c r="AU365" i="28"/>
  <c r="AS365" i="28"/>
  <c r="AT365" i="28" s="1"/>
  <c r="AV341" i="28"/>
  <c r="AU341" i="28"/>
  <c r="AS341" i="28"/>
  <c r="AT341" i="28" s="1"/>
  <c r="AI280" i="28"/>
  <c r="AK280" i="28"/>
  <c r="AI208" i="28"/>
  <c r="AK208" i="28"/>
  <c r="AL208" i="28" s="1"/>
  <c r="AQ439" i="28"/>
  <c r="AN439" i="28"/>
  <c r="AO439" i="28" s="1"/>
  <c r="AP439" i="28"/>
  <c r="AQ415" i="28"/>
  <c r="AN415" i="28"/>
  <c r="AO415" i="28" s="1"/>
  <c r="AP415" i="28"/>
  <c r="AQ391" i="28"/>
  <c r="AN391" i="28"/>
  <c r="AO391" i="28" s="1"/>
  <c r="AP391" i="28"/>
  <c r="AQ367" i="28"/>
  <c r="AP367" i="28"/>
  <c r="AN367" i="28"/>
  <c r="AO367" i="28" s="1"/>
  <c r="AQ343" i="28"/>
  <c r="AN343" i="28"/>
  <c r="AO343" i="28" s="1"/>
  <c r="AP343" i="28"/>
  <c r="AZ285" i="28"/>
  <c r="BA285" i="28"/>
  <c r="AX285" i="28"/>
  <c r="AX213" i="28"/>
  <c r="AY213" i="28" s="1"/>
  <c r="BA213" i="28"/>
  <c r="AZ213" i="28"/>
  <c r="AI401" i="28"/>
  <c r="AK401" i="28"/>
  <c r="AI377" i="28"/>
  <c r="AK377" i="28"/>
  <c r="AI353" i="28"/>
  <c r="AK353" i="28"/>
  <c r="AV315" i="28"/>
  <c r="AU315" i="28"/>
  <c r="AS315" i="28"/>
  <c r="AT315" i="28" s="1"/>
  <c r="AV243" i="28"/>
  <c r="AS243" i="28"/>
  <c r="AT243" i="28" s="1"/>
  <c r="AU243" i="28"/>
  <c r="BK410" i="28"/>
  <c r="BJ410" i="28"/>
  <c r="BH410" i="28"/>
  <c r="BK386" i="28"/>
  <c r="BJ386" i="28"/>
  <c r="BH386" i="28"/>
  <c r="BK362" i="28"/>
  <c r="BJ362" i="28"/>
  <c r="BH362" i="28"/>
  <c r="BJ338" i="28"/>
  <c r="BK338" i="28"/>
  <c r="BH338" i="28"/>
  <c r="AQ273" i="28"/>
  <c r="AN273" i="28"/>
  <c r="AO273" i="28" s="1"/>
  <c r="AP273" i="28"/>
  <c r="AK198" i="28"/>
  <c r="AI198" i="28"/>
  <c r="BE408" i="28"/>
  <c r="BF408" i="28" s="1"/>
  <c r="BC408" i="28"/>
  <c r="BE384" i="28"/>
  <c r="BF384" i="28" s="1"/>
  <c r="BC384" i="28"/>
  <c r="BE360" i="28"/>
  <c r="BF360" i="28" s="1"/>
  <c r="BC360" i="28"/>
  <c r="BE336" i="28"/>
  <c r="BF336" i="28" s="1"/>
  <c r="BC336" i="28"/>
  <c r="AK266" i="28"/>
  <c r="AI266" i="28"/>
  <c r="AX185" i="28"/>
  <c r="BA185" i="28"/>
  <c r="AZ185" i="28"/>
  <c r="BA394" i="28"/>
  <c r="AX394" i="28"/>
  <c r="AZ394" i="28"/>
  <c r="BA370" i="28"/>
  <c r="AZ370" i="28"/>
  <c r="AX370" i="28"/>
  <c r="AY370" i="28" s="1"/>
  <c r="BA346" i="28"/>
  <c r="AZ346" i="28"/>
  <c r="AX346" i="28"/>
  <c r="AY346" i="28" s="1"/>
  <c r="BA295" i="28"/>
  <c r="AZ295" i="28"/>
  <c r="AX295" i="28"/>
  <c r="BA223" i="28"/>
  <c r="AZ223" i="28"/>
  <c r="AX223" i="28"/>
  <c r="AV444" i="28"/>
  <c r="AU444" i="28"/>
  <c r="AS444" i="28"/>
  <c r="AT444" i="28" s="1"/>
  <c r="AV420" i="28"/>
  <c r="AU420" i="28"/>
  <c r="AS420" i="28"/>
  <c r="AT420" i="28" s="1"/>
  <c r="AV396" i="28"/>
  <c r="AU396" i="28"/>
  <c r="AS396" i="28"/>
  <c r="AT396" i="28" s="1"/>
  <c r="AV372" i="28"/>
  <c r="AU372" i="28"/>
  <c r="AS372" i="28"/>
  <c r="AT372" i="28" s="1"/>
  <c r="AV348" i="28"/>
  <c r="AU348" i="28"/>
  <c r="AS348" i="28"/>
  <c r="AT348" i="28" s="1"/>
  <c r="AV301" i="28"/>
  <c r="AU301" i="28"/>
  <c r="AS301" i="28"/>
  <c r="AT301" i="28" s="1"/>
  <c r="AV229" i="28"/>
  <c r="AU229" i="28"/>
  <c r="AS229" i="28"/>
  <c r="AT229" i="28" s="1"/>
  <c r="AQ195" i="28"/>
  <c r="AP195" i="28"/>
  <c r="AN195" i="28"/>
  <c r="AO195" i="28" s="1"/>
  <c r="AQ171" i="28"/>
  <c r="AN171" i="28"/>
  <c r="AO171" i="28" s="1"/>
  <c r="AP171" i="28"/>
  <c r="AK317" i="28"/>
  <c r="AI317" i="28"/>
  <c r="AI293" i="28"/>
  <c r="AK293" i="28"/>
  <c r="AK269" i="28"/>
  <c r="AI269" i="28"/>
  <c r="AK245" i="28"/>
  <c r="AI245" i="28"/>
  <c r="AI221" i="28"/>
  <c r="AK221" i="28"/>
  <c r="CC221" i="28" s="1"/>
  <c r="AI197" i="28"/>
  <c r="AK197" i="28"/>
  <c r="AI173" i="28"/>
  <c r="AK173" i="28"/>
  <c r="BK318" i="28"/>
  <c r="BJ318" i="28"/>
  <c r="BH318" i="28"/>
  <c r="BJ294" i="28"/>
  <c r="BK294" i="28"/>
  <c r="BH294" i="28"/>
  <c r="BK270" i="28"/>
  <c r="BJ270" i="28"/>
  <c r="BH270" i="28"/>
  <c r="BK246" i="28"/>
  <c r="BJ246" i="28"/>
  <c r="BH246" i="28"/>
  <c r="BJ222" i="28"/>
  <c r="BK222" i="28"/>
  <c r="BH222" i="28"/>
  <c r="BJ198" i="28"/>
  <c r="BK198" i="28"/>
  <c r="BH198" i="28"/>
  <c r="BJ174" i="28"/>
  <c r="BK174" i="28"/>
  <c r="BH174" i="28"/>
  <c r="BE320" i="28"/>
  <c r="BF320" i="28" s="1"/>
  <c r="BC320" i="28"/>
  <c r="BE296" i="28"/>
  <c r="BF296" i="28" s="1"/>
  <c r="BC296" i="28"/>
  <c r="BE272" i="28"/>
  <c r="BF272" i="28" s="1"/>
  <c r="BC272" i="28"/>
  <c r="BE248" i="28"/>
  <c r="BF248" i="28" s="1"/>
  <c r="BC248" i="28"/>
  <c r="BE224" i="28"/>
  <c r="BF224" i="28" s="1"/>
  <c r="BC224" i="28"/>
  <c r="BE200" i="28"/>
  <c r="BF200" i="28" s="1"/>
  <c r="BC200" i="28"/>
  <c r="BE176" i="28"/>
  <c r="BF176" i="28" s="1"/>
  <c r="BC176" i="28"/>
  <c r="BA322" i="28"/>
  <c r="AZ322" i="28"/>
  <c r="AX322" i="28"/>
  <c r="BA298" i="28"/>
  <c r="AZ298" i="28"/>
  <c r="AX298" i="28"/>
  <c r="BA274" i="28"/>
  <c r="AX274" i="28"/>
  <c r="AZ274" i="28"/>
  <c r="BA250" i="28"/>
  <c r="AZ250" i="28"/>
  <c r="AX250" i="28"/>
  <c r="BA226" i="28"/>
  <c r="AZ226" i="28"/>
  <c r="AX226" i="28"/>
  <c r="AY226" i="28" s="1"/>
  <c r="BA202" i="28"/>
  <c r="AZ202" i="28"/>
  <c r="AX202" i="28"/>
  <c r="BA178" i="28"/>
  <c r="AZ178" i="28"/>
  <c r="AX178" i="28"/>
  <c r="AY178" i="28" s="1"/>
  <c r="AV324" i="28"/>
  <c r="AS324" i="28"/>
  <c r="AT324" i="28" s="1"/>
  <c r="AU324" i="28"/>
  <c r="AV300" i="28"/>
  <c r="AS300" i="28"/>
  <c r="AT300" i="28" s="1"/>
  <c r="AU300" i="28"/>
  <c r="AV276" i="28"/>
  <c r="AU276" i="28"/>
  <c r="AS276" i="28"/>
  <c r="AT276" i="28" s="1"/>
  <c r="AV252" i="28"/>
  <c r="AU252" i="28"/>
  <c r="AS252" i="28"/>
  <c r="AT252" i="28" s="1"/>
  <c r="AV228" i="28"/>
  <c r="AU228" i="28"/>
  <c r="AS228" i="28"/>
  <c r="AT228" i="28" s="1"/>
  <c r="AV204" i="28"/>
  <c r="AS204" i="28"/>
  <c r="AT204" i="28" s="1"/>
  <c r="AU204" i="28"/>
  <c r="AV180" i="28"/>
  <c r="AU180" i="28"/>
  <c r="AS180" i="28"/>
  <c r="AT180" i="28" s="1"/>
  <c r="AQ326" i="28"/>
  <c r="AN326" i="28"/>
  <c r="AO326" i="28" s="1"/>
  <c r="AP326" i="28"/>
  <c r="AQ302" i="28"/>
  <c r="AP302" i="28"/>
  <c r="AN302" i="28"/>
  <c r="AO302" i="28" s="1"/>
  <c r="AQ278" i="28"/>
  <c r="AN278" i="28"/>
  <c r="AO278" i="28" s="1"/>
  <c r="AP278" i="28"/>
  <c r="AQ254" i="28"/>
  <c r="AP254" i="28"/>
  <c r="AN254" i="28"/>
  <c r="AO254" i="28" s="1"/>
  <c r="AQ230" i="28"/>
  <c r="AP230" i="28"/>
  <c r="AN230" i="28"/>
  <c r="AO230" i="28" s="1"/>
  <c r="AQ206" i="28"/>
  <c r="AP206" i="28"/>
  <c r="AN206" i="28"/>
  <c r="AO206" i="28" s="1"/>
  <c r="AQ182" i="28"/>
  <c r="AN182" i="28"/>
  <c r="AO182" i="28" s="1"/>
  <c r="AP182" i="28"/>
  <c r="BJ331" i="28"/>
  <c r="BK331" i="28"/>
  <c r="BH331" i="28"/>
  <c r="BK307" i="28"/>
  <c r="BJ307" i="28"/>
  <c r="BH307" i="28"/>
  <c r="BK283" i="28"/>
  <c r="BJ283" i="28"/>
  <c r="BH283" i="28"/>
  <c r="BK259" i="28"/>
  <c r="BJ259" i="28"/>
  <c r="BH259" i="28"/>
  <c r="BJ235" i="28"/>
  <c r="BK235" i="28"/>
  <c r="BH235" i="28"/>
  <c r="BJ211" i="28"/>
  <c r="BK211" i="28"/>
  <c r="BH211" i="28"/>
  <c r="BJ187" i="28"/>
  <c r="BK187" i="28"/>
  <c r="BH187" i="28"/>
  <c r="BE333" i="28"/>
  <c r="BF333" i="28" s="1"/>
  <c r="BC333" i="28"/>
  <c r="BE309" i="28"/>
  <c r="BF309" i="28" s="1"/>
  <c r="BC309" i="28"/>
  <c r="BE285" i="28"/>
  <c r="BF285" i="28" s="1"/>
  <c r="BC285" i="28"/>
  <c r="BE261" i="28"/>
  <c r="BF261" i="28" s="1"/>
  <c r="BC261" i="28"/>
  <c r="BE237" i="28"/>
  <c r="BF237" i="28" s="1"/>
  <c r="BC237" i="28"/>
  <c r="BE213" i="28"/>
  <c r="BF213" i="28" s="1"/>
  <c r="BC213" i="28"/>
  <c r="BE189" i="28"/>
  <c r="BF189" i="28" s="1"/>
  <c r="BC189" i="28"/>
  <c r="BA181" i="28"/>
  <c r="AZ181" i="28"/>
  <c r="AX181" i="28"/>
  <c r="AY181" i="28" s="1"/>
  <c r="AV191" i="28"/>
  <c r="AU191" i="28"/>
  <c r="AS191" i="28"/>
  <c r="AT191" i="28" s="1"/>
  <c r="AV167" i="28"/>
  <c r="AU167" i="28"/>
  <c r="AS167" i="28"/>
  <c r="AT167" i="28" s="1"/>
  <c r="DN98" i="25"/>
  <c r="DS98" i="25" s="1"/>
  <c r="DO98" i="25"/>
  <c r="DT98" i="25" s="1"/>
  <c r="DQ98" i="25"/>
  <c r="DV98" i="25" s="1"/>
  <c r="AY338" i="28" l="1"/>
  <c r="CC31" i="28"/>
  <c r="CC100" i="28"/>
  <c r="AY231" i="28"/>
  <c r="CC83" i="28"/>
  <c r="CC210" i="28"/>
  <c r="CD93" i="28"/>
  <c r="CE93" i="28" s="1" a="1"/>
  <c r="CE93" i="28" s="1"/>
  <c r="CC128" i="28"/>
  <c r="CC353" i="28"/>
  <c r="CD146" i="28"/>
  <c r="CE146" i="28" s="1" a="1"/>
  <c r="CE146" i="28" s="1"/>
  <c r="AY29" i="28"/>
  <c r="AY30" i="28" s="1"/>
  <c r="AY31" i="28" s="1"/>
  <c r="CC214" i="28"/>
  <c r="CD30" i="28"/>
  <c r="CE30" i="28" s="1" a="1"/>
  <c r="CE30" i="28" s="1"/>
  <c r="CC378" i="28"/>
  <c r="CC355" i="28"/>
  <c r="CC57" i="28"/>
  <c r="AY143" i="28"/>
  <c r="AY144" i="28" s="1"/>
  <c r="CD208" i="28"/>
  <c r="CE208" i="28" s="1" a="1"/>
  <c r="CE208" i="28" s="1"/>
  <c r="CC266" i="28"/>
  <c r="CC319" i="28"/>
  <c r="CC56" i="28"/>
  <c r="AY467" i="28"/>
  <c r="CD26" i="28"/>
  <c r="CE26" i="28" s="1" a="1"/>
  <c r="CE26" i="28" s="1"/>
  <c r="CD83" i="28"/>
  <c r="CE83" i="28" s="1" a="1"/>
  <c r="CE83" i="28" s="1"/>
  <c r="AY182" i="28"/>
  <c r="AY183" i="28" s="1"/>
  <c r="AY184" i="28" s="1"/>
  <c r="AY79" i="28"/>
  <c r="AL319" i="28"/>
  <c r="AL271" i="28"/>
  <c r="CD271" i="28" s="1"/>
  <c r="CE271" i="28" s="1" a="1"/>
  <c r="CE271" i="28" s="1"/>
  <c r="CC316" i="28"/>
  <c r="AL381" i="28"/>
  <c r="AY185" i="28"/>
  <c r="AY186" i="28" s="1"/>
  <c r="AY187" i="28" s="1"/>
  <c r="CC34" i="28"/>
  <c r="CC111" i="28"/>
  <c r="CC53" i="28"/>
  <c r="AL266" i="28"/>
  <c r="CD266" i="28" s="1"/>
  <c r="CE266" i="28" s="1" a="1"/>
  <c r="CE266" i="28" s="1"/>
  <c r="CC218" i="28"/>
  <c r="AY111" i="28"/>
  <c r="AY112" i="28" s="1"/>
  <c r="AY113" i="28" s="1"/>
  <c r="CD139" i="28"/>
  <c r="CE139" i="28" s="1" a="1"/>
  <c r="CE139" i="28" s="1"/>
  <c r="CD57" i="28"/>
  <c r="CE57" i="28" s="1" a="1"/>
  <c r="CE57" i="28" s="1"/>
  <c r="CD7" i="28"/>
  <c r="CE7" i="28" s="1" a="1"/>
  <c r="CE7" i="28" s="1"/>
  <c r="CD371" i="28"/>
  <c r="CE371" i="28" s="1" a="1"/>
  <c r="CE371" i="28" s="1"/>
  <c r="BD7" i="28"/>
  <c r="CD149" i="28"/>
  <c r="CE149" i="28" s="1" a="1"/>
  <c r="CE149" i="28" s="1"/>
  <c r="AY99" i="28"/>
  <c r="AY100" i="28" s="1"/>
  <c r="CD382" i="28"/>
  <c r="CE382" i="28" s="1" a="1"/>
  <c r="CE382" i="28" s="1"/>
  <c r="AL168" i="28"/>
  <c r="CC80" i="28"/>
  <c r="CD51" i="28"/>
  <c r="CE51" i="28" s="1" a="1"/>
  <c r="CE51" i="28" s="1"/>
  <c r="CD34" i="28"/>
  <c r="CE34" i="28" s="1" a="1"/>
  <c r="CE34" i="28" s="1"/>
  <c r="CD209" i="28"/>
  <c r="CE209" i="28" s="1" a="1"/>
  <c r="CE209" i="28" s="1"/>
  <c r="CD415" i="28"/>
  <c r="CE415" i="28" s="1" a="1"/>
  <c r="CE415" i="28" s="1"/>
  <c r="CC453" i="28"/>
  <c r="CD170" i="28"/>
  <c r="CE170" i="28" s="1" a="1"/>
  <c r="CE170" i="28" s="1"/>
  <c r="CD428" i="28"/>
  <c r="CE428" i="28" s="1" a="1"/>
  <c r="CE428" i="28" s="1"/>
  <c r="CD138" i="28"/>
  <c r="CE138" i="28" s="1" a="1"/>
  <c r="CE138" i="28" s="1"/>
  <c r="CC320" i="28"/>
  <c r="CD260" i="28"/>
  <c r="CE260" i="28" s="1" a="1"/>
  <c r="CE260" i="28" s="1"/>
  <c r="CC174" i="28"/>
  <c r="CD357" i="28"/>
  <c r="CE357" i="28" s="1" a="1"/>
  <c r="CE357" i="28" s="1"/>
  <c r="CD37" i="28"/>
  <c r="CE37" i="28" s="1" a="1"/>
  <c r="CE37" i="28" s="1"/>
  <c r="CD389" i="28"/>
  <c r="CE389" i="28" s="1" a="1"/>
  <c r="CE389" i="28" s="1"/>
  <c r="CD471" i="28"/>
  <c r="CE471" i="28" s="1" a="1"/>
  <c r="CE471" i="28" s="1"/>
  <c r="CC46" i="28"/>
  <c r="CD262" i="28"/>
  <c r="CE262" i="28" s="1" a="1"/>
  <c r="CE262" i="28" s="1"/>
  <c r="CD140" i="28"/>
  <c r="CE140" i="28" s="1" a="1"/>
  <c r="CE140" i="28" s="1"/>
  <c r="CD448" i="28"/>
  <c r="CE448" i="28" s="1" a="1"/>
  <c r="CE448" i="28" s="1"/>
  <c r="CC49" i="28"/>
  <c r="CD186" i="28"/>
  <c r="CE186" i="28" s="1" a="1"/>
  <c r="CE186" i="28" s="1"/>
  <c r="CD145" i="28"/>
  <c r="CE145" i="28" s="1" a="1"/>
  <c r="CE145" i="28" s="1"/>
  <c r="CC364" i="28"/>
  <c r="CD143" i="28"/>
  <c r="CE143" i="28" s="1" a="1"/>
  <c r="CE143" i="28" s="1"/>
  <c r="CD449" i="28"/>
  <c r="CE449" i="28" s="1" a="1"/>
  <c r="CE449" i="28" s="1"/>
  <c r="CD294" i="28"/>
  <c r="CE294" i="28" s="1" a="1"/>
  <c r="CE294" i="28" s="1"/>
  <c r="CD239" i="28"/>
  <c r="CE239" i="28" s="1" a="1"/>
  <c r="CE239" i="28" s="1"/>
  <c r="CD188" i="28"/>
  <c r="CE188" i="28" s="1" a="1"/>
  <c r="CE188" i="28" s="1"/>
  <c r="CD476" i="28"/>
  <c r="CE476" i="28" s="1" a="1"/>
  <c r="CE476" i="28" s="1"/>
  <c r="CD165" i="28"/>
  <c r="CE165" i="28" s="1" a="1"/>
  <c r="CE165" i="28" s="1"/>
  <c r="CD133" i="28"/>
  <c r="CE133" i="28" s="1" a="1"/>
  <c r="CE133" i="28" s="1"/>
  <c r="CD192" i="28"/>
  <c r="CE192" i="28" s="1" a="1"/>
  <c r="CE192" i="28" s="1"/>
  <c r="CD150" i="28"/>
  <c r="CE150" i="28" s="1" a="1"/>
  <c r="CE150" i="28" s="1"/>
  <c r="CD222" i="28"/>
  <c r="CE222" i="28" s="1" a="1"/>
  <c r="CE222" i="28" s="1"/>
  <c r="CC84" i="28"/>
  <c r="CC119" i="28"/>
  <c r="CC113" i="28"/>
  <c r="CD111" i="28"/>
  <c r="CE111" i="28" s="1" a="1"/>
  <c r="CE111" i="28" s="1"/>
  <c r="CC67" i="28"/>
  <c r="CD321" i="28"/>
  <c r="CE321" i="28" s="1" a="1"/>
  <c r="CE321" i="28" s="1"/>
  <c r="CC76" i="28"/>
  <c r="CC257" i="28"/>
  <c r="CD360" i="28"/>
  <c r="CE360" i="28" s="1" a="1"/>
  <c r="CE360" i="28" s="1"/>
  <c r="CD450" i="28"/>
  <c r="CE450" i="28" s="1" a="1"/>
  <c r="CE450" i="28" s="1"/>
  <c r="CC234" i="28"/>
  <c r="CD142" i="28"/>
  <c r="CE142" i="28" s="1" a="1"/>
  <c r="CE142" i="28" s="1"/>
  <c r="AL356" i="28"/>
  <c r="CC148" i="28"/>
  <c r="CD67" i="28"/>
  <c r="CE67" i="28" s="1" a="1"/>
  <c r="CE67" i="28" s="1"/>
  <c r="CD201" i="28"/>
  <c r="CE201" i="28" s="1" a="1"/>
  <c r="CE201" i="28" s="1"/>
  <c r="CD49" i="28"/>
  <c r="CE49" i="28" s="1" a="1"/>
  <c r="CE49" i="28" s="1"/>
  <c r="CD125" i="28"/>
  <c r="CE125" i="28" s="1" a="1"/>
  <c r="CE125" i="28" s="1"/>
  <c r="CD62" i="28"/>
  <c r="CE62" i="28" s="1" a="1"/>
  <c r="CE62" i="28" s="1"/>
  <c r="CD414" i="28"/>
  <c r="CE414" i="28" s="1" a="1"/>
  <c r="CE414" i="28" s="1"/>
  <c r="CD451" i="28"/>
  <c r="CE451" i="28" s="1" a="1"/>
  <c r="CE451" i="28" s="1"/>
  <c r="CC64" i="28"/>
  <c r="CC198" i="28"/>
  <c r="CD86" i="28"/>
  <c r="CE86" i="28" s="1" a="1"/>
  <c r="CE86" i="28" s="1"/>
  <c r="CC224" i="28"/>
  <c r="CD481" i="28"/>
  <c r="CE481" i="28" s="1" a="1"/>
  <c r="CE481" i="28" s="1"/>
  <c r="AY245" i="28"/>
  <c r="AY246" i="28" s="1"/>
  <c r="AY247" i="28" s="1"/>
  <c r="AY248" i="28" s="1"/>
  <c r="AY249" i="28" s="1"/>
  <c r="AY250" i="28" s="1"/>
  <c r="AY251" i="28" s="1"/>
  <c r="CD112" i="28"/>
  <c r="CE112" i="28" s="1" a="1"/>
  <c r="CE112" i="28" s="1"/>
  <c r="CD110" i="28"/>
  <c r="CE110" i="28" s="1" a="1"/>
  <c r="CE110" i="28" s="1"/>
  <c r="CC50" i="28"/>
  <c r="CC131" i="28"/>
  <c r="CD135" i="28"/>
  <c r="CE135" i="28" s="1" a="1"/>
  <c r="CE135" i="28" s="1"/>
  <c r="CD169" i="28"/>
  <c r="CE169" i="28" s="1" a="1"/>
  <c r="CE169" i="28" s="1"/>
  <c r="AY468" i="28"/>
  <c r="AY469" i="28" s="1"/>
  <c r="AY470" i="28" s="1"/>
  <c r="AY427" i="28"/>
  <c r="AY428" i="28" s="1"/>
  <c r="AY429" i="28" s="1"/>
  <c r="AY430" i="28" s="1"/>
  <c r="AY431" i="28" s="1"/>
  <c r="CC81" i="28"/>
  <c r="CD461" i="28"/>
  <c r="CE461" i="28" s="1" a="1"/>
  <c r="CE461" i="28" s="1"/>
  <c r="CC429" i="28"/>
  <c r="CC79" i="28"/>
  <c r="CD120" i="28"/>
  <c r="CE120" i="28" s="1" a="1"/>
  <c r="CE120" i="28" s="1"/>
  <c r="CD118" i="28"/>
  <c r="CE118" i="28" s="1" a="1"/>
  <c r="CE118" i="28" s="1"/>
  <c r="CD341" i="28"/>
  <c r="CE341" i="28" s="1" a="1"/>
  <c r="CE341" i="28" s="1"/>
  <c r="CD493" i="28"/>
  <c r="CE493" i="28" s="1" a="1"/>
  <c r="CE493" i="28" s="1"/>
  <c r="CD287" i="28"/>
  <c r="CE287" i="28" s="1" a="1"/>
  <c r="CE287" i="28" s="1"/>
  <c r="CC272" i="28"/>
  <c r="CD81" i="28"/>
  <c r="CE81" i="28" s="1" a="1"/>
  <c r="CE81" i="28" s="1"/>
  <c r="CD307" i="28"/>
  <c r="CE307" i="28" s="1" a="1"/>
  <c r="CE307" i="28" s="1"/>
  <c r="CC499" i="28"/>
  <c r="CD132" i="28"/>
  <c r="CE132" i="28" s="1" a="1"/>
  <c r="CE132" i="28" s="1"/>
  <c r="CC223" i="28"/>
  <c r="CD76" i="28"/>
  <c r="CE76" i="28" s="1" a="1"/>
  <c r="CE76" i="28" s="1"/>
  <c r="CD305" i="28"/>
  <c r="CE305" i="28" s="1" a="1"/>
  <c r="CE305" i="28" s="1"/>
  <c r="CD46" i="28"/>
  <c r="CE46" i="28" s="1" a="1"/>
  <c r="CE46" i="28" s="1"/>
  <c r="CD134" i="28"/>
  <c r="CE134" i="28" s="1" a="1"/>
  <c r="CE134" i="28" s="1"/>
  <c r="CC136" i="28"/>
  <c r="CD426" i="28"/>
  <c r="CE426" i="28" s="1" a="1"/>
  <c r="CE426" i="28" s="1"/>
  <c r="CD35" i="28"/>
  <c r="CE35" i="28" s="1" a="1"/>
  <c r="CE35" i="28" s="1"/>
  <c r="CD160" i="28"/>
  <c r="CE160" i="28" s="1" a="1"/>
  <c r="CE160" i="28" s="1"/>
  <c r="CD213" i="28"/>
  <c r="CE213" i="28" s="1" a="1"/>
  <c r="CE213" i="28" s="1"/>
  <c r="CD246" i="28"/>
  <c r="CE246" i="28" s="1" a="1"/>
  <c r="CE246" i="28" s="1"/>
  <c r="CC489" i="28"/>
  <c r="CD162" i="28"/>
  <c r="CE162" i="28" s="1" a="1"/>
  <c r="CE162" i="28" s="1"/>
  <c r="CD300" i="28"/>
  <c r="CE300" i="28" s="1" a="1"/>
  <c r="CE300" i="28" s="1"/>
  <c r="CD219" i="28"/>
  <c r="CE219" i="28" s="1" a="1"/>
  <c r="CE219" i="28" s="1"/>
  <c r="CD417" i="28"/>
  <c r="CE417" i="28" s="1" a="1"/>
  <c r="CE417" i="28" s="1"/>
  <c r="CD308" i="28"/>
  <c r="CE308" i="28" s="1" a="1"/>
  <c r="CE308" i="28" s="1"/>
  <c r="CD212" i="28"/>
  <c r="CE212" i="28" s="1" a="1"/>
  <c r="CE212" i="28" s="1"/>
  <c r="CD391" i="28"/>
  <c r="CE391" i="28" s="1" a="1"/>
  <c r="CE391" i="28" s="1"/>
  <c r="CD330" i="28"/>
  <c r="CE330" i="28" s="1" a="1"/>
  <c r="CE330" i="28" s="1"/>
  <c r="AL280" i="28"/>
  <c r="CD280" i="28" s="1"/>
  <c r="CE280" i="28" s="1" a="1"/>
  <c r="CE280" i="28" s="1"/>
  <c r="CC280" i="28"/>
  <c r="AL460" i="28"/>
  <c r="CD460" i="28" s="1"/>
  <c r="CE460" i="28" s="1" a="1"/>
  <c r="CE460" i="28" s="1"/>
  <c r="CC460" i="28"/>
  <c r="AL352" i="28"/>
  <c r="CD352" i="28" s="1"/>
  <c r="CE352" i="28" s="1" a="1"/>
  <c r="CE352" i="28" s="1"/>
  <c r="CC352" i="28"/>
  <c r="CC137" i="28"/>
  <c r="CC208" i="28"/>
  <c r="AY339" i="28"/>
  <c r="CC61" i="28"/>
  <c r="AL210" i="28"/>
  <c r="CD210" i="28" s="1"/>
  <c r="CE210" i="28" s="1" a="1"/>
  <c r="CE210" i="28" s="1"/>
  <c r="AL406" i="28"/>
  <c r="CD406" i="28" s="1"/>
  <c r="CE406" i="28" s="1" a="1"/>
  <c r="CE406" i="28" s="1"/>
  <c r="CC406" i="28"/>
  <c r="CC146" i="28"/>
  <c r="CD66" i="28"/>
  <c r="CE66" i="28" s="1" a="1"/>
  <c r="CE66" i="28" s="1"/>
  <c r="AL223" i="28"/>
  <c r="CD223" i="28" s="1"/>
  <c r="CE223" i="28" s="1" a="1"/>
  <c r="CE223" i="28" s="1"/>
  <c r="AL364" i="28"/>
  <c r="CD364" i="28" s="1"/>
  <c r="CE364" i="28" s="1" a="1"/>
  <c r="CE364" i="28" s="1"/>
  <c r="CD10" i="28"/>
  <c r="CE10" i="28" s="1" a="1"/>
  <c r="CE10" i="28" s="1"/>
  <c r="CD114" i="28"/>
  <c r="CE114" i="28" s="1" a="1"/>
  <c r="CE114" i="28" s="1"/>
  <c r="CD91" i="28"/>
  <c r="CE91" i="28" s="1" a="1"/>
  <c r="CE91" i="28" s="1"/>
  <c r="CD59" i="28"/>
  <c r="CE59" i="28" s="1" a="1"/>
  <c r="CE59" i="28" s="1"/>
  <c r="CC9" i="28"/>
  <c r="CC278" i="28"/>
  <c r="CC11" i="28"/>
  <c r="CC110" i="28"/>
  <c r="AL416" i="28"/>
  <c r="CD416" i="28" s="1"/>
  <c r="CE416" i="28" s="1" a="1"/>
  <c r="CE416" i="28" s="1"/>
  <c r="CC416" i="28"/>
  <c r="CC20" i="28"/>
  <c r="AY87" i="28"/>
  <c r="AY88" i="28" s="1"/>
  <c r="AY89" i="28" s="1"/>
  <c r="AY90" i="28" s="1"/>
  <c r="AL407" i="28"/>
  <c r="CD407" i="28" s="1"/>
  <c r="CE407" i="28" s="1" a="1"/>
  <c r="CE407" i="28" s="1"/>
  <c r="CC407" i="28"/>
  <c r="AL298" i="28"/>
  <c r="CD298" i="28" s="1"/>
  <c r="CE298" i="28" s="1" a="1"/>
  <c r="CE298" i="28" s="1"/>
  <c r="CC298" i="28"/>
  <c r="AL180" i="28"/>
  <c r="CD180" i="28" s="1"/>
  <c r="CE180" i="28" s="1" a="1"/>
  <c r="CE180" i="28" s="1"/>
  <c r="CC180" i="28"/>
  <c r="CD97" i="28"/>
  <c r="CE97" i="28" s="1" a="1"/>
  <c r="CE97" i="28" s="1"/>
  <c r="CD71" i="28"/>
  <c r="CE71" i="28" s="1" a="1"/>
  <c r="CE71" i="28" s="1"/>
  <c r="CC37" i="28"/>
  <c r="CC301" i="28"/>
  <c r="CD73" i="28"/>
  <c r="CE73" i="28" s="1" a="1"/>
  <c r="CE73" i="28" s="1"/>
  <c r="CC437" i="28"/>
  <c r="AL402" i="28"/>
  <c r="CD402" i="28" s="1"/>
  <c r="CE402" i="28" s="1" a="1"/>
  <c r="CE402" i="28" s="1"/>
  <c r="CC402" i="28"/>
  <c r="CD90" i="28"/>
  <c r="CE90" i="28" s="1" a="1"/>
  <c r="CE90" i="28" s="1"/>
  <c r="CC474" i="28"/>
  <c r="AL224" i="28"/>
  <c r="CD224" i="28" s="1"/>
  <c r="CE224" i="28" s="1" a="1"/>
  <c r="CE224" i="28" s="1"/>
  <c r="AL310" i="28"/>
  <c r="CD310" i="28" s="1"/>
  <c r="CE310" i="28" s="1" a="1"/>
  <c r="CE310" i="28" s="1"/>
  <c r="CC310" i="28"/>
  <c r="CC408" i="28"/>
  <c r="CC114" i="28"/>
  <c r="CC17" i="28"/>
  <c r="CC120" i="28"/>
  <c r="CC118" i="28"/>
  <c r="CD20" i="28"/>
  <c r="CE20" i="28" s="1" a="1"/>
  <c r="CE20" i="28" s="1"/>
  <c r="CD32" i="28"/>
  <c r="CE32" i="28" s="1" a="1"/>
  <c r="CE32" i="28" s="1"/>
  <c r="AL257" i="28"/>
  <c r="CD257" i="28" s="1"/>
  <c r="CE257" i="28" s="1" a="1"/>
  <c r="CE257" i="28" s="1"/>
  <c r="CC82" i="28"/>
  <c r="CD19" i="28"/>
  <c r="CE19" i="28" s="1" a="1"/>
  <c r="CE19" i="28" s="1"/>
  <c r="CC73" i="28"/>
  <c r="AL235" i="28"/>
  <c r="CD235" i="28" s="1"/>
  <c r="CE235" i="28" s="1" a="1"/>
  <c r="CE235" i="28" s="1"/>
  <c r="CC235" i="28"/>
  <c r="AY437" i="28"/>
  <c r="AY438" i="28" s="1"/>
  <c r="AY439" i="28" s="1"/>
  <c r="AY440" i="28" s="1"/>
  <c r="AY441" i="28" s="1"/>
  <c r="AL453" i="28"/>
  <c r="CD453" i="28" s="1"/>
  <c r="CE453" i="28" s="1" a="1"/>
  <c r="CE453" i="28" s="1"/>
  <c r="CC492" i="28"/>
  <c r="CC487" i="28"/>
  <c r="CC189" i="28"/>
  <c r="CC309" i="28"/>
  <c r="CC242" i="28"/>
  <c r="AL345" i="28"/>
  <c r="CD345" i="28" s="1"/>
  <c r="CE345" i="28" s="1" a="1"/>
  <c r="CE345" i="28" s="1"/>
  <c r="CC345" i="28"/>
  <c r="AL306" i="28"/>
  <c r="CD306" i="28" s="1"/>
  <c r="CE306" i="28" s="1" a="1"/>
  <c r="CE306" i="28" s="1"/>
  <c r="CC306" i="28"/>
  <c r="CC116" i="28"/>
  <c r="AL335" i="28"/>
  <c r="CD335" i="28" s="1"/>
  <c r="CE335" i="28" s="1" a="1"/>
  <c r="CE335" i="28" s="1"/>
  <c r="CC335" i="28"/>
  <c r="AL347" i="28"/>
  <c r="CD347" i="28" s="1"/>
  <c r="CE347" i="28" s="1" a="1"/>
  <c r="CE347" i="28" s="1"/>
  <c r="CC347" i="28"/>
  <c r="CC452" i="28"/>
  <c r="AL489" i="28"/>
  <c r="CD489" i="28" s="1"/>
  <c r="CE489" i="28" s="1" a="1"/>
  <c r="CE489" i="28" s="1"/>
  <c r="AL499" i="28"/>
  <c r="CD499" i="28" s="1"/>
  <c r="CE499" i="28" s="1" a="1"/>
  <c r="CE499" i="28" s="1"/>
  <c r="AY5" i="28"/>
  <c r="AL217" i="28"/>
  <c r="CD217" i="28" s="1"/>
  <c r="CE217" i="28" s="1" a="1"/>
  <c r="CE217" i="28" s="1"/>
  <c r="CC217" i="28"/>
  <c r="CC373" i="28"/>
  <c r="AL234" i="28"/>
  <c r="CD234" i="28" s="1"/>
  <c r="CE234" i="28" s="1" a="1"/>
  <c r="CE234" i="28" s="1"/>
  <c r="CC54" i="28"/>
  <c r="CD80" i="28"/>
  <c r="CE80" i="28" s="1" a="1"/>
  <c r="CE80" i="28" s="1"/>
  <c r="AL195" i="28"/>
  <c r="CD195" i="28" s="1"/>
  <c r="CE195" i="28" s="1" a="1"/>
  <c r="CE195" i="28" s="1"/>
  <c r="CC195" i="28"/>
  <c r="AL315" i="28"/>
  <c r="CD315" i="28" s="1"/>
  <c r="CE315" i="28" s="1" a="1"/>
  <c r="CE315" i="28" s="1"/>
  <c r="CC315" i="28"/>
  <c r="AL174" i="28"/>
  <c r="CD174" i="28" s="1"/>
  <c r="CE174" i="28" s="1" a="1"/>
  <c r="CE174" i="28" s="1"/>
  <c r="AY384" i="28"/>
  <c r="AY385" i="28" s="1"/>
  <c r="AY386" i="28" s="1"/>
  <c r="AY387" i="28" s="1"/>
  <c r="AY388" i="28" s="1"/>
  <c r="AY389" i="28" s="1"/>
  <c r="AY390" i="28" s="1"/>
  <c r="AY391" i="28" s="1"/>
  <c r="AY392" i="28" s="1"/>
  <c r="AY393" i="28" s="1"/>
  <c r="AY394" i="28" s="1"/>
  <c r="AY395" i="28" s="1"/>
  <c r="AY396" i="28" s="1"/>
  <c r="AY397" i="28" s="1"/>
  <c r="AY398" i="28" s="1"/>
  <c r="AY399" i="28" s="1"/>
  <c r="AY138" i="28"/>
  <c r="AY120" i="28"/>
  <c r="AY121" i="28" s="1"/>
  <c r="AY122" i="28" s="1"/>
  <c r="AY123" i="28" s="1"/>
  <c r="AY124" i="28" s="1"/>
  <c r="AY125" i="28" s="1"/>
  <c r="AY126" i="28" s="1"/>
  <c r="AY127" i="28" s="1"/>
  <c r="AY128" i="28" s="1"/>
  <c r="AY129" i="28" s="1"/>
  <c r="AY130" i="28" s="1"/>
  <c r="AY131" i="28" s="1"/>
  <c r="AY132" i="28" s="1"/>
  <c r="AY133" i="28" s="1"/>
  <c r="AY134" i="28" s="1"/>
  <c r="CD29" i="28"/>
  <c r="CE29" i="28" s="1" a="1"/>
  <c r="CE29" i="28" s="1"/>
  <c r="CD259" i="28"/>
  <c r="CE259" i="28" s="1" a="1"/>
  <c r="CE259" i="28" s="1"/>
  <c r="AY252" i="28"/>
  <c r="AY253" i="28" s="1"/>
  <c r="CC178" i="28"/>
  <c r="CD332" i="28"/>
  <c r="CE332" i="28" s="1" a="1"/>
  <c r="CE332" i="28" s="1"/>
  <c r="CC145" i="28"/>
  <c r="AL293" i="28"/>
  <c r="CD293" i="28" s="1"/>
  <c r="CE293" i="28" s="1" a="1"/>
  <c r="CE293" i="28" s="1"/>
  <c r="CC293" i="28"/>
  <c r="AL204" i="28"/>
  <c r="CD204" i="28" s="1"/>
  <c r="CE204" i="28" s="1" a="1"/>
  <c r="CE204" i="28" s="1"/>
  <c r="CC204" i="28"/>
  <c r="CD106" i="28"/>
  <c r="CE106" i="28" s="1" a="1"/>
  <c r="CE106" i="28" s="1"/>
  <c r="CC22" i="28"/>
  <c r="AL355" i="28"/>
  <c r="CD355" i="28" s="1"/>
  <c r="CE355" i="28" s="1" a="1"/>
  <c r="CE355" i="28" s="1"/>
  <c r="CC33" i="28"/>
  <c r="CC500" i="28"/>
  <c r="CC149" i="28"/>
  <c r="CC201" i="28"/>
  <c r="CC321" i="28"/>
  <c r="AL378" i="28"/>
  <c r="CD378" i="28" s="1"/>
  <c r="CE378" i="28" s="1" a="1"/>
  <c r="CE378" i="28" s="1"/>
  <c r="CD65" i="28"/>
  <c r="CE65" i="28" s="1" a="1"/>
  <c r="CE65" i="28" s="1"/>
  <c r="CC32" i="28"/>
  <c r="AL275" i="28"/>
  <c r="CD275" i="28" s="1"/>
  <c r="CE275" i="28" s="1" a="1"/>
  <c r="CE275" i="28" s="1"/>
  <c r="CC275" i="28"/>
  <c r="CC129" i="28"/>
  <c r="AL468" i="28"/>
  <c r="CD468" i="28" s="1"/>
  <c r="CE468" i="28" s="1" a="1"/>
  <c r="CE468" i="28" s="1"/>
  <c r="CC468" i="28"/>
  <c r="CC463" i="28"/>
  <c r="CC139" i="28"/>
  <c r="AY307" i="28"/>
  <c r="AY308" i="28" s="1"/>
  <c r="AY309" i="28" s="1"/>
  <c r="AY310" i="28" s="1"/>
  <c r="AY311" i="28" s="1"/>
  <c r="AY312" i="28" s="1"/>
  <c r="AY313" i="28" s="1"/>
  <c r="AY314" i="28" s="1"/>
  <c r="AY315" i="28" s="1"/>
  <c r="AY316" i="28" s="1"/>
  <c r="AY317" i="28" s="1"/>
  <c r="AY318" i="28" s="1"/>
  <c r="AY319" i="28" s="1"/>
  <c r="AY320" i="28" s="1"/>
  <c r="AY321" i="28" s="1"/>
  <c r="AY322" i="28" s="1"/>
  <c r="AY323" i="28" s="1"/>
  <c r="AY324" i="28" s="1"/>
  <c r="AY325" i="28" s="1"/>
  <c r="AY326" i="28" s="1"/>
  <c r="AY327" i="28" s="1"/>
  <c r="AL181" i="28"/>
  <c r="CD181" i="28" s="1"/>
  <c r="CE181" i="28" s="1" a="1"/>
  <c r="CE181" i="28" s="1"/>
  <c r="CC181" i="28"/>
  <c r="CC290" i="28"/>
  <c r="AL337" i="28"/>
  <c r="CD337" i="28" s="1"/>
  <c r="CE337" i="28" s="1" a="1"/>
  <c r="CE337" i="28" s="1"/>
  <c r="CC337" i="28"/>
  <c r="AL216" i="28"/>
  <c r="CD216" i="28" s="1"/>
  <c r="CE216" i="28" s="1" a="1"/>
  <c r="CE216" i="28" s="1"/>
  <c r="CC216" i="28"/>
  <c r="AL484" i="28"/>
  <c r="CD484" i="28" s="1"/>
  <c r="CE484" i="28" s="1" a="1"/>
  <c r="CE484" i="28" s="1"/>
  <c r="CC484" i="28"/>
  <c r="CC10" i="28"/>
  <c r="CC12" i="28"/>
  <c r="AY63" i="28"/>
  <c r="AY64" i="28" s="1"/>
  <c r="AY65" i="28" s="1"/>
  <c r="AL183" i="28"/>
  <c r="CD183" i="28" s="1"/>
  <c r="CE183" i="28" s="1" a="1"/>
  <c r="CE183" i="28" s="1"/>
  <c r="CC183" i="28"/>
  <c r="AL339" i="28"/>
  <c r="CD339" i="28" s="1"/>
  <c r="CE339" i="28" s="1" a="1"/>
  <c r="CE339" i="28" s="1"/>
  <c r="CC339" i="28"/>
  <c r="CD75" i="28"/>
  <c r="CE75" i="28" s="1" a="1"/>
  <c r="CE75" i="28" s="1"/>
  <c r="CC124" i="28"/>
  <c r="CC103" i="28"/>
  <c r="CD79" i="28"/>
  <c r="CE79" i="28" s="1" a="1"/>
  <c r="CE79" i="28" s="1"/>
  <c r="CC95" i="28"/>
  <c r="AY191" i="28"/>
  <c r="AY192" i="28" s="1"/>
  <c r="CC389" i="28"/>
  <c r="AL244" i="28"/>
  <c r="CD244" i="28" s="1"/>
  <c r="CE244" i="28" s="1" a="1"/>
  <c r="CE244" i="28" s="1"/>
  <c r="CC244" i="28"/>
  <c r="CD116" i="28"/>
  <c r="CE116" i="28" s="1" a="1"/>
  <c r="CE116" i="28" s="1"/>
  <c r="CC43" i="28"/>
  <c r="CC259" i="28"/>
  <c r="CC300" i="28"/>
  <c r="CD84" i="28"/>
  <c r="CE84" i="28" s="1" a="1"/>
  <c r="CE84" i="28" s="1"/>
  <c r="AL333" i="28"/>
  <c r="CD333" i="28" s="1"/>
  <c r="CE333" i="28" s="1" a="1"/>
  <c r="CE333" i="28" s="1"/>
  <c r="CC333" i="28"/>
  <c r="AL369" i="28"/>
  <c r="CD369" i="28" s="1"/>
  <c r="CE369" i="28" s="1" a="1"/>
  <c r="CE369" i="28" s="1"/>
  <c r="CC369" i="28"/>
  <c r="CC449" i="28"/>
  <c r="AL483" i="28"/>
  <c r="CD483" i="28" s="1"/>
  <c r="CE483" i="28" s="1" a="1"/>
  <c r="CE483" i="28" s="1"/>
  <c r="CC483" i="28"/>
  <c r="CC122" i="28"/>
  <c r="CC493" i="28"/>
  <c r="CC239" i="28"/>
  <c r="AL346" i="28"/>
  <c r="CD346" i="28" s="1"/>
  <c r="CE346" i="28" s="1" a="1"/>
  <c r="CE346" i="28" s="1"/>
  <c r="CC346" i="28"/>
  <c r="CC48" i="28"/>
  <c r="AL241" i="28"/>
  <c r="CD241" i="28" s="1"/>
  <c r="CE241" i="28" s="1" a="1"/>
  <c r="CE241" i="28" s="1"/>
  <c r="CC241" i="28"/>
  <c r="CC382" i="28"/>
  <c r="CC142" i="28"/>
  <c r="CD54" i="28"/>
  <c r="CE54" i="28" s="1" a="1"/>
  <c r="CE54" i="28" s="1"/>
  <c r="CC332" i="28"/>
  <c r="CC186" i="28"/>
  <c r="AL351" i="28"/>
  <c r="CD351" i="28" s="1"/>
  <c r="CE351" i="28" s="1" a="1"/>
  <c r="CE351" i="28" s="1"/>
  <c r="CC351" i="28"/>
  <c r="CC45" i="28"/>
  <c r="AY453" i="28"/>
  <c r="AL432" i="28"/>
  <c r="CD432" i="28" s="1"/>
  <c r="CE432" i="28" s="1" a="1"/>
  <c r="CE432" i="28" s="1"/>
  <c r="CC432" i="28"/>
  <c r="CC428" i="28"/>
  <c r="CD11" i="28"/>
  <c r="CE11" i="28" s="1" a="1"/>
  <c r="CE11" i="28" s="1"/>
  <c r="AL247" i="28"/>
  <c r="CD247" i="28" s="1"/>
  <c r="CE247" i="28" s="1" a="1"/>
  <c r="CE247" i="28" s="1"/>
  <c r="CC247" i="28"/>
  <c r="CC357" i="28"/>
  <c r="CC35" i="28"/>
  <c r="CD31" i="28"/>
  <c r="CE31" i="28" s="1" a="1"/>
  <c r="CE31" i="28" s="1"/>
  <c r="CD50" i="28"/>
  <c r="CE50" i="28" s="1" a="1"/>
  <c r="CE50" i="28" s="1"/>
  <c r="CC26" i="28"/>
  <c r="AL434" i="28"/>
  <c r="CD434" i="28" s="1"/>
  <c r="CE434" i="28" s="1" a="1"/>
  <c r="CE434" i="28" s="1"/>
  <c r="CC434" i="28"/>
  <c r="CC390" i="28"/>
  <c r="AL325" i="28"/>
  <c r="CD325" i="28" s="1"/>
  <c r="CE325" i="28" s="1" a="1"/>
  <c r="CE325" i="28" s="1"/>
  <c r="CC325" i="28"/>
  <c r="CD361" i="28"/>
  <c r="CE361" i="28" s="1" a="1"/>
  <c r="CE361" i="28" s="1"/>
  <c r="CD131" i="28"/>
  <c r="CE131" i="28" s="1" a="1"/>
  <c r="CE131" i="28" s="1"/>
  <c r="AL154" i="28"/>
  <c r="CD154" i="28" s="1"/>
  <c r="CE154" i="28" s="1" a="1"/>
  <c r="CE154" i="28" s="1"/>
  <c r="CC154" i="28"/>
  <c r="CC18" i="28"/>
  <c r="CD327" i="28"/>
  <c r="CE327" i="28" s="1" a="1"/>
  <c r="CE327" i="28" s="1"/>
  <c r="AL296" i="28"/>
  <c r="CD296" i="28" s="1"/>
  <c r="CE296" i="28" s="1" a="1"/>
  <c r="CE296" i="28" s="1"/>
  <c r="CC296" i="28"/>
  <c r="CC423" i="28"/>
  <c r="CD440" i="28"/>
  <c r="CE440" i="28" s="1" a="1"/>
  <c r="CE440" i="28" s="1"/>
  <c r="CC41" i="28"/>
  <c r="CC68" i="28"/>
  <c r="CD33" i="28"/>
  <c r="CE33" i="28" s="1" a="1"/>
  <c r="CE33" i="28" s="1"/>
  <c r="CD36" i="28"/>
  <c r="CE36" i="28" s="1" a="1"/>
  <c r="CE36" i="28" s="1"/>
  <c r="CD281" i="28"/>
  <c r="CE281" i="28" s="1" a="1"/>
  <c r="CE281" i="28" s="1"/>
  <c r="CD126" i="28"/>
  <c r="CE126" i="28" s="1" a="1"/>
  <c r="CE126" i="28" s="1"/>
  <c r="AY104" i="28"/>
  <c r="AY105" i="28" s="1"/>
  <c r="AY106" i="28" s="1"/>
  <c r="AY107" i="28" s="1"/>
  <c r="AY108" i="28" s="1"/>
  <c r="CC450" i="28"/>
  <c r="CC6" i="28"/>
  <c r="CD42" i="28"/>
  <c r="CE42" i="28" s="1" a="1"/>
  <c r="CE42" i="28" s="1"/>
  <c r="CD17" i="28"/>
  <c r="CE17" i="28" s="1" a="1"/>
  <c r="CE17" i="28" s="1"/>
  <c r="CD422" i="28"/>
  <c r="CE422" i="28" s="1" a="1"/>
  <c r="CE422" i="28" s="1"/>
  <c r="CD479" i="28"/>
  <c r="CE479" i="28" s="1" a="1"/>
  <c r="CE479" i="28" s="1"/>
  <c r="CC160" i="28"/>
  <c r="CC213" i="28"/>
  <c r="CD122" i="28"/>
  <c r="CE122" i="28" s="1" a="1"/>
  <c r="CE122" i="28" s="1"/>
  <c r="AL498" i="28"/>
  <c r="CD498" i="28" s="1"/>
  <c r="CE498" i="28" s="1" a="1"/>
  <c r="CE498" i="28" s="1"/>
  <c r="CC498" i="28"/>
  <c r="CC135" i="28"/>
  <c r="CC371" i="28"/>
  <c r="AL172" i="28"/>
  <c r="CD172" i="28" s="1"/>
  <c r="CE172" i="28" s="1" a="1"/>
  <c r="CE172" i="28" s="1"/>
  <c r="CC172" i="28"/>
  <c r="CD48" i="28"/>
  <c r="CE48" i="28" s="1" a="1"/>
  <c r="CE48" i="28" s="1"/>
  <c r="CD147" i="28"/>
  <c r="CE147" i="28" s="1" a="1"/>
  <c r="CE147" i="28" s="1"/>
  <c r="CD265" i="28"/>
  <c r="CE265" i="28" s="1" a="1"/>
  <c r="CE265" i="28" s="1"/>
  <c r="AL397" i="28"/>
  <c r="CD397" i="28" s="1"/>
  <c r="CE397" i="28" s="1" a="1"/>
  <c r="CE397" i="28" s="1"/>
  <c r="CC397" i="28"/>
  <c r="AL268" i="28"/>
  <c r="CD268" i="28" s="1"/>
  <c r="CE268" i="28" s="1" a="1"/>
  <c r="CE268" i="28" s="1"/>
  <c r="CC268" i="28"/>
  <c r="CC126" i="28"/>
  <c r="CD497" i="28"/>
  <c r="CE497" i="28" s="1" a="1"/>
  <c r="CE497" i="28" s="1"/>
  <c r="CD456" i="28"/>
  <c r="CE456" i="28" s="1" a="1"/>
  <c r="CE456" i="28" s="1"/>
  <c r="CC98" i="28"/>
  <c r="CC133" i="28"/>
  <c r="AL159" i="28"/>
  <c r="CD159" i="28" s="1"/>
  <c r="CE159" i="28" s="1" a="1"/>
  <c r="CE159" i="28" s="1"/>
  <c r="CC159" i="28"/>
  <c r="CD113" i="28"/>
  <c r="CE113" i="28" s="1" a="1"/>
  <c r="CE113" i="28" s="1"/>
  <c r="CD423" i="28"/>
  <c r="CE423" i="28" s="1" a="1"/>
  <c r="CE423" i="28" s="1"/>
  <c r="AL173" i="28"/>
  <c r="CD173" i="28" s="1"/>
  <c r="CE173" i="28" s="1" a="1"/>
  <c r="CE173" i="28" s="1"/>
  <c r="CC173" i="28"/>
  <c r="CD53" i="28"/>
  <c r="CE53" i="28" s="1" a="1"/>
  <c r="CE53" i="28" s="1"/>
  <c r="AL362" i="28"/>
  <c r="CD362" i="28" s="1"/>
  <c r="CE362" i="28" s="1" a="1"/>
  <c r="CE362" i="28" s="1"/>
  <c r="CC362" i="28"/>
  <c r="CC28" i="28"/>
  <c r="AL225" i="28"/>
  <c r="CD225" i="28" s="1"/>
  <c r="CE225" i="28" s="1" a="1"/>
  <c r="CE225" i="28" s="1"/>
  <c r="CC225" i="28"/>
  <c r="AL431" i="28"/>
  <c r="CD431" i="28" s="1"/>
  <c r="CE431" i="28" s="1" a="1"/>
  <c r="CE431" i="28" s="1"/>
  <c r="CC431" i="28"/>
  <c r="CC106" i="28"/>
  <c r="CC212" i="28"/>
  <c r="BD153" i="28"/>
  <c r="BD154" i="28" s="1"/>
  <c r="BD155" i="28" s="1"/>
  <c r="BD156" i="28" s="1"/>
  <c r="BD157" i="28" s="1"/>
  <c r="BD158" i="28" s="1"/>
  <c r="BD159" i="28" s="1"/>
  <c r="BD160" i="28" s="1"/>
  <c r="BD161" i="28" s="1"/>
  <c r="BD162" i="28" s="1"/>
  <c r="BD163" i="28" s="1"/>
  <c r="BD164" i="28" s="1"/>
  <c r="BD165" i="28" s="1"/>
  <c r="BD166" i="28" s="1"/>
  <c r="BD167" i="28" s="1"/>
  <c r="BD168" i="28" s="1"/>
  <c r="BD169" i="28" s="1"/>
  <c r="BD170" i="28" s="1"/>
  <c r="BD171" i="28" s="1"/>
  <c r="BD172" i="28" s="1"/>
  <c r="BD173" i="28" s="1"/>
  <c r="BD174" i="28" s="1"/>
  <c r="BD175" i="28" s="1"/>
  <c r="BD176" i="28" s="1"/>
  <c r="BD177" i="28" s="1"/>
  <c r="BD178" i="28" s="1"/>
  <c r="BD179" i="28" s="1"/>
  <c r="BD180" i="28" s="1"/>
  <c r="BD181" i="28" s="1"/>
  <c r="BD182" i="28" s="1"/>
  <c r="BD183" i="28" s="1"/>
  <c r="BD184" i="28" s="1"/>
  <c r="BD185" i="28" s="1"/>
  <c r="BD186" i="28" s="1"/>
  <c r="BD187" i="28" s="1"/>
  <c r="BD188" i="28" s="1"/>
  <c r="BD189" i="28" s="1"/>
  <c r="BD190" i="28" s="1"/>
  <c r="BD191" i="28" s="1"/>
  <c r="BD192" i="28" s="1"/>
  <c r="BD193" i="28" s="1"/>
  <c r="BD194" i="28" s="1"/>
  <c r="BD195" i="28" s="1"/>
  <c r="BD196" i="28" s="1"/>
  <c r="BD197" i="28" s="1"/>
  <c r="BD198" i="28" s="1"/>
  <c r="BD199" i="28" s="1"/>
  <c r="BD200" i="28" s="1"/>
  <c r="BD201" i="28" s="1"/>
  <c r="BD202" i="28" s="1"/>
  <c r="BD203" i="28" s="1"/>
  <c r="BD204" i="28" s="1"/>
  <c r="BD205" i="28" s="1"/>
  <c r="BD206" i="28" s="1"/>
  <c r="BD207" i="28" s="1"/>
  <c r="BD208" i="28" s="1"/>
  <c r="BD209" i="28" s="1"/>
  <c r="BD210" i="28" s="1"/>
  <c r="BD211" i="28" s="1"/>
  <c r="BD212" i="28" s="1"/>
  <c r="BD213" i="28" s="1"/>
  <c r="BD214" i="28" s="1"/>
  <c r="BD215" i="28" s="1"/>
  <c r="BD216" i="28" s="1"/>
  <c r="BD217" i="28" s="1"/>
  <c r="BD218" i="28" s="1"/>
  <c r="BD219" i="28" s="1"/>
  <c r="BD220" i="28" s="1"/>
  <c r="BD221" i="28" s="1"/>
  <c r="BD222" i="28" s="1"/>
  <c r="BD223" i="28" s="1"/>
  <c r="BD224" i="28" s="1"/>
  <c r="BD225" i="28" s="1"/>
  <c r="BD226" i="28" s="1"/>
  <c r="BD227" i="28" s="1"/>
  <c r="BD228" i="28" s="1"/>
  <c r="BD229" i="28" s="1"/>
  <c r="BD230" i="28" s="1"/>
  <c r="BD231" i="28" s="1"/>
  <c r="BD232" i="28" s="1"/>
  <c r="BD233" i="28" s="1"/>
  <c r="BD234" i="28" s="1"/>
  <c r="BD235" i="28" s="1"/>
  <c r="BD236" i="28" s="1"/>
  <c r="BD237" i="28" s="1"/>
  <c r="BD238" i="28" s="1"/>
  <c r="BD239" i="28" s="1"/>
  <c r="BD240" i="28" s="1"/>
  <c r="BD241" i="28" s="1"/>
  <c r="BD242" i="28" s="1"/>
  <c r="BD243" i="28" s="1"/>
  <c r="BD244" i="28" s="1"/>
  <c r="BD245" i="28" s="1"/>
  <c r="BD246" i="28" s="1"/>
  <c r="BD247" i="28" s="1"/>
  <c r="BD248" i="28" s="1"/>
  <c r="BD249" i="28" s="1"/>
  <c r="BD250" i="28" s="1"/>
  <c r="BD251" i="28" s="1"/>
  <c r="BD252" i="28" s="1"/>
  <c r="BD253" i="28" s="1"/>
  <c r="BD254" i="28" s="1"/>
  <c r="BD255" i="28" s="1"/>
  <c r="BD256" i="28" s="1"/>
  <c r="BD257" i="28" s="1"/>
  <c r="BD258" i="28" s="1"/>
  <c r="BD259" i="28" s="1"/>
  <c r="BD260" i="28" s="1"/>
  <c r="BD261" i="28" s="1"/>
  <c r="BD262" i="28" s="1"/>
  <c r="BD263" i="28" s="1"/>
  <c r="BD264" i="28" s="1"/>
  <c r="BD265" i="28" s="1"/>
  <c r="BD266" i="28" s="1"/>
  <c r="BD267" i="28" s="1"/>
  <c r="BD268" i="28" s="1"/>
  <c r="BD269" i="28" s="1"/>
  <c r="BD270" i="28" s="1"/>
  <c r="BD271" i="28" s="1"/>
  <c r="BD272" i="28" s="1"/>
  <c r="BD273" i="28" s="1"/>
  <c r="BD274" i="28" s="1"/>
  <c r="BD275" i="28" s="1"/>
  <c r="BD276" i="28" s="1"/>
  <c r="BD277" i="28" s="1"/>
  <c r="BD278" i="28" s="1"/>
  <c r="BD279" i="28" s="1"/>
  <c r="BD280" i="28" s="1"/>
  <c r="BD281" i="28" s="1"/>
  <c r="BD282" i="28" s="1"/>
  <c r="BD283" i="28" s="1"/>
  <c r="BD284" i="28" s="1"/>
  <c r="BD285" i="28" s="1"/>
  <c r="BD286" i="28" s="1"/>
  <c r="BD287" i="28" s="1"/>
  <c r="BD288" i="28" s="1"/>
  <c r="BD289" i="28" s="1"/>
  <c r="BD290" i="28" s="1"/>
  <c r="BD291" i="28" s="1"/>
  <c r="BD292" i="28" s="1"/>
  <c r="BD293" i="28" s="1"/>
  <c r="BD294" i="28" s="1"/>
  <c r="BD295" i="28" s="1"/>
  <c r="BD296" i="28" s="1"/>
  <c r="BD297" i="28" s="1"/>
  <c r="BD298" i="28" s="1"/>
  <c r="BD299" i="28" s="1"/>
  <c r="BD300" i="28" s="1"/>
  <c r="BD301" i="28" s="1"/>
  <c r="BD302" i="28" s="1"/>
  <c r="BD303" i="28" s="1"/>
  <c r="BD304" i="28" s="1"/>
  <c r="BD305" i="28" s="1"/>
  <c r="BD306" i="28" s="1"/>
  <c r="BD307" i="28" s="1"/>
  <c r="BD308" i="28" s="1"/>
  <c r="BD309" i="28" s="1"/>
  <c r="BD310" i="28" s="1"/>
  <c r="BD311" i="28" s="1"/>
  <c r="BD312" i="28" s="1"/>
  <c r="BD313" i="28" s="1"/>
  <c r="BD314" i="28" s="1"/>
  <c r="BD315" i="28" s="1"/>
  <c r="BD316" i="28" s="1"/>
  <c r="BD317" i="28" s="1"/>
  <c r="BD318" i="28" s="1"/>
  <c r="BD319" i="28" s="1"/>
  <c r="BD320" i="28" s="1"/>
  <c r="BD321" i="28" s="1"/>
  <c r="BD322" i="28" s="1"/>
  <c r="BD323" i="28" s="1"/>
  <c r="BD324" i="28" s="1"/>
  <c r="BD325" i="28" s="1"/>
  <c r="BD326" i="28" s="1"/>
  <c r="BD327" i="28" s="1"/>
  <c r="BD328" i="28" s="1"/>
  <c r="BD329" i="28" s="1"/>
  <c r="BD330" i="28" s="1"/>
  <c r="BD331" i="28" s="1"/>
  <c r="BD332" i="28" s="1"/>
  <c r="BD333" i="28" s="1"/>
  <c r="BD334" i="28" s="1"/>
  <c r="BD335" i="28" s="1"/>
  <c r="BD336" i="28" s="1"/>
  <c r="BD337" i="28" s="1"/>
  <c r="BD338" i="28" s="1"/>
  <c r="BD339" i="28" s="1"/>
  <c r="BD340" i="28" s="1"/>
  <c r="BD341" i="28" s="1"/>
  <c r="BD342" i="28" s="1"/>
  <c r="BD343" i="28" s="1"/>
  <c r="BD344" i="28" s="1"/>
  <c r="BD345" i="28" s="1"/>
  <c r="BD346" i="28" s="1"/>
  <c r="BD347" i="28" s="1"/>
  <c r="BD348" i="28" s="1"/>
  <c r="BD349" i="28" s="1"/>
  <c r="BD350" i="28" s="1"/>
  <c r="BD351" i="28" s="1"/>
  <c r="BD352" i="28" s="1"/>
  <c r="BD353" i="28" s="1"/>
  <c r="BD354" i="28" s="1"/>
  <c r="BD355" i="28" s="1"/>
  <c r="BD356" i="28" s="1"/>
  <c r="BD357" i="28" s="1"/>
  <c r="BD358" i="28" s="1"/>
  <c r="BD359" i="28" s="1"/>
  <c r="BD360" i="28" s="1"/>
  <c r="BD361" i="28" s="1"/>
  <c r="BD362" i="28" s="1"/>
  <c r="BD363" i="28" s="1"/>
  <c r="BD364" i="28" s="1"/>
  <c r="BD365" i="28" s="1"/>
  <c r="BD366" i="28" s="1"/>
  <c r="BD367" i="28" s="1"/>
  <c r="BD368" i="28" s="1"/>
  <c r="BD369" i="28" s="1"/>
  <c r="BD370" i="28" s="1"/>
  <c r="BD371" i="28" s="1"/>
  <c r="BD372" i="28" s="1"/>
  <c r="BD373" i="28" s="1"/>
  <c r="BD374" i="28" s="1"/>
  <c r="BD375" i="28" s="1"/>
  <c r="BD376" i="28" s="1"/>
  <c r="BD377" i="28" s="1"/>
  <c r="BD378" i="28" s="1"/>
  <c r="BD379" i="28" s="1"/>
  <c r="BD380" i="28" s="1"/>
  <c r="BD381" i="28" s="1"/>
  <c r="BD382" i="28" s="1"/>
  <c r="BD383" i="28" s="1"/>
  <c r="BD384" i="28" s="1"/>
  <c r="BD385" i="28" s="1"/>
  <c r="BD386" i="28" s="1"/>
  <c r="BD387" i="28" s="1"/>
  <c r="BD388" i="28" s="1"/>
  <c r="BD389" i="28" s="1"/>
  <c r="BD390" i="28" s="1"/>
  <c r="BD391" i="28" s="1"/>
  <c r="BD392" i="28" s="1"/>
  <c r="BD393" i="28" s="1"/>
  <c r="BD394" i="28" s="1"/>
  <c r="BD395" i="28" s="1"/>
  <c r="BD396" i="28" s="1"/>
  <c r="BD397" i="28" s="1"/>
  <c r="BD398" i="28" s="1"/>
  <c r="BD399" i="28" s="1"/>
  <c r="BD400" i="28" s="1"/>
  <c r="BD401" i="28" s="1"/>
  <c r="BD402" i="28" s="1"/>
  <c r="BD403" i="28" s="1"/>
  <c r="BD404" i="28" s="1"/>
  <c r="BD405" i="28" s="1"/>
  <c r="BD406" i="28" s="1"/>
  <c r="BD407" i="28" s="1"/>
  <c r="BD408" i="28" s="1"/>
  <c r="BD409" i="28" s="1"/>
  <c r="BD410" i="28" s="1"/>
  <c r="BD411" i="28" s="1"/>
  <c r="BD412" i="28" s="1"/>
  <c r="BD413" i="28" s="1"/>
  <c r="BD414" i="28" s="1"/>
  <c r="BD415" i="28" s="1"/>
  <c r="BD416" i="28" s="1"/>
  <c r="BD417" i="28" s="1"/>
  <c r="BD418" i="28" s="1"/>
  <c r="BD419" i="28" s="1"/>
  <c r="BD420" i="28" s="1"/>
  <c r="BD421" i="28" s="1"/>
  <c r="BD422" i="28" s="1"/>
  <c r="BD423" i="28" s="1"/>
  <c r="BD424" i="28" s="1"/>
  <c r="BD425" i="28" s="1"/>
  <c r="BD426" i="28" s="1"/>
  <c r="BD427" i="28" s="1"/>
  <c r="BD428" i="28" s="1"/>
  <c r="BD429" i="28" s="1"/>
  <c r="BD430" i="28" s="1"/>
  <c r="BD431" i="28" s="1"/>
  <c r="BD432" i="28" s="1"/>
  <c r="BD433" i="28" s="1"/>
  <c r="BD434" i="28" s="1"/>
  <c r="BD435" i="28" s="1"/>
  <c r="BD436" i="28" s="1"/>
  <c r="BD437" i="28" s="1"/>
  <c r="BD438" i="28" s="1"/>
  <c r="BD439" i="28" s="1"/>
  <c r="BD440" i="28" s="1"/>
  <c r="BD441" i="28" s="1"/>
  <c r="BD442" i="28" s="1"/>
  <c r="BD443" i="28" s="1"/>
  <c r="BD444" i="28" s="1"/>
  <c r="BD445" i="28" s="1"/>
  <c r="BD446" i="28" s="1"/>
  <c r="BD447" i="28" s="1"/>
  <c r="BD448" i="28" s="1"/>
  <c r="BD449" i="28" s="1"/>
  <c r="BD450" i="28" s="1"/>
  <c r="BD451" i="28" s="1"/>
  <c r="BD452" i="28" s="1"/>
  <c r="BD453" i="28" s="1"/>
  <c r="BD454" i="28" s="1"/>
  <c r="BD455" i="28" s="1"/>
  <c r="BD456" i="28" s="1"/>
  <c r="BD457" i="28" s="1"/>
  <c r="BD458" i="28" s="1"/>
  <c r="BD459" i="28" s="1"/>
  <c r="BD460" i="28" s="1"/>
  <c r="BD461" i="28" s="1"/>
  <c r="BD462" i="28" s="1"/>
  <c r="BD463" i="28" s="1"/>
  <c r="BD464" i="28" s="1"/>
  <c r="BD465" i="28" s="1"/>
  <c r="BD466" i="28" s="1"/>
  <c r="BD467" i="28" s="1"/>
  <c r="BD468" i="28" s="1"/>
  <c r="BD469" i="28" s="1"/>
  <c r="BD470" i="28" s="1"/>
  <c r="BD471" i="28" s="1"/>
  <c r="BD472" i="28" s="1"/>
  <c r="BD473" i="28" s="1"/>
  <c r="BD474" i="28" s="1"/>
  <c r="BD475" i="28" s="1"/>
  <c r="BD476" i="28" s="1"/>
  <c r="BD477" i="28" s="1"/>
  <c r="BD478" i="28" s="1"/>
  <c r="BD479" i="28" s="1"/>
  <c r="BD480" i="28" s="1"/>
  <c r="BD481" i="28" s="1"/>
  <c r="BD482" i="28" s="1"/>
  <c r="BD483" i="28" s="1"/>
  <c r="BD484" i="28" s="1"/>
  <c r="BD485" i="28" s="1"/>
  <c r="BD486" i="28" s="1"/>
  <c r="BD487" i="28" s="1"/>
  <c r="BD488" i="28" s="1"/>
  <c r="BD489" i="28" s="1"/>
  <c r="BD490" i="28" s="1"/>
  <c r="BD491" i="28" s="1"/>
  <c r="BD492" i="28" s="1"/>
  <c r="BD493" i="28" s="1"/>
  <c r="BD494" i="28" s="1"/>
  <c r="BD495" i="28" s="1"/>
  <c r="BD496" i="28" s="1"/>
  <c r="BD497" i="28" s="1"/>
  <c r="BD498" i="28" s="1"/>
  <c r="BD499" i="28" s="1"/>
  <c r="BD500" i="28" s="1"/>
  <c r="CC127" i="28"/>
  <c r="AY16" i="28"/>
  <c r="AY484" i="28"/>
  <c r="AY485" i="28" s="1"/>
  <c r="AY486" i="28" s="1"/>
  <c r="AY487" i="28" s="1"/>
  <c r="AY488" i="28" s="1"/>
  <c r="AY489" i="28" s="1"/>
  <c r="AY490" i="28" s="1"/>
  <c r="AY491" i="28" s="1"/>
  <c r="AY492" i="28" s="1"/>
  <c r="AY493" i="28" s="1"/>
  <c r="AY494" i="28" s="1"/>
  <c r="AY495" i="28" s="1"/>
  <c r="AY496" i="28" s="1"/>
  <c r="AY497" i="28" s="1"/>
  <c r="AY498" i="28" s="1"/>
  <c r="AL205" i="28"/>
  <c r="CD205" i="28" s="1"/>
  <c r="CE205" i="28" s="1" a="1"/>
  <c r="CE205" i="28" s="1"/>
  <c r="CC205" i="28"/>
  <c r="AL425" i="28"/>
  <c r="CD425" i="28" s="1"/>
  <c r="CE425" i="28" s="1" a="1"/>
  <c r="CE425" i="28" s="1"/>
  <c r="CC425" i="28"/>
  <c r="CC461" i="28"/>
  <c r="CD82" i="28"/>
  <c r="CE82" i="28" s="1" a="1"/>
  <c r="CE82" i="28" s="1"/>
  <c r="CC99" i="28"/>
  <c r="CD363" i="28"/>
  <c r="CE363" i="28" s="1" a="1"/>
  <c r="CE363" i="28" s="1"/>
  <c r="CC414" i="28"/>
  <c r="CD124" i="28"/>
  <c r="CE124" i="28" s="1" a="1"/>
  <c r="CE124" i="28" s="1"/>
  <c r="CD95" i="28"/>
  <c r="CE95" i="28" s="1" a="1"/>
  <c r="CE95" i="28" s="1"/>
  <c r="AL413" i="28"/>
  <c r="CD413" i="28" s="1"/>
  <c r="CE413" i="28" s="1" a="1"/>
  <c r="CE413" i="28" s="1"/>
  <c r="CC413" i="28"/>
  <c r="CD316" i="28"/>
  <c r="CE316" i="28" s="1" a="1"/>
  <c r="CE316" i="28" s="1"/>
  <c r="AY350" i="28"/>
  <c r="AY351" i="28" s="1"/>
  <c r="AY352" i="28" s="1"/>
  <c r="AY353" i="28" s="1"/>
  <c r="AY354" i="28" s="1"/>
  <c r="AY355" i="28" s="1"/>
  <c r="AY356" i="28" s="1"/>
  <c r="AY357" i="28" s="1"/>
  <c r="AY358" i="28" s="1"/>
  <c r="AY359" i="28" s="1"/>
  <c r="AY360" i="28" s="1"/>
  <c r="AY361" i="28" s="1"/>
  <c r="AY362" i="28" s="1"/>
  <c r="AY363" i="28" s="1"/>
  <c r="AY364" i="28" s="1"/>
  <c r="AY365" i="28" s="1"/>
  <c r="AY366" i="28" s="1"/>
  <c r="AY367" i="28" s="1"/>
  <c r="AY368" i="28" s="1"/>
  <c r="AL418" i="28"/>
  <c r="CD418" i="28" s="1"/>
  <c r="CE418" i="28" s="1" a="1"/>
  <c r="CE418" i="28" s="1"/>
  <c r="CC418" i="28"/>
  <c r="CC481" i="28"/>
  <c r="CD6" i="28"/>
  <c r="CE6" i="28" s="1" a="1"/>
  <c r="CE6" i="28" s="1"/>
  <c r="CD283" i="28"/>
  <c r="CE283" i="28" s="1" a="1"/>
  <c r="CE283" i="28" s="1"/>
  <c r="CC415" i="28"/>
  <c r="AL250" i="28"/>
  <c r="CD250" i="28" s="1"/>
  <c r="CE250" i="28" s="1" a="1"/>
  <c r="CE250" i="28" s="1"/>
  <c r="CC250" i="28"/>
  <c r="CD55" i="28"/>
  <c r="CE55" i="28" s="1" a="1"/>
  <c r="CE55" i="28" s="1"/>
  <c r="CD77" i="28"/>
  <c r="CE77" i="28" s="1" a="1"/>
  <c r="CE77" i="28" s="1"/>
  <c r="CC451" i="28"/>
  <c r="AL445" i="28"/>
  <c r="CD445" i="28" s="1"/>
  <c r="CE445" i="28" s="1" a="1"/>
  <c r="CE445" i="28" s="1"/>
  <c r="CC445" i="28"/>
  <c r="CD196" i="28"/>
  <c r="CE196" i="28" s="1" a="1"/>
  <c r="CE196" i="28" s="1"/>
  <c r="AY56" i="28"/>
  <c r="AY57" i="28" s="1"/>
  <c r="AY58" i="28" s="1"/>
  <c r="AY59" i="28" s="1"/>
  <c r="CC294" i="28"/>
  <c r="CC52" i="28"/>
  <c r="CC138" i="28"/>
  <c r="AL438" i="28"/>
  <c r="CD438" i="28" s="1"/>
  <c r="CE438" i="28" s="1" a="1"/>
  <c r="CE438" i="28" s="1"/>
  <c r="CC438" i="28"/>
  <c r="CC92" i="28"/>
  <c r="AY96" i="28"/>
  <c r="AL370" i="28"/>
  <c r="CD370" i="28" s="1"/>
  <c r="CE370" i="28" s="1" a="1"/>
  <c r="CE370" i="28" s="1"/>
  <c r="CC370" i="28"/>
  <c r="CC90" i="28"/>
  <c r="CC58" i="28"/>
  <c r="CC140" i="28"/>
  <c r="AL447" i="28"/>
  <c r="CD447" i="28" s="1"/>
  <c r="CE447" i="28" s="1" a="1"/>
  <c r="CE447" i="28" s="1"/>
  <c r="CC447" i="28"/>
  <c r="AY284" i="28"/>
  <c r="AY285" i="28" s="1"/>
  <c r="AY286" i="28" s="1"/>
  <c r="AY287" i="28" s="1"/>
  <c r="AY288" i="28" s="1"/>
  <c r="AY289" i="28" s="1"/>
  <c r="AY290" i="28" s="1"/>
  <c r="AY291" i="28" s="1"/>
  <c r="AY292" i="28" s="1"/>
  <c r="CD318" i="28"/>
  <c r="CE318" i="28" s="1" a="1"/>
  <c r="CE318" i="28" s="1"/>
  <c r="CC330" i="28"/>
  <c r="CD3" i="28"/>
  <c r="CE3" i="28" s="1" a="1"/>
  <c r="CE3" i="28" s="1"/>
  <c r="CD100" i="28"/>
  <c r="CE100" i="28" s="1" a="1"/>
  <c r="CE100" i="28" s="1"/>
  <c r="CC123" i="28"/>
  <c r="CC219" i="28"/>
  <c r="AL375" i="28"/>
  <c r="CD375" i="28" s="1"/>
  <c r="CE375" i="28" s="1" a="1"/>
  <c r="CE375" i="28" s="1"/>
  <c r="CC375" i="28"/>
  <c r="CC192" i="28"/>
  <c r="AY479" i="28"/>
  <c r="AY480" i="28" s="1"/>
  <c r="CD392" i="28"/>
  <c r="CE392" i="28" s="1" a="1"/>
  <c r="CE392" i="28" s="1"/>
  <c r="CD144" i="28"/>
  <c r="CE144" i="28" s="1" a="1"/>
  <c r="CE144" i="28" s="1"/>
  <c r="CD123" i="28"/>
  <c r="CE123" i="28" s="1" a="1"/>
  <c r="CE123" i="28" s="1"/>
  <c r="CC30" i="28"/>
  <c r="CD98" i="28"/>
  <c r="CE98" i="28" s="1" a="1"/>
  <c r="CE98" i="28" s="1"/>
  <c r="CC24" i="28"/>
  <c r="CD463" i="28"/>
  <c r="CE463" i="28" s="1" a="1"/>
  <c r="CE463" i="28" s="1"/>
  <c r="CC391" i="28"/>
  <c r="AL314" i="28"/>
  <c r="CD314" i="28" s="1"/>
  <c r="CE314" i="28" s="1" a="1"/>
  <c r="CE314" i="28" s="1"/>
  <c r="CC314" i="28"/>
  <c r="CC7" i="28"/>
  <c r="AY232" i="28"/>
  <c r="AY233" i="28" s="1"/>
  <c r="AY234" i="28" s="1"/>
  <c r="AY235" i="28" s="1"/>
  <c r="AY236" i="28" s="1"/>
  <c r="AY237" i="28" s="1"/>
  <c r="AY238" i="28" s="1"/>
  <c r="AY239" i="28" s="1"/>
  <c r="AY240" i="28" s="1"/>
  <c r="CD249" i="28"/>
  <c r="CE249" i="28" s="1" a="1"/>
  <c r="CE249" i="28" s="1"/>
  <c r="CD381" i="28"/>
  <c r="CE381" i="28" s="1" a="1"/>
  <c r="CE381" i="28" s="1"/>
  <c r="CC42" i="28"/>
  <c r="CD441" i="28"/>
  <c r="CE441" i="28" s="1" a="1"/>
  <c r="CE441" i="28" s="1"/>
  <c r="CD166" i="28"/>
  <c r="CE166" i="28" s="1" a="1"/>
  <c r="CE166" i="28" s="1"/>
  <c r="CD179" i="28"/>
  <c r="CE179" i="28" s="1" a="1"/>
  <c r="CE179" i="28" s="1"/>
  <c r="AL299" i="28"/>
  <c r="CD299" i="28" s="1"/>
  <c r="CE299" i="28" s="1" a="1"/>
  <c r="CE299" i="28" s="1"/>
  <c r="CC299" i="28"/>
  <c r="AL284" i="28"/>
  <c r="CD284" i="28" s="1"/>
  <c r="CE284" i="28" s="1" a="1"/>
  <c r="CE284" i="28" s="1"/>
  <c r="CC284" i="28"/>
  <c r="AY455" i="28"/>
  <c r="AY456" i="28" s="1"/>
  <c r="AY457" i="28" s="1"/>
  <c r="AY458" i="28" s="1"/>
  <c r="AY459" i="28" s="1"/>
  <c r="AY460" i="28" s="1"/>
  <c r="AY461" i="28" s="1"/>
  <c r="CC361" i="28"/>
  <c r="CC16" i="28"/>
  <c r="AL207" i="28"/>
  <c r="CD207" i="28" s="1"/>
  <c r="CE207" i="28" s="1" a="1"/>
  <c r="CE207" i="28" s="1"/>
  <c r="CC207" i="28"/>
  <c r="CC327" i="28"/>
  <c r="CC363" i="28"/>
  <c r="CC440" i="28"/>
  <c r="CD465" i="28"/>
  <c r="CE465" i="28" s="1" a="1"/>
  <c r="CE465" i="28" s="1"/>
  <c r="CD480" i="28"/>
  <c r="CE480" i="28" s="1" a="1"/>
  <c r="CE480" i="28" s="1"/>
  <c r="CD475" i="28"/>
  <c r="CE475" i="28" s="1" a="1"/>
  <c r="CE475" i="28" s="1"/>
  <c r="CD2" i="28"/>
  <c r="CE2" i="28" s="1" a="1"/>
  <c r="CE2" i="28" s="1"/>
  <c r="AY215" i="28"/>
  <c r="AY216" i="28" s="1"/>
  <c r="AY217" i="28" s="1"/>
  <c r="AY218" i="28" s="1"/>
  <c r="CC281" i="28"/>
  <c r="AL486" i="28"/>
  <c r="CD486" i="28" s="1"/>
  <c r="CE486" i="28" s="1" a="1"/>
  <c r="CE486" i="28" s="1"/>
  <c r="CC486" i="28"/>
  <c r="CC86" i="28"/>
  <c r="CD187" i="28"/>
  <c r="CE187" i="28" s="1" a="1"/>
  <c r="CE187" i="28" s="1"/>
  <c r="CC283" i="28"/>
  <c r="CC422" i="28"/>
  <c r="AY80" i="28"/>
  <c r="AY81" i="28" s="1"/>
  <c r="AY82" i="28" s="1"/>
  <c r="CC479" i="28"/>
  <c r="CD464" i="28"/>
  <c r="CE464" i="28" s="1" a="1"/>
  <c r="CE464" i="28" s="1"/>
  <c r="AL237" i="28"/>
  <c r="CD237" i="28" s="1"/>
  <c r="CE237" i="28" s="1" a="1"/>
  <c r="CE237" i="28" s="1"/>
  <c r="CC237" i="28"/>
  <c r="AL393" i="28"/>
  <c r="CD393" i="28" s="1"/>
  <c r="CE393" i="28" s="1" a="1"/>
  <c r="CE393" i="28" s="1"/>
  <c r="CC393" i="28"/>
  <c r="AL155" i="28"/>
  <c r="CD155" i="28" s="1"/>
  <c r="CE155" i="28" s="1" a="1"/>
  <c r="CE155" i="28" s="1"/>
  <c r="CC155" i="28"/>
  <c r="CC36" i="28"/>
  <c r="AL263" i="28"/>
  <c r="CD263" i="28" s="1"/>
  <c r="CE263" i="28" s="1" a="1"/>
  <c r="CE263" i="28" s="1"/>
  <c r="CC263" i="28"/>
  <c r="AL395" i="28"/>
  <c r="CD395" i="28" s="1"/>
  <c r="CE395" i="28" s="1" a="1"/>
  <c r="CE395" i="28" s="1"/>
  <c r="CC395" i="28"/>
  <c r="CC147" i="28"/>
  <c r="CC265" i="28"/>
  <c r="AL200" i="28"/>
  <c r="CD200" i="28" s="1"/>
  <c r="CE200" i="28" s="1" a="1"/>
  <c r="CE200" i="28" s="1"/>
  <c r="CC200" i="28"/>
  <c r="AJ183" i="28"/>
  <c r="AJ184" i="28" s="1"/>
  <c r="AJ185" i="28" s="1"/>
  <c r="AJ186" i="28" s="1"/>
  <c r="AJ187" i="28" s="1"/>
  <c r="CC497" i="28"/>
  <c r="CC3" i="28"/>
  <c r="CC456" i="28"/>
  <c r="BI8" i="28"/>
  <c r="BI9" i="28" s="1"/>
  <c r="BI10" i="28" s="1"/>
  <c r="BI11" i="28" s="1"/>
  <c r="BI12" i="28" s="1"/>
  <c r="BI13" i="28" s="1"/>
  <c r="BI14" i="28" s="1"/>
  <c r="BI15" i="28" s="1"/>
  <c r="BI16" i="28" s="1"/>
  <c r="BI17" i="28" s="1"/>
  <c r="BI18" i="28" s="1"/>
  <c r="BI19" i="28" s="1"/>
  <c r="BI20" i="28" s="1"/>
  <c r="BI21" i="28" s="1"/>
  <c r="BI22" i="28" s="1"/>
  <c r="BI23" i="28" s="1"/>
  <c r="BI24" i="28" s="1"/>
  <c r="BI25" i="28" s="1"/>
  <c r="BI26" i="28" s="1"/>
  <c r="BI27" i="28" s="1"/>
  <c r="BI28" i="28" s="1"/>
  <c r="BI29" i="28" s="1"/>
  <c r="BI30" i="28" s="1"/>
  <c r="BI31" i="28" s="1"/>
  <c r="BI32" i="28" s="1"/>
  <c r="BI33" i="28" s="1"/>
  <c r="BI34" i="28" s="1"/>
  <c r="BI35" i="28" s="1"/>
  <c r="BI36" i="28" s="1"/>
  <c r="BI37" i="28" s="1"/>
  <c r="BI38" i="28" s="1"/>
  <c r="BI39" i="28" s="1"/>
  <c r="BI40" i="28" s="1"/>
  <c r="BI41" i="28" s="1"/>
  <c r="BI42" i="28" s="1"/>
  <c r="BI43" i="28" s="1"/>
  <c r="BI44" i="28" s="1"/>
  <c r="BI45" i="28" s="1"/>
  <c r="BI46" i="28" s="1"/>
  <c r="BI47" i="28" s="1"/>
  <c r="BI48" i="28" s="1"/>
  <c r="BI49" i="28" s="1"/>
  <c r="BI50" i="28" s="1"/>
  <c r="BI51" i="28" s="1"/>
  <c r="BI52" i="28" s="1"/>
  <c r="BI53" i="28" s="1"/>
  <c r="BI54" i="28" s="1"/>
  <c r="BI55" i="28" s="1"/>
  <c r="BI56" i="28" s="1"/>
  <c r="BI57" i="28" s="1"/>
  <c r="BI58" i="28" s="1"/>
  <c r="BI59" i="28" s="1"/>
  <c r="BI60" i="28" s="1"/>
  <c r="BI61" i="28" s="1"/>
  <c r="BI62" i="28" s="1"/>
  <c r="BI63" i="28" s="1"/>
  <c r="BI64" i="28" s="1"/>
  <c r="BI65" i="28" s="1"/>
  <c r="BI66" i="28" s="1"/>
  <c r="BI67" i="28" s="1"/>
  <c r="BI68" i="28" s="1"/>
  <c r="BI69" i="28" s="1"/>
  <c r="BI70" i="28" s="1"/>
  <c r="BI71" i="28" s="1"/>
  <c r="BI72" i="28" s="1"/>
  <c r="BI73" i="28" s="1"/>
  <c r="BI74" i="28" s="1"/>
  <c r="BI75" i="28" s="1"/>
  <c r="BI76" i="28" s="1"/>
  <c r="BI77" i="28" s="1"/>
  <c r="BI78" i="28" s="1"/>
  <c r="BI79" i="28" s="1"/>
  <c r="BI80" i="28" s="1"/>
  <c r="BI81" i="28" s="1"/>
  <c r="BI82" i="28" s="1"/>
  <c r="BI83" i="28" s="1"/>
  <c r="BI84" i="28" s="1"/>
  <c r="BI85" i="28" s="1"/>
  <c r="BI86" i="28" s="1"/>
  <c r="BI87" i="28" s="1"/>
  <c r="BI88" i="28" s="1"/>
  <c r="BI89" i="28" s="1"/>
  <c r="BI90" i="28" s="1"/>
  <c r="BI91" i="28" s="1"/>
  <c r="BI92" i="28" s="1"/>
  <c r="BI93" i="28" s="1"/>
  <c r="BI94" i="28" s="1"/>
  <c r="BI95" i="28" s="1"/>
  <c r="BI96" i="28" s="1"/>
  <c r="BI97" i="28" s="1"/>
  <c r="BI98" i="28" s="1"/>
  <c r="BI99" i="28" s="1"/>
  <c r="BI100" i="28" s="1"/>
  <c r="BI101" i="28" s="1"/>
  <c r="BI102" i="28" s="1"/>
  <c r="CD89" i="28"/>
  <c r="CE89" i="28" s="1" a="1"/>
  <c r="CE89" i="28" s="1"/>
  <c r="AL243" i="28"/>
  <c r="CD243" i="28" s="1"/>
  <c r="CE243" i="28" s="1" a="1"/>
  <c r="CE243" i="28" s="1"/>
  <c r="CC243" i="28"/>
  <c r="AL324" i="28"/>
  <c r="CD324" i="28" s="1"/>
  <c r="CE324" i="28" s="1" a="1"/>
  <c r="CE324" i="28" s="1"/>
  <c r="CC324" i="28"/>
  <c r="AY448" i="28"/>
  <c r="AY449" i="28" s="1"/>
  <c r="AY450" i="28" s="1"/>
  <c r="CC96" i="28"/>
  <c r="CC70" i="28"/>
  <c r="CC392" i="28"/>
  <c r="CC60" i="28"/>
  <c r="CC55" i="28"/>
  <c r="AL269" i="28"/>
  <c r="CD269" i="28" s="1"/>
  <c r="CE269" i="28" s="1" a="1"/>
  <c r="CE269" i="28" s="1"/>
  <c r="CC269" i="28"/>
  <c r="AL251" i="28"/>
  <c r="CD251" i="28" s="1"/>
  <c r="CE251" i="28" s="1" a="1"/>
  <c r="CE251" i="28" s="1"/>
  <c r="CC251" i="28"/>
  <c r="AL336" i="28"/>
  <c r="CD336" i="28" s="1"/>
  <c r="CE336" i="28" s="1" a="1"/>
  <c r="CE336" i="28" s="1"/>
  <c r="CC336" i="28"/>
  <c r="AL252" i="28"/>
  <c r="CD252" i="28" s="1"/>
  <c r="CE252" i="28" s="1" a="1"/>
  <c r="CE252" i="28" s="1"/>
  <c r="CC252" i="28"/>
  <c r="CD104" i="28"/>
  <c r="CE104" i="28" s="1" a="1"/>
  <c r="CE104" i="28" s="1"/>
  <c r="AL197" i="28"/>
  <c r="CD197" i="28" s="1"/>
  <c r="CE197" i="28" s="1" a="1"/>
  <c r="CE197" i="28" s="1"/>
  <c r="CC197" i="28"/>
  <c r="AL317" i="28"/>
  <c r="CD317" i="28" s="1"/>
  <c r="CE317" i="28" s="1" a="1"/>
  <c r="CE317" i="28" s="1"/>
  <c r="CC317" i="28"/>
  <c r="CC340" i="28"/>
  <c r="CD115" i="28"/>
  <c r="CE115" i="28" s="1" a="1"/>
  <c r="CE115" i="28" s="1"/>
  <c r="AL198" i="28"/>
  <c r="CD198" i="28" s="1"/>
  <c r="CE198" i="28" s="1" a="1"/>
  <c r="CE198" i="28" s="1"/>
  <c r="AL353" i="28"/>
  <c r="CD353" i="28" s="1"/>
  <c r="CE353" i="28" s="1" a="1"/>
  <c r="CE353" i="28" s="1"/>
  <c r="AL190" i="28"/>
  <c r="CD190" i="28" s="1"/>
  <c r="CE190" i="28" s="1" a="1"/>
  <c r="CE190" i="28" s="1"/>
  <c r="CC190" i="28"/>
  <c r="CD92" i="28"/>
  <c r="CE92" i="28" s="1" a="1"/>
  <c r="CE92" i="28" s="1"/>
  <c r="AL379" i="28"/>
  <c r="CD379" i="28" s="1"/>
  <c r="CE379" i="28" s="1" a="1"/>
  <c r="CE379" i="28" s="1"/>
  <c r="CC379" i="28"/>
  <c r="AL214" i="28"/>
  <c r="CD214" i="28" s="1"/>
  <c r="CE214" i="28" s="1" a="1"/>
  <c r="CE214" i="28" s="1"/>
  <c r="AL466" i="28"/>
  <c r="CD466" i="28" s="1"/>
  <c r="CE466" i="28" s="1" a="1"/>
  <c r="CE466" i="28" s="1"/>
  <c r="CC466" i="28"/>
  <c r="CD128" i="28"/>
  <c r="CE128" i="28" s="1" a="1"/>
  <c r="CE128" i="28" s="1"/>
  <c r="CC249" i="28"/>
  <c r="AY197" i="28"/>
  <c r="AY198" i="28" s="1"/>
  <c r="AY199" i="28" s="1"/>
  <c r="AY200" i="28" s="1"/>
  <c r="AY201" i="28" s="1"/>
  <c r="AY202" i="28" s="1"/>
  <c r="AY203" i="28" s="1"/>
  <c r="AY204" i="28" s="1"/>
  <c r="AY205" i="28" s="1"/>
  <c r="AY206" i="28" s="1"/>
  <c r="AY207" i="28" s="1"/>
  <c r="AY208" i="28" s="1"/>
  <c r="AY209" i="28" s="1"/>
  <c r="AY210" i="28" s="1"/>
  <c r="AY211" i="28" s="1"/>
  <c r="AL462" i="28"/>
  <c r="CD462" i="28" s="1"/>
  <c r="CE462" i="28" s="1" a="1"/>
  <c r="CE462" i="28" s="1"/>
  <c r="CC462" i="28"/>
  <c r="CC166" i="28"/>
  <c r="CC69" i="28"/>
  <c r="AL478" i="28"/>
  <c r="CD478" i="28" s="1"/>
  <c r="CE478" i="28" s="1" a="1"/>
  <c r="CE478" i="28" s="1"/>
  <c r="CC478" i="28"/>
  <c r="AL152" i="28"/>
  <c r="CD152" i="28" s="1"/>
  <c r="CE152" i="28" s="1" a="1"/>
  <c r="CE152" i="28" s="1"/>
  <c r="CC152" i="28"/>
  <c r="AL229" i="28"/>
  <c r="CD229" i="28" s="1"/>
  <c r="CE229" i="28" s="1" a="1"/>
  <c r="CE229" i="28" s="1"/>
  <c r="CC229" i="28"/>
  <c r="AL385" i="28"/>
  <c r="CD385" i="28" s="1"/>
  <c r="CE385" i="28" s="1" a="1"/>
  <c r="CE385" i="28" s="1"/>
  <c r="CC385" i="28"/>
  <c r="CD121" i="28"/>
  <c r="CE121" i="28" s="1" a="1"/>
  <c r="CE121" i="28" s="1"/>
  <c r="CC75" i="28"/>
  <c r="CC15" i="28"/>
  <c r="CD99" i="28"/>
  <c r="CE99" i="28" s="1" a="1"/>
  <c r="CE99" i="28" s="1"/>
  <c r="CC465" i="28"/>
  <c r="CC480" i="28"/>
  <c r="CC475" i="28"/>
  <c r="CC2" i="28"/>
  <c r="CD8" i="28"/>
  <c r="CE8" i="28" s="1" a="1"/>
  <c r="CE8" i="28" s="1"/>
  <c r="CD12" i="28"/>
  <c r="CE12" i="28" s="1" a="1"/>
  <c r="CE12" i="28" s="1"/>
  <c r="AL185" i="28"/>
  <c r="CD185" i="28" s="1"/>
  <c r="CE185" i="28" s="1" a="1"/>
  <c r="CE185" i="28" s="1"/>
  <c r="CC185" i="28"/>
  <c r="AL404" i="28"/>
  <c r="CD404" i="28" s="1"/>
  <c r="CE404" i="28" s="1" a="1"/>
  <c r="CE404" i="28" s="1"/>
  <c r="CC404" i="28"/>
  <c r="CD21" i="28"/>
  <c r="CE21" i="28" s="1" a="1"/>
  <c r="CE21" i="28" s="1"/>
  <c r="CC187" i="28"/>
  <c r="AL236" i="28"/>
  <c r="CD236" i="28" s="1"/>
  <c r="CE236" i="28" s="1" a="1"/>
  <c r="CE236" i="28" s="1"/>
  <c r="CC236" i="28"/>
  <c r="AL322" i="28"/>
  <c r="CD322" i="28" s="1"/>
  <c r="CE322" i="28" s="1" a="1"/>
  <c r="CE322" i="28" s="1"/>
  <c r="CC322" i="28"/>
  <c r="CC109" i="28"/>
  <c r="CC21" i="28"/>
  <c r="CC464" i="28"/>
  <c r="CC196" i="28"/>
  <c r="AL256" i="28"/>
  <c r="CD256" i="28" s="1"/>
  <c r="CE256" i="28" s="1" a="1"/>
  <c r="CE256" i="28" s="1"/>
  <c r="CC256" i="28"/>
  <c r="CD129" i="28"/>
  <c r="CE129" i="28" s="1" a="1"/>
  <c r="CE129" i="28" s="1"/>
  <c r="AL348" i="28"/>
  <c r="CD348" i="28" s="1"/>
  <c r="CE348" i="28" s="1" a="1"/>
  <c r="CE348" i="28" s="1"/>
  <c r="CC348" i="28"/>
  <c r="CD52" i="28"/>
  <c r="CE52" i="28" s="1" a="1"/>
  <c r="CE52" i="28" s="1"/>
  <c r="CD94" i="28"/>
  <c r="CE94" i="28" s="1" a="1"/>
  <c r="CE94" i="28" s="1"/>
  <c r="AL164" i="28"/>
  <c r="CD164" i="28" s="1"/>
  <c r="CE164" i="28" s="1" a="1"/>
  <c r="CE164" i="28" s="1"/>
  <c r="CC164" i="28"/>
  <c r="AY40" i="28"/>
  <c r="AY41" i="28" s="1"/>
  <c r="AY42" i="28" s="1"/>
  <c r="AY43" i="28" s="1"/>
  <c r="AY44" i="28" s="1"/>
  <c r="AY295" i="28"/>
  <c r="AY296" i="28" s="1"/>
  <c r="AY297" i="28" s="1"/>
  <c r="AY298" i="28" s="1"/>
  <c r="AY299" i="28" s="1"/>
  <c r="AY300" i="28" s="1"/>
  <c r="AL182" i="28"/>
  <c r="CD182" i="28" s="1"/>
  <c r="CE182" i="28" s="1" a="1"/>
  <c r="CE182" i="28" s="1"/>
  <c r="CC182" i="28"/>
  <c r="CC318" i="28"/>
  <c r="AL412" i="28"/>
  <c r="CD412" i="28" s="1"/>
  <c r="CE412" i="28" s="1" a="1"/>
  <c r="CE412" i="28" s="1"/>
  <c r="CC412" i="28"/>
  <c r="CC27" i="28"/>
  <c r="CC44" i="28"/>
  <c r="AY180" i="28"/>
  <c r="AL399" i="28"/>
  <c r="CD399" i="28" s="1"/>
  <c r="CE399" i="28" s="1" a="1"/>
  <c r="CE399" i="28" s="1"/>
  <c r="CC399" i="28"/>
  <c r="AL394" i="28"/>
  <c r="CD394" i="28" s="1"/>
  <c r="CE394" i="28" s="1" a="1"/>
  <c r="CE394" i="28" s="1"/>
  <c r="CC394" i="28"/>
  <c r="CD96" i="28"/>
  <c r="CE96" i="28" s="1" a="1"/>
  <c r="CE96" i="28" s="1"/>
  <c r="CC144" i="28"/>
  <c r="CD500" i="28"/>
  <c r="CE500" i="28" s="1" a="1"/>
  <c r="CE500" i="28" s="1"/>
  <c r="AL430" i="28"/>
  <c r="CD430" i="28" s="1"/>
  <c r="CE430" i="28" s="1" a="1"/>
  <c r="CE430" i="28" s="1"/>
  <c r="CC430" i="28"/>
  <c r="AL442" i="28"/>
  <c r="CD442" i="28" s="1"/>
  <c r="CE442" i="28" s="1" a="1"/>
  <c r="CE442" i="28" s="1"/>
  <c r="CC442" i="28"/>
  <c r="CD340" i="28"/>
  <c r="CE340" i="28" s="1" a="1"/>
  <c r="CE340" i="28" s="1"/>
  <c r="AY145" i="28"/>
  <c r="AY146" i="28" s="1"/>
  <c r="AY147" i="28" s="1"/>
  <c r="AY148" i="28" s="1"/>
  <c r="AY149" i="28" s="1"/>
  <c r="AY150" i="28" s="1"/>
  <c r="AY151" i="28" s="1"/>
  <c r="AY152" i="28" s="1"/>
  <c r="AY153" i="28" s="1"/>
  <c r="AY154" i="28" s="1"/>
  <c r="AY155" i="28" s="1"/>
  <c r="AY156" i="28" s="1"/>
  <c r="AY157" i="28" s="1"/>
  <c r="AY158" i="28" s="1"/>
  <c r="AY159" i="28" s="1"/>
  <c r="AY160" i="28" s="1"/>
  <c r="AY161" i="28" s="1"/>
  <c r="AY162" i="28" s="1"/>
  <c r="AY163" i="28" s="1"/>
  <c r="AY164" i="28" s="1"/>
  <c r="AY165" i="28" s="1"/>
  <c r="AY166" i="28" s="1"/>
  <c r="AY167" i="28" s="1"/>
  <c r="AY168" i="28" s="1"/>
  <c r="AY169" i="28" s="1"/>
  <c r="AY170" i="28" s="1"/>
  <c r="AY171" i="28" s="1"/>
  <c r="AY172" i="28" s="1"/>
  <c r="AY173" i="28" s="1"/>
  <c r="AY174" i="28" s="1"/>
  <c r="AL494" i="28"/>
  <c r="CD494" i="28" s="1"/>
  <c r="CE494" i="28" s="1" a="1"/>
  <c r="CE494" i="28" s="1"/>
  <c r="CC494" i="28"/>
  <c r="AL221" i="28"/>
  <c r="CD221" i="28" s="1"/>
  <c r="CE221" i="28" s="1" a="1"/>
  <c r="CE221" i="28" s="1"/>
  <c r="CC93" i="28"/>
  <c r="AY471" i="28"/>
  <c r="AY472" i="28" s="1"/>
  <c r="AY473" i="28" s="1"/>
  <c r="AY474" i="28" s="1"/>
  <c r="AY475" i="28" s="1"/>
  <c r="AL175" i="28"/>
  <c r="CD175" i="28" s="1"/>
  <c r="CE175" i="28" s="1" a="1"/>
  <c r="CE175" i="28" s="1"/>
  <c r="AL403" i="28"/>
  <c r="CD403" i="28" s="1"/>
  <c r="CE403" i="28" s="1" a="1"/>
  <c r="CE403" i="28" s="1"/>
  <c r="CC403" i="28"/>
  <c r="CD70" i="28"/>
  <c r="CE70" i="28" s="1" a="1"/>
  <c r="CE70" i="28" s="1"/>
  <c r="CC78" i="28"/>
  <c r="AL148" i="28"/>
  <c r="CD148" i="28" s="1"/>
  <c r="CE148" i="28" s="1" a="1"/>
  <c r="CE148" i="28" s="1"/>
  <c r="AY23" i="28"/>
  <c r="AY24" i="28" s="1"/>
  <c r="AL220" i="28"/>
  <c r="CD220" i="28" s="1"/>
  <c r="CE220" i="28" s="1" a="1"/>
  <c r="CE220" i="28" s="1"/>
  <c r="CC441" i="28"/>
  <c r="CC179" i="28"/>
  <c r="AL323" i="28"/>
  <c r="CD323" i="28" s="1"/>
  <c r="CE323" i="28" s="1" a="1"/>
  <c r="CE323" i="28" s="1"/>
  <c r="CC323" i="28"/>
  <c r="AY46" i="28"/>
  <c r="AY47" i="28" s="1"/>
  <c r="AY48" i="28" s="1"/>
  <c r="AY49" i="28" s="1"/>
  <c r="AY50" i="28" s="1"/>
  <c r="AY51" i="28" s="1"/>
  <c r="AY52" i="28" s="1"/>
  <c r="AY53" i="28" s="1"/>
  <c r="AY54" i="28" s="1"/>
  <c r="AL421" i="28"/>
  <c r="CD421" i="28" s="1"/>
  <c r="CE421" i="28" s="1" a="1"/>
  <c r="CE421" i="28" s="1"/>
  <c r="CC421" i="28"/>
  <c r="CD69" i="28"/>
  <c r="CE69" i="28" s="1" a="1"/>
  <c r="CE69" i="28" s="1"/>
  <c r="AL253" i="28"/>
  <c r="CD253" i="28" s="1"/>
  <c r="CE253" i="28" s="1" a="1"/>
  <c r="CE253" i="28" s="1"/>
  <c r="CC253" i="28"/>
  <c r="AY409" i="28"/>
  <c r="AY410" i="28" s="1"/>
  <c r="AY411" i="28" s="1"/>
  <c r="AY412" i="28" s="1"/>
  <c r="AY413" i="28" s="1"/>
  <c r="AY414" i="28" s="1"/>
  <c r="AY415" i="28" s="1"/>
  <c r="AY416" i="28" s="1"/>
  <c r="AY417" i="28" s="1"/>
  <c r="AY418" i="28" s="1"/>
  <c r="AY419" i="28" s="1"/>
  <c r="AY420" i="28" s="1"/>
  <c r="AY421" i="28" s="1"/>
  <c r="AY422" i="28" s="1"/>
  <c r="CD15" i="28"/>
  <c r="CE15" i="28" s="1" a="1"/>
  <c r="CE15" i="28" s="1"/>
  <c r="CC62" i="28"/>
  <c r="CD41" i="28"/>
  <c r="CE41" i="28" s="1" a="1"/>
  <c r="CE41" i="28" s="1"/>
  <c r="AL231" i="28"/>
  <c r="CD231" i="28" s="1"/>
  <c r="CE231" i="28" s="1" a="1"/>
  <c r="CE231" i="28" s="1"/>
  <c r="CC231" i="28"/>
  <c r="AL288" i="28"/>
  <c r="CD288" i="28" s="1"/>
  <c r="CE288" i="28" s="1" a="1"/>
  <c r="CE288" i="28" s="1"/>
  <c r="CC288" i="28"/>
  <c r="CC8" i="28"/>
  <c r="AL230" i="28"/>
  <c r="CD230" i="28" s="1"/>
  <c r="CE230" i="28" s="1" a="1"/>
  <c r="CE230" i="28" s="1"/>
  <c r="CC230" i="28"/>
  <c r="AL427" i="28"/>
  <c r="CD427" i="28" s="1"/>
  <c r="CE427" i="28" s="1" a="1"/>
  <c r="CE427" i="28" s="1"/>
  <c r="CC427" i="28"/>
  <c r="CC360" i="28"/>
  <c r="CC134" i="28"/>
  <c r="CD88" i="28"/>
  <c r="CE88" i="28" s="1" a="1"/>
  <c r="CE88" i="28" s="1"/>
  <c r="AL376" i="28"/>
  <c r="CD376" i="28" s="1"/>
  <c r="CE376" i="28" s="1" a="1"/>
  <c r="CE376" i="28" s="1"/>
  <c r="CC376" i="28"/>
  <c r="CD22" i="28"/>
  <c r="CE22" i="28" s="1" a="1"/>
  <c r="CE22" i="28" s="1"/>
  <c r="CC143" i="28"/>
  <c r="CD485" i="28"/>
  <c r="CE485" i="28" s="1" a="1"/>
  <c r="CE485" i="28" s="1"/>
  <c r="AL454" i="28"/>
  <c r="CD454" i="28" s="1"/>
  <c r="CE454" i="28" s="1" a="1"/>
  <c r="CE454" i="28" s="1"/>
  <c r="CC454" i="28"/>
  <c r="CD60" i="28"/>
  <c r="CE60" i="28" s="1" a="1"/>
  <c r="CE60" i="28" s="1"/>
  <c r="AL470" i="28"/>
  <c r="CD470" i="28" s="1"/>
  <c r="CE470" i="28" s="1" a="1"/>
  <c r="CE470" i="28" s="1"/>
  <c r="CC470" i="28"/>
  <c r="CD4" i="28"/>
  <c r="CE4" i="28" s="1" a="1"/>
  <c r="CE4" i="28" s="1"/>
  <c r="CC188" i="28"/>
  <c r="CC262" i="28"/>
  <c r="AL258" i="28"/>
  <c r="CD258" i="28" s="1"/>
  <c r="CE258" i="28" s="1" a="1"/>
  <c r="CE258" i="28" s="1"/>
  <c r="CC258" i="28"/>
  <c r="AL491" i="28"/>
  <c r="CD491" i="28" s="1"/>
  <c r="CE491" i="28" s="1" a="1"/>
  <c r="CE491" i="28" s="1"/>
  <c r="CC491" i="28"/>
  <c r="CC476" i="28"/>
  <c r="CD38" i="28"/>
  <c r="CE38" i="28" s="1" a="1"/>
  <c r="CE38" i="28" s="1"/>
  <c r="CC40" i="28"/>
  <c r="CC14" i="28"/>
  <c r="AL289" i="28"/>
  <c r="CD289" i="28" s="1"/>
  <c r="CE289" i="28" s="1" a="1"/>
  <c r="CE289" i="28" s="1"/>
  <c r="CC289" i="28"/>
  <c r="CD254" i="28"/>
  <c r="CE254" i="28" s="1" a="1"/>
  <c r="CE254" i="28" s="1"/>
  <c r="CD28" i="28"/>
  <c r="CE28" i="28" s="1" a="1"/>
  <c r="CE28" i="28" s="1"/>
  <c r="CC117" i="28"/>
  <c r="CC94" i="28"/>
  <c r="AJ132" i="28"/>
  <c r="AJ133" i="28" s="1"/>
  <c r="AJ134" i="28" s="1"/>
  <c r="AJ135" i="28" s="1"/>
  <c r="AJ136" i="28" s="1"/>
  <c r="AJ137" i="28" s="1"/>
  <c r="AJ138" i="28" s="1"/>
  <c r="AJ139" i="28" s="1"/>
  <c r="AJ140" i="28" s="1"/>
  <c r="AJ141" i="28" s="1"/>
  <c r="AJ142" i="28" s="1"/>
  <c r="AJ143" i="28" s="1"/>
  <c r="AJ144" i="28" s="1"/>
  <c r="AJ145" i="28" s="1"/>
  <c r="AJ146" i="28" s="1"/>
  <c r="AJ147" i="28" s="1"/>
  <c r="AJ148" i="28" s="1"/>
  <c r="AJ149" i="28" s="1"/>
  <c r="AJ150" i="28" s="1"/>
  <c r="AJ151" i="28" s="1"/>
  <c r="AJ152" i="28" s="1"/>
  <c r="AJ153" i="28" s="1"/>
  <c r="AJ154" i="28" s="1"/>
  <c r="AJ155" i="28" s="1"/>
  <c r="AJ156" i="28" s="1"/>
  <c r="AJ157" i="28" s="1"/>
  <c r="AJ158" i="28" s="1"/>
  <c r="AJ159" i="28" s="1"/>
  <c r="AJ160" i="28" s="1"/>
  <c r="AJ161" i="28" s="1"/>
  <c r="AJ162" i="28" s="1"/>
  <c r="AJ163" i="28" s="1"/>
  <c r="AJ164" i="28" s="1"/>
  <c r="AJ165" i="28" s="1"/>
  <c r="AJ166" i="28" s="1"/>
  <c r="AJ167" i="28" s="1"/>
  <c r="AJ168" i="28" s="1"/>
  <c r="AJ169" i="28" s="1"/>
  <c r="AJ170" i="28" s="1"/>
  <c r="AJ171" i="28" s="1"/>
  <c r="AJ172" i="28" s="1"/>
  <c r="AJ173" i="28" s="1"/>
  <c r="AJ174" i="28" s="1"/>
  <c r="AJ175" i="28" s="1"/>
  <c r="AJ176" i="28" s="1"/>
  <c r="AJ177" i="28" s="1"/>
  <c r="AJ178" i="28" s="1"/>
  <c r="AJ179" i="28" s="1"/>
  <c r="AJ180" i="28" s="1"/>
  <c r="AJ181" i="28" s="1"/>
  <c r="AJ182" i="28" s="1"/>
  <c r="CC130" i="28"/>
  <c r="AL482" i="28"/>
  <c r="CD482" i="28" s="1"/>
  <c r="CE482" i="28" s="1" a="1"/>
  <c r="CE482" i="28" s="1"/>
  <c r="CC482" i="28"/>
  <c r="CD44" i="28"/>
  <c r="CE44" i="28" s="1" a="1"/>
  <c r="CE44" i="28" s="1"/>
  <c r="AL274" i="28"/>
  <c r="CD274" i="28" s="1"/>
  <c r="CE274" i="28" s="1" a="1"/>
  <c r="CE274" i="28" s="1"/>
  <c r="CC274" i="28"/>
  <c r="AL240" i="28"/>
  <c r="CD240" i="28" s="1"/>
  <c r="CE240" i="28" s="1" a="1"/>
  <c r="CE240" i="28" s="1"/>
  <c r="CC240" i="28"/>
  <c r="AL358" i="28"/>
  <c r="CD358" i="28" s="1"/>
  <c r="CE358" i="28" s="1" a="1"/>
  <c r="CE358" i="28" s="1"/>
  <c r="CC358" i="28"/>
  <c r="CC47" i="28"/>
  <c r="CD5" i="28"/>
  <c r="CE5" i="28" s="1" a="1"/>
  <c r="CE5" i="28" s="1"/>
  <c r="CC65" i="28"/>
  <c r="CD390" i="28"/>
  <c r="CE390" i="28" s="1" a="1"/>
  <c r="CE390" i="28" s="1"/>
  <c r="AL303" i="28"/>
  <c r="CD303" i="28" s="1"/>
  <c r="CE303" i="28" s="1" a="1"/>
  <c r="CE303" i="28" s="1"/>
  <c r="CC303" i="28"/>
  <c r="CC51" i="28"/>
  <c r="CD295" i="28"/>
  <c r="CE295" i="28" s="1" a="1"/>
  <c r="CE295" i="28" s="1"/>
  <c r="AL374" i="28"/>
  <c r="CD374" i="28" s="1"/>
  <c r="CE374" i="28" s="1" a="1"/>
  <c r="CE374" i="28" s="1"/>
  <c r="CC374" i="28"/>
  <c r="AL163" i="28"/>
  <c r="CD163" i="28" s="1"/>
  <c r="CE163" i="28" s="1" a="1"/>
  <c r="CE163" i="28" s="1"/>
  <c r="CC163" i="28"/>
  <c r="CC63" i="28"/>
  <c r="AL472" i="28"/>
  <c r="CD472" i="28" s="1"/>
  <c r="CE472" i="28" s="1" a="1"/>
  <c r="CE472" i="28" s="1"/>
  <c r="CC472" i="28"/>
  <c r="AL161" i="28"/>
  <c r="CD161" i="28" s="1"/>
  <c r="CE161" i="28" s="1" a="1"/>
  <c r="CE161" i="28" s="1"/>
  <c r="CC161" i="28"/>
  <c r="AL359" i="28"/>
  <c r="CD359" i="28" s="1"/>
  <c r="CE359" i="28" s="1" a="1"/>
  <c r="CE359" i="28" s="1"/>
  <c r="CC359" i="28"/>
  <c r="CD380" i="28"/>
  <c r="CE380" i="28" s="1" a="1"/>
  <c r="CE380" i="28" s="1"/>
  <c r="AL270" i="28"/>
  <c r="CD270" i="28" s="1"/>
  <c r="CE270" i="28" s="1" a="1"/>
  <c r="CE270" i="28" s="1"/>
  <c r="CC270" i="28"/>
  <c r="AL232" i="28"/>
  <c r="CD232" i="28" s="1"/>
  <c r="CE232" i="28" s="1" a="1"/>
  <c r="CE232" i="28" s="1"/>
  <c r="CC232" i="28"/>
  <c r="AL410" i="28"/>
  <c r="CD410" i="28" s="1"/>
  <c r="CE410" i="28" s="1" a="1"/>
  <c r="CE410" i="28" s="1"/>
  <c r="CC410" i="28"/>
  <c r="CD255" i="28"/>
  <c r="CE255" i="28" s="1" a="1"/>
  <c r="CE255" i="28" s="1"/>
  <c r="AL387" i="28"/>
  <c r="CD387" i="28" s="1"/>
  <c r="CE387" i="28" s="1" a="1"/>
  <c r="CE387" i="28" s="1"/>
  <c r="CC387" i="28"/>
  <c r="AL176" i="28"/>
  <c r="CD176" i="28" s="1"/>
  <c r="CE176" i="28" s="1" a="1"/>
  <c r="CE176" i="28" s="1"/>
  <c r="CC176" i="28"/>
  <c r="CD429" i="28"/>
  <c r="CE429" i="28" s="1" a="1"/>
  <c r="CE429" i="28" s="1"/>
  <c r="CD490" i="28"/>
  <c r="CE490" i="28" s="1" a="1"/>
  <c r="CE490" i="28" s="1"/>
  <c r="CD338" i="28"/>
  <c r="CE338" i="28" s="1" a="1"/>
  <c r="CE338" i="28" s="1"/>
  <c r="CC209" i="28"/>
  <c r="CC305" i="28"/>
  <c r="CC341" i="28"/>
  <c r="AL420" i="28"/>
  <c r="CD420" i="28" s="1"/>
  <c r="CE420" i="28" s="1" a="1"/>
  <c r="CE420" i="28" s="1"/>
  <c r="CC420" i="28"/>
  <c r="CC471" i="28"/>
  <c r="CD458" i="28"/>
  <c r="CE458" i="28" s="1" a="1"/>
  <c r="CE458" i="28" s="1"/>
  <c r="CD211" i="28"/>
  <c r="CE211" i="28" s="1" a="1"/>
  <c r="CE211" i="28" s="1"/>
  <c r="AL343" i="28"/>
  <c r="CD343" i="28" s="1"/>
  <c r="CE343" i="28" s="1" a="1"/>
  <c r="CE343" i="28" s="1"/>
  <c r="CC343" i="28"/>
  <c r="AL424" i="28"/>
  <c r="CD424" i="28" s="1"/>
  <c r="CE424" i="28" s="1" a="1"/>
  <c r="CE424" i="28" s="1"/>
  <c r="CC424" i="28"/>
  <c r="CC77" i="28"/>
  <c r="AL261" i="28"/>
  <c r="CD261" i="28" s="1"/>
  <c r="CE261" i="28" s="1" a="1"/>
  <c r="CE261" i="28" s="1"/>
  <c r="CC261" i="28"/>
  <c r="CC170" i="28"/>
  <c r="CC426" i="28"/>
  <c r="CC162" i="28"/>
  <c r="CD153" i="28"/>
  <c r="CE153" i="28" s="1" a="1"/>
  <c r="CE153" i="28" s="1"/>
  <c r="CC4" i="28"/>
  <c r="AL167" i="28"/>
  <c r="CD167" i="28" s="1"/>
  <c r="CE167" i="28" s="1" a="1"/>
  <c r="CE167" i="28" s="1"/>
  <c r="CC167" i="28"/>
  <c r="CC287" i="28"/>
  <c r="CD248" i="28"/>
  <c r="CE248" i="28" s="1" a="1"/>
  <c r="CE248" i="28" s="1"/>
  <c r="AJ188" i="28"/>
  <c r="AJ189" i="28" s="1"/>
  <c r="AJ190" i="28" s="1"/>
  <c r="AJ191" i="28" s="1"/>
  <c r="AJ192" i="28" s="1"/>
  <c r="AJ193" i="28" s="1"/>
  <c r="AJ194" i="28" s="1"/>
  <c r="AJ195" i="28" s="1"/>
  <c r="AJ196" i="28" s="1"/>
  <c r="AJ197" i="28" s="1"/>
  <c r="AJ198" i="28" s="1"/>
  <c r="AJ199" i="28" s="1"/>
  <c r="AJ200" i="28" s="1"/>
  <c r="AJ201" i="28" s="1"/>
  <c r="AJ202" i="28" s="1"/>
  <c r="AJ203" i="28" s="1"/>
  <c r="AJ204" i="28" s="1"/>
  <c r="AJ205" i="28" s="1"/>
  <c r="AJ206" i="28" s="1"/>
  <c r="AJ207" i="28" s="1"/>
  <c r="AJ208" i="28" s="1"/>
  <c r="AJ209" i="28" s="1"/>
  <c r="AJ210" i="28" s="1"/>
  <c r="AJ211" i="28" s="1"/>
  <c r="AJ212" i="28" s="1"/>
  <c r="AJ213" i="28" s="1"/>
  <c r="AJ214" i="28" s="1"/>
  <c r="AJ215" i="28" s="1"/>
  <c r="AJ216" i="28" s="1"/>
  <c r="AJ217" i="28" s="1"/>
  <c r="AJ218" i="28" s="1"/>
  <c r="AJ219" i="28" s="1"/>
  <c r="AJ220" i="28" s="1"/>
  <c r="AJ221" i="28" s="1"/>
  <c r="AJ222" i="28" s="1"/>
  <c r="AJ223" i="28" s="1"/>
  <c r="AJ224" i="28" s="1"/>
  <c r="AJ225" i="28" s="1"/>
  <c r="AJ226" i="28" s="1"/>
  <c r="AJ227" i="28" s="1"/>
  <c r="AJ228" i="28" s="1"/>
  <c r="AJ229" i="28" s="1"/>
  <c r="AJ230" i="28" s="1"/>
  <c r="AJ231" i="28" s="1"/>
  <c r="AJ232" i="28" s="1"/>
  <c r="AJ233" i="28" s="1"/>
  <c r="AJ234" i="28" s="1"/>
  <c r="AJ235" i="28" s="1"/>
  <c r="AJ236" i="28" s="1"/>
  <c r="AJ237" i="28" s="1"/>
  <c r="AJ238" i="28" s="1"/>
  <c r="AJ239" i="28" s="1"/>
  <c r="AJ240" i="28" s="1"/>
  <c r="AJ241" i="28" s="1"/>
  <c r="AJ242" i="28" s="1"/>
  <c r="AJ243" i="28" s="1"/>
  <c r="AJ244" i="28" s="1"/>
  <c r="AJ245" i="28" s="1"/>
  <c r="AJ246" i="28" s="1"/>
  <c r="AJ247" i="28" s="1"/>
  <c r="AJ248" i="28" s="1"/>
  <c r="AJ249" i="28" s="1"/>
  <c r="AJ250" i="28" s="1"/>
  <c r="AJ251" i="28" s="1"/>
  <c r="AJ252" i="28" s="1"/>
  <c r="AJ253" i="28" s="1"/>
  <c r="AJ254" i="28" s="1"/>
  <c r="AJ255" i="28" s="1"/>
  <c r="AJ256" i="28" s="1"/>
  <c r="AJ257" i="28" s="1"/>
  <c r="AJ258" i="28" s="1"/>
  <c r="AJ259" i="28" s="1"/>
  <c r="AJ260" i="28" s="1"/>
  <c r="AJ261" i="28" s="1"/>
  <c r="AJ262" i="28" s="1"/>
  <c r="AJ263" i="28" s="1"/>
  <c r="AJ264" i="28" s="1"/>
  <c r="AJ265" i="28" s="1"/>
  <c r="AJ266" i="28" s="1"/>
  <c r="AJ267" i="28" s="1"/>
  <c r="AJ268" i="28" s="1"/>
  <c r="AJ269" i="28" s="1"/>
  <c r="AJ270" i="28" s="1"/>
  <c r="AJ271" i="28" s="1"/>
  <c r="AJ272" i="28" s="1"/>
  <c r="AJ273" i="28" s="1"/>
  <c r="AJ274" i="28" s="1"/>
  <c r="AJ275" i="28" s="1"/>
  <c r="AJ276" i="28" s="1"/>
  <c r="AJ277" i="28" s="1"/>
  <c r="AJ278" i="28" s="1"/>
  <c r="AJ279" i="28" s="1"/>
  <c r="AJ280" i="28" s="1"/>
  <c r="AJ281" i="28" s="1"/>
  <c r="AJ282" i="28" s="1"/>
  <c r="AJ283" i="28" s="1"/>
  <c r="AJ284" i="28" s="1"/>
  <c r="AJ285" i="28" s="1"/>
  <c r="AJ286" i="28" s="1"/>
  <c r="AJ287" i="28" s="1"/>
  <c r="AJ288" i="28" s="1"/>
  <c r="AJ289" i="28" s="1"/>
  <c r="AJ290" i="28" s="1"/>
  <c r="AJ291" i="28" s="1"/>
  <c r="AJ292" i="28" s="1"/>
  <c r="AJ293" i="28" s="1"/>
  <c r="AJ294" i="28" s="1"/>
  <c r="AJ295" i="28" s="1"/>
  <c r="AJ296" i="28" s="1"/>
  <c r="AJ297" i="28" s="1"/>
  <c r="AJ298" i="28" s="1"/>
  <c r="AJ299" i="28" s="1"/>
  <c r="AJ300" i="28" s="1"/>
  <c r="AJ301" i="28" s="1"/>
  <c r="AJ302" i="28" s="1"/>
  <c r="AJ303" i="28" s="1"/>
  <c r="AJ304" i="28" s="1"/>
  <c r="AJ305" i="28" s="1"/>
  <c r="AJ306" i="28" s="1"/>
  <c r="AJ307" i="28" s="1"/>
  <c r="AJ308" i="28" s="1"/>
  <c r="AJ309" i="28" s="1"/>
  <c r="AJ310" i="28" s="1"/>
  <c r="AJ311" i="28" s="1"/>
  <c r="AJ312" i="28" s="1"/>
  <c r="AJ313" i="28" s="1"/>
  <c r="AJ314" i="28" s="1"/>
  <c r="AJ315" i="28" s="1"/>
  <c r="AJ316" i="28" s="1"/>
  <c r="AJ317" i="28" s="1"/>
  <c r="AJ318" i="28" s="1"/>
  <c r="AJ319" i="28" s="1"/>
  <c r="AJ320" i="28" s="1"/>
  <c r="AJ321" i="28" s="1"/>
  <c r="AJ322" i="28" s="1"/>
  <c r="AJ323" i="28" s="1"/>
  <c r="AJ324" i="28" s="1"/>
  <c r="AJ325" i="28" s="1"/>
  <c r="AJ326" i="28" s="1"/>
  <c r="AJ327" i="28" s="1"/>
  <c r="AJ328" i="28" s="1"/>
  <c r="AJ329" i="28" s="1"/>
  <c r="AJ330" i="28" s="1"/>
  <c r="AJ331" i="28" s="1"/>
  <c r="AJ332" i="28" s="1"/>
  <c r="AJ333" i="28" s="1"/>
  <c r="AJ334" i="28" s="1"/>
  <c r="AJ335" i="28" s="1"/>
  <c r="AJ336" i="28" s="1"/>
  <c r="AJ337" i="28" s="1"/>
  <c r="AJ338" i="28" s="1"/>
  <c r="AJ339" i="28" s="1"/>
  <c r="AJ340" i="28" s="1"/>
  <c r="AJ341" i="28" s="1"/>
  <c r="AJ342" i="28" s="1"/>
  <c r="AJ343" i="28" s="1"/>
  <c r="AJ344" i="28" s="1"/>
  <c r="AJ345" i="28" s="1"/>
  <c r="AJ346" i="28" s="1"/>
  <c r="AJ347" i="28" s="1"/>
  <c r="AJ348" i="28" s="1"/>
  <c r="AJ349" i="28" s="1"/>
  <c r="AJ350" i="28" s="1"/>
  <c r="AJ351" i="28" s="1"/>
  <c r="AJ352" i="28" s="1"/>
  <c r="AJ353" i="28" s="1"/>
  <c r="AJ354" i="28" s="1"/>
  <c r="AJ355" i="28" s="1"/>
  <c r="AJ356" i="28" s="1"/>
  <c r="AJ357" i="28" s="1"/>
  <c r="AJ358" i="28" s="1"/>
  <c r="AJ359" i="28" s="1"/>
  <c r="AJ360" i="28" s="1"/>
  <c r="AJ361" i="28" s="1"/>
  <c r="AJ362" i="28" s="1"/>
  <c r="AJ363" i="28" s="1"/>
  <c r="AJ364" i="28" s="1"/>
  <c r="AJ365" i="28" s="1"/>
  <c r="AJ366" i="28" s="1"/>
  <c r="AJ367" i="28" s="1"/>
  <c r="AJ368" i="28" s="1"/>
  <c r="AJ369" i="28" s="1"/>
  <c r="AJ370" i="28" s="1"/>
  <c r="AJ371" i="28" s="1"/>
  <c r="AJ372" i="28" s="1"/>
  <c r="AJ373" i="28" s="1"/>
  <c r="AJ374" i="28" s="1"/>
  <c r="AJ375" i="28" s="1"/>
  <c r="AJ376" i="28" s="1"/>
  <c r="AJ377" i="28" s="1"/>
  <c r="AJ378" i="28" s="1"/>
  <c r="AJ379" i="28" s="1"/>
  <c r="AJ380" i="28" s="1"/>
  <c r="AJ381" i="28" s="1"/>
  <c r="AJ382" i="28" s="1"/>
  <c r="AJ383" i="28" s="1"/>
  <c r="AJ384" i="28" s="1"/>
  <c r="AJ385" i="28" s="1"/>
  <c r="AJ386" i="28" s="1"/>
  <c r="AJ387" i="28" s="1"/>
  <c r="AJ388" i="28" s="1"/>
  <c r="AJ389" i="28" s="1"/>
  <c r="AJ390" i="28" s="1"/>
  <c r="AJ391" i="28" s="1"/>
  <c r="AJ392" i="28" s="1"/>
  <c r="AJ393" i="28" s="1"/>
  <c r="AJ394" i="28" s="1"/>
  <c r="AJ395" i="28" s="1"/>
  <c r="AJ396" i="28" s="1"/>
  <c r="AJ397" i="28" s="1"/>
  <c r="AJ398" i="28" s="1"/>
  <c r="AJ399" i="28" s="1"/>
  <c r="AJ400" i="28" s="1"/>
  <c r="AJ401" i="28" s="1"/>
  <c r="AJ402" i="28" s="1"/>
  <c r="AJ403" i="28" s="1"/>
  <c r="AJ404" i="28" s="1"/>
  <c r="AJ405" i="28" s="1"/>
  <c r="AJ406" i="28" s="1"/>
  <c r="AJ407" i="28" s="1"/>
  <c r="AJ408" i="28" s="1"/>
  <c r="AJ409" i="28" s="1"/>
  <c r="AJ410" i="28" s="1"/>
  <c r="AJ411" i="28" s="1"/>
  <c r="AJ412" i="28" s="1"/>
  <c r="AJ413" i="28" s="1"/>
  <c r="AJ414" i="28" s="1"/>
  <c r="AJ415" i="28" s="1"/>
  <c r="AJ416" i="28" s="1"/>
  <c r="AJ417" i="28" s="1"/>
  <c r="AJ418" i="28" s="1"/>
  <c r="AJ419" i="28" s="1"/>
  <c r="AJ420" i="28" s="1"/>
  <c r="AJ421" i="28" s="1"/>
  <c r="AJ422" i="28" s="1"/>
  <c r="AJ423" i="28" s="1"/>
  <c r="AJ424" i="28" s="1"/>
  <c r="AJ425" i="28" s="1"/>
  <c r="AJ426" i="28" s="1"/>
  <c r="AJ427" i="28" s="1"/>
  <c r="AJ428" i="28" s="1"/>
  <c r="AJ429" i="28" s="1"/>
  <c r="AJ430" i="28" s="1"/>
  <c r="AJ431" i="28" s="1"/>
  <c r="AJ432" i="28" s="1"/>
  <c r="AJ433" i="28" s="1"/>
  <c r="AJ434" i="28" s="1"/>
  <c r="AJ435" i="28" s="1"/>
  <c r="AJ436" i="28" s="1"/>
  <c r="AJ437" i="28" s="1"/>
  <c r="AJ438" i="28" s="1"/>
  <c r="AJ439" i="28" s="1"/>
  <c r="AJ440" i="28" s="1"/>
  <c r="AJ441" i="28" s="1"/>
  <c r="AJ442" i="28" s="1"/>
  <c r="AJ443" i="28" s="1"/>
  <c r="AJ444" i="28" s="1"/>
  <c r="AJ445" i="28" s="1"/>
  <c r="AJ446" i="28" s="1"/>
  <c r="AJ447" i="28" s="1"/>
  <c r="AJ448" i="28" s="1"/>
  <c r="AJ449" i="28" s="1"/>
  <c r="AJ450" i="28" s="1"/>
  <c r="AJ451" i="28" s="1"/>
  <c r="AJ452" i="28" s="1"/>
  <c r="AJ453" i="28" s="1"/>
  <c r="AJ454" i="28" s="1"/>
  <c r="AJ455" i="28" s="1"/>
  <c r="AJ456" i="28" s="1"/>
  <c r="AJ457" i="28" s="1"/>
  <c r="AJ458" i="28" s="1"/>
  <c r="AJ459" i="28" s="1"/>
  <c r="AJ460" i="28" s="1"/>
  <c r="AJ461" i="28" s="1"/>
  <c r="AJ462" i="28" s="1"/>
  <c r="AJ463" i="28" s="1"/>
  <c r="AJ464" i="28" s="1"/>
  <c r="AJ465" i="28" s="1"/>
  <c r="AJ466" i="28" s="1"/>
  <c r="AJ467" i="28" s="1"/>
  <c r="AJ468" i="28" s="1"/>
  <c r="AJ469" i="28" s="1"/>
  <c r="AJ470" i="28" s="1"/>
  <c r="AJ471" i="28" s="1"/>
  <c r="AJ472" i="28" s="1"/>
  <c r="AJ473" i="28" s="1"/>
  <c r="AJ474" i="28" s="1"/>
  <c r="AJ475" i="28" s="1"/>
  <c r="AJ476" i="28" s="1"/>
  <c r="AJ477" i="28" s="1"/>
  <c r="AJ478" i="28" s="1"/>
  <c r="AJ479" i="28" s="1"/>
  <c r="AJ480" i="28" s="1"/>
  <c r="AJ481" i="28" s="1"/>
  <c r="AJ482" i="28" s="1"/>
  <c r="AJ483" i="28" s="1"/>
  <c r="AJ484" i="28" s="1"/>
  <c r="AJ485" i="28" s="1"/>
  <c r="AJ486" i="28" s="1"/>
  <c r="AJ487" i="28" s="1"/>
  <c r="AJ488" i="28" s="1"/>
  <c r="AJ489" i="28" s="1"/>
  <c r="AJ490" i="28" s="1"/>
  <c r="AJ491" i="28" s="1"/>
  <c r="AJ492" i="28" s="1"/>
  <c r="AJ493" i="28" s="1"/>
  <c r="AJ494" i="28" s="1"/>
  <c r="AJ495" i="28" s="1"/>
  <c r="AJ496" i="28" s="1"/>
  <c r="AJ497" i="28" s="1"/>
  <c r="AJ498" i="28" s="1"/>
  <c r="AJ499" i="28" s="1"/>
  <c r="AJ500" i="28" s="1"/>
  <c r="CC246" i="28"/>
  <c r="CC25" i="28"/>
  <c r="CD127" i="28"/>
  <c r="CE127" i="28" s="1" a="1"/>
  <c r="CE127" i="28" s="1"/>
  <c r="CC165" i="28"/>
  <c r="CC448" i="28"/>
  <c r="CD14" i="28"/>
  <c r="CE14" i="28" s="1" a="1"/>
  <c r="CE14" i="28" s="1"/>
  <c r="CC169" i="28"/>
  <c r="AL455" i="28"/>
  <c r="CD455" i="28" s="1"/>
  <c r="CE455" i="28" s="1" a="1"/>
  <c r="CE455" i="28" s="1"/>
  <c r="CC455" i="28"/>
  <c r="CD102" i="28"/>
  <c r="CE102" i="28" s="1" a="1"/>
  <c r="CE102" i="28" s="1"/>
  <c r="CD117" i="28"/>
  <c r="CE117" i="28" s="1" a="1"/>
  <c r="CE117" i="28" s="1"/>
  <c r="CC132" i="28"/>
  <c r="BD8" i="28"/>
  <c r="BD9" i="28" s="1"/>
  <c r="BD10" i="28" s="1"/>
  <c r="BD11" i="28" s="1"/>
  <c r="BD12" i="28" s="1"/>
  <c r="BD13" i="28" s="1"/>
  <c r="BD14" i="28" s="1"/>
  <c r="BD15" i="28" s="1"/>
  <c r="BD16" i="28" s="1"/>
  <c r="BD17" i="28" s="1"/>
  <c r="BD18" i="28" s="1"/>
  <c r="BD19" i="28" s="1"/>
  <c r="BD20" i="28" s="1"/>
  <c r="BD21" i="28" s="1"/>
  <c r="BD22" i="28" s="1"/>
  <c r="BD23" i="28" s="1"/>
  <c r="BD24" i="28" s="1"/>
  <c r="BD25" i="28" s="1"/>
  <c r="BD26" i="28" s="1"/>
  <c r="BD27" i="28" s="1"/>
  <c r="BD28" i="28" s="1"/>
  <c r="BD29" i="28" s="1"/>
  <c r="BD30" i="28" s="1"/>
  <c r="BD31" i="28" s="1"/>
  <c r="BD32" i="28" s="1"/>
  <c r="BD33" i="28" s="1"/>
  <c r="BD34" i="28" s="1"/>
  <c r="BD35" i="28" s="1"/>
  <c r="BD36" i="28" s="1"/>
  <c r="BD37" i="28" s="1"/>
  <c r="BD38" i="28" s="1"/>
  <c r="BD39" i="28" s="1"/>
  <c r="BD40" i="28" s="1"/>
  <c r="BD41" i="28" s="1"/>
  <c r="BD42" i="28" s="1"/>
  <c r="BD43" i="28" s="1"/>
  <c r="BD44" i="28" s="1"/>
  <c r="BD45" i="28" s="1"/>
  <c r="BD46" i="28" s="1"/>
  <c r="BD47" i="28" s="1"/>
  <c r="BD48" i="28" s="1"/>
  <c r="BD49" i="28" s="1"/>
  <c r="BD50" i="28" s="1"/>
  <c r="BD51" i="28" s="1"/>
  <c r="BD52" i="28" s="1"/>
  <c r="BD53" i="28" s="1"/>
  <c r="BD54" i="28" s="1"/>
  <c r="BD55" i="28" s="1"/>
  <c r="BD56" i="28" s="1"/>
  <c r="BD57" i="28" s="1"/>
  <c r="BD58" i="28" s="1"/>
  <c r="BD59" i="28" s="1"/>
  <c r="BD60" i="28" s="1"/>
  <c r="BD61" i="28" s="1"/>
  <c r="BD62" i="28" s="1"/>
  <c r="BD63" i="28" s="1"/>
  <c r="BD64" i="28" s="1"/>
  <c r="BD65" i="28" s="1"/>
  <c r="BD66" i="28" s="1"/>
  <c r="BD67" i="28" s="1"/>
  <c r="BD68" i="28" s="1"/>
  <c r="BD69" i="28" s="1"/>
  <c r="BD70" i="28" s="1"/>
  <c r="BD71" i="28" s="1"/>
  <c r="BD72" i="28" s="1"/>
  <c r="BD73" i="28" s="1"/>
  <c r="BD74" i="28" s="1"/>
  <c r="BD75" i="28" s="1"/>
  <c r="BD76" i="28" s="1"/>
  <c r="BD77" i="28" s="1"/>
  <c r="BD78" i="28" s="1"/>
  <c r="BD79" i="28" s="1"/>
  <c r="BD80" i="28" s="1"/>
  <c r="BD81" i="28" s="1"/>
  <c r="BD82" i="28" s="1"/>
  <c r="BD83" i="28" s="1"/>
  <c r="BD84" i="28" s="1"/>
  <c r="BD85" i="28" s="1"/>
  <c r="BD86" i="28" s="1"/>
  <c r="BD87" i="28" s="1"/>
  <c r="BD88" i="28" s="1"/>
  <c r="BD89" i="28" s="1"/>
  <c r="BD90" i="28" s="1"/>
  <c r="BD91" i="28" s="1"/>
  <c r="BD92" i="28" s="1"/>
  <c r="BD93" i="28" s="1"/>
  <c r="BD94" i="28" s="1"/>
  <c r="BD95" i="28" s="1"/>
  <c r="BD96" i="28" s="1"/>
  <c r="BD97" i="28" s="1"/>
  <c r="BD98" i="28" s="1"/>
  <c r="BD99" i="28" s="1"/>
  <c r="BD100" i="28" s="1"/>
  <c r="BD101" i="28" s="1"/>
  <c r="BD102" i="28" s="1"/>
  <c r="BD103" i="28" s="1"/>
  <c r="BD104" i="28" s="1"/>
  <c r="BD105" i="28" s="1"/>
  <c r="BD106" i="28" s="1"/>
  <c r="BD107" i="28" s="1"/>
  <c r="BD108" i="28" s="1"/>
  <c r="BD109" i="28" s="1"/>
  <c r="BD110" i="28" s="1"/>
  <c r="BD111" i="28" s="1"/>
  <c r="BD112" i="28" s="1"/>
  <c r="BD113" i="28" s="1"/>
  <c r="BD114" i="28" s="1"/>
  <c r="BD115" i="28" s="1"/>
  <c r="BD116" i="28" s="1"/>
  <c r="BD117" i="28" s="1"/>
  <c r="BD118" i="28" s="1"/>
  <c r="BD119" i="28" s="1"/>
  <c r="BD120" i="28" s="1"/>
  <c r="BD121" i="28" s="1"/>
  <c r="BD122" i="28" s="1"/>
  <c r="BD123" i="28" s="1"/>
  <c r="BD124" i="28" s="1"/>
  <c r="BD125" i="28" s="1"/>
  <c r="BD126" i="28" s="1"/>
  <c r="BD127" i="28" s="1"/>
  <c r="BD128" i="28" s="1"/>
  <c r="BD129" i="28" s="1"/>
  <c r="BD130" i="28" s="1"/>
  <c r="BD131" i="28" s="1"/>
  <c r="BD132" i="28" s="1"/>
  <c r="BD133" i="28" s="1"/>
  <c r="BD134" i="28" s="1"/>
  <c r="BD135" i="28" s="1"/>
  <c r="BD136" i="28" s="1"/>
  <c r="BD137" i="28" s="1"/>
  <c r="BD138" i="28" s="1"/>
  <c r="BD139" i="28" s="1"/>
  <c r="BD140" i="28" s="1"/>
  <c r="BD141" i="28" s="1"/>
  <c r="BD142" i="28" s="1"/>
  <c r="BD143" i="28" s="1"/>
  <c r="BD144" i="28" s="1"/>
  <c r="BD145" i="28" s="1"/>
  <c r="BD146" i="28" s="1"/>
  <c r="BD147" i="28" s="1"/>
  <c r="BD148" i="28" s="1"/>
  <c r="BD149" i="28" s="1"/>
  <c r="BD150" i="28" s="1"/>
  <c r="BD151" i="28" s="1"/>
  <c r="CD13" i="28"/>
  <c r="CE13" i="28" s="1" a="1"/>
  <c r="CE13" i="28" s="1"/>
  <c r="AL267" i="28"/>
  <c r="CD267" i="28" s="1"/>
  <c r="CE267" i="28" s="1" a="1"/>
  <c r="CE267" i="28" s="1"/>
  <c r="CC267" i="28"/>
  <c r="AL354" i="28"/>
  <c r="CD354" i="28" s="1"/>
  <c r="CE354" i="28" s="1" a="1"/>
  <c r="CE354" i="28" s="1"/>
  <c r="CC354" i="28"/>
  <c r="CD276" i="28"/>
  <c r="CE276" i="28" s="1" a="1"/>
  <c r="CE276" i="28" s="1"/>
  <c r="CC85" i="28"/>
  <c r="CC5" i="28"/>
  <c r="AL377" i="28"/>
  <c r="CD377" i="28" s="1"/>
  <c r="CE377" i="28" s="1" a="1"/>
  <c r="CE377" i="28" s="1"/>
  <c r="CC377" i="28"/>
  <c r="CD177" i="28"/>
  <c r="CE177" i="28" s="1" a="1"/>
  <c r="CE177" i="28" s="1"/>
  <c r="AL273" i="28"/>
  <c r="CD273" i="28" s="1"/>
  <c r="CE273" i="28" s="1" a="1"/>
  <c r="CE273" i="28" s="1"/>
  <c r="CC273" i="28"/>
  <c r="AL405" i="28"/>
  <c r="CD405" i="28" s="1"/>
  <c r="CE405" i="28" s="1" a="1"/>
  <c r="CE405" i="28" s="1"/>
  <c r="CC405" i="28"/>
  <c r="CD372" i="28"/>
  <c r="CE372" i="28" s="1" a="1"/>
  <c r="CE372" i="28" s="1"/>
  <c r="CD386" i="28"/>
  <c r="CE386" i="28" s="1" a="1"/>
  <c r="CE386" i="28" s="1"/>
  <c r="CD63" i="28"/>
  <c r="CE63" i="28" s="1" a="1"/>
  <c r="CE63" i="28" s="1"/>
  <c r="CC72" i="28"/>
  <c r="AL457" i="28"/>
  <c r="CD457" i="28" s="1"/>
  <c r="CE457" i="28" s="1" a="1"/>
  <c r="CE457" i="28" s="1"/>
  <c r="CC457" i="28"/>
  <c r="AY8" i="28"/>
  <c r="AY9" i="28" s="1"/>
  <c r="AY10" i="28" s="1"/>
  <c r="AY11" i="28" s="1"/>
  <c r="AY12" i="28" s="1"/>
  <c r="CD18" i="28"/>
  <c r="CE18" i="28" s="1" a="1"/>
  <c r="CE18" i="28" s="1"/>
  <c r="AL203" i="28"/>
  <c r="CD203" i="28" s="1"/>
  <c r="CE203" i="28" s="1" a="1"/>
  <c r="CE203" i="28" s="1"/>
  <c r="CC203" i="28"/>
  <c r="AL383" i="28"/>
  <c r="CD383" i="28" s="1"/>
  <c r="CE383" i="28" s="1" a="1"/>
  <c r="CE383" i="28" s="1"/>
  <c r="CC383" i="28"/>
  <c r="CC108" i="28"/>
  <c r="CC380" i="28"/>
  <c r="CC13" i="28"/>
  <c r="AL277" i="28"/>
  <c r="CD277" i="28" s="1"/>
  <c r="CE277" i="28" s="1" a="1"/>
  <c r="CE277" i="28" s="1"/>
  <c r="CC277" i="28"/>
  <c r="AL409" i="28"/>
  <c r="CD409" i="28" s="1"/>
  <c r="CE409" i="28" s="1" a="1"/>
  <c r="CE409" i="28" s="1"/>
  <c r="CC409" i="28"/>
  <c r="CD304" i="28"/>
  <c r="CE304" i="28" s="1" a="1"/>
  <c r="CE304" i="28" s="1"/>
  <c r="AL396" i="28"/>
  <c r="CD396" i="28" s="1"/>
  <c r="CE396" i="28" s="1" a="1"/>
  <c r="CE396" i="28" s="1"/>
  <c r="CC396" i="28"/>
  <c r="CD16" i="28"/>
  <c r="CE16" i="28" s="1" a="1"/>
  <c r="CE16" i="28" s="1"/>
  <c r="CC112" i="28"/>
  <c r="CC39" i="28"/>
  <c r="CD141" i="28"/>
  <c r="CE141" i="28" s="1" a="1"/>
  <c r="CE141" i="28" s="1"/>
  <c r="CD411" i="28"/>
  <c r="CE411" i="28" s="1" a="1"/>
  <c r="CE411" i="28" s="1"/>
  <c r="CD238" i="28"/>
  <c r="CE238" i="28" s="1" a="1"/>
  <c r="CE238" i="28" s="1"/>
  <c r="AL435" i="28"/>
  <c r="CD435" i="28" s="1"/>
  <c r="CE435" i="28" s="1" a="1"/>
  <c r="CE435" i="28" s="1"/>
  <c r="CC435" i="28"/>
  <c r="CC87" i="28"/>
  <c r="CD27" i="28"/>
  <c r="CE27" i="28" s="1" a="1"/>
  <c r="CE27" i="28" s="1"/>
  <c r="CD329" i="28"/>
  <c r="CE329" i="28" s="1" a="1"/>
  <c r="CE329" i="28" s="1"/>
  <c r="AL302" i="28"/>
  <c r="CD302" i="28" s="1"/>
  <c r="CE302" i="28" s="1" a="1"/>
  <c r="CE302" i="28" s="1"/>
  <c r="CC302" i="28"/>
  <c r="AL443" i="28"/>
  <c r="CD443" i="28" s="1"/>
  <c r="CE443" i="28" s="1" a="1"/>
  <c r="CE443" i="28" s="1"/>
  <c r="CC443" i="28"/>
  <c r="CD56" i="28"/>
  <c r="CE56" i="28" s="1" a="1"/>
  <c r="CE56" i="28" s="1"/>
  <c r="AL444" i="28"/>
  <c r="CD444" i="28" s="1"/>
  <c r="CE444" i="28" s="1" a="1"/>
  <c r="CE444" i="28" s="1"/>
  <c r="CC444" i="28"/>
  <c r="AL436" i="28"/>
  <c r="CD436" i="28" s="1"/>
  <c r="CE436" i="28" s="1" a="1"/>
  <c r="CE436" i="28" s="1"/>
  <c r="CC436" i="28"/>
  <c r="AL158" i="28"/>
  <c r="CD158" i="28" s="1"/>
  <c r="CE158" i="28" s="1" a="1"/>
  <c r="CE158" i="28" s="1"/>
  <c r="CC158" i="28"/>
  <c r="CC105" i="28"/>
  <c r="CC307" i="28"/>
  <c r="CC308" i="28"/>
  <c r="CD367" i="28"/>
  <c r="CE367" i="28" s="1" a="1"/>
  <c r="CE367" i="28" s="1"/>
  <c r="AL446" i="28"/>
  <c r="CD446" i="28" s="1"/>
  <c r="CE446" i="28" s="1" a="1"/>
  <c r="CE446" i="28" s="1"/>
  <c r="CC446" i="28"/>
  <c r="CD477" i="28"/>
  <c r="CE477" i="28" s="1" a="1"/>
  <c r="CE477" i="28" s="1"/>
  <c r="CC101" i="28"/>
  <c r="AL285" i="28"/>
  <c r="CD285" i="28" s="1"/>
  <c r="CE285" i="28" s="1" a="1"/>
  <c r="CE285" i="28" s="1"/>
  <c r="CC285" i="28"/>
  <c r="AL328" i="28"/>
  <c r="CD328" i="28" s="1"/>
  <c r="CE328" i="28" s="1" a="1"/>
  <c r="CE328" i="28" s="1"/>
  <c r="CC328" i="28"/>
  <c r="CC485" i="28"/>
  <c r="CC23" i="28"/>
  <c r="BI104" i="28"/>
  <c r="BI105" i="28" s="1"/>
  <c r="BI106" i="28" s="1"/>
  <c r="BI107" i="28" s="1"/>
  <c r="BI108" i="28" s="1"/>
  <c r="BI109" i="28" s="1"/>
  <c r="BI110" i="28" s="1"/>
  <c r="BI111" i="28" s="1"/>
  <c r="BI112" i="28" s="1"/>
  <c r="BI113" i="28" s="1"/>
  <c r="BI114" i="28" s="1"/>
  <c r="BI115" i="28" s="1"/>
  <c r="BI116" i="28" s="1"/>
  <c r="BI117" i="28" s="1"/>
  <c r="BI118" i="28" s="1"/>
  <c r="BI119" i="28" s="1"/>
  <c r="BI120" i="28" s="1"/>
  <c r="BI121" i="28" s="1"/>
  <c r="BI122" i="28" s="1"/>
  <c r="BI123" i="28" s="1"/>
  <c r="BI124" i="28" s="1"/>
  <c r="BI125" i="28" s="1"/>
  <c r="BI126" i="28" s="1"/>
  <c r="BI127" i="28" s="1"/>
  <c r="BI128" i="28" s="1"/>
  <c r="BI129" i="28" s="1"/>
  <c r="BI130" i="28" s="1"/>
  <c r="BI131" i="28" s="1"/>
  <c r="BI132" i="28" s="1"/>
  <c r="BI133" i="28" s="1"/>
  <c r="BI134" i="28" s="1"/>
  <c r="BI135" i="28" s="1"/>
  <c r="BI136" i="28" s="1"/>
  <c r="BI137" i="28" s="1"/>
  <c r="BI138" i="28" s="1"/>
  <c r="BI139" i="28" s="1"/>
  <c r="BI140" i="28" s="1"/>
  <c r="BI141" i="28" s="1"/>
  <c r="BI142" i="28" s="1"/>
  <c r="BI143" i="28" s="1"/>
  <c r="BI144" i="28" s="1"/>
  <c r="BI145" i="28" s="1"/>
  <c r="BI146" i="28" s="1"/>
  <c r="BI147" i="28" s="1"/>
  <c r="BI148" i="28" s="1"/>
  <c r="BI149" i="28" s="1"/>
  <c r="BI150" i="28" s="1"/>
  <c r="BI151" i="28" s="1"/>
  <c r="BI152" i="28" s="1"/>
  <c r="BI153" i="28" s="1"/>
  <c r="BI154" i="28" s="1"/>
  <c r="BI155" i="28" s="1"/>
  <c r="BI156" i="28" s="1"/>
  <c r="BI157" i="28" s="1"/>
  <c r="BI158" i="28" s="1"/>
  <c r="BI159" i="28" s="1"/>
  <c r="BI160" i="28" s="1"/>
  <c r="BI161" i="28" s="1"/>
  <c r="BI162" i="28" s="1"/>
  <c r="BI163" i="28" s="1"/>
  <c r="BI164" i="28" s="1"/>
  <c r="BI165" i="28" s="1"/>
  <c r="BI166" i="28" s="1"/>
  <c r="BI167" i="28" s="1"/>
  <c r="BI168" i="28" s="1"/>
  <c r="BI169" i="28" s="1"/>
  <c r="BI170" i="28" s="1"/>
  <c r="BI171" i="28" s="1"/>
  <c r="BI172" i="28" s="1"/>
  <c r="BI173" i="28" s="1"/>
  <c r="BI174" i="28" s="1"/>
  <c r="BI175" i="28" s="1"/>
  <c r="BI176" i="28" s="1"/>
  <c r="BI177" i="28" s="1"/>
  <c r="BI178" i="28" s="1"/>
  <c r="BI179" i="28" s="1"/>
  <c r="BI180" i="28" s="1"/>
  <c r="BI181" i="28" s="1"/>
  <c r="BI182" i="28" s="1"/>
  <c r="BI183" i="28" s="1"/>
  <c r="BI184" i="28" s="1"/>
  <c r="BI185" i="28" s="1"/>
  <c r="BI186" i="28" s="1"/>
  <c r="BI187" i="28" s="1"/>
  <c r="BI188" i="28" s="1"/>
  <c r="BI189" i="28" s="1"/>
  <c r="BI190" i="28" s="1"/>
  <c r="BI191" i="28" s="1"/>
  <c r="BI192" i="28" s="1"/>
  <c r="BI193" i="28" s="1"/>
  <c r="BI194" i="28" s="1"/>
  <c r="BI195" i="28" s="1"/>
  <c r="BI196" i="28" s="1"/>
  <c r="BI197" i="28" s="1"/>
  <c r="BI198" i="28" s="1"/>
  <c r="BI199" i="28" s="1"/>
  <c r="BI200" i="28" s="1"/>
  <c r="BI201" i="28" s="1"/>
  <c r="BI202" i="28" s="1"/>
  <c r="BI203" i="28" s="1"/>
  <c r="BI204" i="28" s="1"/>
  <c r="BI205" i="28" s="1"/>
  <c r="BI206" i="28" s="1"/>
  <c r="BI207" i="28" s="1"/>
  <c r="BI208" i="28" s="1"/>
  <c r="BI209" i="28" s="1"/>
  <c r="BI210" i="28" s="1"/>
  <c r="BI211" i="28" s="1"/>
  <c r="BI212" i="28" s="1"/>
  <c r="BI213" i="28" s="1"/>
  <c r="BI214" i="28" s="1"/>
  <c r="BI215" i="28" s="1"/>
  <c r="BI216" i="28" s="1"/>
  <c r="BI217" i="28" s="1"/>
  <c r="BI218" i="28" s="1"/>
  <c r="BI219" i="28" s="1"/>
  <c r="BI220" i="28" s="1"/>
  <c r="BI221" i="28" s="1"/>
  <c r="BI222" i="28" s="1"/>
  <c r="BI223" i="28" s="1"/>
  <c r="BI224" i="28" s="1"/>
  <c r="BI225" i="28" s="1"/>
  <c r="BI226" i="28" s="1"/>
  <c r="BI227" i="28" s="1"/>
  <c r="BI228" i="28" s="1"/>
  <c r="BI229" i="28" s="1"/>
  <c r="BI230" i="28" s="1"/>
  <c r="BI231" i="28" s="1"/>
  <c r="BI232" i="28" s="1"/>
  <c r="BI233" i="28" s="1"/>
  <c r="BI234" i="28" s="1"/>
  <c r="BI235" i="28" s="1"/>
  <c r="BI236" i="28" s="1"/>
  <c r="BI237" i="28" s="1"/>
  <c r="BI238" i="28" s="1"/>
  <c r="BI239" i="28" s="1"/>
  <c r="BI240" i="28" s="1"/>
  <c r="BI241" i="28" s="1"/>
  <c r="BI242" i="28" s="1"/>
  <c r="BI243" i="28" s="1"/>
  <c r="BI244" i="28" s="1"/>
  <c r="BI245" i="28" s="1"/>
  <c r="BI246" i="28" s="1"/>
  <c r="BI247" i="28" s="1"/>
  <c r="BI248" i="28" s="1"/>
  <c r="BI249" i="28" s="1"/>
  <c r="BI250" i="28" s="1"/>
  <c r="BI251" i="28" s="1"/>
  <c r="BI252" i="28" s="1"/>
  <c r="BI253" i="28" s="1"/>
  <c r="BI254" i="28" s="1"/>
  <c r="BI255" i="28" s="1"/>
  <c r="BI256" i="28" s="1"/>
  <c r="BI257" i="28" s="1"/>
  <c r="BI258" i="28" s="1"/>
  <c r="BI259" i="28" s="1"/>
  <c r="BI260" i="28" s="1"/>
  <c r="BI261" i="28" s="1"/>
  <c r="BI262" i="28" s="1"/>
  <c r="BI263" i="28" s="1"/>
  <c r="BI264" i="28" s="1"/>
  <c r="BI265" i="28" s="1"/>
  <c r="BI266" i="28" s="1"/>
  <c r="BI267" i="28" s="1"/>
  <c r="BI268" i="28" s="1"/>
  <c r="BI269" i="28" s="1"/>
  <c r="BI270" i="28" s="1"/>
  <c r="BI271" i="28" s="1"/>
  <c r="BI272" i="28" s="1"/>
  <c r="BI273" i="28" s="1"/>
  <c r="BI274" i="28" s="1"/>
  <c r="BI275" i="28" s="1"/>
  <c r="BI276" i="28" s="1"/>
  <c r="BI277" i="28" s="1"/>
  <c r="BI278" i="28" s="1"/>
  <c r="BI279" i="28" s="1"/>
  <c r="BI280" i="28" s="1"/>
  <c r="BI281" i="28" s="1"/>
  <c r="BI282" i="28" s="1"/>
  <c r="BI283" i="28" s="1"/>
  <c r="BI284" i="28" s="1"/>
  <c r="BI285" i="28" s="1"/>
  <c r="BI286" i="28" s="1"/>
  <c r="BI287" i="28" s="1"/>
  <c r="BI288" i="28" s="1"/>
  <c r="BI289" i="28" s="1"/>
  <c r="BI290" i="28" s="1"/>
  <c r="BI291" i="28" s="1"/>
  <c r="BI292" i="28" s="1"/>
  <c r="BI293" i="28" s="1"/>
  <c r="BI294" i="28" s="1"/>
  <c r="BI295" i="28" s="1"/>
  <c r="BI296" i="28" s="1"/>
  <c r="BI297" i="28" s="1"/>
  <c r="BI298" i="28" s="1"/>
  <c r="BI299" i="28" s="1"/>
  <c r="BI300" i="28" s="1"/>
  <c r="BI301" i="28" s="1"/>
  <c r="BI302" i="28" s="1"/>
  <c r="BI303" i="28" s="1"/>
  <c r="BI304" i="28" s="1"/>
  <c r="BI305" i="28" s="1"/>
  <c r="BI306" i="28" s="1"/>
  <c r="BI307" i="28" s="1"/>
  <c r="BI308" i="28" s="1"/>
  <c r="BI309" i="28" s="1"/>
  <c r="BI310" i="28" s="1"/>
  <c r="BI311" i="28" s="1"/>
  <c r="BI312" i="28" s="1"/>
  <c r="BI313" i="28" s="1"/>
  <c r="BI314" i="28" s="1"/>
  <c r="BI315" i="28" s="1"/>
  <c r="BI316" i="28" s="1"/>
  <c r="BI317" i="28" s="1"/>
  <c r="BI318" i="28" s="1"/>
  <c r="BI319" i="28" s="1"/>
  <c r="BI320" i="28" s="1"/>
  <c r="BI321" i="28" s="1"/>
  <c r="BI322" i="28" s="1"/>
  <c r="BI323" i="28" s="1"/>
  <c r="BI324" i="28" s="1"/>
  <c r="BI325" i="28" s="1"/>
  <c r="BI326" i="28" s="1"/>
  <c r="BI327" i="28" s="1"/>
  <c r="BI328" i="28" s="1"/>
  <c r="BI329" i="28" s="1"/>
  <c r="BI330" i="28" s="1"/>
  <c r="BI331" i="28" s="1"/>
  <c r="BI332" i="28" s="1"/>
  <c r="BI333" i="28" s="1"/>
  <c r="BI334" i="28" s="1"/>
  <c r="BI335" i="28" s="1"/>
  <c r="BI336" i="28" s="1"/>
  <c r="BI337" i="28" s="1"/>
  <c r="BI338" i="28" s="1"/>
  <c r="BI339" i="28" s="1"/>
  <c r="BI340" i="28" s="1"/>
  <c r="BI341" i="28" s="1"/>
  <c r="BI342" i="28" s="1"/>
  <c r="BI343" i="28" s="1"/>
  <c r="BI344" i="28" s="1"/>
  <c r="BI345" i="28" s="1"/>
  <c r="BI346" i="28" s="1"/>
  <c r="BI347" i="28" s="1"/>
  <c r="BI348" i="28" s="1"/>
  <c r="BI349" i="28" s="1"/>
  <c r="BI350" i="28" s="1"/>
  <c r="BI351" i="28" s="1"/>
  <c r="BI352" i="28" s="1"/>
  <c r="BI353" i="28" s="1"/>
  <c r="BI354" i="28" s="1"/>
  <c r="BI355" i="28" s="1"/>
  <c r="BI356" i="28" s="1"/>
  <c r="BI357" i="28" s="1"/>
  <c r="BI358" i="28" s="1"/>
  <c r="BI359" i="28" s="1"/>
  <c r="BI360" i="28" s="1"/>
  <c r="BI361" i="28" s="1"/>
  <c r="BI362" i="28" s="1"/>
  <c r="BI363" i="28" s="1"/>
  <c r="BI364" i="28" s="1"/>
  <c r="BI365" i="28" s="1"/>
  <c r="BI366" i="28" s="1"/>
  <c r="BI367" i="28" s="1"/>
  <c r="BI368" i="28" s="1"/>
  <c r="BI369" i="28" s="1"/>
  <c r="BI370" i="28" s="1"/>
  <c r="BI371" i="28" s="1"/>
  <c r="BI372" i="28" s="1"/>
  <c r="BI373" i="28" s="1"/>
  <c r="BI374" i="28" s="1"/>
  <c r="BI375" i="28" s="1"/>
  <c r="BI376" i="28" s="1"/>
  <c r="BI377" i="28" s="1"/>
  <c r="BI378" i="28" s="1"/>
  <c r="BI379" i="28" s="1"/>
  <c r="BI380" i="28" s="1"/>
  <c r="BI381" i="28" s="1"/>
  <c r="BI382" i="28" s="1"/>
  <c r="BI383" i="28" s="1"/>
  <c r="BI384" i="28" s="1"/>
  <c r="BI385" i="28" s="1"/>
  <c r="BI386" i="28" s="1"/>
  <c r="BI387" i="28" s="1"/>
  <c r="BI388" i="28" s="1"/>
  <c r="BI389" i="28" s="1"/>
  <c r="BI390" i="28" s="1"/>
  <c r="BI391" i="28" s="1"/>
  <c r="BI392" i="28" s="1"/>
  <c r="BI393" i="28" s="1"/>
  <c r="BI394" i="28" s="1"/>
  <c r="BI395" i="28" s="1"/>
  <c r="BI396" i="28" s="1"/>
  <c r="BI397" i="28" s="1"/>
  <c r="BI398" i="28" s="1"/>
  <c r="BI399" i="28" s="1"/>
  <c r="BI400" i="28" s="1"/>
  <c r="BI401" i="28" s="1"/>
  <c r="BI402" i="28" s="1"/>
  <c r="BI403" i="28" s="1"/>
  <c r="BI404" i="28" s="1"/>
  <c r="BI405" i="28" s="1"/>
  <c r="BI406" i="28" s="1"/>
  <c r="BI407" i="28" s="1"/>
  <c r="BI408" i="28" s="1"/>
  <c r="BI409" i="28" s="1"/>
  <c r="BI410" i="28" s="1"/>
  <c r="BI411" i="28" s="1"/>
  <c r="BI412" i="28" s="1"/>
  <c r="BI413" i="28" s="1"/>
  <c r="BI414" i="28" s="1"/>
  <c r="BI415" i="28" s="1"/>
  <c r="BI416" i="28" s="1"/>
  <c r="BI417" i="28" s="1"/>
  <c r="BI418" i="28" s="1"/>
  <c r="BI419" i="28" s="1"/>
  <c r="BI420" i="28" s="1"/>
  <c r="BI421" i="28" s="1"/>
  <c r="BI422" i="28" s="1"/>
  <c r="BI423" i="28" s="1"/>
  <c r="BI424" i="28" s="1"/>
  <c r="BI425" i="28" s="1"/>
  <c r="BI426" i="28" s="1"/>
  <c r="BI427" i="28" s="1"/>
  <c r="BI428" i="28" s="1"/>
  <c r="BI429" i="28" s="1"/>
  <c r="BI430" i="28" s="1"/>
  <c r="BI431" i="28" s="1"/>
  <c r="BI432" i="28" s="1"/>
  <c r="BI433" i="28" s="1"/>
  <c r="BI434" i="28" s="1"/>
  <c r="BI435" i="28" s="1"/>
  <c r="BI436" i="28" s="1"/>
  <c r="BI437" i="28" s="1"/>
  <c r="BI438" i="28" s="1"/>
  <c r="BI439" i="28" s="1"/>
  <c r="BI440" i="28" s="1"/>
  <c r="BI441" i="28" s="1"/>
  <c r="BI442" i="28" s="1"/>
  <c r="BI443" i="28" s="1"/>
  <c r="BI444" i="28" s="1"/>
  <c r="BI445" i="28" s="1"/>
  <c r="BI446" i="28" s="1"/>
  <c r="BI447" i="28" s="1"/>
  <c r="BI448" i="28" s="1"/>
  <c r="BI449" i="28" s="1"/>
  <c r="BI450" i="28" s="1"/>
  <c r="BI451" i="28" s="1"/>
  <c r="BI452" i="28" s="1"/>
  <c r="BI453" i="28" s="1"/>
  <c r="BI454" i="28" s="1"/>
  <c r="BI455" i="28" s="1"/>
  <c r="BI456" i="28" s="1"/>
  <c r="BI457" i="28" s="1"/>
  <c r="BI458" i="28" s="1"/>
  <c r="BI459" i="28" s="1"/>
  <c r="BI460" i="28" s="1"/>
  <c r="BI461" i="28" s="1"/>
  <c r="BI462" i="28" s="1"/>
  <c r="BI463" i="28" s="1"/>
  <c r="BI464" i="28" s="1"/>
  <c r="BI465" i="28" s="1"/>
  <c r="BI466" i="28" s="1"/>
  <c r="BI467" i="28" s="1"/>
  <c r="BI468" i="28" s="1"/>
  <c r="BI469" i="28" s="1"/>
  <c r="BI470" i="28" s="1"/>
  <c r="BI471" i="28" s="1"/>
  <c r="BI472" i="28" s="1"/>
  <c r="BI473" i="28" s="1"/>
  <c r="BI474" i="28" s="1"/>
  <c r="BI475" i="28" s="1"/>
  <c r="BI476" i="28" s="1"/>
  <c r="BI477" i="28" s="1"/>
  <c r="BI478" i="28" s="1"/>
  <c r="BI479" i="28" s="1"/>
  <c r="BI480" i="28" s="1"/>
  <c r="BI481" i="28" s="1"/>
  <c r="BI482" i="28" s="1"/>
  <c r="BI483" i="28" s="1"/>
  <c r="BI484" i="28" s="1"/>
  <c r="BI485" i="28" s="1"/>
  <c r="BI486" i="28" s="1"/>
  <c r="BI487" i="28" s="1"/>
  <c r="BI488" i="28" s="1"/>
  <c r="BI489" i="28" s="1"/>
  <c r="BI490" i="28" s="1"/>
  <c r="BI491" i="28" s="1"/>
  <c r="BI492" i="28" s="1"/>
  <c r="BI493" i="28" s="1"/>
  <c r="BI494" i="28" s="1"/>
  <c r="BI495" i="28" s="1"/>
  <c r="BI496" i="28" s="1"/>
  <c r="BI497" i="28" s="1"/>
  <c r="BI498" i="28" s="1"/>
  <c r="BI499" i="28" s="1"/>
  <c r="BI500" i="28" s="1"/>
  <c r="CD311" i="28"/>
  <c r="CE311" i="28" s="1" a="1"/>
  <c r="CE311" i="28" s="1"/>
  <c r="CC248" i="28"/>
  <c r="AL334" i="28"/>
  <c r="CD334" i="28" s="1"/>
  <c r="CE334" i="28" s="1" a="1"/>
  <c r="CE334" i="28" s="1"/>
  <c r="CC334" i="28"/>
  <c r="AL400" i="28"/>
  <c r="CD400" i="28" s="1"/>
  <c r="CE400" i="28" s="1" a="1"/>
  <c r="CE400" i="28" s="1"/>
  <c r="CC400" i="28"/>
  <c r="CD25" i="28"/>
  <c r="CE25" i="28" s="1" a="1"/>
  <c r="CE25" i="28" s="1"/>
  <c r="CC107" i="28"/>
  <c r="CD350" i="28"/>
  <c r="CE350" i="28" s="1" a="1"/>
  <c r="CE350" i="28" s="1"/>
  <c r="CD439" i="28"/>
  <c r="CE439" i="28" s="1" a="1"/>
  <c r="CE439" i="28" s="1"/>
  <c r="AL193" i="28"/>
  <c r="CD193" i="28" s="1"/>
  <c r="CE193" i="28" s="1" a="1"/>
  <c r="CE193" i="28" s="1"/>
  <c r="CC193" i="28"/>
  <c r="AL313" i="28"/>
  <c r="CD313" i="28" s="1"/>
  <c r="CE313" i="28" s="1" a="1"/>
  <c r="CE313" i="28" s="1"/>
  <c r="CC313" i="28"/>
  <c r="CC254" i="28"/>
  <c r="AL349" i="28"/>
  <c r="CD349" i="28" s="1"/>
  <c r="CE349" i="28" s="1" a="1"/>
  <c r="CE349" i="28" s="1"/>
  <c r="CC349" i="28"/>
  <c r="CD194" i="28"/>
  <c r="CE194" i="28" s="1" a="1"/>
  <c r="CE194" i="28" s="1"/>
  <c r="CD85" i="28"/>
  <c r="CE85" i="28" s="1" a="1"/>
  <c r="CE85" i="28" s="1"/>
  <c r="AL202" i="28"/>
  <c r="CD202" i="28" s="1"/>
  <c r="CE202" i="28" s="1" a="1"/>
  <c r="CE202" i="28" s="1"/>
  <c r="CC202" i="28"/>
  <c r="CD356" i="28"/>
  <c r="CE356" i="28" s="1" a="1"/>
  <c r="CE356" i="28" s="1"/>
  <c r="CD39" i="28"/>
  <c r="CE39" i="28" s="1" a="1"/>
  <c r="CE39" i="28" s="1"/>
  <c r="AL312" i="28"/>
  <c r="CD312" i="28" s="1"/>
  <c r="CE312" i="28" s="1" a="1"/>
  <c r="CE312" i="28" s="1"/>
  <c r="CC312" i="28"/>
  <c r="CD68" i="28"/>
  <c r="CE68" i="28" s="1" a="1"/>
  <c r="CE68" i="28" s="1"/>
  <c r="AL199" i="28"/>
  <c r="CD199" i="28" s="1"/>
  <c r="CE199" i="28" s="1" a="1"/>
  <c r="CE199" i="28" s="1"/>
  <c r="CC199" i="28"/>
  <c r="CC295" i="28"/>
  <c r="AL286" i="28"/>
  <c r="CD286" i="28" s="1"/>
  <c r="CE286" i="28" s="1" a="1"/>
  <c r="CE286" i="28" s="1"/>
  <c r="CC286" i="28"/>
  <c r="CD368" i="28"/>
  <c r="CE368" i="28" s="1" a="1"/>
  <c r="CE368" i="28" s="1"/>
  <c r="AL297" i="28"/>
  <c r="CD297" i="28" s="1"/>
  <c r="CE297" i="28" s="1" a="1"/>
  <c r="CE297" i="28" s="1"/>
  <c r="CC297" i="28"/>
  <c r="AL206" i="28"/>
  <c r="CD206" i="28" s="1"/>
  <c r="CE206" i="28" s="1" a="1"/>
  <c r="CE206" i="28" s="1"/>
  <c r="CC206" i="28"/>
  <c r="AL292" i="28"/>
  <c r="CD292" i="28" s="1"/>
  <c r="CE292" i="28" s="1" a="1"/>
  <c r="CE292" i="28" s="1"/>
  <c r="CC292" i="28"/>
  <c r="CD72" i="28"/>
  <c r="CE72" i="28" s="1" a="1"/>
  <c r="CE72" i="28" s="1"/>
  <c r="AL227" i="28"/>
  <c r="CD227" i="28" s="1"/>
  <c r="CE227" i="28" s="1" a="1"/>
  <c r="CE227" i="28" s="1"/>
  <c r="CC227" i="28"/>
  <c r="CD168" i="28"/>
  <c r="CE168" i="28" s="1" a="1"/>
  <c r="CE168" i="28" s="1"/>
  <c r="AL226" i="28"/>
  <c r="CD226" i="28" s="1"/>
  <c r="CE226" i="28" s="1" a="1"/>
  <c r="CE226" i="28" s="1"/>
  <c r="CC226" i="28"/>
  <c r="AY223" i="28"/>
  <c r="AY224" i="28" s="1"/>
  <c r="AY225" i="28" s="1"/>
  <c r="AL398" i="28"/>
  <c r="CD398" i="28" s="1"/>
  <c r="CE398" i="28" s="1" a="1"/>
  <c r="CE398" i="28" s="1"/>
  <c r="CC398" i="28"/>
  <c r="AL366" i="28"/>
  <c r="CD366" i="28" s="1"/>
  <c r="CE366" i="28" s="1" a="1"/>
  <c r="CE366" i="28" s="1"/>
  <c r="CC366" i="28"/>
  <c r="CD108" i="28"/>
  <c r="CE108" i="28" s="1" a="1"/>
  <c r="CE108" i="28" s="1"/>
  <c r="CC97" i="28"/>
  <c r="CC71" i="28"/>
  <c r="CD218" i="28"/>
  <c r="CE218" i="28" s="1" a="1"/>
  <c r="CE218" i="28" s="1"/>
  <c r="CC304" i="28"/>
  <c r="AL264" i="28"/>
  <c r="CD264" i="28" s="1"/>
  <c r="CE264" i="28" s="1" a="1"/>
  <c r="CE264" i="28" s="1"/>
  <c r="CC264" i="28"/>
  <c r="CD151" i="28"/>
  <c r="CE151" i="28" s="1" a="1"/>
  <c r="CE151" i="28" s="1"/>
  <c r="CC141" i="28"/>
  <c r="CC255" i="28"/>
  <c r="CC411" i="28"/>
  <c r="CD408" i="28"/>
  <c r="CE408" i="28" s="1" a="1"/>
  <c r="CE408" i="28" s="1"/>
  <c r="CC490" i="28"/>
  <c r="AL467" i="28"/>
  <c r="CD467" i="28" s="1"/>
  <c r="CE467" i="28" s="1" a="1"/>
  <c r="CE467" i="28" s="1"/>
  <c r="CC467" i="28"/>
  <c r="AL156" i="28"/>
  <c r="CD156" i="28" s="1"/>
  <c r="CE156" i="28" s="1" a="1"/>
  <c r="CE156" i="28" s="1"/>
  <c r="CC156" i="28"/>
  <c r="CC338" i="28"/>
  <c r="CD87" i="28"/>
  <c r="CE87" i="28" s="1" a="1"/>
  <c r="CE87" i="28" s="1"/>
  <c r="AL233" i="28"/>
  <c r="CD233" i="28" s="1"/>
  <c r="CE233" i="28" s="1" a="1"/>
  <c r="CE233" i="28" s="1"/>
  <c r="CC233" i="28"/>
  <c r="AL344" i="28"/>
  <c r="CD344" i="28" s="1"/>
  <c r="CE344" i="28" s="1" a="1"/>
  <c r="CE344" i="28" s="1"/>
  <c r="CC344" i="28"/>
  <c r="AL496" i="28"/>
  <c r="CD496" i="28" s="1"/>
  <c r="CE496" i="28" s="1" a="1"/>
  <c r="CE496" i="28" s="1"/>
  <c r="CC496" i="28"/>
  <c r="CC458" i="28"/>
  <c r="AY114" i="28"/>
  <c r="AY115" i="28" s="1"/>
  <c r="CD130" i="28"/>
  <c r="CE130" i="28" s="1" a="1"/>
  <c r="CE130" i="28" s="1"/>
  <c r="CD105" i="28"/>
  <c r="CE105" i="28" s="1" a="1"/>
  <c r="CE105" i="28" s="1"/>
  <c r="CC211" i="28"/>
  <c r="AL331" i="28"/>
  <c r="CD331" i="28" s="1"/>
  <c r="CE331" i="28" s="1" a="1"/>
  <c r="CE331" i="28" s="1"/>
  <c r="CC331" i="28"/>
  <c r="CC367" i="28"/>
  <c r="CD103" i="28"/>
  <c r="CE103" i="28" s="1" a="1"/>
  <c r="CE103" i="28" s="1"/>
  <c r="CC477" i="28"/>
  <c r="CD242" i="28"/>
  <c r="CE242" i="28" s="1" a="1"/>
  <c r="CE242" i="28" s="1"/>
  <c r="AL388" i="28"/>
  <c r="CD388" i="28" s="1"/>
  <c r="CE388" i="28" s="1" a="1"/>
  <c r="CE388" i="28" s="1"/>
  <c r="CC388" i="28"/>
  <c r="CD43" i="28"/>
  <c r="CE43" i="28" s="1" a="1"/>
  <c r="CE43" i="28" s="1"/>
  <c r="CC153" i="28"/>
  <c r="AL191" i="28"/>
  <c r="CD191" i="28" s="1"/>
  <c r="CE191" i="28" s="1" a="1"/>
  <c r="CE191" i="28" s="1"/>
  <c r="CC191" i="28"/>
  <c r="CC311" i="28"/>
  <c r="CC350" i="28"/>
  <c r="AL495" i="28"/>
  <c r="CD495" i="28" s="1"/>
  <c r="CE495" i="28" s="1" a="1"/>
  <c r="CE495" i="28" s="1"/>
  <c r="CC495" i="28"/>
  <c r="CC115" i="28"/>
  <c r="CC121" i="28"/>
  <c r="AL171" i="28"/>
  <c r="CD171" i="28" s="1"/>
  <c r="CE171" i="28" s="1" a="1"/>
  <c r="CE171" i="28" s="1"/>
  <c r="CC171" i="28"/>
  <c r="AL291" i="28"/>
  <c r="CD291" i="28" s="1"/>
  <c r="CE291" i="28" s="1" a="1"/>
  <c r="CE291" i="28" s="1"/>
  <c r="CC291" i="28"/>
  <c r="CC276" i="28"/>
  <c r="CC29" i="28"/>
  <c r="AL184" i="28"/>
  <c r="CD184" i="28" s="1"/>
  <c r="CE184" i="28" s="1" a="1"/>
  <c r="CE184" i="28" s="1"/>
  <c r="CC184" i="28"/>
  <c r="CD137" i="28"/>
  <c r="CE137" i="28" s="1" a="1"/>
  <c r="CE137" i="28" s="1"/>
  <c r="AL282" i="28"/>
  <c r="CD282" i="28" s="1"/>
  <c r="CE282" i="28" s="1" a="1"/>
  <c r="CE282" i="28" s="1"/>
  <c r="CC282" i="28"/>
  <c r="CC417" i="28"/>
  <c r="AL245" i="28"/>
  <c r="CD245" i="28" s="1"/>
  <c r="CE245" i="28" s="1" a="1"/>
  <c r="CE245" i="28" s="1"/>
  <c r="CC245" i="28"/>
  <c r="AL401" i="28"/>
  <c r="CD401" i="28" s="1"/>
  <c r="CE401" i="28" s="1" a="1"/>
  <c r="CE401" i="28" s="1"/>
  <c r="CC401" i="28"/>
  <c r="AL157" i="28"/>
  <c r="CD157" i="28" s="1"/>
  <c r="CE157" i="28" s="1" a="1"/>
  <c r="CE157" i="28" s="1"/>
  <c r="CC157" i="28"/>
  <c r="CD319" i="28"/>
  <c r="CE319" i="28" s="1" a="1"/>
  <c r="CE319" i="28" s="1"/>
  <c r="AL272" i="28"/>
  <c r="CD272" i="28" s="1"/>
  <c r="CE272" i="28" s="1" a="1"/>
  <c r="CE272" i="28" s="1"/>
  <c r="CC91" i="28"/>
  <c r="CD9" i="28"/>
  <c r="CE9" i="28" s="1" a="1"/>
  <c r="CE9" i="28" s="1"/>
  <c r="CC368" i="28"/>
  <c r="CC177" i="28"/>
  <c r="CD278" i="28"/>
  <c r="CE278" i="28" s="1" a="1"/>
  <c r="CE278" i="28" s="1"/>
  <c r="CC372" i="28"/>
  <c r="CD45" i="28"/>
  <c r="CE45" i="28" s="1" a="1"/>
  <c r="CE45" i="28" s="1"/>
  <c r="CC386" i="28"/>
  <c r="AL342" i="28"/>
  <c r="CD342" i="28" s="1"/>
  <c r="CE342" i="28" s="1" a="1"/>
  <c r="CE342" i="28" s="1"/>
  <c r="CC342" i="28"/>
  <c r="CC150" i="28"/>
  <c r="AL384" i="28"/>
  <c r="CD384" i="28" s="1"/>
  <c r="CE384" i="28" s="1" a="1"/>
  <c r="CE384" i="28" s="1"/>
  <c r="CC384" i="28"/>
  <c r="CD47" i="28"/>
  <c r="CE47" i="28" s="1" a="1"/>
  <c r="CE47" i="28" s="1"/>
  <c r="CC89" i="28"/>
  <c r="CD24" i="28"/>
  <c r="CE24" i="28" s="1" a="1"/>
  <c r="CE24" i="28" s="1"/>
  <c r="CD301" i="28"/>
  <c r="CE301" i="28" s="1" a="1"/>
  <c r="CE301" i="28" s="1"/>
  <c r="AL419" i="28"/>
  <c r="CD419" i="28" s="1"/>
  <c r="CE419" i="28" s="1" a="1"/>
  <c r="CE419" i="28" s="1"/>
  <c r="CC419" i="28"/>
  <c r="CD437" i="28"/>
  <c r="CE437" i="28" s="1" a="1"/>
  <c r="CE437" i="28" s="1"/>
  <c r="AL459" i="28"/>
  <c r="CD459" i="28" s="1"/>
  <c r="CE459" i="28" s="1" a="1"/>
  <c r="CE459" i="28" s="1"/>
  <c r="CC459" i="28"/>
  <c r="CD40" i="28"/>
  <c r="CE40" i="28" s="1" a="1"/>
  <c r="CE40" i="28" s="1"/>
  <c r="CD474" i="28"/>
  <c r="CE474" i="28" s="1" a="1"/>
  <c r="CE474" i="28" s="1"/>
  <c r="CC125" i="28"/>
  <c r="AL469" i="28"/>
  <c r="CD469" i="28" s="1"/>
  <c r="CE469" i="28" s="1" a="1"/>
  <c r="CE469" i="28" s="1"/>
  <c r="CC469" i="28"/>
  <c r="CC151" i="28"/>
  <c r="AL279" i="28"/>
  <c r="CD279" i="28" s="1"/>
  <c r="CE279" i="28" s="1" a="1"/>
  <c r="CE279" i="28" s="1"/>
  <c r="CC279" i="28"/>
  <c r="CC238" i="28"/>
  <c r="AL433" i="28"/>
  <c r="CD433" i="28" s="1"/>
  <c r="CE433" i="28" s="1" a="1"/>
  <c r="CE433" i="28" s="1"/>
  <c r="CC329" i="28"/>
  <c r="AL365" i="28"/>
  <c r="CD365" i="28" s="1"/>
  <c r="CE365" i="28" s="1" a="1"/>
  <c r="CE365" i="28" s="1"/>
  <c r="CC365" i="28"/>
  <c r="AL228" i="28"/>
  <c r="CD228" i="28" s="1"/>
  <c r="CE228" i="28" s="1" a="1"/>
  <c r="CE228" i="28" s="1"/>
  <c r="CC228" i="28"/>
  <c r="AL473" i="28"/>
  <c r="CD473" i="28" s="1"/>
  <c r="CE473" i="28" s="1" a="1"/>
  <c r="CE473" i="28" s="1"/>
  <c r="CC473" i="28"/>
  <c r="CC19" i="28"/>
  <c r="AY265" i="28"/>
  <c r="AY266" i="28" s="1"/>
  <c r="AY267" i="28" s="1"/>
  <c r="AY268" i="28" s="1"/>
  <c r="AY269" i="28" s="1"/>
  <c r="AY270" i="28" s="1"/>
  <c r="AY271" i="28" s="1"/>
  <c r="AY272" i="28" s="1"/>
  <c r="AY273" i="28" s="1"/>
  <c r="AY274" i="28" s="1"/>
  <c r="CC222" i="28"/>
  <c r="CD58" i="28"/>
  <c r="CE58" i="28" s="1" a="1"/>
  <c r="CE58" i="28" s="1"/>
  <c r="AL136" i="28"/>
  <c r="CD136" i="28" s="1"/>
  <c r="CE136" i="28" s="1" a="1"/>
  <c r="CE136" i="28" s="1"/>
  <c r="CD492" i="28"/>
  <c r="CE492" i="28" s="1" a="1"/>
  <c r="CE492" i="28" s="1"/>
  <c r="CD487" i="28"/>
  <c r="CE487" i="28" s="1" a="1"/>
  <c r="CE487" i="28" s="1"/>
  <c r="CD189" i="28"/>
  <c r="CE189" i="28" s="1" a="1"/>
  <c r="CE189" i="28" s="1"/>
  <c r="CD309" i="28"/>
  <c r="CE309" i="28" s="1" a="1"/>
  <c r="CE309" i="28" s="1"/>
  <c r="CC88" i="28"/>
  <c r="CD23" i="28"/>
  <c r="CE23" i="28" s="1" a="1"/>
  <c r="CE23" i="28" s="1"/>
  <c r="AL215" i="28"/>
  <c r="CD215" i="28" s="1"/>
  <c r="CE215" i="28" s="1" a="1"/>
  <c r="CE215" i="28" s="1"/>
  <c r="CC215" i="28"/>
  <c r="AL320" i="28"/>
  <c r="CD320" i="28" s="1"/>
  <c r="CE320" i="28" s="1" a="1"/>
  <c r="CE320" i="28" s="1"/>
  <c r="CD452" i="28"/>
  <c r="CE452" i="28" s="1" a="1"/>
  <c r="CE452" i="28" s="1"/>
  <c r="CD107" i="28"/>
  <c r="CE107" i="28" s="1" a="1"/>
  <c r="CE107" i="28" s="1"/>
  <c r="CC439" i="28"/>
  <c r="AL326" i="28"/>
  <c r="CD326" i="28" s="1"/>
  <c r="CE326" i="28" s="1" a="1"/>
  <c r="CE326" i="28" s="1"/>
  <c r="CC326" i="28"/>
  <c r="AL373" i="28"/>
  <c r="CD373" i="28" s="1"/>
  <c r="CE373" i="28" s="1" a="1"/>
  <c r="CE373" i="28" s="1"/>
  <c r="AL178" i="28"/>
  <c r="CD178" i="28" s="1"/>
  <c r="CE178" i="28" s="1" a="1"/>
  <c r="CE178" i="28" s="1"/>
  <c r="CD109" i="28"/>
  <c r="CE109" i="28" s="1" a="1"/>
  <c r="CE109" i="28" s="1"/>
  <c r="CD64" i="28"/>
  <c r="CE64" i="28" s="1" a="1"/>
  <c r="CE64" i="28" s="1"/>
  <c r="CC260" i="28"/>
  <c r="CC194" i="28"/>
  <c r="CD119" i="28"/>
  <c r="CE119" i="28" s="1" a="1"/>
  <c r="CE119" i="28" s="1"/>
  <c r="AL488" i="28"/>
  <c r="CD488" i="28" s="1"/>
  <c r="CE488" i="28" s="1" a="1"/>
  <c r="CE488" i="28" s="1"/>
  <c r="CC488" i="28"/>
  <c r="DX98" i="25"/>
  <c r="EA98" i="25" s="1"/>
  <c r="ED98" i="25" s="1"/>
  <c r="DY98" i="25"/>
  <c r="EB98" i="25" s="1"/>
  <c r="EE98" i="2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</author>
  </authors>
  <commentList>
    <comment ref="K1" authorId="0" shapeId="0" xr:uid="{3B76FB85-D16D-4F2A-A988-E8807CFD7780}">
      <text>
        <r>
          <rPr>
            <b/>
            <sz val="9"/>
            <color indexed="81"/>
            <rFont val="Tahoma"/>
            <family val="2"/>
          </rPr>
          <t>Data Validation before move to downstream data pipeline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<sst xmlns="http://schemas.openxmlformats.org/spreadsheetml/2006/main" count="7314" uniqueCount="241">
  <si>
    <t>timestamp</t>
  </si>
  <si>
    <t>symbol</t>
  </si>
  <si>
    <t>timeframe</t>
  </si>
  <si>
    <t>close</t>
  </si>
  <si>
    <t>dual_tema_high</t>
  </si>
  <si>
    <t>dual_tema_low</t>
  </si>
  <si>
    <t>XAUUSD</t>
  </si>
  <si>
    <t>M5</t>
  </si>
  <si>
    <t>horiz_peak_line_1</t>
  </si>
  <si>
    <t>horiz_peak_line_2</t>
  </si>
  <si>
    <t>horiz_peak_line_3</t>
  </si>
  <si>
    <t>horiz_bottom_line_1</t>
  </si>
  <si>
    <t>horiz_bottom_line_2</t>
  </si>
  <si>
    <t>horiz_bottom_line_3</t>
  </si>
  <si>
    <t>horiz_high_map</t>
  </si>
  <si>
    <t>horiz_low_map</t>
  </si>
  <si>
    <t>pinbar</t>
  </si>
  <si>
    <t>open</t>
  </si>
  <si>
    <t>high</t>
  </si>
  <si>
    <t>low</t>
  </si>
  <si>
    <t>volume</t>
  </si>
  <si>
    <t>zigzag_high</t>
  </si>
  <si>
    <t>zigzag_low</t>
  </si>
  <si>
    <t>ema</t>
  </si>
  <si>
    <t>symbol_check</t>
  </si>
  <si>
    <t>timeframe_check</t>
  </si>
  <si>
    <t>close_check</t>
  </si>
  <si>
    <t>convert_to_readable_datetime</t>
  </si>
  <si>
    <t>round_to_nearest_datetime_5m</t>
  </si>
  <si>
    <t>timestamp_adjusted</t>
  </si>
  <si>
    <t>timestamp_adjusted_check</t>
  </si>
  <si>
    <t>check_all</t>
  </si>
  <si>
    <t>check_all_batch</t>
  </si>
  <si>
    <t>h_l</t>
  </si>
  <si>
    <t>h_prev_close</t>
  </si>
  <si>
    <t>l_prev_close</t>
  </si>
  <si>
    <t>tr</t>
  </si>
  <si>
    <t>imp_low</t>
  </si>
  <si>
    <t>imp_high</t>
  </si>
  <si>
    <t>slope_period</t>
  </si>
  <si>
    <t>ssa</t>
  </si>
  <si>
    <t>ema_ssa</t>
  </si>
  <si>
    <t>prev_high</t>
  </si>
  <si>
    <t>prev_low</t>
  </si>
  <si>
    <t>high_diff</t>
  </si>
  <si>
    <t>low_diff</t>
  </si>
  <si>
    <t>eqh</t>
  </si>
  <si>
    <t>eql</t>
  </si>
  <si>
    <t>peak_line_1</t>
  </si>
  <si>
    <t>peak_line_2</t>
  </si>
  <si>
    <t>peak_line_3</t>
  </si>
  <si>
    <t>bottom_line_1</t>
  </si>
  <si>
    <t>bottom_line_2</t>
  </si>
  <si>
    <t>bottom_line_3</t>
  </si>
  <si>
    <t>high_value</t>
  </si>
  <si>
    <t>ssa_around_eqh</t>
  </si>
  <si>
    <t>emassa_around_eqh</t>
  </si>
  <si>
    <t>low_value</t>
  </si>
  <si>
    <t>ssa_around_eql</t>
  </si>
  <si>
    <t>emassa_around_eql</t>
  </si>
  <si>
    <t>p1_p2</t>
  </si>
  <si>
    <t>p1_p3</t>
  </si>
  <si>
    <t>p1_b1</t>
  </si>
  <si>
    <t>p1_b2</t>
  </si>
  <si>
    <t>p1_b3</t>
  </si>
  <si>
    <t>p2_p3</t>
  </si>
  <si>
    <t>p2_b1</t>
  </si>
  <si>
    <t>p2_b2</t>
  </si>
  <si>
    <t>p2_b3</t>
  </si>
  <si>
    <t>p3_b1</t>
  </si>
  <si>
    <t>p3_b2</t>
  </si>
  <si>
    <t>p3_b3</t>
  </si>
  <si>
    <t>b1_b2</t>
  </si>
  <si>
    <t>b1_b3</t>
  </si>
  <si>
    <t>b2_b3</t>
  </si>
  <si>
    <t>prox_p1_p2</t>
  </si>
  <si>
    <t>prox_p1_p3</t>
  </si>
  <si>
    <t>prox_p1_b1</t>
  </si>
  <si>
    <t>prox_p1_b2</t>
  </si>
  <si>
    <t>prox_p1_b3</t>
  </si>
  <si>
    <t>prox_p2_p3</t>
  </si>
  <si>
    <t>prox_p2_b1</t>
  </si>
  <si>
    <t>prox_p2_b2</t>
  </si>
  <si>
    <t>prox_p2_b3</t>
  </si>
  <si>
    <t>prox_p3_b1</t>
  </si>
  <si>
    <t>prox_p3_b2</t>
  </si>
  <si>
    <t>prox_p3_b3</t>
  </si>
  <si>
    <t>prox_b1_b2</t>
  </si>
  <si>
    <t>prox_b1_b3</t>
  </si>
  <si>
    <t>prox_b2_b3</t>
  </si>
  <si>
    <t>large_1</t>
  </si>
  <si>
    <t>large_2</t>
  </si>
  <si>
    <t>large_3</t>
  </si>
  <si>
    <t>large_4</t>
  </si>
  <si>
    <t>slope_large_1</t>
  </si>
  <si>
    <t>slope_large_2</t>
  </si>
  <si>
    <t>slope_large_3</t>
  </si>
  <si>
    <t>slope_large_4</t>
  </si>
  <si>
    <t>angle_large_1</t>
  </si>
  <si>
    <t>angle_large_2</t>
  </si>
  <si>
    <t>angle_large_3</t>
  </si>
  <si>
    <t>angle_large_4</t>
  </si>
  <si>
    <t>sd_angle</t>
  </si>
  <si>
    <t>max_allow_angle</t>
  </si>
  <si>
    <t>min_allow_angle</t>
  </si>
  <si>
    <t>slope_large_1_check</t>
  </si>
  <si>
    <t>slope_large_2_check</t>
  </si>
  <si>
    <t>slope_large_3_check</t>
  </si>
  <si>
    <t>slope_large_4_check</t>
  </si>
  <si>
    <t>max_filter</t>
  </si>
  <si>
    <t>filter_large_1</t>
  </si>
  <si>
    <t>filter_large_2</t>
  </si>
  <si>
    <t>filter_large_3</t>
  </si>
  <si>
    <t>filter_large_4</t>
  </si>
  <si>
    <t>min_filter</t>
  </si>
  <si>
    <t>prox_p1p2_p1</t>
  </si>
  <si>
    <t>prox_p1p2_p2</t>
  </si>
  <si>
    <t>prox_p1p3_p1</t>
  </si>
  <si>
    <t>prox_p1p3_p3</t>
  </si>
  <si>
    <t>prox_p1b1_p1</t>
  </si>
  <si>
    <t>prox_p1b1_b1</t>
  </si>
  <si>
    <t>prox_p1b2_p1</t>
  </si>
  <si>
    <t>prox_p1b2_b2</t>
  </si>
  <si>
    <t>prox_p1b3_p1</t>
  </si>
  <si>
    <t>prox_p1b3_b3</t>
  </si>
  <si>
    <t>prox_p2p3_p2</t>
  </si>
  <si>
    <t>prox_p2p3_p3</t>
  </si>
  <si>
    <t>prox_p2b1_p2</t>
  </si>
  <si>
    <t>prox_p2b1_b1</t>
  </si>
  <si>
    <t>prox_p2b2_p2</t>
  </si>
  <si>
    <t>prox_p2b2_b2</t>
  </si>
  <si>
    <t>prox_p2b3_p2</t>
  </si>
  <si>
    <t>prox_p2b3_b3</t>
  </si>
  <si>
    <t>prox_p3b1_p3</t>
  </si>
  <si>
    <t>prox_p3b1_b1</t>
  </si>
  <si>
    <t>prox_p3b2_p3</t>
  </si>
  <si>
    <t>prox_p3b2_b2</t>
  </si>
  <si>
    <t>prox_p3b3_p3</t>
  </si>
  <si>
    <t>prox_p3b3_b3</t>
  </si>
  <si>
    <t>prox_b1b2_b1</t>
  </si>
  <si>
    <t>prox_b1b2_b2</t>
  </si>
  <si>
    <t>prox_b1b3_b1</t>
  </si>
  <si>
    <t>prox_b1b3_b3</t>
  </si>
  <si>
    <t>prox_b2b3_b2</t>
  </si>
  <si>
    <t>prox_b2b3_b3</t>
  </si>
  <si>
    <t>ssa_emassa</t>
  </si>
  <si>
    <t>ssa_direction</t>
  </si>
  <si>
    <t>ssa_counter</t>
  </si>
  <si>
    <t>sma_ssa</t>
  </si>
  <si>
    <t>ema9_sma_ssa</t>
  </si>
  <si>
    <t>high_temahigh</t>
  </si>
  <si>
    <t>low_temalow</t>
  </si>
  <si>
    <t>underprice_check</t>
  </si>
  <si>
    <t>overprice_check</t>
  </si>
  <si>
    <t>overprice_spike</t>
  </si>
  <si>
    <t>underprice_spike</t>
  </si>
  <si>
    <t>ssa_p1_nearness</t>
  </si>
  <si>
    <t>ssa_p1_direction</t>
  </si>
  <si>
    <t>ssa_p1_counter</t>
  </si>
  <si>
    <t>ssa_p1_touch</t>
  </si>
  <si>
    <t>ssa_b2_nearness</t>
  </si>
  <si>
    <t>ssa_b2_direction</t>
  </si>
  <si>
    <t>ssa_b2_counter</t>
  </si>
  <si>
    <t>ssa_b2_touch</t>
  </si>
  <si>
    <t>high_spike</t>
  </si>
  <si>
    <t>Low_spike</t>
  </si>
  <si>
    <t>Volatility Surge</t>
  </si>
  <si>
    <t>volume_surge</t>
  </si>
  <si>
    <t>ssa_bull_trend</t>
  </si>
  <si>
    <t>ssa_bear_trend</t>
  </si>
  <si>
    <t>max_ssa_ssasma</t>
  </si>
  <si>
    <t>min_ssa_ssasma</t>
  </si>
  <si>
    <t>ssa_emassa_crossover</t>
  </si>
  <si>
    <t>ssa_emassa_crossunder</t>
  </si>
  <si>
    <t>ssa_smassa</t>
  </si>
  <si>
    <t>smassa_emasmassa</t>
  </si>
  <si>
    <t>smassa_emasmassa_direction</t>
  </si>
  <si>
    <t>smassa_emasmassa_counter</t>
  </si>
  <si>
    <t>ssa_smassa_rev_down</t>
  </si>
  <si>
    <t>ssa_smassa_rev_up</t>
  </si>
  <si>
    <t>ssa_smassa_rev_down_check</t>
  </si>
  <si>
    <t>ssa_smassa_rev_up_check</t>
  </si>
  <si>
    <t>bounce_down</t>
  </si>
  <si>
    <t>bounce_up</t>
  </si>
  <si>
    <t>sig_ex_low</t>
  </si>
  <si>
    <t>excess_low</t>
  </si>
  <si>
    <t>sig_ex_high</t>
  </si>
  <si>
    <t>excess_high</t>
  </si>
  <si>
    <t>min_ssa_counter</t>
  </si>
  <si>
    <t>norm_area_excess_low</t>
  </si>
  <si>
    <t>zscore_excess_low</t>
  </si>
  <si>
    <t>max_ssa_counter</t>
  </si>
  <si>
    <t>norm_area_excess_high</t>
  </si>
  <si>
    <t>zscore_excess_high</t>
  </si>
  <si>
    <t>ssa_low</t>
  </si>
  <si>
    <t>ssa_high</t>
  </si>
  <si>
    <t>select_trendline_1</t>
  </si>
  <si>
    <t>select_trendline_2</t>
  </si>
  <si>
    <t>eff_trendline_1</t>
  </si>
  <si>
    <t>eff_trendline_2</t>
  </si>
  <si>
    <t>ssa_p2_nearness</t>
  </si>
  <si>
    <t>ssa_p2_direction</t>
  </si>
  <si>
    <t>ssa_p2_counter</t>
  </si>
  <si>
    <t>ssa_p2_touch</t>
  </si>
  <si>
    <t>ssa_p3_nearness</t>
  </si>
  <si>
    <t>ssa_p3_direction</t>
  </si>
  <si>
    <t>ssa_p3_counter</t>
  </si>
  <si>
    <t>ssa_p3_touch</t>
  </si>
  <si>
    <t>ssa_b1_nearness</t>
  </si>
  <si>
    <t>ssa_b1_direction</t>
  </si>
  <si>
    <t>ssa_b1_counter</t>
  </si>
  <si>
    <t>ssa_b1_touch</t>
  </si>
  <si>
    <t>ssa_b3_nearness</t>
  </si>
  <si>
    <t>ssa_b3_direction</t>
  </si>
  <si>
    <t>ssa_b3_counter</t>
  </si>
  <si>
    <t>ssa_b3_touch</t>
  </si>
  <si>
    <t>pin_check</t>
  </si>
  <si>
    <t>eqh_touch</t>
  </si>
  <si>
    <t>eql_touch</t>
  </si>
  <si>
    <t>turb_index</t>
  </si>
  <si>
    <t>turb_eval</t>
  </si>
  <si>
    <t>ssa_emassa_direction</t>
  </si>
  <si>
    <t>ssa_ema_counter</t>
  </si>
  <si>
    <t>ssa_emassa_status</t>
  </si>
  <si>
    <t>ssa_b2_status</t>
  </si>
  <si>
    <t>ssa_p2_status</t>
  </si>
  <si>
    <t>ssa_p1_status</t>
  </si>
  <si>
    <t>ssa_p3_status</t>
  </si>
  <si>
    <t>ssa_b1_status</t>
  </si>
  <si>
    <t>ssa_b3_status</t>
  </si>
  <si>
    <t>tl_touch_zone</t>
  </si>
  <si>
    <t>eqhl_touch</t>
  </si>
  <si>
    <t>ssa_tl_staus</t>
  </si>
  <si>
    <t>count_valid</t>
  </si>
  <si>
    <t>turb_sum</t>
  </si>
  <si>
    <t>slope_p1</t>
  </si>
  <si>
    <t>slope_2</t>
  </si>
  <si>
    <t>slope_p3</t>
  </si>
  <si>
    <t>slope_b1</t>
  </si>
  <si>
    <t>slope_b2</t>
  </si>
  <si>
    <t>slope_b3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</si>
</sst>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yyyy\-mm\-dd\ hh:mm:ss"/>
    <numFmt numFmtId="165" formatCode="yyyy\-mm\-dd\ hh:mm"/>
    <numFmt numFmtId="167" formatCode="0.00000%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ECFF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5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3" borderId="0" xfId="0" applyFont="1" applyFill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/>
    </xf>
    <xf numFmtId="167" fontId="0" fillId="0" borderId="0" xfId="2" applyNumberFormat="1" applyFont="1"/>
    <xf numFmtId="0" fontId="6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0" fillId="0" borderId="0" xfId="1" applyNumberFormat="1" applyFont="1" applyAlignment="1">
      <alignment horizontal="center"/>
    </xf>
    <xf numFmtId="0" fontId="3" fillId="0" borderId="0" xfId="0" applyFont="1"/>
    <xf numFmtId="10" fontId="0" fillId="0" borderId="0" xfId="2" applyNumberFormat="1" applyFont="1" applyAlignment="1">
      <alignment horizontal="center"/>
    </xf>
    <xf numFmtId="0" fontId="0" fillId="8" borderId="0" xfId="0" applyFill="1"/>
    <xf numFmtId="0" fontId="0" fillId="8" borderId="0" xfId="0" applyFill="1" applyAlignment="1">
      <alignment horizontal="center"/>
    </xf>
    <xf numFmtId="10" fontId="0" fillId="8" borderId="0" xfId="2" applyNumberFormat="1" applyFont="1" applyFill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center"/>
    </xf>
    <xf numFmtId="0" fontId="0" fillId="11" borderId="0" xfId="0" applyFill="1"/>
    <xf numFmtId="0" fontId="0" fillId="11" borderId="0" xfId="0" applyFill="1" applyAlignment="1">
      <alignment horizontal="center" vertical="center"/>
    </xf>
    <xf numFmtId="0" fontId="0" fillId="11" borderId="0" xfId="0" applyFill="1" applyAlignment="1">
      <alignment horizontal="center"/>
    </xf>
    <xf numFmtId="0" fontId="6" fillId="0" borderId="0" xfId="0" applyFont="1"/>
    <xf numFmtId="0" fontId="6" fillId="0" borderId="0" xfId="1" applyNumberFormat="1" applyFont="1"/>
    <xf numFmtId="167" fontId="0" fillId="0" borderId="0" xfId="2" applyNumberFormat="1" applyFont="1" applyFill="1"/>
    <xf numFmtId="0" fontId="4" fillId="4" borderId="0" xfId="0" applyFont="1" applyFill="1"/>
    <xf numFmtId="0" fontId="3" fillId="4" borderId="0" xfId="0" applyFont="1" applyFill="1"/>
    <xf numFmtId="0" fontId="0" fillId="4" borderId="0" xfId="0" applyFill="1"/>
    <xf numFmtId="10" fontId="0" fillId="11" borderId="0" xfId="2" applyNumberFormat="1" applyFont="1" applyFill="1"/>
    <xf numFmtId="10" fontId="0" fillId="11" borderId="0" xfId="2" applyNumberFormat="1" applyFont="1" applyFill="1" applyAlignment="1">
      <alignment horizontal="center"/>
    </xf>
    <xf numFmtId="0" fontId="0" fillId="5" borderId="0" xfId="0" applyFill="1"/>
    <xf numFmtId="10" fontId="0" fillId="5" borderId="0" xfId="2" applyNumberFormat="1" applyFont="1" applyFill="1"/>
    <xf numFmtId="10" fontId="0" fillId="5" borderId="0" xfId="2" applyNumberFormat="1" applyFont="1" applyFill="1" applyAlignment="1">
      <alignment horizontal="center"/>
    </xf>
    <xf numFmtId="0" fontId="0" fillId="12" borderId="0" xfId="0" applyFill="1"/>
    <xf numFmtId="10" fontId="0" fillId="12" borderId="0" xfId="2" applyNumberFormat="1" applyFont="1" applyFill="1" applyAlignment="1">
      <alignment horizontal="center"/>
    </xf>
    <xf numFmtId="0" fontId="0" fillId="13" borderId="0" xfId="0" applyFill="1"/>
    <xf numFmtId="10" fontId="0" fillId="13" borderId="0" xfId="2" applyNumberFormat="1" applyFont="1" applyFill="1" applyAlignment="1">
      <alignment horizontal="center"/>
    </xf>
    <xf numFmtId="10" fontId="0" fillId="12" borderId="0" xfId="2" applyNumberFormat="1" applyFont="1" applyFill="1"/>
    <xf numFmtId="10" fontId="0" fillId="13" borderId="0" xfId="2" applyNumberFormat="1" applyFont="1" applyFill="1"/>
    <xf numFmtId="0" fontId="6" fillId="14" borderId="0" xfId="0" applyFont="1" applyFill="1" applyAlignment="1">
      <alignment horizontal="center"/>
    </xf>
    <xf numFmtId="0" fontId="6" fillId="15" borderId="0" xfId="0" applyFont="1" applyFill="1" applyAlignment="1">
      <alignment horizontal="center"/>
    </xf>
    <xf numFmtId="0" fontId="6" fillId="15" borderId="0" xfId="0" applyFont="1" applyFill="1" applyAlignment="1">
      <alignment horizontal="center" vertical="center"/>
    </xf>
    <xf numFmtId="0" fontId="6" fillId="15" borderId="0" xfId="0" applyFont="1" applyFill="1"/>
    <xf numFmtId="0" fontId="1" fillId="6" borderId="0" xfId="0" applyFont="1" applyFill="1"/>
    <xf numFmtId="0" fontId="4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6" fillId="16" borderId="0" xfId="0" applyFont="1" applyFill="1" applyAlignment="1">
      <alignment horizontal="center"/>
    </xf>
    <xf numFmtId="0" fontId="6" fillId="16" borderId="0" xfId="0" applyFont="1" applyFill="1"/>
    <xf numFmtId="0" fontId="6" fillId="7" borderId="0" xfId="0" applyFont="1" applyFill="1" applyAlignment="1">
      <alignment horizontal="center"/>
    </xf>
    <xf numFmtId="10" fontId="0" fillId="8" borderId="0" xfId="0" applyNumberFormat="1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colors>
    <mruColors>
      <color rgb="FFFFFFCC"/>
      <color rgb="FFCCECFF"/>
      <color rgb="FFFFFF99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799A94B-AA9A-4CF0-9F54-5A1349709ED0}">
  <we:reference id="wa200009404" version="1.0.0.8" store="en-US" storeType="OMEX"/>
  <we:alternateReferences>
    <we:reference id="wa200009404" version="1.0.0.8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</sheetPr>
  <dimension ref="A1:L501"/>
  <sheetViews>
    <sheetView zoomScale="70" zoomScaleNormal="70" workbookViewId="0">
      <selection activeCell="T24" sqref="T24"/>
    </sheetView>
  </sheetViews>
  <sheetFormatPr defaultRowHeight="14.4" x14ac:dyDescent="0.55000000000000004"/>
  <cols>
    <col min="1" max="1" width="10.68359375" bestFit="1" customWidth="1"/>
    <col min="10" max="10" width="25.47265625" bestFit="1" customWidth="1"/>
    <col min="11" max="11" width="26.68359375" bestFit="1" customWidth="1"/>
    <col min="12" max="12" width="16.9453125" bestFit="1" customWidth="1"/>
  </cols>
  <sheetData>
    <row r="1" spans="1:1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17</v>
      </c>
      <c r="F1" t="s">
        <v>18</v>
      </c>
      <c r="G1" t="s">
        <v>19</v>
      </c>
      <c r="H1" t="s">
        <v>20</v>
      </c>
      <c r="J1" t="s">
        <v>27</v>
      </c>
      <c r="K1" t="s">
        <v>28</v>
      </c>
      <c r="L1" t="s">
        <v>29</v>
      </c>
    </row>
    <row r="2" spans="1:12" x14ac:dyDescent="0.55000000000000004">
      <c r="A2">
        <v>1772024998</v>
      </c>
      <c r="B2" t="s">
        <v>6</v>
      </c>
      <c r="C2" t="s">
        <v>7</v>
      </c>
      <c r="D2">
        <v>5187.2</v>
      </c>
      <c r="E2">
        <v>5188.4399999999996</v>
      </c>
      <c r="F2">
        <v>5189.22</v>
      </c>
      <c r="G2">
        <v>5185.5</v>
      </c>
      <c r="H2">
        <v>567</v>
      </c>
      <c r="J2" s="1">
        <f t="shared" ref="J2:J65" si="0">(A2/86400)+25569</f>
        <v>46078.548587962963</v>
      </c>
      <c r="K2" s="2">
        <f t="shared" ref="K2:K65" si="1">CEILING(INT(J2*1440)/1440*288,1)/288</f>
        <v>46078.548611111109</v>
      </c>
      <c r="L2">
        <f>MROUND((K2-25569)*86400,300)</f>
        <v>1772025000</v>
      </c>
    </row>
    <row r="3" spans="1:12" x14ac:dyDescent="0.55000000000000004">
      <c r="A3">
        <v>1772025298</v>
      </c>
      <c r="B3" t="s">
        <v>6</v>
      </c>
      <c r="C3" t="s">
        <v>7</v>
      </c>
      <c r="D3">
        <v>5187</v>
      </c>
      <c r="E3">
        <v>5187.22</v>
      </c>
      <c r="F3">
        <v>5189.54</v>
      </c>
      <c r="G3">
        <v>5185.97</v>
      </c>
      <c r="H3">
        <v>574</v>
      </c>
      <c r="J3" s="1">
        <f t="shared" si="0"/>
        <v>46078.552060185189</v>
      </c>
      <c r="K3" s="2">
        <f t="shared" si="1"/>
        <v>46078.552083333336</v>
      </c>
      <c r="L3">
        <f t="shared" ref="L3:L66" si="2">MROUND((K3-25569)*86400,300)</f>
        <v>1772025300</v>
      </c>
    </row>
    <row r="4" spans="1:12" x14ac:dyDescent="0.55000000000000004">
      <c r="A4">
        <v>1772025598</v>
      </c>
      <c r="B4" t="s">
        <v>6</v>
      </c>
      <c r="C4" t="s">
        <v>7</v>
      </c>
      <c r="D4">
        <v>5191.13</v>
      </c>
      <c r="E4">
        <v>5186.8100000000004</v>
      </c>
      <c r="F4">
        <v>5191.47</v>
      </c>
      <c r="G4">
        <v>5186.1400000000003</v>
      </c>
      <c r="H4">
        <v>583</v>
      </c>
      <c r="J4" s="1">
        <f t="shared" si="0"/>
        <v>46078.555532407408</v>
      </c>
      <c r="K4" s="2">
        <f t="shared" si="1"/>
        <v>46078.555555555555</v>
      </c>
      <c r="L4">
        <f t="shared" si="2"/>
        <v>1772025600</v>
      </c>
    </row>
    <row r="5" spans="1:12" x14ac:dyDescent="0.55000000000000004">
      <c r="A5">
        <v>1772025898</v>
      </c>
      <c r="B5" t="s">
        <v>6</v>
      </c>
      <c r="C5" t="s">
        <v>7</v>
      </c>
      <c r="D5">
        <v>5188.07</v>
      </c>
      <c r="E5">
        <v>5191.1400000000003</v>
      </c>
      <c r="F5">
        <v>5191.3599999999997</v>
      </c>
      <c r="G5">
        <v>5186.93</v>
      </c>
      <c r="H5">
        <v>547</v>
      </c>
      <c r="J5" s="1">
        <f t="shared" si="0"/>
        <v>46078.559004629627</v>
      </c>
      <c r="K5" s="2">
        <f t="shared" si="1"/>
        <v>46078.559027777781</v>
      </c>
      <c r="L5">
        <f t="shared" si="2"/>
        <v>1772025900</v>
      </c>
    </row>
    <row r="6" spans="1:12" x14ac:dyDescent="0.55000000000000004">
      <c r="A6">
        <v>1772026198</v>
      </c>
      <c r="B6" t="s">
        <v>6</v>
      </c>
      <c r="C6" t="s">
        <v>7</v>
      </c>
      <c r="D6">
        <v>5188.16</v>
      </c>
      <c r="E6">
        <v>5188.07</v>
      </c>
      <c r="F6">
        <v>5190.3500000000004</v>
      </c>
      <c r="G6">
        <v>5186.62</v>
      </c>
      <c r="H6">
        <v>516</v>
      </c>
      <c r="J6" s="1">
        <f t="shared" si="0"/>
        <v>46078.562476851846</v>
      </c>
      <c r="K6" s="2">
        <f t="shared" si="1"/>
        <v>46078.5625</v>
      </c>
      <c r="L6">
        <f t="shared" si="2"/>
        <v>1772026200</v>
      </c>
    </row>
    <row r="7" spans="1:12" x14ac:dyDescent="0.55000000000000004">
      <c r="A7">
        <v>1772026498</v>
      </c>
      <c r="B7" t="s">
        <v>6</v>
      </c>
      <c r="C7" t="s">
        <v>7</v>
      </c>
      <c r="D7">
        <v>5189.6099999999997</v>
      </c>
      <c r="E7">
        <v>5188.16</v>
      </c>
      <c r="F7">
        <v>5190.3500000000004</v>
      </c>
      <c r="G7">
        <v>5187.7299999999996</v>
      </c>
      <c r="H7">
        <v>524</v>
      </c>
      <c r="J7" s="1">
        <f t="shared" si="0"/>
        <v>46078.565949074073</v>
      </c>
      <c r="K7" s="2">
        <f t="shared" si="1"/>
        <v>46078.565972222219</v>
      </c>
      <c r="L7">
        <f t="shared" si="2"/>
        <v>1772026500</v>
      </c>
    </row>
    <row r="8" spans="1:12" x14ac:dyDescent="0.55000000000000004">
      <c r="A8">
        <v>1772026798</v>
      </c>
      <c r="B8" t="s">
        <v>6</v>
      </c>
      <c r="C8" t="s">
        <v>7</v>
      </c>
      <c r="D8">
        <v>5186.84</v>
      </c>
      <c r="E8">
        <v>5189.93</v>
      </c>
      <c r="F8">
        <v>5191.33</v>
      </c>
      <c r="G8">
        <v>5182.03</v>
      </c>
      <c r="H8">
        <v>660</v>
      </c>
      <c r="J8" s="1">
        <f t="shared" si="0"/>
        <v>46078.569421296299</v>
      </c>
      <c r="K8" s="2">
        <f t="shared" si="1"/>
        <v>46078.569444444445</v>
      </c>
      <c r="L8">
        <f t="shared" si="2"/>
        <v>1772026800</v>
      </c>
    </row>
    <row r="9" spans="1:12" x14ac:dyDescent="0.55000000000000004">
      <c r="A9">
        <v>1772027098</v>
      </c>
      <c r="B9" t="s">
        <v>6</v>
      </c>
      <c r="C9" t="s">
        <v>7</v>
      </c>
      <c r="D9">
        <v>5186.59</v>
      </c>
      <c r="E9">
        <v>5187.12</v>
      </c>
      <c r="F9">
        <v>5191.12</v>
      </c>
      <c r="G9">
        <v>5185.6499999999996</v>
      </c>
      <c r="H9">
        <v>585</v>
      </c>
      <c r="J9" s="1">
        <f t="shared" si="0"/>
        <v>46078.572893518518</v>
      </c>
      <c r="K9" s="2">
        <f t="shared" si="1"/>
        <v>46078.572916666664</v>
      </c>
      <c r="L9">
        <f t="shared" si="2"/>
        <v>1772027100</v>
      </c>
    </row>
    <row r="10" spans="1:12" x14ac:dyDescent="0.55000000000000004">
      <c r="A10">
        <v>1772027398</v>
      </c>
      <c r="B10" t="s">
        <v>6</v>
      </c>
      <c r="C10" t="s">
        <v>7</v>
      </c>
      <c r="D10">
        <v>5186.07</v>
      </c>
      <c r="E10">
        <v>5187.03</v>
      </c>
      <c r="F10">
        <v>5187.42</v>
      </c>
      <c r="G10">
        <v>5184.3</v>
      </c>
      <c r="H10">
        <v>628</v>
      </c>
      <c r="J10" s="1">
        <f t="shared" si="0"/>
        <v>46078.576365740737</v>
      </c>
      <c r="K10" s="2">
        <f t="shared" si="1"/>
        <v>46078.576388888891</v>
      </c>
      <c r="L10">
        <f t="shared" si="2"/>
        <v>1772027400</v>
      </c>
    </row>
    <row r="11" spans="1:12" x14ac:dyDescent="0.55000000000000004">
      <c r="A11">
        <v>1772027698</v>
      </c>
      <c r="B11" t="s">
        <v>6</v>
      </c>
      <c r="C11" t="s">
        <v>7</v>
      </c>
      <c r="D11">
        <v>5185.2299999999996</v>
      </c>
      <c r="E11">
        <v>5186.04</v>
      </c>
      <c r="F11">
        <v>5188.5</v>
      </c>
      <c r="G11">
        <v>5184.76</v>
      </c>
      <c r="H11">
        <v>572</v>
      </c>
      <c r="J11" s="1">
        <f t="shared" si="0"/>
        <v>46078.579837962963</v>
      </c>
      <c r="K11" s="2">
        <f t="shared" si="1"/>
        <v>46078.579861111109</v>
      </c>
      <c r="L11">
        <f t="shared" si="2"/>
        <v>1772027700</v>
      </c>
    </row>
    <row r="12" spans="1:12" x14ac:dyDescent="0.55000000000000004">
      <c r="A12">
        <v>1772027998</v>
      </c>
      <c r="B12" t="s">
        <v>6</v>
      </c>
      <c r="C12" t="s">
        <v>7</v>
      </c>
      <c r="D12">
        <v>5187.18</v>
      </c>
      <c r="E12">
        <v>5185.22</v>
      </c>
      <c r="F12">
        <v>5187.34</v>
      </c>
      <c r="G12">
        <v>5183.76</v>
      </c>
      <c r="H12">
        <v>641</v>
      </c>
      <c r="J12" s="1">
        <f t="shared" si="0"/>
        <v>46078.583310185189</v>
      </c>
      <c r="K12" s="2">
        <f t="shared" si="1"/>
        <v>46078.583333333336</v>
      </c>
      <c r="L12">
        <f t="shared" si="2"/>
        <v>1772028000</v>
      </c>
    </row>
    <row r="13" spans="1:12" x14ac:dyDescent="0.55000000000000004">
      <c r="A13">
        <v>1772028298</v>
      </c>
      <c r="B13" t="s">
        <v>6</v>
      </c>
      <c r="C13" t="s">
        <v>7</v>
      </c>
      <c r="D13">
        <v>5189.99</v>
      </c>
      <c r="E13">
        <v>5187.18</v>
      </c>
      <c r="F13">
        <v>5191.07</v>
      </c>
      <c r="G13">
        <v>5186.8</v>
      </c>
      <c r="H13">
        <v>582</v>
      </c>
      <c r="J13" s="1">
        <f t="shared" si="0"/>
        <v>46078.586782407408</v>
      </c>
      <c r="K13" s="2">
        <f t="shared" si="1"/>
        <v>46078.586805555555</v>
      </c>
      <c r="L13">
        <f t="shared" si="2"/>
        <v>1772028300</v>
      </c>
    </row>
    <row r="14" spans="1:12" x14ac:dyDescent="0.55000000000000004">
      <c r="A14">
        <v>1772028598</v>
      </c>
      <c r="B14" t="s">
        <v>6</v>
      </c>
      <c r="C14" t="s">
        <v>7</v>
      </c>
      <c r="D14">
        <v>5185.4399999999996</v>
      </c>
      <c r="E14">
        <v>5190.08</v>
      </c>
      <c r="F14">
        <v>5190.3100000000004</v>
      </c>
      <c r="G14">
        <v>5183.6899999999996</v>
      </c>
      <c r="H14">
        <v>596</v>
      </c>
      <c r="J14" s="1">
        <f t="shared" si="0"/>
        <v>46078.590254629627</v>
      </c>
      <c r="K14" s="2">
        <f t="shared" si="1"/>
        <v>46078.590277777781</v>
      </c>
      <c r="L14">
        <f>MROUND((K14-25569)*86400,300)</f>
        <v>1772028600</v>
      </c>
    </row>
    <row r="15" spans="1:12" x14ac:dyDescent="0.55000000000000004">
      <c r="A15">
        <v>1772028898</v>
      </c>
      <c r="B15" t="s">
        <v>6</v>
      </c>
      <c r="C15" t="s">
        <v>7</v>
      </c>
      <c r="D15">
        <v>5182.68</v>
      </c>
      <c r="E15">
        <v>5185.41</v>
      </c>
      <c r="F15">
        <v>5185.9799999999996</v>
      </c>
      <c r="G15">
        <v>5182.03</v>
      </c>
      <c r="H15">
        <v>592</v>
      </c>
      <c r="J15" s="1">
        <f t="shared" si="0"/>
        <v>46078.593726851846</v>
      </c>
      <c r="K15" s="2">
        <f t="shared" si="1"/>
        <v>46078.59375</v>
      </c>
      <c r="L15">
        <f t="shared" si="2"/>
        <v>1772028900</v>
      </c>
    </row>
    <row r="16" spans="1:12" x14ac:dyDescent="0.55000000000000004">
      <c r="A16">
        <v>1772029198</v>
      </c>
      <c r="B16" t="s">
        <v>6</v>
      </c>
      <c r="C16" t="s">
        <v>7</v>
      </c>
      <c r="D16">
        <v>5181.49</v>
      </c>
      <c r="E16">
        <v>5182.68</v>
      </c>
      <c r="F16">
        <v>5185.32</v>
      </c>
      <c r="G16">
        <v>5179.91</v>
      </c>
      <c r="H16">
        <v>604</v>
      </c>
      <c r="J16" s="1">
        <f t="shared" si="0"/>
        <v>46078.597199074073</v>
      </c>
      <c r="K16" s="2">
        <f t="shared" si="1"/>
        <v>46078.597222222219</v>
      </c>
      <c r="L16">
        <f t="shared" si="2"/>
        <v>1772029200</v>
      </c>
    </row>
    <row r="17" spans="1:12" x14ac:dyDescent="0.55000000000000004">
      <c r="A17">
        <v>1772029498</v>
      </c>
      <c r="B17" t="s">
        <v>6</v>
      </c>
      <c r="C17" t="s">
        <v>7</v>
      </c>
      <c r="D17">
        <v>5177.91</v>
      </c>
      <c r="E17">
        <v>5181.6000000000004</v>
      </c>
      <c r="F17">
        <v>5182.5600000000004</v>
      </c>
      <c r="G17">
        <v>5174.8900000000003</v>
      </c>
      <c r="H17">
        <v>657</v>
      </c>
      <c r="J17" s="1">
        <f t="shared" si="0"/>
        <v>46078.600671296299</v>
      </c>
      <c r="K17" s="2">
        <f t="shared" si="1"/>
        <v>46078.600694444445</v>
      </c>
      <c r="L17">
        <f t="shared" si="2"/>
        <v>1772029500</v>
      </c>
    </row>
    <row r="18" spans="1:12" x14ac:dyDescent="0.55000000000000004">
      <c r="A18">
        <v>1772029798</v>
      </c>
      <c r="B18" t="s">
        <v>6</v>
      </c>
      <c r="C18" t="s">
        <v>7</v>
      </c>
      <c r="D18">
        <v>5174.1400000000003</v>
      </c>
      <c r="E18">
        <v>5177.8100000000004</v>
      </c>
      <c r="F18">
        <v>5181.1400000000003</v>
      </c>
      <c r="G18">
        <v>5172.2</v>
      </c>
      <c r="H18">
        <v>902</v>
      </c>
      <c r="J18" s="1">
        <f t="shared" si="0"/>
        <v>46078.604143518518</v>
      </c>
      <c r="K18" s="2">
        <f t="shared" si="1"/>
        <v>46078.604166666664</v>
      </c>
      <c r="L18">
        <f t="shared" si="2"/>
        <v>1772029800</v>
      </c>
    </row>
    <row r="19" spans="1:12" x14ac:dyDescent="0.55000000000000004">
      <c r="A19">
        <v>1772030098</v>
      </c>
      <c r="B19" t="s">
        <v>6</v>
      </c>
      <c r="C19" t="s">
        <v>7</v>
      </c>
      <c r="D19">
        <v>5159.7299999999996</v>
      </c>
      <c r="E19">
        <v>5174.16</v>
      </c>
      <c r="F19">
        <v>5175.8599999999997</v>
      </c>
      <c r="G19">
        <v>5158.9399999999996</v>
      </c>
      <c r="H19">
        <v>925</v>
      </c>
      <c r="J19" s="1">
        <f t="shared" si="0"/>
        <v>46078.607615740737</v>
      </c>
      <c r="K19" s="2">
        <f t="shared" si="1"/>
        <v>46078.607638888891</v>
      </c>
      <c r="L19">
        <f t="shared" si="2"/>
        <v>1772030100</v>
      </c>
    </row>
    <row r="20" spans="1:12" x14ac:dyDescent="0.55000000000000004">
      <c r="A20">
        <v>1772030398</v>
      </c>
      <c r="B20" t="s">
        <v>6</v>
      </c>
      <c r="C20" t="s">
        <v>7</v>
      </c>
      <c r="D20">
        <v>5174.91</v>
      </c>
      <c r="E20">
        <v>5160.17</v>
      </c>
      <c r="F20">
        <v>5176.28</v>
      </c>
      <c r="G20">
        <v>5159.6499999999996</v>
      </c>
      <c r="H20">
        <v>902</v>
      </c>
      <c r="J20" s="1">
        <f t="shared" si="0"/>
        <v>46078.611087962963</v>
      </c>
      <c r="K20" s="2">
        <f t="shared" si="1"/>
        <v>46078.611111111109</v>
      </c>
      <c r="L20">
        <f t="shared" si="2"/>
        <v>1772030400</v>
      </c>
    </row>
    <row r="21" spans="1:12" x14ac:dyDescent="0.55000000000000004">
      <c r="A21">
        <v>1772030698</v>
      </c>
      <c r="B21" t="s">
        <v>6</v>
      </c>
      <c r="C21" t="s">
        <v>7</v>
      </c>
      <c r="D21">
        <v>5181.79</v>
      </c>
      <c r="E21">
        <v>5174.9799999999996</v>
      </c>
      <c r="F21">
        <v>5181.8599999999997</v>
      </c>
      <c r="G21">
        <v>5174.68</v>
      </c>
      <c r="H21">
        <v>804</v>
      </c>
      <c r="J21" s="1">
        <f t="shared" si="0"/>
        <v>46078.614560185189</v>
      </c>
      <c r="K21" s="2">
        <f t="shared" si="1"/>
        <v>46078.614583333336</v>
      </c>
      <c r="L21">
        <f t="shared" si="2"/>
        <v>1772030700</v>
      </c>
    </row>
    <row r="22" spans="1:12" x14ac:dyDescent="0.55000000000000004">
      <c r="A22">
        <v>1772030998</v>
      </c>
      <c r="B22" t="s">
        <v>6</v>
      </c>
      <c r="C22" t="s">
        <v>7</v>
      </c>
      <c r="D22">
        <v>5188.55</v>
      </c>
      <c r="E22">
        <v>5181.79</v>
      </c>
      <c r="F22">
        <v>5189.0600000000004</v>
      </c>
      <c r="G22">
        <v>5179.8999999999996</v>
      </c>
      <c r="H22">
        <v>821</v>
      </c>
      <c r="J22" s="1">
        <f t="shared" si="0"/>
        <v>46078.618032407408</v>
      </c>
      <c r="K22" s="2">
        <f t="shared" si="1"/>
        <v>46078.618055555555</v>
      </c>
      <c r="L22">
        <f t="shared" si="2"/>
        <v>1772031000</v>
      </c>
    </row>
    <row r="23" spans="1:12" x14ac:dyDescent="0.55000000000000004">
      <c r="A23">
        <v>1772031298</v>
      </c>
      <c r="B23" t="s">
        <v>6</v>
      </c>
      <c r="C23" t="s">
        <v>7</v>
      </c>
      <c r="D23">
        <v>5191.25</v>
      </c>
      <c r="E23">
        <v>5188.57</v>
      </c>
      <c r="F23">
        <v>5193.2700000000004</v>
      </c>
      <c r="G23">
        <v>5187.84</v>
      </c>
      <c r="H23">
        <v>743</v>
      </c>
      <c r="J23" s="1">
        <f t="shared" si="0"/>
        <v>46078.621504629627</v>
      </c>
      <c r="K23" s="2">
        <f t="shared" si="1"/>
        <v>46078.621527777781</v>
      </c>
      <c r="L23">
        <f t="shared" si="2"/>
        <v>1772031300</v>
      </c>
    </row>
    <row r="24" spans="1:12" x14ac:dyDescent="0.55000000000000004">
      <c r="A24">
        <v>1772031598</v>
      </c>
      <c r="B24" t="s">
        <v>6</v>
      </c>
      <c r="C24" t="s">
        <v>7</v>
      </c>
      <c r="D24">
        <v>5198.6400000000003</v>
      </c>
      <c r="E24">
        <v>5191.24</v>
      </c>
      <c r="F24">
        <v>5201.38</v>
      </c>
      <c r="G24">
        <v>5190.66</v>
      </c>
      <c r="H24">
        <v>829</v>
      </c>
      <c r="J24" s="1">
        <f t="shared" si="0"/>
        <v>46078.624976851846</v>
      </c>
      <c r="K24" s="2">
        <f t="shared" si="1"/>
        <v>46078.625</v>
      </c>
      <c r="L24">
        <f t="shared" si="2"/>
        <v>1772031600</v>
      </c>
    </row>
    <row r="25" spans="1:12" x14ac:dyDescent="0.55000000000000004">
      <c r="A25">
        <v>1772031898</v>
      </c>
      <c r="B25" t="s">
        <v>6</v>
      </c>
      <c r="C25" t="s">
        <v>7</v>
      </c>
      <c r="D25">
        <v>5195.8900000000003</v>
      </c>
      <c r="E25">
        <v>5198.6400000000003</v>
      </c>
      <c r="F25">
        <v>5202.6099999999997</v>
      </c>
      <c r="G25">
        <v>5195.49</v>
      </c>
      <c r="H25">
        <v>813</v>
      </c>
      <c r="J25" s="1">
        <f t="shared" si="0"/>
        <v>46078.628449074073</v>
      </c>
      <c r="K25" s="2">
        <f t="shared" si="1"/>
        <v>46078.628472222219</v>
      </c>
      <c r="L25">
        <f t="shared" si="2"/>
        <v>1772031900</v>
      </c>
    </row>
    <row r="26" spans="1:12" x14ac:dyDescent="0.55000000000000004">
      <c r="A26">
        <v>1772032198</v>
      </c>
      <c r="B26" t="s">
        <v>6</v>
      </c>
      <c r="C26" t="s">
        <v>7</v>
      </c>
      <c r="D26">
        <v>5193.17</v>
      </c>
      <c r="E26">
        <v>5196.09</v>
      </c>
      <c r="F26">
        <v>5196.22</v>
      </c>
      <c r="G26">
        <v>5190.3999999999996</v>
      </c>
      <c r="H26">
        <v>835</v>
      </c>
      <c r="J26" s="1">
        <f t="shared" si="0"/>
        <v>46078.631921296299</v>
      </c>
      <c r="K26" s="2">
        <f t="shared" si="1"/>
        <v>46078.631944444445</v>
      </c>
      <c r="L26">
        <f t="shared" si="2"/>
        <v>1772032200</v>
      </c>
    </row>
    <row r="27" spans="1:12" x14ac:dyDescent="0.55000000000000004">
      <c r="A27">
        <v>1772032498</v>
      </c>
      <c r="B27" t="s">
        <v>6</v>
      </c>
      <c r="C27" t="s">
        <v>7</v>
      </c>
      <c r="D27">
        <v>5188.97</v>
      </c>
      <c r="E27">
        <v>5193.17</v>
      </c>
      <c r="F27">
        <v>5195.68</v>
      </c>
      <c r="G27">
        <v>5188.3999999999996</v>
      </c>
      <c r="H27">
        <v>744</v>
      </c>
      <c r="J27" s="1">
        <f t="shared" si="0"/>
        <v>46078.635393518518</v>
      </c>
      <c r="K27" s="2">
        <f t="shared" si="1"/>
        <v>46078.635416666664</v>
      </c>
      <c r="L27">
        <f t="shared" si="2"/>
        <v>1772032500</v>
      </c>
    </row>
    <row r="28" spans="1:12" x14ac:dyDescent="0.55000000000000004">
      <c r="A28">
        <v>1772032798</v>
      </c>
      <c r="B28" t="s">
        <v>6</v>
      </c>
      <c r="C28" t="s">
        <v>7</v>
      </c>
      <c r="D28">
        <v>5185.46</v>
      </c>
      <c r="E28">
        <v>5188.92</v>
      </c>
      <c r="F28">
        <v>5191.3900000000003</v>
      </c>
      <c r="G28">
        <v>5183.87</v>
      </c>
      <c r="H28">
        <v>775</v>
      </c>
      <c r="J28" s="1">
        <f t="shared" si="0"/>
        <v>46078.638865740737</v>
      </c>
      <c r="K28" s="2">
        <f t="shared" si="1"/>
        <v>46078.638888888891</v>
      </c>
      <c r="L28">
        <f t="shared" si="2"/>
        <v>1772032800</v>
      </c>
    </row>
    <row r="29" spans="1:12" x14ac:dyDescent="0.55000000000000004">
      <c r="A29">
        <v>1772033098</v>
      </c>
      <c r="B29" t="s">
        <v>6</v>
      </c>
      <c r="C29" t="s">
        <v>7</v>
      </c>
      <c r="D29">
        <v>5180.33</v>
      </c>
      <c r="E29">
        <v>5185.59</v>
      </c>
      <c r="F29">
        <v>5187.1499999999996</v>
      </c>
      <c r="G29">
        <v>5174.1000000000004</v>
      </c>
      <c r="H29">
        <v>837</v>
      </c>
      <c r="J29" s="1">
        <f t="shared" si="0"/>
        <v>46078.642337962963</v>
      </c>
      <c r="K29" s="2">
        <f t="shared" si="1"/>
        <v>46078.642361111109</v>
      </c>
      <c r="L29">
        <f t="shared" si="2"/>
        <v>1772033100</v>
      </c>
    </row>
    <row r="30" spans="1:12" x14ac:dyDescent="0.55000000000000004">
      <c r="A30">
        <v>1772033398</v>
      </c>
      <c r="B30" t="s">
        <v>6</v>
      </c>
      <c r="C30" t="s">
        <v>7</v>
      </c>
      <c r="D30">
        <v>5181.68</v>
      </c>
      <c r="E30">
        <v>5179.38</v>
      </c>
      <c r="F30">
        <v>5182.93</v>
      </c>
      <c r="G30">
        <v>5172.47</v>
      </c>
      <c r="H30">
        <v>843</v>
      </c>
      <c r="J30" s="1">
        <f t="shared" si="0"/>
        <v>46078.645810185189</v>
      </c>
      <c r="K30" s="2">
        <f t="shared" si="1"/>
        <v>46078.645833333336</v>
      </c>
      <c r="L30">
        <f t="shared" si="2"/>
        <v>1772033400</v>
      </c>
    </row>
    <row r="31" spans="1:12" x14ac:dyDescent="0.55000000000000004">
      <c r="A31">
        <v>1772033698</v>
      </c>
      <c r="B31" t="s">
        <v>6</v>
      </c>
      <c r="C31" t="s">
        <v>7</v>
      </c>
      <c r="D31">
        <v>5187.95</v>
      </c>
      <c r="E31">
        <v>5181.46</v>
      </c>
      <c r="F31">
        <v>5189.5</v>
      </c>
      <c r="G31">
        <v>5181.18</v>
      </c>
      <c r="H31">
        <v>751</v>
      </c>
      <c r="J31" s="1">
        <f t="shared" si="0"/>
        <v>46078.649282407408</v>
      </c>
      <c r="K31" s="2">
        <f t="shared" si="1"/>
        <v>46078.649305555555</v>
      </c>
      <c r="L31">
        <f t="shared" si="2"/>
        <v>1772033700</v>
      </c>
    </row>
    <row r="32" spans="1:12" x14ac:dyDescent="0.55000000000000004">
      <c r="A32">
        <v>1772033998</v>
      </c>
      <c r="B32" t="s">
        <v>6</v>
      </c>
      <c r="C32" t="s">
        <v>7</v>
      </c>
      <c r="D32">
        <v>5191</v>
      </c>
      <c r="E32">
        <v>5187.96</v>
      </c>
      <c r="F32">
        <v>5193.07</v>
      </c>
      <c r="G32">
        <v>5186.8599999999997</v>
      </c>
      <c r="H32">
        <v>730</v>
      </c>
      <c r="J32" s="1">
        <f t="shared" si="0"/>
        <v>46078.652754629627</v>
      </c>
      <c r="K32" s="2">
        <f t="shared" si="1"/>
        <v>46078.652777777781</v>
      </c>
      <c r="L32">
        <f t="shared" si="2"/>
        <v>1772034000</v>
      </c>
    </row>
    <row r="33" spans="1:12" x14ac:dyDescent="0.55000000000000004">
      <c r="A33">
        <v>1772034298</v>
      </c>
      <c r="B33" t="s">
        <v>6</v>
      </c>
      <c r="C33" t="s">
        <v>7</v>
      </c>
      <c r="D33">
        <v>5197.8999999999996</v>
      </c>
      <c r="E33">
        <v>5191</v>
      </c>
      <c r="F33">
        <v>5198.34</v>
      </c>
      <c r="G33">
        <v>5186.76</v>
      </c>
      <c r="H33">
        <v>761</v>
      </c>
      <c r="J33" s="1">
        <f t="shared" si="0"/>
        <v>46078.656226851846</v>
      </c>
      <c r="K33" s="2">
        <f t="shared" si="1"/>
        <v>46078.65625</v>
      </c>
      <c r="L33">
        <f t="shared" si="2"/>
        <v>1772034300</v>
      </c>
    </row>
    <row r="34" spans="1:12" x14ac:dyDescent="0.55000000000000004">
      <c r="A34">
        <v>1772034598</v>
      </c>
      <c r="B34" t="s">
        <v>6</v>
      </c>
      <c r="C34" t="s">
        <v>7</v>
      </c>
      <c r="D34">
        <v>5195.4799999999996</v>
      </c>
      <c r="E34">
        <v>5197.8599999999997</v>
      </c>
      <c r="F34">
        <v>5198</v>
      </c>
      <c r="G34">
        <v>5192.68</v>
      </c>
      <c r="H34">
        <v>693</v>
      </c>
      <c r="J34" s="1">
        <f t="shared" si="0"/>
        <v>46078.659699074073</v>
      </c>
      <c r="K34" s="2">
        <f t="shared" si="1"/>
        <v>46078.659722222219</v>
      </c>
      <c r="L34">
        <f t="shared" si="2"/>
        <v>1772034600</v>
      </c>
    </row>
    <row r="35" spans="1:12" x14ac:dyDescent="0.55000000000000004">
      <c r="A35">
        <v>1772034898</v>
      </c>
      <c r="B35" t="s">
        <v>6</v>
      </c>
      <c r="C35" t="s">
        <v>7</v>
      </c>
      <c r="D35">
        <v>5194.5</v>
      </c>
      <c r="E35">
        <v>5195.33</v>
      </c>
      <c r="F35">
        <v>5198.0600000000004</v>
      </c>
      <c r="G35">
        <v>5193.32</v>
      </c>
      <c r="H35">
        <v>681</v>
      </c>
      <c r="J35" s="1">
        <f t="shared" si="0"/>
        <v>46078.663171296299</v>
      </c>
      <c r="K35" s="2">
        <f t="shared" si="1"/>
        <v>46078.663194444445</v>
      </c>
      <c r="L35">
        <f t="shared" si="2"/>
        <v>1772034900</v>
      </c>
    </row>
    <row r="36" spans="1:12" x14ac:dyDescent="0.55000000000000004">
      <c r="A36">
        <v>1772035198</v>
      </c>
      <c r="B36" t="s">
        <v>6</v>
      </c>
      <c r="C36" t="s">
        <v>7</v>
      </c>
      <c r="D36">
        <v>5194.37</v>
      </c>
      <c r="E36">
        <v>5194.82</v>
      </c>
      <c r="F36">
        <v>5198.45</v>
      </c>
      <c r="G36">
        <v>5193.09</v>
      </c>
      <c r="H36">
        <v>720</v>
      </c>
      <c r="J36" s="1">
        <f t="shared" si="0"/>
        <v>46078.666643518518</v>
      </c>
      <c r="K36" s="2">
        <f t="shared" si="1"/>
        <v>46078.666666666664</v>
      </c>
      <c r="L36">
        <f t="shared" si="2"/>
        <v>1772035200</v>
      </c>
    </row>
    <row r="37" spans="1:12" x14ac:dyDescent="0.55000000000000004">
      <c r="A37">
        <v>1772035498</v>
      </c>
      <c r="B37" t="s">
        <v>6</v>
      </c>
      <c r="C37" t="s">
        <v>7</v>
      </c>
      <c r="D37">
        <v>5191.37</v>
      </c>
      <c r="E37">
        <v>5194.3599999999997</v>
      </c>
      <c r="F37">
        <v>5195.3100000000004</v>
      </c>
      <c r="G37">
        <v>5190.4799999999996</v>
      </c>
      <c r="H37">
        <v>637</v>
      </c>
      <c r="J37" s="1">
        <f t="shared" si="0"/>
        <v>46078.670115740737</v>
      </c>
      <c r="K37" s="2">
        <f t="shared" si="1"/>
        <v>46078.670138888891</v>
      </c>
      <c r="L37">
        <f t="shared" si="2"/>
        <v>1772035500</v>
      </c>
    </row>
    <row r="38" spans="1:12" x14ac:dyDescent="0.55000000000000004">
      <c r="A38">
        <v>1772035798</v>
      </c>
      <c r="B38" t="s">
        <v>6</v>
      </c>
      <c r="C38" t="s">
        <v>7</v>
      </c>
      <c r="D38">
        <v>5192.5200000000004</v>
      </c>
      <c r="E38">
        <v>5191.32</v>
      </c>
      <c r="F38">
        <v>5195.83</v>
      </c>
      <c r="G38">
        <v>5189.8599999999997</v>
      </c>
      <c r="H38">
        <v>656</v>
      </c>
      <c r="J38" s="1">
        <f t="shared" si="0"/>
        <v>46078.673587962963</v>
      </c>
      <c r="K38" s="2">
        <f t="shared" si="1"/>
        <v>46078.673611111109</v>
      </c>
      <c r="L38">
        <f t="shared" si="2"/>
        <v>1772035800</v>
      </c>
    </row>
    <row r="39" spans="1:12" x14ac:dyDescent="0.55000000000000004">
      <c r="A39">
        <v>1772036098</v>
      </c>
      <c r="B39" t="s">
        <v>6</v>
      </c>
      <c r="C39" t="s">
        <v>7</v>
      </c>
      <c r="D39">
        <v>5197.05</v>
      </c>
      <c r="E39">
        <v>5192.62</v>
      </c>
      <c r="F39">
        <v>5197.6400000000003</v>
      </c>
      <c r="G39">
        <v>5191.8100000000004</v>
      </c>
      <c r="H39">
        <v>572</v>
      </c>
      <c r="J39" s="1">
        <f t="shared" si="0"/>
        <v>46078.677060185189</v>
      </c>
      <c r="K39" s="2">
        <f t="shared" si="1"/>
        <v>46078.677083333336</v>
      </c>
      <c r="L39">
        <f t="shared" si="2"/>
        <v>1772036100</v>
      </c>
    </row>
    <row r="40" spans="1:12" x14ac:dyDescent="0.55000000000000004">
      <c r="A40">
        <v>1772036398</v>
      </c>
      <c r="B40" t="s">
        <v>6</v>
      </c>
      <c r="C40" t="s">
        <v>7</v>
      </c>
      <c r="D40">
        <v>5205.29</v>
      </c>
      <c r="E40">
        <v>5197.05</v>
      </c>
      <c r="F40">
        <v>5205.75</v>
      </c>
      <c r="G40">
        <v>5197.05</v>
      </c>
      <c r="H40">
        <v>671</v>
      </c>
      <c r="J40" s="1">
        <f t="shared" si="0"/>
        <v>46078.680532407408</v>
      </c>
      <c r="K40" s="2">
        <f t="shared" si="1"/>
        <v>46078.680555555555</v>
      </c>
      <c r="L40">
        <f t="shared" si="2"/>
        <v>1772036400</v>
      </c>
    </row>
    <row r="41" spans="1:12" x14ac:dyDescent="0.55000000000000004">
      <c r="A41">
        <v>1772036698</v>
      </c>
      <c r="B41" t="s">
        <v>6</v>
      </c>
      <c r="C41" t="s">
        <v>7</v>
      </c>
      <c r="D41">
        <v>5203.22</v>
      </c>
      <c r="E41">
        <v>5205.26</v>
      </c>
      <c r="F41">
        <v>5206.1899999999996</v>
      </c>
      <c r="G41">
        <v>5201.1899999999996</v>
      </c>
      <c r="H41">
        <v>630</v>
      </c>
      <c r="J41" s="1">
        <f t="shared" si="0"/>
        <v>46078.684004629627</v>
      </c>
      <c r="K41" s="2">
        <f t="shared" si="1"/>
        <v>46078.684027777781</v>
      </c>
      <c r="L41">
        <f t="shared" si="2"/>
        <v>1772036700</v>
      </c>
    </row>
    <row r="42" spans="1:12" x14ac:dyDescent="0.55000000000000004">
      <c r="A42">
        <v>1772036998</v>
      </c>
      <c r="B42" t="s">
        <v>6</v>
      </c>
      <c r="C42" t="s">
        <v>7</v>
      </c>
      <c r="D42">
        <v>5206.5600000000004</v>
      </c>
      <c r="E42">
        <v>5202.8999999999996</v>
      </c>
      <c r="F42">
        <v>5206.68</v>
      </c>
      <c r="G42">
        <v>5199.2700000000004</v>
      </c>
      <c r="H42">
        <v>643</v>
      </c>
      <c r="J42" s="1">
        <f t="shared" si="0"/>
        <v>46078.687476851846</v>
      </c>
      <c r="K42" s="2">
        <f t="shared" si="1"/>
        <v>46078.6875</v>
      </c>
      <c r="L42">
        <f t="shared" si="2"/>
        <v>1772037000</v>
      </c>
    </row>
    <row r="43" spans="1:12" x14ac:dyDescent="0.55000000000000004">
      <c r="A43">
        <v>1772037298</v>
      </c>
      <c r="B43" t="s">
        <v>6</v>
      </c>
      <c r="C43" t="s">
        <v>7</v>
      </c>
      <c r="D43">
        <v>5203.3900000000003</v>
      </c>
      <c r="E43">
        <v>5206.58</v>
      </c>
      <c r="F43">
        <v>5207.1099999999997</v>
      </c>
      <c r="G43">
        <v>5202.5200000000004</v>
      </c>
      <c r="H43">
        <v>659</v>
      </c>
      <c r="J43" s="1">
        <f t="shared" si="0"/>
        <v>46078.690949074073</v>
      </c>
      <c r="K43" s="2">
        <f t="shared" si="1"/>
        <v>46078.690972222219</v>
      </c>
      <c r="L43">
        <f t="shared" si="2"/>
        <v>1772037300</v>
      </c>
    </row>
    <row r="44" spans="1:12" x14ac:dyDescent="0.55000000000000004">
      <c r="A44">
        <v>1772037598</v>
      </c>
      <c r="B44" t="s">
        <v>6</v>
      </c>
      <c r="C44" t="s">
        <v>7</v>
      </c>
      <c r="D44">
        <v>5207.51</v>
      </c>
      <c r="E44">
        <v>5203.5</v>
      </c>
      <c r="F44">
        <v>5207.54</v>
      </c>
      <c r="G44">
        <v>5203.5</v>
      </c>
      <c r="H44">
        <v>569</v>
      </c>
      <c r="J44" s="1">
        <f t="shared" si="0"/>
        <v>46078.694421296299</v>
      </c>
      <c r="K44" s="2">
        <f t="shared" si="1"/>
        <v>46078.694444444445</v>
      </c>
      <c r="L44">
        <f t="shared" si="2"/>
        <v>1772037600</v>
      </c>
    </row>
    <row r="45" spans="1:12" x14ac:dyDescent="0.55000000000000004">
      <c r="A45">
        <v>1772037898</v>
      </c>
      <c r="B45" t="s">
        <v>6</v>
      </c>
      <c r="C45" t="s">
        <v>7</v>
      </c>
      <c r="D45">
        <v>5208.18</v>
      </c>
      <c r="E45">
        <v>5207.45</v>
      </c>
      <c r="F45">
        <v>5213.8</v>
      </c>
      <c r="G45">
        <v>5206.78</v>
      </c>
      <c r="H45">
        <v>755</v>
      </c>
      <c r="J45" s="1">
        <f t="shared" si="0"/>
        <v>46078.697893518518</v>
      </c>
      <c r="K45" s="2">
        <f t="shared" si="1"/>
        <v>46078.697916666664</v>
      </c>
      <c r="L45">
        <f t="shared" si="2"/>
        <v>1772037900</v>
      </c>
    </row>
    <row r="46" spans="1:12" x14ac:dyDescent="0.55000000000000004">
      <c r="A46">
        <v>1772038198</v>
      </c>
      <c r="B46" t="s">
        <v>6</v>
      </c>
      <c r="C46" t="s">
        <v>7</v>
      </c>
      <c r="D46">
        <v>5211.95</v>
      </c>
      <c r="E46">
        <v>5208.1899999999996</v>
      </c>
      <c r="F46">
        <v>5212.49</v>
      </c>
      <c r="G46">
        <v>5207.6000000000004</v>
      </c>
      <c r="H46">
        <v>571</v>
      </c>
      <c r="J46" s="1">
        <f t="shared" si="0"/>
        <v>46078.701365740737</v>
      </c>
      <c r="K46" s="2">
        <f t="shared" si="1"/>
        <v>46078.701388888891</v>
      </c>
      <c r="L46">
        <f t="shared" si="2"/>
        <v>1772038200</v>
      </c>
    </row>
    <row r="47" spans="1:12" x14ac:dyDescent="0.55000000000000004">
      <c r="A47">
        <v>1772038498</v>
      </c>
      <c r="B47" t="s">
        <v>6</v>
      </c>
      <c r="C47" t="s">
        <v>7</v>
      </c>
      <c r="D47">
        <v>5212.3100000000004</v>
      </c>
      <c r="E47">
        <v>5211.9399999999996</v>
      </c>
      <c r="F47">
        <v>5212.79</v>
      </c>
      <c r="G47">
        <v>5210.16</v>
      </c>
      <c r="H47">
        <v>571</v>
      </c>
      <c r="J47" s="1">
        <f t="shared" si="0"/>
        <v>46078.704837962963</v>
      </c>
      <c r="K47" s="2">
        <f t="shared" si="1"/>
        <v>46078.704861111109</v>
      </c>
      <c r="L47">
        <f t="shared" si="2"/>
        <v>1772038500</v>
      </c>
    </row>
    <row r="48" spans="1:12" x14ac:dyDescent="0.55000000000000004">
      <c r="A48">
        <v>1772038798</v>
      </c>
      <c r="B48" t="s">
        <v>6</v>
      </c>
      <c r="C48" t="s">
        <v>7</v>
      </c>
      <c r="D48">
        <v>5210.09</v>
      </c>
      <c r="E48">
        <v>5212.5200000000004</v>
      </c>
      <c r="F48">
        <v>5212.66</v>
      </c>
      <c r="G48">
        <v>5208.17</v>
      </c>
      <c r="H48">
        <v>576</v>
      </c>
      <c r="J48" s="1">
        <f t="shared" si="0"/>
        <v>46078.708310185189</v>
      </c>
      <c r="K48" s="2">
        <f t="shared" si="1"/>
        <v>46078.708333333336</v>
      </c>
      <c r="L48">
        <f t="shared" si="2"/>
        <v>1772038800</v>
      </c>
    </row>
    <row r="49" spans="1:12" x14ac:dyDescent="0.55000000000000004">
      <c r="A49">
        <v>1772039098</v>
      </c>
      <c r="B49" t="s">
        <v>6</v>
      </c>
      <c r="C49" t="s">
        <v>7</v>
      </c>
      <c r="D49">
        <v>5214.6899999999996</v>
      </c>
      <c r="E49">
        <v>5210.1400000000003</v>
      </c>
      <c r="F49">
        <v>5214.96</v>
      </c>
      <c r="G49">
        <v>5207.95</v>
      </c>
      <c r="H49">
        <v>586</v>
      </c>
      <c r="J49" s="1">
        <f t="shared" si="0"/>
        <v>46078.711782407408</v>
      </c>
      <c r="K49" s="2">
        <f t="shared" si="1"/>
        <v>46078.711805555555</v>
      </c>
      <c r="L49">
        <f t="shared" si="2"/>
        <v>1772039100</v>
      </c>
    </row>
    <row r="50" spans="1:12" x14ac:dyDescent="0.55000000000000004">
      <c r="A50">
        <v>1772039398</v>
      </c>
      <c r="B50" t="s">
        <v>6</v>
      </c>
      <c r="C50" t="s">
        <v>7</v>
      </c>
      <c r="D50">
        <v>5215.17</v>
      </c>
      <c r="E50">
        <v>5214.58</v>
      </c>
      <c r="F50">
        <v>5217.63</v>
      </c>
      <c r="G50">
        <v>5214.1899999999996</v>
      </c>
      <c r="H50">
        <v>660</v>
      </c>
      <c r="J50" s="1">
        <f t="shared" si="0"/>
        <v>46078.715254629627</v>
      </c>
      <c r="K50" s="2">
        <f t="shared" si="1"/>
        <v>46078.715277777781</v>
      </c>
      <c r="L50">
        <f t="shared" si="2"/>
        <v>1772039400</v>
      </c>
    </row>
    <row r="51" spans="1:12" x14ac:dyDescent="0.55000000000000004">
      <c r="A51">
        <v>1772039698</v>
      </c>
      <c r="B51" t="s">
        <v>6</v>
      </c>
      <c r="C51" t="s">
        <v>7</v>
      </c>
      <c r="D51">
        <v>5214.53</v>
      </c>
      <c r="E51">
        <v>5215.29</v>
      </c>
      <c r="F51">
        <v>5215.29</v>
      </c>
      <c r="G51">
        <v>5212.12</v>
      </c>
      <c r="H51">
        <v>624</v>
      </c>
      <c r="J51" s="1">
        <f t="shared" si="0"/>
        <v>46078.718726851846</v>
      </c>
      <c r="K51" s="2">
        <f t="shared" si="1"/>
        <v>46078.71875</v>
      </c>
      <c r="L51">
        <f t="shared" si="2"/>
        <v>1772039700</v>
      </c>
    </row>
    <row r="52" spans="1:12" x14ac:dyDescent="0.55000000000000004">
      <c r="A52">
        <v>1772039998</v>
      </c>
      <c r="B52" t="s">
        <v>6</v>
      </c>
      <c r="C52" t="s">
        <v>7</v>
      </c>
      <c r="D52">
        <v>5213.2700000000004</v>
      </c>
      <c r="E52">
        <v>5214.5</v>
      </c>
      <c r="F52">
        <v>5215.6499999999996</v>
      </c>
      <c r="G52">
        <v>5211.46</v>
      </c>
      <c r="H52">
        <v>626</v>
      </c>
      <c r="J52" s="1">
        <f t="shared" si="0"/>
        <v>46078.722199074073</v>
      </c>
      <c r="K52" s="2">
        <f t="shared" si="1"/>
        <v>46078.722222222219</v>
      </c>
      <c r="L52">
        <f t="shared" si="2"/>
        <v>1772040000</v>
      </c>
    </row>
    <row r="53" spans="1:12" x14ac:dyDescent="0.55000000000000004">
      <c r="A53">
        <v>1772040298</v>
      </c>
      <c r="B53" t="s">
        <v>6</v>
      </c>
      <c r="C53" t="s">
        <v>7</v>
      </c>
      <c r="D53">
        <v>5213.1000000000004</v>
      </c>
      <c r="E53">
        <v>5213.41</v>
      </c>
      <c r="F53">
        <v>5215.97</v>
      </c>
      <c r="G53">
        <v>5212.26</v>
      </c>
      <c r="H53">
        <v>564</v>
      </c>
      <c r="J53" s="1">
        <f t="shared" si="0"/>
        <v>46078.725671296299</v>
      </c>
      <c r="K53" s="2">
        <f t="shared" si="1"/>
        <v>46078.725694444445</v>
      </c>
      <c r="L53">
        <f t="shared" si="2"/>
        <v>1772040300</v>
      </c>
    </row>
    <row r="54" spans="1:12" x14ac:dyDescent="0.55000000000000004">
      <c r="A54">
        <v>1772040598</v>
      </c>
      <c r="B54" t="s">
        <v>6</v>
      </c>
      <c r="C54" t="s">
        <v>7</v>
      </c>
      <c r="D54">
        <v>5211.8500000000004</v>
      </c>
      <c r="E54">
        <v>5213.1000000000004</v>
      </c>
      <c r="F54">
        <v>5214.42</v>
      </c>
      <c r="G54">
        <v>5211.05</v>
      </c>
      <c r="H54">
        <v>511</v>
      </c>
      <c r="J54" s="1">
        <f t="shared" si="0"/>
        <v>46078.729143518518</v>
      </c>
      <c r="K54" s="2">
        <f t="shared" si="1"/>
        <v>46078.729166666664</v>
      </c>
      <c r="L54">
        <f t="shared" si="2"/>
        <v>1772040600</v>
      </c>
    </row>
    <row r="55" spans="1:12" x14ac:dyDescent="0.55000000000000004">
      <c r="A55">
        <v>1772040898</v>
      </c>
      <c r="B55" t="s">
        <v>6</v>
      </c>
      <c r="C55" t="s">
        <v>7</v>
      </c>
      <c r="D55">
        <v>5213.17</v>
      </c>
      <c r="E55">
        <v>5211.87</v>
      </c>
      <c r="F55">
        <v>5213.46</v>
      </c>
      <c r="G55">
        <v>5210.33</v>
      </c>
      <c r="H55">
        <v>509</v>
      </c>
      <c r="J55" s="1">
        <f t="shared" si="0"/>
        <v>46078.732615740737</v>
      </c>
      <c r="K55" s="2">
        <f t="shared" si="1"/>
        <v>46078.732638888891</v>
      </c>
      <c r="L55">
        <f t="shared" si="2"/>
        <v>1772040900</v>
      </c>
    </row>
    <row r="56" spans="1:12" x14ac:dyDescent="0.55000000000000004">
      <c r="A56">
        <v>1772041198</v>
      </c>
      <c r="B56" t="s">
        <v>6</v>
      </c>
      <c r="C56" t="s">
        <v>7</v>
      </c>
      <c r="D56">
        <v>5208.33</v>
      </c>
      <c r="E56">
        <v>5213.17</v>
      </c>
      <c r="F56">
        <v>5213.79</v>
      </c>
      <c r="G56">
        <v>5208.18</v>
      </c>
      <c r="H56">
        <v>516</v>
      </c>
      <c r="J56" s="1">
        <f t="shared" si="0"/>
        <v>46078.736087962963</v>
      </c>
      <c r="K56" s="2">
        <f t="shared" si="1"/>
        <v>46078.736111111109</v>
      </c>
      <c r="L56">
        <f t="shared" si="2"/>
        <v>1772041200</v>
      </c>
    </row>
    <row r="57" spans="1:12" x14ac:dyDescent="0.55000000000000004">
      <c r="A57">
        <v>1772041498</v>
      </c>
      <c r="B57" t="s">
        <v>6</v>
      </c>
      <c r="C57" t="s">
        <v>7</v>
      </c>
      <c r="D57">
        <v>5206.71</v>
      </c>
      <c r="E57">
        <v>5208.8</v>
      </c>
      <c r="F57">
        <v>5209.0200000000004</v>
      </c>
      <c r="G57">
        <v>5204.41</v>
      </c>
      <c r="H57">
        <v>550</v>
      </c>
      <c r="J57" s="1">
        <f t="shared" si="0"/>
        <v>46078.739560185189</v>
      </c>
      <c r="K57" s="2">
        <f t="shared" si="1"/>
        <v>46078.739583333336</v>
      </c>
      <c r="L57">
        <f t="shared" si="2"/>
        <v>1772041500</v>
      </c>
    </row>
    <row r="58" spans="1:12" x14ac:dyDescent="0.55000000000000004">
      <c r="A58">
        <v>1772041798</v>
      </c>
      <c r="B58" t="s">
        <v>6</v>
      </c>
      <c r="C58" t="s">
        <v>7</v>
      </c>
      <c r="D58">
        <v>5206.32</v>
      </c>
      <c r="E58">
        <v>5206.84</v>
      </c>
      <c r="F58">
        <v>5210.67</v>
      </c>
      <c r="G58">
        <v>5204.88</v>
      </c>
      <c r="H58">
        <v>550</v>
      </c>
      <c r="J58" s="1">
        <f t="shared" si="0"/>
        <v>46078.743032407408</v>
      </c>
      <c r="K58" s="2">
        <f t="shared" si="1"/>
        <v>46078.743055555555</v>
      </c>
      <c r="L58">
        <f t="shared" si="2"/>
        <v>1772041800</v>
      </c>
    </row>
    <row r="59" spans="1:12" x14ac:dyDescent="0.55000000000000004">
      <c r="A59">
        <v>1772042098</v>
      </c>
      <c r="B59" t="s">
        <v>6</v>
      </c>
      <c r="C59" t="s">
        <v>7</v>
      </c>
      <c r="D59">
        <v>5206.82</v>
      </c>
      <c r="E59">
        <v>5206.3500000000004</v>
      </c>
      <c r="F59">
        <v>5208.03</v>
      </c>
      <c r="G59">
        <v>5203.4399999999996</v>
      </c>
      <c r="H59">
        <v>576</v>
      </c>
      <c r="J59" s="1">
        <f t="shared" si="0"/>
        <v>46078.746504629627</v>
      </c>
      <c r="K59" s="2">
        <f t="shared" si="1"/>
        <v>46078.746527777781</v>
      </c>
      <c r="L59">
        <f t="shared" si="2"/>
        <v>1772042100</v>
      </c>
    </row>
    <row r="60" spans="1:12" x14ac:dyDescent="0.55000000000000004">
      <c r="A60">
        <v>1772042398</v>
      </c>
      <c r="B60" t="s">
        <v>6</v>
      </c>
      <c r="C60" t="s">
        <v>7</v>
      </c>
      <c r="D60">
        <v>5207.3999999999996</v>
      </c>
      <c r="E60">
        <v>5206.83</v>
      </c>
      <c r="F60">
        <v>5207.45</v>
      </c>
      <c r="G60">
        <v>5206.83</v>
      </c>
      <c r="H60">
        <v>313</v>
      </c>
      <c r="J60" s="1">
        <f t="shared" si="0"/>
        <v>46078.749976851846</v>
      </c>
      <c r="K60" s="2">
        <f t="shared" si="1"/>
        <v>46078.75</v>
      </c>
      <c r="L60">
        <f t="shared" si="2"/>
        <v>1772042400</v>
      </c>
    </row>
    <row r="61" spans="1:12" x14ac:dyDescent="0.55000000000000004">
      <c r="A61">
        <v>1772042698</v>
      </c>
      <c r="B61" t="s">
        <v>6</v>
      </c>
      <c r="C61" t="s">
        <v>7</v>
      </c>
      <c r="D61">
        <v>5207.07</v>
      </c>
      <c r="E61">
        <v>5207.43</v>
      </c>
      <c r="F61">
        <v>5207.53</v>
      </c>
      <c r="G61">
        <v>5207.0200000000004</v>
      </c>
      <c r="H61">
        <v>242</v>
      </c>
      <c r="J61" s="1">
        <f t="shared" si="0"/>
        <v>46078.753449074073</v>
      </c>
      <c r="K61" s="2">
        <f t="shared" si="1"/>
        <v>46078.753472222219</v>
      </c>
      <c r="L61">
        <f t="shared" si="2"/>
        <v>1772042700</v>
      </c>
    </row>
    <row r="62" spans="1:12" x14ac:dyDescent="0.55000000000000004">
      <c r="A62">
        <v>1772042998</v>
      </c>
      <c r="B62" t="s">
        <v>6</v>
      </c>
      <c r="C62" t="s">
        <v>7</v>
      </c>
      <c r="D62">
        <v>5206.8900000000003</v>
      </c>
      <c r="E62">
        <v>5207.07</v>
      </c>
      <c r="F62">
        <v>5207.1000000000004</v>
      </c>
      <c r="G62">
        <v>5206.72</v>
      </c>
      <c r="H62">
        <v>208</v>
      </c>
      <c r="J62" s="1">
        <f t="shared" si="0"/>
        <v>46078.756921296299</v>
      </c>
      <c r="K62" s="2">
        <f t="shared" si="1"/>
        <v>46078.756944444445</v>
      </c>
      <c r="L62">
        <f t="shared" si="2"/>
        <v>1772043000</v>
      </c>
    </row>
    <row r="63" spans="1:12" x14ac:dyDescent="0.55000000000000004">
      <c r="A63">
        <v>1772043298</v>
      </c>
      <c r="B63" t="s">
        <v>6</v>
      </c>
      <c r="C63" t="s">
        <v>7</v>
      </c>
      <c r="D63">
        <v>5206.8</v>
      </c>
      <c r="E63">
        <v>5206.8900000000003</v>
      </c>
      <c r="F63">
        <v>5207.29</v>
      </c>
      <c r="G63">
        <v>5206.71</v>
      </c>
      <c r="H63">
        <v>221</v>
      </c>
      <c r="J63" s="1">
        <f t="shared" si="0"/>
        <v>46078.760393518518</v>
      </c>
      <c r="K63" s="2">
        <f t="shared" si="1"/>
        <v>46078.760416666664</v>
      </c>
      <c r="L63">
        <f t="shared" si="2"/>
        <v>1772043300</v>
      </c>
    </row>
    <row r="64" spans="1:12" x14ac:dyDescent="0.55000000000000004">
      <c r="A64">
        <v>1772043598</v>
      </c>
      <c r="B64" t="s">
        <v>6</v>
      </c>
      <c r="C64" t="s">
        <v>7</v>
      </c>
      <c r="D64">
        <v>5206.7700000000004</v>
      </c>
      <c r="E64">
        <v>5206.8</v>
      </c>
      <c r="F64">
        <v>5207.28</v>
      </c>
      <c r="G64">
        <v>5206.7299999999996</v>
      </c>
      <c r="H64">
        <v>227</v>
      </c>
      <c r="J64" s="1">
        <f t="shared" si="0"/>
        <v>46078.763865740737</v>
      </c>
      <c r="K64" s="2">
        <f t="shared" si="1"/>
        <v>46078.763888888891</v>
      </c>
      <c r="L64">
        <f t="shared" si="2"/>
        <v>1772043600</v>
      </c>
    </row>
    <row r="65" spans="1:12" x14ac:dyDescent="0.55000000000000004">
      <c r="A65">
        <v>1772043898</v>
      </c>
      <c r="B65" t="s">
        <v>6</v>
      </c>
      <c r="C65" t="s">
        <v>7</v>
      </c>
      <c r="D65">
        <v>5206.8</v>
      </c>
      <c r="E65">
        <v>5206.7700000000004</v>
      </c>
      <c r="F65">
        <v>5207.04</v>
      </c>
      <c r="G65">
        <v>5206.6400000000003</v>
      </c>
      <c r="H65">
        <v>142</v>
      </c>
      <c r="J65" s="1">
        <f t="shared" si="0"/>
        <v>46078.767337962963</v>
      </c>
      <c r="K65" s="2">
        <f t="shared" si="1"/>
        <v>46078.767361111109</v>
      </c>
      <c r="L65">
        <f t="shared" si="2"/>
        <v>1772043900</v>
      </c>
    </row>
    <row r="66" spans="1:12" x14ac:dyDescent="0.55000000000000004">
      <c r="A66">
        <v>1772044198</v>
      </c>
      <c r="B66" t="s">
        <v>6</v>
      </c>
      <c r="C66" t="s">
        <v>7</v>
      </c>
      <c r="D66">
        <v>5206.8</v>
      </c>
      <c r="E66">
        <v>5206.8</v>
      </c>
      <c r="F66">
        <v>5207.29</v>
      </c>
      <c r="G66">
        <v>5206.75</v>
      </c>
      <c r="H66">
        <v>284</v>
      </c>
      <c r="J66" s="1">
        <f t="shared" ref="J66:J129" si="3">(A66/86400)+25569</f>
        <v>46078.770810185189</v>
      </c>
      <c r="K66" s="2">
        <f t="shared" ref="K66:K129" si="4">CEILING(INT(J66*1440)/1440*288,1)/288</f>
        <v>46078.770833333336</v>
      </c>
      <c r="L66">
        <f t="shared" si="2"/>
        <v>1772044200</v>
      </c>
    </row>
    <row r="67" spans="1:12" x14ac:dyDescent="0.55000000000000004">
      <c r="A67">
        <v>1772044498</v>
      </c>
      <c r="B67" t="s">
        <v>6</v>
      </c>
      <c r="C67" t="s">
        <v>7</v>
      </c>
      <c r="D67">
        <v>5206.3900000000003</v>
      </c>
      <c r="E67">
        <v>5206.78</v>
      </c>
      <c r="F67">
        <v>5206.8100000000004</v>
      </c>
      <c r="G67">
        <v>5205.87</v>
      </c>
      <c r="H67">
        <v>250</v>
      </c>
      <c r="J67" s="1">
        <f t="shared" si="3"/>
        <v>46078.774282407408</v>
      </c>
      <c r="K67" s="2">
        <f t="shared" si="4"/>
        <v>46078.774305555555</v>
      </c>
      <c r="L67">
        <f t="shared" ref="L67:L130" si="5">MROUND((K67-25569)*86400,300)</f>
        <v>1772044500</v>
      </c>
    </row>
    <row r="68" spans="1:12" x14ac:dyDescent="0.55000000000000004">
      <c r="A68">
        <v>1772044798</v>
      </c>
      <c r="B68" t="s">
        <v>6</v>
      </c>
      <c r="C68" t="s">
        <v>7</v>
      </c>
      <c r="D68">
        <v>5205.13</v>
      </c>
      <c r="E68">
        <v>5206.33</v>
      </c>
      <c r="F68">
        <v>5206.6000000000004</v>
      </c>
      <c r="G68">
        <v>5204.95</v>
      </c>
      <c r="H68">
        <v>296</v>
      </c>
      <c r="J68" s="1">
        <f t="shared" si="3"/>
        <v>46078.777754629627</v>
      </c>
      <c r="K68" s="2">
        <f t="shared" si="4"/>
        <v>46078.777777777781</v>
      </c>
      <c r="L68">
        <f t="shared" si="5"/>
        <v>1772044800</v>
      </c>
    </row>
    <row r="69" spans="1:12" x14ac:dyDescent="0.55000000000000004">
      <c r="A69">
        <v>1772045098</v>
      </c>
      <c r="B69" t="s">
        <v>6</v>
      </c>
      <c r="C69" t="s">
        <v>7</v>
      </c>
      <c r="D69">
        <v>5200.95</v>
      </c>
      <c r="E69">
        <v>5205.13</v>
      </c>
      <c r="F69">
        <v>5205.38</v>
      </c>
      <c r="G69">
        <v>5200.71</v>
      </c>
      <c r="H69">
        <v>282</v>
      </c>
      <c r="J69" s="1">
        <f t="shared" si="3"/>
        <v>46078.781226851846</v>
      </c>
      <c r="K69" s="2">
        <f t="shared" si="4"/>
        <v>46078.78125</v>
      </c>
      <c r="L69">
        <f t="shared" si="5"/>
        <v>1772045100</v>
      </c>
    </row>
    <row r="70" spans="1:12" x14ac:dyDescent="0.55000000000000004">
      <c r="A70">
        <v>1772045398</v>
      </c>
      <c r="B70" t="s">
        <v>6</v>
      </c>
      <c r="C70" t="s">
        <v>7</v>
      </c>
      <c r="D70">
        <v>5202.58</v>
      </c>
      <c r="E70">
        <v>5200.99</v>
      </c>
      <c r="F70">
        <v>5204</v>
      </c>
      <c r="G70">
        <v>5200.84</v>
      </c>
      <c r="H70">
        <v>380</v>
      </c>
      <c r="J70" s="1">
        <f t="shared" si="3"/>
        <v>46078.784699074073</v>
      </c>
      <c r="K70" s="2">
        <f t="shared" si="4"/>
        <v>46078.784722222219</v>
      </c>
      <c r="L70">
        <f t="shared" si="5"/>
        <v>1772045400</v>
      </c>
    </row>
    <row r="71" spans="1:12" x14ac:dyDescent="0.55000000000000004">
      <c r="A71">
        <v>1772045698</v>
      </c>
      <c r="B71" t="s">
        <v>6</v>
      </c>
      <c r="C71" t="s">
        <v>7</v>
      </c>
      <c r="D71">
        <v>5202.12</v>
      </c>
      <c r="E71">
        <v>5202.63</v>
      </c>
      <c r="F71">
        <v>5203.55</v>
      </c>
      <c r="G71">
        <v>5201.2299999999996</v>
      </c>
      <c r="H71">
        <v>386</v>
      </c>
      <c r="J71" s="1">
        <f t="shared" si="3"/>
        <v>46078.788171296299</v>
      </c>
      <c r="K71" s="2">
        <f t="shared" si="4"/>
        <v>46078.788194444445</v>
      </c>
      <c r="L71">
        <f t="shared" si="5"/>
        <v>1772045700</v>
      </c>
    </row>
    <row r="72" spans="1:12" x14ac:dyDescent="0.55000000000000004">
      <c r="A72">
        <v>1772045998</v>
      </c>
      <c r="B72" t="s">
        <v>6</v>
      </c>
      <c r="C72" t="s">
        <v>7</v>
      </c>
      <c r="D72">
        <v>5200.91</v>
      </c>
      <c r="E72">
        <v>5202.12</v>
      </c>
      <c r="F72">
        <v>5202.74</v>
      </c>
      <c r="G72">
        <v>5200.91</v>
      </c>
      <c r="H72">
        <v>305</v>
      </c>
      <c r="J72" s="1">
        <f t="shared" si="3"/>
        <v>46078.791643518518</v>
      </c>
      <c r="K72" s="2">
        <f t="shared" si="4"/>
        <v>46078.791666666664</v>
      </c>
      <c r="L72">
        <f t="shared" si="5"/>
        <v>1772046000</v>
      </c>
    </row>
    <row r="73" spans="1:12" x14ac:dyDescent="0.55000000000000004">
      <c r="A73">
        <v>1772046298</v>
      </c>
      <c r="B73" t="s">
        <v>6</v>
      </c>
      <c r="C73" t="s">
        <v>7</v>
      </c>
      <c r="D73">
        <v>5194.29</v>
      </c>
      <c r="E73">
        <v>5201.04</v>
      </c>
      <c r="F73">
        <v>5201.18</v>
      </c>
      <c r="G73">
        <v>5194.07</v>
      </c>
      <c r="H73">
        <v>448</v>
      </c>
      <c r="J73" s="1">
        <f t="shared" si="3"/>
        <v>46078.795115740737</v>
      </c>
      <c r="K73" s="2">
        <f t="shared" si="4"/>
        <v>46078.795138888891</v>
      </c>
      <c r="L73">
        <f t="shared" si="5"/>
        <v>1772046300</v>
      </c>
    </row>
    <row r="74" spans="1:12" x14ac:dyDescent="0.55000000000000004">
      <c r="A74">
        <v>1772046598</v>
      </c>
      <c r="B74" t="s">
        <v>6</v>
      </c>
      <c r="C74" t="s">
        <v>7</v>
      </c>
      <c r="D74">
        <v>5207.04</v>
      </c>
      <c r="E74">
        <v>5194.3500000000004</v>
      </c>
      <c r="F74">
        <v>5207.87</v>
      </c>
      <c r="G74">
        <v>5191.67</v>
      </c>
      <c r="H74">
        <v>570</v>
      </c>
      <c r="J74" s="1">
        <f t="shared" si="3"/>
        <v>46078.798587962963</v>
      </c>
      <c r="K74" s="2">
        <f t="shared" si="4"/>
        <v>46078.798611111109</v>
      </c>
      <c r="L74">
        <f t="shared" si="5"/>
        <v>1772046600</v>
      </c>
    </row>
    <row r="75" spans="1:12" x14ac:dyDescent="0.55000000000000004">
      <c r="A75">
        <v>1772046898</v>
      </c>
      <c r="B75" t="s">
        <v>6</v>
      </c>
      <c r="C75" t="s">
        <v>7</v>
      </c>
      <c r="D75">
        <v>5200.55</v>
      </c>
      <c r="E75">
        <v>5207.16</v>
      </c>
      <c r="F75">
        <v>5207.22</v>
      </c>
      <c r="G75">
        <v>5200.4399999999996</v>
      </c>
      <c r="H75">
        <v>404</v>
      </c>
      <c r="J75" s="1">
        <f t="shared" si="3"/>
        <v>46078.802060185189</v>
      </c>
      <c r="K75" s="2">
        <f t="shared" si="4"/>
        <v>46078.802083333336</v>
      </c>
      <c r="L75">
        <f t="shared" si="5"/>
        <v>1772046900</v>
      </c>
    </row>
    <row r="76" spans="1:12" x14ac:dyDescent="0.55000000000000004">
      <c r="A76">
        <v>1772047198</v>
      </c>
      <c r="B76" t="s">
        <v>6</v>
      </c>
      <c r="C76" t="s">
        <v>7</v>
      </c>
      <c r="D76">
        <v>5197.32</v>
      </c>
      <c r="E76">
        <v>5200.5600000000004</v>
      </c>
      <c r="F76">
        <v>5200.6099999999997</v>
      </c>
      <c r="G76">
        <v>5194.3100000000004</v>
      </c>
      <c r="H76">
        <v>449</v>
      </c>
      <c r="J76" s="1">
        <f t="shared" si="3"/>
        <v>46078.805532407408</v>
      </c>
      <c r="K76" s="2">
        <f t="shared" si="4"/>
        <v>46078.805555555555</v>
      </c>
      <c r="L76">
        <f t="shared" si="5"/>
        <v>1772047200</v>
      </c>
    </row>
    <row r="77" spans="1:12" x14ac:dyDescent="0.55000000000000004">
      <c r="A77">
        <v>1772047498</v>
      </c>
      <c r="B77" t="s">
        <v>6</v>
      </c>
      <c r="C77" t="s">
        <v>7</v>
      </c>
      <c r="D77">
        <v>5202.59</v>
      </c>
      <c r="E77">
        <v>5197.32</v>
      </c>
      <c r="F77">
        <v>5202.7299999999996</v>
      </c>
      <c r="G77">
        <v>5194.0600000000004</v>
      </c>
      <c r="H77">
        <v>473</v>
      </c>
      <c r="J77" s="1">
        <f t="shared" si="3"/>
        <v>46078.809004629627</v>
      </c>
      <c r="K77" s="2">
        <f t="shared" si="4"/>
        <v>46078.809027777781</v>
      </c>
      <c r="L77">
        <f t="shared" si="5"/>
        <v>1772047500</v>
      </c>
    </row>
    <row r="78" spans="1:12" x14ac:dyDescent="0.55000000000000004">
      <c r="A78">
        <v>1772047798</v>
      </c>
      <c r="B78" t="s">
        <v>6</v>
      </c>
      <c r="C78" t="s">
        <v>7</v>
      </c>
      <c r="D78">
        <v>5202.51</v>
      </c>
      <c r="E78">
        <v>5202.76</v>
      </c>
      <c r="F78">
        <v>5204.51</v>
      </c>
      <c r="G78">
        <v>5199.62</v>
      </c>
      <c r="H78">
        <v>546</v>
      </c>
      <c r="J78" s="1">
        <f t="shared" si="3"/>
        <v>46078.812476851846</v>
      </c>
      <c r="K78" s="2">
        <f t="shared" si="4"/>
        <v>46078.8125</v>
      </c>
      <c r="L78">
        <f t="shared" si="5"/>
        <v>1772047800</v>
      </c>
    </row>
    <row r="79" spans="1:12" x14ac:dyDescent="0.55000000000000004">
      <c r="A79">
        <v>1772048098</v>
      </c>
      <c r="B79" t="s">
        <v>6</v>
      </c>
      <c r="C79" t="s">
        <v>7</v>
      </c>
      <c r="D79">
        <v>5201</v>
      </c>
      <c r="E79">
        <v>5202.5200000000004</v>
      </c>
      <c r="F79">
        <v>5206.3</v>
      </c>
      <c r="G79">
        <v>5200.84</v>
      </c>
      <c r="H79">
        <v>561</v>
      </c>
      <c r="J79" s="1">
        <f t="shared" si="3"/>
        <v>46078.815949074073</v>
      </c>
      <c r="K79" s="2">
        <f t="shared" si="4"/>
        <v>46078.815972222219</v>
      </c>
      <c r="L79">
        <f t="shared" si="5"/>
        <v>1772048100</v>
      </c>
    </row>
    <row r="80" spans="1:12" x14ac:dyDescent="0.55000000000000004">
      <c r="A80">
        <v>1772048398</v>
      </c>
      <c r="B80" t="s">
        <v>6</v>
      </c>
      <c r="C80" t="s">
        <v>7</v>
      </c>
      <c r="D80">
        <v>5204.32</v>
      </c>
      <c r="E80">
        <v>5200.97</v>
      </c>
      <c r="F80">
        <v>5205.1400000000003</v>
      </c>
      <c r="G80">
        <v>5200.72</v>
      </c>
      <c r="H80">
        <v>514</v>
      </c>
      <c r="J80" s="1">
        <f t="shared" si="3"/>
        <v>46078.819421296299</v>
      </c>
      <c r="K80" s="2">
        <f t="shared" si="4"/>
        <v>46078.819444444445</v>
      </c>
      <c r="L80">
        <f t="shared" si="5"/>
        <v>1772048400</v>
      </c>
    </row>
    <row r="81" spans="1:12" x14ac:dyDescent="0.55000000000000004">
      <c r="A81">
        <v>1772048698</v>
      </c>
      <c r="B81" t="s">
        <v>6</v>
      </c>
      <c r="C81" t="s">
        <v>7</v>
      </c>
      <c r="D81">
        <v>5205</v>
      </c>
      <c r="E81">
        <v>5204.32</v>
      </c>
      <c r="F81">
        <v>5207.58</v>
      </c>
      <c r="G81">
        <v>5200.29</v>
      </c>
      <c r="H81">
        <v>699</v>
      </c>
      <c r="J81" s="1">
        <f t="shared" si="3"/>
        <v>46078.822893518518</v>
      </c>
      <c r="K81" s="2">
        <f t="shared" si="4"/>
        <v>46078.822916666664</v>
      </c>
      <c r="L81">
        <f t="shared" si="5"/>
        <v>1772048700</v>
      </c>
    </row>
    <row r="82" spans="1:12" x14ac:dyDescent="0.55000000000000004">
      <c r="A82">
        <v>1772048998</v>
      </c>
      <c r="B82" t="s">
        <v>6</v>
      </c>
      <c r="C82" t="s">
        <v>7</v>
      </c>
      <c r="D82">
        <v>5204.97</v>
      </c>
      <c r="E82">
        <v>5204.8599999999997</v>
      </c>
      <c r="F82">
        <v>5208.32</v>
      </c>
      <c r="G82">
        <v>5200.63</v>
      </c>
      <c r="H82">
        <v>616</v>
      </c>
      <c r="J82" s="1">
        <f t="shared" si="3"/>
        <v>46078.826365740737</v>
      </c>
      <c r="K82" s="2">
        <f t="shared" si="4"/>
        <v>46078.826388888891</v>
      </c>
      <c r="L82">
        <f t="shared" si="5"/>
        <v>1772049000</v>
      </c>
    </row>
    <row r="83" spans="1:12" x14ac:dyDescent="0.55000000000000004">
      <c r="A83">
        <v>1772049298</v>
      </c>
      <c r="B83" t="s">
        <v>6</v>
      </c>
      <c r="C83" t="s">
        <v>7</v>
      </c>
      <c r="D83">
        <v>5204.87</v>
      </c>
      <c r="E83">
        <v>5205.32</v>
      </c>
      <c r="F83">
        <v>5207.55</v>
      </c>
      <c r="G83">
        <v>5203.6000000000004</v>
      </c>
      <c r="H83">
        <v>593</v>
      </c>
      <c r="J83" s="1">
        <f t="shared" si="3"/>
        <v>46078.829837962963</v>
      </c>
      <c r="K83" s="2">
        <f t="shared" si="4"/>
        <v>46078.829861111109</v>
      </c>
      <c r="L83">
        <f t="shared" si="5"/>
        <v>1772049300</v>
      </c>
    </row>
    <row r="84" spans="1:12" x14ac:dyDescent="0.55000000000000004">
      <c r="A84">
        <v>1772049598</v>
      </c>
      <c r="B84" t="s">
        <v>6</v>
      </c>
      <c r="C84" t="s">
        <v>7</v>
      </c>
      <c r="D84">
        <v>5201.76</v>
      </c>
      <c r="E84">
        <v>5204.88</v>
      </c>
      <c r="F84">
        <v>5205.24</v>
      </c>
      <c r="G84">
        <v>5196.8100000000004</v>
      </c>
      <c r="H84">
        <v>675</v>
      </c>
      <c r="J84" s="1">
        <f t="shared" si="3"/>
        <v>46078.833310185189</v>
      </c>
      <c r="K84" s="2">
        <f t="shared" si="4"/>
        <v>46078.833333333336</v>
      </c>
      <c r="L84">
        <f t="shared" si="5"/>
        <v>1772049600</v>
      </c>
    </row>
    <row r="85" spans="1:12" x14ac:dyDescent="0.55000000000000004">
      <c r="A85">
        <v>1772049898</v>
      </c>
      <c r="B85" t="s">
        <v>6</v>
      </c>
      <c r="C85" t="s">
        <v>7</v>
      </c>
      <c r="D85">
        <v>5202.46</v>
      </c>
      <c r="E85">
        <v>5201.76</v>
      </c>
      <c r="F85">
        <v>5205.8100000000004</v>
      </c>
      <c r="G85">
        <v>5200.96</v>
      </c>
      <c r="H85">
        <v>611</v>
      </c>
      <c r="J85" s="1">
        <f t="shared" si="3"/>
        <v>46078.836782407408</v>
      </c>
      <c r="K85" s="2">
        <f t="shared" si="4"/>
        <v>46078.836805555555</v>
      </c>
      <c r="L85">
        <f t="shared" si="5"/>
        <v>1772049900</v>
      </c>
    </row>
    <row r="86" spans="1:12" x14ac:dyDescent="0.55000000000000004">
      <c r="A86">
        <v>1772050198</v>
      </c>
      <c r="B86" t="s">
        <v>6</v>
      </c>
      <c r="C86" t="s">
        <v>7</v>
      </c>
      <c r="D86">
        <v>5195.2700000000004</v>
      </c>
      <c r="E86">
        <v>5202.46</v>
      </c>
      <c r="F86">
        <v>5206.05</v>
      </c>
      <c r="G86">
        <v>5195.1899999999996</v>
      </c>
      <c r="H86">
        <v>537</v>
      </c>
      <c r="J86" s="1">
        <f t="shared" si="3"/>
        <v>46078.840254629627</v>
      </c>
      <c r="K86" s="2">
        <f t="shared" si="4"/>
        <v>46078.840277777781</v>
      </c>
      <c r="L86">
        <f t="shared" si="5"/>
        <v>1772050200</v>
      </c>
    </row>
    <row r="87" spans="1:12" x14ac:dyDescent="0.55000000000000004">
      <c r="A87">
        <v>1772050498</v>
      </c>
      <c r="B87" t="s">
        <v>6</v>
      </c>
      <c r="C87" t="s">
        <v>7</v>
      </c>
      <c r="D87">
        <v>5184.8</v>
      </c>
      <c r="E87">
        <v>5195.5</v>
      </c>
      <c r="F87">
        <v>5196.3500000000004</v>
      </c>
      <c r="G87">
        <v>5183.51</v>
      </c>
      <c r="H87">
        <v>706</v>
      </c>
      <c r="J87" s="1">
        <f t="shared" si="3"/>
        <v>46078.843726851846</v>
      </c>
      <c r="K87" s="2">
        <f t="shared" si="4"/>
        <v>46078.84375</v>
      </c>
      <c r="L87">
        <f t="shared" si="5"/>
        <v>1772050500</v>
      </c>
    </row>
    <row r="88" spans="1:12" x14ac:dyDescent="0.55000000000000004">
      <c r="A88">
        <v>1772050798</v>
      </c>
      <c r="B88" t="s">
        <v>6</v>
      </c>
      <c r="C88" t="s">
        <v>7</v>
      </c>
      <c r="D88">
        <v>5189</v>
      </c>
      <c r="E88">
        <v>5184.83</v>
      </c>
      <c r="F88">
        <v>5189.0200000000004</v>
      </c>
      <c r="G88">
        <v>5183.2700000000004</v>
      </c>
      <c r="H88">
        <v>584</v>
      </c>
      <c r="J88" s="1">
        <f t="shared" si="3"/>
        <v>46078.847199074073</v>
      </c>
      <c r="K88" s="2">
        <f t="shared" si="4"/>
        <v>46078.847222222219</v>
      </c>
      <c r="L88">
        <f t="shared" si="5"/>
        <v>1772050800</v>
      </c>
    </row>
    <row r="89" spans="1:12" x14ac:dyDescent="0.55000000000000004">
      <c r="A89">
        <v>1772051098</v>
      </c>
      <c r="B89" t="s">
        <v>6</v>
      </c>
      <c r="C89" t="s">
        <v>7</v>
      </c>
      <c r="D89">
        <v>5186.1099999999997</v>
      </c>
      <c r="E89">
        <v>5189.32</v>
      </c>
      <c r="F89">
        <v>5193.3500000000004</v>
      </c>
      <c r="G89">
        <v>5185.75</v>
      </c>
      <c r="H89">
        <v>567</v>
      </c>
      <c r="J89" s="1">
        <f t="shared" si="3"/>
        <v>46078.850671296299</v>
      </c>
      <c r="K89" s="2">
        <f t="shared" si="4"/>
        <v>46078.850694444445</v>
      </c>
      <c r="L89">
        <f t="shared" si="5"/>
        <v>1772051100</v>
      </c>
    </row>
    <row r="90" spans="1:12" x14ac:dyDescent="0.55000000000000004">
      <c r="A90">
        <v>1772051398</v>
      </c>
      <c r="B90" t="s">
        <v>6</v>
      </c>
      <c r="C90" t="s">
        <v>7</v>
      </c>
      <c r="D90">
        <v>5188.12</v>
      </c>
      <c r="E90">
        <v>5186.71</v>
      </c>
      <c r="F90">
        <v>5190.6099999999997</v>
      </c>
      <c r="G90">
        <v>5180.6000000000004</v>
      </c>
      <c r="H90">
        <v>687</v>
      </c>
      <c r="J90" s="1">
        <f t="shared" si="3"/>
        <v>46078.854143518518</v>
      </c>
      <c r="K90" s="2">
        <f t="shared" si="4"/>
        <v>46078.854166666664</v>
      </c>
      <c r="L90">
        <f t="shared" si="5"/>
        <v>1772051400</v>
      </c>
    </row>
    <row r="91" spans="1:12" x14ac:dyDescent="0.55000000000000004">
      <c r="A91">
        <v>1772051698</v>
      </c>
      <c r="B91" t="s">
        <v>6</v>
      </c>
      <c r="C91" t="s">
        <v>7</v>
      </c>
      <c r="D91">
        <v>5183.41</v>
      </c>
      <c r="E91">
        <v>5188.1099999999997</v>
      </c>
      <c r="F91">
        <v>5188.49</v>
      </c>
      <c r="G91">
        <v>5181.25</v>
      </c>
      <c r="H91">
        <v>629</v>
      </c>
      <c r="J91" s="1">
        <f t="shared" si="3"/>
        <v>46078.857615740737</v>
      </c>
      <c r="K91" s="2">
        <f t="shared" si="4"/>
        <v>46078.857638888891</v>
      </c>
      <c r="L91">
        <f t="shared" si="5"/>
        <v>1772051700</v>
      </c>
    </row>
    <row r="92" spans="1:12" x14ac:dyDescent="0.55000000000000004">
      <c r="A92">
        <v>1772051998</v>
      </c>
      <c r="B92" t="s">
        <v>6</v>
      </c>
      <c r="C92" t="s">
        <v>7</v>
      </c>
      <c r="D92">
        <v>5181.4799999999996</v>
      </c>
      <c r="E92">
        <v>5183.38</v>
      </c>
      <c r="F92">
        <v>5184.2</v>
      </c>
      <c r="G92">
        <v>5177.3999999999996</v>
      </c>
      <c r="H92">
        <v>580</v>
      </c>
      <c r="J92" s="1">
        <f t="shared" si="3"/>
        <v>46078.861087962963</v>
      </c>
      <c r="K92" s="2">
        <f t="shared" si="4"/>
        <v>46078.861111111109</v>
      </c>
      <c r="L92">
        <f t="shared" si="5"/>
        <v>1772052000</v>
      </c>
    </row>
    <row r="93" spans="1:12" x14ac:dyDescent="0.55000000000000004">
      <c r="A93">
        <v>1772052298</v>
      </c>
      <c r="B93" t="s">
        <v>6</v>
      </c>
      <c r="C93" t="s">
        <v>7</v>
      </c>
      <c r="D93">
        <v>5173.57</v>
      </c>
      <c r="E93">
        <v>5181.4799999999996</v>
      </c>
      <c r="F93">
        <v>5181.4799999999996</v>
      </c>
      <c r="G93">
        <v>5167.2700000000004</v>
      </c>
      <c r="H93">
        <v>780</v>
      </c>
      <c r="J93" s="1">
        <f t="shared" si="3"/>
        <v>46078.864560185189</v>
      </c>
      <c r="K93" s="2">
        <f t="shared" si="4"/>
        <v>46078.864583333336</v>
      </c>
      <c r="L93">
        <f t="shared" si="5"/>
        <v>1772052300</v>
      </c>
    </row>
    <row r="94" spans="1:12" x14ac:dyDescent="0.55000000000000004">
      <c r="A94">
        <v>1772052598</v>
      </c>
      <c r="B94" t="s">
        <v>6</v>
      </c>
      <c r="C94" t="s">
        <v>7</v>
      </c>
      <c r="D94">
        <v>5178.01</v>
      </c>
      <c r="E94">
        <v>5173.53</v>
      </c>
      <c r="F94">
        <v>5180.59</v>
      </c>
      <c r="G94">
        <v>5172.18</v>
      </c>
      <c r="H94">
        <v>719</v>
      </c>
      <c r="J94" s="1">
        <f t="shared" si="3"/>
        <v>46078.868032407408</v>
      </c>
      <c r="K94" s="2">
        <f t="shared" si="4"/>
        <v>46078.868055555555</v>
      </c>
      <c r="L94">
        <f t="shared" si="5"/>
        <v>1772052600</v>
      </c>
    </row>
    <row r="95" spans="1:12" x14ac:dyDescent="0.55000000000000004">
      <c r="A95">
        <v>1772052898</v>
      </c>
      <c r="B95" t="s">
        <v>6</v>
      </c>
      <c r="C95" t="s">
        <v>7</v>
      </c>
      <c r="D95">
        <v>5152.16</v>
      </c>
      <c r="E95">
        <v>5178.01</v>
      </c>
      <c r="F95">
        <v>5178.01</v>
      </c>
      <c r="G95">
        <v>5145.45</v>
      </c>
      <c r="H95">
        <v>857</v>
      </c>
      <c r="J95" s="1">
        <f t="shared" si="3"/>
        <v>46078.871504629627</v>
      </c>
      <c r="K95" s="2">
        <f t="shared" si="4"/>
        <v>46078.871527777781</v>
      </c>
      <c r="L95">
        <f t="shared" si="5"/>
        <v>1772052900</v>
      </c>
    </row>
    <row r="96" spans="1:12" x14ac:dyDescent="0.55000000000000004">
      <c r="A96">
        <v>1772053198</v>
      </c>
      <c r="B96" t="s">
        <v>6</v>
      </c>
      <c r="C96" t="s">
        <v>7</v>
      </c>
      <c r="D96">
        <v>5156.08</v>
      </c>
      <c r="E96">
        <v>5152.1899999999996</v>
      </c>
      <c r="F96">
        <v>5160.12</v>
      </c>
      <c r="G96">
        <v>5150.5</v>
      </c>
      <c r="H96">
        <v>731</v>
      </c>
      <c r="J96" s="1">
        <f t="shared" si="3"/>
        <v>46078.874976851846</v>
      </c>
      <c r="K96" s="2">
        <f t="shared" si="4"/>
        <v>46078.875</v>
      </c>
      <c r="L96">
        <f t="shared" si="5"/>
        <v>1772053200</v>
      </c>
    </row>
    <row r="97" spans="1:12" x14ac:dyDescent="0.55000000000000004">
      <c r="A97">
        <v>1772053498</v>
      </c>
      <c r="B97" t="s">
        <v>6</v>
      </c>
      <c r="C97" t="s">
        <v>7</v>
      </c>
      <c r="D97">
        <v>5163.03</v>
      </c>
      <c r="E97">
        <v>5156.0600000000004</v>
      </c>
      <c r="F97">
        <v>5163.3100000000004</v>
      </c>
      <c r="G97">
        <v>5156.0600000000004</v>
      </c>
      <c r="H97">
        <v>518</v>
      </c>
      <c r="J97" s="1">
        <f t="shared" si="3"/>
        <v>46078.878449074073</v>
      </c>
      <c r="K97" s="2">
        <f t="shared" si="4"/>
        <v>46078.878472222219</v>
      </c>
      <c r="L97">
        <f t="shared" si="5"/>
        <v>1772053500</v>
      </c>
    </row>
    <row r="98" spans="1:12" x14ac:dyDescent="0.55000000000000004">
      <c r="A98">
        <v>1772053798</v>
      </c>
      <c r="B98" t="s">
        <v>6</v>
      </c>
      <c r="C98" t="s">
        <v>7</v>
      </c>
      <c r="D98">
        <v>5161.84</v>
      </c>
      <c r="E98">
        <v>5162.97</v>
      </c>
      <c r="F98">
        <v>5165.32</v>
      </c>
      <c r="G98">
        <v>5158.55</v>
      </c>
      <c r="H98">
        <v>607</v>
      </c>
      <c r="J98" s="1">
        <f t="shared" si="3"/>
        <v>46078.881921296299</v>
      </c>
      <c r="K98" s="2">
        <f t="shared" si="4"/>
        <v>46078.881944444445</v>
      </c>
      <c r="L98">
        <f t="shared" si="5"/>
        <v>1772053800</v>
      </c>
    </row>
    <row r="99" spans="1:12" x14ac:dyDescent="0.55000000000000004">
      <c r="A99">
        <v>1772054098</v>
      </c>
      <c r="B99" t="s">
        <v>6</v>
      </c>
      <c r="C99" t="s">
        <v>7</v>
      </c>
      <c r="D99">
        <v>5165.38</v>
      </c>
      <c r="E99">
        <v>5161.82</v>
      </c>
      <c r="F99">
        <v>5173.3599999999997</v>
      </c>
      <c r="G99">
        <v>5160.8599999999997</v>
      </c>
      <c r="H99">
        <v>603</v>
      </c>
      <c r="J99" s="1">
        <f t="shared" si="3"/>
        <v>46078.885393518518</v>
      </c>
      <c r="K99" s="2">
        <f t="shared" si="4"/>
        <v>46078.885416666664</v>
      </c>
      <c r="L99">
        <f t="shared" si="5"/>
        <v>1772054100</v>
      </c>
    </row>
    <row r="100" spans="1:12" x14ac:dyDescent="0.55000000000000004">
      <c r="A100">
        <v>1772054398</v>
      </c>
      <c r="B100" t="s">
        <v>6</v>
      </c>
      <c r="C100" t="s">
        <v>7</v>
      </c>
      <c r="D100">
        <v>5169.17</v>
      </c>
      <c r="E100">
        <v>5165.38</v>
      </c>
      <c r="F100">
        <v>5170.21</v>
      </c>
      <c r="G100">
        <v>5165.07</v>
      </c>
      <c r="H100">
        <v>347</v>
      </c>
      <c r="J100" s="1">
        <f t="shared" si="3"/>
        <v>46078.888865740737</v>
      </c>
      <c r="K100" s="2">
        <f t="shared" si="4"/>
        <v>46078.888888888891</v>
      </c>
      <c r="L100">
        <f t="shared" si="5"/>
        <v>1772054400</v>
      </c>
    </row>
    <row r="101" spans="1:12" x14ac:dyDescent="0.55000000000000004">
      <c r="A101">
        <v>1772054698</v>
      </c>
      <c r="B101" t="s">
        <v>6</v>
      </c>
      <c r="C101" t="s">
        <v>7</v>
      </c>
      <c r="D101">
        <v>5169.12</v>
      </c>
      <c r="E101">
        <v>5169.17</v>
      </c>
      <c r="F101">
        <v>5170.51</v>
      </c>
      <c r="G101">
        <v>5167.75</v>
      </c>
      <c r="H101">
        <v>362</v>
      </c>
      <c r="J101" s="1">
        <f t="shared" si="3"/>
        <v>46078.892337962963</v>
      </c>
      <c r="K101" s="2">
        <f t="shared" si="4"/>
        <v>46078.892361111109</v>
      </c>
      <c r="L101">
        <f t="shared" si="5"/>
        <v>1772054700</v>
      </c>
    </row>
    <row r="102" spans="1:12" x14ac:dyDescent="0.55000000000000004">
      <c r="A102">
        <v>1772054998</v>
      </c>
      <c r="B102" t="s">
        <v>6</v>
      </c>
      <c r="C102" t="s">
        <v>7</v>
      </c>
      <c r="D102">
        <v>5168.22</v>
      </c>
      <c r="E102">
        <v>5169.37</v>
      </c>
      <c r="F102">
        <v>5171.26</v>
      </c>
      <c r="G102">
        <v>5166.6899999999996</v>
      </c>
      <c r="H102">
        <v>490</v>
      </c>
      <c r="J102" s="1">
        <f t="shared" si="3"/>
        <v>46078.895810185189</v>
      </c>
      <c r="K102" s="2">
        <f t="shared" si="4"/>
        <v>46078.895833333336</v>
      </c>
      <c r="L102">
        <f t="shared" si="5"/>
        <v>1772055000</v>
      </c>
    </row>
    <row r="103" spans="1:12" x14ac:dyDescent="0.55000000000000004">
      <c r="A103">
        <v>1772055298</v>
      </c>
      <c r="B103" t="s">
        <v>6</v>
      </c>
      <c r="C103" t="s">
        <v>7</v>
      </c>
      <c r="D103">
        <v>5168.8999999999996</v>
      </c>
      <c r="E103">
        <v>5168.22</v>
      </c>
      <c r="F103">
        <v>5173.4799999999996</v>
      </c>
      <c r="G103">
        <v>5168.2</v>
      </c>
      <c r="H103">
        <v>433</v>
      </c>
      <c r="J103" s="1">
        <f t="shared" si="3"/>
        <v>46078.899282407408</v>
      </c>
      <c r="K103" s="2">
        <f t="shared" si="4"/>
        <v>46078.899305555555</v>
      </c>
      <c r="L103">
        <f t="shared" si="5"/>
        <v>1772055300</v>
      </c>
    </row>
    <row r="104" spans="1:12" x14ac:dyDescent="0.55000000000000004">
      <c r="A104">
        <v>1772055598</v>
      </c>
      <c r="B104" t="s">
        <v>6</v>
      </c>
      <c r="C104" t="s">
        <v>7</v>
      </c>
      <c r="D104">
        <v>5170.25</v>
      </c>
      <c r="E104">
        <v>5168.7299999999996</v>
      </c>
      <c r="F104">
        <v>5170.71</v>
      </c>
      <c r="G104">
        <v>5168.21</v>
      </c>
      <c r="H104">
        <v>414</v>
      </c>
      <c r="J104" s="1">
        <f t="shared" si="3"/>
        <v>46078.902754629627</v>
      </c>
      <c r="K104" s="2">
        <f t="shared" si="4"/>
        <v>46078.902777777781</v>
      </c>
      <c r="L104">
        <f t="shared" si="5"/>
        <v>1772055600</v>
      </c>
    </row>
    <row r="105" spans="1:12" x14ac:dyDescent="0.55000000000000004">
      <c r="A105">
        <v>1772055898</v>
      </c>
      <c r="B105" t="s">
        <v>6</v>
      </c>
      <c r="C105" t="s">
        <v>7</v>
      </c>
      <c r="D105">
        <v>5170.9399999999996</v>
      </c>
      <c r="E105">
        <v>5170.25</v>
      </c>
      <c r="F105">
        <v>5171.59</v>
      </c>
      <c r="G105">
        <v>5168.8900000000003</v>
      </c>
      <c r="H105">
        <v>389</v>
      </c>
      <c r="J105" s="1">
        <f t="shared" si="3"/>
        <v>46078.906226851846</v>
      </c>
      <c r="K105" s="2">
        <f t="shared" si="4"/>
        <v>46078.90625</v>
      </c>
      <c r="L105">
        <f t="shared" si="5"/>
        <v>1772055900</v>
      </c>
    </row>
    <row r="106" spans="1:12" x14ac:dyDescent="0.55000000000000004">
      <c r="A106">
        <v>1772056198</v>
      </c>
      <c r="B106" t="s">
        <v>6</v>
      </c>
      <c r="C106" t="s">
        <v>7</v>
      </c>
      <c r="D106">
        <v>5164.3100000000004</v>
      </c>
      <c r="E106">
        <v>5170.9399999999996</v>
      </c>
      <c r="F106">
        <v>5171.3999999999996</v>
      </c>
      <c r="G106">
        <v>5163.07</v>
      </c>
      <c r="H106">
        <v>414</v>
      </c>
      <c r="J106" s="1">
        <f t="shared" si="3"/>
        <v>46078.909699074073</v>
      </c>
      <c r="K106" s="2">
        <f t="shared" si="4"/>
        <v>46078.909722222219</v>
      </c>
      <c r="L106">
        <f t="shared" si="5"/>
        <v>1772056200</v>
      </c>
    </row>
    <row r="107" spans="1:12" x14ac:dyDescent="0.55000000000000004">
      <c r="A107">
        <v>1772056498</v>
      </c>
      <c r="B107" t="s">
        <v>6</v>
      </c>
      <c r="C107" t="s">
        <v>7</v>
      </c>
      <c r="D107">
        <v>5164.8900000000003</v>
      </c>
      <c r="E107">
        <v>5164.47</v>
      </c>
      <c r="F107">
        <v>5170.5200000000004</v>
      </c>
      <c r="G107">
        <v>5163.63</v>
      </c>
      <c r="H107">
        <v>425</v>
      </c>
      <c r="J107" s="1">
        <f t="shared" si="3"/>
        <v>46078.913171296299</v>
      </c>
      <c r="K107" s="2">
        <f t="shared" si="4"/>
        <v>46078.913194444445</v>
      </c>
      <c r="L107">
        <f t="shared" si="5"/>
        <v>1772056500</v>
      </c>
    </row>
    <row r="108" spans="1:12" x14ac:dyDescent="0.55000000000000004">
      <c r="A108">
        <v>1772060398</v>
      </c>
      <c r="B108" t="s">
        <v>6</v>
      </c>
      <c r="C108" t="s">
        <v>7</v>
      </c>
      <c r="D108">
        <v>5175.34</v>
      </c>
      <c r="E108">
        <v>5160.41</v>
      </c>
      <c r="F108">
        <v>5178.95</v>
      </c>
      <c r="G108">
        <v>5160.41</v>
      </c>
      <c r="H108">
        <v>474</v>
      </c>
      <c r="J108" s="1">
        <f t="shared" si="3"/>
        <v>46078.958310185189</v>
      </c>
      <c r="K108" s="2">
        <f t="shared" si="4"/>
        <v>46078.958333333336</v>
      </c>
      <c r="L108">
        <f t="shared" si="5"/>
        <v>1772060400</v>
      </c>
    </row>
    <row r="109" spans="1:12" x14ac:dyDescent="0.55000000000000004">
      <c r="A109">
        <v>1772060698</v>
      </c>
      <c r="B109" t="s">
        <v>6</v>
      </c>
      <c r="C109" t="s">
        <v>7</v>
      </c>
      <c r="D109">
        <v>5179.7299999999996</v>
      </c>
      <c r="E109">
        <v>5175.63</v>
      </c>
      <c r="F109">
        <v>5182.16</v>
      </c>
      <c r="G109">
        <v>5174.09</v>
      </c>
      <c r="H109">
        <v>424</v>
      </c>
      <c r="J109" s="1">
        <f t="shared" si="3"/>
        <v>46078.961782407408</v>
      </c>
      <c r="K109" s="2">
        <f t="shared" si="4"/>
        <v>46078.961805555555</v>
      </c>
      <c r="L109">
        <f t="shared" si="5"/>
        <v>1772060700</v>
      </c>
    </row>
    <row r="110" spans="1:12" x14ac:dyDescent="0.55000000000000004">
      <c r="A110">
        <v>1772060998</v>
      </c>
      <c r="B110" t="s">
        <v>6</v>
      </c>
      <c r="C110" t="s">
        <v>7</v>
      </c>
      <c r="D110">
        <v>5168.8</v>
      </c>
      <c r="E110">
        <v>5179.7299999999996</v>
      </c>
      <c r="F110">
        <v>5179.76</v>
      </c>
      <c r="G110">
        <v>5166.24</v>
      </c>
      <c r="H110">
        <v>400</v>
      </c>
      <c r="J110" s="1">
        <f t="shared" si="3"/>
        <v>46078.965254629627</v>
      </c>
      <c r="K110" s="2">
        <f t="shared" si="4"/>
        <v>46078.965277777781</v>
      </c>
      <c r="L110">
        <f t="shared" si="5"/>
        <v>1772061000</v>
      </c>
    </row>
    <row r="111" spans="1:12" x14ac:dyDescent="0.55000000000000004">
      <c r="A111">
        <v>1772061298</v>
      </c>
      <c r="B111" t="s">
        <v>6</v>
      </c>
      <c r="C111" t="s">
        <v>7</v>
      </c>
      <c r="D111">
        <v>5174.01</v>
      </c>
      <c r="E111">
        <v>5168.8</v>
      </c>
      <c r="F111">
        <v>5174.99</v>
      </c>
      <c r="G111">
        <v>5164.29</v>
      </c>
      <c r="H111">
        <v>470</v>
      </c>
      <c r="J111" s="1">
        <f t="shared" si="3"/>
        <v>46078.968726851846</v>
      </c>
      <c r="K111" s="2">
        <f t="shared" si="4"/>
        <v>46078.96875</v>
      </c>
      <c r="L111">
        <f t="shared" si="5"/>
        <v>1772061300</v>
      </c>
    </row>
    <row r="112" spans="1:12" x14ac:dyDescent="0.55000000000000004">
      <c r="A112">
        <v>1772061598</v>
      </c>
      <c r="B112" t="s">
        <v>6</v>
      </c>
      <c r="C112" t="s">
        <v>7</v>
      </c>
      <c r="D112">
        <v>5170.68</v>
      </c>
      <c r="E112">
        <v>5174.01</v>
      </c>
      <c r="F112">
        <v>5179.9799999999996</v>
      </c>
      <c r="G112">
        <v>5170.46</v>
      </c>
      <c r="H112">
        <v>385</v>
      </c>
      <c r="J112" s="1">
        <f t="shared" si="3"/>
        <v>46078.972199074073</v>
      </c>
      <c r="K112" s="2">
        <f t="shared" si="4"/>
        <v>46078.972222222219</v>
      </c>
      <c r="L112">
        <f t="shared" si="5"/>
        <v>1772061600</v>
      </c>
    </row>
    <row r="113" spans="1:12" x14ac:dyDescent="0.55000000000000004">
      <c r="A113">
        <v>1772061898</v>
      </c>
      <c r="B113" t="s">
        <v>6</v>
      </c>
      <c r="C113" t="s">
        <v>7</v>
      </c>
      <c r="D113">
        <v>5170.04</v>
      </c>
      <c r="E113">
        <v>5170.68</v>
      </c>
      <c r="F113">
        <v>5171.4399999999996</v>
      </c>
      <c r="G113">
        <v>5167.08</v>
      </c>
      <c r="H113">
        <v>320</v>
      </c>
      <c r="J113" s="1">
        <f t="shared" si="3"/>
        <v>46078.975671296299</v>
      </c>
      <c r="K113" s="2">
        <f t="shared" si="4"/>
        <v>46078.975694444445</v>
      </c>
      <c r="L113">
        <f t="shared" si="5"/>
        <v>1772061900</v>
      </c>
    </row>
    <row r="114" spans="1:12" x14ac:dyDescent="0.55000000000000004">
      <c r="A114">
        <v>1772062198</v>
      </c>
      <c r="B114" t="s">
        <v>6</v>
      </c>
      <c r="C114" t="s">
        <v>7</v>
      </c>
      <c r="D114">
        <v>5168.9799999999996</v>
      </c>
      <c r="E114">
        <v>5170.03</v>
      </c>
      <c r="F114">
        <v>5170.2299999999996</v>
      </c>
      <c r="G114">
        <v>5165.41</v>
      </c>
      <c r="H114">
        <v>371</v>
      </c>
      <c r="J114" s="1">
        <f t="shared" si="3"/>
        <v>46078.979143518518</v>
      </c>
      <c r="K114" s="2">
        <f t="shared" si="4"/>
        <v>46078.979166666664</v>
      </c>
      <c r="L114">
        <f t="shared" si="5"/>
        <v>1772062200</v>
      </c>
    </row>
    <row r="115" spans="1:12" x14ac:dyDescent="0.55000000000000004">
      <c r="A115">
        <v>1772062498</v>
      </c>
      <c r="B115" t="s">
        <v>6</v>
      </c>
      <c r="C115" t="s">
        <v>7</v>
      </c>
      <c r="D115">
        <v>5169.88</v>
      </c>
      <c r="E115">
        <v>5168.9799999999996</v>
      </c>
      <c r="F115">
        <v>5169.88</v>
      </c>
      <c r="G115">
        <v>5164.08</v>
      </c>
      <c r="H115">
        <v>351</v>
      </c>
      <c r="J115" s="1">
        <f t="shared" si="3"/>
        <v>46078.982615740737</v>
      </c>
      <c r="K115" s="2">
        <f t="shared" si="4"/>
        <v>46078.982638888891</v>
      </c>
      <c r="L115">
        <f t="shared" si="5"/>
        <v>1772062500</v>
      </c>
    </row>
    <row r="116" spans="1:12" x14ac:dyDescent="0.55000000000000004">
      <c r="A116">
        <v>1772062798</v>
      </c>
      <c r="B116" t="s">
        <v>6</v>
      </c>
      <c r="C116" t="s">
        <v>7</v>
      </c>
      <c r="D116">
        <v>5172.62</v>
      </c>
      <c r="E116">
        <v>5169.88</v>
      </c>
      <c r="F116">
        <v>5174.3500000000004</v>
      </c>
      <c r="G116">
        <v>5168.71</v>
      </c>
      <c r="H116">
        <v>377</v>
      </c>
      <c r="J116" s="1">
        <f t="shared" si="3"/>
        <v>46078.986087962963</v>
      </c>
      <c r="K116" s="2">
        <f t="shared" si="4"/>
        <v>46078.986111111109</v>
      </c>
      <c r="L116">
        <f t="shared" si="5"/>
        <v>1772062800</v>
      </c>
    </row>
    <row r="117" spans="1:12" x14ac:dyDescent="0.55000000000000004">
      <c r="A117">
        <v>1772063098</v>
      </c>
      <c r="B117" t="s">
        <v>6</v>
      </c>
      <c r="C117" t="s">
        <v>7</v>
      </c>
      <c r="D117">
        <v>5167.3100000000004</v>
      </c>
      <c r="E117">
        <v>5172.6499999999996</v>
      </c>
      <c r="F117">
        <v>5178.82</v>
      </c>
      <c r="G117">
        <v>5166.51</v>
      </c>
      <c r="H117">
        <v>515</v>
      </c>
      <c r="J117" s="1">
        <f t="shared" si="3"/>
        <v>46078.989560185189</v>
      </c>
      <c r="K117" s="2">
        <f t="shared" si="4"/>
        <v>46078.989583333336</v>
      </c>
      <c r="L117">
        <f t="shared" si="5"/>
        <v>1772063100</v>
      </c>
    </row>
    <row r="118" spans="1:12" x14ac:dyDescent="0.55000000000000004">
      <c r="A118">
        <v>1772063398</v>
      </c>
      <c r="B118" t="s">
        <v>6</v>
      </c>
      <c r="C118" t="s">
        <v>7</v>
      </c>
      <c r="D118">
        <v>5169.57</v>
      </c>
      <c r="E118">
        <v>5168.04</v>
      </c>
      <c r="F118">
        <v>5170.68</v>
      </c>
      <c r="G118">
        <v>5165.3</v>
      </c>
      <c r="H118">
        <v>488</v>
      </c>
      <c r="J118" s="1">
        <f t="shared" si="3"/>
        <v>46078.993032407408</v>
      </c>
      <c r="K118" s="2">
        <f t="shared" si="4"/>
        <v>46078.993055555555</v>
      </c>
      <c r="L118">
        <f t="shared" si="5"/>
        <v>1772063400</v>
      </c>
    </row>
    <row r="119" spans="1:12" x14ac:dyDescent="0.55000000000000004">
      <c r="A119">
        <v>1772063698</v>
      </c>
      <c r="B119" t="s">
        <v>6</v>
      </c>
      <c r="C119" t="s">
        <v>7</v>
      </c>
      <c r="D119">
        <v>5163.13</v>
      </c>
      <c r="E119">
        <v>5169.57</v>
      </c>
      <c r="F119">
        <v>5170.67</v>
      </c>
      <c r="G119">
        <v>5161.5200000000004</v>
      </c>
      <c r="H119">
        <v>552</v>
      </c>
      <c r="J119" s="1">
        <f t="shared" si="3"/>
        <v>46078.996504629627</v>
      </c>
      <c r="K119" s="2">
        <f t="shared" si="4"/>
        <v>46078.996527777781</v>
      </c>
      <c r="L119">
        <f t="shared" si="5"/>
        <v>1772063700</v>
      </c>
    </row>
    <row r="120" spans="1:12" x14ac:dyDescent="0.55000000000000004">
      <c r="A120">
        <v>1772063998</v>
      </c>
      <c r="B120" t="s">
        <v>6</v>
      </c>
      <c r="C120" t="s">
        <v>7</v>
      </c>
      <c r="D120">
        <v>5160.24</v>
      </c>
      <c r="E120">
        <v>5163.25</v>
      </c>
      <c r="F120">
        <v>5168.08</v>
      </c>
      <c r="G120">
        <v>5155.71</v>
      </c>
      <c r="H120">
        <v>718</v>
      </c>
      <c r="J120" s="1">
        <f t="shared" si="3"/>
        <v>46078.999976851846</v>
      </c>
      <c r="K120" s="2">
        <f t="shared" si="4"/>
        <v>46079</v>
      </c>
      <c r="L120">
        <f t="shared" si="5"/>
        <v>1772064000</v>
      </c>
    </row>
    <row r="121" spans="1:12" x14ac:dyDescent="0.55000000000000004">
      <c r="A121">
        <v>1772064298</v>
      </c>
      <c r="B121" t="s">
        <v>6</v>
      </c>
      <c r="C121" t="s">
        <v>7</v>
      </c>
      <c r="D121">
        <v>5161.95</v>
      </c>
      <c r="E121">
        <v>5160.3500000000004</v>
      </c>
      <c r="F121">
        <v>5167.3</v>
      </c>
      <c r="G121">
        <v>5156.41</v>
      </c>
      <c r="H121">
        <v>623</v>
      </c>
      <c r="J121" s="1">
        <f t="shared" si="3"/>
        <v>46079.003449074073</v>
      </c>
      <c r="K121" s="2">
        <f t="shared" si="4"/>
        <v>46079.003472222219</v>
      </c>
      <c r="L121">
        <f t="shared" si="5"/>
        <v>1772064300</v>
      </c>
    </row>
    <row r="122" spans="1:12" x14ac:dyDescent="0.55000000000000004">
      <c r="A122">
        <v>1772064598</v>
      </c>
      <c r="B122" t="s">
        <v>6</v>
      </c>
      <c r="C122" t="s">
        <v>7</v>
      </c>
      <c r="D122">
        <v>5167.67</v>
      </c>
      <c r="E122">
        <v>5161.95</v>
      </c>
      <c r="F122">
        <v>5169.33</v>
      </c>
      <c r="G122">
        <v>5160.82</v>
      </c>
      <c r="H122">
        <v>484</v>
      </c>
      <c r="J122" s="1">
        <f t="shared" si="3"/>
        <v>46079.006921296299</v>
      </c>
      <c r="K122" s="2">
        <f t="shared" si="4"/>
        <v>46079.006944444445</v>
      </c>
      <c r="L122">
        <f t="shared" si="5"/>
        <v>1772064600</v>
      </c>
    </row>
    <row r="123" spans="1:12" x14ac:dyDescent="0.55000000000000004">
      <c r="A123">
        <v>1772064898</v>
      </c>
      <c r="B123" t="s">
        <v>6</v>
      </c>
      <c r="C123" t="s">
        <v>7</v>
      </c>
      <c r="D123">
        <v>5169.72</v>
      </c>
      <c r="E123">
        <v>5167.67</v>
      </c>
      <c r="F123">
        <v>5174.5600000000004</v>
      </c>
      <c r="G123">
        <v>5167.59</v>
      </c>
      <c r="H123">
        <v>510</v>
      </c>
      <c r="J123" s="1">
        <f t="shared" si="3"/>
        <v>46079.010393518518</v>
      </c>
      <c r="K123" s="2">
        <f t="shared" si="4"/>
        <v>46079.010416666664</v>
      </c>
      <c r="L123">
        <f t="shared" si="5"/>
        <v>1772064900</v>
      </c>
    </row>
    <row r="124" spans="1:12" x14ac:dyDescent="0.55000000000000004">
      <c r="A124">
        <v>1772065198</v>
      </c>
      <c r="B124" t="s">
        <v>6</v>
      </c>
      <c r="C124" t="s">
        <v>7</v>
      </c>
      <c r="D124">
        <v>5180.9399999999996</v>
      </c>
      <c r="E124">
        <v>5170.1000000000004</v>
      </c>
      <c r="F124">
        <v>5182.62</v>
      </c>
      <c r="G124">
        <v>5169.8100000000004</v>
      </c>
      <c r="H124">
        <v>562</v>
      </c>
      <c r="J124" s="1">
        <f t="shared" si="3"/>
        <v>46079.013865740737</v>
      </c>
      <c r="K124" s="2">
        <f t="shared" si="4"/>
        <v>46079.013888888891</v>
      </c>
      <c r="L124">
        <f t="shared" si="5"/>
        <v>1772065200</v>
      </c>
    </row>
    <row r="125" spans="1:12" x14ac:dyDescent="0.55000000000000004">
      <c r="A125">
        <v>1772065498</v>
      </c>
      <c r="B125" t="s">
        <v>6</v>
      </c>
      <c r="C125" t="s">
        <v>7</v>
      </c>
      <c r="D125">
        <v>5185.25</v>
      </c>
      <c r="E125">
        <v>5180.99</v>
      </c>
      <c r="F125">
        <v>5186.34</v>
      </c>
      <c r="G125">
        <v>5179</v>
      </c>
      <c r="H125">
        <v>480</v>
      </c>
      <c r="J125" s="1">
        <f t="shared" si="3"/>
        <v>46079.017337962963</v>
      </c>
      <c r="K125" s="2">
        <f t="shared" si="4"/>
        <v>46079.017361111109</v>
      </c>
      <c r="L125">
        <f t="shared" si="5"/>
        <v>1772065500</v>
      </c>
    </row>
    <row r="126" spans="1:12" x14ac:dyDescent="0.55000000000000004">
      <c r="A126">
        <v>1772065798</v>
      </c>
      <c r="B126" t="s">
        <v>6</v>
      </c>
      <c r="C126" t="s">
        <v>7</v>
      </c>
      <c r="D126">
        <v>5182.32</v>
      </c>
      <c r="E126">
        <v>5185.45</v>
      </c>
      <c r="F126">
        <v>5189.46</v>
      </c>
      <c r="G126">
        <v>5182.32</v>
      </c>
      <c r="H126">
        <v>608</v>
      </c>
      <c r="J126" s="1">
        <f t="shared" si="3"/>
        <v>46079.020810185189</v>
      </c>
      <c r="K126" s="2">
        <f t="shared" si="4"/>
        <v>46079.020833333336</v>
      </c>
      <c r="L126">
        <f t="shared" si="5"/>
        <v>1772065800</v>
      </c>
    </row>
    <row r="127" spans="1:12" x14ac:dyDescent="0.55000000000000004">
      <c r="A127">
        <v>1772066098</v>
      </c>
      <c r="B127" t="s">
        <v>6</v>
      </c>
      <c r="C127" t="s">
        <v>7</v>
      </c>
      <c r="D127">
        <v>5182.63</v>
      </c>
      <c r="E127">
        <v>5182.38</v>
      </c>
      <c r="F127">
        <v>5185.18</v>
      </c>
      <c r="G127">
        <v>5181.43</v>
      </c>
      <c r="H127">
        <v>437</v>
      </c>
      <c r="J127" s="1">
        <f t="shared" si="3"/>
        <v>46079.024282407408</v>
      </c>
      <c r="K127" s="2">
        <f t="shared" si="4"/>
        <v>46079.024305555555</v>
      </c>
      <c r="L127">
        <f t="shared" si="5"/>
        <v>1772066100</v>
      </c>
    </row>
    <row r="128" spans="1:12" x14ac:dyDescent="0.55000000000000004">
      <c r="A128">
        <v>1772066398</v>
      </c>
      <c r="B128" t="s">
        <v>6</v>
      </c>
      <c r="C128" t="s">
        <v>7</v>
      </c>
      <c r="D128">
        <v>5188.37</v>
      </c>
      <c r="E128">
        <v>5182.6499999999996</v>
      </c>
      <c r="F128">
        <v>5188.43</v>
      </c>
      <c r="G128">
        <v>5181.29</v>
      </c>
      <c r="H128">
        <v>422</v>
      </c>
      <c r="J128" s="1">
        <f t="shared" si="3"/>
        <v>46079.027754629627</v>
      </c>
      <c r="K128" s="2">
        <f t="shared" si="4"/>
        <v>46079.027777777781</v>
      </c>
      <c r="L128">
        <f t="shared" si="5"/>
        <v>1772066400</v>
      </c>
    </row>
    <row r="129" spans="1:12" x14ac:dyDescent="0.55000000000000004">
      <c r="A129">
        <v>1772066698</v>
      </c>
      <c r="B129" t="s">
        <v>6</v>
      </c>
      <c r="C129" t="s">
        <v>7</v>
      </c>
      <c r="D129">
        <v>5185.97</v>
      </c>
      <c r="E129">
        <v>5188.37</v>
      </c>
      <c r="F129">
        <v>5190.0600000000004</v>
      </c>
      <c r="G129">
        <v>5185.24</v>
      </c>
      <c r="H129">
        <v>432</v>
      </c>
      <c r="J129" s="1">
        <f t="shared" si="3"/>
        <v>46079.031226851846</v>
      </c>
      <c r="K129" s="2">
        <f t="shared" si="4"/>
        <v>46079.03125</v>
      </c>
      <c r="L129">
        <f t="shared" si="5"/>
        <v>1772066700</v>
      </c>
    </row>
    <row r="130" spans="1:12" x14ac:dyDescent="0.55000000000000004">
      <c r="A130">
        <v>1772066998</v>
      </c>
      <c r="B130" t="s">
        <v>6</v>
      </c>
      <c r="C130" t="s">
        <v>7</v>
      </c>
      <c r="D130">
        <v>5189.7</v>
      </c>
      <c r="E130">
        <v>5185.88</v>
      </c>
      <c r="F130">
        <v>5191.1000000000004</v>
      </c>
      <c r="G130">
        <v>5184.97</v>
      </c>
      <c r="H130">
        <v>389</v>
      </c>
      <c r="J130" s="1">
        <f t="shared" ref="J130:J193" si="6">(A130/86400)+25569</f>
        <v>46079.034699074073</v>
      </c>
      <c r="K130" s="2">
        <f t="shared" ref="K130:K193" si="7">CEILING(INT(J130*1440)/1440*288,1)/288</f>
        <v>46079.034722222219</v>
      </c>
      <c r="L130">
        <f t="shared" si="5"/>
        <v>1772067000</v>
      </c>
    </row>
    <row r="131" spans="1:12" x14ac:dyDescent="0.55000000000000004">
      <c r="A131">
        <v>1772067298</v>
      </c>
      <c r="B131" t="s">
        <v>6</v>
      </c>
      <c r="C131" t="s">
        <v>7</v>
      </c>
      <c r="D131">
        <v>5188.3100000000004</v>
      </c>
      <c r="E131">
        <v>5189.72</v>
      </c>
      <c r="F131">
        <v>5192.1499999999996</v>
      </c>
      <c r="G131">
        <v>5186.13</v>
      </c>
      <c r="H131">
        <v>539</v>
      </c>
      <c r="J131" s="1">
        <f t="shared" si="6"/>
        <v>46079.038171296299</v>
      </c>
      <c r="K131" s="2">
        <f t="shared" si="7"/>
        <v>46079.038194444445</v>
      </c>
      <c r="L131">
        <f t="shared" ref="L131:L194" si="8">MROUND((K131-25569)*86400,300)</f>
        <v>1772067300</v>
      </c>
    </row>
    <row r="132" spans="1:12" x14ac:dyDescent="0.55000000000000004">
      <c r="A132">
        <v>1772067598</v>
      </c>
      <c r="B132" t="s">
        <v>6</v>
      </c>
      <c r="C132" t="s">
        <v>7</v>
      </c>
      <c r="D132">
        <v>5194.75</v>
      </c>
      <c r="E132">
        <v>5188.29</v>
      </c>
      <c r="F132">
        <v>5198.49</v>
      </c>
      <c r="G132">
        <v>5188.24</v>
      </c>
      <c r="H132">
        <v>858</v>
      </c>
      <c r="J132" s="1">
        <f t="shared" si="6"/>
        <v>46079.041643518518</v>
      </c>
      <c r="K132" s="2">
        <f t="shared" si="7"/>
        <v>46079.041666666664</v>
      </c>
      <c r="L132">
        <f t="shared" si="8"/>
        <v>1772067600</v>
      </c>
    </row>
    <row r="133" spans="1:12" x14ac:dyDescent="0.55000000000000004">
      <c r="A133">
        <v>1772067898</v>
      </c>
      <c r="B133" t="s">
        <v>6</v>
      </c>
      <c r="C133" t="s">
        <v>7</v>
      </c>
      <c r="D133">
        <v>5183.93</v>
      </c>
      <c r="E133">
        <v>5194.96</v>
      </c>
      <c r="F133">
        <v>5194.96</v>
      </c>
      <c r="G133">
        <v>5182.96</v>
      </c>
      <c r="H133">
        <v>688</v>
      </c>
      <c r="J133" s="1">
        <f t="shared" si="6"/>
        <v>46079.045115740737</v>
      </c>
      <c r="K133" s="2">
        <f t="shared" si="7"/>
        <v>46079.045138888891</v>
      </c>
      <c r="L133">
        <f t="shared" si="8"/>
        <v>1772067900</v>
      </c>
    </row>
    <row r="134" spans="1:12" x14ac:dyDescent="0.55000000000000004">
      <c r="A134">
        <v>1772068198</v>
      </c>
      <c r="B134" t="s">
        <v>6</v>
      </c>
      <c r="C134" t="s">
        <v>7</v>
      </c>
      <c r="D134">
        <v>5187.53</v>
      </c>
      <c r="E134">
        <v>5183.91</v>
      </c>
      <c r="F134">
        <v>5188.99</v>
      </c>
      <c r="G134">
        <v>5182.7700000000004</v>
      </c>
      <c r="H134">
        <v>700</v>
      </c>
      <c r="J134" s="1">
        <f t="shared" si="6"/>
        <v>46079.048587962963</v>
      </c>
      <c r="K134" s="2">
        <f t="shared" si="7"/>
        <v>46079.048611111109</v>
      </c>
      <c r="L134">
        <f t="shared" si="8"/>
        <v>1772068200</v>
      </c>
    </row>
    <row r="135" spans="1:12" x14ac:dyDescent="0.55000000000000004">
      <c r="A135">
        <v>1772068498</v>
      </c>
      <c r="B135" t="s">
        <v>6</v>
      </c>
      <c r="C135" t="s">
        <v>7</v>
      </c>
      <c r="D135">
        <v>5189.46</v>
      </c>
      <c r="E135">
        <v>5187.67</v>
      </c>
      <c r="F135">
        <v>5192.5</v>
      </c>
      <c r="G135">
        <v>5187.47</v>
      </c>
      <c r="H135">
        <v>590</v>
      </c>
      <c r="J135" s="1">
        <f t="shared" si="6"/>
        <v>46079.052060185189</v>
      </c>
      <c r="K135" s="2">
        <f t="shared" si="7"/>
        <v>46079.052083333336</v>
      </c>
      <c r="L135">
        <f t="shared" si="8"/>
        <v>1772068500</v>
      </c>
    </row>
    <row r="136" spans="1:12" x14ac:dyDescent="0.55000000000000004">
      <c r="A136">
        <v>1772068798</v>
      </c>
      <c r="B136" t="s">
        <v>6</v>
      </c>
      <c r="C136" t="s">
        <v>7</v>
      </c>
      <c r="D136">
        <v>5186.05</v>
      </c>
      <c r="E136">
        <v>5189.3999999999996</v>
      </c>
      <c r="F136">
        <v>5195.0200000000004</v>
      </c>
      <c r="G136">
        <v>5183.5200000000004</v>
      </c>
      <c r="H136">
        <v>613</v>
      </c>
      <c r="J136" s="1">
        <f t="shared" si="6"/>
        <v>46079.055532407408</v>
      </c>
      <c r="K136" s="2">
        <f t="shared" si="7"/>
        <v>46079.055555555555</v>
      </c>
      <c r="L136">
        <f t="shared" si="8"/>
        <v>1772068800</v>
      </c>
    </row>
    <row r="137" spans="1:12" x14ac:dyDescent="0.55000000000000004">
      <c r="A137">
        <v>1772069098</v>
      </c>
      <c r="B137" t="s">
        <v>6</v>
      </c>
      <c r="C137" t="s">
        <v>7</v>
      </c>
      <c r="D137">
        <v>5180.54</v>
      </c>
      <c r="E137">
        <v>5186.05</v>
      </c>
      <c r="F137">
        <v>5187.07</v>
      </c>
      <c r="G137">
        <v>5179.01</v>
      </c>
      <c r="H137">
        <v>562</v>
      </c>
      <c r="J137" s="1">
        <f t="shared" si="6"/>
        <v>46079.059004629627</v>
      </c>
      <c r="K137" s="2">
        <f t="shared" si="7"/>
        <v>46079.059027777781</v>
      </c>
      <c r="L137">
        <f t="shared" si="8"/>
        <v>1772069100</v>
      </c>
    </row>
    <row r="138" spans="1:12" x14ac:dyDescent="0.55000000000000004">
      <c r="A138">
        <v>1772069398</v>
      </c>
      <c r="B138" t="s">
        <v>6</v>
      </c>
      <c r="C138" t="s">
        <v>7</v>
      </c>
      <c r="D138">
        <v>5187.99</v>
      </c>
      <c r="E138">
        <v>5180.46</v>
      </c>
      <c r="F138">
        <v>5188.26</v>
      </c>
      <c r="G138">
        <v>5178.5600000000004</v>
      </c>
      <c r="H138">
        <v>661</v>
      </c>
      <c r="J138" s="1">
        <f t="shared" si="6"/>
        <v>46079.062476851846</v>
      </c>
      <c r="K138" s="2">
        <f t="shared" si="7"/>
        <v>46079.0625</v>
      </c>
      <c r="L138">
        <f t="shared" si="8"/>
        <v>1772069400</v>
      </c>
    </row>
    <row r="139" spans="1:12" x14ac:dyDescent="0.55000000000000004">
      <c r="A139">
        <v>1772069698</v>
      </c>
      <c r="B139" t="s">
        <v>6</v>
      </c>
      <c r="C139" t="s">
        <v>7</v>
      </c>
      <c r="D139">
        <v>5185.42</v>
      </c>
      <c r="E139">
        <v>5187.99</v>
      </c>
      <c r="F139">
        <v>5191.43</v>
      </c>
      <c r="G139">
        <v>5184.84</v>
      </c>
      <c r="H139">
        <v>643</v>
      </c>
      <c r="J139" s="1">
        <f t="shared" si="6"/>
        <v>46079.065949074073</v>
      </c>
      <c r="K139" s="2">
        <f t="shared" si="7"/>
        <v>46079.065972222219</v>
      </c>
      <c r="L139">
        <f t="shared" si="8"/>
        <v>1772069700</v>
      </c>
    </row>
    <row r="140" spans="1:12" x14ac:dyDescent="0.55000000000000004">
      <c r="A140">
        <v>1772069998</v>
      </c>
      <c r="B140" t="s">
        <v>6</v>
      </c>
      <c r="C140" t="s">
        <v>7</v>
      </c>
      <c r="D140">
        <v>5189.54</v>
      </c>
      <c r="E140">
        <v>5185.3599999999997</v>
      </c>
      <c r="F140">
        <v>5192.62</v>
      </c>
      <c r="G140">
        <v>5185.1400000000003</v>
      </c>
      <c r="H140">
        <v>571</v>
      </c>
      <c r="J140" s="1">
        <f t="shared" si="6"/>
        <v>46079.069421296299</v>
      </c>
      <c r="K140" s="2">
        <f t="shared" si="7"/>
        <v>46079.069444444445</v>
      </c>
      <c r="L140">
        <f t="shared" si="8"/>
        <v>1772070000</v>
      </c>
    </row>
    <row r="141" spans="1:12" x14ac:dyDescent="0.55000000000000004">
      <c r="A141">
        <v>1772070298</v>
      </c>
      <c r="B141" t="s">
        <v>6</v>
      </c>
      <c r="C141" t="s">
        <v>7</v>
      </c>
      <c r="D141">
        <v>5189.93</v>
      </c>
      <c r="E141">
        <v>5189.55</v>
      </c>
      <c r="F141">
        <v>5192.2</v>
      </c>
      <c r="G141">
        <v>5187.08</v>
      </c>
      <c r="H141">
        <v>622</v>
      </c>
      <c r="J141" s="1">
        <f t="shared" si="6"/>
        <v>46079.072893518518</v>
      </c>
      <c r="K141" s="2">
        <f t="shared" si="7"/>
        <v>46079.072916666664</v>
      </c>
      <c r="L141">
        <f t="shared" si="8"/>
        <v>1772070300</v>
      </c>
    </row>
    <row r="142" spans="1:12" x14ac:dyDescent="0.55000000000000004">
      <c r="A142">
        <v>1772070598</v>
      </c>
      <c r="B142" t="s">
        <v>6</v>
      </c>
      <c r="C142" t="s">
        <v>7</v>
      </c>
      <c r="D142">
        <v>5191.16</v>
      </c>
      <c r="E142">
        <v>5189.93</v>
      </c>
      <c r="F142">
        <v>5193.5200000000004</v>
      </c>
      <c r="G142">
        <v>5185.1000000000004</v>
      </c>
      <c r="H142">
        <v>624</v>
      </c>
      <c r="J142" s="1">
        <f t="shared" si="6"/>
        <v>46079.076365740737</v>
      </c>
      <c r="K142" s="2">
        <f t="shared" si="7"/>
        <v>46079.076388888891</v>
      </c>
      <c r="L142">
        <f t="shared" si="8"/>
        <v>1772070600</v>
      </c>
    </row>
    <row r="143" spans="1:12" x14ac:dyDescent="0.55000000000000004">
      <c r="A143">
        <v>1772070898</v>
      </c>
      <c r="B143" t="s">
        <v>6</v>
      </c>
      <c r="C143" t="s">
        <v>7</v>
      </c>
      <c r="D143">
        <v>5191.71</v>
      </c>
      <c r="E143">
        <v>5191.21</v>
      </c>
      <c r="F143">
        <v>5194.08</v>
      </c>
      <c r="G143">
        <v>5190.34</v>
      </c>
      <c r="H143">
        <v>497</v>
      </c>
      <c r="J143" s="1">
        <f t="shared" si="6"/>
        <v>46079.079837962963</v>
      </c>
      <c r="K143" s="2">
        <f t="shared" si="7"/>
        <v>46079.079861111109</v>
      </c>
      <c r="L143">
        <f t="shared" si="8"/>
        <v>1772070900</v>
      </c>
    </row>
    <row r="144" spans="1:12" x14ac:dyDescent="0.55000000000000004">
      <c r="A144">
        <v>1772071198</v>
      </c>
      <c r="B144" t="s">
        <v>6</v>
      </c>
      <c r="C144" t="s">
        <v>7</v>
      </c>
      <c r="D144">
        <v>5190.17</v>
      </c>
      <c r="E144">
        <v>5191.71</v>
      </c>
      <c r="F144">
        <v>5195.51</v>
      </c>
      <c r="G144">
        <v>5187.74</v>
      </c>
      <c r="H144">
        <v>530</v>
      </c>
      <c r="J144" s="1">
        <f t="shared" si="6"/>
        <v>46079.083310185189</v>
      </c>
      <c r="K144" s="2">
        <f t="shared" si="7"/>
        <v>46079.083333333336</v>
      </c>
      <c r="L144">
        <f t="shared" si="8"/>
        <v>1772071200</v>
      </c>
    </row>
    <row r="145" spans="1:12" x14ac:dyDescent="0.55000000000000004">
      <c r="A145">
        <v>1772071498</v>
      </c>
      <c r="B145" t="s">
        <v>6</v>
      </c>
      <c r="C145" t="s">
        <v>7</v>
      </c>
      <c r="D145">
        <v>5187.26</v>
      </c>
      <c r="E145">
        <v>5190.17</v>
      </c>
      <c r="F145">
        <v>5190.2700000000004</v>
      </c>
      <c r="G145">
        <v>5184.7700000000004</v>
      </c>
      <c r="H145">
        <v>460</v>
      </c>
      <c r="J145" s="1">
        <f t="shared" si="6"/>
        <v>46079.086782407408</v>
      </c>
      <c r="K145" s="2">
        <f t="shared" si="7"/>
        <v>46079.086805555555</v>
      </c>
      <c r="L145">
        <f t="shared" si="8"/>
        <v>1772071500</v>
      </c>
    </row>
    <row r="146" spans="1:12" x14ac:dyDescent="0.55000000000000004">
      <c r="A146">
        <v>1772071798</v>
      </c>
      <c r="B146" t="s">
        <v>6</v>
      </c>
      <c r="C146" t="s">
        <v>7</v>
      </c>
      <c r="D146">
        <v>5183.0600000000004</v>
      </c>
      <c r="E146">
        <v>5187.26</v>
      </c>
      <c r="F146">
        <v>5190.97</v>
      </c>
      <c r="G146">
        <v>5182.2</v>
      </c>
      <c r="H146">
        <v>537</v>
      </c>
      <c r="J146" s="1">
        <f t="shared" si="6"/>
        <v>46079.090254629627</v>
      </c>
      <c r="K146" s="2">
        <f t="shared" si="7"/>
        <v>46079.090277777781</v>
      </c>
      <c r="L146">
        <f t="shared" si="8"/>
        <v>1772071800</v>
      </c>
    </row>
    <row r="147" spans="1:12" x14ac:dyDescent="0.55000000000000004">
      <c r="A147">
        <v>1772072098</v>
      </c>
      <c r="B147" t="s">
        <v>6</v>
      </c>
      <c r="C147" t="s">
        <v>7</v>
      </c>
      <c r="D147">
        <v>5188.25</v>
      </c>
      <c r="E147">
        <v>5183.13</v>
      </c>
      <c r="F147">
        <v>5190.04</v>
      </c>
      <c r="G147">
        <v>5181.8</v>
      </c>
      <c r="H147">
        <v>395</v>
      </c>
      <c r="J147" s="1">
        <f t="shared" si="6"/>
        <v>46079.093726851846</v>
      </c>
      <c r="K147" s="2">
        <f t="shared" si="7"/>
        <v>46079.09375</v>
      </c>
      <c r="L147">
        <f t="shared" si="8"/>
        <v>1772072100</v>
      </c>
    </row>
    <row r="148" spans="1:12" x14ac:dyDescent="0.55000000000000004">
      <c r="A148">
        <v>1772072398</v>
      </c>
      <c r="B148" t="s">
        <v>6</v>
      </c>
      <c r="C148" t="s">
        <v>7</v>
      </c>
      <c r="D148">
        <v>5183.4399999999996</v>
      </c>
      <c r="E148">
        <v>5188.24</v>
      </c>
      <c r="F148">
        <v>5189.3500000000004</v>
      </c>
      <c r="G148">
        <v>5181.3500000000004</v>
      </c>
      <c r="H148">
        <v>354</v>
      </c>
      <c r="J148" s="1">
        <f t="shared" si="6"/>
        <v>46079.097199074073</v>
      </c>
      <c r="K148" s="2">
        <f t="shared" si="7"/>
        <v>46079.097222222219</v>
      </c>
      <c r="L148">
        <f t="shared" si="8"/>
        <v>1772072400</v>
      </c>
    </row>
    <row r="149" spans="1:12" x14ac:dyDescent="0.55000000000000004">
      <c r="A149">
        <v>1772072698</v>
      </c>
      <c r="B149" t="s">
        <v>6</v>
      </c>
      <c r="C149" t="s">
        <v>7</v>
      </c>
      <c r="D149">
        <v>5180.79</v>
      </c>
      <c r="E149">
        <v>5183.53</v>
      </c>
      <c r="F149">
        <v>5184.7</v>
      </c>
      <c r="G149">
        <v>5180.67</v>
      </c>
      <c r="H149">
        <v>405</v>
      </c>
      <c r="J149" s="1">
        <f t="shared" si="6"/>
        <v>46079.100671296299</v>
      </c>
      <c r="K149" s="2">
        <f t="shared" si="7"/>
        <v>46079.100694444445</v>
      </c>
      <c r="L149">
        <f t="shared" si="8"/>
        <v>1772072700</v>
      </c>
    </row>
    <row r="150" spans="1:12" x14ac:dyDescent="0.55000000000000004">
      <c r="A150">
        <v>1772072998</v>
      </c>
      <c r="B150" t="s">
        <v>6</v>
      </c>
      <c r="C150" t="s">
        <v>7</v>
      </c>
      <c r="D150">
        <v>5178.87</v>
      </c>
      <c r="E150">
        <v>5180.79</v>
      </c>
      <c r="F150">
        <v>5183.7299999999996</v>
      </c>
      <c r="G150">
        <v>5178.12</v>
      </c>
      <c r="H150">
        <v>628</v>
      </c>
      <c r="J150" s="1">
        <f t="shared" si="6"/>
        <v>46079.104143518518</v>
      </c>
      <c r="K150" s="2">
        <f t="shared" si="7"/>
        <v>46079.104166666664</v>
      </c>
      <c r="L150">
        <f t="shared" si="8"/>
        <v>1772073000</v>
      </c>
    </row>
    <row r="151" spans="1:12" x14ac:dyDescent="0.55000000000000004">
      <c r="A151">
        <v>1772073298</v>
      </c>
      <c r="B151" t="s">
        <v>6</v>
      </c>
      <c r="C151" t="s">
        <v>7</v>
      </c>
      <c r="D151">
        <v>5180.5200000000004</v>
      </c>
      <c r="E151">
        <v>5178.72</v>
      </c>
      <c r="F151">
        <v>5184.17</v>
      </c>
      <c r="G151">
        <v>5174.7299999999996</v>
      </c>
      <c r="H151">
        <v>623</v>
      </c>
      <c r="J151" s="1">
        <f t="shared" si="6"/>
        <v>46079.107615740737</v>
      </c>
      <c r="K151" s="2">
        <f t="shared" si="7"/>
        <v>46079.107638888891</v>
      </c>
      <c r="L151">
        <f t="shared" si="8"/>
        <v>1772073300</v>
      </c>
    </row>
    <row r="152" spans="1:12" x14ac:dyDescent="0.55000000000000004">
      <c r="A152">
        <v>1772073598</v>
      </c>
      <c r="B152" t="s">
        <v>6</v>
      </c>
      <c r="C152" t="s">
        <v>7</v>
      </c>
      <c r="D152">
        <v>5176.09</v>
      </c>
      <c r="E152">
        <v>5180.25</v>
      </c>
      <c r="F152">
        <v>5180.3900000000003</v>
      </c>
      <c r="G152">
        <v>5174.34</v>
      </c>
      <c r="H152">
        <v>708</v>
      </c>
      <c r="J152" s="1">
        <f t="shared" si="6"/>
        <v>46079.111087962963</v>
      </c>
      <c r="K152" s="2">
        <f t="shared" si="7"/>
        <v>46079.111111111109</v>
      </c>
      <c r="L152">
        <f t="shared" si="8"/>
        <v>1772073600</v>
      </c>
    </row>
    <row r="153" spans="1:12" x14ac:dyDescent="0.55000000000000004">
      <c r="A153">
        <v>1772073898</v>
      </c>
      <c r="B153" t="s">
        <v>6</v>
      </c>
      <c r="C153" t="s">
        <v>7</v>
      </c>
      <c r="D153">
        <v>5180.78</v>
      </c>
      <c r="E153">
        <v>5176.09</v>
      </c>
      <c r="F153">
        <v>5183.21</v>
      </c>
      <c r="G153">
        <v>5176.09</v>
      </c>
      <c r="H153">
        <v>599</v>
      </c>
      <c r="J153" s="1">
        <f t="shared" si="6"/>
        <v>46079.114560185189</v>
      </c>
      <c r="K153" s="2">
        <f t="shared" si="7"/>
        <v>46079.114583333336</v>
      </c>
      <c r="L153">
        <f t="shared" si="8"/>
        <v>1772073900</v>
      </c>
    </row>
    <row r="154" spans="1:12" x14ac:dyDescent="0.55000000000000004">
      <c r="A154">
        <v>1772074198</v>
      </c>
      <c r="B154" t="s">
        <v>6</v>
      </c>
      <c r="C154" t="s">
        <v>7</v>
      </c>
      <c r="D154">
        <v>5184.6899999999996</v>
      </c>
      <c r="E154">
        <v>5180.78</v>
      </c>
      <c r="F154">
        <v>5184.7700000000004</v>
      </c>
      <c r="G154">
        <v>5180.7299999999996</v>
      </c>
      <c r="H154">
        <v>504</v>
      </c>
      <c r="J154" s="1">
        <f t="shared" si="6"/>
        <v>46079.118032407408</v>
      </c>
      <c r="K154" s="2">
        <f t="shared" si="7"/>
        <v>46079.118055555555</v>
      </c>
      <c r="L154">
        <f t="shared" si="8"/>
        <v>1772074200</v>
      </c>
    </row>
    <row r="155" spans="1:12" x14ac:dyDescent="0.55000000000000004">
      <c r="A155">
        <v>1772074498</v>
      </c>
      <c r="B155" t="s">
        <v>6</v>
      </c>
      <c r="C155" t="s">
        <v>7</v>
      </c>
      <c r="D155">
        <v>5184.34</v>
      </c>
      <c r="E155">
        <v>5184.74</v>
      </c>
      <c r="F155">
        <v>5186.34</v>
      </c>
      <c r="G155">
        <v>5183.78</v>
      </c>
      <c r="H155">
        <v>490</v>
      </c>
      <c r="J155" s="1">
        <f t="shared" si="6"/>
        <v>46079.121504629627</v>
      </c>
      <c r="K155" s="2">
        <f t="shared" si="7"/>
        <v>46079.121527777781</v>
      </c>
      <c r="L155">
        <f t="shared" si="8"/>
        <v>1772074500</v>
      </c>
    </row>
    <row r="156" spans="1:12" x14ac:dyDescent="0.55000000000000004">
      <c r="A156">
        <v>1772074798</v>
      </c>
      <c r="B156" t="s">
        <v>6</v>
      </c>
      <c r="C156" t="s">
        <v>7</v>
      </c>
      <c r="D156">
        <v>5187.4399999999996</v>
      </c>
      <c r="E156">
        <v>5184.41</v>
      </c>
      <c r="F156">
        <v>5187.6099999999997</v>
      </c>
      <c r="G156">
        <v>5182.95</v>
      </c>
      <c r="H156">
        <v>524</v>
      </c>
      <c r="J156" s="1">
        <f t="shared" si="6"/>
        <v>46079.124976851846</v>
      </c>
      <c r="K156" s="2">
        <f t="shared" si="7"/>
        <v>46079.125</v>
      </c>
      <c r="L156">
        <f t="shared" si="8"/>
        <v>1772074800</v>
      </c>
    </row>
    <row r="157" spans="1:12" x14ac:dyDescent="0.55000000000000004">
      <c r="A157">
        <v>1772075098</v>
      </c>
      <c r="B157" t="s">
        <v>6</v>
      </c>
      <c r="C157" t="s">
        <v>7</v>
      </c>
      <c r="D157">
        <v>5185.97</v>
      </c>
      <c r="E157">
        <v>5187.4399999999996</v>
      </c>
      <c r="F157">
        <v>5187.53</v>
      </c>
      <c r="G157">
        <v>5184.33</v>
      </c>
      <c r="H157">
        <v>484</v>
      </c>
      <c r="J157" s="1">
        <f t="shared" si="6"/>
        <v>46079.128449074073</v>
      </c>
      <c r="K157" s="2">
        <f t="shared" si="7"/>
        <v>46079.128472222219</v>
      </c>
      <c r="L157">
        <f t="shared" si="8"/>
        <v>1772075100</v>
      </c>
    </row>
    <row r="158" spans="1:12" x14ac:dyDescent="0.55000000000000004">
      <c r="A158">
        <v>1772075398</v>
      </c>
      <c r="B158" t="s">
        <v>6</v>
      </c>
      <c r="C158" t="s">
        <v>7</v>
      </c>
      <c r="D158">
        <v>5187.26</v>
      </c>
      <c r="E158">
        <v>5186.04</v>
      </c>
      <c r="F158">
        <v>5188.1400000000003</v>
      </c>
      <c r="G158">
        <v>5184.3599999999997</v>
      </c>
      <c r="H158">
        <v>429</v>
      </c>
      <c r="J158" s="1">
        <f t="shared" si="6"/>
        <v>46079.131921296299</v>
      </c>
      <c r="K158" s="2">
        <f t="shared" si="7"/>
        <v>46079.131944444445</v>
      </c>
      <c r="L158">
        <f t="shared" si="8"/>
        <v>1772075400</v>
      </c>
    </row>
    <row r="159" spans="1:12" x14ac:dyDescent="0.55000000000000004">
      <c r="A159">
        <v>1772075698</v>
      </c>
      <c r="B159" t="s">
        <v>6</v>
      </c>
      <c r="C159" t="s">
        <v>7</v>
      </c>
      <c r="D159">
        <v>5190.1899999999996</v>
      </c>
      <c r="E159">
        <v>5187.25</v>
      </c>
      <c r="F159">
        <v>5193.82</v>
      </c>
      <c r="G159">
        <v>5185.54</v>
      </c>
      <c r="H159">
        <v>543</v>
      </c>
      <c r="J159" s="1">
        <f t="shared" si="6"/>
        <v>46079.135393518518</v>
      </c>
      <c r="K159" s="2">
        <f t="shared" si="7"/>
        <v>46079.135416666664</v>
      </c>
      <c r="L159">
        <f t="shared" si="8"/>
        <v>1772075700</v>
      </c>
    </row>
    <row r="160" spans="1:12" x14ac:dyDescent="0.55000000000000004">
      <c r="A160">
        <v>1772075998</v>
      </c>
      <c r="B160" t="s">
        <v>6</v>
      </c>
      <c r="C160" t="s">
        <v>7</v>
      </c>
      <c r="D160">
        <v>5191.04</v>
      </c>
      <c r="E160">
        <v>5190.18</v>
      </c>
      <c r="F160">
        <v>5191.72</v>
      </c>
      <c r="G160">
        <v>5187.8900000000003</v>
      </c>
      <c r="H160">
        <v>470</v>
      </c>
      <c r="J160" s="1">
        <f t="shared" si="6"/>
        <v>46079.138865740737</v>
      </c>
      <c r="K160" s="2">
        <f t="shared" si="7"/>
        <v>46079.138888888891</v>
      </c>
      <c r="L160">
        <f t="shared" si="8"/>
        <v>1772076000</v>
      </c>
    </row>
    <row r="161" spans="1:12" x14ac:dyDescent="0.55000000000000004">
      <c r="A161">
        <v>1772076298</v>
      </c>
      <c r="B161" t="s">
        <v>6</v>
      </c>
      <c r="C161" t="s">
        <v>7</v>
      </c>
      <c r="D161">
        <v>5188.3500000000004</v>
      </c>
      <c r="E161">
        <v>5190.9399999999996</v>
      </c>
      <c r="F161">
        <v>5191.25</v>
      </c>
      <c r="G161">
        <v>5187.78</v>
      </c>
      <c r="H161">
        <v>392</v>
      </c>
      <c r="J161" s="1">
        <f t="shared" si="6"/>
        <v>46079.142337962963</v>
      </c>
      <c r="K161" s="2">
        <f t="shared" si="7"/>
        <v>46079.142361111109</v>
      </c>
      <c r="L161">
        <f t="shared" si="8"/>
        <v>1772076300</v>
      </c>
    </row>
    <row r="162" spans="1:12" x14ac:dyDescent="0.55000000000000004">
      <c r="A162">
        <v>1772076598</v>
      </c>
      <c r="B162" t="s">
        <v>6</v>
      </c>
      <c r="C162" t="s">
        <v>7</v>
      </c>
      <c r="D162">
        <v>5188.5600000000004</v>
      </c>
      <c r="E162">
        <v>5188.3500000000004</v>
      </c>
      <c r="F162">
        <v>5189.7700000000004</v>
      </c>
      <c r="G162">
        <v>5187.8999999999996</v>
      </c>
      <c r="H162">
        <v>369</v>
      </c>
      <c r="J162" s="1">
        <f t="shared" si="6"/>
        <v>46079.145810185189</v>
      </c>
      <c r="K162" s="2">
        <f t="shared" si="7"/>
        <v>46079.145833333336</v>
      </c>
      <c r="L162">
        <f t="shared" si="8"/>
        <v>1772076600</v>
      </c>
    </row>
    <row r="163" spans="1:12" x14ac:dyDescent="0.55000000000000004">
      <c r="A163">
        <v>1772076898</v>
      </c>
      <c r="B163" t="s">
        <v>6</v>
      </c>
      <c r="C163" t="s">
        <v>7</v>
      </c>
      <c r="D163">
        <v>5186.58</v>
      </c>
      <c r="E163">
        <v>5188.6000000000004</v>
      </c>
      <c r="F163">
        <v>5188.82</v>
      </c>
      <c r="G163">
        <v>5186.17</v>
      </c>
      <c r="H163">
        <v>256</v>
      </c>
      <c r="J163" s="1">
        <f t="shared" si="6"/>
        <v>46079.149282407408</v>
      </c>
      <c r="K163" s="2">
        <f t="shared" si="7"/>
        <v>46079.149305555555</v>
      </c>
      <c r="L163">
        <f t="shared" si="8"/>
        <v>1772076900</v>
      </c>
    </row>
    <row r="164" spans="1:12" x14ac:dyDescent="0.55000000000000004">
      <c r="A164">
        <v>1772077198</v>
      </c>
      <c r="B164" t="s">
        <v>6</v>
      </c>
      <c r="C164" t="s">
        <v>7</v>
      </c>
      <c r="D164">
        <v>5186.18</v>
      </c>
      <c r="E164">
        <v>5186.75</v>
      </c>
      <c r="F164">
        <v>5188.75</v>
      </c>
      <c r="G164">
        <v>5185.95</v>
      </c>
      <c r="H164">
        <v>288</v>
      </c>
      <c r="J164" s="1">
        <f t="shared" si="6"/>
        <v>46079.152754629627</v>
      </c>
      <c r="K164" s="2">
        <f t="shared" si="7"/>
        <v>46079.152777777781</v>
      </c>
      <c r="L164">
        <f t="shared" si="8"/>
        <v>1772077200</v>
      </c>
    </row>
    <row r="165" spans="1:12" x14ac:dyDescent="0.55000000000000004">
      <c r="A165">
        <v>1772077498</v>
      </c>
      <c r="B165" t="s">
        <v>6</v>
      </c>
      <c r="C165" t="s">
        <v>7</v>
      </c>
      <c r="D165">
        <v>5188.6099999999997</v>
      </c>
      <c r="E165">
        <v>5186.18</v>
      </c>
      <c r="F165">
        <v>5188.63</v>
      </c>
      <c r="G165">
        <v>5184.24</v>
      </c>
      <c r="H165">
        <v>334</v>
      </c>
      <c r="J165" s="1">
        <f t="shared" si="6"/>
        <v>46079.156226851846</v>
      </c>
      <c r="K165" s="2">
        <f t="shared" si="7"/>
        <v>46079.15625</v>
      </c>
      <c r="L165">
        <f t="shared" si="8"/>
        <v>1772077500</v>
      </c>
    </row>
    <row r="166" spans="1:12" x14ac:dyDescent="0.55000000000000004">
      <c r="A166">
        <v>1772077798</v>
      </c>
      <c r="B166" t="s">
        <v>6</v>
      </c>
      <c r="C166" t="s">
        <v>7</v>
      </c>
      <c r="D166">
        <v>5191.34</v>
      </c>
      <c r="E166">
        <v>5188.6099999999997</v>
      </c>
      <c r="F166">
        <v>5191.5200000000004</v>
      </c>
      <c r="G166">
        <v>5187.75</v>
      </c>
      <c r="H166">
        <v>329</v>
      </c>
      <c r="J166" s="1">
        <f t="shared" si="6"/>
        <v>46079.159699074073</v>
      </c>
      <c r="K166" s="2">
        <f t="shared" si="7"/>
        <v>46079.159722222219</v>
      </c>
      <c r="L166">
        <f t="shared" si="8"/>
        <v>1772077800</v>
      </c>
    </row>
    <row r="167" spans="1:12" x14ac:dyDescent="0.55000000000000004">
      <c r="A167">
        <v>1772078098</v>
      </c>
      <c r="B167" t="s">
        <v>6</v>
      </c>
      <c r="C167" t="s">
        <v>7</v>
      </c>
      <c r="D167">
        <v>5192.63</v>
      </c>
      <c r="E167">
        <v>5191.3599999999997</v>
      </c>
      <c r="F167">
        <v>5192.87</v>
      </c>
      <c r="G167">
        <v>5190.46</v>
      </c>
      <c r="H167">
        <v>308</v>
      </c>
      <c r="J167" s="1">
        <f t="shared" si="6"/>
        <v>46079.163171296299</v>
      </c>
      <c r="K167" s="2">
        <f t="shared" si="7"/>
        <v>46079.163194444445</v>
      </c>
      <c r="L167">
        <f t="shared" si="8"/>
        <v>1772078100</v>
      </c>
    </row>
    <row r="168" spans="1:12" x14ac:dyDescent="0.55000000000000004">
      <c r="A168">
        <v>1772078398</v>
      </c>
      <c r="B168" t="s">
        <v>6</v>
      </c>
      <c r="C168" t="s">
        <v>7</v>
      </c>
      <c r="D168">
        <v>5194.08</v>
      </c>
      <c r="E168">
        <v>5192.63</v>
      </c>
      <c r="F168">
        <v>5195.47</v>
      </c>
      <c r="G168">
        <v>5192.38</v>
      </c>
      <c r="H168">
        <v>393</v>
      </c>
      <c r="J168" s="1">
        <f t="shared" si="6"/>
        <v>46079.166643518518</v>
      </c>
      <c r="K168" s="2">
        <f t="shared" si="7"/>
        <v>46079.166666666664</v>
      </c>
      <c r="L168">
        <f t="shared" si="8"/>
        <v>1772078400</v>
      </c>
    </row>
    <row r="169" spans="1:12" x14ac:dyDescent="0.55000000000000004">
      <c r="A169">
        <v>1772078698</v>
      </c>
      <c r="B169" t="s">
        <v>6</v>
      </c>
      <c r="C169" t="s">
        <v>7</v>
      </c>
      <c r="D169">
        <v>5195.76</v>
      </c>
      <c r="E169">
        <v>5194.09</v>
      </c>
      <c r="F169">
        <v>5196.53</v>
      </c>
      <c r="G169">
        <v>5193.34</v>
      </c>
      <c r="H169">
        <v>306</v>
      </c>
      <c r="J169" s="1">
        <f t="shared" si="6"/>
        <v>46079.170115740737</v>
      </c>
      <c r="K169" s="2">
        <f t="shared" si="7"/>
        <v>46079.170138888891</v>
      </c>
      <c r="L169">
        <f t="shared" si="8"/>
        <v>1772078700</v>
      </c>
    </row>
    <row r="170" spans="1:12" x14ac:dyDescent="0.55000000000000004">
      <c r="A170">
        <v>1772078998</v>
      </c>
      <c r="B170" t="s">
        <v>6</v>
      </c>
      <c r="C170" t="s">
        <v>7</v>
      </c>
      <c r="D170">
        <v>5196.8</v>
      </c>
      <c r="E170">
        <v>5195.76</v>
      </c>
      <c r="F170">
        <v>5199.09</v>
      </c>
      <c r="G170">
        <v>5194.96</v>
      </c>
      <c r="H170">
        <v>320</v>
      </c>
      <c r="J170" s="1">
        <f t="shared" si="6"/>
        <v>46079.173587962963</v>
      </c>
      <c r="K170" s="2">
        <f t="shared" si="7"/>
        <v>46079.173611111109</v>
      </c>
      <c r="L170">
        <f t="shared" si="8"/>
        <v>1772079000</v>
      </c>
    </row>
    <row r="171" spans="1:12" x14ac:dyDescent="0.55000000000000004">
      <c r="A171">
        <v>1772079298</v>
      </c>
      <c r="B171" t="s">
        <v>6</v>
      </c>
      <c r="C171" t="s">
        <v>7</v>
      </c>
      <c r="D171">
        <v>5193.83</v>
      </c>
      <c r="E171">
        <v>5196.8500000000004</v>
      </c>
      <c r="F171">
        <v>5197.1000000000004</v>
      </c>
      <c r="G171">
        <v>5191.6499999999996</v>
      </c>
      <c r="H171">
        <v>314</v>
      </c>
      <c r="J171" s="1">
        <f t="shared" si="6"/>
        <v>46079.177060185189</v>
      </c>
      <c r="K171" s="2">
        <f t="shared" si="7"/>
        <v>46079.177083333336</v>
      </c>
      <c r="L171">
        <f t="shared" si="8"/>
        <v>1772079300</v>
      </c>
    </row>
    <row r="172" spans="1:12" x14ac:dyDescent="0.55000000000000004">
      <c r="A172">
        <v>1772079598</v>
      </c>
      <c r="B172" t="s">
        <v>6</v>
      </c>
      <c r="C172" t="s">
        <v>7</v>
      </c>
      <c r="D172">
        <v>5193.75</v>
      </c>
      <c r="E172">
        <v>5193.83</v>
      </c>
      <c r="F172">
        <v>5195.37</v>
      </c>
      <c r="G172">
        <v>5191.54</v>
      </c>
      <c r="H172">
        <v>328</v>
      </c>
      <c r="J172" s="1">
        <f t="shared" si="6"/>
        <v>46079.180532407408</v>
      </c>
      <c r="K172" s="2">
        <f t="shared" si="7"/>
        <v>46079.180555555555</v>
      </c>
      <c r="L172">
        <f t="shared" si="8"/>
        <v>1772079600</v>
      </c>
    </row>
    <row r="173" spans="1:12" x14ac:dyDescent="0.55000000000000004">
      <c r="A173">
        <v>1772079898</v>
      </c>
      <c r="B173" t="s">
        <v>6</v>
      </c>
      <c r="C173" t="s">
        <v>7</v>
      </c>
      <c r="D173">
        <v>5194.13</v>
      </c>
      <c r="E173">
        <v>5193.75</v>
      </c>
      <c r="F173">
        <v>5194.75</v>
      </c>
      <c r="G173">
        <v>5191.7</v>
      </c>
      <c r="H173">
        <v>320</v>
      </c>
      <c r="J173" s="1">
        <f t="shared" si="6"/>
        <v>46079.184004629627</v>
      </c>
      <c r="K173" s="2">
        <f t="shared" si="7"/>
        <v>46079.184027777781</v>
      </c>
      <c r="L173">
        <f t="shared" si="8"/>
        <v>1772079900</v>
      </c>
    </row>
    <row r="174" spans="1:12" x14ac:dyDescent="0.55000000000000004">
      <c r="A174">
        <v>1772080198</v>
      </c>
      <c r="B174" t="s">
        <v>6</v>
      </c>
      <c r="C174" t="s">
        <v>7</v>
      </c>
      <c r="D174">
        <v>5194.8599999999997</v>
      </c>
      <c r="E174">
        <v>5194.0600000000004</v>
      </c>
      <c r="F174">
        <v>5195.01</v>
      </c>
      <c r="G174">
        <v>5192.8</v>
      </c>
      <c r="H174">
        <v>278</v>
      </c>
      <c r="J174" s="1">
        <f t="shared" si="6"/>
        <v>46079.187476851846</v>
      </c>
      <c r="K174" s="2">
        <f t="shared" si="7"/>
        <v>46079.1875</v>
      </c>
      <c r="L174">
        <f t="shared" si="8"/>
        <v>1772080200</v>
      </c>
    </row>
    <row r="175" spans="1:12" x14ac:dyDescent="0.55000000000000004">
      <c r="A175">
        <v>1772080498</v>
      </c>
      <c r="B175" t="s">
        <v>6</v>
      </c>
      <c r="C175" t="s">
        <v>7</v>
      </c>
      <c r="D175">
        <v>5195.3999999999996</v>
      </c>
      <c r="E175">
        <v>5194.8599999999997</v>
      </c>
      <c r="F175">
        <v>5195.57</v>
      </c>
      <c r="G175">
        <v>5194.22</v>
      </c>
      <c r="H175">
        <v>229</v>
      </c>
      <c r="J175" s="1">
        <f t="shared" si="6"/>
        <v>46079.190949074073</v>
      </c>
      <c r="K175" s="2">
        <f t="shared" si="7"/>
        <v>46079.190972222219</v>
      </c>
      <c r="L175">
        <f t="shared" si="8"/>
        <v>1772080500</v>
      </c>
    </row>
    <row r="176" spans="1:12" x14ac:dyDescent="0.55000000000000004">
      <c r="A176">
        <v>1772080798</v>
      </c>
      <c r="B176" t="s">
        <v>6</v>
      </c>
      <c r="C176" t="s">
        <v>7</v>
      </c>
      <c r="D176">
        <v>5194.26</v>
      </c>
      <c r="E176">
        <v>5195.3999999999996</v>
      </c>
      <c r="F176">
        <v>5195.8</v>
      </c>
      <c r="G176">
        <v>5194.1099999999997</v>
      </c>
      <c r="H176">
        <v>236</v>
      </c>
      <c r="J176" s="1">
        <f t="shared" si="6"/>
        <v>46079.194421296299</v>
      </c>
      <c r="K176" s="2">
        <f t="shared" si="7"/>
        <v>46079.194444444445</v>
      </c>
      <c r="L176">
        <f t="shared" si="8"/>
        <v>1772080800</v>
      </c>
    </row>
    <row r="177" spans="1:12" x14ac:dyDescent="0.55000000000000004">
      <c r="A177">
        <v>1772081098</v>
      </c>
      <c r="B177" t="s">
        <v>6</v>
      </c>
      <c r="C177" t="s">
        <v>7</v>
      </c>
      <c r="D177">
        <v>5191.38</v>
      </c>
      <c r="E177">
        <v>5194.26</v>
      </c>
      <c r="F177">
        <v>5194.8</v>
      </c>
      <c r="G177">
        <v>5190.66</v>
      </c>
      <c r="H177">
        <v>289</v>
      </c>
      <c r="J177" s="1">
        <f t="shared" si="6"/>
        <v>46079.197893518518</v>
      </c>
      <c r="K177" s="2">
        <f t="shared" si="7"/>
        <v>46079.197916666664</v>
      </c>
      <c r="L177">
        <f t="shared" si="8"/>
        <v>1772081100</v>
      </c>
    </row>
    <row r="178" spans="1:12" x14ac:dyDescent="0.55000000000000004">
      <c r="A178">
        <v>1772081398</v>
      </c>
      <c r="B178" t="s">
        <v>6</v>
      </c>
      <c r="C178" t="s">
        <v>7</v>
      </c>
      <c r="D178">
        <v>5192.6099999999997</v>
      </c>
      <c r="E178">
        <v>5191.38</v>
      </c>
      <c r="F178">
        <v>5192.97</v>
      </c>
      <c r="G178">
        <v>5190.49</v>
      </c>
      <c r="H178">
        <v>260</v>
      </c>
      <c r="J178" s="1">
        <f t="shared" si="6"/>
        <v>46079.201365740737</v>
      </c>
      <c r="K178" s="2">
        <f t="shared" si="7"/>
        <v>46079.201388888891</v>
      </c>
      <c r="L178">
        <f t="shared" si="8"/>
        <v>1772081400</v>
      </c>
    </row>
    <row r="179" spans="1:12" x14ac:dyDescent="0.55000000000000004">
      <c r="A179">
        <v>1772081698</v>
      </c>
      <c r="B179" t="s">
        <v>6</v>
      </c>
      <c r="C179" t="s">
        <v>7</v>
      </c>
      <c r="D179">
        <v>5192.6899999999996</v>
      </c>
      <c r="E179">
        <v>5192.6000000000004</v>
      </c>
      <c r="F179">
        <v>5193.5600000000004</v>
      </c>
      <c r="G179">
        <v>5192.05</v>
      </c>
      <c r="H179">
        <v>277</v>
      </c>
      <c r="J179" s="1">
        <f t="shared" si="6"/>
        <v>46079.204837962963</v>
      </c>
      <c r="K179" s="2">
        <f t="shared" si="7"/>
        <v>46079.204861111109</v>
      </c>
      <c r="L179">
        <f t="shared" si="8"/>
        <v>1772081700</v>
      </c>
    </row>
    <row r="180" spans="1:12" x14ac:dyDescent="0.55000000000000004">
      <c r="A180">
        <v>1772081998</v>
      </c>
      <c r="B180" t="s">
        <v>6</v>
      </c>
      <c r="C180" t="s">
        <v>7</v>
      </c>
      <c r="D180">
        <v>5193.25</v>
      </c>
      <c r="E180">
        <v>5192.6899999999996</v>
      </c>
      <c r="F180">
        <v>5195.22</v>
      </c>
      <c r="G180">
        <v>5190.54</v>
      </c>
      <c r="H180">
        <v>306</v>
      </c>
      <c r="J180" s="1">
        <f t="shared" si="6"/>
        <v>46079.208310185189</v>
      </c>
      <c r="K180" s="2">
        <f t="shared" si="7"/>
        <v>46079.208333333336</v>
      </c>
      <c r="L180">
        <f t="shared" si="8"/>
        <v>1772082000</v>
      </c>
    </row>
    <row r="181" spans="1:12" x14ac:dyDescent="0.55000000000000004">
      <c r="A181">
        <v>1772082298</v>
      </c>
      <c r="B181" t="s">
        <v>6</v>
      </c>
      <c r="C181" t="s">
        <v>7</v>
      </c>
      <c r="D181">
        <v>5194.54</v>
      </c>
      <c r="E181">
        <v>5193.25</v>
      </c>
      <c r="F181">
        <v>5194.54</v>
      </c>
      <c r="G181">
        <v>5192.0200000000004</v>
      </c>
      <c r="H181">
        <v>267</v>
      </c>
      <c r="J181" s="1">
        <f t="shared" si="6"/>
        <v>46079.211782407408</v>
      </c>
      <c r="K181" s="2">
        <f t="shared" si="7"/>
        <v>46079.211805555555</v>
      </c>
      <c r="L181">
        <f t="shared" si="8"/>
        <v>1772082300</v>
      </c>
    </row>
    <row r="182" spans="1:12" x14ac:dyDescent="0.55000000000000004">
      <c r="A182">
        <v>1772082598</v>
      </c>
      <c r="B182" t="s">
        <v>6</v>
      </c>
      <c r="C182" t="s">
        <v>7</v>
      </c>
      <c r="D182">
        <v>5197.8500000000004</v>
      </c>
      <c r="E182">
        <v>5194.5600000000004</v>
      </c>
      <c r="F182">
        <v>5199.62</v>
      </c>
      <c r="G182">
        <v>5193.6000000000004</v>
      </c>
      <c r="H182">
        <v>456</v>
      </c>
      <c r="J182" s="1">
        <f t="shared" si="6"/>
        <v>46079.215254629627</v>
      </c>
      <c r="K182" s="2">
        <f t="shared" si="7"/>
        <v>46079.215277777781</v>
      </c>
      <c r="L182">
        <f t="shared" si="8"/>
        <v>1772082600</v>
      </c>
    </row>
    <row r="183" spans="1:12" x14ac:dyDescent="0.55000000000000004">
      <c r="A183">
        <v>1772082898</v>
      </c>
      <c r="B183" t="s">
        <v>6</v>
      </c>
      <c r="C183" t="s">
        <v>7</v>
      </c>
      <c r="D183">
        <v>5199.82</v>
      </c>
      <c r="E183">
        <v>5197.92</v>
      </c>
      <c r="F183">
        <v>5202.41</v>
      </c>
      <c r="G183">
        <v>5196.62</v>
      </c>
      <c r="H183">
        <v>451</v>
      </c>
      <c r="J183" s="1">
        <f t="shared" si="6"/>
        <v>46079.218726851846</v>
      </c>
      <c r="K183" s="2">
        <f t="shared" si="7"/>
        <v>46079.21875</v>
      </c>
      <c r="L183">
        <f t="shared" si="8"/>
        <v>1772082900</v>
      </c>
    </row>
    <row r="184" spans="1:12" x14ac:dyDescent="0.55000000000000004">
      <c r="A184">
        <v>1772083198</v>
      </c>
      <c r="B184" t="s">
        <v>6</v>
      </c>
      <c r="C184" t="s">
        <v>7</v>
      </c>
      <c r="D184">
        <v>5202.71</v>
      </c>
      <c r="E184">
        <v>5199.91</v>
      </c>
      <c r="F184">
        <v>5203.1000000000004</v>
      </c>
      <c r="G184">
        <v>5197.9799999999996</v>
      </c>
      <c r="H184">
        <v>397</v>
      </c>
      <c r="J184" s="1">
        <f t="shared" si="6"/>
        <v>46079.222199074073</v>
      </c>
      <c r="K184" s="2">
        <f t="shared" si="7"/>
        <v>46079.222222222219</v>
      </c>
      <c r="L184">
        <f t="shared" si="8"/>
        <v>1772083200</v>
      </c>
    </row>
    <row r="185" spans="1:12" x14ac:dyDescent="0.55000000000000004">
      <c r="A185">
        <v>1772083498</v>
      </c>
      <c r="B185" t="s">
        <v>6</v>
      </c>
      <c r="C185" t="s">
        <v>7</v>
      </c>
      <c r="D185">
        <v>5200.41</v>
      </c>
      <c r="E185">
        <v>5202.75</v>
      </c>
      <c r="F185">
        <v>5205.3100000000004</v>
      </c>
      <c r="G185">
        <v>5199.6099999999997</v>
      </c>
      <c r="H185">
        <v>387</v>
      </c>
      <c r="J185" s="1">
        <f t="shared" si="6"/>
        <v>46079.225671296299</v>
      </c>
      <c r="K185" s="2">
        <f t="shared" si="7"/>
        <v>46079.225694444445</v>
      </c>
      <c r="L185">
        <f t="shared" si="8"/>
        <v>1772083500</v>
      </c>
    </row>
    <row r="186" spans="1:12" x14ac:dyDescent="0.55000000000000004">
      <c r="A186">
        <v>1772083798</v>
      </c>
      <c r="B186" t="s">
        <v>6</v>
      </c>
      <c r="C186" t="s">
        <v>7</v>
      </c>
      <c r="D186">
        <v>5201.13</v>
      </c>
      <c r="E186">
        <v>5200.32</v>
      </c>
      <c r="F186">
        <v>5201.63</v>
      </c>
      <c r="G186">
        <v>5199.0600000000004</v>
      </c>
      <c r="H186">
        <v>538</v>
      </c>
      <c r="J186" s="1">
        <f t="shared" si="6"/>
        <v>46079.229143518518</v>
      </c>
      <c r="K186" s="2">
        <f t="shared" si="7"/>
        <v>46079.229166666664</v>
      </c>
      <c r="L186">
        <f t="shared" si="8"/>
        <v>1772083800</v>
      </c>
    </row>
    <row r="187" spans="1:12" x14ac:dyDescent="0.55000000000000004">
      <c r="A187">
        <v>1772084098</v>
      </c>
      <c r="B187" t="s">
        <v>6</v>
      </c>
      <c r="C187" t="s">
        <v>7</v>
      </c>
      <c r="D187">
        <v>5199.26</v>
      </c>
      <c r="E187">
        <v>5201.12</v>
      </c>
      <c r="F187">
        <v>5203.26</v>
      </c>
      <c r="G187">
        <v>5195.84</v>
      </c>
      <c r="H187">
        <v>511</v>
      </c>
      <c r="J187" s="1">
        <f t="shared" si="6"/>
        <v>46079.232615740737</v>
      </c>
      <c r="K187" s="2">
        <f t="shared" si="7"/>
        <v>46079.232638888891</v>
      </c>
      <c r="L187">
        <f t="shared" si="8"/>
        <v>1772084100</v>
      </c>
    </row>
    <row r="188" spans="1:12" x14ac:dyDescent="0.55000000000000004">
      <c r="A188">
        <v>1772084398</v>
      </c>
      <c r="B188" t="s">
        <v>6</v>
      </c>
      <c r="C188" t="s">
        <v>7</v>
      </c>
      <c r="D188">
        <v>5199.6899999999996</v>
      </c>
      <c r="E188">
        <v>5199.2700000000004</v>
      </c>
      <c r="F188">
        <v>5201.71</v>
      </c>
      <c r="G188">
        <v>5198.9399999999996</v>
      </c>
      <c r="H188">
        <v>474</v>
      </c>
      <c r="J188" s="1">
        <f t="shared" si="6"/>
        <v>46079.236087962963</v>
      </c>
      <c r="K188" s="2">
        <f t="shared" si="7"/>
        <v>46079.236111111109</v>
      </c>
      <c r="L188">
        <f t="shared" si="8"/>
        <v>1772084400</v>
      </c>
    </row>
    <row r="189" spans="1:12" x14ac:dyDescent="0.55000000000000004">
      <c r="A189">
        <v>1772084698</v>
      </c>
      <c r="B189" t="s">
        <v>6</v>
      </c>
      <c r="C189" t="s">
        <v>7</v>
      </c>
      <c r="D189">
        <v>5193.88</v>
      </c>
      <c r="E189">
        <v>5199.41</v>
      </c>
      <c r="F189">
        <v>5199.99</v>
      </c>
      <c r="G189">
        <v>5191.3500000000004</v>
      </c>
      <c r="H189">
        <v>546</v>
      </c>
      <c r="J189" s="1">
        <f t="shared" si="6"/>
        <v>46079.239560185189</v>
      </c>
      <c r="K189" s="2">
        <f t="shared" si="7"/>
        <v>46079.239583333336</v>
      </c>
      <c r="L189">
        <f t="shared" si="8"/>
        <v>1772084700</v>
      </c>
    </row>
    <row r="190" spans="1:12" x14ac:dyDescent="0.55000000000000004">
      <c r="A190">
        <v>1772084998</v>
      </c>
      <c r="B190" t="s">
        <v>6</v>
      </c>
      <c r="C190" t="s">
        <v>7</v>
      </c>
      <c r="D190">
        <v>5194.18</v>
      </c>
      <c r="E190">
        <v>5193.84</v>
      </c>
      <c r="F190">
        <v>5196.3599999999997</v>
      </c>
      <c r="G190">
        <v>5193.28</v>
      </c>
      <c r="H190">
        <v>459</v>
      </c>
      <c r="J190" s="1">
        <f t="shared" si="6"/>
        <v>46079.243032407408</v>
      </c>
      <c r="K190" s="2">
        <f t="shared" si="7"/>
        <v>46079.243055555555</v>
      </c>
      <c r="L190">
        <f t="shared" si="8"/>
        <v>1772085000</v>
      </c>
    </row>
    <row r="191" spans="1:12" x14ac:dyDescent="0.55000000000000004">
      <c r="A191">
        <v>1772085298</v>
      </c>
      <c r="B191" t="s">
        <v>6</v>
      </c>
      <c r="C191" t="s">
        <v>7</v>
      </c>
      <c r="D191">
        <v>5198.46</v>
      </c>
      <c r="E191">
        <v>5194.38</v>
      </c>
      <c r="F191">
        <v>5198.6099999999997</v>
      </c>
      <c r="G191">
        <v>5194.38</v>
      </c>
      <c r="H191">
        <v>476</v>
      </c>
      <c r="J191" s="1">
        <f t="shared" si="6"/>
        <v>46079.246504629627</v>
      </c>
      <c r="K191" s="2">
        <f t="shared" si="7"/>
        <v>46079.246527777781</v>
      </c>
      <c r="L191">
        <f t="shared" si="8"/>
        <v>1772085300</v>
      </c>
    </row>
    <row r="192" spans="1:12" x14ac:dyDescent="0.55000000000000004">
      <c r="A192">
        <v>1772085598</v>
      </c>
      <c r="B192" t="s">
        <v>6</v>
      </c>
      <c r="C192" t="s">
        <v>7</v>
      </c>
      <c r="D192">
        <v>5193.7700000000004</v>
      </c>
      <c r="E192">
        <v>5198.47</v>
      </c>
      <c r="F192">
        <v>5199.3599999999997</v>
      </c>
      <c r="G192">
        <v>5193.51</v>
      </c>
      <c r="H192">
        <v>463</v>
      </c>
      <c r="J192" s="1">
        <f t="shared" si="6"/>
        <v>46079.249976851846</v>
      </c>
      <c r="K192" s="2">
        <f t="shared" si="7"/>
        <v>46079.25</v>
      </c>
      <c r="L192">
        <f t="shared" si="8"/>
        <v>1772085600</v>
      </c>
    </row>
    <row r="193" spans="1:12" x14ac:dyDescent="0.55000000000000004">
      <c r="A193">
        <v>1772085898</v>
      </c>
      <c r="B193" t="s">
        <v>6</v>
      </c>
      <c r="C193" t="s">
        <v>7</v>
      </c>
      <c r="D193">
        <v>5198.41</v>
      </c>
      <c r="E193">
        <v>5193.7700000000004</v>
      </c>
      <c r="F193">
        <v>5199.63</v>
      </c>
      <c r="G193">
        <v>5193.5</v>
      </c>
      <c r="H193">
        <v>409</v>
      </c>
      <c r="J193" s="1">
        <f t="shared" si="6"/>
        <v>46079.253449074073</v>
      </c>
      <c r="K193" s="2">
        <f t="shared" si="7"/>
        <v>46079.253472222219</v>
      </c>
      <c r="L193">
        <f t="shared" si="8"/>
        <v>1772085900</v>
      </c>
    </row>
    <row r="194" spans="1:12" x14ac:dyDescent="0.55000000000000004">
      <c r="A194">
        <v>1772086198</v>
      </c>
      <c r="B194" t="s">
        <v>6</v>
      </c>
      <c r="C194" t="s">
        <v>7</v>
      </c>
      <c r="D194">
        <v>5197.99</v>
      </c>
      <c r="E194">
        <v>5198.41</v>
      </c>
      <c r="F194">
        <v>5198.41</v>
      </c>
      <c r="G194">
        <v>5195.75</v>
      </c>
      <c r="H194">
        <v>398</v>
      </c>
      <c r="J194" s="1">
        <f t="shared" ref="J194:J257" si="9">(A194/86400)+25569</f>
        <v>46079.256921296299</v>
      </c>
      <c r="K194" s="2">
        <f t="shared" ref="K194:K257" si="10">CEILING(INT(J194*1440)/1440*288,1)/288</f>
        <v>46079.256944444445</v>
      </c>
      <c r="L194">
        <f t="shared" si="8"/>
        <v>1772086200</v>
      </c>
    </row>
    <row r="195" spans="1:12" x14ac:dyDescent="0.55000000000000004">
      <c r="A195">
        <v>1772086498</v>
      </c>
      <c r="B195" t="s">
        <v>6</v>
      </c>
      <c r="C195" t="s">
        <v>7</v>
      </c>
      <c r="D195">
        <v>5196.0600000000004</v>
      </c>
      <c r="E195">
        <v>5197.97</v>
      </c>
      <c r="F195">
        <v>5198.51</v>
      </c>
      <c r="G195">
        <v>5194.66</v>
      </c>
      <c r="H195">
        <v>446</v>
      </c>
      <c r="J195" s="1">
        <f t="shared" si="9"/>
        <v>46079.260393518518</v>
      </c>
      <c r="K195" s="2">
        <f t="shared" si="10"/>
        <v>46079.260416666664</v>
      </c>
      <c r="L195">
        <f t="shared" ref="L195:L258" si="11">MROUND((K195-25569)*86400,300)</f>
        <v>1772086500</v>
      </c>
    </row>
    <row r="196" spans="1:12" x14ac:dyDescent="0.55000000000000004">
      <c r="A196">
        <v>1772086798</v>
      </c>
      <c r="B196" t="s">
        <v>6</v>
      </c>
      <c r="C196" t="s">
        <v>7</v>
      </c>
      <c r="D196">
        <v>5196.4399999999996</v>
      </c>
      <c r="E196">
        <v>5196.0600000000004</v>
      </c>
      <c r="F196">
        <v>5197.2</v>
      </c>
      <c r="G196">
        <v>5192.83</v>
      </c>
      <c r="H196">
        <v>410</v>
      </c>
      <c r="J196" s="1">
        <f t="shared" si="9"/>
        <v>46079.263865740737</v>
      </c>
      <c r="K196" s="2">
        <f t="shared" si="10"/>
        <v>46079.263888888891</v>
      </c>
      <c r="L196">
        <f t="shared" si="11"/>
        <v>1772086800</v>
      </c>
    </row>
    <row r="197" spans="1:12" x14ac:dyDescent="0.55000000000000004">
      <c r="A197">
        <v>1772087098</v>
      </c>
      <c r="B197" t="s">
        <v>6</v>
      </c>
      <c r="C197" t="s">
        <v>7</v>
      </c>
      <c r="D197">
        <v>5193.49</v>
      </c>
      <c r="E197">
        <v>5196.4399999999996</v>
      </c>
      <c r="F197">
        <v>5197.92</v>
      </c>
      <c r="G197">
        <v>5193.16</v>
      </c>
      <c r="H197">
        <v>400</v>
      </c>
      <c r="J197" s="1">
        <f t="shared" si="9"/>
        <v>46079.267337962963</v>
      </c>
      <c r="K197" s="2">
        <f t="shared" si="10"/>
        <v>46079.267361111109</v>
      </c>
      <c r="L197">
        <f t="shared" si="11"/>
        <v>1772087100</v>
      </c>
    </row>
    <row r="198" spans="1:12" x14ac:dyDescent="0.55000000000000004">
      <c r="A198">
        <v>1772087398</v>
      </c>
      <c r="B198" t="s">
        <v>6</v>
      </c>
      <c r="C198" t="s">
        <v>7</v>
      </c>
      <c r="D198">
        <v>5196.8999999999996</v>
      </c>
      <c r="E198">
        <v>5193.51</v>
      </c>
      <c r="F198">
        <v>5197.3599999999997</v>
      </c>
      <c r="G198">
        <v>5193.51</v>
      </c>
      <c r="H198">
        <v>444</v>
      </c>
      <c r="J198" s="1">
        <f t="shared" si="9"/>
        <v>46079.270810185189</v>
      </c>
      <c r="K198" s="2">
        <f t="shared" si="10"/>
        <v>46079.270833333336</v>
      </c>
      <c r="L198">
        <f t="shared" si="11"/>
        <v>1772087400</v>
      </c>
    </row>
    <row r="199" spans="1:12" x14ac:dyDescent="0.55000000000000004">
      <c r="A199">
        <v>1772087698</v>
      </c>
      <c r="B199" t="s">
        <v>6</v>
      </c>
      <c r="C199" t="s">
        <v>7</v>
      </c>
      <c r="D199">
        <v>5196.79</v>
      </c>
      <c r="E199">
        <v>5196.8999999999996</v>
      </c>
      <c r="F199">
        <v>5198.24</v>
      </c>
      <c r="G199">
        <v>5194.1400000000003</v>
      </c>
      <c r="H199">
        <v>425</v>
      </c>
      <c r="J199" s="1">
        <f t="shared" si="9"/>
        <v>46079.274282407408</v>
      </c>
      <c r="K199" s="2">
        <f t="shared" si="10"/>
        <v>46079.274305555555</v>
      </c>
      <c r="L199">
        <f t="shared" si="11"/>
        <v>1772087700</v>
      </c>
    </row>
    <row r="200" spans="1:12" x14ac:dyDescent="0.55000000000000004">
      <c r="A200">
        <v>1772087998</v>
      </c>
      <c r="B200" t="s">
        <v>6</v>
      </c>
      <c r="C200" t="s">
        <v>7</v>
      </c>
      <c r="D200">
        <v>5196.4399999999996</v>
      </c>
      <c r="E200">
        <v>5196.79</v>
      </c>
      <c r="F200">
        <v>5197.21</v>
      </c>
      <c r="G200">
        <v>5194.2700000000004</v>
      </c>
      <c r="H200">
        <v>369</v>
      </c>
      <c r="J200" s="1">
        <f t="shared" si="9"/>
        <v>46079.277754629627</v>
      </c>
      <c r="K200" s="2">
        <f t="shared" si="10"/>
        <v>46079.277777777781</v>
      </c>
      <c r="L200">
        <f t="shared" si="11"/>
        <v>1772088000</v>
      </c>
    </row>
    <row r="201" spans="1:12" x14ac:dyDescent="0.55000000000000004">
      <c r="A201">
        <v>1772088298</v>
      </c>
      <c r="B201" t="s">
        <v>6</v>
      </c>
      <c r="C201" t="s">
        <v>7</v>
      </c>
      <c r="D201">
        <v>5192.8</v>
      </c>
      <c r="E201">
        <v>5196.4399999999996</v>
      </c>
      <c r="F201">
        <v>5196.96</v>
      </c>
      <c r="G201">
        <v>5192.25</v>
      </c>
      <c r="H201">
        <v>386</v>
      </c>
      <c r="J201" s="1">
        <f t="shared" si="9"/>
        <v>46079.281226851846</v>
      </c>
      <c r="K201" s="2">
        <f t="shared" si="10"/>
        <v>46079.28125</v>
      </c>
      <c r="L201">
        <f t="shared" si="11"/>
        <v>1772088300</v>
      </c>
    </row>
    <row r="202" spans="1:12" x14ac:dyDescent="0.55000000000000004">
      <c r="A202">
        <v>1772088598</v>
      </c>
      <c r="B202" t="s">
        <v>6</v>
      </c>
      <c r="C202" t="s">
        <v>7</v>
      </c>
      <c r="D202">
        <v>5192.66</v>
      </c>
      <c r="E202">
        <v>5192.79</v>
      </c>
      <c r="F202">
        <v>5196.8100000000004</v>
      </c>
      <c r="G202">
        <v>5191.22</v>
      </c>
      <c r="H202">
        <v>477</v>
      </c>
      <c r="J202" s="1">
        <f t="shared" si="9"/>
        <v>46079.284699074073</v>
      </c>
      <c r="K202" s="2">
        <f t="shared" si="10"/>
        <v>46079.284722222219</v>
      </c>
      <c r="L202">
        <f t="shared" si="11"/>
        <v>1772088600</v>
      </c>
    </row>
    <row r="203" spans="1:12" x14ac:dyDescent="0.55000000000000004">
      <c r="A203">
        <v>1772088898</v>
      </c>
      <c r="B203" t="s">
        <v>6</v>
      </c>
      <c r="C203" t="s">
        <v>7</v>
      </c>
      <c r="D203">
        <v>5193.26</v>
      </c>
      <c r="E203">
        <v>5192.9799999999996</v>
      </c>
      <c r="F203">
        <v>5193.33</v>
      </c>
      <c r="G203">
        <v>5190.37</v>
      </c>
      <c r="H203">
        <v>468</v>
      </c>
      <c r="J203" s="1">
        <f t="shared" si="9"/>
        <v>46079.288171296299</v>
      </c>
      <c r="K203" s="2">
        <f t="shared" si="10"/>
        <v>46079.288194444445</v>
      </c>
      <c r="L203">
        <f t="shared" si="11"/>
        <v>1772088900</v>
      </c>
    </row>
    <row r="204" spans="1:12" x14ac:dyDescent="0.55000000000000004">
      <c r="A204">
        <v>1772089198</v>
      </c>
      <c r="B204" t="s">
        <v>6</v>
      </c>
      <c r="C204" t="s">
        <v>7</v>
      </c>
      <c r="D204">
        <v>5190.96</v>
      </c>
      <c r="E204">
        <v>5193.29</v>
      </c>
      <c r="F204">
        <v>5194.72</v>
      </c>
      <c r="G204">
        <v>5185.4399999999996</v>
      </c>
      <c r="H204">
        <v>519</v>
      </c>
      <c r="J204" s="1">
        <f t="shared" si="9"/>
        <v>46079.291643518518</v>
      </c>
      <c r="K204" s="2">
        <f t="shared" si="10"/>
        <v>46079.291666666664</v>
      </c>
      <c r="L204">
        <f t="shared" si="11"/>
        <v>1772089200</v>
      </c>
    </row>
    <row r="205" spans="1:12" x14ac:dyDescent="0.55000000000000004">
      <c r="A205">
        <v>1772089498</v>
      </c>
      <c r="B205" t="s">
        <v>6</v>
      </c>
      <c r="C205" t="s">
        <v>7</v>
      </c>
      <c r="D205">
        <v>5184.75</v>
      </c>
      <c r="E205">
        <v>5190.71</v>
      </c>
      <c r="F205">
        <v>5190.7700000000004</v>
      </c>
      <c r="G205">
        <v>5182.59</v>
      </c>
      <c r="H205">
        <v>426</v>
      </c>
      <c r="J205" s="1">
        <f t="shared" si="9"/>
        <v>46079.295115740737</v>
      </c>
      <c r="K205" s="2">
        <f t="shared" si="10"/>
        <v>46079.295138888891</v>
      </c>
      <c r="L205">
        <f t="shared" si="11"/>
        <v>1772089500</v>
      </c>
    </row>
    <row r="206" spans="1:12" x14ac:dyDescent="0.55000000000000004">
      <c r="A206">
        <v>1772089798</v>
      </c>
      <c r="B206" t="s">
        <v>6</v>
      </c>
      <c r="C206" t="s">
        <v>7</v>
      </c>
      <c r="D206">
        <v>5187.62</v>
      </c>
      <c r="E206">
        <v>5184.75</v>
      </c>
      <c r="F206">
        <v>5187.78</v>
      </c>
      <c r="G206">
        <v>5182.45</v>
      </c>
      <c r="H206">
        <v>530</v>
      </c>
      <c r="J206" s="1">
        <f t="shared" si="9"/>
        <v>46079.298587962963</v>
      </c>
      <c r="K206" s="2">
        <f t="shared" si="10"/>
        <v>46079.298611111109</v>
      </c>
      <c r="L206">
        <f t="shared" si="11"/>
        <v>1772089800</v>
      </c>
    </row>
    <row r="207" spans="1:12" x14ac:dyDescent="0.55000000000000004">
      <c r="A207">
        <v>1772090098</v>
      </c>
      <c r="B207" t="s">
        <v>6</v>
      </c>
      <c r="C207" t="s">
        <v>7</v>
      </c>
      <c r="D207">
        <v>5188.55</v>
      </c>
      <c r="E207">
        <v>5187.62</v>
      </c>
      <c r="F207">
        <v>5190.8100000000004</v>
      </c>
      <c r="G207">
        <v>5185.24</v>
      </c>
      <c r="H207">
        <v>496</v>
      </c>
      <c r="J207" s="1">
        <f t="shared" si="9"/>
        <v>46079.302060185189</v>
      </c>
      <c r="K207" s="2">
        <f t="shared" si="10"/>
        <v>46079.302083333336</v>
      </c>
      <c r="L207">
        <f t="shared" si="11"/>
        <v>1772090100</v>
      </c>
    </row>
    <row r="208" spans="1:12" x14ac:dyDescent="0.55000000000000004">
      <c r="A208">
        <v>1772090398</v>
      </c>
      <c r="B208" t="s">
        <v>6</v>
      </c>
      <c r="C208" t="s">
        <v>7</v>
      </c>
      <c r="D208">
        <v>5186.04</v>
      </c>
      <c r="E208">
        <v>5188.55</v>
      </c>
      <c r="F208">
        <v>5189.16</v>
      </c>
      <c r="G208">
        <v>5182.0600000000004</v>
      </c>
      <c r="H208">
        <v>425</v>
      </c>
      <c r="J208" s="1">
        <f t="shared" si="9"/>
        <v>46079.305532407408</v>
      </c>
      <c r="K208" s="2">
        <f t="shared" si="10"/>
        <v>46079.305555555555</v>
      </c>
      <c r="L208">
        <f t="shared" si="11"/>
        <v>1772090400</v>
      </c>
    </row>
    <row r="209" spans="1:12" x14ac:dyDescent="0.55000000000000004">
      <c r="A209">
        <v>1772090698</v>
      </c>
      <c r="B209" t="s">
        <v>6</v>
      </c>
      <c r="C209" t="s">
        <v>7</v>
      </c>
      <c r="D209">
        <v>5184.88</v>
      </c>
      <c r="E209">
        <v>5186.04</v>
      </c>
      <c r="F209">
        <v>5188.0200000000004</v>
      </c>
      <c r="G209">
        <v>5184.43</v>
      </c>
      <c r="H209">
        <v>394</v>
      </c>
      <c r="J209" s="1">
        <f t="shared" si="9"/>
        <v>46079.309004629627</v>
      </c>
      <c r="K209" s="2">
        <f t="shared" si="10"/>
        <v>46079.309027777781</v>
      </c>
      <c r="L209">
        <f t="shared" si="11"/>
        <v>1772090700</v>
      </c>
    </row>
    <row r="210" spans="1:12" x14ac:dyDescent="0.55000000000000004">
      <c r="A210">
        <v>1772090998</v>
      </c>
      <c r="B210" t="s">
        <v>6</v>
      </c>
      <c r="C210" t="s">
        <v>7</v>
      </c>
      <c r="D210">
        <v>5186.1499999999996</v>
      </c>
      <c r="E210">
        <v>5185.2299999999996</v>
      </c>
      <c r="F210">
        <v>5188.7299999999996</v>
      </c>
      <c r="G210">
        <v>5184.58</v>
      </c>
      <c r="H210">
        <v>408</v>
      </c>
      <c r="J210" s="1">
        <f t="shared" si="9"/>
        <v>46079.312476851846</v>
      </c>
      <c r="K210" s="2">
        <f t="shared" si="10"/>
        <v>46079.3125</v>
      </c>
      <c r="L210">
        <f t="shared" si="11"/>
        <v>1772091000</v>
      </c>
    </row>
    <row r="211" spans="1:12" x14ac:dyDescent="0.55000000000000004">
      <c r="A211">
        <v>1772091298</v>
      </c>
      <c r="B211" t="s">
        <v>6</v>
      </c>
      <c r="C211" t="s">
        <v>7</v>
      </c>
      <c r="D211">
        <v>5188.3500000000004</v>
      </c>
      <c r="E211">
        <v>5186.0600000000004</v>
      </c>
      <c r="F211">
        <v>5189</v>
      </c>
      <c r="G211">
        <v>5184.6400000000003</v>
      </c>
      <c r="H211">
        <v>403</v>
      </c>
      <c r="J211" s="1">
        <f t="shared" si="9"/>
        <v>46079.315949074073</v>
      </c>
      <c r="K211" s="2">
        <f t="shared" si="10"/>
        <v>46079.315972222219</v>
      </c>
      <c r="L211">
        <f t="shared" si="11"/>
        <v>1772091300</v>
      </c>
    </row>
    <row r="212" spans="1:12" x14ac:dyDescent="0.55000000000000004">
      <c r="A212">
        <v>1772091598</v>
      </c>
      <c r="B212" t="s">
        <v>6</v>
      </c>
      <c r="C212" t="s">
        <v>7</v>
      </c>
      <c r="D212">
        <v>5186.49</v>
      </c>
      <c r="E212">
        <v>5188.34</v>
      </c>
      <c r="F212">
        <v>5189.78</v>
      </c>
      <c r="G212">
        <v>5186.08</v>
      </c>
      <c r="H212">
        <v>327</v>
      </c>
      <c r="J212" s="1">
        <f t="shared" si="9"/>
        <v>46079.319421296299</v>
      </c>
      <c r="K212" s="2">
        <f t="shared" si="10"/>
        <v>46079.319444444445</v>
      </c>
      <c r="L212">
        <f t="shared" si="11"/>
        <v>1772091600</v>
      </c>
    </row>
    <row r="213" spans="1:12" x14ac:dyDescent="0.55000000000000004">
      <c r="A213">
        <v>1772091898</v>
      </c>
      <c r="B213" t="s">
        <v>6</v>
      </c>
      <c r="C213" t="s">
        <v>7</v>
      </c>
      <c r="D213">
        <v>5181.91</v>
      </c>
      <c r="E213">
        <v>5186.5</v>
      </c>
      <c r="F213">
        <v>5186.8999999999996</v>
      </c>
      <c r="G213">
        <v>5181.87</v>
      </c>
      <c r="H213">
        <v>417</v>
      </c>
      <c r="J213" s="1">
        <f t="shared" si="9"/>
        <v>46079.322893518518</v>
      </c>
      <c r="K213" s="2">
        <f t="shared" si="10"/>
        <v>46079.322916666664</v>
      </c>
      <c r="L213">
        <f t="shared" si="11"/>
        <v>1772091900</v>
      </c>
    </row>
    <row r="214" spans="1:12" x14ac:dyDescent="0.55000000000000004">
      <c r="A214">
        <v>1772092198</v>
      </c>
      <c r="B214" t="s">
        <v>6</v>
      </c>
      <c r="C214" t="s">
        <v>7</v>
      </c>
      <c r="D214">
        <v>5183.7</v>
      </c>
      <c r="E214">
        <v>5181.62</v>
      </c>
      <c r="F214">
        <v>5184.2</v>
      </c>
      <c r="G214">
        <v>5179.72</v>
      </c>
      <c r="H214">
        <v>448</v>
      </c>
      <c r="J214" s="1">
        <f t="shared" si="9"/>
        <v>46079.326365740737</v>
      </c>
      <c r="K214" s="2">
        <f t="shared" si="10"/>
        <v>46079.326388888891</v>
      </c>
      <c r="L214">
        <f t="shared" si="11"/>
        <v>1772092200</v>
      </c>
    </row>
    <row r="215" spans="1:12" x14ac:dyDescent="0.55000000000000004">
      <c r="A215">
        <v>1772092498</v>
      </c>
      <c r="B215" t="s">
        <v>6</v>
      </c>
      <c r="C215" t="s">
        <v>7</v>
      </c>
      <c r="D215">
        <v>5186.0200000000004</v>
      </c>
      <c r="E215">
        <v>5183.7299999999996</v>
      </c>
      <c r="F215">
        <v>5188.1400000000003</v>
      </c>
      <c r="G215">
        <v>5183.7299999999996</v>
      </c>
      <c r="H215">
        <v>351</v>
      </c>
      <c r="J215" s="1">
        <f t="shared" si="9"/>
        <v>46079.329837962963</v>
      </c>
      <c r="K215" s="2">
        <f t="shared" si="10"/>
        <v>46079.329861111109</v>
      </c>
      <c r="L215">
        <f t="shared" si="11"/>
        <v>1772092500</v>
      </c>
    </row>
    <row r="216" spans="1:12" x14ac:dyDescent="0.55000000000000004">
      <c r="A216">
        <v>1772092798</v>
      </c>
      <c r="B216" t="s">
        <v>6</v>
      </c>
      <c r="C216" t="s">
        <v>7</v>
      </c>
      <c r="D216">
        <v>5181.47</v>
      </c>
      <c r="E216">
        <v>5186.3599999999997</v>
      </c>
      <c r="F216">
        <v>5187.05</v>
      </c>
      <c r="G216">
        <v>5179.66</v>
      </c>
      <c r="H216">
        <v>630</v>
      </c>
      <c r="J216" s="1">
        <f t="shared" si="9"/>
        <v>46079.333310185189</v>
      </c>
      <c r="K216" s="2">
        <f t="shared" si="10"/>
        <v>46079.333333333336</v>
      </c>
      <c r="L216">
        <f t="shared" si="11"/>
        <v>1772092800</v>
      </c>
    </row>
    <row r="217" spans="1:12" x14ac:dyDescent="0.55000000000000004">
      <c r="A217">
        <v>1772093098</v>
      </c>
      <c r="B217" t="s">
        <v>6</v>
      </c>
      <c r="C217" t="s">
        <v>7</v>
      </c>
      <c r="D217">
        <v>5183.96</v>
      </c>
      <c r="E217">
        <v>5181.4799999999996</v>
      </c>
      <c r="F217">
        <v>5185.37</v>
      </c>
      <c r="G217">
        <v>5179.41</v>
      </c>
      <c r="H217">
        <v>542</v>
      </c>
      <c r="J217" s="1">
        <f t="shared" si="9"/>
        <v>46079.336782407408</v>
      </c>
      <c r="K217" s="2">
        <f t="shared" si="10"/>
        <v>46079.336805555555</v>
      </c>
      <c r="L217">
        <f t="shared" si="11"/>
        <v>1772093100</v>
      </c>
    </row>
    <row r="218" spans="1:12" x14ac:dyDescent="0.55000000000000004">
      <c r="A218">
        <v>1772093398</v>
      </c>
      <c r="B218" t="s">
        <v>6</v>
      </c>
      <c r="C218" t="s">
        <v>7</v>
      </c>
      <c r="D218">
        <v>5189.4799999999996</v>
      </c>
      <c r="E218">
        <v>5183.8</v>
      </c>
      <c r="F218">
        <v>5190.47</v>
      </c>
      <c r="G218">
        <v>5183.76</v>
      </c>
      <c r="H218">
        <v>567</v>
      </c>
      <c r="J218" s="1">
        <f t="shared" si="9"/>
        <v>46079.340254629627</v>
      </c>
      <c r="K218" s="2">
        <f t="shared" si="10"/>
        <v>46079.340277777781</v>
      </c>
      <c r="L218">
        <f t="shared" si="11"/>
        <v>1772093400</v>
      </c>
    </row>
    <row r="219" spans="1:12" x14ac:dyDescent="0.55000000000000004">
      <c r="A219">
        <v>1772093698</v>
      </c>
      <c r="B219" t="s">
        <v>6</v>
      </c>
      <c r="C219" t="s">
        <v>7</v>
      </c>
      <c r="D219">
        <v>5187.25</v>
      </c>
      <c r="E219">
        <v>5189.4799999999996</v>
      </c>
      <c r="F219">
        <v>5190.8500000000004</v>
      </c>
      <c r="G219">
        <v>5184.8900000000003</v>
      </c>
      <c r="H219">
        <v>492</v>
      </c>
      <c r="J219" s="1">
        <f t="shared" si="9"/>
        <v>46079.343726851846</v>
      </c>
      <c r="K219" s="2">
        <f t="shared" si="10"/>
        <v>46079.34375</v>
      </c>
      <c r="L219">
        <f t="shared" si="11"/>
        <v>1772093700</v>
      </c>
    </row>
    <row r="220" spans="1:12" x14ac:dyDescent="0.55000000000000004">
      <c r="A220">
        <v>1772093998</v>
      </c>
      <c r="B220" t="s">
        <v>6</v>
      </c>
      <c r="C220" t="s">
        <v>7</v>
      </c>
      <c r="D220">
        <v>5187.01</v>
      </c>
      <c r="E220">
        <v>5187.24</v>
      </c>
      <c r="F220">
        <v>5187.55</v>
      </c>
      <c r="G220">
        <v>5184.9399999999996</v>
      </c>
      <c r="H220">
        <v>402</v>
      </c>
      <c r="J220" s="1">
        <f t="shared" si="9"/>
        <v>46079.347199074073</v>
      </c>
      <c r="K220" s="2">
        <f t="shared" si="10"/>
        <v>46079.347222222219</v>
      </c>
      <c r="L220">
        <f t="shared" si="11"/>
        <v>1772094000</v>
      </c>
    </row>
    <row r="221" spans="1:12" x14ac:dyDescent="0.55000000000000004">
      <c r="A221">
        <v>1772094298</v>
      </c>
      <c r="B221" t="s">
        <v>6</v>
      </c>
      <c r="C221" t="s">
        <v>7</v>
      </c>
      <c r="D221">
        <v>5176.99</v>
      </c>
      <c r="E221">
        <v>5187.0200000000004</v>
      </c>
      <c r="F221">
        <v>5187.6899999999996</v>
      </c>
      <c r="G221">
        <v>5175.41</v>
      </c>
      <c r="H221">
        <v>671</v>
      </c>
      <c r="J221" s="1">
        <f t="shared" si="9"/>
        <v>46079.350671296299</v>
      </c>
      <c r="K221" s="2">
        <f t="shared" si="10"/>
        <v>46079.350694444445</v>
      </c>
      <c r="L221">
        <f t="shared" si="11"/>
        <v>1772094300</v>
      </c>
    </row>
    <row r="222" spans="1:12" x14ac:dyDescent="0.55000000000000004">
      <c r="A222">
        <v>1772094598</v>
      </c>
      <c r="B222" t="s">
        <v>6</v>
      </c>
      <c r="C222" t="s">
        <v>7</v>
      </c>
      <c r="D222">
        <v>5175.0600000000004</v>
      </c>
      <c r="E222">
        <v>5176.9799999999996</v>
      </c>
      <c r="F222">
        <v>5180.83</v>
      </c>
      <c r="G222">
        <v>5171.24</v>
      </c>
      <c r="H222">
        <v>709</v>
      </c>
      <c r="J222" s="1">
        <f t="shared" si="9"/>
        <v>46079.354143518518</v>
      </c>
      <c r="K222" s="2">
        <f t="shared" si="10"/>
        <v>46079.354166666664</v>
      </c>
      <c r="L222">
        <f t="shared" si="11"/>
        <v>1772094600</v>
      </c>
    </row>
    <row r="223" spans="1:12" x14ac:dyDescent="0.55000000000000004">
      <c r="A223">
        <v>1772094898</v>
      </c>
      <c r="B223" t="s">
        <v>6</v>
      </c>
      <c r="C223" t="s">
        <v>7</v>
      </c>
      <c r="D223">
        <v>5174.82</v>
      </c>
      <c r="E223">
        <v>5175.04</v>
      </c>
      <c r="F223">
        <v>5177.72</v>
      </c>
      <c r="G223">
        <v>5172.7700000000004</v>
      </c>
      <c r="H223">
        <v>622</v>
      </c>
      <c r="J223" s="1">
        <f t="shared" si="9"/>
        <v>46079.357615740737</v>
      </c>
      <c r="K223" s="2">
        <f t="shared" si="10"/>
        <v>46079.357638888891</v>
      </c>
      <c r="L223">
        <f t="shared" si="11"/>
        <v>1772094900</v>
      </c>
    </row>
    <row r="224" spans="1:12" x14ac:dyDescent="0.55000000000000004">
      <c r="A224">
        <v>1772095198</v>
      </c>
      <c r="B224" t="s">
        <v>6</v>
      </c>
      <c r="C224" t="s">
        <v>7</v>
      </c>
      <c r="D224">
        <v>5174.28</v>
      </c>
      <c r="E224">
        <v>5174.88</v>
      </c>
      <c r="F224">
        <v>5176.67</v>
      </c>
      <c r="G224">
        <v>5171.71</v>
      </c>
      <c r="H224">
        <v>520</v>
      </c>
      <c r="J224" s="1">
        <f t="shared" si="9"/>
        <v>46079.361087962963</v>
      </c>
      <c r="K224" s="2">
        <f t="shared" si="10"/>
        <v>46079.361111111109</v>
      </c>
      <c r="L224">
        <f t="shared" si="11"/>
        <v>1772095200</v>
      </c>
    </row>
    <row r="225" spans="1:12" x14ac:dyDescent="0.55000000000000004">
      <c r="A225">
        <v>1772095498</v>
      </c>
      <c r="B225" t="s">
        <v>6</v>
      </c>
      <c r="C225" t="s">
        <v>7</v>
      </c>
      <c r="D225">
        <v>5179.75</v>
      </c>
      <c r="E225">
        <v>5174.1400000000003</v>
      </c>
      <c r="F225">
        <v>5179.8500000000004</v>
      </c>
      <c r="G225">
        <v>5167.91</v>
      </c>
      <c r="H225">
        <v>615</v>
      </c>
      <c r="J225" s="1">
        <f t="shared" si="9"/>
        <v>46079.364560185189</v>
      </c>
      <c r="K225" s="2">
        <f t="shared" si="10"/>
        <v>46079.364583333336</v>
      </c>
      <c r="L225">
        <f t="shared" si="11"/>
        <v>1772095500</v>
      </c>
    </row>
    <row r="226" spans="1:12" x14ac:dyDescent="0.55000000000000004">
      <c r="A226">
        <v>1772095798</v>
      </c>
      <c r="B226" t="s">
        <v>6</v>
      </c>
      <c r="C226" t="s">
        <v>7</v>
      </c>
      <c r="D226">
        <v>5178.38</v>
      </c>
      <c r="E226">
        <v>5179.75</v>
      </c>
      <c r="F226">
        <v>5182.29</v>
      </c>
      <c r="G226">
        <v>5177.83</v>
      </c>
      <c r="H226">
        <v>522</v>
      </c>
      <c r="J226" s="1">
        <f t="shared" si="9"/>
        <v>46079.368032407408</v>
      </c>
      <c r="K226" s="2">
        <f t="shared" si="10"/>
        <v>46079.368055555555</v>
      </c>
      <c r="L226">
        <f t="shared" si="11"/>
        <v>1772095800</v>
      </c>
    </row>
    <row r="227" spans="1:12" x14ac:dyDescent="0.55000000000000004">
      <c r="A227">
        <v>1772096098</v>
      </c>
      <c r="B227" t="s">
        <v>6</v>
      </c>
      <c r="C227" t="s">
        <v>7</v>
      </c>
      <c r="D227">
        <v>5179.41</v>
      </c>
      <c r="E227">
        <v>5178.38</v>
      </c>
      <c r="F227">
        <v>5181.51</v>
      </c>
      <c r="G227">
        <v>5175.3500000000004</v>
      </c>
      <c r="H227">
        <v>492</v>
      </c>
      <c r="J227" s="1">
        <f t="shared" si="9"/>
        <v>46079.371504629627</v>
      </c>
      <c r="K227" s="2">
        <f t="shared" si="10"/>
        <v>46079.371527777781</v>
      </c>
      <c r="L227">
        <f t="shared" si="11"/>
        <v>1772096100</v>
      </c>
    </row>
    <row r="228" spans="1:12" x14ac:dyDescent="0.55000000000000004">
      <c r="A228">
        <v>1772096398</v>
      </c>
      <c r="B228" t="s">
        <v>6</v>
      </c>
      <c r="C228" t="s">
        <v>7</v>
      </c>
      <c r="D228">
        <v>5174.4399999999996</v>
      </c>
      <c r="E228">
        <v>5179.38</v>
      </c>
      <c r="F228">
        <v>5180.45</v>
      </c>
      <c r="G228">
        <v>5174.43</v>
      </c>
      <c r="H228">
        <v>533</v>
      </c>
      <c r="J228" s="1">
        <f t="shared" si="9"/>
        <v>46079.374976851846</v>
      </c>
      <c r="K228" s="2">
        <f t="shared" si="10"/>
        <v>46079.375</v>
      </c>
      <c r="L228">
        <f t="shared" si="11"/>
        <v>1772096400</v>
      </c>
    </row>
    <row r="229" spans="1:12" x14ac:dyDescent="0.55000000000000004">
      <c r="A229">
        <v>1772096698</v>
      </c>
      <c r="B229" t="s">
        <v>6</v>
      </c>
      <c r="C229" t="s">
        <v>7</v>
      </c>
      <c r="D229">
        <v>5178.01</v>
      </c>
      <c r="E229">
        <v>5174.46</v>
      </c>
      <c r="F229">
        <v>5178.3999999999996</v>
      </c>
      <c r="G229">
        <v>5173.92</v>
      </c>
      <c r="H229">
        <v>462</v>
      </c>
      <c r="J229" s="1">
        <f t="shared" si="9"/>
        <v>46079.378449074073</v>
      </c>
      <c r="K229" s="2">
        <f t="shared" si="10"/>
        <v>46079.378472222219</v>
      </c>
      <c r="L229">
        <f t="shared" si="11"/>
        <v>1772096700</v>
      </c>
    </row>
    <row r="230" spans="1:12" x14ac:dyDescent="0.55000000000000004">
      <c r="A230">
        <v>1772096998</v>
      </c>
      <c r="B230" t="s">
        <v>6</v>
      </c>
      <c r="C230" t="s">
        <v>7</v>
      </c>
      <c r="D230">
        <v>5181.6400000000003</v>
      </c>
      <c r="E230">
        <v>5177.68</v>
      </c>
      <c r="F230">
        <v>5182.57</v>
      </c>
      <c r="G230">
        <v>5177.62</v>
      </c>
      <c r="H230">
        <v>503</v>
      </c>
      <c r="J230" s="1">
        <f t="shared" si="9"/>
        <v>46079.381921296299</v>
      </c>
      <c r="K230" s="2">
        <f t="shared" si="10"/>
        <v>46079.381944444445</v>
      </c>
      <c r="L230">
        <f t="shared" si="11"/>
        <v>1772097000</v>
      </c>
    </row>
    <row r="231" spans="1:12" x14ac:dyDescent="0.55000000000000004">
      <c r="A231">
        <v>1772097298</v>
      </c>
      <c r="B231" t="s">
        <v>6</v>
      </c>
      <c r="C231" t="s">
        <v>7</v>
      </c>
      <c r="D231">
        <v>5176.99</v>
      </c>
      <c r="E231">
        <v>5181.63</v>
      </c>
      <c r="F231">
        <v>5182.3100000000004</v>
      </c>
      <c r="G231">
        <v>5175.91</v>
      </c>
      <c r="H231">
        <v>460</v>
      </c>
      <c r="J231" s="1">
        <f t="shared" si="9"/>
        <v>46079.385393518518</v>
      </c>
      <c r="K231" s="2">
        <f t="shared" si="10"/>
        <v>46079.385416666664</v>
      </c>
      <c r="L231">
        <f t="shared" si="11"/>
        <v>1772097300</v>
      </c>
    </row>
    <row r="232" spans="1:12" x14ac:dyDescent="0.55000000000000004">
      <c r="A232">
        <v>1772097598</v>
      </c>
      <c r="B232" t="s">
        <v>6</v>
      </c>
      <c r="C232" t="s">
        <v>7</v>
      </c>
      <c r="D232">
        <v>5176.5600000000004</v>
      </c>
      <c r="E232">
        <v>5176.97</v>
      </c>
      <c r="F232">
        <v>5177.1000000000004</v>
      </c>
      <c r="G232">
        <v>5174.75</v>
      </c>
      <c r="H232">
        <v>396</v>
      </c>
      <c r="J232" s="1">
        <f t="shared" si="9"/>
        <v>46079.388865740737</v>
      </c>
      <c r="K232" s="2">
        <f t="shared" si="10"/>
        <v>46079.388888888891</v>
      </c>
      <c r="L232">
        <f t="shared" si="11"/>
        <v>1772097600</v>
      </c>
    </row>
    <row r="233" spans="1:12" x14ac:dyDescent="0.55000000000000004">
      <c r="A233">
        <v>1772097898</v>
      </c>
      <c r="B233" t="s">
        <v>6</v>
      </c>
      <c r="C233" t="s">
        <v>7</v>
      </c>
      <c r="D233">
        <v>5181.2</v>
      </c>
      <c r="E233">
        <v>5176.5600000000004</v>
      </c>
      <c r="F233">
        <v>5182.28</v>
      </c>
      <c r="G233">
        <v>5176.5600000000004</v>
      </c>
      <c r="H233">
        <v>452</v>
      </c>
      <c r="J233" s="1">
        <f t="shared" si="9"/>
        <v>46079.392337962963</v>
      </c>
      <c r="K233" s="2">
        <f t="shared" si="10"/>
        <v>46079.392361111109</v>
      </c>
      <c r="L233">
        <f t="shared" si="11"/>
        <v>1772097900</v>
      </c>
    </row>
    <row r="234" spans="1:12" x14ac:dyDescent="0.55000000000000004">
      <c r="A234">
        <v>1772098198</v>
      </c>
      <c r="B234" t="s">
        <v>6</v>
      </c>
      <c r="C234" t="s">
        <v>7</v>
      </c>
      <c r="D234">
        <v>5181.63</v>
      </c>
      <c r="E234">
        <v>5181.13</v>
      </c>
      <c r="F234">
        <v>5183.53</v>
      </c>
      <c r="G234">
        <v>5179.3</v>
      </c>
      <c r="H234">
        <v>454</v>
      </c>
      <c r="J234" s="1">
        <f t="shared" si="9"/>
        <v>46079.395810185189</v>
      </c>
      <c r="K234" s="2">
        <f t="shared" si="10"/>
        <v>46079.395833333336</v>
      </c>
      <c r="L234">
        <f t="shared" si="11"/>
        <v>1772098200</v>
      </c>
    </row>
    <row r="235" spans="1:12" x14ac:dyDescent="0.55000000000000004">
      <c r="A235">
        <v>1772098498</v>
      </c>
      <c r="B235" t="s">
        <v>6</v>
      </c>
      <c r="C235" t="s">
        <v>7</v>
      </c>
      <c r="D235">
        <v>5183.3</v>
      </c>
      <c r="E235">
        <v>5181.62</v>
      </c>
      <c r="F235">
        <v>5183.7</v>
      </c>
      <c r="G235">
        <v>5180.25</v>
      </c>
      <c r="H235">
        <v>360</v>
      </c>
      <c r="J235" s="1">
        <f t="shared" si="9"/>
        <v>46079.399282407408</v>
      </c>
      <c r="K235" s="2">
        <f t="shared" si="10"/>
        <v>46079.399305555555</v>
      </c>
      <c r="L235">
        <f t="shared" si="11"/>
        <v>1772098500</v>
      </c>
    </row>
    <row r="236" spans="1:12" x14ac:dyDescent="0.55000000000000004">
      <c r="A236">
        <v>1772098798</v>
      </c>
      <c r="B236" t="s">
        <v>6</v>
      </c>
      <c r="C236" t="s">
        <v>7</v>
      </c>
      <c r="D236">
        <v>5181.5</v>
      </c>
      <c r="E236">
        <v>5183.07</v>
      </c>
      <c r="F236">
        <v>5183.55</v>
      </c>
      <c r="G236">
        <v>5180.3599999999997</v>
      </c>
      <c r="H236">
        <v>292</v>
      </c>
      <c r="J236" s="1">
        <f t="shared" si="9"/>
        <v>46079.402754629627</v>
      </c>
      <c r="K236" s="2">
        <f t="shared" si="10"/>
        <v>46079.402777777781</v>
      </c>
      <c r="L236">
        <f t="shared" si="11"/>
        <v>1772098800</v>
      </c>
    </row>
    <row r="237" spans="1:12" x14ac:dyDescent="0.55000000000000004">
      <c r="A237">
        <v>1772099098</v>
      </c>
      <c r="B237" t="s">
        <v>6</v>
      </c>
      <c r="C237" t="s">
        <v>7</v>
      </c>
      <c r="D237">
        <v>5184.6400000000003</v>
      </c>
      <c r="E237">
        <v>5181.55</v>
      </c>
      <c r="F237">
        <v>5185.2700000000004</v>
      </c>
      <c r="G237">
        <v>5181.55</v>
      </c>
      <c r="H237">
        <v>361</v>
      </c>
      <c r="J237" s="1">
        <f t="shared" si="9"/>
        <v>46079.406226851846</v>
      </c>
      <c r="K237" s="2">
        <f t="shared" si="10"/>
        <v>46079.40625</v>
      </c>
      <c r="L237">
        <f t="shared" si="11"/>
        <v>1772099100</v>
      </c>
    </row>
    <row r="238" spans="1:12" x14ac:dyDescent="0.55000000000000004">
      <c r="A238">
        <v>1772099398</v>
      </c>
      <c r="B238" t="s">
        <v>6</v>
      </c>
      <c r="C238" t="s">
        <v>7</v>
      </c>
      <c r="D238">
        <v>5186.9799999999996</v>
      </c>
      <c r="E238">
        <v>5184.63</v>
      </c>
      <c r="F238">
        <v>5187.22</v>
      </c>
      <c r="G238">
        <v>5184.05</v>
      </c>
      <c r="H238">
        <v>368</v>
      </c>
      <c r="J238" s="1">
        <f t="shared" si="9"/>
        <v>46079.409699074073</v>
      </c>
      <c r="K238" s="2">
        <f t="shared" si="10"/>
        <v>46079.409722222219</v>
      </c>
      <c r="L238">
        <f t="shared" si="11"/>
        <v>1772099400</v>
      </c>
    </row>
    <row r="239" spans="1:12" x14ac:dyDescent="0.55000000000000004">
      <c r="A239">
        <v>1772099698</v>
      </c>
      <c r="B239" t="s">
        <v>6</v>
      </c>
      <c r="C239" t="s">
        <v>7</v>
      </c>
      <c r="D239">
        <v>5186.32</v>
      </c>
      <c r="E239">
        <v>5186.8100000000004</v>
      </c>
      <c r="F239">
        <v>5189.72</v>
      </c>
      <c r="G239">
        <v>5186.04</v>
      </c>
      <c r="H239">
        <v>407</v>
      </c>
      <c r="J239" s="1">
        <f t="shared" si="9"/>
        <v>46079.413171296299</v>
      </c>
      <c r="K239" s="2">
        <f t="shared" si="10"/>
        <v>46079.413194444445</v>
      </c>
      <c r="L239">
        <f t="shared" si="11"/>
        <v>1772099700</v>
      </c>
    </row>
    <row r="240" spans="1:12" x14ac:dyDescent="0.55000000000000004">
      <c r="A240">
        <v>1772099998</v>
      </c>
      <c r="B240" t="s">
        <v>6</v>
      </c>
      <c r="C240" t="s">
        <v>7</v>
      </c>
      <c r="D240">
        <v>5189.51</v>
      </c>
      <c r="E240">
        <v>5186.3999999999996</v>
      </c>
      <c r="F240">
        <v>5189.5200000000004</v>
      </c>
      <c r="G240">
        <v>5185.62</v>
      </c>
      <c r="H240">
        <v>327</v>
      </c>
      <c r="J240" s="1">
        <f t="shared" si="9"/>
        <v>46079.416643518518</v>
      </c>
      <c r="K240" s="2">
        <f t="shared" si="10"/>
        <v>46079.416666666664</v>
      </c>
      <c r="L240">
        <f t="shared" si="11"/>
        <v>1772100000</v>
      </c>
    </row>
    <row r="241" spans="1:12" x14ac:dyDescent="0.55000000000000004">
      <c r="A241">
        <v>1772100298</v>
      </c>
      <c r="B241" t="s">
        <v>6</v>
      </c>
      <c r="C241" t="s">
        <v>7</v>
      </c>
      <c r="D241">
        <v>5188.45</v>
      </c>
      <c r="E241">
        <v>5189.51</v>
      </c>
      <c r="F241">
        <v>5190.1000000000004</v>
      </c>
      <c r="G241">
        <v>5188.17</v>
      </c>
      <c r="H241">
        <v>314</v>
      </c>
      <c r="J241" s="1">
        <f t="shared" si="9"/>
        <v>46079.420115740737</v>
      </c>
      <c r="K241" s="2">
        <f t="shared" si="10"/>
        <v>46079.420138888891</v>
      </c>
      <c r="L241">
        <f t="shared" si="11"/>
        <v>1772100300</v>
      </c>
    </row>
    <row r="242" spans="1:12" x14ac:dyDescent="0.55000000000000004">
      <c r="A242">
        <v>1772100598</v>
      </c>
      <c r="B242" t="s">
        <v>6</v>
      </c>
      <c r="C242" t="s">
        <v>7</v>
      </c>
      <c r="D242">
        <v>5187.8900000000003</v>
      </c>
      <c r="E242">
        <v>5188.45</v>
      </c>
      <c r="F242">
        <v>5188.6899999999996</v>
      </c>
      <c r="G242">
        <v>5187.1000000000004</v>
      </c>
      <c r="H242">
        <v>307</v>
      </c>
      <c r="J242" s="1">
        <f t="shared" si="9"/>
        <v>46079.423587962963</v>
      </c>
      <c r="K242" s="2">
        <f t="shared" si="10"/>
        <v>46079.423611111109</v>
      </c>
      <c r="L242">
        <f t="shared" si="11"/>
        <v>1772100600</v>
      </c>
    </row>
    <row r="243" spans="1:12" x14ac:dyDescent="0.55000000000000004">
      <c r="A243">
        <v>1772100898</v>
      </c>
      <c r="B243" t="s">
        <v>6</v>
      </c>
      <c r="C243" t="s">
        <v>7</v>
      </c>
      <c r="D243">
        <v>5182.8500000000004</v>
      </c>
      <c r="E243">
        <v>5188.1099999999997</v>
      </c>
      <c r="F243">
        <v>5188.75</v>
      </c>
      <c r="G243">
        <v>5181.92</v>
      </c>
      <c r="H243">
        <v>348</v>
      </c>
      <c r="J243" s="1">
        <f t="shared" si="9"/>
        <v>46079.427060185189</v>
      </c>
      <c r="K243" s="2">
        <f t="shared" si="10"/>
        <v>46079.427083333336</v>
      </c>
      <c r="L243">
        <f t="shared" si="11"/>
        <v>1772100900</v>
      </c>
    </row>
    <row r="244" spans="1:12" x14ac:dyDescent="0.55000000000000004">
      <c r="A244">
        <v>1772101198</v>
      </c>
      <c r="B244" t="s">
        <v>6</v>
      </c>
      <c r="C244" t="s">
        <v>7</v>
      </c>
      <c r="D244">
        <v>5183.6000000000004</v>
      </c>
      <c r="E244">
        <v>5182.8500000000004</v>
      </c>
      <c r="F244">
        <v>5184.58</v>
      </c>
      <c r="G244">
        <v>5181.3599999999997</v>
      </c>
      <c r="H244">
        <v>424</v>
      </c>
      <c r="J244" s="1">
        <f t="shared" si="9"/>
        <v>46079.430532407408</v>
      </c>
      <c r="K244" s="2">
        <f t="shared" si="10"/>
        <v>46079.430555555555</v>
      </c>
      <c r="L244">
        <f t="shared" si="11"/>
        <v>1772101200</v>
      </c>
    </row>
    <row r="245" spans="1:12" x14ac:dyDescent="0.55000000000000004">
      <c r="A245">
        <v>1772101498</v>
      </c>
      <c r="B245" t="s">
        <v>6</v>
      </c>
      <c r="C245" t="s">
        <v>7</v>
      </c>
      <c r="D245">
        <v>5179.29</v>
      </c>
      <c r="E245">
        <v>5183.58</v>
      </c>
      <c r="F245">
        <v>5185.13</v>
      </c>
      <c r="G245">
        <v>5178.9799999999996</v>
      </c>
      <c r="H245">
        <v>458</v>
      </c>
      <c r="J245" s="1">
        <f t="shared" si="9"/>
        <v>46079.434004629627</v>
      </c>
      <c r="K245" s="2">
        <f t="shared" si="10"/>
        <v>46079.434027777781</v>
      </c>
      <c r="L245">
        <f t="shared" si="11"/>
        <v>1772101500</v>
      </c>
    </row>
    <row r="246" spans="1:12" x14ac:dyDescent="0.55000000000000004">
      <c r="A246">
        <v>1772101798</v>
      </c>
      <c r="B246" t="s">
        <v>6</v>
      </c>
      <c r="C246" t="s">
        <v>7</v>
      </c>
      <c r="D246">
        <v>5177.04</v>
      </c>
      <c r="E246">
        <v>5179.2299999999996</v>
      </c>
      <c r="F246">
        <v>5179.3599999999997</v>
      </c>
      <c r="G246">
        <v>5174.74</v>
      </c>
      <c r="H246">
        <v>556</v>
      </c>
      <c r="J246" s="1">
        <f t="shared" si="9"/>
        <v>46079.437476851846</v>
      </c>
      <c r="K246" s="2">
        <f t="shared" si="10"/>
        <v>46079.4375</v>
      </c>
      <c r="L246">
        <f t="shared" si="11"/>
        <v>1772101800</v>
      </c>
    </row>
    <row r="247" spans="1:12" x14ac:dyDescent="0.55000000000000004">
      <c r="A247">
        <v>1772102098</v>
      </c>
      <c r="B247" t="s">
        <v>6</v>
      </c>
      <c r="C247" t="s">
        <v>7</v>
      </c>
      <c r="D247">
        <v>5176.09</v>
      </c>
      <c r="E247">
        <v>5176.87</v>
      </c>
      <c r="F247">
        <v>5177.16</v>
      </c>
      <c r="G247">
        <v>5171.8</v>
      </c>
      <c r="H247">
        <v>482</v>
      </c>
      <c r="J247" s="1">
        <f t="shared" si="9"/>
        <v>46079.440949074073</v>
      </c>
      <c r="K247" s="2">
        <f t="shared" si="10"/>
        <v>46079.440972222219</v>
      </c>
      <c r="L247">
        <f t="shared" si="11"/>
        <v>1772102100</v>
      </c>
    </row>
    <row r="248" spans="1:12" x14ac:dyDescent="0.55000000000000004">
      <c r="A248">
        <v>1772102398</v>
      </c>
      <c r="B248" t="s">
        <v>6</v>
      </c>
      <c r="C248" t="s">
        <v>7</v>
      </c>
      <c r="D248">
        <v>5172.13</v>
      </c>
      <c r="E248">
        <v>5176.16</v>
      </c>
      <c r="F248">
        <v>5178.75</v>
      </c>
      <c r="G248">
        <v>5172.13</v>
      </c>
      <c r="H248">
        <v>443</v>
      </c>
      <c r="J248" s="1">
        <f t="shared" si="9"/>
        <v>46079.444421296299</v>
      </c>
      <c r="K248" s="2">
        <f t="shared" si="10"/>
        <v>46079.444444444445</v>
      </c>
      <c r="L248">
        <f t="shared" si="11"/>
        <v>1772102400</v>
      </c>
    </row>
    <row r="249" spans="1:12" x14ac:dyDescent="0.55000000000000004">
      <c r="A249">
        <v>1772102698</v>
      </c>
      <c r="B249" t="s">
        <v>6</v>
      </c>
      <c r="C249" t="s">
        <v>7</v>
      </c>
      <c r="D249">
        <v>5171.17</v>
      </c>
      <c r="E249">
        <v>5171.82</v>
      </c>
      <c r="F249">
        <v>5175.1899999999996</v>
      </c>
      <c r="G249">
        <v>5170.66</v>
      </c>
      <c r="H249">
        <v>412</v>
      </c>
      <c r="J249" s="1">
        <f t="shared" si="9"/>
        <v>46079.447893518518</v>
      </c>
      <c r="K249" s="2">
        <f t="shared" si="10"/>
        <v>46079.447916666664</v>
      </c>
      <c r="L249">
        <f t="shared" si="11"/>
        <v>1772102700</v>
      </c>
    </row>
    <row r="250" spans="1:12" x14ac:dyDescent="0.55000000000000004">
      <c r="A250">
        <v>1772102998</v>
      </c>
      <c r="B250" t="s">
        <v>6</v>
      </c>
      <c r="C250" t="s">
        <v>7</v>
      </c>
      <c r="D250">
        <v>5173.6000000000004</v>
      </c>
      <c r="E250">
        <v>5171.17</v>
      </c>
      <c r="F250">
        <v>5173.62</v>
      </c>
      <c r="G250">
        <v>5168.84</v>
      </c>
      <c r="H250">
        <v>394</v>
      </c>
      <c r="J250" s="1">
        <f t="shared" si="9"/>
        <v>46079.451365740737</v>
      </c>
      <c r="K250" s="2">
        <f t="shared" si="10"/>
        <v>46079.451388888891</v>
      </c>
      <c r="L250">
        <f t="shared" si="11"/>
        <v>1772103000</v>
      </c>
    </row>
    <row r="251" spans="1:12" x14ac:dyDescent="0.55000000000000004">
      <c r="A251">
        <v>1772103298</v>
      </c>
      <c r="B251" t="s">
        <v>6</v>
      </c>
      <c r="C251" t="s">
        <v>7</v>
      </c>
      <c r="D251">
        <v>5171.6099999999997</v>
      </c>
      <c r="E251">
        <v>5173.5200000000004</v>
      </c>
      <c r="F251">
        <v>5173.7299999999996</v>
      </c>
      <c r="G251">
        <v>5166.7</v>
      </c>
      <c r="H251">
        <v>475</v>
      </c>
      <c r="J251" s="1">
        <f t="shared" si="9"/>
        <v>46079.454837962963</v>
      </c>
      <c r="K251" s="2">
        <f t="shared" si="10"/>
        <v>46079.454861111109</v>
      </c>
      <c r="L251">
        <f t="shared" si="11"/>
        <v>1772103300</v>
      </c>
    </row>
    <row r="252" spans="1:12" x14ac:dyDescent="0.55000000000000004">
      <c r="A252">
        <v>1772103598</v>
      </c>
      <c r="B252" t="s">
        <v>6</v>
      </c>
      <c r="C252" t="s">
        <v>7</v>
      </c>
      <c r="D252">
        <v>5173.83</v>
      </c>
      <c r="E252">
        <v>5171.6099999999997</v>
      </c>
      <c r="F252">
        <v>5175.22</v>
      </c>
      <c r="G252">
        <v>5169.26</v>
      </c>
      <c r="H252">
        <v>519</v>
      </c>
      <c r="J252" s="1">
        <f t="shared" si="9"/>
        <v>46079.458310185189</v>
      </c>
      <c r="K252" s="2">
        <f t="shared" si="10"/>
        <v>46079.458333333336</v>
      </c>
      <c r="L252">
        <f t="shared" si="11"/>
        <v>1772103600</v>
      </c>
    </row>
    <row r="253" spans="1:12" x14ac:dyDescent="0.55000000000000004">
      <c r="A253">
        <v>1772103898</v>
      </c>
      <c r="B253" t="s">
        <v>6</v>
      </c>
      <c r="C253" t="s">
        <v>7</v>
      </c>
      <c r="D253">
        <v>5177.33</v>
      </c>
      <c r="E253">
        <v>5173.83</v>
      </c>
      <c r="F253">
        <v>5178.5</v>
      </c>
      <c r="G253">
        <v>5172.74</v>
      </c>
      <c r="H253">
        <v>423</v>
      </c>
      <c r="J253" s="1">
        <f t="shared" si="9"/>
        <v>46079.461782407408</v>
      </c>
      <c r="K253" s="2">
        <f t="shared" si="10"/>
        <v>46079.461805555555</v>
      </c>
      <c r="L253">
        <f t="shared" si="11"/>
        <v>1772103900</v>
      </c>
    </row>
    <row r="254" spans="1:12" x14ac:dyDescent="0.55000000000000004">
      <c r="A254">
        <v>1772104198</v>
      </c>
      <c r="B254" t="s">
        <v>6</v>
      </c>
      <c r="C254" t="s">
        <v>7</v>
      </c>
      <c r="D254">
        <v>5175.8500000000004</v>
      </c>
      <c r="E254">
        <v>5177.32</v>
      </c>
      <c r="F254">
        <v>5177.43</v>
      </c>
      <c r="G254">
        <v>5175.29</v>
      </c>
      <c r="H254">
        <v>317</v>
      </c>
      <c r="J254" s="1">
        <f t="shared" si="9"/>
        <v>46079.465254629627</v>
      </c>
      <c r="K254" s="2">
        <f t="shared" si="10"/>
        <v>46079.465277777781</v>
      </c>
      <c r="L254">
        <f t="shared" si="11"/>
        <v>1772104200</v>
      </c>
    </row>
    <row r="255" spans="1:12" x14ac:dyDescent="0.55000000000000004">
      <c r="A255">
        <v>1772104498</v>
      </c>
      <c r="B255" t="s">
        <v>6</v>
      </c>
      <c r="C255" t="s">
        <v>7</v>
      </c>
      <c r="D255">
        <v>5175.54</v>
      </c>
      <c r="E255">
        <v>5175.55</v>
      </c>
      <c r="F255">
        <v>5176</v>
      </c>
      <c r="G255">
        <v>5171.05</v>
      </c>
      <c r="H255">
        <v>367</v>
      </c>
      <c r="J255" s="1">
        <f t="shared" si="9"/>
        <v>46079.468726851846</v>
      </c>
      <c r="K255" s="2">
        <f t="shared" si="10"/>
        <v>46079.46875</v>
      </c>
      <c r="L255">
        <f t="shared" si="11"/>
        <v>1772104500</v>
      </c>
    </row>
    <row r="256" spans="1:12" x14ac:dyDescent="0.55000000000000004">
      <c r="A256">
        <v>1772104798</v>
      </c>
      <c r="B256" t="s">
        <v>6</v>
      </c>
      <c r="C256" t="s">
        <v>7</v>
      </c>
      <c r="D256">
        <v>5171.7</v>
      </c>
      <c r="E256">
        <v>5175.5200000000004</v>
      </c>
      <c r="F256">
        <v>5175.8</v>
      </c>
      <c r="G256">
        <v>5170.9799999999996</v>
      </c>
      <c r="H256">
        <v>354</v>
      </c>
      <c r="J256" s="1">
        <f t="shared" si="9"/>
        <v>46079.472199074073</v>
      </c>
      <c r="K256" s="2">
        <f t="shared" si="10"/>
        <v>46079.472222222219</v>
      </c>
      <c r="L256">
        <f t="shared" si="11"/>
        <v>1772104800</v>
      </c>
    </row>
    <row r="257" spans="1:12" x14ac:dyDescent="0.55000000000000004">
      <c r="A257">
        <v>1772105098</v>
      </c>
      <c r="B257" t="s">
        <v>6</v>
      </c>
      <c r="C257" t="s">
        <v>7</v>
      </c>
      <c r="D257">
        <v>5171.88</v>
      </c>
      <c r="E257">
        <v>5171.63</v>
      </c>
      <c r="F257">
        <v>5176.1000000000004</v>
      </c>
      <c r="G257">
        <v>5171.43</v>
      </c>
      <c r="H257">
        <v>330</v>
      </c>
      <c r="J257" s="1">
        <f t="shared" si="9"/>
        <v>46079.475671296299</v>
      </c>
      <c r="K257" s="2">
        <f t="shared" si="10"/>
        <v>46079.475694444445</v>
      </c>
      <c r="L257">
        <f t="shared" si="11"/>
        <v>1772105100</v>
      </c>
    </row>
    <row r="258" spans="1:12" x14ac:dyDescent="0.55000000000000004">
      <c r="A258">
        <v>1772105398</v>
      </c>
      <c r="B258" t="s">
        <v>6</v>
      </c>
      <c r="C258" t="s">
        <v>7</v>
      </c>
      <c r="D258">
        <v>5173.38</v>
      </c>
      <c r="E258">
        <v>5171.88</v>
      </c>
      <c r="F258">
        <v>5174.12</v>
      </c>
      <c r="G258">
        <v>5171.76</v>
      </c>
      <c r="H258">
        <v>287</v>
      </c>
      <c r="J258" s="1">
        <f t="shared" ref="J258:J321" si="12">(A258/86400)+25569</f>
        <v>46079.479143518518</v>
      </c>
      <c r="K258" s="2">
        <f t="shared" ref="K258:K321" si="13">CEILING(INT(J258*1440)/1440*288,1)/288</f>
        <v>46079.479166666664</v>
      </c>
      <c r="L258">
        <f t="shared" si="11"/>
        <v>1772105400</v>
      </c>
    </row>
    <row r="259" spans="1:12" x14ac:dyDescent="0.55000000000000004">
      <c r="A259">
        <v>1772105698</v>
      </c>
      <c r="B259" t="s">
        <v>6</v>
      </c>
      <c r="C259" t="s">
        <v>7</v>
      </c>
      <c r="D259">
        <v>5173.54</v>
      </c>
      <c r="E259">
        <v>5173.38</v>
      </c>
      <c r="F259">
        <v>5175.49</v>
      </c>
      <c r="G259">
        <v>5172.4399999999996</v>
      </c>
      <c r="H259">
        <v>315</v>
      </c>
      <c r="J259" s="1">
        <f t="shared" si="12"/>
        <v>46079.482615740737</v>
      </c>
      <c r="K259" s="2">
        <f t="shared" si="13"/>
        <v>46079.482638888891</v>
      </c>
      <c r="L259">
        <f t="shared" ref="L259:L322" si="14">MROUND((K259-25569)*86400,300)</f>
        <v>1772105700</v>
      </c>
    </row>
    <row r="260" spans="1:12" x14ac:dyDescent="0.55000000000000004">
      <c r="A260">
        <v>1772105998</v>
      </c>
      <c r="B260" t="s">
        <v>6</v>
      </c>
      <c r="C260" t="s">
        <v>7</v>
      </c>
      <c r="D260">
        <v>5174.68</v>
      </c>
      <c r="E260">
        <v>5173.54</v>
      </c>
      <c r="F260">
        <v>5175.09</v>
      </c>
      <c r="G260">
        <v>5173.1099999999997</v>
      </c>
      <c r="H260">
        <v>286</v>
      </c>
      <c r="J260" s="1">
        <f t="shared" si="12"/>
        <v>46079.486087962963</v>
      </c>
      <c r="K260" s="2">
        <f t="shared" si="13"/>
        <v>46079.486111111109</v>
      </c>
      <c r="L260">
        <f t="shared" si="14"/>
        <v>1772106000</v>
      </c>
    </row>
    <row r="261" spans="1:12" x14ac:dyDescent="0.55000000000000004">
      <c r="A261">
        <v>1772106298</v>
      </c>
      <c r="B261" t="s">
        <v>6</v>
      </c>
      <c r="C261" t="s">
        <v>7</v>
      </c>
      <c r="D261">
        <v>5171.3999999999996</v>
      </c>
      <c r="E261">
        <v>5174.54</v>
      </c>
      <c r="F261">
        <v>5174.54</v>
      </c>
      <c r="G261">
        <v>5170.8500000000004</v>
      </c>
      <c r="H261">
        <v>331</v>
      </c>
      <c r="J261" s="1">
        <f t="shared" si="12"/>
        <v>46079.489560185189</v>
      </c>
      <c r="K261" s="2">
        <f t="shared" si="13"/>
        <v>46079.489583333336</v>
      </c>
      <c r="L261">
        <f t="shared" si="14"/>
        <v>1772106300</v>
      </c>
    </row>
    <row r="262" spans="1:12" x14ac:dyDescent="0.55000000000000004">
      <c r="A262">
        <v>1772106598</v>
      </c>
      <c r="B262" t="s">
        <v>6</v>
      </c>
      <c r="C262" t="s">
        <v>7</v>
      </c>
      <c r="D262">
        <v>5163.51</v>
      </c>
      <c r="E262">
        <v>5171.41</v>
      </c>
      <c r="F262">
        <v>5171.57</v>
      </c>
      <c r="G262">
        <v>5161.25</v>
      </c>
      <c r="H262">
        <v>455</v>
      </c>
      <c r="J262" s="1">
        <f t="shared" si="12"/>
        <v>46079.493032407408</v>
      </c>
      <c r="K262" s="2">
        <f t="shared" si="13"/>
        <v>46079.493055555555</v>
      </c>
      <c r="L262">
        <f t="shared" si="14"/>
        <v>1772106600</v>
      </c>
    </row>
    <row r="263" spans="1:12" x14ac:dyDescent="0.55000000000000004">
      <c r="A263">
        <v>1772106898</v>
      </c>
      <c r="B263" t="s">
        <v>6</v>
      </c>
      <c r="C263" t="s">
        <v>7</v>
      </c>
      <c r="D263">
        <v>5164.71</v>
      </c>
      <c r="E263">
        <v>5163.74</v>
      </c>
      <c r="F263">
        <v>5165.92</v>
      </c>
      <c r="G263">
        <v>5161.83</v>
      </c>
      <c r="H263">
        <v>459</v>
      </c>
      <c r="J263" s="1">
        <f t="shared" si="12"/>
        <v>46079.496504629627</v>
      </c>
      <c r="K263" s="2">
        <f t="shared" si="13"/>
        <v>46079.496527777781</v>
      </c>
      <c r="L263">
        <f t="shared" si="14"/>
        <v>1772106900</v>
      </c>
    </row>
    <row r="264" spans="1:12" x14ac:dyDescent="0.55000000000000004">
      <c r="A264">
        <v>1772107198</v>
      </c>
      <c r="B264" t="s">
        <v>6</v>
      </c>
      <c r="C264" t="s">
        <v>7</v>
      </c>
      <c r="D264">
        <v>5165.67</v>
      </c>
      <c r="E264">
        <v>5164.7700000000004</v>
      </c>
      <c r="F264">
        <v>5168.17</v>
      </c>
      <c r="G264">
        <v>5157.9799999999996</v>
      </c>
      <c r="H264">
        <v>708</v>
      </c>
      <c r="J264" s="1">
        <f t="shared" si="12"/>
        <v>46079.499976851846</v>
      </c>
      <c r="K264" s="2">
        <f t="shared" si="13"/>
        <v>46079.5</v>
      </c>
      <c r="L264">
        <f t="shared" si="14"/>
        <v>1772107200</v>
      </c>
    </row>
    <row r="265" spans="1:12" x14ac:dyDescent="0.55000000000000004">
      <c r="A265">
        <v>1772107498</v>
      </c>
      <c r="B265" t="s">
        <v>6</v>
      </c>
      <c r="C265" t="s">
        <v>7</v>
      </c>
      <c r="D265">
        <v>5169.1499999999996</v>
      </c>
      <c r="E265">
        <v>5165.67</v>
      </c>
      <c r="F265">
        <v>5169.25</v>
      </c>
      <c r="G265">
        <v>5163.18</v>
      </c>
      <c r="H265">
        <v>574</v>
      </c>
      <c r="J265" s="1">
        <f t="shared" si="12"/>
        <v>46079.503449074073</v>
      </c>
      <c r="K265" s="2">
        <f t="shared" si="13"/>
        <v>46079.503472222219</v>
      </c>
      <c r="L265">
        <f t="shared" si="14"/>
        <v>1772107500</v>
      </c>
    </row>
    <row r="266" spans="1:12" x14ac:dyDescent="0.55000000000000004">
      <c r="A266">
        <v>1772107798</v>
      </c>
      <c r="B266" t="s">
        <v>6</v>
      </c>
      <c r="C266" t="s">
        <v>7</v>
      </c>
      <c r="D266">
        <v>5168.46</v>
      </c>
      <c r="E266">
        <v>5169.1499999999996</v>
      </c>
      <c r="F266">
        <v>5170.05</v>
      </c>
      <c r="G266">
        <v>5166.8500000000004</v>
      </c>
      <c r="H266">
        <v>484</v>
      </c>
      <c r="J266" s="1">
        <f t="shared" si="12"/>
        <v>46079.506921296299</v>
      </c>
      <c r="K266" s="2">
        <f t="shared" si="13"/>
        <v>46079.506944444445</v>
      </c>
      <c r="L266">
        <f t="shared" si="14"/>
        <v>1772107800</v>
      </c>
    </row>
    <row r="267" spans="1:12" x14ac:dyDescent="0.55000000000000004">
      <c r="A267">
        <v>1772108098</v>
      </c>
      <c r="B267" t="s">
        <v>6</v>
      </c>
      <c r="C267" t="s">
        <v>7</v>
      </c>
      <c r="D267">
        <v>5172.18</v>
      </c>
      <c r="E267">
        <v>5168.54</v>
      </c>
      <c r="F267">
        <v>5173.71</v>
      </c>
      <c r="G267">
        <v>5166.13</v>
      </c>
      <c r="H267">
        <v>476</v>
      </c>
      <c r="J267" s="1">
        <f t="shared" si="12"/>
        <v>46079.510393518518</v>
      </c>
      <c r="K267" s="2">
        <f t="shared" si="13"/>
        <v>46079.510416666664</v>
      </c>
      <c r="L267">
        <f t="shared" si="14"/>
        <v>1772108100</v>
      </c>
    </row>
    <row r="268" spans="1:12" x14ac:dyDescent="0.55000000000000004">
      <c r="A268">
        <v>1772108398</v>
      </c>
      <c r="B268" t="s">
        <v>6</v>
      </c>
      <c r="C268" t="s">
        <v>7</v>
      </c>
      <c r="D268">
        <v>5176.5200000000004</v>
      </c>
      <c r="E268">
        <v>5172.18</v>
      </c>
      <c r="F268">
        <v>5176.5600000000004</v>
      </c>
      <c r="G268">
        <v>5170.29</v>
      </c>
      <c r="H268">
        <v>473</v>
      </c>
      <c r="J268" s="1">
        <f t="shared" si="12"/>
        <v>46079.513865740737</v>
      </c>
      <c r="K268" s="2">
        <f t="shared" si="13"/>
        <v>46079.513888888891</v>
      </c>
      <c r="L268">
        <f t="shared" si="14"/>
        <v>1772108400</v>
      </c>
    </row>
    <row r="269" spans="1:12" x14ac:dyDescent="0.55000000000000004">
      <c r="A269">
        <v>1772108698</v>
      </c>
      <c r="B269" t="s">
        <v>6</v>
      </c>
      <c r="C269" t="s">
        <v>7</v>
      </c>
      <c r="D269">
        <v>5178.54</v>
      </c>
      <c r="E269">
        <v>5176.5200000000004</v>
      </c>
      <c r="F269">
        <v>5179.99</v>
      </c>
      <c r="G269">
        <v>5175.9399999999996</v>
      </c>
      <c r="H269">
        <v>473</v>
      </c>
      <c r="J269" s="1">
        <f t="shared" si="12"/>
        <v>46079.517337962963</v>
      </c>
      <c r="K269" s="2">
        <f t="shared" si="13"/>
        <v>46079.517361111109</v>
      </c>
      <c r="L269">
        <f t="shared" si="14"/>
        <v>1772108700</v>
      </c>
    </row>
    <row r="270" spans="1:12" x14ac:dyDescent="0.55000000000000004">
      <c r="A270">
        <v>1772108998</v>
      </c>
      <c r="B270" t="s">
        <v>6</v>
      </c>
      <c r="C270" t="s">
        <v>7</v>
      </c>
      <c r="D270">
        <v>5183.1000000000004</v>
      </c>
      <c r="E270">
        <v>5178.6099999999997</v>
      </c>
      <c r="F270">
        <v>5184.1000000000004</v>
      </c>
      <c r="G270">
        <v>5177.8</v>
      </c>
      <c r="H270">
        <v>495</v>
      </c>
      <c r="J270" s="1">
        <f t="shared" si="12"/>
        <v>46079.520810185189</v>
      </c>
      <c r="K270" s="2">
        <f t="shared" si="13"/>
        <v>46079.520833333336</v>
      </c>
      <c r="L270">
        <f t="shared" si="14"/>
        <v>1772109000</v>
      </c>
    </row>
    <row r="271" spans="1:12" x14ac:dyDescent="0.55000000000000004">
      <c r="A271">
        <v>1772109298</v>
      </c>
      <c r="B271" t="s">
        <v>6</v>
      </c>
      <c r="C271" t="s">
        <v>7</v>
      </c>
      <c r="D271">
        <v>5182.34</v>
      </c>
      <c r="E271">
        <v>5183.09</v>
      </c>
      <c r="F271">
        <v>5184.38</v>
      </c>
      <c r="G271">
        <v>5179.83</v>
      </c>
      <c r="H271">
        <v>475</v>
      </c>
      <c r="J271" s="1">
        <f t="shared" si="12"/>
        <v>46079.524282407408</v>
      </c>
      <c r="K271" s="2">
        <f t="shared" si="13"/>
        <v>46079.524305555555</v>
      </c>
      <c r="L271">
        <f t="shared" si="14"/>
        <v>1772109300</v>
      </c>
    </row>
    <row r="272" spans="1:12" x14ac:dyDescent="0.55000000000000004">
      <c r="A272">
        <v>1772109598</v>
      </c>
      <c r="B272" t="s">
        <v>6</v>
      </c>
      <c r="C272" t="s">
        <v>7</v>
      </c>
      <c r="D272">
        <v>5187.5200000000004</v>
      </c>
      <c r="E272">
        <v>5182.33</v>
      </c>
      <c r="F272">
        <v>5187.67</v>
      </c>
      <c r="G272">
        <v>5182.26</v>
      </c>
      <c r="H272">
        <v>492</v>
      </c>
      <c r="J272" s="1">
        <f t="shared" si="12"/>
        <v>46079.527754629627</v>
      </c>
      <c r="K272" s="2">
        <f t="shared" si="13"/>
        <v>46079.527777777781</v>
      </c>
      <c r="L272">
        <f t="shared" si="14"/>
        <v>1772109600</v>
      </c>
    </row>
    <row r="273" spans="1:12" x14ac:dyDescent="0.55000000000000004">
      <c r="A273">
        <v>1772109898</v>
      </c>
      <c r="B273" t="s">
        <v>6</v>
      </c>
      <c r="C273" t="s">
        <v>7</v>
      </c>
      <c r="D273">
        <v>5181.29</v>
      </c>
      <c r="E273">
        <v>5187.83</v>
      </c>
      <c r="F273">
        <v>5187.83</v>
      </c>
      <c r="G273">
        <v>5181.29</v>
      </c>
      <c r="H273">
        <v>440</v>
      </c>
      <c r="J273" s="1">
        <f t="shared" si="12"/>
        <v>46079.531226851846</v>
      </c>
      <c r="K273" s="2">
        <f t="shared" si="13"/>
        <v>46079.53125</v>
      </c>
      <c r="L273">
        <f t="shared" si="14"/>
        <v>1772109900</v>
      </c>
    </row>
    <row r="274" spans="1:12" x14ac:dyDescent="0.55000000000000004">
      <c r="A274">
        <v>1772110198</v>
      </c>
      <c r="B274" t="s">
        <v>6</v>
      </c>
      <c r="C274" t="s">
        <v>7</v>
      </c>
      <c r="D274">
        <v>5181.25</v>
      </c>
      <c r="E274">
        <v>5181.3100000000004</v>
      </c>
      <c r="F274">
        <v>5181.96</v>
      </c>
      <c r="G274">
        <v>5179.54</v>
      </c>
      <c r="H274">
        <v>388</v>
      </c>
      <c r="J274" s="1">
        <f t="shared" si="12"/>
        <v>46079.534699074073</v>
      </c>
      <c r="K274" s="2">
        <f t="shared" si="13"/>
        <v>46079.534722222219</v>
      </c>
      <c r="L274">
        <f t="shared" si="14"/>
        <v>1772110200</v>
      </c>
    </row>
    <row r="275" spans="1:12" x14ac:dyDescent="0.55000000000000004">
      <c r="A275">
        <v>1772110498</v>
      </c>
      <c r="B275" t="s">
        <v>6</v>
      </c>
      <c r="C275" t="s">
        <v>7</v>
      </c>
      <c r="D275">
        <v>5183.8500000000004</v>
      </c>
      <c r="E275">
        <v>5181.3900000000003</v>
      </c>
      <c r="F275">
        <v>5185.1000000000004</v>
      </c>
      <c r="G275">
        <v>5179.9799999999996</v>
      </c>
      <c r="H275">
        <v>466</v>
      </c>
      <c r="J275" s="1">
        <f t="shared" si="12"/>
        <v>46079.538171296299</v>
      </c>
      <c r="K275" s="2">
        <f t="shared" si="13"/>
        <v>46079.538194444445</v>
      </c>
      <c r="L275">
        <f t="shared" si="14"/>
        <v>1772110500</v>
      </c>
    </row>
    <row r="276" spans="1:12" x14ac:dyDescent="0.55000000000000004">
      <c r="A276">
        <v>1772110798</v>
      </c>
      <c r="B276" t="s">
        <v>6</v>
      </c>
      <c r="C276" t="s">
        <v>7</v>
      </c>
      <c r="D276">
        <v>5175.76</v>
      </c>
      <c r="E276">
        <v>5183.8500000000004</v>
      </c>
      <c r="F276">
        <v>5185.57</v>
      </c>
      <c r="G276">
        <v>5175.17</v>
      </c>
      <c r="H276">
        <v>767</v>
      </c>
      <c r="J276" s="1">
        <f t="shared" si="12"/>
        <v>46079.541643518518</v>
      </c>
      <c r="K276" s="2">
        <f t="shared" si="13"/>
        <v>46079.541666666664</v>
      </c>
      <c r="L276">
        <f t="shared" si="14"/>
        <v>1772110800</v>
      </c>
    </row>
    <row r="277" spans="1:12" x14ac:dyDescent="0.55000000000000004">
      <c r="A277">
        <v>1772111098</v>
      </c>
      <c r="B277" t="s">
        <v>6</v>
      </c>
      <c r="C277" t="s">
        <v>7</v>
      </c>
      <c r="D277">
        <v>5172.5</v>
      </c>
      <c r="E277">
        <v>5175.96</v>
      </c>
      <c r="F277">
        <v>5180.43</v>
      </c>
      <c r="G277">
        <v>5171.18</v>
      </c>
      <c r="H277">
        <v>806</v>
      </c>
      <c r="J277" s="1">
        <f t="shared" si="12"/>
        <v>46079.545115740737</v>
      </c>
      <c r="K277" s="2">
        <f t="shared" si="13"/>
        <v>46079.545138888891</v>
      </c>
      <c r="L277">
        <f t="shared" si="14"/>
        <v>1772111100</v>
      </c>
    </row>
    <row r="278" spans="1:12" x14ac:dyDescent="0.55000000000000004">
      <c r="A278">
        <v>1772111398</v>
      </c>
      <c r="B278" t="s">
        <v>6</v>
      </c>
      <c r="C278" t="s">
        <v>7</v>
      </c>
      <c r="D278">
        <v>5174</v>
      </c>
      <c r="E278">
        <v>5172</v>
      </c>
      <c r="F278">
        <v>5174.55</v>
      </c>
      <c r="G278">
        <v>5168.3100000000004</v>
      </c>
      <c r="H278">
        <v>735</v>
      </c>
      <c r="J278" s="1">
        <f t="shared" si="12"/>
        <v>46079.548587962963</v>
      </c>
      <c r="K278" s="2">
        <f t="shared" si="13"/>
        <v>46079.548611111109</v>
      </c>
      <c r="L278">
        <f t="shared" si="14"/>
        <v>1772111400</v>
      </c>
    </row>
    <row r="279" spans="1:12" x14ac:dyDescent="0.55000000000000004">
      <c r="A279">
        <v>1772111698</v>
      </c>
      <c r="B279" t="s">
        <v>6</v>
      </c>
      <c r="C279" t="s">
        <v>7</v>
      </c>
      <c r="D279">
        <v>5171.6499999999996</v>
      </c>
      <c r="E279">
        <v>5174.03</v>
      </c>
      <c r="F279">
        <v>5177.88</v>
      </c>
      <c r="G279">
        <v>5171.55</v>
      </c>
      <c r="H279">
        <v>700</v>
      </c>
      <c r="J279" s="1">
        <f t="shared" si="12"/>
        <v>46079.552060185189</v>
      </c>
      <c r="K279" s="2">
        <f t="shared" si="13"/>
        <v>46079.552083333336</v>
      </c>
      <c r="L279">
        <f t="shared" si="14"/>
        <v>1772111700</v>
      </c>
    </row>
    <row r="280" spans="1:12" x14ac:dyDescent="0.55000000000000004">
      <c r="A280">
        <v>1772111998</v>
      </c>
      <c r="B280" t="s">
        <v>6</v>
      </c>
      <c r="C280" t="s">
        <v>7</v>
      </c>
      <c r="D280">
        <v>5178.12</v>
      </c>
      <c r="E280">
        <v>5171.6499999999996</v>
      </c>
      <c r="F280">
        <v>5178.8999999999996</v>
      </c>
      <c r="G280">
        <v>5171.59</v>
      </c>
      <c r="H280">
        <v>661</v>
      </c>
      <c r="J280" s="1">
        <f t="shared" si="12"/>
        <v>46079.555532407408</v>
      </c>
      <c r="K280" s="2">
        <f t="shared" si="13"/>
        <v>46079.555555555555</v>
      </c>
      <c r="L280">
        <f t="shared" si="14"/>
        <v>1772112000</v>
      </c>
    </row>
    <row r="281" spans="1:12" x14ac:dyDescent="0.55000000000000004">
      <c r="A281">
        <v>1772112298</v>
      </c>
      <c r="B281" t="s">
        <v>6</v>
      </c>
      <c r="C281" t="s">
        <v>7</v>
      </c>
      <c r="D281">
        <v>5174.76</v>
      </c>
      <c r="E281">
        <v>5177.96</v>
      </c>
      <c r="F281">
        <v>5177.96</v>
      </c>
      <c r="G281">
        <v>5174.6000000000004</v>
      </c>
      <c r="H281">
        <v>505</v>
      </c>
      <c r="J281" s="1">
        <f t="shared" si="12"/>
        <v>46079.559004629627</v>
      </c>
      <c r="K281" s="2">
        <f t="shared" si="13"/>
        <v>46079.559027777781</v>
      </c>
      <c r="L281">
        <f t="shared" si="14"/>
        <v>1772112300</v>
      </c>
    </row>
    <row r="282" spans="1:12" x14ac:dyDescent="0.55000000000000004">
      <c r="A282">
        <v>1772112598</v>
      </c>
      <c r="B282" t="s">
        <v>6</v>
      </c>
      <c r="C282" t="s">
        <v>7</v>
      </c>
      <c r="D282">
        <v>5174.3599999999997</v>
      </c>
      <c r="E282">
        <v>5174.82</v>
      </c>
      <c r="F282">
        <v>5175.41</v>
      </c>
      <c r="G282">
        <v>5166.01</v>
      </c>
      <c r="H282">
        <v>693</v>
      </c>
      <c r="J282" s="1">
        <f t="shared" si="12"/>
        <v>46079.562476851846</v>
      </c>
      <c r="K282" s="2">
        <f t="shared" si="13"/>
        <v>46079.5625</v>
      </c>
      <c r="L282">
        <f t="shared" si="14"/>
        <v>1772112600</v>
      </c>
    </row>
    <row r="283" spans="1:12" x14ac:dyDescent="0.55000000000000004">
      <c r="A283">
        <v>1772112898</v>
      </c>
      <c r="B283" t="s">
        <v>6</v>
      </c>
      <c r="C283" t="s">
        <v>7</v>
      </c>
      <c r="D283">
        <v>5173.6099999999997</v>
      </c>
      <c r="E283">
        <v>5174.24</v>
      </c>
      <c r="F283">
        <v>5177.32</v>
      </c>
      <c r="G283">
        <v>5169.63</v>
      </c>
      <c r="H283">
        <v>677</v>
      </c>
      <c r="J283" s="1">
        <f t="shared" si="12"/>
        <v>46079.565949074073</v>
      </c>
      <c r="K283" s="2">
        <f t="shared" si="13"/>
        <v>46079.565972222219</v>
      </c>
      <c r="L283">
        <f t="shared" si="14"/>
        <v>1772112900</v>
      </c>
    </row>
    <row r="284" spans="1:12" x14ac:dyDescent="0.55000000000000004">
      <c r="A284">
        <v>1772113198</v>
      </c>
      <c r="B284" t="s">
        <v>6</v>
      </c>
      <c r="C284" t="s">
        <v>7</v>
      </c>
      <c r="D284">
        <v>5165.1400000000003</v>
      </c>
      <c r="E284">
        <v>5173.22</v>
      </c>
      <c r="F284">
        <v>5174.4399999999996</v>
      </c>
      <c r="G284">
        <v>5164.3599999999997</v>
      </c>
      <c r="H284">
        <v>674</v>
      </c>
      <c r="J284" s="1">
        <f t="shared" si="12"/>
        <v>46079.569421296299</v>
      </c>
      <c r="K284" s="2">
        <f t="shared" si="13"/>
        <v>46079.569444444445</v>
      </c>
      <c r="L284">
        <f t="shared" si="14"/>
        <v>1772113200</v>
      </c>
    </row>
    <row r="285" spans="1:12" x14ac:dyDescent="0.55000000000000004">
      <c r="A285">
        <v>1772113498</v>
      </c>
      <c r="B285" t="s">
        <v>6</v>
      </c>
      <c r="C285" t="s">
        <v>7</v>
      </c>
      <c r="D285">
        <v>5168.76</v>
      </c>
      <c r="E285">
        <v>5165.13</v>
      </c>
      <c r="F285">
        <v>5169.6899999999996</v>
      </c>
      <c r="G285">
        <v>5164.68</v>
      </c>
      <c r="H285">
        <v>614</v>
      </c>
      <c r="J285" s="1">
        <f t="shared" si="12"/>
        <v>46079.572893518518</v>
      </c>
      <c r="K285" s="2">
        <f t="shared" si="13"/>
        <v>46079.572916666664</v>
      </c>
      <c r="L285">
        <f t="shared" si="14"/>
        <v>1772113500</v>
      </c>
    </row>
    <row r="286" spans="1:12" x14ac:dyDescent="0.55000000000000004">
      <c r="A286">
        <v>1772113798</v>
      </c>
      <c r="B286" t="s">
        <v>6</v>
      </c>
      <c r="C286" t="s">
        <v>7</v>
      </c>
      <c r="D286">
        <v>5170.8</v>
      </c>
      <c r="E286">
        <v>5168.7700000000004</v>
      </c>
      <c r="F286">
        <v>5170.8500000000004</v>
      </c>
      <c r="G286">
        <v>5167.8500000000004</v>
      </c>
      <c r="H286">
        <v>613</v>
      </c>
      <c r="J286" s="1">
        <f t="shared" si="12"/>
        <v>46079.576365740737</v>
      </c>
      <c r="K286" s="2">
        <f t="shared" si="13"/>
        <v>46079.576388888891</v>
      </c>
      <c r="L286">
        <f t="shared" si="14"/>
        <v>1772113800</v>
      </c>
    </row>
    <row r="287" spans="1:12" x14ac:dyDescent="0.55000000000000004">
      <c r="A287">
        <v>1772114098</v>
      </c>
      <c r="B287" t="s">
        <v>6</v>
      </c>
      <c r="C287" t="s">
        <v>7</v>
      </c>
      <c r="D287">
        <v>5166.3900000000003</v>
      </c>
      <c r="E287">
        <v>5170.8</v>
      </c>
      <c r="F287">
        <v>5171.55</v>
      </c>
      <c r="G287">
        <v>5166.07</v>
      </c>
      <c r="H287">
        <v>543</v>
      </c>
      <c r="J287" s="1">
        <f t="shared" si="12"/>
        <v>46079.579837962963</v>
      </c>
      <c r="K287" s="2">
        <f t="shared" si="13"/>
        <v>46079.579861111109</v>
      </c>
      <c r="L287">
        <f t="shared" si="14"/>
        <v>1772114100</v>
      </c>
    </row>
    <row r="288" spans="1:12" x14ac:dyDescent="0.55000000000000004">
      <c r="A288">
        <v>1772114398</v>
      </c>
      <c r="B288" t="s">
        <v>6</v>
      </c>
      <c r="C288" t="s">
        <v>7</v>
      </c>
      <c r="D288">
        <v>5166.0600000000004</v>
      </c>
      <c r="E288">
        <v>5166.29</v>
      </c>
      <c r="F288">
        <v>5170.1099999999997</v>
      </c>
      <c r="G288">
        <v>5162.8599999999997</v>
      </c>
      <c r="H288">
        <v>761</v>
      </c>
      <c r="J288" s="1">
        <f t="shared" si="12"/>
        <v>46079.583310185189</v>
      </c>
      <c r="K288" s="2">
        <f t="shared" si="13"/>
        <v>46079.583333333336</v>
      </c>
      <c r="L288">
        <f t="shared" si="14"/>
        <v>1772114400</v>
      </c>
    </row>
    <row r="289" spans="1:12" x14ac:dyDescent="0.55000000000000004">
      <c r="A289">
        <v>1772114698</v>
      </c>
      <c r="B289" t="s">
        <v>6</v>
      </c>
      <c r="C289" t="s">
        <v>7</v>
      </c>
      <c r="D289">
        <v>5163.55</v>
      </c>
      <c r="E289">
        <v>5165.95</v>
      </c>
      <c r="F289">
        <v>5167.58</v>
      </c>
      <c r="G289">
        <v>5160.3599999999997</v>
      </c>
      <c r="H289">
        <v>649</v>
      </c>
      <c r="J289" s="1">
        <f t="shared" si="12"/>
        <v>46079.586782407408</v>
      </c>
      <c r="K289" s="2">
        <f t="shared" si="13"/>
        <v>46079.586805555555</v>
      </c>
      <c r="L289">
        <f t="shared" si="14"/>
        <v>1772114700</v>
      </c>
    </row>
    <row r="290" spans="1:12" x14ac:dyDescent="0.55000000000000004">
      <c r="A290">
        <v>1772114998</v>
      </c>
      <c r="B290" t="s">
        <v>6</v>
      </c>
      <c r="C290" t="s">
        <v>7</v>
      </c>
      <c r="D290">
        <v>5166.28</v>
      </c>
      <c r="E290">
        <v>5163.53</v>
      </c>
      <c r="F290">
        <v>5166.75</v>
      </c>
      <c r="G290">
        <v>5162.6000000000004</v>
      </c>
      <c r="H290">
        <v>557</v>
      </c>
      <c r="J290" s="1">
        <f t="shared" si="12"/>
        <v>46079.590254629627</v>
      </c>
      <c r="K290" s="2">
        <f t="shared" si="13"/>
        <v>46079.590277777781</v>
      </c>
      <c r="L290">
        <f t="shared" si="14"/>
        <v>1772115000</v>
      </c>
    </row>
    <row r="291" spans="1:12" x14ac:dyDescent="0.55000000000000004">
      <c r="A291">
        <v>1772115298</v>
      </c>
      <c r="B291" t="s">
        <v>6</v>
      </c>
      <c r="C291" t="s">
        <v>7</v>
      </c>
      <c r="D291">
        <v>5167.0200000000004</v>
      </c>
      <c r="E291">
        <v>5166.22</v>
      </c>
      <c r="F291">
        <v>5168.83</v>
      </c>
      <c r="G291">
        <v>5165.1899999999996</v>
      </c>
      <c r="H291">
        <v>583</v>
      </c>
      <c r="J291" s="1">
        <f t="shared" si="12"/>
        <v>46079.593726851846</v>
      </c>
      <c r="K291" s="2">
        <f t="shared" si="13"/>
        <v>46079.59375</v>
      </c>
      <c r="L291">
        <f t="shared" si="14"/>
        <v>1772115300</v>
      </c>
    </row>
    <row r="292" spans="1:12" x14ac:dyDescent="0.55000000000000004">
      <c r="A292">
        <v>1772115598</v>
      </c>
      <c r="B292" t="s">
        <v>6</v>
      </c>
      <c r="C292" t="s">
        <v>7</v>
      </c>
      <c r="D292">
        <v>5168.82</v>
      </c>
      <c r="E292">
        <v>5166.99</v>
      </c>
      <c r="F292">
        <v>5170.04</v>
      </c>
      <c r="G292">
        <v>5163.53</v>
      </c>
      <c r="H292">
        <v>576</v>
      </c>
      <c r="J292" s="1">
        <f t="shared" si="12"/>
        <v>46079.597199074073</v>
      </c>
      <c r="K292" s="2">
        <f t="shared" si="13"/>
        <v>46079.597222222219</v>
      </c>
      <c r="L292">
        <f t="shared" si="14"/>
        <v>1772115600</v>
      </c>
    </row>
    <row r="293" spans="1:12" x14ac:dyDescent="0.55000000000000004">
      <c r="A293">
        <v>1772115898</v>
      </c>
      <c r="B293" t="s">
        <v>6</v>
      </c>
      <c r="C293" t="s">
        <v>7</v>
      </c>
      <c r="D293">
        <v>5170.41</v>
      </c>
      <c r="E293">
        <v>5168.83</v>
      </c>
      <c r="F293">
        <v>5172.32</v>
      </c>
      <c r="G293">
        <v>5168.55</v>
      </c>
      <c r="H293">
        <v>644</v>
      </c>
      <c r="J293" s="1">
        <f t="shared" si="12"/>
        <v>46079.600671296299</v>
      </c>
      <c r="K293" s="2">
        <f t="shared" si="13"/>
        <v>46079.600694444445</v>
      </c>
      <c r="L293">
        <f t="shared" si="14"/>
        <v>1772115900</v>
      </c>
    </row>
    <row r="294" spans="1:12" x14ac:dyDescent="0.55000000000000004">
      <c r="A294">
        <v>1772116198</v>
      </c>
      <c r="B294" t="s">
        <v>6</v>
      </c>
      <c r="C294" t="s">
        <v>7</v>
      </c>
      <c r="D294">
        <v>5165.83</v>
      </c>
      <c r="E294">
        <v>5170.45</v>
      </c>
      <c r="F294">
        <v>5170.45</v>
      </c>
      <c r="G294">
        <v>5140.8599999999997</v>
      </c>
      <c r="H294">
        <v>945</v>
      </c>
      <c r="J294" s="1">
        <f t="shared" si="12"/>
        <v>46079.604143518518</v>
      </c>
      <c r="K294" s="2">
        <f t="shared" si="13"/>
        <v>46079.604166666664</v>
      </c>
      <c r="L294">
        <f t="shared" si="14"/>
        <v>1772116200</v>
      </c>
    </row>
    <row r="295" spans="1:12" x14ac:dyDescent="0.55000000000000004">
      <c r="A295">
        <v>1772116498</v>
      </c>
      <c r="B295" t="s">
        <v>6</v>
      </c>
      <c r="C295" t="s">
        <v>7</v>
      </c>
      <c r="D295">
        <v>5166.41</v>
      </c>
      <c r="E295">
        <v>5166.22</v>
      </c>
      <c r="F295">
        <v>5174.88</v>
      </c>
      <c r="G295">
        <v>5164.01</v>
      </c>
      <c r="H295">
        <v>928</v>
      </c>
      <c r="J295" s="1">
        <f t="shared" si="12"/>
        <v>46079.607615740737</v>
      </c>
      <c r="K295" s="2">
        <f t="shared" si="13"/>
        <v>46079.607638888891</v>
      </c>
      <c r="L295">
        <f t="shared" si="14"/>
        <v>1772116500</v>
      </c>
    </row>
    <row r="296" spans="1:12" x14ac:dyDescent="0.55000000000000004">
      <c r="A296">
        <v>1772116798</v>
      </c>
      <c r="B296" t="s">
        <v>6</v>
      </c>
      <c r="C296" t="s">
        <v>7</v>
      </c>
      <c r="D296">
        <v>5172.5600000000004</v>
      </c>
      <c r="E296">
        <v>5165.96</v>
      </c>
      <c r="F296">
        <v>5174.47</v>
      </c>
      <c r="G296">
        <v>5158.5</v>
      </c>
      <c r="H296">
        <v>918</v>
      </c>
      <c r="J296" s="1">
        <f t="shared" si="12"/>
        <v>46079.611087962963</v>
      </c>
      <c r="K296" s="2">
        <f t="shared" si="13"/>
        <v>46079.611111111109</v>
      </c>
      <c r="L296">
        <f t="shared" si="14"/>
        <v>1772116800</v>
      </c>
    </row>
    <row r="297" spans="1:12" x14ac:dyDescent="0.55000000000000004">
      <c r="A297">
        <v>1772117098</v>
      </c>
      <c r="B297" t="s">
        <v>6</v>
      </c>
      <c r="C297" t="s">
        <v>7</v>
      </c>
      <c r="D297">
        <v>5171.99</v>
      </c>
      <c r="E297">
        <v>5172.55</v>
      </c>
      <c r="F297">
        <v>5175.95</v>
      </c>
      <c r="G297">
        <v>5165.95</v>
      </c>
      <c r="H297">
        <v>897</v>
      </c>
      <c r="J297" s="1">
        <f t="shared" si="12"/>
        <v>46079.614560185189</v>
      </c>
      <c r="K297" s="2">
        <f t="shared" si="13"/>
        <v>46079.614583333336</v>
      </c>
      <c r="L297">
        <f t="shared" si="14"/>
        <v>1772117100</v>
      </c>
    </row>
    <row r="298" spans="1:12" x14ac:dyDescent="0.55000000000000004">
      <c r="A298">
        <v>1772117398</v>
      </c>
      <c r="B298" t="s">
        <v>6</v>
      </c>
      <c r="C298" t="s">
        <v>7</v>
      </c>
      <c r="D298">
        <v>5167.91</v>
      </c>
      <c r="E298">
        <v>5171.93</v>
      </c>
      <c r="F298">
        <v>5173.7299999999996</v>
      </c>
      <c r="G298">
        <v>5164.12</v>
      </c>
      <c r="H298">
        <v>884</v>
      </c>
      <c r="J298" s="1">
        <f t="shared" si="12"/>
        <v>46079.618032407408</v>
      </c>
      <c r="K298" s="2">
        <f t="shared" si="13"/>
        <v>46079.618055555555</v>
      </c>
      <c r="L298">
        <f t="shared" si="14"/>
        <v>1772117400</v>
      </c>
    </row>
    <row r="299" spans="1:12" x14ac:dyDescent="0.55000000000000004">
      <c r="A299">
        <v>1772117698</v>
      </c>
      <c r="B299" t="s">
        <v>6</v>
      </c>
      <c r="C299" t="s">
        <v>7</v>
      </c>
      <c r="D299">
        <v>5165.1400000000003</v>
      </c>
      <c r="E299">
        <v>5169.04</v>
      </c>
      <c r="F299">
        <v>5171.5</v>
      </c>
      <c r="G299">
        <v>5163.97</v>
      </c>
      <c r="H299">
        <v>872</v>
      </c>
      <c r="J299" s="1">
        <f t="shared" si="12"/>
        <v>46079.621504629627</v>
      </c>
      <c r="K299" s="2">
        <f t="shared" si="13"/>
        <v>46079.621527777781</v>
      </c>
      <c r="L299">
        <f t="shared" si="14"/>
        <v>1772117700</v>
      </c>
    </row>
    <row r="300" spans="1:12" x14ac:dyDescent="0.55000000000000004">
      <c r="A300">
        <v>1772117998</v>
      </c>
      <c r="B300" t="s">
        <v>6</v>
      </c>
      <c r="C300" t="s">
        <v>7</v>
      </c>
      <c r="D300">
        <v>5167.7</v>
      </c>
      <c r="E300">
        <v>5163.41</v>
      </c>
      <c r="F300">
        <v>5172.12</v>
      </c>
      <c r="G300">
        <v>5158.92</v>
      </c>
      <c r="H300">
        <v>912</v>
      </c>
      <c r="J300" s="1">
        <f t="shared" si="12"/>
        <v>46079.624976851846</v>
      </c>
      <c r="K300" s="2">
        <f t="shared" si="13"/>
        <v>46079.625</v>
      </c>
      <c r="L300">
        <f t="shared" si="14"/>
        <v>1772118000</v>
      </c>
    </row>
    <row r="301" spans="1:12" x14ac:dyDescent="0.55000000000000004">
      <c r="A301">
        <v>1772118298</v>
      </c>
      <c r="B301" t="s">
        <v>6</v>
      </c>
      <c r="C301" t="s">
        <v>7</v>
      </c>
      <c r="D301">
        <v>5167.21</v>
      </c>
      <c r="E301">
        <v>5167.7299999999996</v>
      </c>
      <c r="F301">
        <v>5169.8500000000004</v>
      </c>
      <c r="G301">
        <v>5163.95</v>
      </c>
      <c r="H301">
        <v>862</v>
      </c>
      <c r="J301" s="1">
        <f t="shared" si="12"/>
        <v>46079.628449074073</v>
      </c>
      <c r="K301" s="2">
        <f t="shared" si="13"/>
        <v>46079.628472222219</v>
      </c>
      <c r="L301">
        <f t="shared" si="14"/>
        <v>1772118300</v>
      </c>
    </row>
    <row r="302" spans="1:12" x14ac:dyDescent="0.55000000000000004">
      <c r="A302">
        <v>1772118598</v>
      </c>
      <c r="B302" t="s">
        <v>6</v>
      </c>
      <c r="C302" t="s">
        <v>7</v>
      </c>
      <c r="D302">
        <v>5162.38</v>
      </c>
      <c r="E302">
        <v>5167.8599999999997</v>
      </c>
      <c r="F302">
        <v>5171.42</v>
      </c>
      <c r="G302">
        <v>5161.25</v>
      </c>
      <c r="H302">
        <v>864</v>
      </c>
      <c r="J302" s="1">
        <f t="shared" si="12"/>
        <v>46079.631921296299</v>
      </c>
      <c r="K302" s="2">
        <f t="shared" si="13"/>
        <v>46079.631944444445</v>
      </c>
      <c r="L302">
        <f t="shared" si="14"/>
        <v>1772118600</v>
      </c>
    </row>
    <row r="303" spans="1:12" x14ac:dyDescent="0.55000000000000004">
      <c r="A303">
        <v>1772118898</v>
      </c>
      <c r="B303" t="s">
        <v>6</v>
      </c>
      <c r="C303" t="s">
        <v>7</v>
      </c>
      <c r="D303">
        <v>5158.57</v>
      </c>
      <c r="E303">
        <v>5162.4399999999996</v>
      </c>
      <c r="F303">
        <v>5163.3100000000004</v>
      </c>
      <c r="G303">
        <v>5150.24</v>
      </c>
      <c r="H303">
        <v>910</v>
      </c>
      <c r="J303" s="1">
        <f t="shared" si="12"/>
        <v>46079.635393518518</v>
      </c>
      <c r="K303" s="2">
        <f t="shared" si="13"/>
        <v>46079.635416666664</v>
      </c>
      <c r="L303">
        <f t="shared" si="14"/>
        <v>1772118900</v>
      </c>
    </row>
    <row r="304" spans="1:12" x14ac:dyDescent="0.55000000000000004">
      <c r="A304">
        <v>1772119198</v>
      </c>
      <c r="B304" t="s">
        <v>6</v>
      </c>
      <c r="C304" t="s">
        <v>7</v>
      </c>
      <c r="D304">
        <v>5154.46</v>
      </c>
      <c r="E304">
        <v>5158.97</v>
      </c>
      <c r="F304">
        <v>5162.32</v>
      </c>
      <c r="G304">
        <v>5151.91</v>
      </c>
      <c r="H304">
        <v>915</v>
      </c>
      <c r="J304" s="1">
        <f t="shared" si="12"/>
        <v>46079.638865740737</v>
      </c>
      <c r="K304" s="2">
        <f t="shared" si="13"/>
        <v>46079.638888888891</v>
      </c>
      <c r="L304">
        <f t="shared" si="14"/>
        <v>1772119200</v>
      </c>
    </row>
    <row r="305" spans="1:12" x14ac:dyDescent="0.55000000000000004">
      <c r="A305">
        <v>1772119498</v>
      </c>
      <c r="B305" t="s">
        <v>6</v>
      </c>
      <c r="C305" t="s">
        <v>7</v>
      </c>
      <c r="D305">
        <v>5141.51</v>
      </c>
      <c r="E305">
        <v>5154.59</v>
      </c>
      <c r="F305">
        <v>5158.26</v>
      </c>
      <c r="G305">
        <v>5130.84</v>
      </c>
      <c r="H305">
        <v>938</v>
      </c>
      <c r="J305" s="1">
        <f t="shared" si="12"/>
        <v>46079.642337962963</v>
      </c>
      <c r="K305" s="2">
        <f t="shared" si="13"/>
        <v>46079.642361111109</v>
      </c>
      <c r="L305">
        <f t="shared" si="14"/>
        <v>1772119500</v>
      </c>
    </row>
    <row r="306" spans="1:12" x14ac:dyDescent="0.55000000000000004">
      <c r="A306">
        <v>1772119798</v>
      </c>
      <c r="B306" t="s">
        <v>6</v>
      </c>
      <c r="C306" t="s">
        <v>7</v>
      </c>
      <c r="D306">
        <v>5153.62</v>
      </c>
      <c r="E306">
        <v>5141.6000000000004</v>
      </c>
      <c r="F306">
        <v>5156.53</v>
      </c>
      <c r="G306">
        <v>5140.67</v>
      </c>
      <c r="H306">
        <v>910</v>
      </c>
      <c r="J306" s="1">
        <f t="shared" si="12"/>
        <v>46079.645810185189</v>
      </c>
      <c r="K306" s="2">
        <f t="shared" si="13"/>
        <v>46079.645833333336</v>
      </c>
      <c r="L306">
        <f t="shared" si="14"/>
        <v>1772119800</v>
      </c>
    </row>
    <row r="307" spans="1:12" x14ac:dyDescent="0.55000000000000004">
      <c r="A307">
        <v>1772120098</v>
      </c>
      <c r="B307" t="s">
        <v>6</v>
      </c>
      <c r="C307" t="s">
        <v>7</v>
      </c>
      <c r="D307">
        <v>5169.2299999999996</v>
      </c>
      <c r="E307">
        <v>5153.6499999999996</v>
      </c>
      <c r="F307">
        <v>5169.54</v>
      </c>
      <c r="G307">
        <v>5152.91</v>
      </c>
      <c r="H307">
        <v>911</v>
      </c>
      <c r="J307" s="1">
        <f t="shared" si="12"/>
        <v>46079.649282407408</v>
      </c>
      <c r="K307" s="2">
        <f t="shared" si="13"/>
        <v>46079.649305555555</v>
      </c>
      <c r="L307">
        <f t="shared" si="14"/>
        <v>1772120100</v>
      </c>
    </row>
    <row r="308" spans="1:12" x14ac:dyDescent="0.55000000000000004">
      <c r="A308">
        <v>1772120398</v>
      </c>
      <c r="B308" t="s">
        <v>6</v>
      </c>
      <c r="C308" t="s">
        <v>7</v>
      </c>
      <c r="D308">
        <v>5175.5600000000004</v>
      </c>
      <c r="E308">
        <v>5169.12</v>
      </c>
      <c r="F308">
        <v>5176.46</v>
      </c>
      <c r="G308">
        <v>5166.28</v>
      </c>
      <c r="H308">
        <v>870</v>
      </c>
      <c r="J308" s="1">
        <f t="shared" si="12"/>
        <v>46079.652754629627</v>
      </c>
      <c r="K308" s="2">
        <f t="shared" si="13"/>
        <v>46079.652777777781</v>
      </c>
      <c r="L308">
        <f t="shared" si="14"/>
        <v>1772120400</v>
      </c>
    </row>
    <row r="309" spans="1:12" x14ac:dyDescent="0.55000000000000004">
      <c r="A309">
        <v>1772120698</v>
      </c>
      <c r="B309" t="s">
        <v>6</v>
      </c>
      <c r="C309" t="s">
        <v>7</v>
      </c>
      <c r="D309">
        <v>5182.38</v>
      </c>
      <c r="E309">
        <v>5175.5600000000004</v>
      </c>
      <c r="F309">
        <v>5185.93</v>
      </c>
      <c r="G309">
        <v>5175.29</v>
      </c>
      <c r="H309">
        <v>844</v>
      </c>
      <c r="J309" s="1">
        <f t="shared" si="12"/>
        <v>46079.656226851846</v>
      </c>
      <c r="K309" s="2">
        <f t="shared" si="13"/>
        <v>46079.65625</v>
      </c>
      <c r="L309">
        <f t="shared" si="14"/>
        <v>1772120700</v>
      </c>
    </row>
    <row r="310" spans="1:12" x14ac:dyDescent="0.55000000000000004">
      <c r="A310">
        <v>1772120998</v>
      </c>
      <c r="B310" t="s">
        <v>6</v>
      </c>
      <c r="C310" t="s">
        <v>7</v>
      </c>
      <c r="D310">
        <v>5189.7</v>
      </c>
      <c r="E310">
        <v>5182.3900000000003</v>
      </c>
      <c r="F310">
        <v>5192.68</v>
      </c>
      <c r="G310">
        <v>5180.8999999999996</v>
      </c>
      <c r="H310">
        <v>887</v>
      </c>
      <c r="J310" s="1">
        <f t="shared" si="12"/>
        <v>46079.659699074073</v>
      </c>
      <c r="K310" s="2">
        <f t="shared" si="13"/>
        <v>46079.659722222219</v>
      </c>
      <c r="L310">
        <f t="shared" si="14"/>
        <v>1772121000</v>
      </c>
    </row>
    <row r="311" spans="1:12" x14ac:dyDescent="0.55000000000000004">
      <c r="A311">
        <v>1772121298</v>
      </c>
      <c r="B311" t="s">
        <v>6</v>
      </c>
      <c r="C311" t="s">
        <v>7</v>
      </c>
      <c r="D311">
        <v>5185.8599999999997</v>
      </c>
      <c r="E311">
        <v>5189.7</v>
      </c>
      <c r="F311">
        <v>5192.46</v>
      </c>
      <c r="G311">
        <v>5183.1400000000003</v>
      </c>
      <c r="H311">
        <v>885</v>
      </c>
      <c r="J311" s="1">
        <f t="shared" si="12"/>
        <v>46079.663171296299</v>
      </c>
      <c r="K311" s="2">
        <f t="shared" si="13"/>
        <v>46079.663194444445</v>
      </c>
      <c r="L311">
        <f t="shared" si="14"/>
        <v>1772121300</v>
      </c>
    </row>
    <row r="312" spans="1:12" x14ac:dyDescent="0.55000000000000004">
      <c r="A312">
        <v>1772121598</v>
      </c>
      <c r="B312" t="s">
        <v>6</v>
      </c>
      <c r="C312" t="s">
        <v>7</v>
      </c>
      <c r="D312">
        <v>5178.92</v>
      </c>
      <c r="E312">
        <v>5185.66</v>
      </c>
      <c r="F312">
        <v>5187.1099999999997</v>
      </c>
      <c r="G312">
        <v>5178.3900000000003</v>
      </c>
      <c r="H312">
        <v>869</v>
      </c>
      <c r="J312" s="1">
        <f t="shared" si="12"/>
        <v>46079.666643518518</v>
      </c>
      <c r="K312" s="2">
        <f t="shared" si="13"/>
        <v>46079.666666666664</v>
      </c>
      <c r="L312">
        <f t="shared" si="14"/>
        <v>1772121600</v>
      </c>
    </row>
    <row r="313" spans="1:12" x14ac:dyDescent="0.55000000000000004">
      <c r="A313">
        <v>1772121898</v>
      </c>
      <c r="B313" t="s">
        <v>6</v>
      </c>
      <c r="C313" t="s">
        <v>7</v>
      </c>
      <c r="D313">
        <v>5177.76</v>
      </c>
      <c r="E313">
        <v>5178.91</v>
      </c>
      <c r="F313">
        <v>5180.82</v>
      </c>
      <c r="G313">
        <v>5176.71</v>
      </c>
      <c r="H313">
        <v>795</v>
      </c>
      <c r="J313" s="1">
        <f t="shared" si="12"/>
        <v>46079.670115740737</v>
      </c>
      <c r="K313" s="2">
        <f t="shared" si="13"/>
        <v>46079.670138888891</v>
      </c>
      <c r="L313">
        <f t="shared" si="14"/>
        <v>1772121900</v>
      </c>
    </row>
    <row r="314" spans="1:12" x14ac:dyDescent="0.55000000000000004">
      <c r="A314">
        <v>1772122198</v>
      </c>
      <c r="B314" t="s">
        <v>6</v>
      </c>
      <c r="C314" t="s">
        <v>7</v>
      </c>
      <c r="D314">
        <v>5176.76</v>
      </c>
      <c r="E314">
        <v>5177.83</v>
      </c>
      <c r="F314">
        <v>5180.3900000000003</v>
      </c>
      <c r="G314">
        <v>5173.07</v>
      </c>
      <c r="H314">
        <v>760</v>
      </c>
      <c r="J314" s="1">
        <f t="shared" si="12"/>
        <v>46079.673587962963</v>
      </c>
      <c r="K314" s="2">
        <f t="shared" si="13"/>
        <v>46079.673611111109</v>
      </c>
      <c r="L314">
        <f t="shared" si="14"/>
        <v>1772122200</v>
      </c>
    </row>
    <row r="315" spans="1:12" x14ac:dyDescent="0.55000000000000004">
      <c r="A315">
        <v>1772122498</v>
      </c>
      <c r="B315" t="s">
        <v>6</v>
      </c>
      <c r="C315" t="s">
        <v>7</v>
      </c>
      <c r="D315">
        <v>5181.3999999999996</v>
      </c>
      <c r="E315">
        <v>5177.5600000000004</v>
      </c>
      <c r="F315">
        <v>5184.6400000000003</v>
      </c>
      <c r="G315">
        <v>5174.05</v>
      </c>
      <c r="H315">
        <v>781</v>
      </c>
      <c r="J315" s="1">
        <f t="shared" si="12"/>
        <v>46079.677060185189</v>
      </c>
      <c r="K315" s="2">
        <f t="shared" si="13"/>
        <v>46079.677083333336</v>
      </c>
      <c r="L315">
        <f t="shared" si="14"/>
        <v>1772122500</v>
      </c>
    </row>
    <row r="316" spans="1:12" x14ac:dyDescent="0.55000000000000004">
      <c r="A316">
        <v>1772122798</v>
      </c>
      <c r="B316" t="s">
        <v>6</v>
      </c>
      <c r="C316" t="s">
        <v>7</v>
      </c>
      <c r="D316">
        <v>5178.22</v>
      </c>
      <c r="E316">
        <v>5181.3999999999996</v>
      </c>
      <c r="F316">
        <v>5184.3</v>
      </c>
      <c r="G316">
        <v>5176.22</v>
      </c>
      <c r="H316">
        <v>751</v>
      </c>
      <c r="J316" s="1">
        <f t="shared" si="12"/>
        <v>46079.680532407408</v>
      </c>
      <c r="K316" s="2">
        <f t="shared" si="13"/>
        <v>46079.680555555555</v>
      </c>
      <c r="L316">
        <f t="shared" si="14"/>
        <v>1772122800</v>
      </c>
    </row>
    <row r="317" spans="1:12" x14ac:dyDescent="0.55000000000000004">
      <c r="A317">
        <v>1772123098</v>
      </c>
      <c r="B317" t="s">
        <v>6</v>
      </c>
      <c r="C317" t="s">
        <v>7</v>
      </c>
      <c r="D317">
        <v>5180.4799999999996</v>
      </c>
      <c r="E317">
        <v>5178.25</v>
      </c>
      <c r="F317">
        <v>5180.51</v>
      </c>
      <c r="G317">
        <v>5175.62</v>
      </c>
      <c r="H317">
        <v>768</v>
      </c>
      <c r="J317" s="1">
        <f t="shared" si="12"/>
        <v>46079.684004629627</v>
      </c>
      <c r="K317" s="2">
        <f t="shared" si="13"/>
        <v>46079.684027777781</v>
      </c>
      <c r="L317">
        <f t="shared" si="14"/>
        <v>1772123100</v>
      </c>
    </row>
    <row r="318" spans="1:12" x14ac:dyDescent="0.55000000000000004">
      <c r="A318">
        <v>1772123398</v>
      </c>
      <c r="B318" t="s">
        <v>6</v>
      </c>
      <c r="C318" t="s">
        <v>7</v>
      </c>
      <c r="D318">
        <v>5181.91</v>
      </c>
      <c r="E318">
        <v>5180.3599999999997</v>
      </c>
      <c r="F318">
        <v>5183.3999999999996</v>
      </c>
      <c r="G318">
        <v>5178.09</v>
      </c>
      <c r="H318">
        <v>725</v>
      </c>
      <c r="J318" s="1">
        <f t="shared" si="12"/>
        <v>46079.687476851846</v>
      </c>
      <c r="K318" s="2">
        <f t="shared" si="13"/>
        <v>46079.6875</v>
      </c>
      <c r="L318">
        <f t="shared" si="14"/>
        <v>1772123400</v>
      </c>
    </row>
    <row r="319" spans="1:12" x14ac:dyDescent="0.55000000000000004">
      <c r="A319">
        <v>1772123698</v>
      </c>
      <c r="B319" t="s">
        <v>6</v>
      </c>
      <c r="C319" t="s">
        <v>7</v>
      </c>
      <c r="D319">
        <v>5182.3500000000004</v>
      </c>
      <c r="E319">
        <v>5182.46</v>
      </c>
      <c r="F319">
        <v>5184.46</v>
      </c>
      <c r="G319">
        <v>5179.63</v>
      </c>
      <c r="H319">
        <v>674</v>
      </c>
      <c r="J319" s="1">
        <f t="shared" si="12"/>
        <v>46079.690949074073</v>
      </c>
      <c r="K319" s="2">
        <f t="shared" si="13"/>
        <v>46079.690972222219</v>
      </c>
      <c r="L319">
        <f t="shared" si="14"/>
        <v>1772123700</v>
      </c>
    </row>
    <row r="320" spans="1:12" x14ac:dyDescent="0.55000000000000004">
      <c r="A320">
        <v>1772123998</v>
      </c>
      <c r="B320" t="s">
        <v>6</v>
      </c>
      <c r="C320" t="s">
        <v>7</v>
      </c>
      <c r="D320">
        <v>5183.3</v>
      </c>
      <c r="E320">
        <v>5182.47</v>
      </c>
      <c r="F320">
        <v>5186.2299999999996</v>
      </c>
      <c r="G320">
        <v>5180.24</v>
      </c>
      <c r="H320">
        <v>711</v>
      </c>
      <c r="J320" s="1">
        <f t="shared" si="12"/>
        <v>46079.694421296299</v>
      </c>
      <c r="K320" s="2">
        <f t="shared" si="13"/>
        <v>46079.694444444445</v>
      </c>
      <c r="L320">
        <f t="shared" si="14"/>
        <v>1772124000</v>
      </c>
    </row>
    <row r="321" spans="1:12" x14ac:dyDescent="0.55000000000000004">
      <c r="A321">
        <v>1772124298</v>
      </c>
      <c r="B321" t="s">
        <v>6</v>
      </c>
      <c r="C321" t="s">
        <v>7</v>
      </c>
      <c r="D321">
        <v>5181.3599999999997</v>
      </c>
      <c r="E321">
        <v>5183.29</v>
      </c>
      <c r="F321">
        <v>5185.3500000000004</v>
      </c>
      <c r="G321">
        <v>5178.46</v>
      </c>
      <c r="H321">
        <v>722</v>
      </c>
      <c r="J321" s="1">
        <f t="shared" si="12"/>
        <v>46079.697893518518</v>
      </c>
      <c r="K321" s="2">
        <f t="shared" si="13"/>
        <v>46079.697916666664</v>
      </c>
      <c r="L321">
        <f t="shared" si="14"/>
        <v>1772124300</v>
      </c>
    </row>
    <row r="322" spans="1:12" x14ac:dyDescent="0.55000000000000004">
      <c r="A322">
        <v>1772124598</v>
      </c>
      <c r="B322" t="s">
        <v>6</v>
      </c>
      <c r="C322" t="s">
        <v>7</v>
      </c>
      <c r="D322">
        <v>5179.0200000000004</v>
      </c>
      <c r="E322">
        <v>5181.3500000000004</v>
      </c>
      <c r="F322">
        <v>5183.62</v>
      </c>
      <c r="G322">
        <v>5176.6099999999997</v>
      </c>
      <c r="H322">
        <v>693</v>
      </c>
      <c r="J322" s="1">
        <f t="shared" ref="J322:J385" si="15">(A322/86400)+25569</f>
        <v>46079.701365740737</v>
      </c>
      <c r="K322" s="2">
        <f t="shared" ref="K322:K385" si="16">CEILING(INT(J322*1440)/1440*288,1)/288</f>
        <v>46079.701388888891</v>
      </c>
      <c r="L322">
        <f t="shared" si="14"/>
        <v>1772124600</v>
      </c>
    </row>
    <row r="323" spans="1:12" x14ac:dyDescent="0.55000000000000004">
      <c r="A323">
        <v>1772124898</v>
      </c>
      <c r="B323" t="s">
        <v>6</v>
      </c>
      <c r="C323" t="s">
        <v>7</v>
      </c>
      <c r="D323">
        <v>5179.6099999999997</v>
      </c>
      <c r="E323">
        <v>5179.0200000000004</v>
      </c>
      <c r="F323">
        <v>5180.8900000000003</v>
      </c>
      <c r="G323">
        <v>5175.5</v>
      </c>
      <c r="H323">
        <v>642</v>
      </c>
      <c r="J323" s="1">
        <f t="shared" si="15"/>
        <v>46079.704837962963</v>
      </c>
      <c r="K323" s="2">
        <f t="shared" si="16"/>
        <v>46079.704861111109</v>
      </c>
      <c r="L323">
        <f t="shared" ref="L323:L386" si="17">MROUND((K323-25569)*86400,300)</f>
        <v>1772124900</v>
      </c>
    </row>
    <row r="324" spans="1:12" x14ac:dyDescent="0.55000000000000004">
      <c r="A324">
        <v>1772125198</v>
      </c>
      <c r="B324" t="s">
        <v>6</v>
      </c>
      <c r="C324" t="s">
        <v>7</v>
      </c>
      <c r="D324">
        <v>5181.28</v>
      </c>
      <c r="E324">
        <v>5179.6000000000004</v>
      </c>
      <c r="F324">
        <v>5182.75</v>
      </c>
      <c r="G324">
        <v>5178.3999999999996</v>
      </c>
      <c r="H324">
        <v>636</v>
      </c>
      <c r="J324" s="1">
        <f t="shared" si="15"/>
        <v>46079.708310185189</v>
      </c>
      <c r="K324" s="2">
        <f t="shared" si="16"/>
        <v>46079.708333333336</v>
      </c>
      <c r="L324">
        <f t="shared" si="17"/>
        <v>1772125200</v>
      </c>
    </row>
    <row r="325" spans="1:12" x14ac:dyDescent="0.55000000000000004">
      <c r="A325">
        <v>1772125498</v>
      </c>
      <c r="B325" t="s">
        <v>6</v>
      </c>
      <c r="C325" t="s">
        <v>7</v>
      </c>
      <c r="D325">
        <v>5186.3900000000003</v>
      </c>
      <c r="E325">
        <v>5181.2700000000004</v>
      </c>
      <c r="F325">
        <v>5187.83</v>
      </c>
      <c r="G325">
        <v>5180.87</v>
      </c>
      <c r="H325">
        <v>650</v>
      </c>
      <c r="J325" s="1">
        <f t="shared" si="15"/>
        <v>46079.711782407408</v>
      </c>
      <c r="K325" s="2">
        <f t="shared" si="16"/>
        <v>46079.711805555555</v>
      </c>
      <c r="L325">
        <f t="shared" si="17"/>
        <v>1772125500</v>
      </c>
    </row>
    <row r="326" spans="1:12" x14ac:dyDescent="0.55000000000000004">
      <c r="A326">
        <v>1772125798</v>
      </c>
      <c r="B326" t="s">
        <v>6</v>
      </c>
      <c r="C326" t="s">
        <v>7</v>
      </c>
      <c r="D326">
        <v>5179.6499999999996</v>
      </c>
      <c r="E326">
        <v>5186.37</v>
      </c>
      <c r="F326">
        <v>5190.3100000000004</v>
      </c>
      <c r="G326">
        <v>5179.6499999999996</v>
      </c>
      <c r="H326">
        <v>698</v>
      </c>
      <c r="J326" s="1">
        <f t="shared" si="15"/>
        <v>46079.715254629627</v>
      </c>
      <c r="K326" s="2">
        <f t="shared" si="16"/>
        <v>46079.715277777781</v>
      </c>
      <c r="L326">
        <f t="shared" si="17"/>
        <v>1772125800</v>
      </c>
    </row>
    <row r="327" spans="1:12" x14ac:dyDescent="0.55000000000000004">
      <c r="A327">
        <v>1772126098</v>
      </c>
      <c r="B327" t="s">
        <v>6</v>
      </c>
      <c r="C327" t="s">
        <v>7</v>
      </c>
      <c r="D327">
        <v>5178.26</v>
      </c>
      <c r="E327">
        <v>5179.8</v>
      </c>
      <c r="F327">
        <v>5181.3999999999996</v>
      </c>
      <c r="G327">
        <v>5175.57</v>
      </c>
      <c r="H327">
        <v>675</v>
      </c>
      <c r="J327" s="1">
        <f t="shared" si="15"/>
        <v>46079.718726851846</v>
      </c>
      <c r="K327" s="2">
        <f t="shared" si="16"/>
        <v>46079.71875</v>
      </c>
      <c r="L327">
        <f t="shared" si="17"/>
        <v>1772126100</v>
      </c>
    </row>
    <row r="328" spans="1:12" x14ac:dyDescent="0.55000000000000004">
      <c r="A328">
        <v>1772126398</v>
      </c>
      <c r="B328" t="s">
        <v>6</v>
      </c>
      <c r="C328" t="s">
        <v>7</v>
      </c>
      <c r="D328">
        <v>5179.47</v>
      </c>
      <c r="E328">
        <v>5178.22</v>
      </c>
      <c r="F328">
        <v>5181.88</v>
      </c>
      <c r="G328">
        <v>5178.16</v>
      </c>
      <c r="H328">
        <v>594</v>
      </c>
      <c r="J328" s="1">
        <f t="shared" si="15"/>
        <v>46079.722199074073</v>
      </c>
      <c r="K328" s="2">
        <f t="shared" si="16"/>
        <v>46079.722222222219</v>
      </c>
      <c r="L328">
        <f t="shared" si="17"/>
        <v>1772126400</v>
      </c>
    </row>
    <row r="329" spans="1:12" x14ac:dyDescent="0.55000000000000004">
      <c r="A329">
        <v>1772126698</v>
      </c>
      <c r="B329" t="s">
        <v>6</v>
      </c>
      <c r="C329" t="s">
        <v>7</v>
      </c>
      <c r="D329">
        <v>5174.3900000000003</v>
      </c>
      <c r="E329">
        <v>5179.47</v>
      </c>
      <c r="F329">
        <v>5180.16</v>
      </c>
      <c r="G329">
        <v>5173.7299999999996</v>
      </c>
      <c r="H329">
        <v>615</v>
      </c>
      <c r="J329" s="1">
        <f t="shared" si="15"/>
        <v>46079.725671296299</v>
      </c>
      <c r="K329" s="2">
        <f t="shared" si="16"/>
        <v>46079.725694444445</v>
      </c>
      <c r="L329">
        <f t="shared" si="17"/>
        <v>1772126700</v>
      </c>
    </row>
    <row r="330" spans="1:12" x14ac:dyDescent="0.55000000000000004">
      <c r="A330">
        <v>1772126998</v>
      </c>
      <c r="B330" t="s">
        <v>6</v>
      </c>
      <c r="C330" t="s">
        <v>7</v>
      </c>
      <c r="D330">
        <v>5176.7299999999996</v>
      </c>
      <c r="E330">
        <v>5174.37</v>
      </c>
      <c r="F330">
        <v>5177.03</v>
      </c>
      <c r="G330">
        <v>5172</v>
      </c>
      <c r="H330">
        <v>667</v>
      </c>
      <c r="J330" s="1">
        <f t="shared" si="15"/>
        <v>46079.729143518518</v>
      </c>
      <c r="K330" s="2">
        <f t="shared" si="16"/>
        <v>46079.729166666664</v>
      </c>
      <c r="L330">
        <f t="shared" si="17"/>
        <v>1772127000</v>
      </c>
    </row>
    <row r="331" spans="1:12" x14ac:dyDescent="0.55000000000000004">
      <c r="A331">
        <v>1772127298</v>
      </c>
      <c r="B331" t="s">
        <v>6</v>
      </c>
      <c r="C331" t="s">
        <v>7</v>
      </c>
      <c r="D331">
        <v>5173.9399999999996</v>
      </c>
      <c r="E331">
        <v>5176.7</v>
      </c>
      <c r="F331">
        <v>5177.87</v>
      </c>
      <c r="G331">
        <v>5172.87</v>
      </c>
      <c r="H331">
        <v>662</v>
      </c>
      <c r="J331" s="1">
        <f t="shared" si="15"/>
        <v>46079.732615740737</v>
      </c>
      <c r="K331" s="2">
        <f t="shared" si="16"/>
        <v>46079.732638888891</v>
      </c>
      <c r="L331">
        <f t="shared" si="17"/>
        <v>1772127300</v>
      </c>
    </row>
    <row r="332" spans="1:12" x14ac:dyDescent="0.55000000000000004">
      <c r="A332">
        <v>1772127598</v>
      </c>
      <c r="B332" t="s">
        <v>6</v>
      </c>
      <c r="C332" t="s">
        <v>7</v>
      </c>
      <c r="D332">
        <v>5174.7299999999996</v>
      </c>
      <c r="E332">
        <v>5173.95</v>
      </c>
      <c r="F332">
        <v>5176.8</v>
      </c>
      <c r="G332">
        <v>5173.62</v>
      </c>
      <c r="H332">
        <v>598</v>
      </c>
      <c r="J332" s="1">
        <f t="shared" si="15"/>
        <v>46079.736087962963</v>
      </c>
      <c r="K332" s="2">
        <f t="shared" si="16"/>
        <v>46079.736111111109</v>
      </c>
      <c r="L332">
        <f t="shared" si="17"/>
        <v>1772127600</v>
      </c>
    </row>
    <row r="333" spans="1:12" x14ac:dyDescent="0.55000000000000004">
      <c r="A333">
        <v>1772127898</v>
      </c>
      <c r="B333" t="s">
        <v>6</v>
      </c>
      <c r="C333" t="s">
        <v>7</v>
      </c>
      <c r="D333">
        <v>5169.95</v>
      </c>
      <c r="E333">
        <v>5174.66</v>
      </c>
      <c r="F333">
        <v>5175.3900000000003</v>
      </c>
      <c r="G333">
        <v>5166.72</v>
      </c>
      <c r="H333">
        <v>662</v>
      </c>
      <c r="J333" s="1">
        <f t="shared" si="15"/>
        <v>46079.739560185189</v>
      </c>
      <c r="K333" s="2">
        <f t="shared" si="16"/>
        <v>46079.739583333336</v>
      </c>
      <c r="L333">
        <f t="shared" si="17"/>
        <v>1772127900</v>
      </c>
    </row>
    <row r="334" spans="1:12" x14ac:dyDescent="0.55000000000000004">
      <c r="A334">
        <v>1772128198</v>
      </c>
      <c r="B334" t="s">
        <v>6</v>
      </c>
      <c r="C334" t="s">
        <v>7</v>
      </c>
      <c r="D334">
        <v>5166.97</v>
      </c>
      <c r="E334">
        <v>5169.95</v>
      </c>
      <c r="F334">
        <v>5173.09</v>
      </c>
      <c r="G334">
        <v>5165.07</v>
      </c>
      <c r="H334">
        <v>736</v>
      </c>
      <c r="J334" s="1">
        <f t="shared" si="15"/>
        <v>46079.743032407408</v>
      </c>
      <c r="K334" s="2">
        <f t="shared" si="16"/>
        <v>46079.743055555555</v>
      </c>
      <c r="L334">
        <f t="shared" si="17"/>
        <v>1772128200</v>
      </c>
    </row>
    <row r="335" spans="1:12" x14ac:dyDescent="0.55000000000000004">
      <c r="A335">
        <v>1772128498</v>
      </c>
      <c r="B335" t="s">
        <v>6</v>
      </c>
      <c r="C335" t="s">
        <v>7</v>
      </c>
      <c r="D335">
        <v>5167.22</v>
      </c>
      <c r="E335">
        <v>5167.04</v>
      </c>
      <c r="F335">
        <v>5168.71</v>
      </c>
      <c r="G335">
        <v>5162.07</v>
      </c>
      <c r="H335">
        <v>706</v>
      </c>
      <c r="J335" s="1">
        <f t="shared" si="15"/>
        <v>46079.746504629627</v>
      </c>
      <c r="K335" s="2">
        <f t="shared" si="16"/>
        <v>46079.746527777781</v>
      </c>
      <c r="L335">
        <f t="shared" si="17"/>
        <v>1772128500</v>
      </c>
    </row>
    <row r="336" spans="1:12" x14ac:dyDescent="0.55000000000000004">
      <c r="A336">
        <v>1772128798</v>
      </c>
      <c r="B336" t="s">
        <v>6</v>
      </c>
      <c r="C336" t="s">
        <v>7</v>
      </c>
      <c r="D336">
        <v>5168.87</v>
      </c>
      <c r="E336">
        <v>5167.45</v>
      </c>
      <c r="F336">
        <v>5171.46</v>
      </c>
      <c r="G336">
        <v>5167.37</v>
      </c>
      <c r="H336">
        <v>630</v>
      </c>
      <c r="J336" s="1">
        <f t="shared" si="15"/>
        <v>46079.749976851846</v>
      </c>
      <c r="K336" s="2">
        <f t="shared" si="16"/>
        <v>46079.75</v>
      </c>
      <c r="L336">
        <f t="shared" si="17"/>
        <v>1772128800</v>
      </c>
    </row>
    <row r="337" spans="1:12" x14ac:dyDescent="0.55000000000000004">
      <c r="A337">
        <v>1772129098</v>
      </c>
      <c r="B337" t="s">
        <v>6</v>
      </c>
      <c r="C337" t="s">
        <v>7</v>
      </c>
      <c r="D337">
        <v>5170.2</v>
      </c>
      <c r="E337">
        <v>5168.87</v>
      </c>
      <c r="F337">
        <v>5171.1400000000003</v>
      </c>
      <c r="G337">
        <v>5163.6000000000004</v>
      </c>
      <c r="H337">
        <v>686</v>
      </c>
      <c r="J337" s="1">
        <f t="shared" si="15"/>
        <v>46079.753449074073</v>
      </c>
      <c r="K337" s="2">
        <f t="shared" si="16"/>
        <v>46079.753472222219</v>
      </c>
      <c r="L337">
        <f t="shared" si="17"/>
        <v>1772129100</v>
      </c>
    </row>
    <row r="338" spans="1:12" x14ac:dyDescent="0.55000000000000004">
      <c r="A338">
        <v>1772129398</v>
      </c>
      <c r="B338" t="s">
        <v>6</v>
      </c>
      <c r="C338" t="s">
        <v>7</v>
      </c>
      <c r="D338">
        <v>5173.38</v>
      </c>
      <c r="E338">
        <v>5170.0600000000004</v>
      </c>
      <c r="F338">
        <v>5173.6099999999997</v>
      </c>
      <c r="G338">
        <v>5169.28</v>
      </c>
      <c r="H338">
        <v>663</v>
      </c>
      <c r="J338" s="1">
        <f t="shared" si="15"/>
        <v>46079.756921296299</v>
      </c>
      <c r="K338" s="2">
        <f t="shared" si="16"/>
        <v>46079.756944444445</v>
      </c>
      <c r="L338">
        <f t="shared" si="17"/>
        <v>1772129400</v>
      </c>
    </row>
    <row r="339" spans="1:12" x14ac:dyDescent="0.55000000000000004">
      <c r="A339">
        <v>1772129698</v>
      </c>
      <c r="B339" t="s">
        <v>6</v>
      </c>
      <c r="C339" t="s">
        <v>7</v>
      </c>
      <c r="D339">
        <v>5174.8500000000004</v>
      </c>
      <c r="E339">
        <v>5173.38</v>
      </c>
      <c r="F339">
        <v>5176.38</v>
      </c>
      <c r="G339">
        <v>5171.78</v>
      </c>
      <c r="H339">
        <v>624</v>
      </c>
      <c r="J339" s="1">
        <f t="shared" si="15"/>
        <v>46079.760393518518</v>
      </c>
      <c r="K339" s="2">
        <f t="shared" si="16"/>
        <v>46079.760416666664</v>
      </c>
      <c r="L339">
        <f t="shared" si="17"/>
        <v>1772129700</v>
      </c>
    </row>
    <row r="340" spans="1:12" x14ac:dyDescent="0.55000000000000004">
      <c r="A340">
        <v>1772129998</v>
      </c>
      <c r="B340" t="s">
        <v>6</v>
      </c>
      <c r="C340" t="s">
        <v>7</v>
      </c>
      <c r="D340">
        <v>5174.8599999999997</v>
      </c>
      <c r="E340">
        <v>5174.3900000000003</v>
      </c>
      <c r="F340">
        <v>5176.78</v>
      </c>
      <c r="G340">
        <v>5174.03</v>
      </c>
      <c r="H340">
        <v>632</v>
      </c>
      <c r="J340" s="1">
        <f t="shared" si="15"/>
        <v>46079.763865740737</v>
      </c>
      <c r="K340" s="2">
        <f t="shared" si="16"/>
        <v>46079.763888888891</v>
      </c>
      <c r="L340">
        <f t="shared" si="17"/>
        <v>1772130000</v>
      </c>
    </row>
    <row r="341" spans="1:12" x14ac:dyDescent="0.55000000000000004">
      <c r="A341">
        <v>1772130298</v>
      </c>
      <c r="B341" t="s">
        <v>6</v>
      </c>
      <c r="C341" t="s">
        <v>7</v>
      </c>
      <c r="D341">
        <v>5177.09</v>
      </c>
      <c r="E341">
        <v>5174.72</v>
      </c>
      <c r="F341">
        <v>5178.3900000000003</v>
      </c>
      <c r="G341">
        <v>5173.92</v>
      </c>
      <c r="H341">
        <v>617</v>
      </c>
      <c r="J341" s="1">
        <f t="shared" si="15"/>
        <v>46079.767337962963</v>
      </c>
      <c r="K341" s="2">
        <f t="shared" si="16"/>
        <v>46079.767361111109</v>
      </c>
      <c r="L341">
        <f t="shared" si="17"/>
        <v>1772130300</v>
      </c>
    </row>
    <row r="342" spans="1:12" x14ac:dyDescent="0.55000000000000004">
      <c r="A342">
        <v>1772130598</v>
      </c>
      <c r="B342" t="s">
        <v>6</v>
      </c>
      <c r="C342" t="s">
        <v>7</v>
      </c>
      <c r="D342">
        <v>5167.5600000000004</v>
      </c>
      <c r="E342">
        <v>5177.2</v>
      </c>
      <c r="F342">
        <v>5180.29</v>
      </c>
      <c r="G342">
        <v>5165.87</v>
      </c>
      <c r="H342">
        <v>685</v>
      </c>
      <c r="J342" s="1">
        <f t="shared" si="15"/>
        <v>46079.770810185189</v>
      </c>
      <c r="K342" s="2">
        <f t="shared" si="16"/>
        <v>46079.770833333336</v>
      </c>
      <c r="L342">
        <f t="shared" si="17"/>
        <v>1772130600</v>
      </c>
    </row>
    <row r="343" spans="1:12" x14ac:dyDescent="0.55000000000000004">
      <c r="A343">
        <v>1772130898</v>
      </c>
      <c r="B343" t="s">
        <v>6</v>
      </c>
      <c r="C343" t="s">
        <v>7</v>
      </c>
      <c r="D343">
        <v>5175.5</v>
      </c>
      <c r="E343">
        <v>5167.6400000000003</v>
      </c>
      <c r="F343">
        <v>5177.3100000000004</v>
      </c>
      <c r="G343">
        <v>5160.9399999999996</v>
      </c>
      <c r="H343">
        <v>795</v>
      </c>
      <c r="J343" s="1">
        <f t="shared" si="15"/>
        <v>46079.774282407408</v>
      </c>
      <c r="K343" s="2">
        <f t="shared" si="16"/>
        <v>46079.774305555555</v>
      </c>
      <c r="L343">
        <f t="shared" si="17"/>
        <v>1772130900</v>
      </c>
    </row>
    <row r="344" spans="1:12" x14ac:dyDescent="0.55000000000000004">
      <c r="A344">
        <v>1772131198</v>
      </c>
      <c r="B344" t="s">
        <v>6</v>
      </c>
      <c r="C344" t="s">
        <v>7</v>
      </c>
      <c r="D344">
        <v>5181.72</v>
      </c>
      <c r="E344">
        <v>5175.5</v>
      </c>
      <c r="F344">
        <v>5182.3900000000003</v>
      </c>
      <c r="G344">
        <v>5174.67</v>
      </c>
      <c r="H344">
        <v>588</v>
      </c>
      <c r="J344" s="1">
        <f t="shared" si="15"/>
        <v>46079.777754629627</v>
      </c>
      <c r="K344" s="2">
        <f t="shared" si="16"/>
        <v>46079.777777777781</v>
      </c>
      <c r="L344">
        <f t="shared" si="17"/>
        <v>1772131200</v>
      </c>
    </row>
    <row r="345" spans="1:12" x14ac:dyDescent="0.55000000000000004">
      <c r="A345">
        <v>1772131498</v>
      </c>
      <c r="B345" t="s">
        <v>6</v>
      </c>
      <c r="C345" t="s">
        <v>7</v>
      </c>
      <c r="D345">
        <v>5184.66</v>
      </c>
      <c r="E345">
        <v>5181.4399999999996</v>
      </c>
      <c r="F345">
        <v>5185.07</v>
      </c>
      <c r="G345">
        <v>5181.28</v>
      </c>
      <c r="H345">
        <v>554</v>
      </c>
      <c r="J345" s="1">
        <f t="shared" si="15"/>
        <v>46079.781226851846</v>
      </c>
      <c r="K345" s="2">
        <f t="shared" si="16"/>
        <v>46079.78125</v>
      </c>
      <c r="L345">
        <f t="shared" si="17"/>
        <v>1772131500</v>
      </c>
    </row>
    <row r="346" spans="1:12" x14ac:dyDescent="0.55000000000000004">
      <c r="A346">
        <v>1772131798</v>
      </c>
      <c r="B346" t="s">
        <v>6</v>
      </c>
      <c r="C346" t="s">
        <v>7</v>
      </c>
      <c r="D346">
        <v>5180.8999999999996</v>
      </c>
      <c r="E346">
        <v>5184.57</v>
      </c>
      <c r="F346">
        <v>5185.84</v>
      </c>
      <c r="G346">
        <v>5180.8100000000004</v>
      </c>
      <c r="H346">
        <v>556</v>
      </c>
      <c r="J346" s="1">
        <f t="shared" si="15"/>
        <v>46079.784699074073</v>
      </c>
      <c r="K346" s="2">
        <f t="shared" si="16"/>
        <v>46079.784722222219</v>
      </c>
      <c r="L346">
        <f t="shared" si="17"/>
        <v>1772131800</v>
      </c>
    </row>
    <row r="347" spans="1:12" x14ac:dyDescent="0.55000000000000004">
      <c r="A347">
        <v>1772132098</v>
      </c>
      <c r="B347" t="s">
        <v>6</v>
      </c>
      <c r="C347" t="s">
        <v>7</v>
      </c>
      <c r="D347">
        <v>5180.24</v>
      </c>
      <c r="E347">
        <v>5180.83</v>
      </c>
      <c r="F347">
        <v>5182.3100000000004</v>
      </c>
      <c r="G347">
        <v>5179.17</v>
      </c>
      <c r="H347">
        <v>515</v>
      </c>
      <c r="J347" s="1">
        <f t="shared" si="15"/>
        <v>46079.788171296299</v>
      </c>
      <c r="K347" s="2">
        <f t="shared" si="16"/>
        <v>46079.788194444445</v>
      </c>
      <c r="L347">
        <f t="shared" si="17"/>
        <v>1772132100</v>
      </c>
    </row>
    <row r="348" spans="1:12" x14ac:dyDescent="0.55000000000000004">
      <c r="A348">
        <v>1772132398</v>
      </c>
      <c r="B348" t="s">
        <v>6</v>
      </c>
      <c r="C348" t="s">
        <v>7</v>
      </c>
      <c r="D348">
        <v>5185.45</v>
      </c>
      <c r="E348">
        <v>5180.3900000000003</v>
      </c>
      <c r="F348">
        <v>5186.1899999999996</v>
      </c>
      <c r="G348">
        <v>5179.78</v>
      </c>
      <c r="H348">
        <v>529</v>
      </c>
      <c r="J348" s="1">
        <f t="shared" si="15"/>
        <v>46079.791643518518</v>
      </c>
      <c r="K348" s="2">
        <f t="shared" si="16"/>
        <v>46079.791666666664</v>
      </c>
      <c r="L348">
        <f t="shared" si="17"/>
        <v>1772132400</v>
      </c>
    </row>
    <row r="349" spans="1:12" x14ac:dyDescent="0.55000000000000004">
      <c r="A349">
        <v>1772132698</v>
      </c>
      <c r="B349" t="s">
        <v>6</v>
      </c>
      <c r="C349" t="s">
        <v>7</v>
      </c>
      <c r="D349">
        <v>5186.22</v>
      </c>
      <c r="E349">
        <v>5185.4799999999996</v>
      </c>
      <c r="F349">
        <v>5187.79</v>
      </c>
      <c r="G349">
        <v>5184.1499999999996</v>
      </c>
      <c r="H349">
        <v>547</v>
      </c>
      <c r="J349" s="1">
        <f t="shared" si="15"/>
        <v>46079.795115740737</v>
      </c>
      <c r="K349" s="2">
        <f t="shared" si="16"/>
        <v>46079.795138888891</v>
      </c>
      <c r="L349">
        <f t="shared" si="17"/>
        <v>1772132700</v>
      </c>
    </row>
    <row r="350" spans="1:12" x14ac:dyDescent="0.55000000000000004">
      <c r="A350">
        <v>1772132998</v>
      </c>
      <c r="B350" t="s">
        <v>6</v>
      </c>
      <c r="C350" t="s">
        <v>7</v>
      </c>
      <c r="D350">
        <v>5186.4799999999996</v>
      </c>
      <c r="E350">
        <v>5186.22</v>
      </c>
      <c r="F350">
        <v>5188.3100000000004</v>
      </c>
      <c r="G350">
        <v>5184.8599999999997</v>
      </c>
      <c r="H350">
        <v>519</v>
      </c>
      <c r="J350" s="1">
        <f t="shared" si="15"/>
        <v>46079.798587962963</v>
      </c>
      <c r="K350" s="2">
        <f t="shared" si="16"/>
        <v>46079.798611111109</v>
      </c>
      <c r="L350">
        <f t="shared" si="17"/>
        <v>1772133000</v>
      </c>
    </row>
    <row r="351" spans="1:12" x14ac:dyDescent="0.55000000000000004">
      <c r="A351">
        <v>1772133298</v>
      </c>
      <c r="B351" t="s">
        <v>6</v>
      </c>
      <c r="C351" t="s">
        <v>7</v>
      </c>
      <c r="D351">
        <v>5187.7</v>
      </c>
      <c r="E351">
        <v>5186.5</v>
      </c>
      <c r="F351">
        <v>5187.8599999999997</v>
      </c>
      <c r="G351">
        <v>5185.17</v>
      </c>
      <c r="H351">
        <v>532</v>
      </c>
      <c r="J351" s="1">
        <f t="shared" si="15"/>
        <v>46079.802060185189</v>
      </c>
      <c r="K351" s="2">
        <f t="shared" si="16"/>
        <v>46079.802083333336</v>
      </c>
      <c r="L351">
        <f t="shared" si="17"/>
        <v>1772133300</v>
      </c>
    </row>
    <row r="352" spans="1:12" x14ac:dyDescent="0.55000000000000004">
      <c r="A352">
        <v>1772133598</v>
      </c>
      <c r="B352" t="s">
        <v>6</v>
      </c>
      <c r="C352" t="s">
        <v>7</v>
      </c>
      <c r="D352">
        <v>5185.79</v>
      </c>
      <c r="E352">
        <v>5187.72</v>
      </c>
      <c r="F352">
        <v>5189.1499999999996</v>
      </c>
      <c r="G352">
        <v>5185.47</v>
      </c>
      <c r="H352">
        <v>501</v>
      </c>
      <c r="J352" s="1">
        <f t="shared" si="15"/>
        <v>46079.805532407408</v>
      </c>
      <c r="K352" s="2">
        <f t="shared" si="16"/>
        <v>46079.805555555555</v>
      </c>
      <c r="L352">
        <f t="shared" si="17"/>
        <v>1772133600</v>
      </c>
    </row>
    <row r="353" spans="1:12" x14ac:dyDescent="0.55000000000000004">
      <c r="A353">
        <v>1772133898</v>
      </c>
      <c r="B353" t="s">
        <v>6</v>
      </c>
      <c r="C353" t="s">
        <v>7</v>
      </c>
      <c r="D353">
        <v>5185.5600000000004</v>
      </c>
      <c r="E353">
        <v>5185.79</v>
      </c>
      <c r="F353">
        <v>5186.6899999999996</v>
      </c>
      <c r="G353">
        <v>5184.62</v>
      </c>
      <c r="H353">
        <v>479</v>
      </c>
      <c r="J353" s="1">
        <f t="shared" si="15"/>
        <v>46079.809004629627</v>
      </c>
      <c r="K353" s="2">
        <f t="shared" si="16"/>
        <v>46079.809027777781</v>
      </c>
      <c r="L353">
        <f t="shared" si="17"/>
        <v>1772133900</v>
      </c>
    </row>
    <row r="354" spans="1:12" x14ac:dyDescent="0.55000000000000004">
      <c r="A354">
        <v>1772134198</v>
      </c>
      <c r="B354" t="s">
        <v>6</v>
      </c>
      <c r="C354" t="s">
        <v>7</v>
      </c>
      <c r="D354">
        <v>5188.8599999999997</v>
      </c>
      <c r="E354">
        <v>5185.6499999999996</v>
      </c>
      <c r="F354">
        <v>5188.99</v>
      </c>
      <c r="G354">
        <v>5183.5</v>
      </c>
      <c r="H354">
        <v>499</v>
      </c>
      <c r="J354" s="1">
        <f t="shared" si="15"/>
        <v>46079.812476851846</v>
      </c>
      <c r="K354" s="2">
        <f t="shared" si="16"/>
        <v>46079.8125</v>
      </c>
      <c r="L354">
        <f t="shared" si="17"/>
        <v>1772134200</v>
      </c>
    </row>
    <row r="355" spans="1:12" x14ac:dyDescent="0.55000000000000004">
      <c r="A355">
        <v>1772134498</v>
      </c>
      <c r="B355" t="s">
        <v>6</v>
      </c>
      <c r="C355" t="s">
        <v>7</v>
      </c>
      <c r="D355">
        <v>5184.1899999999996</v>
      </c>
      <c r="E355">
        <v>5188.8999999999996</v>
      </c>
      <c r="F355">
        <v>5190.83</v>
      </c>
      <c r="G355">
        <v>5183.66</v>
      </c>
      <c r="H355">
        <v>511</v>
      </c>
      <c r="J355" s="1">
        <f t="shared" si="15"/>
        <v>46079.815949074073</v>
      </c>
      <c r="K355" s="2">
        <f t="shared" si="16"/>
        <v>46079.815972222219</v>
      </c>
      <c r="L355">
        <f t="shared" si="17"/>
        <v>1772134500</v>
      </c>
    </row>
    <row r="356" spans="1:12" x14ac:dyDescent="0.55000000000000004">
      <c r="A356">
        <v>1772134798</v>
      </c>
      <c r="B356" t="s">
        <v>6</v>
      </c>
      <c r="C356" t="s">
        <v>7</v>
      </c>
      <c r="D356">
        <v>5186.3999999999996</v>
      </c>
      <c r="E356">
        <v>5184.1899999999996</v>
      </c>
      <c r="F356">
        <v>5186.91</v>
      </c>
      <c r="G356">
        <v>5184.0200000000004</v>
      </c>
      <c r="H356">
        <v>433</v>
      </c>
      <c r="J356" s="1">
        <f t="shared" si="15"/>
        <v>46079.819421296299</v>
      </c>
      <c r="K356" s="2">
        <f t="shared" si="16"/>
        <v>46079.819444444445</v>
      </c>
      <c r="L356">
        <f t="shared" si="17"/>
        <v>1772134800</v>
      </c>
    </row>
    <row r="357" spans="1:12" x14ac:dyDescent="0.55000000000000004">
      <c r="A357">
        <v>1772135098</v>
      </c>
      <c r="B357" t="s">
        <v>6</v>
      </c>
      <c r="C357" t="s">
        <v>7</v>
      </c>
      <c r="D357">
        <v>5193.8900000000003</v>
      </c>
      <c r="E357">
        <v>5186.38</v>
      </c>
      <c r="F357">
        <v>5194.04</v>
      </c>
      <c r="G357">
        <v>5186.38</v>
      </c>
      <c r="H357">
        <v>542</v>
      </c>
      <c r="J357" s="1">
        <f t="shared" si="15"/>
        <v>46079.822893518518</v>
      </c>
      <c r="K357" s="2">
        <f t="shared" si="16"/>
        <v>46079.822916666664</v>
      </c>
      <c r="L357">
        <f t="shared" si="17"/>
        <v>1772135100</v>
      </c>
    </row>
    <row r="358" spans="1:12" x14ac:dyDescent="0.55000000000000004">
      <c r="A358">
        <v>1772135398</v>
      </c>
      <c r="B358" t="s">
        <v>6</v>
      </c>
      <c r="C358" t="s">
        <v>7</v>
      </c>
      <c r="D358">
        <v>5189.59</v>
      </c>
      <c r="E358">
        <v>5193.91</v>
      </c>
      <c r="F358">
        <v>5193.93</v>
      </c>
      <c r="G358">
        <v>5188.9399999999996</v>
      </c>
      <c r="H358">
        <v>531</v>
      </c>
      <c r="J358" s="1">
        <f t="shared" si="15"/>
        <v>46079.826365740737</v>
      </c>
      <c r="K358" s="2">
        <f t="shared" si="16"/>
        <v>46079.826388888891</v>
      </c>
      <c r="L358">
        <f t="shared" si="17"/>
        <v>1772135400</v>
      </c>
    </row>
    <row r="359" spans="1:12" x14ac:dyDescent="0.55000000000000004">
      <c r="A359">
        <v>1772135698</v>
      </c>
      <c r="B359" t="s">
        <v>6</v>
      </c>
      <c r="C359" t="s">
        <v>7</v>
      </c>
      <c r="D359">
        <v>5187.0600000000004</v>
      </c>
      <c r="E359">
        <v>5189.7</v>
      </c>
      <c r="F359">
        <v>5190.58</v>
      </c>
      <c r="G359">
        <v>5186.5200000000004</v>
      </c>
      <c r="H359">
        <v>482</v>
      </c>
      <c r="J359" s="1">
        <f t="shared" si="15"/>
        <v>46079.829837962963</v>
      </c>
      <c r="K359" s="2">
        <f t="shared" si="16"/>
        <v>46079.829861111109</v>
      </c>
      <c r="L359">
        <f t="shared" si="17"/>
        <v>1772135700</v>
      </c>
    </row>
    <row r="360" spans="1:12" x14ac:dyDescent="0.55000000000000004">
      <c r="A360">
        <v>1772135998</v>
      </c>
      <c r="B360" t="s">
        <v>6</v>
      </c>
      <c r="C360" t="s">
        <v>7</v>
      </c>
      <c r="D360">
        <v>5193.8100000000004</v>
      </c>
      <c r="E360">
        <v>5187.0600000000004</v>
      </c>
      <c r="F360">
        <v>5193.82</v>
      </c>
      <c r="G360">
        <v>5186.8100000000004</v>
      </c>
      <c r="H360">
        <v>520</v>
      </c>
      <c r="J360" s="1">
        <f t="shared" si="15"/>
        <v>46079.833310185189</v>
      </c>
      <c r="K360" s="2">
        <f t="shared" si="16"/>
        <v>46079.833333333336</v>
      </c>
      <c r="L360">
        <f t="shared" si="17"/>
        <v>1772136000</v>
      </c>
    </row>
    <row r="361" spans="1:12" x14ac:dyDescent="0.55000000000000004">
      <c r="A361">
        <v>1772136298</v>
      </c>
      <c r="B361" t="s">
        <v>6</v>
      </c>
      <c r="C361" t="s">
        <v>7</v>
      </c>
      <c r="D361">
        <v>5195.17</v>
      </c>
      <c r="E361">
        <v>5193.8100000000004</v>
      </c>
      <c r="F361">
        <v>5196.4799999999996</v>
      </c>
      <c r="G361">
        <v>5193.79</v>
      </c>
      <c r="H361">
        <v>481</v>
      </c>
      <c r="J361" s="1">
        <f t="shared" si="15"/>
        <v>46079.836782407408</v>
      </c>
      <c r="K361" s="2">
        <f t="shared" si="16"/>
        <v>46079.836805555555</v>
      </c>
      <c r="L361">
        <f t="shared" si="17"/>
        <v>1772136300</v>
      </c>
    </row>
    <row r="362" spans="1:12" x14ac:dyDescent="0.55000000000000004">
      <c r="A362">
        <v>1772136598</v>
      </c>
      <c r="B362" t="s">
        <v>6</v>
      </c>
      <c r="C362" t="s">
        <v>7</v>
      </c>
      <c r="D362">
        <v>5196.91</v>
      </c>
      <c r="E362">
        <v>5195.17</v>
      </c>
      <c r="F362">
        <v>5198.04</v>
      </c>
      <c r="G362">
        <v>5194.3500000000004</v>
      </c>
      <c r="H362">
        <v>490</v>
      </c>
      <c r="J362" s="1">
        <f t="shared" si="15"/>
        <v>46079.840254629627</v>
      </c>
      <c r="K362" s="2">
        <f t="shared" si="16"/>
        <v>46079.840277777781</v>
      </c>
      <c r="L362">
        <f t="shared" si="17"/>
        <v>1772136600</v>
      </c>
    </row>
    <row r="363" spans="1:12" x14ac:dyDescent="0.55000000000000004">
      <c r="A363">
        <v>1772136898</v>
      </c>
      <c r="B363" t="s">
        <v>6</v>
      </c>
      <c r="C363" t="s">
        <v>7</v>
      </c>
      <c r="D363">
        <v>5194.53</v>
      </c>
      <c r="E363">
        <v>5196.97</v>
      </c>
      <c r="F363">
        <v>5197.1000000000004</v>
      </c>
      <c r="G363">
        <v>5191.97</v>
      </c>
      <c r="H363">
        <v>619</v>
      </c>
      <c r="J363" s="1">
        <f t="shared" si="15"/>
        <v>46079.843726851846</v>
      </c>
      <c r="K363" s="2">
        <f t="shared" si="16"/>
        <v>46079.84375</v>
      </c>
      <c r="L363">
        <f t="shared" si="17"/>
        <v>1772136900</v>
      </c>
    </row>
    <row r="364" spans="1:12" x14ac:dyDescent="0.55000000000000004">
      <c r="A364">
        <v>1772137198</v>
      </c>
      <c r="B364" t="s">
        <v>6</v>
      </c>
      <c r="C364" t="s">
        <v>7</v>
      </c>
      <c r="D364">
        <v>5197.78</v>
      </c>
      <c r="E364">
        <v>5194.55</v>
      </c>
      <c r="F364">
        <v>5197.78</v>
      </c>
      <c r="G364">
        <v>5194.25</v>
      </c>
      <c r="H364">
        <v>546</v>
      </c>
      <c r="J364" s="1">
        <f t="shared" si="15"/>
        <v>46079.847199074073</v>
      </c>
      <c r="K364" s="2">
        <f t="shared" si="16"/>
        <v>46079.847222222219</v>
      </c>
      <c r="L364">
        <f t="shared" si="17"/>
        <v>1772137200</v>
      </c>
    </row>
    <row r="365" spans="1:12" x14ac:dyDescent="0.55000000000000004">
      <c r="A365">
        <v>1772137498</v>
      </c>
      <c r="B365" t="s">
        <v>6</v>
      </c>
      <c r="C365" t="s">
        <v>7</v>
      </c>
      <c r="D365">
        <v>5193.62</v>
      </c>
      <c r="E365">
        <v>5197.83</v>
      </c>
      <c r="F365">
        <v>5197.83</v>
      </c>
      <c r="G365">
        <v>5193.28</v>
      </c>
      <c r="H365">
        <v>488</v>
      </c>
      <c r="J365" s="1">
        <f t="shared" si="15"/>
        <v>46079.850671296299</v>
      </c>
      <c r="K365" s="2">
        <f t="shared" si="16"/>
        <v>46079.850694444445</v>
      </c>
      <c r="L365">
        <f t="shared" si="17"/>
        <v>1772137500</v>
      </c>
    </row>
    <row r="366" spans="1:12" x14ac:dyDescent="0.55000000000000004">
      <c r="A366">
        <v>1772137798</v>
      </c>
      <c r="B366" t="s">
        <v>6</v>
      </c>
      <c r="C366" t="s">
        <v>7</v>
      </c>
      <c r="D366">
        <v>5194.3500000000004</v>
      </c>
      <c r="E366">
        <v>5193.57</v>
      </c>
      <c r="F366">
        <v>5194.8</v>
      </c>
      <c r="G366">
        <v>5190.76</v>
      </c>
      <c r="H366">
        <v>616</v>
      </c>
      <c r="J366" s="1">
        <f t="shared" si="15"/>
        <v>46079.854143518518</v>
      </c>
      <c r="K366" s="2">
        <f t="shared" si="16"/>
        <v>46079.854166666664</v>
      </c>
      <c r="L366">
        <f t="shared" si="17"/>
        <v>1772137800</v>
      </c>
    </row>
    <row r="367" spans="1:12" x14ac:dyDescent="0.55000000000000004">
      <c r="A367">
        <v>1772138098</v>
      </c>
      <c r="B367" t="s">
        <v>6</v>
      </c>
      <c r="C367" t="s">
        <v>7</v>
      </c>
      <c r="D367">
        <v>5197.7299999999996</v>
      </c>
      <c r="E367">
        <v>5194.3599999999997</v>
      </c>
      <c r="F367">
        <v>5199.3900000000003</v>
      </c>
      <c r="G367">
        <v>5194.22</v>
      </c>
      <c r="H367">
        <v>508</v>
      </c>
      <c r="J367" s="1">
        <f t="shared" si="15"/>
        <v>46079.857615740737</v>
      </c>
      <c r="K367" s="2">
        <f t="shared" si="16"/>
        <v>46079.857638888891</v>
      </c>
      <c r="L367">
        <f t="shared" si="17"/>
        <v>1772138100</v>
      </c>
    </row>
    <row r="368" spans="1:12" x14ac:dyDescent="0.55000000000000004">
      <c r="A368">
        <v>1772138398</v>
      </c>
      <c r="B368" t="s">
        <v>6</v>
      </c>
      <c r="C368" t="s">
        <v>7</v>
      </c>
      <c r="D368">
        <v>5198.3500000000004</v>
      </c>
      <c r="E368">
        <v>5197.76</v>
      </c>
      <c r="F368">
        <v>5199.2299999999996</v>
      </c>
      <c r="G368">
        <v>5196.41</v>
      </c>
      <c r="H368">
        <v>542</v>
      </c>
      <c r="J368" s="1">
        <f t="shared" si="15"/>
        <v>46079.861087962963</v>
      </c>
      <c r="K368" s="2">
        <f t="shared" si="16"/>
        <v>46079.861111111109</v>
      </c>
      <c r="L368">
        <f t="shared" si="17"/>
        <v>1772138400</v>
      </c>
    </row>
    <row r="369" spans="1:12" x14ac:dyDescent="0.55000000000000004">
      <c r="A369">
        <v>1772138698</v>
      </c>
      <c r="B369" t="s">
        <v>6</v>
      </c>
      <c r="C369" t="s">
        <v>7</v>
      </c>
      <c r="D369">
        <v>5199.97</v>
      </c>
      <c r="E369">
        <v>5198.38</v>
      </c>
      <c r="F369">
        <v>5200.6499999999996</v>
      </c>
      <c r="G369">
        <v>5198.38</v>
      </c>
      <c r="H369">
        <v>565</v>
      </c>
      <c r="J369" s="1">
        <f t="shared" si="15"/>
        <v>46079.864560185189</v>
      </c>
      <c r="K369" s="2">
        <f t="shared" si="16"/>
        <v>46079.864583333336</v>
      </c>
      <c r="L369">
        <f t="shared" si="17"/>
        <v>1772138700</v>
      </c>
    </row>
    <row r="370" spans="1:12" x14ac:dyDescent="0.55000000000000004">
      <c r="A370">
        <v>1772138998</v>
      </c>
      <c r="B370" t="s">
        <v>6</v>
      </c>
      <c r="C370" t="s">
        <v>7</v>
      </c>
      <c r="D370">
        <v>5192.82</v>
      </c>
      <c r="E370">
        <v>5199.97</v>
      </c>
      <c r="F370">
        <v>5200.22</v>
      </c>
      <c r="G370">
        <v>5191.57</v>
      </c>
      <c r="H370">
        <v>646</v>
      </c>
      <c r="J370" s="1">
        <f t="shared" si="15"/>
        <v>46079.868032407408</v>
      </c>
      <c r="K370" s="2">
        <f t="shared" si="16"/>
        <v>46079.868055555555</v>
      </c>
      <c r="L370">
        <f t="shared" si="17"/>
        <v>1772139000</v>
      </c>
    </row>
    <row r="371" spans="1:12" x14ac:dyDescent="0.55000000000000004">
      <c r="A371">
        <v>1772139298</v>
      </c>
      <c r="B371" t="s">
        <v>6</v>
      </c>
      <c r="C371" t="s">
        <v>7</v>
      </c>
      <c r="D371">
        <v>5196.6099999999997</v>
      </c>
      <c r="E371">
        <v>5192.7700000000004</v>
      </c>
      <c r="F371">
        <v>5197.37</v>
      </c>
      <c r="G371">
        <v>5189.72</v>
      </c>
      <c r="H371">
        <v>694</v>
      </c>
      <c r="J371" s="1">
        <f t="shared" si="15"/>
        <v>46079.871504629627</v>
      </c>
      <c r="K371" s="2">
        <f t="shared" si="16"/>
        <v>46079.871527777781</v>
      </c>
      <c r="L371">
        <f t="shared" si="17"/>
        <v>1772139300</v>
      </c>
    </row>
    <row r="372" spans="1:12" x14ac:dyDescent="0.55000000000000004">
      <c r="A372">
        <v>1772139598</v>
      </c>
      <c r="B372" t="s">
        <v>6</v>
      </c>
      <c r="C372" t="s">
        <v>7</v>
      </c>
      <c r="D372">
        <v>5198.6400000000003</v>
      </c>
      <c r="E372">
        <v>5196.46</v>
      </c>
      <c r="F372">
        <v>5200.5600000000004</v>
      </c>
      <c r="G372">
        <v>5196.46</v>
      </c>
      <c r="H372">
        <v>349</v>
      </c>
      <c r="J372" s="1">
        <f t="shared" si="15"/>
        <v>46079.874976851846</v>
      </c>
      <c r="K372" s="2">
        <f t="shared" si="16"/>
        <v>46079.875</v>
      </c>
      <c r="L372">
        <f t="shared" si="17"/>
        <v>1772139600</v>
      </c>
    </row>
    <row r="373" spans="1:12" x14ac:dyDescent="0.55000000000000004">
      <c r="A373">
        <v>1772139898</v>
      </c>
      <c r="B373" t="s">
        <v>6</v>
      </c>
      <c r="C373" t="s">
        <v>7</v>
      </c>
      <c r="D373">
        <v>5199.59</v>
      </c>
      <c r="E373">
        <v>5198.75</v>
      </c>
      <c r="F373">
        <v>5199.78</v>
      </c>
      <c r="G373">
        <v>5198.4799999999996</v>
      </c>
      <c r="H373">
        <v>264</v>
      </c>
      <c r="J373" s="1">
        <f t="shared" si="15"/>
        <v>46079.878449074073</v>
      </c>
      <c r="K373" s="2">
        <f t="shared" si="16"/>
        <v>46079.878472222219</v>
      </c>
      <c r="L373">
        <f t="shared" si="17"/>
        <v>1772139900</v>
      </c>
    </row>
    <row r="374" spans="1:12" x14ac:dyDescent="0.55000000000000004">
      <c r="A374">
        <v>1772140198</v>
      </c>
      <c r="B374" t="s">
        <v>6</v>
      </c>
      <c r="C374" t="s">
        <v>7</v>
      </c>
      <c r="D374">
        <v>5196.51</v>
      </c>
      <c r="E374">
        <v>5199.59</v>
      </c>
      <c r="F374">
        <v>5199.59</v>
      </c>
      <c r="G374">
        <v>5196.3100000000004</v>
      </c>
      <c r="H374">
        <v>290</v>
      </c>
      <c r="J374" s="1">
        <f t="shared" si="15"/>
        <v>46079.881921296299</v>
      </c>
      <c r="K374" s="2">
        <f t="shared" si="16"/>
        <v>46079.881944444445</v>
      </c>
      <c r="L374">
        <f t="shared" si="17"/>
        <v>1772140200</v>
      </c>
    </row>
    <row r="375" spans="1:12" x14ac:dyDescent="0.55000000000000004">
      <c r="A375">
        <v>1772140498</v>
      </c>
      <c r="B375" t="s">
        <v>6</v>
      </c>
      <c r="C375" t="s">
        <v>7</v>
      </c>
      <c r="D375">
        <v>5195.12</v>
      </c>
      <c r="E375">
        <v>5196.51</v>
      </c>
      <c r="F375">
        <v>5196.8599999999997</v>
      </c>
      <c r="G375">
        <v>5193.7</v>
      </c>
      <c r="H375">
        <v>309</v>
      </c>
      <c r="J375" s="1">
        <f t="shared" si="15"/>
        <v>46079.885393518518</v>
      </c>
      <c r="K375" s="2">
        <f t="shared" si="16"/>
        <v>46079.885416666664</v>
      </c>
      <c r="L375">
        <f t="shared" si="17"/>
        <v>1772140500</v>
      </c>
    </row>
    <row r="376" spans="1:12" x14ac:dyDescent="0.55000000000000004">
      <c r="A376">
        <v>1772140798</v>
      </c>
      <c r="B376" t="s">
        <v>6</v>
      </c>
      <c r="C376" t="s">
        <v>7</v>
      </c>
      <c r="D376">
        <v>5191.3100000000004</v>
      </c>
      <c r="E376">
        <v>5194.8999999999996</v>
      </c>
      <c r="F376">
        <v>5196.51</v>
      </c>
      <c r="G376">
        <v>5191.29</v>
      </c>
      <c r="H376">
        <v>274</v>
      </c>
      <c r="J376" s="1">
        <f t="shared" si="15"/>
        <v>46079.888865740737</v>
      </c>
      <c r="K376" s="2">
        <f t="shared" si="16"/>
        <v>46079.888888888891</v>
      </c>
      <c r="L376">
        <f t="shared" si="17"/>
        <v>1772140800</v>
      </c>
    </row>
    <row r="377" spans="1:12" x14ac:dyDescent="0.55000000000000004">
      <c r="A377">
        <v>1772141098</v>
      </c>
      <c r="B377" t="s">
        <v>6</v>
      </c>
      <c r="C377" t="s">
        <v>7</v>
      </c>
      <c r="D377">
        <v>5185.72</v>
      </c>
      <c r="E377">
        <v>5191.3100000000004</v>
      </c>
      <c r="F377">
        <v>5192.04</v>
      </c>
      <c r="G377">
        <v>5184.8100000000004</v>
      </c>
      <c r="H377">
        <v>338</v>
      </c>
      <c r="J377" s="1">
        <f t="shared" si="15"/>
        <v>46079.892337962963</v>
      </c>
      <c r="K377" s="2">
        <f t="shared" si="16"/>
        <v>46079.892361111109</v>
      </c>
      <c r="L377">
        <f t="shared" si="17"/>
        <v>1772141100</v>
      </c>
    </row>
    <row r="378" spans="1:12" x14ac:dyDescent="0.55000000000000004">
      <c r="A378">
        <v>1772141398</v>
      </c>
      <c r="B378" t="s">
        <v>6</v>
      </c>
      <c r="C378" t="s">
        <v>7</v>
      </c>
      <c r="D378">
        <v>5185.1099999999997</v>
      </c>
      <c r="E378">
        <v>5185.75</v>
      </c>
      <c r="F378">
        <v>5188.92</v>
      </c>
      <c r="G378">
        <v>5184.4799999999996</v>
      </c>
      <c r="H378">
        <v>263</v>
      </c>
      <c r="J378" s="1">
        <f t="shared" si="15"/>
        <v>46079.895810185189</v>
      </c>
      <c r="K378" s="2">
        <f t="shared" si="16"/>
        <v>46079.895833333336</v>
      </c>
      <c r="L378">
        <f t="shared" si="17"/>
        <v>1772141400</v>
      </c>
    </row>
    <row r="379" spans="1:12" x14ac:dyDescent="0.55000000000000004">
      <c r="A379">
        <v>1772141698</v>
      </c>
      <c r="B379" t="s">
        <v>6</v>
      </c>
      <c r="C379" t="s">
        <v>7</v>
      </c>
      <c r="D379">
        <v>5187.12</v>
      </c>
      <c r="E379">
        <v>5185.1099999999997</v>
      </c>
      <c r="F379">
        <v>5187.51</v>
      </c>
      <c r="G379">
        <v>5184.5600000000004</v>
      </c>
      <c r="H379">
        <v>208</v>
      </c>
      <c r="J379" s="1">
        <f t="shared" si="15"/>
        <v>46079.899282407408</v>
      </c>
      <c r="K379" s="2">
        <f t="shared" si="16"/>
        <v>46079.899305555555</v>
      </c>
      <c r="L379">
        <f t="shared" si="17"/>
        <v>1772141700</v>
      </c>
    </row>
    <row r="380" spans="1:12" x14ac:dyDescent="0.55000000000000004">
      <c r="A380">
        <v>1772141998</v>
      </c>
      <c r="B380" t="s">
        <v>6</v>
      </c>
      <c r="C380" t="s">
        <v>7</v>
      </c>
      <c r="D380">
        <v>5190.3900000000003</v>
      </c>
      <c r="E380">
        <v>5186.8999999999996</v>
      </c>
      <c r="F380">
        <v>5191.3599999999997</v>
      </c>
      <c r="G380">
        <v>5186.74</v>
      </c>
      <c r="H380">
        <v>245</v>
      </c>
      <c r="J380" s="1">
        <f t="shared" si="15"/>
        <v>46079.902754629627</v>
      </c>
      <c r="K380" s="2">
        <f t="shared" si="16"/>
        <v>46079.902777777781</v>
      </c>
      <c r="L380">
        <f t="shared" si="17"/>
        <v>1772142000</v>
      </c>
    </row>
    <row r="381" spans="1:12" x14ac:dyDescent="0.55000000000000004">
      <c r="A381">
        <v>1772142298</v>
      </c>
      <c r="B381" t="s">
        <v>6</v>
      </c>
      <c r="C381" t="s">
        <v>7</v>
      </c>
      <c r="D381">
        <v>5187.18</v>
      </c>
      <c r="E381">
        <v>5190.29</v>
      </c>
      <c r="F381">
        <v>5190.29</v>
      </c>
      <c r="G381">
        <v>5187.18</v>
      </c>
      <c r="H381">
        <v>216</v>
      </c>
      <c r="J381" s="1">
        <f t="shared" si="15"/>
        <v>46079.906226851846</v>
      </c>
      <c r="K381" s="2">
        <f t="shared" si="16"/>
        <v>46079.90625</v>
      </c>
      <c r="L381">
        <f t="shared" si="17"/>
        <v>1772142300</v>
      </c>
    </row>
    <row r="382" spans="1:12" x14ac:dyDescent="0.55000000000000004">
      <c r="A382">
        <v>1772142598</v>
      </c>
      <c r="B382" t="s">
        <v>6</v>
      </c>
      <c r="C382" t="s">
        <v>7</v>
      </c>
      <c r="D382">
        <v>5183.3999999999996</v>
      </c>
      <c r="E382">
        <v>5187.43</v>
      </c>
      <c r="F382">
        <v>5188.1499999999996</v>
      </c>
      <c r="G382">
        <v>5183.25</v>
      </c>
      <c r="H382">
        <v>295</v>
      </c>
      <c r="J382" s="1">
        <f t="shared" si="15"/>
        <v>46079.909699074073</v>
      </c>
      <c r="K382" s="2">
        <f t="shared" si="16"/>
        <v>46079.909722222219</v>
      </c>
      <c r="L382">
        <f t="shared" si="17"/>
        <v>1772142600</v>
      </c>
    </row>
    <row r="383" spans="1:12" x14ac:dyDescent="0.55000000000000004">
      <c r="A383">
        <v>1772142898</v>
      </c>
      <c r="B383" t="s">
        <v>6</v>
      </c>
      <c r="C383" t="s">
        <v>7</v>
      </c>
      <c r="D383">
        <v>5185.2</v>
      </c>
      <c r="E383">
        <v>5183.3999999999996</v>
      </c>
      <c r="F383">
        <v>5186.07</v>
      </c>
      <c r="G383">
        <v>5182.8900000000003</v>
      </c>
      <c r="H383">
        <v>243</v>
      </c>
      <c r="J383" s="1">
        <f t="shared" si="15"/>
        <v>46079.913171296299</v>
      </c>
      <c r="K383" s="2">
        <f t="shared" si="16"/>
        <v>46079.913194444445</v>
      </c>
      <c r="L383">
        <f t="shared" si="17"/>
        <v>1772142900</v>
      </c>
    </row>
    <row r="384" spans="1:12" x14ac:dyDescent="0.55000000000000004">
      <c r="A384">
        <v>1772146798</v>
      </c>
      <c r="B384" t="s">
        <v>6</v>
      </c>
      <c r="C384" t="s">
        <v>7</v>
      </c>
      <c r="D384">
        <v>5182.18</v>
      </c>
      <c r="E384">
        <v>5186.0200000000004</v>
      </c>
      <c r="F384">
        <v>5189.62</v>
      </c>
      <c r="G384">
        <v>5175.72</v>
      </c>
      <c r="H384">
        <v>458</v>
      </c>
      <c r="J384" s="1">
        <f t="shared" si="15"/>
        <v>46079.958310185189</v>
      </c>
      <c r="K384" s="2">
        <f t="shared" si="16"/>
        <v>46079.958333333336</v>
      </c>
      <c r="L384">
        <f t="shared" si="17"/>
        <v>1772146800</v>
      </c>
    </row>
    <row r="385" spans="1:12" x14ac:dyDescent="0.55000000000000004">
      <c r="A385">
        <v>1772147098</v>
      </c>
      <c r="B385" t="s">
        <v>6</v>
      </c>
      <c r="C385" t="s">
        <v>7</v>
      </c>
      <c r="D385">
        <v>5184.67</v>
      </c>
      <c r="E385">
        <v>5182.1899999999996</v>
      </c>
      <c r="F385">
        <v>5186.38</v>
      </c>
      <c r="G385">
        <v>5179</v>
      </c>
      <c r="H385">
        <v>311</v>
      </c>
      <c r="J385" s="1">
        <f t="shared" si="15"/>
        <v>46079.961782407408</v>
      </c>
      <c r="K385" s="2">
        <f t="shared" si="16"/>
        <v>46079.961805555555</v>
      </c>
      <c r="L385">
        <f t="shared" si="17"/>
        <v>1772147100</v>
      </c>
    </row>
    <row r="386" spans="1:12" x14ac:dyDescent="0.55000000000000004">
      <c r="A386">
        <v>1772147398</v>
      </c>
      <c r="B386" t="s">
        <v>6</v>
      </c>
      <c r="C386" t="s">
        <v>7</v>
      </c>
      <c r="D386">
        <v>5183.99</v>
      </c>
      <c r="E386">
        <v>5184.67</v>
      </c>
      <c r="F386">
        <v>5188.53</v>
      </c>
      <c r="G386">
        <v>5183.08</v>
      </c>
      <c r="H386">
        <v>294</v>
      </c>
      <c r="J386" s="1">
        <f t="shared" ref="J386:J449" si="18">(A386/86400)+25569</f>
        <v>46079.965254629627</v>
      </c>
      <c r="K386" s="2">
        <f t="shared" ref="K386:K449" si="19">CEILING(INT(J386*1440)/1440*288,1)/288</f>
        <v>46079.965277777781</v>
      </c>
      <c r="L386">
        <f t="shared" si="17"/>
        <v>1772147400</v>
      </c>
    </row>
    <row r="387" spans="1:12" x14ac:dyDescent="0.55000000000000004">
      <c r="A387">
        <v>1772147698</v>
      </c>
      <c r="B387" t="s">
        <v>6</v>
      </c>
      <c r="C387" t="s">
        <v>7</v>
      </c>
      <c r="D387">
        <v>5183.7700000000004</v>
      </c>
      <c r="E387">
        <v>5184</v>
      </c>
      <c r="F387">
        <v>5185.66</v>
      </c>
      <c r="G387">
        <v>5182.7</v>
      </c>
      <c r="H387">
        <v>178</v>
      </c>
      <c r="J387" s="1">
        <f t="shared" si="18"/>
        <v>46079.968726851846</v>
      </c>
      <c r="K387" s="2">
        <f t="shared" si="19"/>
        <v>46079.96875</v>
      </c>
      <c r="L387">
        <f t="shared" ref="L387:L450" si="20">MROUND((K387-25569)*86400,300)</f>
        <v>1772147700</v>
      </c>
    </row>
    <row r="388" spans="1:12" x14ac:dyDescent="0.55000000000000004">
      <c r="A388">
        <v>1772147998</v>
      </c>
      <c r="B388" t="s">
        <v>6</v>
      </c>
      <c r="C388" t="s">
        <v>7</v>
      </c>
      <c r="D388">
        <v>5183.6899999999996</v>
      </c>
      <c r="E388">
        <v>5183.7700000000004</v>
      </c>
      <c r="F388">
        <v>5187.18</v>
      </c>
      <c r="G388">
        <v>5183.6099999999997</v>
      </c>
      <c r="H388">
        <v>161</v>
      </c>
      <c r="J388" s="1">
        <f t="shared" si="18"/>
        <v>46079.972199074073</v>
      </c>
      <c r="K388" s="2">
        <f t="shared" si="19"/>
        <v>46079.972222222219</v>
      </c>
      <c r="L388">
        <f t="shared" si="20"/>
        <v>1772148000</v>
      </c>
    </row>
    <row r="389" spans="1:12" x14ac:dyDescent="0.55000000000000004">
      <c r="A389">
        <v>1772148298</v>
      </c>
      <c r="B389" t="s">
        <v>6</v>
      </c>
      <c r="C389" t="s">
        <v>7</v>
      </c>
      <c r="D389">
        <v>5184</v>
      </c>
      <c r="E389">
        <v>5183.25</v>
      </c>
      <c r="F389">
        <v>5185.76</v>
      </c>
      <c r="G389">
        <v>5181.29</v>
      </c>
      <c r="H389">
        <v>249</v>
      </c>
      <c r="J389" s="1">
        <f t="shared" si="18"/>
        <v>46079.975671296299</v>
      </c>
      <c r="K389" s="2">
        <f t="shared" si="19"/>
        <v>46079.975694444445</v>
      </c>
      <c r="L389">
        <f t="shared" si="20"/>
        <v>1772148300</v>
      </c>
    </row>
    <row r="390" spans="1:12" x14ac:dyDescent="0.55000000000000004">
      <c r="A390">
        <v>1772148598</v>
      </c>
      <c r="B390" t="s">
        <v>6</v>
      </c>
      <c r="C390" t="s">
        <v>7</v>
      </c>
      <c r="D390">
        <v>5183.32</v>
      </c>
      <c r="E390">
        <v>5184.18</v>
      </c>
      <c r="F390">
        <v>5184.8900000000003</v>
      </c>
      <c r="G390">
        <v>5181.6400000000003</v>
      </c>
      <c r="H390">
        <v>224</v>
      </c>
      <c r="J390" s="1">
        <f t="shared" si="18"/>
        <v>46079.979143518518</v>
      </c>
      <c r="K390" s="2">
        <f t="shared" si="19"/>
        <v>46079.979166666664</v>
      </c>
      <c r="L390">
        <f t="shared" si="20"/>
        <v>1772148600</v>
      </c>
    </row>
    <row r="391" spans="1:12" x14ac:dyDescent="0.55000000000000004">
      <c r="A391">
        <v>1772148898</v>
      </c>
      <c r="B391" t="s">
        <v>6</v>
      </c>
      <c r="C391" t="s">
        <v>7</v>
      </c>
      <c r="D391">
        <v>5187.21</v>
      </c>
      <c r="E391">
        <v>5183.32</v>
      </c>
      <c r="F391">
        <v>5187.21</v>
      </c>
      <c r="G391">
        <v>5183.24</v>
      </c>
      <c r="H391">
        <v>179</v>
      </c>
      <c r="J391" s="1">
        <f t="shared" si="18"/>
        <v>46079.982615740737</v>
      </c>
      <c r="K391" s="2">
        <f t="shared" si="19"/>
        <v>46079.982638888891</v>
      </c>
      <c r="L391">
        <f t="shared" si="20"/>
        <v>1772148900</v>
      </c>
    </row>
    <row r="392" spans="1:12" x14ac:dyDescent="0.55000000000000004">
      <c r="A392">
        <v>1772149198</v>
      </c>
      <c r="B392" t="s">
        <v>6</v>
      </c>
      <c r="C392" t="s">
        <v>7</v>
      </c>
      <c r="D392">
        <v>5186.0200000000004</v>
      </c>
      <c r="E392">
        <v>5187.1899999999996</v>
      </c>
      <c r="F392">
        <v>5189.5200000000004</v>
      </c>
      <c r="G392">
        <v>5184.01</v>
      </c>
      <c r="H392">
        <v>320</v>
      </c>
      <c r="J392" s="1">
        <f t="shared" si="18"/>
        <v>46079.986087962963</v>
      </c>
      <c r="K392" s="2">
        <f t="shared" si="19"/>
        <v>46079.986111111109</v>
      </c>
      <c r="L392">
        <f t="shared" si="20"/>
        <v>1772149200</v>
      </c>
    </row>
    <row r="393" spans="1:12" x14ac:dyDescent="0.55000000000000004">
      <c r="A393">
        <v>1772149498</v>
      </c>
      <c r="B393" t="s">
        <v>6</v>
      </c>
      <c r="C393" t="s">
        <v>7</v>
      </c>
      <c r="D393">
        <v>5183.96</v>
      </c>
      <c r="E393">
        <v>5185.78</v>
      </c>
      <c r="F393">
        <v>5188.53</v>
      </c>
      <c r="G393">
        <v>5183.8599999999997</v>
      </c>
      <c r="H393">
        <v>228</v>
      </c>
      <c r="J393" s="1">
        <f t="shared" si="18"/>
        <v>46079.989560185189</v>
      </c>
      <c r="K393" s="2">
        <f t="shared" si="19"/>
        <v>46079.989583333336</v>
      </c>
      <c r="L393">
        <f t="shared" si="20"/>
        <v>1772149500</v>
      </c>
    </row>
    <row r="394" spans="1:12" x14ac:dyDescent="0.55000000000000004">
      <c r="A394">
        <v>1772149798</v>
      </c>
      <c r="B394" t="s">
        <v>6</v>
      </c>
      <c r="C394" t="s">
        <v>7</v>
      </c>
      <c r="D394">
        <v>5184.93</v>
      </c>
      <c r="E394">
        <v>5183.96</v>
      </c>
      <c r="F394">
        <v>5185.8500000000004</v>
      </c>
      <c r="G394">
        <v>5182.32</v>
      </c>
      <c r="H394">
        <v>251</v>
      </c>
      <c r="J394" s="1">
        <f t="shared" si="18"/>
        <v>46079.993032407408</v>
      </c>
      <c r="K394" s="2">
        <f t="shared" si="19"/>
        <v>46079.993055555555</v>
      </c>
      <c r="L394">
        <f t="shared" si="20"/>
        <v>1772149800</v>
      </c>
    </row>
    <row r="395" spans="1:12" x14ac:dyDescent="0.55000000000000004">
      <c r="A395">
        <v>1772150098</v>
      </c>
      <c r="B395" t="s">
        <v>6</v>
      </c>
      <c r="C395" t="s">
        <v>7</v>
      </c>
      <c r="D395">
        <v>5184.6099999999997</v>
      </c>
      <c r="E395">
        <v>5184.93</v>
      </c>
      <c r="F395">
        <v>5185.0200000000004</v>
      </c>
      <c r="G395">
        <v>5183.3900000000003</v>
      </c>
      <c r="H395">
        <v>203</v>
      </c>
      <c r="J395" s="1">
        <f t="shared" si="18"/>
        <v>46079.996504629627</v>
      </c>
      <c r="K395" s="2">
        <f t="shared" si="19"/>
        <v>46079.996527777781</v>
      </c>
      <c r="L395">
        <f t="shared" si="20"/>
        <v>1772150100</v>
      </c>
    </row>
    <row r="396" spans="1:12" x14ac:dyDescent="0.55000000000000004">
      <c r="A396">
        <v>1772150398</v>
      </c>
      <c r="B396" t="s">
        <v>6</v>
      </c>
      <c r="C396" t="s">
        <v>7</v>
      </c>
      <c r="D396">
        <v>5180.24</v>
      </c>
      <c r="E396">
        <v>5184.6000000000004</v>
      </c>
      <c r="F396">
        <v>5185.38</v>
      </c>
      <c r="G396">
        <v>5179.07</v>
      </c>
      <c r="H396">
        <v>403</v>
      </c>
      <c r="J396" s="1">
        <f t="shared" si="18"/>
        <v>46079.999976851846</v>
      </c>
      <c r="K396" s="2">
        <f t="shared" si="19"/>
        <v>46080</v>
      </c>
      <c r="L396">
        <f t="shared" si="20"/>
        <v>1772150400</v>
      </c>
    </row>
    <row r="397" spans="1:12" x14ac:dyDescent="0.55000000000000004">
      <c r="A397">
        <v>1772150698</v>
      </c>
      <c r="B397" t="s">
        <v>6</v>
      </c>
      <c r="C397" t="s">
        <v>7</v>
      </c>
      <c r="D397">
        <v>5182.68</v>
      </c>
      <c r="E397">
        <v>5180.26</v>
      </c>
      <c r="F397">
        <v>5185.3</v>
      </c>
      <c r="G397">
        <v>5179.05</v>
      </c>
      <c r="H397">
        <v>399</v>
      </c>
      <c r="J397" s="1">
        <f t="shared" si="18"/>
        <v>46080.003449074073</v>
      </c>
      <c r="K397" s="2">
        <f t="shared" si="19"/>
        <v>46080.003472222219</v>
      </c>
      <c r="L397">
        <f t="shared" si="20"/>
        <v>1772150700</v>
      </c>
    </row>
    <row r="398" spans="1:12" x14ac:dyDescent="0.55000000000000004">
      <c r="A398">
        <v>1772150998</v>
      </c>
      <c r="B398" t="s">
        <v>6</v>
      </c>
      <c r="C398" t="s">
        <v>7</v>
      </c>
      <c r="D398">
        <v>5185.8900000000003</v>
      </c>
      <c r="E398">
        <v>5182.68</v>
      </c>
      <c r="F398">
        <v>5186.54</v>
      </c>
      <c r="G398">
        <v>5182.59</v>
      </c>
      <c r="H398">
        <v>317</v>
      </c>
      <c r="J398" s="1">
        <f t="shared" si="18"/>
        <v>46080.006921296299</v>
      </c>
      <c r="K398" s="2">
        <f t="shared" si="19"/>
        <v>46080.006944444445</v>
      </c>
      <c r="L398">
        <f t="shared" si="20"/>
        <v>1772151000</v>
      </c>
    </row>
    <row r="399" spans="1:12" x14ac:dyDescent="0.55000000000000004">
      <c r="A399">
        <v>1772151298</v>
      </c>
      <c r="B399" t="s">
        <v>6</v>
      </c>
      <c r="C399" t="s">
        <v>7</v>
      </c>
      <c r="D399">
        <v>5189.28</v>
      </c>
      <c r="E399">
        <v>5185.88</v>
      </c>
      <c r="F399">
        <v>5190.1400000000003</v>
      </c>
      <c r="G399">
        <v>5185.3599999999997</v>
      </c>
      <c r="H399">
        <v>372</v>
      </c>
      <c r="J399" s="1">
        <f t="shared" si="18"/>
        <v>46080.010393518518</v>
      </c>
      <c r="K399" s="2">
        <f t="shared" si="19"/>
        <v>46080.010416666664</v>
      </c>
      <c r="L399">
        <f t="shared" si="20"/>
        <v>1772151300</v>
      </c>
    </row>
    <row r="400" spans="1:12" x14ac:dyDescent="0.55000000000000004">
      <c r="A400">
        <v>1772151598</v>
      </c>
      <c r="B400" t="s">
        <v>6</v>
      </c>
      <c r="C400" t="s">
        <v>7</v>
      </c>
      <c r="D400">
        <v>5192.47</v>
      </c>
      <c r="E400">
        <v>5189.55</v>
      </c>
      <c r="F400">
        <v>5194.7</v>
      </c>
      <c r="G400">
        <v>5188.75</v>
      </c>
      <c r="H400">
        <v>401</v>
      </c>
      <c r="J400" s="1">
        <f t="shared" si="18"/>
        <v>46080.013865740737</v>
      </c>
      <c r="K400" s="2">
        <f t="shared" si="19"/>
        <v>46080.013888888891</v>
      </c>
      <c r="L400">
        <f t="shared" si="20"/>
        <v>1772151600</v>
      </c>
    </row>
    <row r="401" spans="1:12" x14ac:dyDescent="0.55000000000000004">
      <c r="A401">
        <v>1772151898</v>
      </c>
      <c r="B401" t="s">
        <v>6</v>
      </c>
      <c r="C401" t="s">
        <v>7</v>
      </c>
      <c r="D401">
        <v>5188.1400000000003</v>
      </c>
      <c r="E401">
        <v>5192.1000000000004</v>
      </c>
      <c r="F401">
        <v>5192.6899999999996</v>
      </c>
      <c r="G401">
        <v>5187.7700000000004</v>
      </c>
      <c r="H401">
        <v>337</v>
      </c>
      <c r="J401" s="1">
        <f t="shared" si="18"/>
        <v>46080.017337962963</v>
      </c>
      <c r="K401" s="2">
        <f t="shared" si="19"/>
        <v>46080.017361111109</v>
      </c>
      <c r="L401">
        <f t="shared" si="20"/>
        <v>1772151900</v>
      </c>
    </row>
    <row r="402" spans="1:12" x14ac:dyDescent="0.55000000000000004">
      <c r="A402">
        <v>1772152198</v>
      </c>
      <c r="B402" t="s">
        <v>6</v>
      </c>
      <c r="C402" t="s">
        <v>7</v>
      </c>
      <c r="D402">
        <v>5182.22</v>
      </c>
      <c r="E402">
        <v>5188.03</v>
      </c>
      <c r="F402">
        <v>5189.6499999999996</v>
      </c>
      <c r="G402">
        <v>5179.76</v>
      </c>
      <c r="H402">
        <v>502</v>
      </c>
      <c r="J402" s="1">
        <f t="shared" si="18"/>
        <v>46080.020810185189</v>
      </c>
      <c r="K402" s="2">
        <f t="shared" si="19"/>
        <v>46080.020833333336</v>
      </c>
      <c r="L402">
        <f t="shared" si="20"/>
        <v>1772152200</v>
      </c>
    </row>
    <row r="403" spans="1:12" x14ac:dyDescent="0.55000000000000004">
      <c r="A403">
        <v>1772152498</v>
      </c>
      <c r="B403" t="s">
        <v>6</v>
      </c>
      <c r="C403" t="s">
        <v>7</v>
      </c>
      <c r="D403">
        <v>5174.71</v>
      </c>
      <c r="E403">
        <v>5182.1899999999996</v>
      </c>
      <c r="F403">
        <v>5182.1899999999996</v>
      </c>
      <c r="G403">
        <v>5171.97</v>
      </c>
      <c r="H403">
        <v>551</v>
      </c>
      <c r="J403" s="1">
        <f t="shared" si="18"/>
        <v>46080.024282407408</v>
      </c>
      <c r="K403" s="2">
        <f t="shared" si="19"/>
        <v>46080.024305555555</v>
      </c>
      <c r="L403">
        <f t="shared" si="20"/>
        <v>1772152500</v>
      </c>
    </row>
    <row r="404" spans="1:12" x14ac:dyDescent="0.55000000000000004">
      <c r="A404">
        <v>1772152798</v>
      </c>
      <c r="B404" t="s">
        <v>6</v>
      </c>
      <c r="C404" t="s">
        <v>7</v>
      </c>
      <c r="D404">
        <v>5176.2</v>
      </c>
      <c r="E404">
        <v>5174.7299999999996</v>
      </c>
      <c r="F404">
        <v>5177.63</v>
      </c>
      <c r="G404">
        <v>5170.28</v>
      </c>
      <c r="H404">
        <v>457</v>
      </c>
      <c r="J404" s="1">
        <f t="shared" si="18"/>
        <v>46080.027754629627</v>
      </c>
      <c r="K404" s="2">
        <f t="shared" si="19"/>
        <v>46080.027777777781</v>
      </c>
      <c r="L404">
        <f t="shared" si="20"/>
        <v>1772152800</v>
      </c>
    </row>
    <row r="405" spans="1:12" x14ac:dyDescent="0.55000000000000004">
      <c r="A405">
        <v>1772153098</v>
      </c>
      <c r="B405" t="s">
        <v>6</v>
      </c>
      <c r="C405" t="s">
        <v>7</v>
      </c>
      <c r="D405">
        <v>5173.8999999999996</v>
      </c>
      <c r="E405">
        <v>5174.99</v>
      </c>
      <c r="F405">
        <v>5177.3900000000003</v>
      </c>
      <c r="G405">
        <v>5171.8100000000004</v>
      </c>
      <c r="H405">
        <v>454</v>
      </c>
      <c r="J405" s="1">
        <f t="shared" si="18"/>
        <v>46080.031226851846</v>
      </c>
      <c r="K405" s="2">
        <f t="shared" si="19"/>
        <v>46080.03125</v>
      </c>
      <c r="L405">
        <f t="shared" si="20"/>
        <v>1772153100</v>
      </c>
    </row>
    <row r="406" spans="1:12" x14ac:dyDescent="0.55000000000000004">
      <c r="A406">
        <v>1772153398</v>
      </c>
      <c r="B406" t="s">
        <v>6</v>
      </c>
      <c r="C406" t="s">
        <v>7</v>
      </c>
      <c r="D406">
        <v>5176.5600000000004</v>
      </c>
      <c r="E406">
        <v>5173.8500000000004</v>
      </c>
      <c r="F406">
        <v>5177.6099999999997</v>
      </c>
      <c r="G406">
        <v>5172.28</v>
      </c>
      <c r="H406">
        <v>398</v>
      </c>
      <c r="J406" s="1">
        <f t="shared" si="18"/>
        <v>46080.034699074073</v>
      </c>
      <c r="K406" s="2">
        <f t="shared" si="19"/>
        <v>46080.034722222219</v>
      </c>
      <c r="L406">
        <f t="shared" si="20"/>
        <v>1772153400</v>
      </c>
    </row>
    <row r="407" spans="1:12" x14ac:dyDescent="0.55000000000000004">
      <c r="A407">
        <v>1772153698</v>
      </c>
      <c r="B407" t="s">
        <v>6</v>
      </c>
      <c r="C407" t="s">
        <v>7</v>
      </c>
      <c r="D407">
        <v>5174.97</v>
      </c>
      <c r="E407">
        <v>5176.26</v>
      </c>
      <c r="F407">
        <v>5177.18</v>
      </c>
      <c r="G407">
        <v>5173.66</v>
      </c>
      <c r="H407">
        <v>365</v>
      </c>
      <c r="J407" s="1">
        <f t="shared" si="18"/>
        <v>46080.038171296299</v>
      </c>
      <c r="K407" s="2">
        <f t="shared" si="19"/>
        <v>46080.038194444445</v>
      </c>
      <c r="L407">
        <f t="shared" si="20"/>
        <v>1772153700</v>
      </c>
    </row>
    <row r="408" spans="1:12" x14ac:dyDescent="0.55000000000000004">
      <c r="A408">
        <v>1772153998</v>
      </c>
      <c r="B408" t="s">
        <v>6</v>
      </c>
      <c r="C408" t="s">
        <v>7</v>
      </c>
      <c r="D408">
        <v>5175.37</v>
      </c>
      <c r="E408">
        <v>5175.0200000000004</v>
      </c>
      <c r="F408">
        <v>5176.55</v>
      </c>
      <c r="G408">
        <v>5168.6099999999997</v>
      </c>
      <c r="H408">
        <v>748</v>
      </c>
      <c r="J408" s="1">
        <f t="shared" si="18"/>
        <v>46080.041643518518</v>
      </c>
      <c r="K408" s="2">
        <f t="shared" si="19"/>
        <v>46080.041666666664</v>
      </c>
      <c r="L408">
        <f t="shared" si="20"/>
        <v>1772154000</v>
      </c>
    </row>
    <row r="409" spans="1:12" x14ac:dyDescent="0.55000000000000004">
      <c r="A409">
        <v>1772154298</v>
      </c>
      <c r="B409" t="s">
        <v>6</v>
      </c>
      <c r="C409" t="s">
        <v>7</v>
      </c>
      <c r="D409">
        <v>5174.8599999999997</v>
      </c>
      <c r="E409">
        <v>5175.62</v>
      </c>
      <c r="F409">
        <v>5176.72</v>
      </c>
      <c r="G409">
        <v>5166.8999999999996</v>
      </c>
      <c r="H409">
        <v>662</v>
      </c>
      <c r="J409" s="1">
        <f t="shared" si="18"/>
        <v>46080.045115740737</v>
      </c>
      <c r="K409" s="2">
        <f t="shared" si="19"/>
        <v>46080.045138888891</v>
      </c>
      <c r="L409">
        <f t="shared" si="20"/>
        <v>1772154300</v>
      </c>
    </row>
    <row r="410" spans="1:12" x14ac:dyDescent="0.55000000000000004">
      <c r="A410">
        <v>1772154598</v>
      </c>
      <c r="B410" t="s">
        <v>6</v>
      </c>
      <c r="C410" t="s">
        <v>7</v>
      </c>
      <c r="D410">
        <v>5176.58</v>
      </c>
      <c r="E410">
        <v>5174.8599999999997</v>
      </c>
      <c r="F410">
        <v>5178.8</v>
      </c>
      <c r="G410">
        <v>5174.76</v>
      </c>
      <c r="H410">
        <v>607</v>
      </c>
      <c r="J410" s="1">
        <f t="shared" si="18"/>
        <v>46080.048587962963</v>
      </c>
      <c r="K410" s="2">
        <f t="shared" si="19"/>
        <v>46080.048611111109</v>
      </c>
      <c r="L410">
        <f t="shared" si="20"/>
        <v>1772154600</v>
      </c>
    </row>
    <row r="411" spans="1:12" x14ac:dyDescent="0.55000000000000004">
      <c r="A411">
        <v>1772154898</v>
      </c>
      <c r="B411" t="s">
        <v>6</v>
      </c>
      <c r="C411" t="s">
        <v>7</v>
      </c>
      <c r="D411">
        <v>5177.91</v>
      </c>
      <c r="E411">
        <v>5176.58</v>
      </c>
      <c r="F411">
        <v>5178.9799999999996</v>
      </c>
      <c r="G411">
        <v>5175.04</v>
      </c>
      <c r="H411">
        <v>612</v>
      </c>
      <c r="J411" s="1">
        <f t="shared" si="18"/>
        <v>46080.052060185189</v>
      </c>
      <c r="K411" s="2">
        <f t="shared" si="19"/>
        <v>46080.052083333336</v>
      </c>
      <c r="L411">
        <f t="shared" si="20"/>
        <v>1772154900</v>
      </c>
    </row>
    <row r="412" spans="1:12" x14ac:dyDescent="0.55000000000000004">
      <c r="A412">
        <v>1772155198</v>
      </c>
      <c r="B412" t="s">
        <v>6</v>
      </c>
      <c r="C412" t="s">
        <v>7</v>
      </c>
      <c r="D412">
        <v>5177.8599999999997</v>
      </c>
      <c r="E412">
        <v>5177.63</v>
      </c>
      <c r="F412">
        <v>5180.09</v>
      </c>
      <c r="G412">
        <v>5176.08</v>
      </c>
      <c r="H412">
        <v>580</v>
      </c>
      <c r="J412" s="1">
        <f t="shared" si="18"/>
        <v>46080.055532407408</v>
      </c>
      <c r="K412" s="2">
        <f t="shared" si="19"/>
        <v>46080.055555555555</v>
      </c>
      <c r="L412">
        <f t="shared" si="20"/>
        <v>1772155200</v>
      </c>
    </row>
    <row r="413" spans="1:12" x14ac:dyDescent="0.55000000000000004">
      <c r="A413">
        <v>1772155498</v>
      </c>
      <c r="B413" t="s">
        <v>6</v>
      </c>
      <c r="C413" t="s">
        <v>7</v>
      </c>
      <c r="D413">
        <v>5174.99</v>
      </c>
      <c r="E413">
        <v>5177.91</v>
      </c>
      <c r="F413">
        <v>5178.34</v>
      </c>
      <c r="G413">
        <v>5174.8599999999997</v>
      </c>
      <c r="H413">
        <v>457</v>
      </c>
      <c r="J413" s="1">
        <f t="shared" si="18"/>
        <v>46080.059004629627</v>
      </c>
      <c r="K413" s="2">
        <f t="shared" si="19"/>
        <v>46080.059027777781</v>
      </c>
      <c r="L413">
        <f t="shared" si="20"/>
        <v>1772155500</v>
      </c>
    </row>
    <row r="414" spans="1:12" x14ac:dyDescent="0.55000000000000004">
      <c r="A414">
        <v>1772155798</v>
      </c>
      <c r="B414" t="s">
        <v>6</v>
      </c>
      <c r="C414" t="s">
        <v>7</v>
      </c>
      <c r="D414">
        <v>5182.1400000000003</v>
      </c>
      <c r="E414">
        <v>5174.99</v>
      </c>
      <c r="F414">
        <v>5182.6099999999997</v>
      </c>
      <c r="G414">
        <v>5173.43</v>
      </c>
      <c r="H414">
        <v>622</v>
      </c>
      <c r="J414" s="1">
        <f t="shared" si="18"/>
        <v>46080.062476851846</v>
      </c>
      <c r="K414" s="2">
        <f t="shared" si="19"/>
        <v>46080.0625</v>
      </c>
      <c r="L414">
        <f t="shared" si="20"/>
        <v>1772155800</v>
      </c>
    </row>
    <row r="415" spans="1:12" x14ac:dyDescent="0.55000000000000004">
      <c r="A415">
        <v>1772156098</v>
      </c>
      <c r="B415" t="s">
        <v>6</v>
      </c>
      <c r="C415" t="s">
        <v>7</v>
      </c>
      <c r="D415">
        <v>5190.7</v>
      </c>
      <c r="E415">
        <v>5182</v>
      </c>
      <c r="F415">
        <v>5190.82</v>
      </c>
      <c r="G415">
        <v>5181.92</v>
      </c>
      <c r="H415">
        <v>625</v>
      </c>
      <c r="J415" s="1">
        <f t="shared" si="18"/>
        <v>46080.065949074073</v>
      </c>
      <c r="K415" s="2">
        <f t="shared" si="19"/>
        <v>46080.065972222219</v>
      </c>
      <c r="L415">
        <f t="shared" si="20"/>
        <v>1772156100</v>
      </c>
    </row>
    <row r="416" spans="1:12" x14ac:dyDescent="0.55000000000000004">
      <c r="A416">
        <v>1772156398</v>
      </c>
      <c r="B416" t="s">
        <v>6</v>
      </c>
      <c r="C416" t="s">
        <v>7</v>
      </c>
      <c r="D416">
        <v>5188.6499999999996</v>
      </c>
      <c r="E416">
        <v>5190.68</v>
      </c>
      <c r="F416">
        <v>5191.16</v>
      </c>
      <c r="G416">
        <v>5186.8500000000004</v>
      </c>
      <c r="H416">
        <v>522</v>
      </c>
      <c r="J416" s="1">
        <f t="shared" si="18"/>
        <v>46080.069421296299</v>
      </c>
      <c r="K416" s="2">
        <f t="shared" si="19"/>
        <v>46080.069444444445</v>
      </c>
      <c r="L416">
        <f t="shared" si="20"/>
        <v>1772156400</v>
      </c>
    </row>
    <row r="417" spans="1:12" x14ac:dyDescent="0.55000000000000004">
      <c r="A417">
        <v>1772156698</v>
      </c>
      <c r="B417" t="s">
        <v>6</v>
      </c>
      <c r="C417" t="s">
        <v>7</v>
      </c>
      <c r="D417">
        <v>5188.54</v>
      </c>
      <c r="E417">
        <v>5188.58</v>
      </c>
      <c r="F417">
        <v>5189.7299999999996</v>
      </c>
      <c r="G417">
        <v>5187.3900000000003</v>
      </c>
      <c r="H417">
        <v>573</v>
      </c>
      <c r="J417" s="1">
        <f t="shared" si="18"/>
        <v>46080.072893518518</v>
      </c>
      <c r="K417" s="2">
        <f t="shared" si="19"/>
        <v>46080.072916666664</v>
      </c>
      <c r="L417">
        <f t="shared" si="20"/>
        <v>1772156700</v>
      </c>
    </row>
    <row r="418" spans="1:12" x14ac:dyDescent="0.55000000000000004">
      <c r="A418">
        <v>1772156998</v>
      </c>
      <c r="B418" t="s">
        <v>6</v>
      </c>
      <c r="C418" t="s">
        <v>7</v>
      </c>
      <c r="D418">
        <v>5192.1000000000004</v>
      </c>
      <c r="E418">
        <v>5188.54</v>
      </c>
      <c r="F418">
        <v>5193.78</v>
      </c>
      <c r="G418">
        <v>5187.43</v>
      </c>
      <c r="H418">
        <v>637</v>
      </c>
      <c r="J418" s="1">
        <f t="shared" si="18"/>
        <v>46080.076365740737</v>
      </c>
      <c r="K418" s="2">
        <f t="shared" si="19"/>
        <v>46080.076388888891</v>
      </c>
      <c r="L418">
        <f t="shared" si="20"/>
        <v>1772157000</v>
      </c>
    </row>
    <row r="419" spans="1:12" x14ac:dyDescent="0.55000000000000004">
      <c r="A419">
        <v>1772157298</v>
      </c>
      <c r="B419" t="s">
        <v>6</v>
      </c>
      <c r="C419" t="s">
        <v>7</v>
      </c>
      <c r="D419">
        <v>5194.22</v>
      </c>
      <c r="E419">
        <v>5191.8599999999997</v>
      </c>
      <c r="F419">
        <v>5194.5600000000004</v>
      </c>
      <c r="G419">
        <v>5189.96</v>
      </c>
      <c r="H419">
        <v>583</v>
      </c>
      <c r="J419" s="1">
        <f t="shared" si="18"/>
        <v>46080.079837962963</v>
      </c>
      <c r="K419" s="2">
        <f t="shared" si="19"/>
        <v>46080.079861111109</v>
      </c>
      <c r="L419">
        <f t="shared" si="20"/>
        <v>1772157300</v>
      </c>
    </row>
    <row r="420" spans="1:12" x14ac:dyDescent="0.55000000000000004">
      <c r="A420">
        <v>1772157598</v>
      </c>
      <c r="B420" t="s">
        <v>6</v>
      </c>
      <c r="C420" t="s">
        <v>7</v>
      </c>
      <c r="D420">
        <v>5193.3100000000004</v>
      </c>
      <c r="E420">
        <v>5194.1899999999996</v>
      </c>
      <c r="F420">
        <v>5197.5</v>
      </c>
      <c r="G420">
        <v>5191.82</v>
      </c>
      <c r="H420">
        <v>678</v>
      </c>
      <c r="J420" s="1">
        <f t="shared" si="18"/>
        <v>46080.083310185189</v>
      </c>
      <c r="K420" s="2">
        <f t="shared" si="19"/>
        <v>46080.083333333336</v>
      </c>
      <c r="L420">
        <f t="shared" si="20"/>
        <v>1772157600</v>
      </c>
    </row>
    <row r="421" spans="1:12" x14ac:dyDescent="0.55000000000000004">
      <c r="A421">
        <v>1772157898</v>
      </c>
      <c r="B421" t="s">
        <v>6</v>
      </c>
      <c r="C421" t="s">
        <v>7</v>
      </c>
      <c r="D421">
        <v>5195.28</v>
      </c>
      <c r="E421">
        <v>5193.21</v>
      </c>
      <c r="F421">
        <v>5199.63</v>
      </c>
      <c r="G421">
        <v>5193.13</v>
      </c>
      <c r="H421">
        <v>667</v>
      </c>
      <c r="J421" s="1">
        <f t="shared" si="18"/>
        <v>46080.086782407408</v>
      </c>
      <c r="K421" s="2">
        <f t="shared" si="19"/>
        <v>46080.086805555555</v>
      </c>
      <c r="L421">
        <f t="shared" si="20"/>
        <v>1772157900</v>
      </c>
    </row>
    <row r="422" spans="1:12" x14ac:dyDescent="0.55000000000000004">
      <c r="A422">
        <v>1772158198</v>
      </c>
      <c r="B422" t="s">
        <v>6</v>
      </c>
      <c r="C422" t="s">
        <v>7</v>
      </c>
      <c r="D422">
        <v>5194.16</v>
      </c>
      <c r="E422">
        <v>5195.71</v>
      </c>
      <c r="F422">
        <v>5196.6499999999996</v>
      </c>
      <c r="G422">
        <v>5191.9399999999996</v>
      </c>
      <c r="H422">
        <v>646</v>
      </c>
      <c r="J422" s="1">
        <f t="shared" si="18"/>
        <v>46080.090254629627</v>
      </c>
      <c r="K422" s="2">
        <f t="shared" si="19"/>
        <v>46080.090277777781</v>
      </c>
      <c r="L422">
        <f t="shared" si="20"/>
        <v>1772158200</v>
      </c>
    </row>
    <row r="423" spans="1:12" x14ac:dyDescent="0.55000000000000004">
      <c r="A423">
        <v>1772158498</v>
      </c>
      <c r="B423" t="s">
        <v>6</v>
      </c>
      <c r="C423" t="s">
        <v>7</v>
      </c>
      <c r="D423">
        <v>5191.24</v>
      </c>
      <c r="E423">
        <v>5194.18</v>
      </c>
      <c r="F423">
        <v>5195.08</v>
      </c>
      <c r="G423">
        <v>5191.1400000000003</v>
      </c>
      <c r="H423">
        <v>409</v>
      </c>
      <c r="J423" s="1">
        <f t="shared" si="18"/>
        <v>46080.093726851846</v>
      </c>
      <c r="K423" s="2">
        <f t="shared" si="19"/>
        <v>46080.09375</v>
      </c>
      <c r="L423">
        <f t="shared" si="20"/>
        <v>1772158500</v>
      </c>
    </row>
    <row r="424" spans="1:12" x14ac:dyDescent="0.55000000000000004">
      <c r="A424">
        <v>1772158798</v>
      </c>
      <c r="B424" t="s">
        <v>6</v>
      </c>
      <c r="C424" t="s">
        <v>7</v>
      </c>
      <c r="D424">
        <v>5186.66</v>
      </c>
      <c r="E424">
        <v>5191.24</v>
      </c>
      <c r="F424">
        <v>5191.7700000000004</v>
      </c>
      <c r="G424">
        <v>5184.5200000000004</v>
      </c>
      <c r="H424">
        <v>548</v>
      </c>
      <c r="J424" s="1">
        <f t="shared" si="18"/>
        <v>46080.097199074073</v>
      </c>
      <c r="K424" s="2">
        <f t="shared" si="19"/>
        <v>46080.097222222219</v>
      </c>
      <c r="L424">
        <f t="shared" si="20"/>
        <v>1772158800</v>
      </c>
    </row>
    <row r="425" spans="1:12" x14ac:dyDescent="0.55000000000000004">
      <c r="A425">
        <v>1772159098</v>
      </c>
      <c r="B425" t="s">
        <v>6</v>
      </c>
      <c r="C425" t="s">
        <v>7</v>
      </c>
      <c r="D425">
        <v>5183.93</v>
      </c>
      <c r="E425">
        <v>5186.7</v>
      </c>
      <c r="F425">
        <v>5188.1000000000004</v>
      </c>
      <c r="G425">
        <v>5183.7</v>
      </c>
      <c r="H425">
        <v>404</v>
      </c>
      <c r="J425" s="1">
        <f t="shared" si="18"/>
        <v>46080.100671296299</v>
      </c>
      <c r="K425" s="2">
        <f t="shared" si="19"/>
        <v>46080.100694444445</v>
      </c>
      <c r="L425">
        <f t="shared" si="20"/>
        <v>1772159100</v>
      </c>
    </row>
    <row r="426" spans="1:12" x14ac:dyDescent="0.55000000000000004">
      <c r="A426">
        <v>1772159398</v>
      </c>
      <c r="B426" t="s">
        <v>6</v>
      </c>
      <c r="C426" t="s">
        <v>7</v>
      </c>
      <c r="D426">
        <v>5183.74</v>
      </c>
      <c r="E426">
        <v>5184.24</v>
      </c>
      <c r="F426">
        <v>5186.08</v>
      </c>
      <c r="G426">
        <v>5181.97</v>
      </c>
      <c r="H426">
        <v>660</v>
      </c>
      <c r="J426" s="1">
        <f t="shared" si="18"/>
        <v>46080.104143518518</v>
      </c>
      <c r="K426" s="2">
        <f t="shared" si="19"/>
        <v>46080.104166666664</v>
      </c>
      <c r="L426">
        <f t="shared" si="20"/>
        <v>1772159400</v>
      </c>
    </row>
    <row r="427" spans="1:12" x14ac:dyDescent="0.55000000000000004">
      <c r="A427">
        <v>1772159698</v>
      </c>
      <c r="B427" t="s">
        <v>6</v>
      </c>
      <c r="C427" t="s">
        <v>7</v>
      </c>
      <c r="D427">
        <v>5178.53</v>
      </c>
      <c r="E427">
        <v>5183.67</v>
      </c>
      <c r="F427">
        <v>5184.21</v>
      </c>
      <c r="G427">
        <v>5174.1899999999996</v>
      </c>
      <c r="H427">
        <v>697</v>
      </c>
      <c r="J427" s="1">
        <f t="shared" si="18"/>
        <v>46080.107615740737</v>
      </c>
      <c r="K427" s="2">
        <f t="shared" si="19"/>
        <v>46080.107638888891</v>
      </c>
      <c r="L427">
        <f t="shared" si="20"/>
        <v>1772159700</v>
      </c>
    </row>
    <row r="428" spans="1:12" x14ac:dyDescent="0.55000000000000004">
      <c r="A428">
        <v>1772159998</v>
      </c>
      <c r="B428" t="s">
        <v>6</v>
      </c>
      <c r="C428" t="s">
        <v>7</v>
      </c>
      <c r="D428">
        <v>5181.46</v>
      </c>
      <c r="E428">
        <v>5178.53</v>
      </c>
      <c r="F428">
        <v>5182.16</v>
      </c>
      <c r="G428">
        <v>5177.47</v>
      </c>
      <c r="H428">
        <v>579</v>
      </c>
      <c r="J428" s="1">
        <f t="shared" si="18"/>
        <v>46080.111087962963</v>
      </c>
      <c r="K428" s="2">
        <f t="shared" si="19"/>
        <v>46080.111111111109</v>
      </c>
      <c r="L428">
        <f t="shared" si="20"/>
        <v>1772160000</v>
      </c>
    </row>
    <row r="429" spans="1:12" x14ac:dyDescent="0.55000000000000004">
      <c r="A429">
        <v>1772160298</v>
      </c>
      <c r="B429" t="s">
        <v>6</v>
      </c>
      <c r="C429" t="s">
        <v>7</v>
      </c>
      <c r="D429">
        <v>5178.68</v>
      </c>
      <c r="E429">
        <v>5181.57</v>
      </c>
      <c r="F429">
        <v>5182.7700000000004</v>
      </c>
      <c r="G429">
        <v>5177.13</v>
      </c>
      <c r="H429">
        <v>559</v>
      </c>
      <c r="J429" s="1">
        <f t="shared" si="18"/>
        <v>46080.114560185189</v>
      </c>
      <c r="K429" s="2">
        <f t="shared" si="19"/>
        <v>46080.114583333336</v>
      </c>
      <c r="L429">
        <f t="shared" si="20"/>
        <v>1772160300</v>
      </c>
    </row>
    <row r="430" spans="1:12" x14ac:dyDescent="0.55000000000000004">
      <c r="A430">
        <v>1772160598</v>
      </c>
      <c r="B430" t="s">
        <v>6</v>
      </c>
      <c r="C430" t="s">
        <v>7</v>
      </c>
      <c r="D430">
        <v>5177.7700000000004</v>
      </c>
      <c r="E430">
        <v>5178.63</v>
      </c>
      <c r="F430">
        <v>5178.8599999999997</v>
      </c>
      <c r="G430">
        <v>5173.6099999999997</v>
      </c>
      <c r="H430">
        <v>568</v>
      </c>
      <c r="J430" s="1">
        <f t="shared" si="18"/>
        <v>46080.118032407408</v>
      </c>
      <c r="K430" s="2">
        <f t="shared" si="19"/>
        <v>46080.118055555555</v>
      </c>
      <c r="L430">
        <f t="shared" si="20"/>
        <v>1772160600</v>
      </c>
    </row>
    <row r="431" spans="1:12" x14ac:dyDescent="0.55000000000000004">
      <c r="A431">
        <v>1772160898</v>
      </c>
      <c r="B431" t="s">
        <v>6</v>
      </c>
      <c r="C431" t="s">
        <v>7</v>
      </c>
      <c r="D431">
        <v>5183.68</v>
      </c>
      <c r="E431">
        <v>5177.7700000000004</v>
      </c>
      <c r="F431">
        <v>5184.24</v>
      </c>
      <c r="G431">
        <v>5177.2700000000004</v>
      </c>
      <c r="H431">
        <v>556</v>
      </c>
      <c r="J431" s="1">
        <f t="shared" si="18"/>
        <v>46080.121504629627</v>
      </c>
      <c r="K431" s="2">
        <f t="shared" si="19"/>
        <v>46080.121527777781</v>
      </c>
      <c r="L431">
        <f t="shared" si="20"/>
        <v>1772160900</v>
      </c>
    </row>
    <row r="432" spans="1:12" x14ac:dyDescent="0.55000000000000004">
      <c r="A432">
        <v>1772161198</v>
      </c>
      <c r="B432" t="s">
        <v>6</v>
      </c>
      <c r="C432" t="s">
        <v>7</v>
      </c>
      <c r="D432">
        <v>5182.75</v>
      </c>
      <c r="E432">
        <v>5183.6400000000003</v>
      </c>
      <c r="F432">
        <v>5185.09</v>
      </c>
      <c r="G432">
        <v>5182.01</v>
      </c>
      <c r="H432">
        <v>482</v>
      </c>
      <c r="J432" s="1">
        <f t="shared" si="18"/>
        <v>46080.124976851846</v>
      </c>
      <c r="K432" s="2">
        <f t="shared" si="19"/>
        <v>46080.125</v>
      </c>
      <c r="L432">
        <f t="shared" si="20"/>
        <v>1772161200</v>
      </c>
    </row>
    <row r="433" spans="1:12" x14ac:dyDescent="0.55000000000000004">
      <c r="A433">
        <v>1772161498</v>
      </c>
      <c r="B433" t="s">
        <v>6</v>
      </c>
      <c r="C433" t="s">
        <v>7</v>
      </c>
      <c r="D433">
        <v>5183.04</v>
      </c>
      <c r="E433">
        <v>5182.74</v>
      </c>
      <c r="F433">
        <v>5184.09</v>
      </c>
      <c r="G433">
        <v>5181.33</v>
      </c>
      <c r="H433">
        <v>490</v>
      </c>
      <c r="J433" s="1">
        <f t="shared" si="18"/>
        <v>46080.128449074073</v>
      </c>
      <c r="K433" s="2">
        <f t="shared" si="19"/>
        <v>46080.128472222219</v>
      </c>
      <c r="L433">
        <f t="shared" si="20"/>
        <v>1772161500</v>
      </c>
    </row>
    <row r="434" spans="1:12" x14ac:dyDescent="0.55000000000000004">
      <c r="A434">
        <v>1772161798</v>
      </c>
      <c r="B434" t="s">
        <v>6</v>
      </c>
      <c r="C434" t="s">
        <v>7</v>
      </c>
      <c r="D434">
        <v>5182.8999999999996</v>
      </c>
      <c r="E434">
        <v>5183.04</v>
      </c>
      <c r="F434">
        <v>5183.5</v>
      </c>
      <c r="G434">
        <v>5181.54</v>
      </c>
      <c r="H434">
        <v>465</v>
      </c>
      <c r="J434" s="1">
        <f t="shared" si="18"/>
        <v>46080.131921296299</v>
      </c>
      <c r="K434" s="2">
        <f t="shared" si="19"/>
        <v>46080.131944444445</v>
      </c>
      <c r="L434">
        <f t="shared" si="20"/>
        <v>1772161800</v>
      </c>
    </row>
    <row r="435" spans="1:12" x14ac:dyDescent="0.55000000000000004">
      <c r="A435">
        <v>1772162098</v>
      </c>
      <c r="B435" t="s">
        <v>6</v>
      </c>
      <c r="C435" t="s">
        <v>7</v>
      </c>
      <c r="D435">
        <v>5183.78</v>
      </c>
      <c r="E435">
        <v>5182.83</v>
      </c>
      <c r="F435">
        <v>5184.41</v>
      </c>
      <c r="G435">
        <v>5181.74</v>
      </c>
      <c r="H435">
        <v>478</v>
      </c>
      <c r="J435" s="1">
        <f t="shared" si="18"/>
        <v>46080.135393518518</v>
      </c>
      <c r="K435" s="2">
        <f t="shared" si="19"/>
        <v>46080.135416666664</v>
      </c>
      <c r="L435">
        <f t="shared" si="20"/>
        <v>1772162100</v>
      </c>
    </row>
    <row r="436" spans="1:12" x14ac:dyDescent="0.55000000000000004">
      <c r="A436">
        <v>1772162398</v>
      </c>
      <c r="B436" t="s">
        <v>6</v>
      </c>
      <c r="C436" t="s">
        <v>7</v>
      </c>
      <c r="D436">
        <v>5185.07</v>
      </c>
      <c r="E436">
        <v>5183.79</v>
      </c>
      <c r="F436">
        <v>5185.08</v>
      </c>
      <c r="G436">
        <v>5182.01</v>
      </c>
      <c r="H436">
        <v>474</v>
      </c>
      <c r="J436" s="1">
        <f t="shared" si="18"/>
        <v>46080.138865740737</v>
      </c>
      <c r="K436" s="2">
        <f t="shared" si="19"/>
        <v>46080.138888888891</v>
      </c>
      <c r="L436">
        <f t="shared" si="20"/>
        <v>1772162400</v>
      </c>
    </row>
    <row r="437" spans="1:12" x14ac:dyDescent="0.55000000000000004">
      <c r="A437">
        <v>1772162698</v>
      </c>
      <c r="B437" t="s">
        <v>6</v>
      </c>
      <c r="C437" t="s">
        <v>7</v>
      </c>
      <c r="D437">
        <v>5186.8900000000003</v>
      </c>
      <c r="E437">
        <v>5185.0600000000004</v>
      </c>
      <c r="F437">
        <v>5188.29</v>
      </c>
      <c r="G437">
        <v>5185.0600000000004</v>
      </c>
      <c r="H437">
        <v>562</v>
      </c>
      <c r="J437" s="1">
        <f t="shared" si="18"/>
        <v>46080.142337962963</v>
      </c>
      <c r="K437" s="2">
        <f t="shared" si="19"/>
        <v>46080.142361111109</v>
      </c>
      <c r="L437">
        <f t="shared" si="20"/>
        <v>1772162700</v>
      </c>
    </row>
    <row r="438" spans="1:12" x14ac:dyDescent="0.55000000000000004">
      <c r="A438">
        <v>1772162998</v>
      </c>
      <c r="B438" t="s">
        <v>6</v>
      </c>
      <c r="C438" t="s">
        <v>7</v>
      </c>
      <c r="D438">
        <v>5187.76</v>
      </c>
      <c r="E438">
        <v>5186.88</v>
      </c>
      <c r="F438">
        <v>5189.12</v>
      </c>
      <c r="G438">
        <v>5185.49</v>
      </c>
      <c r="H438">
        <v>429</v>
      </c>
      <c r="J438" s="1">
        <f t="shared" si="18"/>
        <v>46080.145810185189</v>
      </c>
      <c r="K438" s="2">
        <f t="shared" si="19"/>
        <v>46080.145833333336</v>
      </c>
      <c r="L438">
        <f t="shared" si="20"/>
        <v>1772163000</v>
      </c>
    </row>
    <row r="439" spans="1:12" x14ac:dyDescent="0.55000000000000004">
      <c r="A439">
        <v>1772163298</v>
      </c>
      <c r="B439" t="s">
        <v>6</v>
      </c>
      <c r="C439" t="s">
        <v>7</v>
      </c>
      <c r="D439">
        <v>5186.55</v>
      </c>
      <c r="E439">
        <v>5187.76</v>
      </c>
      <c r="F439">
        <v>5187.92</v>
      </c>
      <c r="G439">
        <v>5183.5</v>
      </c>
      <c r="H439">
        <v>371</v>
      </c>
      <c r="J439" s="1">
        <f t="shared" si="18"/>
        <v>46080.149282407408</v>
      </c>
      <c r="K439" s="2">
        <f t="shared" si="19"/>
        <v>46080.149305555555</v>
      </c>
      <c r="L439">
        <f t="shared" si="20"/>
        <v>1772163300</v>
      </c>
    </row>
    <row r="440" spans="1:12" x14ac:dyDescent="0.55000000000000004">
      <c r="A440">
        <v>1772163598</v>
      </c>
      <c r="B440" t="s">
        <v>6</v>
      </c>
      <c r="C440" t="s">
        <v>7</v>
      </c>
      <c r="D440">
        <v>5187.17</v>
      </c>
      <c r="E440">
        <v>5186.5200000000004</v>
      </c>
      <c r="F440">
        <v>5187.76</v>
      </c>
      <c r="G440">
        <v>5185.46</v>
      </c>
      <c r="H440">
        <v>286</v>
      </c>
      <c r="J440" s="1">
        <f t="shared" si="18"/>
        <v>46080.152754629627</v>
      </c>
      <c r="K440" s="2">
        <f t="shared" si="19"/>
        <v>46080.152777777781</v>
      </c>
      <c r="L440">
        <f t="shared" si="20"/>
        <v>1772163600</v>
      </c>
    </row>
    <row r="441" spans="1:12" x14ac:dyDescent="0.55000000000000004">
      <c r="A441">
        <v>1772163898</v>
      </c>
      <c r="B441" t="s">
        <v>6</v>
      </c>
      <c r="C441" t="s">
        <v>7</v>
      </c>
      <c r="D441">
        <v>5189.7</v>
      </c>
      <c r="E441">
        <v>5187.17</v>
      </c>
      <c r="F441">
        <v>5190.3900000000003</v>
      </c>
      <c r="G441">
        <v>5186.8599999999997</v>
      </c>
      <c r="H441">
        <v>394</v>
      </c>
      <c r="J441" s="1">
        <f t="shared" si="18"/>
        <v>46080.156226851846</v>
      </c>
      <c r="K441" s="2">
        <f t="shared" si="19"/>
        <v>46080.15625</v>
      </c>
      <c r="L441">
        <f t="shared" si="20"/>
        <v>1772163900</v>
      </c>
    </row>
    <row r="442" spans="1:12" x14ac:dyDescent="0.55000000000000004">
      <c r="A442">
        <v>1772164198</v>
      </c>
      <c r="B442" t="s">
        <v>6</v>
      </c>
      <c r="C442" t="s">
        <v>7</v>
      </c>
      <c r="D442">
        <v>5189.59</v>
      </c>
      <c r="E442">
        <v>5189.7</v>
      </c>
      <c r="F442">
        <v>5190.4399999999996</v>
      </c>
      <c r="G442">
        <v>5189.08</v>
      </c>
      <c r="H442">
        <v>347</v>
      </c>
      <c r="J442" s="1">
        <f t="shared" si="18"/>
        <v>46080.159699074073</v>
      </c>
      <c r="K442" s="2">
        <f t="shared" si="19"/>
        <v>46080.159722222219</v>
      </c>
      <c r="L442">
        <f t="shared" si="20"/>
        <v>1772164200</v>
      </c>
    </row>
    <row r="443" spans="1:12" x14ac:dyDescent="0.55000000000000004">
      <c r="A443">
        <v>1772164498</v>
      </c>
      <c r="B443" t="s">
        <v>6</v>
      </c>
      <c r="C443" t="s">
        <v>7</v>
      </c>
      <c r="D443">
        <v>5184</v>
      </c>
      <c r="E443">
        <v>5189.59</v>
      </c>
      <c r="F443">
        <v>5190.37</v>
      </c>
      <c r="G443">
        <v>5183.96</v>
      </c>
      <c r="H443">
        <v>349</v>
      </c>
      <c r="J443" s="1">
        <f t="shared" si="18"/>
        <v>46080.163171296299</v>
      </c>
      <c r="K443" s="2">
        <f t="shared" si="19"/>
        <v>46080.163194444445</v>
      </c>
      <c r="L443">
        <f t="shared" si="20"/>
        <v>1772164500</v>
      </c>
    </row>
    <row r="444" spans="1:12" x14ac:dyDescent="0.55000000000000004">
      <c r="A444">
        <v>1772164798</v>
      </c>
      <c r="B444" t="s">
        <v>6</v>
      </c>
      <c r="C444" t="s">
        <v>7</v>
      </c>
      <c r="D444">
        <v>5185.32</v>
      </c>
      <c r="E444">
        <v>5183.9799999999996</v>
      </c>
      <c r="F444">
        <v>5186.1400000000003</v>
      </c>
      <c r="G444">
        <v>5183.49</v>
      </c>
      <c r="H444">
        <v>317</v>
      </c>
      <c r="J444" s="1">
        <f t="shared" si="18"/>
        <v>46080.166643518518</v>
      </c>
      <c r="K444" s="2">
        <f t="shared" si="19"/>
        <v>46080.166666666664</v>
      </c>
      <c r="L444">
        <f t="shared" si="20"/>
        <v>1772164800</v>
      </c>
    </row>
    <row r="445" spans="1:12" x14ac:dyDescent="0.55000000000000004">
      <c r="A445">
        <v>1772165098</v>
      </c>
      <c r="B445" t="s">
        <v>6</v>
      </c>
      <c r="C445" t="s">
        <v>7</v>
      </c>
      <c r="D445">
        <v>5185.8900000000003</v>
      </c>
      <c r="E445">
        <v>5185.32</v>
      </c>
      <c r="F445">
        <v>5187.53</v>
      </c>
      <c r="G445">
        <v>5185.2299999999996</v>
      </c>
      <c r="H445">
        <v>274</v>
      </c>
      <c r="J445" s="1">
        <f t="shared" si="18"/>
        <v>46080.170115740737</v>
      </c>
      <c r="K445" s="2">
        <f t="shared" si="19"/>
        <v>46080.170138888891</v>
      </c>
      <c r="L445">
        <f t="shared" si="20"/>
        <v>1772165100</v>
      </c>
    </row>
    <row r="446" spans="1:12" x14ac:dyDescent="0.55000000000000004">
      <c r="A446">
        <v>1772165398</v>
      </c>
      <c r="B446" t="s">
        <v>6</v>
      </c>
      <c r="C446" t="s">
        <v>7</v>
      </c>
      <c r="D446">
        <v>5186.6099999999997</v>
      </c>
      <c r="E446">
        <v>5185.88</v>
      </c>
      <c r="F446">
        <v>5186.6099999999997</v>
      </c>
      <c r="G446">
        <v>5184.38</v>
      </c>
      <c r="H446">
        <v>264</v>
      </c>
      <c r="J446" s="1">
        <f t="shared" si="18"/>
        <v>46080.173587962963</v>
      </c>
      <c r="K446" s="2">
        <f t="shared" si="19"/>
        <v>46080.173611111109</v>
      </c>
      <c r="L446">
        <f t="shared" si="20"/>
        <v>1772165400</v>
      </c>
    </row>
    <row r="447" spans="1:12" x14ac:dyDescent="0.55000000000000004">
      <c r="A447">
        <v>1772165698</v>
      </c>
      <c r="B447" t="s">
        <v>6</v>
      </c>
      <c r="C447" t="s">
        <v>7</v>
      </c>
      <c r="D447">
        <v>5184.83</v>
      </c>
      <c r="E447">
        <v>5186.6099999999997</v>
      </c>
      <c r="F447">
        <v>5186.88</v>
      </c>
      <c r="G447">
        <v>5184.42</v>
      </c>
      <c r="H447">
        <v>196</v>
      </c>
      <c r="J447" s="1">
        <f t="shared" si="18"/>
        <v>46080.177060185189</v>
      </c>
      <c r="K447" s="2">
        <f t="shared" si="19"/>
        <v>46080.177083333336</v>
      </c>
      <c r="L447">
        <f t="shared" si="20"/>
        <v>1772165700</v>
      </c>
    </row>
    <row r="448" spans="1:12" x14ac:dyDescent="0.55000000000000004">
      <c r="A448">
        <v>1772165998</v>
      </c>
      <c r="B448" t="s">
        <v>6</v>
      </c>
      <c r="C448" t="s">
        <v>7</v>
      </c>
      <c r="D448">
        <v>5187.8599999999997</v>
      </c>
      <c r="E448">
        <v>5184.83</v>
      </c>
      <c r="F448">
        <v>5188.04</v>
      </c>
      <c r="G448">
        <v>5181.7700000000004</v>
      </c>
      <c r="H448">
        <v>374</v>
      </c>
      <c r="J448" s="1">
        <f t="shared" si="18"/>
        <v>46080.180532407408</v>
      </c>
      <c r="K448" s="2">
        <f t="shared" si="19"/>
        <v>46080.180555555555</v>
      </c>
      <c r="L448">
        <f t="shared" si="20"/>
        <v>1772166000</v>
      </c>
    </row>
    <row r="449" spans="1:12" x14ac:dyDescent="0.55000000000000004">
      <c r="A449">
        <v>1772166298</v>
      </c>
      <c r="B449" t="s">
        <v>6</v>
      </c>
      <c r="C449" t="s">
        <v>7</v>
      </c>
      <c r="D449">
        <v>5187.37</v>
      </c>
      <c r="E449">
        <v>5187.84</v>
      </c>
      <c r="F449">
        <v>5188.8999999999996</v>
      </c>
      <c r="G449">
        <v>5186.68</v>
      </c>
      <c r="H449">
        <v>312</v>
      </c>
      <c r="J449" s="1">
        <f t="shared" si="18"/>
        <v>46080.184004629627</v>
      </c>
      <c r="K449" s="2">
        <f t="shared" si="19"/>
        <v>46080.184027777781</v>
      </c>
      <c r="L449">
        <f t="shared" si="20"/>
        <v>1772166300</v>
      </c>
    </row>
    <row r="450" spans="1:12" x14ac:dyDescent="0.55000000000000004">
      <c r="A450">
        <v>1772166598</v>
      </c>
      <c r="B450" t="s">
        <v>6</v>
      </c>
      <c r="C450" t="s">
        <v>7</v>
      </c>
      <c r="D450">
        <v>5186.79</v>
      </c>
      <c r="E450">
        <v>5187.37</v>
      </c>
      <c r="F450">
        <v>5187.43</v>
      </c>
      <c r="G450">
        <v>5185.4799999999996</v>
      </c>
      <c r="H450">
        <v>234</v>
      </c>
      <c r="J450" s="1">
        <f t="shared" ref="J450:J501" si="21">(A450/86400)+25569</f>
        <v>46080.187476851846</v>
      </c>
      <c r="K450" s="2">
        <f t="shared" ref="K450:K501" si="22">CEILING(INT(J450*1440)/1440*288,1)/288</f>
        <v>46080.1875</v>
      </c>
      <c r="L450">
        <f t="shared" si="20"/>
        <v>1772166600</v>
      </c>
    </row>
    <row r="451" spans="1:12" x14ac:dyDescent="0.55000000000000004">
      <c r="A451">
        <v>1772166898</v>
      </c>
      <c r="B451" t="s">
        <v>6</v>
      </c>
      <c r="C451" t="s">
        <v>7</v>
      </c>
      <c r="D451">
        <v>5187.75</v>
      </c>
      <c r="E451">
        <v>5186.79</v>
      </c>
      <c r="F451">
        <v>5188.59</v>
      </c>
      <c r="G451">
        <v>5186.76</v>
      </c>
      <c r="H451">
        <v>252</v>
      </c>
      <c r="J451" s="1">
        <f t="shared" si="21"/>
        <v>46080.190949074073</v>
      </c>
      <c r="K451" s="2">
        <f t="shared" si="22"/>
        <v>46080.190972222219</v>
      </c>
      <c r="L451">
        <f t="shared" ref="L451:L501" si="23">MROUND((K451-25569)*86400,300)</f>
        <v>1772166900</v>
      </c>
    </row>
    <row r="452" spans="1:12" x14ac:dyDescent="0.55000000000000004">
      <c r="A452">
        <v>1772167198</v>
      </c>
      <c r="B452" t="s">
        <v>6</v>
      </c>
      <c r="C452" t="s">
        <v>7</v>
      </c>
      <c r="D452">
        <v>5187.34</v>
      </c>
      <c r="E452">
        <v>5187.75</v>
      </c>
      <c r="F452">
        <v>5188.0600000000004</v>
      </c>
      <c r="G452">
        <v>5186.6099999999997</v>
      </c>
      <c r="H452">
        <v>301</v>
      </c>
      <c r="J452" s="1">
        <f t="shared" si="21"/>
        <v>46080.194421296299</v>
      </c>
      <c r="K452" s="2">
        <f t="shared" si="22"/>
        <v>46080.194444444445</v>
      </c>
      <c r="L452">
        <f t="shared" si="23"/>
        <v>1772167200</v>
      </c>
    </row>
    <row r="453" spans="1:12" x14ac:dyDescent="0.55000000000000004">
      <c r="A453">
        <v>1772167498</v>
      </c>
      <c r="B453" t="s">
        <v>6</v>
      </c>
      <c r="C453" t="s">
        <v>7</v>
      </c>
      <c r="D453">
        <v>5185.67</v>
      </c>
      <c r="E453">
        <v>5187.34</v>
      </c>
      <c r="F453">
        <v>5187.49</v>
      </c>
      <c r="G453">
        <v>5185.3599999999997</v>
      </c>
      <c r="H453">
        <v>308</v>
      </c>
      <c r="J453" s="1">
        <f t="shared" si="21"/>
        <v>46080.197893518518</v>
      </c>
      <c r="K453" s="2">
        <f t="shared" si="22"/>
        <v>46080.197916666664</v>
      </c>
      <c r="L453">
        <f t="shared" si="23"/>
        <v>1772167500</v>
      </c>
    </row>
    <row r="454" spans="1:12" x14ac:dyDescent="0.55000000000000004">
      <c r="A454">
        <v>1772167798</v>
      </c>
      <c r="B454" t="s">
        <v>6</v>
      </c>
      <c r="C454" t="s">
        <v>7</v>
      </c>
      <c r="D454">
        <v>5183.22</v>
      </c>
      <c r="E454">
        <v>5185.71</v>
      </c>
      <c r="F454">
        <v>5185.96</v>
      </c>
      <c r="G454">
        <v>5182.82</v>
      </c>
      <c r="H454">
        <v>306</v>
      </c>
      <c r="J454" s="1">
        <f t="shared" si="21"/>
        <v>46080.201365740737</v>
      </c>
      <c r="K454" s="2">
        <f t="shared" si="22"/>
        <v>46080.201388888891</v>
      </c>
      <c r="L454">
        <f t="shared" si="23"/>
        <v>1772167800</v>
      </c>
    </row>
    <row r="455" spans="1:12" x14ac:dyDescent="0.55000000000000004">
      <c r="A455">
        <v>1772168098</v>
      </c>
      <c r="B455" t="s">
        <v>6</v>
      </c>
      <c r="C455" t="s">
        <v>7</v>
      </c>
      <c r="D455">
        <v>5181.88</v>
      </c>
      <c r="E455">
        <v>5183.22</v>
      </c>
      <c r="F455">
        <v>5184.71</v>
      </c>
      <c r="G455">
        <v>5181.05</v>
      </c>
      <c r="H455">
        <v>322</v>
      </c>
      <c r="J455" s="1">
        <f t="shared" si="21"/>
        <v>46080.204837962963</v>
      </c>
      <c r="K455" s="2">
        <f t="shared" si="22"/>
        <v>46080.204861111109</v>
      </c>
      <c r="L455">
        <f t="shared" si="23"/>
        <v>1772168100</v>
      </c>
    </row>
    <row r="456" spans="1:12" x14ac:dyDescent="0.55000000000000004">
      <c r="A456">
        <v>1772168398</v>
      </c>
      <c r="B456" t="s">
        <v>6</v>
      </c>
      <c r="C456" t="s">
        <v>7</v>
      </c>
      <c r="D456">
        <v>5184.54</v>
      </c>
      <c r="E456">
        <v>5181.87</v>
      </c>
      <c r="F456">
        <v>5184.57</v>
      </c>
      <c r="G456">
        <v>5181.6400000000003</v>
      </c>
      <c r="H456">
        <v>358</v>
      </c>
      <c r="J456" s="1">
        <f t="shared" si="21"/>
        <v>46080.208310185189</v>
      </c>
      <c r="K456" s="2">
        <f t="shared" si="22"/>
        <v>46080.208333333336</v>
      </c>
      <c r="L456">
        <f t="shared" si="23"/>
        <v>1772168400</v>
      </c>
    </row>
    <row r="457" spans="1:12" x14ac:dyDescent="0.55000000000000004">
      <c r="A457">
        <v>1772168698</v>
      </c>
      <c r="B457" t="s">
        <v>6</v>
      </c>
      <c r="C457" t="s">
        <v>7</v>
      </c>
      <c r="D457">
        <v>5185.09</v>
      </c>
      <c r="E457">
        <v>5184.54</v>
      </c>
      <c r="F457">
        <v>5185.8500000000004</v>
      </c>
      <c r="G457">
        <v>5184.22</v>
      </c>
      <c r="H457">
        <v>321</v>
      </c>
      <c r="J457" s="1">
        <f t="shared" si="21"/>
        <v>46080.211782407408</v>
      </c>
      <c r="K457" s="2">
        <f t="shared" si="22"/>
        <v>46080.211805555555</v>
      </c>
      <c r="L457">
        <f t="shared" si="23"/>
        <v>1772168700</v>
      </c>
    </row>
    <row r="458" spans="1:12" x14ac:dyDescent="0.55000000000000004">
      <c r="A458">
        <v>1772168998</v>
      </c>
      <c r="B458" t="s">
        <v>6</v>
      </c>
      <c r="C458" t="s">
        <v>7</v>
      </c>
      <c r="D458">
        <v>5187.34</v>
      </c>
      <c r="E458">
        <v>5185.08</v>
      </c>
      <c r="F458">
        <v>5187.57</v>
      </c>
      <c r="G458">
        <v>5184.59</v>
      </c>
      <c r="H458">
        <v>306</v>
      </c>
      <c r="J458" s="1">
        <f t="shared" si="21"/>
        <v>46080.215254629627</v>
      </c>
      <c r="K458" s="2">
        <f t="shared" si="22"/>
        <v>46080.215277777781</v>
      </c>
      <c r="L458">
        <f t="shared" si="23"/>
        <v>1772169000</v>
      </c>
    </row>
    <row r="459" spans="1:12" x14ac:dyDescent="0.55000000000000004">
      <c r="A459">
        <v>1772169298</v>
      </c>
      <c r="B459" t="s">
        <v>6</v>
      </c>
      <c r="C459" t="s">
        <v>7</v>
      </c>
      <c r="D459">
        <v>5186.4799999999996</v>
      </c>
      <c r="E459">
        <v>5187.33</v>
      </c>
      <c r="F459">
        <v>5187.53</v>
      </c>
      <c r="G459">
        <v>5185.71</v>
      </c>
      <c r="H459">
        <v>281</v>
      </c>
      <c r="J459" s="1">
        <f t="shared" si="21"/>
        <v>46080.218726851846</v>
      </c>
      <c r="K459" s="2">
        <f t="shared" si="22"/>
        <v>46080.21875</v>
      </c>
      <c r="L459">
        <f t="shared" si="23"/>
        <v>1772169300</v>
      </c>
    </row>
    <row r="460" spans="1:12" x14ac:dyDescent="0.55000000000000004">
      <c r="A460">
        <v>1772169598</v>
      </c>
      <c r="B460" t="s">
        <v>6</v>
      </c>
      <c r="C460" t="s">
        <v>7</v>
      </c>
      <c r="D460">
        <v>5189.16</v>
      </c>
      <c r="E460">
        <v>5186.47</v>
      </c>
      <c r="F460">
        <v>5189.79</v>
      </c>
      <c r="G460">
        <v>5186.28</v>
      </c>
      <c r="H460">
        <v>321</v>
      </c>
      <c r="J460" s="1">
        <f t="shared" si="21"/>
        <v>46080.222199074073</v>
      </c>
      <c r="K460" s="2">
        <f t="shared" si="22"/>
        <v>46080.222222222219</v>
      </c>
      <c r="L460">
        <f t="shared" si="23"/>
        <v>1772169600</v>
      </c>
    </row>
    <row r="461" spans="1:12" x14ac:dyDescent="0.55000000000000004">
      <c r="A461">
        <v>1772169898</v>
      </c>
      <c r="B461" t="s">
        <v>6</v>
      </c>
      <c r="C461" t="s">
        <v>7</v>
      </c>
      <c r="D461">
        <v>5194.8</v>
      </c>
      <c r="E461">
        <v>5189.1499999999996</v>
      </c>
      <c r="F461">
        <v>5194.83</v>
      </c>
      <c r="G461">
        <v>5189.1499999999996</v>
      </c>
      <c r="H461">
        <v>419</v>
      </c>
      <c r="J461" s="1">
        <f t="shared" si="21"/>
        <v>46080.225671296299</v>
      </c>
      <c r="K461" s="2">
        <f t="shared" si="22"/>
        <v>46080.225694444445</v>
      </c>
      <c r="L461">
        <f t="shared" si="23"/>
        <v>1772169900</v>
      </c>
    </row>
    <row r="462" spans="1:12" x14ac:dyDescent="0.55000000000000004">
      <c r="A462">
        <v>1772170198</v>
      </c>
      <c r="B462" t="s">
        <v>6</v>
      </c>
      <c r="C462" t="s">
        <v>7</v>
      </c>
      <c r="D462">
        <v>5196.26</v>
      </c>
      <c r="E462">
        <v>5194.8</v>
      </c>
      <c r="F462">
        <v>5197.55</v>
      </c>
      <c r="G462">
        <v>5194.1000000000004</v>
      </c>
      <c r="H462">
        <v>662</v>
      </c>
      <c r="J462" s="1">
        <f t="shared" si="21"/>
        <v>46080.229143518518</v>
      </c>
      <c r="K462" s="2">
        <f t="shared" si="22"/>
        <v>46080.229166666664</v>
      </c>
      <c r="L462">
        <f t="shared" si="23"/>
        <v>1772170200</v>
      </c>
    </row>
    <row r="463" spans="1:12" x14ac:dyDescent="0.55000000000000004">
      <c r="A463">
        <v>1772170498</v>
      </c>
      <c r="B463" t="s">
        <v>6</v>
      </c>
      <c r="C463" t="s">
        <v>7</v>
      </c>
      <c r="D463">
        <v>5194.54</v>
      </c>
      <c r="E463">
        <v>5195.8900000000003</v>
      </c>
      <c r="F463">
        <v>5196.21</v>
      </c>
      <c r="G463">
        <v>5189.9399999999996</v>
      </c>
      <c r="H463">
        <v>504</v>
      </c>
      <c r="J463" s="1">
        <f t="shared" si="21"/>
        <v>46080.232615740737</v>
      </c>
      <c r="K463" s="2">
        <f t="shared" si="22"/>
        <v>46080.232638888891</v>
      </c>
      <c r="L463">
        <f t="shared" si="23"/>
        <v>1772170500</v>
      </c>
    </row>
    <row r="464" spans="1:12" x14ac:dyDescent="0.55000000000000004">
      <c r="A464">
        <v>1772170798</v>
      </c>
      <c r="B464" t="s">
        <v>6</v>
      </c>
      <c r="C464" t="s">
        <v>7</v>
      </c>
      <c r="D464">
        <v>5191.87</v>
      </c>
      <c r="E464">
        <v>5194.1400000000003</v>
      </c>
      <c r="F464">
        <v>5194.25</v>
      </c>
      <c r="G464">
        <v>5191.26</v>
      </c>
      <c r="H464">
        <v>509</v>
      </c>
      <c r="J464" s="1">
        <f t="shared" si="21"/>
        <v>46080.236087962963</v>
      </c>
      <c r="K464" s="2">
        <f t="shared" si="22"/>
        <v>46080.236111111109</v>
      </c>
      <c r="L464">
        <f t="shared" si="23"/>
        <v>1772170800</v>
      </c>
    </row>
    <row r="465" spans="1:12" x14ac:dyDescent="0.55000000000000004">
      <c r="A465">
        <v>1772171098</v>
      </c>
      <c r="B465" t="s">
        <v>6</v>
      </c>
      <c r="C465" t="s">
        <v>7</v>
      </c>
      <c r="D465">
        <v>5191.26</v>
      </c>
      <c r="E465">
        <v>5192.1000000000004</v>
      </c>
      <c r="F465">
        <v>5193.72</v>
      </c>
      <c r="G465">
        <v>5191.05</v>
      </c>
      <c r="H465">
        <v>468</v>
      </c>
      <c r="J465" s="1">
        <f t="shared" si="21"/>
        <v>46080.239560185189</v>
      </c>
      <c r="K465" s="2">
        <f t="shared" si="22"/>
        <v>46080.239583333336</v>
      </c>
      <c r="L465">
        <f t="shared" si="23"/>
        <v>1772171100</v>
      </c>
    </row>
    <row r="466" spans="1:12" x14ac:dyDescent="0.55000000000000004">
      <c r="A466">
        <v>1772171398</v>
      </c>
      <c r="B466" t="s">
        <v>6</v>
      </c>
      <c r="C466" t="s">
        <v>7</v>
      </c>
      <c r="D466">
        <v>5194.8599999999997</v>
      </c>
      <c r="E466">
        <v>5191.2700000000004</v>
      </c>
      <c r="F466">
        <v>5196.59</v>
      </c>
      <c r="G466">
        <v>5190.88</v>
      </c>
      <c r="H466">
        <v>446</v>
      </c>
      <c r="J466" s="1">
        <f t="shared" si="21"/>
        <v>46080.243032407408</v>
      </c>
      <c r="K466" s="2">
        <f t="shared" si="22"/>
        <v>46080.243055555555</v>
      </c>
      <c r="L466">
        <f t="shared" si="23"/>
        <v>1772171400</v>
      </c>
    </row>
    <row r="467" spans="1:12" x14ac:dyDescent="0.55000000000000004">
      <c r="A467">
        <v>1772171698</v>
      </c>
      <c r="B467" t="s">
        <v>6</v>
      </c>
      <c r="C467" t="s">
        <v>7</v>
      </c>
      <c r="D467">
        <v>5197.92</v>
      </c>
      <c r="E467">
        <v>5194.83</v>
      </c>
      <c r="F467">
        <v>5200.3599999999997</v>
      </c>
      <c r="G467">
        <v>5193.8</v>
      </c>
      <c r="H467">
        <v>598</v>
      </c>
      <c r="J467" s="1">
        <f t="shared" si="21"/>
        <v>46080.246504629627</v>
      </c>
      <c r="K467" s="2">
        <f t="shared" si="22"/>
        <v>46080.246527777781</v>
      </c>
      <c r="L467">
        <f t="shared" si="23"/>
        <v>1772171700</v>
      </c>
    </row>
    <row r="468" spans="1:12" x14ac:dyDescent="0.55000000000000004">
      <c r="A468">
        <v>1772171998</v>
      </c>
      <c r="B468" t="s">
        <v>6</v>
      </c>
      <c r="C468" t="s">
        <v>7</v>
      </c>
      <c r="D468">
        <v>5193.54</v>
      </c>
      <c r="E468">
        <v>5197.92</v>
      </c>
      <c r="F468">
        <v>5198.45</v>
      </c>
      <c r="G468">
        <v>5192.93</v>
      </c>
      <c r="H468">
        <v>606</v>
      </c>
      <c r="J468" s="1">
        <f t="shared" si="21"/>
        <v>46080.249976851846</v>
      </c>
      <c r="K468" s="2">
        <f t="shared" si="22"/>
        <v>46080.25</v>
      </c>
      <c r="L468">
        <f t="shared" si="23"/>
        <v>1772172000</v>
      </c>
    </row>
    <row r="469" spans="1:12" x14ac:dyDescent="0.55000000000000004">
      <c r="A469">
        <v>1772172298</v>
      </c>
      <c r="B469" t="s">
        <v>6</v>
      </c>
      <c r="C469" t="s">
        <v>7</v>
      </c>
      <c r="D469">
        <v>5194.7299999999996</v>
      </c>
      <c r="E469">
        <v>5193.54</v>
      </c>
      <c r="F469">
        <v>5196.3500000000004</v>
      </c>
      <c r="G469">
        <v>5193.41</v>
      </c>
      <c r="H469">
        <v>506</v>
      </c>
      <c r="J469" s="1">
        <f t="shared" si="21"/>
        <v>46080.253449074073</v>
      </c>
      <c r="K469" s="2">
        <f t="shared" si="22"/>
        <v>46080.253472222219</v>
      </c>
      <c r="L469">
        <f t="shared" si="23"/>
        <v>1772172300</v>
      </c>
    </row>
    <row r="470" spans="1:12" x14ac:dyDescent="0.55000000000000004">
      <c r="A470">
        <v>1772172598</v>
      </c>
      <c r="B470" t="s">
        <v>6</v>
      </c>
      <c r="C470" t="s">
        <v>7</v>
      </c>
      <c r="D470">
        <v>5197.1400000000003</v>
      </c>
      <c r="E470">
        <v>5194.7299999999996</v>
      </c>
      <c r="F470">
        <v>5198.4799999999996</v>
      </c>
      <c r="G470">
        <v>5194.72</v>
      </c>
      <c r="H470">
        <v>559</v>
      </c>
      <c r="J470" s="1">
        <f t="shared" si="21"/>
        <v>46080.256921296299</v>
      </c>
      <c r="K470" s="2">
        <f t="shared" si="22"/>
        <v>46080.256944444445</v>
      </c>
      <c r="L470">
        <f t="shared" si="23"/>
        <v>1772172600</v>
      </c>
    </row>
    <row r="471" spans="1:12" x14ac:dyDescent="0.55000000000000004">
      <c r="A471">
        <v>1772172898</v>
      </c>
      <c r="B471" t="s">
        <v>6</v>
      </c>
      <c r="C471" t="s">
        <v>7</v>
      </c>
      <c r="D471">
        <v>5195.58</v>
      </c>
      <c r="E471">
        <v>5197.1400000000003</v>
      </c>
      <c r="F471">
        <v>5199.34</v>
      </c>
      <c r="G471">
        <v>5195.01</v>
      </c>
      <c r="H471">
        <v>513</v>
      </c>
      <c r="J471" s="1">
        <f t="shared" si="21"/>
        <v>46080.260393518518</v>
      </c>
      <c r="K471" s="2">
        <f t="shared" si="22"/>
        <v>46080.260416666664</v>
      </c>
      <c r="L471">
        <f t="shared" si="23"/>
        <v>1772172900</v>
      </c>
    </row>
    <row r="472" spans="1:12" x14ac:dyDescent="0.55000000000000004">
      <c r="A472">
        <v>1772173198</v>
      </c>
      <c r="B472" t="s">
        <v>6</v>
      </c>
      <c r="C472" t="s">
        <v>7</v>
      </c>
      <c r="D472">
        <v>5195</v>
      </c>
      <c r="E472">
        <v>5195.5600000000004</v>
      </c>
      <c r="F472">
        <v>5196.8500000000004</v>
      </c>
      <c r="G472">
        <v>5194.22</v>
      </c>
      <c r="H472">
        <v>516</v>
      </c>
      <c r="J472" s="1">
        <f t="shared" si="21"/>
        <v>46080.263865740737</v>
      </c>
      <c r="K472" s="2">
        <f t="shared" si="22"/>
        <v>46080.263888888891</v>
      </c>
      <c r="L472">
        <f t="shared" si="23"/>
        <v>1772173200</v>
      </c>
    </row>
    <row r="473" spans="1:12" x14ac:dyDescent="0.55000000000000004">
      <c r="A473">
        <v>1772173498</v>
      </c>
      <c r="B473" t="s">
        <v>6</v>
      </c>
      <c r="C473" t="s">
        <v>7</v>
      </c>
      <c r="D473">
        <v>5193.22</v>
      </c>
      <c r="E473">
        <v>5195.01</v>
      </c>
      <c r="F473">
        <v>5195.53</v>
      </c>
      <c r="G473">
        <v>5192.1499999999996</v>
      </c>
      <c r="H473">
        <v>624</v>
      </c>
      <c r="J473" s="1">
        <f t="shared" si="21"/>
        <v>46080.267337962963</v>
      </c>
      <c r="K473" s="2">
        <f t="shared" si="22"/>
        <v>46080.267361111109</v>
      </c>
      <c r="L473">
        <f t="shared" si="23"/>
        <v>1772173500</v>
      </c>
    </row>
    <row r="474" spans="1:12" x14ac:dyDescent="0.55000000000000004">
      <c r="A474">
        <v>1772173798</v>
      </c>
      <c r="B474" t="s">
        <v>6</v>
      </c>
      <c r="C474" t="s">
        <v>7</v>
      </c>
      <c r="D474">
        <v>5192.34</v>
      </c>
      <c r="E474">
        <v>5193.21</v>
      </c>
      <c r="F474">
        <v>5196.2700000000004</v>
      </c>
      <c r="G474">
        <v>5192.3100000000004</v>
      </c>
      <c r="H474">
        <v>646</v>
      </c>
      <c r="J474" s="1">
        <f t="shared" si="21"/>
        <v>46080.270810185189</v>
      </c>
      <c r="K474" s="2">
        <f t="shared" si="22"/>
        <v>46080.270833333336</v>
      </c>
      <c r="L474">
        <f t="shared" si="23"/>
        <v>1772173800</v>
      </c>
    </row>
    <row r="475" spans="1:12" x14ac:dyDescent="0.55000000000000004">
      <c r="A475">
        <v>1772174098</v>
      </c>
      <c r="B475" t="s">
        <v>6</v>
      </c>
      <c r="C475" t="s">
        <v>7</v>
      </c>
      <c r="D475">
        <v>5194.18</v>
      </c>
      <c r="E475">
        <v>5192.33</v>
      </c>
      <c r="F475">
        <v>5194.93</v>
      </c>
      <c r="G475">
        <v>5191.53</v>
      </c>
      <c r="H475">
        <v>522</v>
      </c>
      <c r="J475" s="1">
        <f t="shared" si="21"/>
        <v>46080.274282407408</v>
      </c>
      <c r="K475" s="2">
        <f t="shared" si="22"/>
        <v>46080.274305555555</v>
      </c>
      <c r="L475">
        <f t="shared" si="23"/>
        <v>1772174100</v>
      </c>
    </row>
    <row r="476" spans="1:12" x14ac:dyDescent="0.55000000000000004">
      <c r="A476">
        <v>1772174398</v>
      </c>
      <c r="B476" t="s">
        <v>6</v>
      </c>
      <c r="C476" t="s">
        <v>7</v>
      </c>
      <c r="D476">
        <v>5193.45</v>
      </c>
      <c r="E476">
        <v>5194.22</v>
      </c>
      <c r="F476">
        <v>5196.32</v>
      </c>
      <c r="G476">
        <v>5192.76</v>
      </c>
      <c r="H476">
        <v>462</v>
      </c>
      <c r="J476" s="1">
        <f t="shared" si="21"/>
        <v>46080.277754629627</v>
      </c>
      <c r="K476" s="2">
        <f t="shared" si="22"/>
        <v>46080.277777777781</v>
      </c>
      <c r="L476">
        <f t="shared" si="23"/>
        <v>1772174400</v>
      </c>
    </row>
    <row r="477" spans="1:12" x14ac:dyDescent="0.55000000000000004">
      <c r="A477">
        <v>1772174698</v>
      </c>
      <c r="B477" t="s">
        <v>6</v>
      </c>
      <c r="C477" t="s">
        <v>7</v>
      </c>
      <c r="D477">
        <v>5191.8900000000003</v>
      </c>
      <c r="E477">
        <v>5193.62</v>
      </c>
      <c r="F477">
        <v>5193.8500000000004</v>
      </c>
      <c r="G477">
        <v>5191.46</v>
      </c>
      <c r="H477">
        <v>433</v>
      </c>
      <c r="J477" s="1">
        <f t="shared" si="21"/>
        <v>46080.281226851846</v>
      </c>
      <c r="K477" s="2">
        <f t="shared" si="22"/>
        <v>46080.28125</v>
      </c>
      <c r="L477">
        <f t="shared" si="23"/>
        <v>1772174700</v>
      </c>
    </row>
    <row r="478" spans="1:12" x14ac:dyDescent="0.55000000000000004">
      <c r="A478">
        <v>1772174998</v>
      </c>
      <c r="B478" t="s">
        <v>6</v>
      </c>
      <c r="C478" t="s">
        <v>7</v>
      </c>
      <c r="D478">
        <v>5188.8500000000004</v>
      </c>
      <c r="E478">
        <v>5191.7700000000004</v>
      </c>
      <c r="F478">
        <v>5192.63</v>
      </c>
      <c r="G478">
        <v>5187.5200000000004</v>
      </c>
      <c r="H478">
        <v>541</v>
      </c>
      <c r="J478" s="1">
        <f t="shared" si="21"/>
        <v>46080.284699074073</v>
      </c>
      <c r="K478" s="2">
        <f t="shared" si="22"/>
        <v>46080.284722222219</v>
      </c>
      <c r="L478">
        <f t="shared" si="23"/>
        <v>1772175000</v>
      </c>
    </row>
    <row r="479" spans="1:12" x14ac:dyDescent="0.55000000000000004">
      <c r="A479">
        <v>1772175298</v>
      </c>
      <c r="B479" t="s">
        <v>6</v>
      </c>
      <c r="C479" t="s">
        <v>7</v>
      </c>
      <c r="D479">
        <v>5185.71</v>
      </c>
      <c r="E479">
        <v>5188.8500000000004</v>
      </c>
      <c r="F479">
        <v>5188.8599999999997</v>
      </c>
      <c r="G479">
        <v>5185.1099999999997</v>
      </c>
      <c r="H479">
        <v>588</v>
      </c>
      <c r="J479" s="1">
        <f t="shared" si="21"/>
        <v>46080.288171296299</v>
      </c>
      <c r="K479" s="2">
        <f t="shared" si="22"/>
        <v>46080.288194444445</v>
      </c>
      <c r="L479">
        <f t="shared" si="23"/>
        <v>1772175300</v>
      </c>
    </row>
    <row r="480" spans="1:12" x14ac:dyDescent="0.55000000000000004">
      <c r="A480">
        <v>1772175598</v>
      </c>
      <c r="B480" t="s">
        <v>6</v>
      </c>
      <c r="C480" t="s">
        <v>7</v>
      </c>
      <c r="D480">
        <v>5185.28</v>
      </c>
      <c r="E480">
        <v>5185.7</v>
      </c>
      <c r="F480">
        <v>5188.05</v>
      </c>
      <c r="G480">
        <v>5183.41</v>
      </c>
      <c r="H480">
        <v>481</v>
      </c>
      <c r="J480" s="1">
        <f t="shared" si="21"/>
        <v>46080.291643518518</v>
      </c>
      <c r="K480" s="2">
        <f t="shared" si="22"/>
        <v>46080.291666666664</v>
      </c>
      <c r="L480">
        <f t="shared" si="23"/>
        <v>1772175600</v>
      </c>
    </row>
    <row r="481" spans="1:12" x14ac:dyDescent="0.55000000000000004">
      <c r="A481">
        <v>1772175898</v>
      </c>
      <c r="B481" t="s">
        <v>6</v>
      </c>
      <c r="C481" t="s">
        <v>7</v>
      </c>
      <c r="D481">
        <v>5187.16</v>
      </c>
      <c r="E481">
        <v>5185.12</v>
      </c>
      <c r="F481">
        <v>5189.71</v>
      </c>
      <c r="G481">
        <v>5185.12</v>
      </c>
      <c r="H481">
        <v>442</v>
      </c>
      <c r="J481" s="1">
        <f t="shared" si="21"/>
        <v>46080.295115740737</v>
      </c>
      <c r="K481" s="2">
        <f t="shared" si="22"/>
        <v>46080.295138888891</v>
      </c>
      <c r="L481">
        <f t="shared" si="23"/>
        <v>1772175900</v>
      </c>
    </row>
    <row r="482" spans="1:12" x14ac:dyDescent="0.55000000000000004">
      <c r="A482">
        <v>1772176198</v>
      </c>
      <c r="B482" t="s">
        <v>6</v>
      </c>
      <c r="C482" t="s">
        <v>7</v>
      </c>
      <c r="D482">
        <v>5181.7</v>
      </c>
      <c r="E482">
        <v>5187.1099999999997</v>
      </c>
      <c r="F482">
        <v>5188.97</v>
      </c>
      <c r="G482">
        <v>5181.3900000000003</v>
      </c>
      <c r="H482">
        <v>606</v>
      </c>
      <c r="J482" s="1">
        <f t="shared" si="21"/>
        <v>46080.298587962963</v>
      </c>
      <c r="K482" s="2">
        <f t="shared" si="22"/>
        <v>46080.298611111109</v>
      </c>
      <c r="L482">
        <f t="shared" si="23"/>
        <v>1772176200</v>
      </c>
    </row>
    <row r="483" spans="1:12" x14ac:dyDescent="0.55000000000000004">
      <c r="A483">
        <v>1772176498</v>
      </c>
      <c r="B483" t="s">
        <v>6</v>
      </c>
      <c r="C483" t="s">
        <v>7</v>
      </c>
      <c r="D483">
        <v>5177.62</v>
      </c>
      <c r="E483">
        <v>5181.74</v>
      </c>
      <c r="F483">
        <v>5183.04</v>
      </c>
      <c r="G483">
        <v>5177.55</v>
      </c>
      <c r="H483">
        <v>603</v>
      </c>
      <c r="J483" s="1">
        <f t="shared" si="21"/>
        <v>46080.302060185189</v>
      </c>
      <c r="K483" s="2">
        <f t="shared" si="22"/>
        <v>46080.302083333336</v>
      </c>
      <c r="L483">
        <f t="shared" si="23"/>
        <v>1772176500</v>
      </c>
    </row>
    <row r="484" spans="1:12" x14ac:dyDescent="0.55000000000000004">
      <c r="A484">
        <v>1772176798</v>
      </c>
      <c r="B484" t="s">
        <v>6</v>
      </c>
      <c r="C484" t="s">
        <v>7</v>
      </c>
      <c r="D484">
        <v>5182.82</v>
      </c>
      <c r="E484">
        <v>5177.7</v>
      </c>
      <c r="F484">
        <v>5183.75</v>
      </c>
      <c r="G484">
        <v>5177.7</v>
      </c>
      <c r="H484">
        <v>550</v>
      </c>
      <c r="J484" s="1">
        <f t="shared" si="21"/>
        <v>46080.305532407408</v>
      </c>
      <c r="K484" s="2">
        <f t="shared" si="22"/>
        <v>46080.305555555555</v>
      </c>
      <c r="L484">
        <f t="shared" si="23"/>
        <v>1772176800</v>
      </c>
    </row>
    <row r="485" spans="1:12" x14ac:dyDescent="0.55000000000000004">
      <c r="A485">
        <v>1772177098</v>
      </c>
      <c r="B485" t="s">
        <v>6</v>
      </c>
      <c r="C485" t="s">
        <v>7</v>
      </c>
      <c r="D485">
        <v>5178.6400000000003</v>
      </c>
      <c r="E485">
        <v>5182.8999999999996</v>
      </c>
      <c r="F485">
        <v>5185.47</v>
      </c>
      <c r="G485">
        <v>5178.5600000000004</v>
      </c>
      <c r="H485">
        <v>565</v>
      </c>
      <c r="J485" s="1">
        <f t="shared" si="21"/>
        <v>46080.309004629627</v>
      </c>
      <c r="K485" s="2">
        <f t="shared" si="22"/>
        <v>46080.309027777781</v>
      </c>
      <c r="L485">
        <f t="shared" si="23"/>
        <v>1772177100</v>
      </c>
    </row>
    <row r="486" spans="1:12" x14ac:dyDescent="0.55000000000000004">
      <c r="A486">
        <v>1772177398</v>
      </c>
      <c r="B486" t="s">
        <v>6</v>
      </c>
      <c r="C486" t="s">
        <v>7</v>
      </c>
      <c r="D486">
        <v>5180.1899999999996</v>
      </c>
      <c r="E486">
        <v>5178.7</v>
      </c>
      <c r="F486">
        <v>5181.63</v>
      </c>
      <c r="G486">
        <v>5175.79</v>
      </c>
      <c r="H486">
        <v>519</v>
      </c>
      <c r="J486" s="1">
        <f t="shared" si="21"/>
        <v>46080.312476851846</v>
      </c>
      <c r="K486" s="2">
        <f t="shared" si="22"/>
        <v>46080.3125</v>
      </c>
      <c r="L486">
        <f t="shared" si="23"/>
        <v>1772177400</v>
      </c>
    </row>
    <row r="487" spans="1:12" x14ac:dyDescent="0.55000000000000004">
      <c r="A487">
        <v>1772177698</v>
      </c>
      <c r="B487" t="s">
        <v>6</v>
      </c>
      <c r="C487" t="s">
        <v>7</v>
      </c>
      <c r="D487">
        <v>5182.7</v>
      </c>
      <c r="E487">
        <v>5180.1899999999996</v>
      </c>
      <c r="F487">
        <v>5182.8500000000004</v>
      </c>
      <c r="G487">
        <v>5180.1499999999996</v>
      </c>
      <c r="H487">
        <v>308</v>
      </c>
      <c r="J487" s="1">
        <f t="shared" si="21"/>
        <v>46080.315949074073</v>
      </c>
      <c r="K487" s="2">
        <f t="shared" si="22"/>
        <v>46080.315972222219</v>
      </c>
      <c r="L487">
        <f t="shared" si="23"/>
        <v>1772177700</v>
      </c>
    </row>
    <row r="488" spans="1:12" x14ac:dyDescent="0.55000000000000004">
      <c r="A488">
        <v>1772177998</v>
      </c>
      <c r="B488" t="s">
        <v>6</v>
      </c>
      <c r="C488" t="s">
        <v>7</v>
      </c>
      <c r="D488">
        <v>5180.5200000000004</v>
      </c>
      <c r="E488">
        <v>5182.7</v>
      </c>
      <c r="F488">
        <v>5182.87</v>
      </c>
      <c r="G488">
        <v>5180</v>
      </c>
      <c r="H488">
        <v>363</v>
      </c>
      <c r="J488" s="1">
        <f t="shared" si="21"/>
        <v>46080.319421296299</v>
      </c>
      <c r="K488" s="2">
        <f t="shared" si="22"/>
        <v>46080.319444444445</v>
      </c>
      <c r="L488">
        <f t="shared" si="23"/>
        <v>1772178000</v>
      </c>
    </row>
    <row r="489" spans="1:12" x14ac:dyDescent="0.55000000000000004">
      <c r="A489">
        <v>1772178298</v>
      </c>
      <c r="B489" t="s">
        <v>6</v>
      </c>
      <c r="C489" t="s">
        <v>7</v>
      </c>
      <c r="D489">
        <v>5181.24</v>
      </c>
      <c r="E489">
        <v>5180.53</v>
      </c>
      <c r="F489">
        <v>5182.0200000000004</v>
      </c>
      <c r="G489">
        <v>5179.4399999999996</v>
      </c>
      <c r="H489">
        <v>452</v>
      </c>
      <c r="J489" s="1">
        <f t="shared" si="21"/>
        <v>46080.322893518518</v>
      </c>
      <c r="K489" s="2">
        <f t="shared" si="22"/>
        <v>46080.322916666664</v>
      </c>
      <c r="L489">
        <f t="shared" si="23"/>
        <v>1772178300</v>
      </c>
    </row>
    <row r="490" spans="1:12" x14ac:dyDescent="0.55000000000000004">
      <c r="A490">
        <v>1772178598</v>
      </c>
      <c r="B490" t="s">
        <v>6</v>
      </c>
      <c r="C490" t="s">
        <v>7</v>
      </c>
      <c r="D490">
        <v>5179.6499999999996</v>
      </c>
      <c r="E490">
        <v>5181.22</v>
      </c>
      <c r="F490">
        <v>5181.53</v>
      </c>
      <c r="G490">
        <v>5177.76</v>
      </c>
      <c r="H490">
        <v>396</v>
      </c>
      <c r="J490" s="1">
        <f t="shared" si="21"/>
        <v>46080.326365740737</v>
      </c>
      <c r="K490" s="2">
        <f t="shared" si="22"/>
        <v>46080.326388888891</v>
      </c>
      <c r="L490">
        <f t="shared" si="23"/>
        <v>1772178600</v>
      </c>
    </row>
    <row r="491" spans="1:12" x14ac:dyDescent="0.55000000000000004">
      <c r="A491">
        <v>1772178898</v>
      </c>
      <c r="B491" t="s">
        <v>6</v>
      </c>
      <c r="C491" t="s">
        <v>7</v>
      </c>
      <c r="D491">
        <v>5176.1000000000004</v>
      </c>
      <c r="E491">
        <v>5179.6499999999996</v>
      </c>
      <c r="F491">
        <v>5182.79</v>
      </c>
      <c r="G491">
        <v>5175.9799999999996</v>
      </c>
      <c r="H491">
        <v>438</v>
      </c>
      <c r="J491" s="1">
        <f t="shared" si="21"/>
        <v>46080.329837962963</v>
      </c>
      <c r="K491" s="2">
        <f t="shared" si="22"/>
        <v>46080.329861111109</v>
      </c>
      <c r="L491">
        <f t="shared" si="23"/>
        <v>1772178900</v>
      </c>
    </row>
    <row r="492" spans="1:12" x14ac:dyDescent="0.55000000000000004">
      <c r="A492">
        <v>1772179198</v>
      </c>
      <c r="B492" t="s">
        <v>6</v>
      </c>
      <c r="C492" t="s">
        <v>7</v>
      </c>
      <c r="D492">
        <v>5180.66</v>
      </c>
      <c r="E492">
        <v>5176.1099999999997</v>
      </c>
      <c r="F492">
        <v>5182.3500000000004</v>
      </c>
      <c r="G492">
        <v>5176.1099999999997</v>
      </c>
      <c r="H492">
        <v>584</v>
      </c>
      <c r="J492" s="1">
        <f t="shared" si="21"/>
        <v>46080.333310185189</v>
      </c>
      <c r="K492" s="2">
        <f t="shared" si="22"/>
        <v>46080.333333333336</v>
      </c>
      <c r="L492">
        <f t="shared" si="23"/>
        <v>1772179200</v>
      </c>
    </row>
    <row r="493" spans="1:12" x14ac:dyDescent="0.55000000000000004">
      <c r="A493">
        <v>1772179498</v>
      </c>
      <c r="B493" t="s">
        <v>6</v>
      </c>
      <c r="C493" t="s">
        <v>7</v>
      </c>
      <c r="D493">
        <v>5180.62</v>
      </c>
      <c r="E493">
        <v>5180.6499999999996</v>
      </c>
      <c r="F493">
        <v>5181.6499999999996</v>
      </c>
      <c r="G493">
        <v>5177.26</v>
      </c>
      <c r="H493">
        <v>509</v>
      </c>
      <c r="J493" s="1">
        <f t="shared" si="21"/>
        <v>46080.336782407408</v>
      </c>
      <c r="K493" s="2">
        <f t="shared" si="22"/>
        <v>46080.336805555555</v>
      </c>
      <c r="L493">
        <f t="shared" si="23"/>
        <v>1772179500</v>
      </c>
    </row>
    <row r="494" spans="1:12" x14ac:dyDescent="0.55000000000000004">
      <c r="A494">
        <v>1772179798</v>
      </c>
      <c r="B494" t="s">
        <v>6</v>
      </c>
      <c r="C494" t="s">
        <v>7</v>
      </c>
      <c r="D494">
        <v>5178.43</v>
      </c>
      <c r="E494">
        <v>5180.62</v>
      </c>
      <c r="F494">
        <v>5181.01</v>
      </c>
      <c r="G494">
        <v>5177.59</v>
      </c>
      <c r="H494">
        <v>414</v>
      </c>
      <c r="J494" s="1">
        <f t="shared" si="21"/>
        <v>46080.340254629627</v>
      </c>
      <c r="K494" s="2">
        <f t="shared" si="22"/>
        <v>46080.340277777781</v>
      </c>
      <c r="L494">
        <f t="shared" si="23"/>
        <v>1772179800</v>
      </c>
    </row>
    <row r="495" spans="1:12" x14ac:dyDescent="0.55000000000000004">
      <c r="A495">
        <v>1772180098</v>
      </c>
      <c r="B495" t="s">
        <v>6</v>
      </c>
      <c r="C495" t="s">
        <v>7</v>
      </c>
      <c r="D495">
        <v>5178.8999999999996</v>
      </c>
      <c r="E495">
        <v>5178.5</v>
      </c>
      <c r="F495">
        <v>5179.83</v>
      </c>
      <c r="G495">
        <v>5177.17</v>
      </c>
      <c r="H495">
        <v>460</v>
      </c>
      <c r="J495" s="1">
        <f t="shared" si="21"/>
        <v>46080.343726851846</v>
      </c>
      <c r="K495" s="2">
        <f t="shared" si="22"/>
        <v>46080.34375</v>
      </c>
      <c r="L495">
        <f t="shared" si="23"/>
        <v>1772180100</v>
      </c>
    </row>
    <row r="496" spans="1:12" x14ac:dyDescent="0.55000000000000004">
      <c r="A496">
        <v>1772180398</v>
      </c>
      <c r="B496" t="s">
        <v>6</v>
      </c>
      <c r="C496" t="s">
        <v>7</v>
      </c>
      <c r="D496">
        <v>5175</v>
      </c>
      <c r="E496">
        <v>5178.8999999999996</v>
      </c>
      <c r="F496">
        <v>5179.37</v>
      </c>
      <c r="G496">
        <v>5174.41</v>
      </c>
      <c r="H496">
        <v>423</v>
      </c>
      <c r="J496" s="1">
        <f t="shared" si="21"/>
        <v>46080.347199074073</v>
      </c>
      <c r="K496" s="2">
        <f t="shared" si="22"/>
        <v>46080.347222222219</v>
      </c>
      <c r="L496">
        <f t="shared" si="23"/>
        <v>1772180400</v>
      </c>
    </row>
    <row r="497" spans="1:12" x14ac:dyDescent="0.55000000000000004">
      <c r="A497">
        <v>1772180698</v>
      </c>
      <c r="B497" t="s">
        <v>6</v>
      </c>
      <c r="C497" t="s">
        <v>7</v>
      </c>
      <c r="D497">
        <v>5177.6099999999997</v>
      </c>
      <c r="E497">
        <v>5174.9799999999996</v>
      </c>
      <c r="F497">
        <v>5179.5200000000004</v>
      </c>
      <c r="G497">
        <v>5174.8500000000004</v>
      </c>
      <c r="H497">
        <v>498</v>
      </c>
      <c r="J497" s="1">
        <f t="shared" si="21"/>
        <v>46080.350671296299</v>
      </c>
      <c r="K497" s="2">
        <f t="shared" si="22"/>
        <v>46080.350694444445</v>
      </c>
      <c r="L497">
        <f t="shared" si="23"/>
        <v>1772180700</v>
      </c>
    </row>
    <row r="498" spans="1:12" x14ac:dyDescent="0.55000000000000004">
      <c r="A498">
        <v>1772180998</v>
      </c>
      <c r="B498" t="s">
        <v>6</v>
      </c>
      <c r="C498" t="s">
        <v>7</v>
      </c>
      <c r="D498">
        <v>5181.78</v>
      </c>
      <c r="E498">
        <v>5177.57</v>
      </c>
      <c r="F498">
        <v>5181.8599999999997</v>
      </c>
      <c r="G498">
        <v>5176.7700000000004</v>
      </c>
      <c r="H498">
        <v>478</v>
      </c>
      <c r="J498" s="1">
        <f t="shared" si="21"/>
        <v>46080.354143518518</v>
      </c>
      <c r="K498" s="2">
        <f t="shared" si="22"/>
        <v>46080.354166666664</v>
      </c>
      <c r="L498">
        <f t="shared" si="23"/>
        <v>1772181000</v>
      </c>
    </row>
    <row r="499" spans="1:12" x14ac:dyDescent="0.55000000000000004">
      <c r="A499">
        <v>1772181298</v>
      </c>
      <c r="B499" t="s">
        <v>6</v>
      </c>
      <c r="C499" t="s">
        <v>7</v>
      </c>
      <c r="D499">
        <v>5180.34</v>
      </c>
      <c r="E499">
        <v>5181.78</v>
      </c>
      <c r="F499">
        <v>5182.34</v>
      </c>
      <c r="G499">
        <v>5179.84</v>
      </c>
      <c r="H499">
        <v>427</v>
      </c>
      <c r="J499" s="1">
        <f t="shared" si="21"/>
        <v>46080.357615740737</v>
      </c>
      <c r="K499" s="2">
        <f t="shared" si="22"/>
        <v>46080.357638888891</v>
      </c>
      <c r="L499">
        <f t="shared" si="23"/>
        <v>1772181300</v>
      </c>
    </row>
    <row r="500" spans="1:12" x14ac:dyDescent="0.55000000000000004">
      <c r="A500">
        <v>1772181598</v>
      </c>
      <c r="B500" t="s">
        <v>6</v>
      </c>
      <c r="C500" t="s">
        <v>7</v>
      </c>
      <c r="D500">
        <v>5180.32</v>
      </c>
      <c r="E500">
        <v>5180.3500000000004</v>
      </c>
      <c r="F500">
        <v>5181.37</v>
      </c>
      <c r="G500">
        <v>5179.55</v>
      </c>
      <c r="H500">
        <v>376</v>
      </c>
      <c r="J500" s="1">
        <f t="shared" si="21"/>
        <v>46080.361087962963</v>
      </c>
      <c r="K500" s="2">
        <f t="shared" si="22"/>
        <v>46080.361111111109</v>
      </c>
      <c r="L500">
        <f t="shared" si="23"/>
        <v>1772181600</v>
      </c>
    </row>
    <row r="501" spans="1:12" x14ac:dyDescent="0.55000000000000004">
      <c r="A501">
        <v>1772181898</v>
      </c>
      <c r="B501" t="s">
        <v>6</v>
      </c>
      <c r="C501" t="s">
        <v>7</v>
      </c>
      <c r="D501">
        <v>5181.66</v>
      </c>
      <c r="E501">
        <v>5180.32</v>
      </c>
      <c r="F501">
        <v>5182.1400000000003</v>
      </c>
      <c r="G501">
        <v>5179.99</v>
      </c>
      <c r="H501">
        <v>92</v>
      </c>
      <c r="J501" s="1">
        <f t="shared" si="21"/>
        <v>46080.364560185189</v>
      </c>
      <c r="K501" s="2">
        <f t="shared" si="22"/>
        <v>46080.364583333336</v>
      </c>
      <c r="L501">
        <f t="shared" si="23"/>
        <v>1772181900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30A0"/>
  </sheetPr>
  <dimension ref="A1:Q501"/>
  <sheetViews>
    <sheetView zoomScale="80" zoomScaleNormal="80" workbookViewId="0">
      <selection activeCell="Q2" sqref="Q2"/>
    </sheetView>
  </sheetViews>
  <sheetFormatPr defaultRowHeight="14.4" x14ac:dyDescent="0.55000000000000004"/>
  <cols>
    <col min="1" max="1" width="10.68359375" bestFit="1" customWidth="1"/>
    <col min="11" max="11" width="13.41796875" bestFit="1" customWidth="1"/>
    <col min="12" max="12" width="12.9453125" bestFit="1" customWidth="1"/>
    <col min="15" max="15" width="17.41796875" bestFit="1" customWidth="1"/>
    <col min="16" max="16" width="14.83984375" bestFit="1" customWidth="1"/>
    <col min="17" max="17" width="16.9453125" bestFit="1" customWidth="1"/>
  </cols>
  <sheetData>
    <row r="1" spans="1:17" x14ac:dyDescent="0.55000000000000004">
      <c r="A1" t="s">
        <v>0</v>
      </c>
      <c r="B1" t="s">
        <v>1</v>
      </c>
      <c r="C1" t="s">
        <v>2</v>
      </c>
      <c r="D1" t="s">
        <v>3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O1" t="s">
        <v>27</v>
      </c>
      <c r="P1" t="s">
        <v>28</v>
      </c>
      <c r="Q1" t="s">
        <v>29</v>
      </c>
    </row>
    <row r="2" spans="1:17" x14ac:dyDescent="0.55000000000000004">
      <c r="A2">
        <v>1772024999</v>
      </c>
      <c r="B2" t="s">
        <v>6</v>
      </c>
      <c r="C2" t="s">
        <v>7</v>
      </c>
      <c r="D2">
        <v>5187.2</v>
      </c>
      <c r="O2" s="1">
        <f t="shared" ref="O2:O65" si="0">(A2/86400)+25569</f>
        <v>46078.54859953704</v>
      </c>
      <c r="P2" s="2">
        <f t="shared" ref="P2:P65" si="1">CEILING(INT(O2*1440)/1440*288,1)/288</f>
        <v>46078.548611111109</v>
      </c>
      <c r="Q2">
        <f>MROUND((P2-25569)*86400,300)</f>
        <v>1772025000</v>
      </c>
    </row>
    <row r="3" spans="1:17" x14ac:dyDescent="0.55000000000000004">
      <c r="A3">
        <v>1772025299</v>
      </c>
      <c r="B3" t="s">
        <v>6</v>
      </c>
      <c r="C3" t="s">
        <v>7</v>
      </c>
      <c r="D3">
        <v>5187</v>
      </c>
      <c r="O3" s="1">
        <f t="shared" si="0"/>
        <v>46078.552071759259</v>
      </c>
      <c r="P3" s="2">
        <f t="shared" si="1"/>
        <v>46078.552083333336</v>
      </c>
      <c r="Q3">
        <f t="shared" ref="Q3:Q66" si="2">MROUND((P3-25569)*86400,300)</f>
        <v>1772025300</v>
      </c>
    </row>
    <row r="4" spans="1:17" x14ac:dyDescent="0.55000000000000004">
      <c r="A4">
        <v>1772025599</v>
      </c>
      <c r="B4" t="s">
        <v>6</v>
      </c>
      <c r="C4" t="s">
        <v>7</v>
      </c>
      <c r="D4">
        <v>5191.13</v>
      </c>
      <c r="K4">
        <v>5191.47</v>
      </c>
      <c r="O4" s="1">
        <f t="shared" si="0"/>
        <v>46078.555543981478</v>
      </c>
      <c r="P4" s="2">
        <f t="shared" si="1"/>
        <v>46078.555555555555</v>
      </c>
      <c r="Q4">
        <f t="shared" si="2"/>
        <v>1772025600</v>
      </c>
    </row>
    <row r="5" spans="1:17" x14ac:dyDescent="0.55000000000000004">
      <c r="A5">
        <v>1772025899</v>
      </c>
      <c r="B5" t="s">
        <v>6</v>
      </c>
      <c r="C5" t="s">
        <v>7</v>
      </c>
      <c r="D5">
        <v>5188.07</v>
      </c>
      <c r="O5" s="1">
        <f t="shared" si="0"/>
        <v>46078.559016203704</v>
      </c>
      <c r="P5" s="2">
        <f t="shared" si="1"/>
        <v>46078.559027777781</v>
      </c>
      <c r="Q5">
        <f t="shared" si="2"/>
        <v>1772025900</v>
      </c>
    </row>
    <row r="6" spans="1:17" x14ac:dyDescent="0.55000000000000004">
      <c r="A6">
        <v>1772026199</v>
      </c>
      <c r="B6" t="s">
        <v>6</v>
      </c>
      <c r="C6" t="s">
        <v>7</v>
      </c>
      <c r="D6">
        <v>5188.16</v>
      </c>
      <c r="O6" s="1">
        <f t="shared" si="0"/>
        <v>46078.56248842593</v>
      </c>
      <c r="P6" s="2">
        <f t="shared" si="1"/>
        <v>46078.5625</v>
      </c>
      <c r="Q6">
        <f t="shared" si="2"/>
        <v>1772026200</v>
      </c>
    </row>
    <row r="7" spans="1:17" x14ac:dyDescent="0.55000000000000004">
      <c r="A7">
        <v>1772026499</v>
      </c>
      <c r="B7" t="s">
        <v>6</v>
      </c>
      <c r="C7" t="s">
        <v>7</v>
      </c>
      <c r="D7">
        <v>5189.6099999999997</v>
      </c>
      <c r="O7" s="1">
        <f t="shared" si="0"/>
        <v>46078.565960648149</v>
      </c>
      <c r="P7" s="2">
        <f t="shared" si="1"/>
        <v>46078.565972222219</v>
      </c>
      <c r="Q7">
        <f t="shared" si="2"/>
        <v>1772026500</v>
      </c>
    </row>
    <row r="8" spans="1:17" x14ac:dyDescent="0.55000000000000004">
      <c r="A8">
        <v>1772026799</v>
      </c>
      <c r="B8" t="s">
        <v>6</v>
      </c>
      <c r="C8" t="s">
        <v>7</v>
      </c>
      <c r="D8">
        <v>5186.84</v>
      </c>
      <c r="O8" s="1">
        <f t="shared" si="0"/>
        <v>46078.569432870368</v>
      </c>
      <c r="P8" s="2">
        <f t="shared" si="1"/>
        <v>46078.569444444445</v>
      </c>
      <c r="Q8">
        <f t="shared" si="2"/>
        <v>1772026800</v>
      </c>
    </row>
    <row r="9" spans="1:17" x14ac:dyDescent="0.55000000000000004">
      <c r="A9">
        <v>1772027099</v>
      </c>
      <c r="B9" t="s">
        <v>6</v>
      </c>
      <c r="C9" t="s">
        <v>7</v>
      </c>
      <c r="D9">
        <v>5186.59</v>
      </c>
      <c r="O9" s="1">
        <f t="shared" si="0"/>
        <v>46078.572905092587</v>
      </c>
      <c r="P9" s="2">
        <f t="shared" si="1"/>
        <v>46078.572916666664</v>
      </c>
      <c r="Q9">
        <f t="shared" si="2"/>
        <v>1772027100</v>
      </c>
    </row>
    <row r="10" spans="1:17" x14ac:dyDescent="0.55000000000000004">
      <c r="A10">
        <v>1772027399</v>
      </c>
      <c r="B10" t="s">
        <v>6</v>
      </c>
      <c r="C10" t="s">
        <v>7</v>
      </c>
      <c r="D10">
        <v>5186.07</v>
      </c>
      <c r="O10" s="1">
        <f t="shared" si="0"/>
        <v>46078.576377314814</v>
      </c>
      <c r="P10" s="2">
        <f t="shared" si="1"/>
        <v>46078.576388888891</v>
      </c>
      <c r="Q10">
        <f t="shared" si="2"/>
        <v>1772027400</v>
      </c>
    </row>
    <row r="11" spans="1:17" x14ac:dyDescent="0.55000000000000004">
      <c r="A11">
        <v>1772027699</v>
      </c>
      <c r="B11" t="s">
        <v>6</v>
      </c>
      <c r="C11" t="s">
        <v>7</v>
      </c>
      <c r="D11">
        <v>5185.2299999999996</v>
      </c>
      <c r="O11" s="1">
        <f t="shared" si="0"/>
        <v>46078.57984953704</v>
      </c>
      <c r="P11" s="2">
        <f t="shared" si="1"/>
        <v>46078.579861111109</v>
      </c>
      <c r="Q11">
        <f t="shared" si="2"/>
        <v>1772027700</v>
      </c>
    </row>
    <row r="12" spans="1:17" x14ac:dyDescent="0.55000000000000004">
      <c r="A12">
        <v>1772027999</v>
      </c>
      <c r="B12" t="s">
        <v>6</v>
      </c>
      <c r="C12" t="s">
        <v>7</v>
      </c>
      <c r="D12">
        <v>5187.18</v>
      </c>
      <c r="O12" s="1">
        <f t="shared" si="0"/>
        <v>46078.583321759259</v>
      </c>
      <c r="P12" s="2">
        <f t="shared" si="1"/>
        <v>46078.583333333336</v>
      </c>
      <c r="Q12">
        <f t="shared" si="2"/>
        <v>1772028000</v>
      </c>
    </row>
    <row r="13" spans="1:17" x14ac:dyDescent="0.55000000000000004">
      <c r="A13">
        <v>1772028299</v>
      </c>
      <c r="B13" t="s">
        <v>6</v>
      </c>
      <c r="C13" t="s">
        <v>7</v>
      </c>
      <c r="D13">
        <v>5189.99</v>
      </c>
      <c r="O13" s="1">
        <f t="shared" si="0"/>
        <v>46078.586793981478</v>
      </c>
      <c r="P13" s="2">
        <f t="shared" si="1"/>
        <v>46078.586805555555</v>
      </c>
      <c r="Q13">
        <f t="shared" si="2"/>
        <v>1772028300</v>
      </c>
    </row>
    <row r="14" spans="1:17" x14ac:dyDescent="0.55000000000000004">
      <c r="A14">
        <v>1772028599</v>
      </c>
      <c r="B14" t="s">
        <v>6</v>
      </c>
      <c r="C14" t="s">
        <v>7</v>
      </c>
      <c r="D14">
        <v>5185.4399999999996</v>
      </c>
      <c r="O14" s="1">
        <f t="shared" si="0"/>
        <v>46078.590266203704</v>
      </c>
      <c r="P14" s="2">
        <f t="shared" si="1"/>
        <v>46078.590277777781</v>
      </c>
      <c r="Q14">
        <f>MROUND((P14-25569)*86400,300)</f>
        <v>1772028600</v>
      </c>
    </row>
    <row r="15" spans="1:17" x14ac:dyDescent="0.55000000000000004">
      <c r="A15">
        <v>1772028899</v>
      </c>
      <c r="B15" t="s">
        <v>6</v>
      </c>
      <c r="C15" t="s">
        <v>7</v>
      </c>
      <c r="D15">
        <v>5182.68</v>
      </c>
      <c r="O15" s="1">
        <f t="shared" si="0"/>
        <v>46078.59373842593</v>
      </c>
      <c r="P15" s="2">
        <f t="shared" si="1"/>
        <v>46078.59375</v>
      </c>
      <c r="Q15">
        <f t="shared" si="2"/>
        <v>1772028900</v>
      </c>
    </row>
    <row r="16" spans="1:17" x14ac:dyDescent="0.55000000000000004">
      <c r="A16">
        <v>1772029199</v>
      </c>
      <c r="B16" t="s">
        <v>6</v>
      </c>
      <c r="C16" t="s">
        <v>7</v>
      </c>
      <c r="D16">
        <v>5181.49</v>
      </c>
      <c r="O16" s="1">
        <f t="shared" si="0"/>
        <v>46078.597210648149</v>
      </c>
      <c r="P16" s="2">
        <f t="shared" si="1"/>
        <v>46078.597222222219</v>
      </c>
      <c r="Q16">
        <f t="shared" si="2"/>
        <v>1772029200</v>
      </c>
    </row>
    <row r="17" spans="1:17" x14ac:dyDescent="0.55000000000000004">
      <c r="A17">
        <v>1772029499</v>
      </c>
      <c r="B17" t="s">
        <v>6</v>
      </c>
      <c r="C17" t="s">
        <v>7</v>
      </c>
      <c r="D17">
        <v>5177.91</v>
      </c>
      <c r="O17" s="1">
        <f t="shared" si="0"/>
        <v>46078.600682870368</v>
      </c>
      <c r="P17" s="2">
        <f t="shared" si="1"/>
        <v>46078.600694444445</v>
      </c>
      <c r="Q17">
        <f t="shared" si="2"/>
        <v>1772029500</v>
      </c>
    </row>
    <row r="18" spans="1:17" x14ac:dyDescent="0.55000000000000004">
      <c r="A18">
        <v>1772029799</v>
      </c>
      <c r="B18" t="s">
        <v>6</v>
      </c>
      <c r="C18" t="s">
        <v>7</v>
      </c>
      <c r="D18">
        <v>5174.1400000000003</v>
      </c>
      <c r="O18" s="1">
        <f t="shared" si="0"/>
        <v>46078.604155092587</v>
      </c>
      <c r="P18" s="2">
        <f t="shared" si="1"/>
        <v>46078.604166666664</v>
      </c>
      <c r="Q18">
        <f t="shared" si="2"/>
        <v>1772029800</v>
      </c>
    </row>
    <row r="19" spans="1:17" x14ac:dyDescent="0.55000000000000004">
      <c r="A19">
        <v>1772030099</v>
      </c>
      <c r="B19" t="s">
        <v>6</v>
      </c>
      <c r="C19" t="s">
        <v>7</v>
      </c>
      <c r="D19">
        <v>5159.7299999999996</v>
      </c>
      <c r="L19">
        <v>5158.9399999999996</v>
      </c>
      <c r="O19" s="1">
        <f t="shared" si="0"/>
        <v>46078.607627314814</v>
      </c>
      <c r="P19" s="2">
        <f t="shared" si="1"/>
        <v>46078.607638888891</v>
      </c>
      <c r="Q19">
        <f t="shared" si="2"/>
        <v>1772030100</v>
      </c>
    </row>
    <row r="20" spans="1:17" x14ac:dyDescent="0.55000000000000004">
      <c r="A20">
        <v>1772030399</v>
      </c>
      <c r="B20" t="s">
        <v>6</v>
      </c>
      <c r="C20" t="s">
        <v>7</v>
      </c>
      <c r="D20">
        <v>5174.91</v>
      </c>
      <c r="O20" s="1">
        <f t="shared" si="0"/>
        <v>46078.61109953704</v>
      </c>
      <c r="P20" s="2">
        <f t="shared" si="1"/>
        <v>46078.611111111109</v>
      </c>
      <c r="Q20">
        <f t="shared" si="2"/>
        <v>1772030400</v>
      </c>
    </row>
    <row r="21" spans="1:17" x14ac:dyDescent="0.55000000000000004">
      <c r="A21">
        <v>1772030699</v>
      </c>
      <c r="B21" t="s">
        <v>6</v>
      </c>
      <c r="C21" t="s">
        <v>7</v>
      </c>
      <c r="D21">
        <v>5181.79</v>
      </c>
      <c r="O21" s="1">
        <f t="shared" si="0"/>
        <v>46078.614571759259</v>
      </c>
      <c r="P21" s="2">
        <f t="shared" si="1"/>
        <v>46078.614583333336</v>
      </c>
      <c r="Q21">
        <f t="shared" si="2"/>
        <v>1772030700</v>
      </c>
    </row>
    <row r="22" spans="1:17" x14ac:dyDescent="0.55000000000000004">
      <c r="A22">
        <v>1772030999</v>
      </c>
      <c r="B22" t="s">
        <v>6</v>
      </c>
      <c r="C22" t="s">
        <v>7</v>
      </c>
      <c r="D22">
        <v>5188.55</v>
      </c>
      <c r="O22" s="1">
        <f t="shared" si="0"/>
        <v>46078.618043981478</v>
      </c>
      <c r="P22" s="2">
        <f t="shared" si="1"/>
        <v>46078.618055555555</v>
      </c>
      <c r="Q22">
        <f t="shared" si="2"/>
        <v>1772031000</v>
      </c>
    </row>
    <row r="23" spans="1:17" x14ac:dyDescent="0.55000000000000004">
      <c r="A23">
        <v>1772031299</v>
      </c>
      <c r="B23" t="s">
        <v>6</v>
      </c>
      <c r="C23" t="s">
        <v>7</v>
      </c>
      <c r="D23">
        <v>5191.25</v>
      </c>
      <c r="O23" s="1">
        <f t="shared" si="0"/>
        <v>46078.621516203704</v>
      </c>
      <c r="P23" s="2">
        <f t="shared" si="1"/>
        <v>46078.621527777781</v>
      </c>
      <c r="Q23">
        <f t="shared" si="2"/>
        <v>1772031300</v>
      </c>
    </row>
    <row r="24" spans="1:17" x14ac:dyDescent="0.55000000000000004">
      <c r="A24">
        <v>1772031599</v>
      </c>
      <c r="B24" t="s">
        <v>6</v>
      </c>
      <c r="C24" t="s">
        <v>7</v>
      </c>
      <c r="D24">
        <v>5198.6400000000003</v>
      </c>
      <c r="O24" s="1">
        <f t="shared" si="0"/>
        <v>46078.62498842593</v>
      </c>
      <c r="P24" s="2">
        <f t="shared" si="1"/>
        <v>46078.625</v>
      </c>
      <c r="Q24">
        <f t="shared" si="2"/>
        <v>1772031600</v>
      </c>
    </row>
    <row r="25" spans="1:17" x14ac:dyDescent="0.55000000000000004">
      <c r="A25">
        <v>1772031899</v>
      </c>
      <c r="B25" t="s">
        <v>6</v>
      </c>
      <c r="C25" t="s">
        <v>7</v>
      </c>
      <c r="D25">
        <v>5195.8900000000003</v>
      </c>
      <c r="O25" s="1">
        <f t="shared" si="0"/>
        <v>46078.628460648149</v>
      </c>
      <c r="P25" s="2">
        <f t="shared" si="1"/>
        <v>46078.628472222219</v>
      </c>
      <c r="Q25">
        <f t="shared" si="2"/>
        <v>1772031900</v>
      </c>
    </row>
    <row r="26" spans="1:17" x14ac:dyDescent="0.55000000000000004">
      <c r="A26">
        <v>1772032199</v>
      </c>
      <c r="B26" t="s">
        <v>6</v>
      </c>
      <c r="C26" t="s">
        <v>7</v>
      </c>
      <c r="D26">
        <v>5193.17</v>
      </c>
      <c r="O26" s="1">
        <f t="shared" si="0"/>
        <v>46078.631932870368</v>
      </c>
      <c r="P26" s="2">
        <f t="shared" si="1"/>
        <v>46078.631944444445</v>
      </c>
      <c r="Q26">
        <f t="shared" si="2"/>
        <v>1772032200</v>
      </c>
    </row>
    <row r="27" spans="1:17" x14ac:dyDescent="0.55000000000000004">
      <c r="A27">
        <v>1772032499</v>
      </c>
      <c r="B27" t="s">
        <v>6</v>
      </c>
      <c r="C27" t="s">
        <v>7</v>
      </c>
      <c r="D27">
        <v>5188.97</v>
      </c>
      <c r="O27" s="1">
        <f t="shared" si="0"/>
        <v>46078.635405092587</v>
      </c>
      <c r="P27" s="2">
        <f t="shared" si="1"/>
        <v>46078.635416666664</v>
      </c>
      <c r="Q27">
        <f t="shared" si="2"/>
        <v>1772032500</v>
      </c>
    </row>
    <row r="28" spans="1:17" x14ac:dyDescent="0.55000000000000004">
      <c r="A28">
        <v>1772032799</v>
      </c>
      <c r="B28" t="s">
        <v>6</v>
      </c>
      <c r="C28" t="s">
        <v>7</v>
      </c>
      <c r="D28">
        <v>5185.46</v>
      </c>
      <c r="O28" s="1">
        <f t="shared" si="0"/>
        <v>46078.638877314814</v>
      </c>
      <c r="P28" s="2">
        <f t="shared" si="1"/>
        <v>46078.638888888891</v>
      </c>
      <c r="Q28">
        <f t="shared" si="2"/>
        <v>1772032800</v>
      </c>
    </row>
    <row r="29" spans="1:17" x14ac:dyDescent="0.55000000000000004">
      <c r="A29">
        <v>1772033099</v>
      </c>
      <c r="B29" t="s">
        <v>6</v>
      </c>
      <c r="C29" t="s">
        <v>7</v>
      </c>
      <c r="D29">
        <v>5180.33</v>
      </c>
      <c r="O29" s="1">
        <f t="shared" si="0"/>
        <v>46078.64234953704</v>
      </c>
      <c r="P29" s="2">
        <f t="shared" si="1"/>
        <v>46078.642361111109</v>
      </c>
      <c r="Q29">
        <f t="shared" si="2"/>
        <v>1772033100</v>
      </c>
    </row>
    <row r="30" spans="1:17" x14ac:dyDescent="0.55000000000000004">
      <c r="A30">
        <v>1772033399</v>
      </c>
      <c r="B30" t="s">
        <v>6</v>
      </c>
      <c r="C30" t="s">
        <v>7</v>
      </c>
      <c r="D30">
        <v>5181.68</v>
      </c>
      <c r="O30" s="1">
        <f t="shared" si="0"/>
        <v>46078.645821759259</v>
      </c>
      <c r="P30" s="2">
        <f t="shared" si="1"/>
        <v>46078.645833333336</v>
      </c>
      <c r="Q30">
        <f t="shared" si="2"/>
        <v>1772033400</v>
      </c>
    </row>
    <row r="31" spans="1:17" x14ac:dyDescent="0.55000000000000004">
      <c r="A31">
        <v>1772033699</v>
      </c>
      <c r="B31" t="s">
        <v>6</v>
      </c>
      <c r="C31" t="s">
        <v>7</v>
      </c>
      <c r="D31">
        <v>5187.95</v>
      </c>
      <c r="O31" s="1">
        <f t="shared" si="0"/>
        <v>46078.649293981478</v>
      </c>
      <c r="P31" s="2">
        <f t="shared" si="1"/>
        <v>46078.649305555555</v>
      </c>
      <c r="Q31">
        <f t="shared" si="2"/>
        <v>1772033700</v>
      </c>
    </row>
    <row r="32" spans="1:17" x14ac:dyDescent="0.55000000000000004">
      <c r="A32">
        <v>1772033999</v>
      </c>
      <c r="B32" t="s">
        <v>6</v>
      </c>
      <c r="C32" t="s">
        <v>7</v>
      </c>
      <c r="D32">
        <v>5191</v>
      </c>
      <c r="O32" s="1">
        <f t="shared" si="0"/>
        <v>46078.652766203704</v>
      </c>
      <c r="P32" s="2">
        <f t="shared" si="1"/>
        <v>46078.652777777781</v>
      </c>
      <c r="Q32">
        <f t="shared" si="2"/>
        <v>1772034000</v>
      </c>
    </row>
    <row r="33" spans="1:17" x14ac:dyDescent="0.55000000000000004">
      <c r="A33">
        <v>1772034299</v>
      </c>
      <c r="B33" t="s">
        <v>6</v>
      </c>
      <c r="C33" t="s">
        <v>7</v>
      </c>
      <c r="D33">
        <v>5197.8999999999996</v>
      </c>
      <c r="O33" s="1">
        <f t="shared" si="0"/>
        <v>46078.65623842593</v>
      </c>
      <c r="P33" s="2">
        <f t="shared" si="1"/>
        <v>46078.65625</v>
      </c>
      <c r="Q33">
        <f t="shared" si="2"/>
        <v>1772034300</v>
      </c>
    </row>
    <row r="34" spans="1:17" x14ac:dyDescent="0.55000000000000004">
      <c r="A34">
        <v>1772034599</v>
      </c>
      <c r="B34" t="s">
        <v>6</v>
      </c>
      <c r="C34" t="s">
        <v>7</v>
      </c>
      <c r="D34">
        <v>5195.4799999999996</v>
      </c>
      <c r="O34" s="1">
        <f t="shared" si="0"/>
        <v>46078.659710648149</v>
      </c>
      <c r="P34" s="2">
        <f t="shared" si="1"/>
        <v>46078.659722222219</v>
      </c>
      <c r="Q34">
        <f t="shared" si="2"/>
        <v>1772034600</v>
      </c>
    </row>
    <row r="35" spans="1:17" x14ac:dyDescent="0.55000000000000004">
      <c r="A35">
        <v>1772034899</v>
      </c>
      <c r="B35" t="s">
        <v>6</v>
      </c>
      <c r="C35" t="s">
        <v>7</v>
      </c>
      <c r="D35">
        <v>5194.5</v>
      </c>
      <c r="O35" s="1">
        <f t="shared" si="0"/>
        <v>46078.663182870368</v>
      </c>
      <c r="P35" s="2">
        <f t="shared" si="1"/>
        <v>46078.663194444445</v>
      </c>
      <c r="Q35">
        <f t="shared" si="2"/>
        <v>1772034900</v>
      </c>
    </row>
    <row r="36" spans="1:17" x14ac:dyDescent="0.55000000000000004">
      <c r="A36">
        <v>1772035199</v>
      </c>
      <c r="B36" t="s">
        <v>6</v>
      </c>
      <c r="C36" t="s">
        <v>7</v>
      </c>
      <c r="D36">
        <v>5194.37</v>
      </c>
      <c r="O36" s="1">
        <f t="shared" si="0"/>
        <v>46078.666655092587</v>
      </c>
      <c r="P36" s="2">
        <f t="shared" si="1"/>
        <v>46078.666666666664</v>
      </c>
      <c r="Q36">
        <f t="shared" si="2"/>
        <v>1772035200</v>
      </c>
    </row>
    <row r="37" spans="1:17" x14ac:dyDescent="0.55000000000000004">
      <c r="A37">
        <v>1772035499</v>
      </c>
      <c r="B37" t="s">
        <v>6</v>
      </c>
      <c r="C37" t="s">
        <v>7</v>
      </c>
      <c r="D37">
        <v>5191.37</v>
      </c>
      <c r="O37" s="1">
        <f t="shared" si="0"/>
        <v>46078.670127314814</v>
      </c>
      <c r="P37" s="2">
        <f t="shared" si="1"/>
        <v>46078.670138888891</v>
      </c>
      <c r="Q37">
        <f t="shared" si="2"/>
        <v>1772035500</v>
      </c>
    </row>
    <row r="38" spans="1:17" x14ac:dyDescent="0.55000000000000004">
      <c r="A38">
        <v>1772035799</v>
      </c>
      <c r="B38" t="s">
        <v>6</v>
      </c>
      <c r="C38" t="s">
        <v>7</v>
      </c>
      <c r="D38">
        <v>5192.5200000000004</v>
      </c>
      <c r="O38" s="1">
        <f t="shared" si="0"/>
        <v>46078.67359953704</v>
      </c>
      <c r="P38" s="2">
        <f t="shared" si="1"/>
        <v>46078.673611111109</v>
      </c>
      <c r="Q38">
        <f t="shared" si="2"/>
        <v>1772035800</v>
      </c>
    </row>
    <row r="39" spans="1:17" x14ac:dyDescent="0.55000000000000004">
      <c r="A39">
        <v>1772036099</v>
      </c>
      <c r="B39" t="s">
        <v>6</v>
      </c>
      <c r="C39" t="s">
        <v>7</v>
      </c>
      <c r="D39">
        <v>5197.05</v>
      </c>
      <c r="O39" s="1">
        <f t="shared" si="0"/>
        <v>46078.677071759259</v>
      </c>
      <c r="P39" s="2">
        <f t="shared" si="1"/>
        <v>46078.677083333336</v>
      </c>
      <c r="Q39">
        <f t="shared" si="2"/>
        <v>1772036100</v>
      </c>
    </row>
    <row r="40" spans="1:17" x14ac:dyDescent="0.55000000000000004">
      <c r="A40">
        <v>1772036399</v>
      </c>
      <c r="B40" t="s">
        <v>6</v>
      </c>
      <c r="C40" t="s">
        <v>7</v>
      </c>
      <c r="D40">
        <v>5205.29</v>
      </c>
      <c r="O40" s="1">
        <f t="shared" si="0"/>
        <v>46078.680543981478</v>
      </c>
      <c r="P40" s="2">
        <f t="shared" si="1"/>
        <v>46078.680555555555</v>
      </c>
      <c r="Q40">
        <f t="shared" si="2"/>
        <v>1772036400</v>
      </c>
    </row>
    <row r="41" spans="1:17" x14ac:dyDescent="0.55000000000000004">
      <c r="A41">
        <v>1772036699</v>
      </c>
      <c r="B41" t="s">
        <v>6</v>
      </c>
      <c r="C41" t="s">
        <v>7</v>
      </c>
      <c r="D41">
        <v>5203.22</v>
      </c>
      <c r="O41" s="1">
        <f t="shared" si="0"/>
        <v>46078.684016203704</v>
      </c>
      <c r="P41" s="2">
        <f t="shared" si="1"/>
        <v>46078.684027777781</v>
      </c>
      <c r="Q41">
        <f t="shared" si="2"/>
        <v>1772036700</v>
      </c>
    </row>
    <row r="42" spans="1:17" x14ac:dyDescent="0.55000000000000004">
      <c r="A42">
        <v>1772036999</v>
      </c>
      <c r="B42" t="s">
        <v>6</v>
      </c>
      <c r="C42" t="s">
        <v>7</v>
      </c>
      <c r="D42">
        <v>5206.5600000000004</v>
      </c>
      <c r="O42" s="1">
        <f t="shared" si="0"/>
        <v>46078.68748842593</v>
      </c>
      <c r="P42" s="2">
        <f t="shared" si="1"/>
        <v>46078.6875</v>
      </c>
      <c r="Q42">
        <f t="shared" si="2"/>
        <v>1772037000</v>
      </c>
    </row>
    <row r="43" spans="1:17" x14ac:dyDescent="0.55000000000000004">
      <c r="A43">
        <v>1772037299</v>
      </c>
      <c r="B43" t="s">
        <v>6</v>
      </c>
      <c r="C43" t="s">
        <v>7</v>
      </c>
      <c r="D43">
        <v>5203.3900000000003</v>
      </c>
      <c r="O43" s="1">
        <f t="shared" si="0"/>
        <v>46078.690960648149</v>
      </c>
      <c r="P43" s="2">
        <f t="shared" si="1"/>
        <v>46078.690972222219</v>
      </c>
      <c r="Q43">
        <f t="shared" si="2"/>
        <v>1772037300</v>
      </c>
    </row>
    <row r="44" spans="1:17" x14ac:dyDescent="0.55000000000000004">
      <c r="A44">
        <v>1772037599</v>
      </c>
      <c r="B44" t="s">
        <v>6</v>
      </c>
      <c r="C44" t="s">
        <v>7</v>
      </c>
      <c r="D44">
        <v>5207.51</v>
      </c>
      <c r="O44" s="1">
        <f t="shared" si="0"/>
        <v>46078.694432870368</v>
      </c>
      <c r="P44" s="2">
        <f t="shared" si="1"/>
        <v>46078.694444444445</v>
      </c>
      <c r="Q44">
        <f t="shared" si="2"/>
        <v>1772037600</v>
      </c>
    </row>
    <row r="45" spans="1:17" x14ac:dyDescent="0.55000000000000004">
      <c r="A45">
        <v>1772037899</v>
      </c>
      <c r="B45" t="s">
        <v>6</v>
      </c>
      <c r="C45" t="s">
        <v>7</v>
      </c>
      <c r="D45">
        <v>5208.18</v>
      </c>
      <c r="O45" s="1">
        <f t="shared" si="0"/>
        <v>46078.697905092587</v>
      </c>
      <c r="P45" s="2">
        <f t="shared" si="1"/>
        <v>46078.697916666664</v>
      </c>
      <c r="Q45">
        <f t="shared" si="2"/>
        <v>1772037900</v>
      </c>
    </row>
    <row r="46" spans="1:17" x14ac:dyDescent="0.55000000000000004">
      <c r="A46">
        <v>1772038199</v>
      </c>
      <c r="B46" t="s">
        <v>6</v>
      </c>
      <c r="C46" t="s">
        <v>7</v>
      </c>
      <c r="D46">
        <v>5211.95</v>
      </c>
      <c r="O46" s="1">
        <f t="shared" si="0"/>
        <v>46078.701377314814</v>
      </c>
      <c r="P46" s="2">
        <f t="shared" si="1"/>
        <v>46078.701388888891</v>
      </c>
      <c r="Q46">
        <f t="shared" si="2"/>
        <v>1772038200</v>
      </c>
    </row>
    <row r="47" spans="1:17" x14ac:dyDescent="0.55000000000000004">
      <c r="A47">
        <v>1772038499</v>
      </c>
      <c r="B47" t="s">
        <v>6</v>
      </c>
      <c r="C47" t="s">
        <v>7</v>
      </c>
      <c r="D47">
        <v>5212.3100000000004</v>
      </c>
      <c r="O47" s="1">
        <f t="shared" si="0"/>
        <v>46078.70484953704</v>
      </c>
      <c r="P47" s="2">
        <f t="shared" si="1"/>
        <v>46078.704861111109</v>
      </c>
      <c r="Q47">
        <f t="shared" si="2"/>
        <v>1772038500</v>
      </c>
    </row>
    <row r="48" spans="1:17" x14ac:dyDescent="0.55000000000000004">
      <c r="A48">
        <v>1772038799</v>
      </c>
      <c r="B48" t="s">
        <v>6</v>
      </c>
      <c r="C48" t="s">
        <v>7</v>
      </c>
      <c r="D48">
        <v>5210.09</v>
      </c>
      <c r="O48" s="1">
        <f t="shared" si="0"/>
        <v>46078.708321759259</v>
      </c>
      <c r="P48" s="2">
        <f t="shared" si="1"/>
        <v>46078.708333333336</v>
      </c>
      <c r="Q48">
        <f t="shared" si="2"/>
        <v>1772038800</v>
      </c>
    </row>
    <row r="49" spans="1:17" x14ac:dyDescent="0.55000000000000004">
      <c r="A49">
        <v>1772039099</v>
      </c>
      <c r="B49" t="s">
        <v>6</v>
      </c>
      <c r="C49" t="s">
        <v>7</v>
      </c>
      <c r="D49">
        <v>5214.6899999999996</v>
      </c>
      <c r="O49" s="1">
        <f t="shared" si="0"/>
        <v>46078.711793981478</v>
      </c>
      <c r="P49" s="2">
        <f t="shared" si="1"/>
        <v>46078.711805555555</v>
      </c>
      <c r="Q49">
        <f t="shared" si="2"/>
        <v>1772039100</v>
      </c>
    </row>
    <row r="50" spans="1:17" x14ac:dyDescent="0.55000000000000004">
      <c r="A50">
        <v>1772039399</v>
      </c>
      <c r="B50" t="s">
        <v>6</v>
      </c>
      <c r="C50" t="s">
        <v>7</v>
      </c>
      <c r="D50">
        <v>5215.17</v>
      </c>
      <c r="K50">
        <v>5217.63</v>
      </c>
      <c r="O50" s="1">
        <f t="shared" si="0"/>
        <v>46078.715266203704</v>
      </c>
      <c r="P50" s="2">
        <f t="shared" si="1"/>
        <v>46078.715277777781</v>
      </c>
      <c r="Q50">
        <f t="shared" si="2"/>
        <v>1772039400</v>
      </c>
    </row>
    <row r="51" spans="1:17" x14ac:dyDescent="0.55000000000000004">
      <c r="A51">
        <v>1772039699</v>
      </c>
      <c r="B51" t="s">
        <v>6</v>
      </c>
      <c r="C51" t="s">
        <v>7</v>
      </c>
      <c r="D51">
        <v>5214.53</v>
      </c>
      <c r="O51" s="1">
        <f t="shared" si="0"/>
        <v>46078.71873842593</v>
      </c>
      <c r="P51" s="2">
        <f t="shared" si="1"/>
        <v>46078.71875</v>
      </c>
      <c r="Q51">
        <f t="shared" si="2"/>
        <v>1772039700</v>
      </c>
    </row>
    <row r="52" spans="1:17" x14ac:dyDescent="0.55000000000000004">
      <c r="A52">
        <v>1772039999</v>
      </c>
      <c r="B52" t="s">
        <v>6</v>
      </c>
      <c r="C52" t="s">
        <v>7</v>
      </c>
      <c r="D52">
        <v>5213.2700000000004</v>
      </c>
      <c r="O52" s="1">
        <f t="shared" si="0"/>
        <v>46078.722210648149</v>
      </c>
      <c r="P52" s="2">
        <f t="shared" si="1"/>
        <v>46078.722222222219</v>
      </c>
      <c r="Q52">
        <f t="shared" si="2"/>
        <v>1772040000</v>
      </c>
    </row>
    <row r="53" spans="1:17" x14ac:dyDescent="0.55000000000000004">
      <c r="A53">
        <v>1772040299</v>
      </c>
      <c r="B53" t="s">
        <v>6</v>
      </c>
      <c r="C53" t="s">
        <v>7</v>
      </c>
      <c r="D53">
        <v>5213.1000000000004</v>
      </c>
      <c r="O53" s="1">
        <f t="shared" si="0"/>
        <v>46078.725682870368</v>
      </c>
      <c r="P53" s="2">
        <f t="shared" si="1"/>
        <v>46078.725694444445</v>
      </c>
      <c r="Q53">
        <f t="shared" si="2"/>
        <v>1772040300</v>
      </c>
    </row>
    <row r="54" spans="1:17" x14ac:dyDescent="0.55000000000000004">
      <c r="A54">
        <v>1772040599</v>
      </c>
      <c r="B54" t="s">
        <v>6</v>
      </c>
      <c r="C54" t="s">
        <v>7</v>
      </c>
      <c r="D54">
        <v>5211.8500000000004</v>
      </c>
      <c r="O54" s="1">
        <f t="shared" si="0"/>
        <v>46078.729155092587</v>
      </c>
      <c r="P54" s="2">
        <f t="shared" si="1"/>
        <v>46078.729166666664</v>
      </c>
      <c r="Q54">
        <f t="shared" si="2"/>
        <v>1772040600</v>
      </c>
    </row>
    <row r="55" spans="1:17" x14ac:dyDescent="0.55000000000000004">
      <c r="A55">
        <v>1772040899</v>
      </c>
      <c r="B55" t="s">
        <v>6</v>
      </c>
      <c r="C55" t="s">
        <v>7</v>
      </c>
      <c r="D55">
        <v>5213.17</v>
      </c>
      <c r="O55" s="1">
        <f t="shared" si="0"/>
        <v>46078.732627314814</v>
      </c>
      <c r="P55" s="2">
        <f t="shared" si="1"/>
        <v>46078.732638888891</v>
      </c>
      <c r="Q55">
        <f t="shared" si="2"/>
        <v>1772040900</v>
      </c>
    </row>
    <row r="56" spans="1:17" x14ac:dyDescent="0.55000000000000004">
      <c r="A56">
        <v>1772041199</v>
      </c>
      <c r="B56" t="s">
        <v>6</v>
      </c>
      <c r="C56" t="s">
        <v>7</v>
      </c>
      <c r="D56">
        <v>5208.33</v>
      </c>
      <c r="O56" s="1">
        <f t="shared" si="0"/>
        <v>46078.73609953704</v>
      </c>
      <c r="P56" s="2">
        <f t="shared" si="1"/>
        <v>46078.736111111109</v>
      </c>
      <c r="Q56">
        <f t="shared" si="2"/>
        <v>1772041200</v>
      </c>
    </row>
    <row r="57" spans="1:17" x14ac:dyDescent="0.55000000000000004">
      <c r="A57">
        <v>1772041499</v>
      </c>
      <c r="B57" t="s">
        <v>6</v>
      </c>
      <c r="C57" t="s">
        <v>7</v>
      </c>
      <c r="D57">
        <v>5206.71</v>
      </c>
      <c r="O57" s="1">
        <f t="shared" si="0"/>
        <v>46078.739571759259</v>
      </c>
      <c r="P57" s="2">
        <f t="shared" si="1"/>
        <v>46078.739583333336</v>
      </c>
      <c r="Q57">
        <f t="shared" si="2"/>
        <v>1772041500</v>
      </c>
    </row>
    <row r="58" spans="1:17" x14ac:dyDescent="0.55000000000000004">
      <c r="A58">
        <v>1772041799</v>
      </c>
      <c r="B58" t="s">
        <v>6</v>
      </c>
      <c r="C58" t="s">
        <v>7</v>
      </c>
      <c r="D58">
        <v>5206.32</v>
      </c>
      <c r="O58" s="1">
        <f t="shared" si="0"/>
        <v>46078.743043981478</v>
      </c>
      <c r="P58" s="2">
        <f t="shared" si="1"/>
        <v>46078.743055555555</v>
      </c>
      <c r="Q58">
        <f t="shared" si="2"/>
        <v>1772041800</v>
      </c>
    </row>
    <row r="59" spans="1:17" x14ac:dyDescent="0.55000000000000004">
      <c r="A59">
        <v>1772042099</v>
      </c>
      <c r="B59" t="s">
        <v>6</v>
      </c>
      <c r="C59" t="s">
        <v>7</v>
      </c>
      <c r="D59">
        <v>5206.82</v>
      </c>
      <c r="O59" s="1">
        <f t="shared" si="0"/>
        <v>46078.746516203704</v>
      </c>
      <c r="P59" s="2">
        <f t="shared" si="1"/>
        <v>46078.746527777781</v>
      </c>
      <c r="Q59">
        <f t="shared" si="2"/>
        <v>1772042100</v>
      </c>
    </row>
    <row r="60" spans="1:17" x14ac:dyDescent="0.55000000000000004">
      <c r="A60">
        <v>1772042399</v>
      </c>
      <c r="B60" t="s">
        <v>6</v>
      </c>
      <c r="C60" t="s">
        <v>7</v>
      </c>
      <c r="D60">
        <v>5207.3999999999996</v>
      </c>
      <c r="O60" s="1">
        <f t="shared" si="0"/>
        <v>46078.74998842593</v>
      </c>
      <c r="P60" s="2">
        <f t="shared" si="1"/>
        <v>46078.75</v>
      </c>
      <c r="Q60">
        <f t="shared" si="2"/>
        <v>1772042400</v>
      </c>
    </row>
    <row r="61" spans="1:17" x14ac:dyDescent="0.55000000000000004">
      <c r="A61">
        <v>1772042699</v>
      </c>
      <c r="B61" t="s">
        <v>6</v>
      </c>
      <c r="C61" t="s">
        <v>7</v>
      </c>
      <c r="D61">
        <v>5207.07</v>
      </c>
      <c r="O61" s="1">
        <f t="shared" si="0"/>
        <v>46078.753460648149</v>
      </c>
      <c r="P61" s="2">
        <f t="shared" si="1"/>
        <v>46078.753472222219</v>
      </c>
      <c r="Q61">
        <f t="shared" si="2"/>
        <v>1772042700</v>
      </c>
    </row>
    <row r="62" spans="1:17" x14ac:dyDescent="0.55000000000000004">
      <c r="A62">
        <v>1772042999</v>
      </c>
      <c r="B62" t="s">
        <v>6</v>
      </c>
      <c r="C62" t="s">
        <v>7</v>
      </c>
      <c r="D62">
        <v>5206.8900000000003</v>
      </c>
      <c r="O62" s="1">
        <f t="shared" si="0"/>
        <v>46078.756932870368</v>
      </c>
      <c r="P62" s="2">
        <f t="shared" si="1"/>
        <v>46078.756944444445</v>
      </c>
      <c r="Q62">
        <f t="shared" si="2"/>
        <v>1772043000</v>
      </c>
    </row>
    <row r="63" spans="1:17" x14ac:dyDescent="0.55000000000000004">
      <c r="A63">
        <v>1772043299</v>
      </c>
      <c r="B63" t="s">
        <v>6</v>
      </c>
      <c r="C63" t="s">
        <v>7</v>
      </c>
      <c r="D63">
        <v>5206.8</v>
      </c>
      <c r="O63" s="1">
        <f t="shared" si="0"/>
        <v>46078.760405092587</v>
      </c>
      <c r="P63" s="2">
        <f t="shared" si="1"/>
        <v>46078.760416666664</v>
      </c>
      <c r="Q63">
        <f t="shared" si="2"/>
        <v>1772043300</v>
      </c>
    </row>
    <row r="64" spans="1:17" x14ac:dyDescent="0.55000000000000004">
      <c r="A64">
        <v>1772043599</v>
      </c>
      <c r="B64" t="s">
        <v>6</v>
      </c>
      <c r="C64" t="s">
        <v>7</v>
      </c>
      <c r="D64">
        <v>5206.7700000000004</v>
      </c>
      <c r="O64" s="1">
        <f t="shared" si="0"/>
        <v>46078.763877314814</v>
      </c>
      <c r="P64" s="2">
        <f t="shared" si="1"/>
        <v>46078.763888888891</v>
      </c>
      <c r="Q64">
        <f t="shared" si="2"/>
        <v>1772043600</v>
      </c>
    </row>
    <row r="65" spans="1:17" x14ac:dyDescent="0.55000000000000004">
      <c r="A65">
        <v>1772043899</v>
      </c>
      <c r="B65" t="s">
        <v>6</v>
      </c>
      <c r="C65" t="s">
        <v>7</v>
      </c>
      <c r="D65">
        <v>5206.8</v>
      </c>
      <c r="O65" s="1">
        <f t="shared" si="0"/>
        <v>46078.76734953704</v>
      </c>
      <c r="P65" s="2">
        <f t="shared" si="1"/>
        <v>46078.767361111109</v>
      </c>
      <c r="Q65">
        <f t="shared" si="2"/>
        <v>1772043900</v>
      </c>
    </row>
    <row r="66" spans="1:17" x14ac:dyDescent="0.55000000000000004">
      <c r="A66">
        <v>1772044199</v>
      </c>
      <c r="B66" t="s">
        <v>6</v>
      </c>
      <c r="C66" t="s">
        <v>7</v>
      </c>
      <c r="D66">
        <v>5206.8</v>
      </c>
      <c r="O66" s="1">
        <f t="shared" ref="O66:O129" si="3">(A66/86400)+25569</f>
        <v>46078.770821759259</v>
      </c>
      <c r="P66" s="2">
        <f t="shared" ref="P66:P129" si="4">CEILING(INT(O66*1440)/1440*288,1)/288</f>
        <v>46078.770833333336</v>
      </c>
      <c r="Q66">
        <f t="shared" si="2"/>
        <v>1772044200</v>
      </c>
    </row>
    <row r="67" spans="1:17" x14ac:dyDescent="0.55000000000000004">
      <c r="A67">
        <v>1772044499</v>
      </c>
      <c r="B67" t="s">
        <v>6</v>
      </c>
      <c r="C67" t="s">
        <v>7</v>
      </c>
      <c r="D67">
        <v>5206.3900000000003</v>
      </c>
      <c r="O67" s="1">
        <f t="shared" si="3"/>
        <v>46078.774293981478</v>
      </c>
      <c r="P67" s="2">
        <f t="shared" si="4"/>
        <v>46078.774305555555</v>
      </c>
      <c r="Q67">
        <f t="shared" ref="Q67:Q130" si="5">MROUND((P67-25569)*86400,300)</f>
        <v>1772044500</v>
      </c>
    </row>
    <row r="68" spans="1:17" x14ac:dyDescent="0.55000000000000004">
      <c r="A68">
        <v>1772044799</v>
      </c>
      <c r="B68" t="s">
        <v>6</v>
      </c>
      <c r="C68" t="s">
        <v>7</v>
      </c>
      <c r="D68">
        <v>5205.13</v>
      </c>
      <c r="O68" s="1">
        <f t="shared" si="3"/>
        <v>46078.777766203704</v>
      </c>
      <c r="P68" s="2">
        <f t="shared" si="4"/>
        <v>46078.777777777781</v>
      </c>
      <c r="Q68">
        <f t="shared" si="5"/>
        <v>1772044800</v>
      </c>
    </row>
    <row r="69" spans="1:17" x14ac:dyDescent="0.55000000000000004">
      <c r="A69">
        <v>1772045099</v>
      </c>
      <c r="B69" t="s">
        <v>6</v>
      </c>
      <c r="C69" t="s">
        <v>7</v>
      </c>
      <c r="D69">
        <v>5200.95</v>
      </c>
      <c r="O69" s="1">
        <f t="shared" si="3"/>
        <v>46078.78123842593</v>
      </c>
      <c r="P69" s="2">
        <f t="shared" si="4"/>
        <v>46078.78125</v>
      </c>
      <c r="Q69">
        <f t="shared" si="5"/>
        <v>1772045100</v>
      </c>
    </row>
    <row r="70" spans="1:17" x14ac:dyDescent="0.55000000000000004">
      <c r="A70">
        <v>1772045399</v>
      </c>
      <c r="B70" t="s">
        <v>6</v>
      </c>
      <c r="C70" t="s">
        <v>7</v>
      </c>
      <c r="D70">
        <v>5202.58</v>
      </c>
      <c r="O70" s="1">
        <f t="shared" si="3"/>
        <v>46078.784710648149</v>
      </c>
      <c r="P70" s="2">
        <f t="shared" si="4"/>
        <v>46078.784722222219</v>
      </c>
      <c r="Q70">
        <f t="shared" si="5"/>
        <v>1772045400</v>
      </c>
    </row>
    <row r="71" spans="1:17" x14ac:dyDescent="0.55000000000000004">
      <c r="A71">
        <v>1772045699</v>
      </c>
      <c r="B71" t="s">
        <v>6</v>
      </c>
      <c r="C71" t="s">
        <v>7</v>
      </c>
      <c r="D71">
        <v>5202.12</v>
      </c>
      <c r="O71" s="1">
        <f t="shared" si="3"/>
        <v>46078.788182870368</v>
      </c>
      <c r="P71" s="2">
        <f t="shared" si="4"/>
        <v>46078.788194444445</v>
      </c>
      <c r="Q71">
        <f t="shared" si="5"/>
        <v>1772045700</v>
      </c>
    </row>
    <row r="72" spans="1:17" x14ac:dyDescent="0.55000000000000004">
      <c r="A72">
        <v>1772045999</v>
      </c>
      <c r="B72" t="s">
        <v>6</v>
      </c>
      <c r="C72" t="s">
        <v>7</v>
      </c>
      <c r="D72">
        <v>5200.91</v>
      </c>
      <c r="O72" s="1">
        <f t="shared" si="3"/>
        <v>46078.791655092587</v>
      </c>
      <c r="P72" s="2">
        <f t="shared" si="4"/>
        <v>46078.791666666664</v>
      </c>
      <c r="Q72">
        <f t="shared" si="5"/>
        <v>1772046000</v>
      </c>
    </row>
    <row r="73" spans="1:17" x14ac:dyDescent="0.55000000000000004">
      <c r="A73">
        <v>1772046299</v>
      </c>
      <c r="B73" t="s">
        <v>6</v>
      </c>
      <c r="C73" t="s">
        <v>7</v>
      </c>
      <c r="D73">
        <v>5194.29</v>
      </c>
      <c r="O73" s="1">
        <f t="shared" si="3"/>
        <v>46078.795127314814</v>
      </c>
      <c r="P73" s="2">
        <f t="shared" si="4"/>
        <v>46078.795138888891</v>
      </c>
      <c r="Q73">
        <f t="shared" si="5"/>
        <v>1772046300</v>
      </c>
    </row>
    <row r="74" spans="1:17" x14ac:dyDescent="0.55000000000000004">
      <c r="A74">
        <v>1772046599</v>
      </c>
      <c r="B74" t="s">
        <v>6</v>
      </c>
      <c r="C74" t="s">
        <v>7</v>
      </c>
      <c r="D74">
        <v>5207.04</v>
      </c>
      <c r="O74" s="1">
        <f t="shared" si="3"/>
        <v>46078.79859953704</v>
      </c>
      <c r="P74" s="2">
        <f t="shared" si="4"/>
        <v>46078.798611111109</v>
      </c>
      <c r="Q74">
        <f t="shared" si="5"/>
        <v>1772046600</v>
      </c>
    </row>
    <row r="75" spans="1:17" x14ac:dyDescent="0.55000000000000004">
      <c r="A75">
        <v>1772046899</v>
      </c>
      <c r="B75" t="s">
        <v>6</v>
      </c>
      <c r="C75" t="s">
        <v>7</v>
      </c>
      <c r="D75">
        <v>5200.55</v>
      </c>
      <c r="O75" s="1">
        <f t="shared" si="3"/>
        <v>46078.802071759259</v>
      </c>
      <c r="P75" s="2">
        <f t="shared" si="4"/>
        <v>46078.802083333336</v>
      </c>
      <c r="Q75">
        <f t="shared" si="5"/>
        <v>1772046900</v>
      </c>
    </row>
    <row r="76" spans="1:17" x14ac:dyDescent="0.55000000000000004">
      <c r="A76">
        <v>1772047199</v>
      </c>
      <c r="B76" t="s">
        <v>6</v>
      </c>
      <c r="C76" t="s">
        <v>7</v>
      </c>
      <c r="D76">
        <v>5197.32</v>
      </c>
      <c r="O76" s="1">
        <f t="shared" si="3"/>
        <v>46078.805543981478</v>
      </c>
      <c r="P76" s="2">
        <f t="shared" si="4"/>
        <v>46078.805555555555</v>
      </c>
      <c r="Q76">
        <f t="shared" si="5"/>
        <v>1772047200</v>
      </c>
    </row>
    <row r="77" spans="1:17" x14ac:dyDescent="0.55000000000000004">
      <c r="A77">
        <v>1772047499</v>
      </c>
      <c r="B77" t="s">
        <v>6</v>
      </c>
      <c r="C77" t="s">
        <v>7</v>
      </c>
      <c r="D77">
        <v>5202.59</v>
      </c>
      <c r="O77" s="1">
        <f t="shared" si="3"/>
        <v>46078.809016203704</v>
      </c>
      <c r="P77" s="2">
        <f t="shared" si="4"/>
        <v>46078.809027777781</v>
      </c>
      <c r="Q77">
        <f t="shared" si="5"/>
        <v>1772047500</v>
      </c>
    </row>
    <row r="78" spans="1:17" x14ac:dyDescent="0.55000000000000004">
      <c r="A78">
        <v>1772047799</v>
      </c>
      <c r="B78" t="s">
        <v>6</v>
      </c>
      <c r="C78" t="s">
        <v>7</v>
      </c>
      <c r="D78">
        <v>5202.51</v>
      </c>
      <c r="O78" s="1">
        <f t="shared" si="3"/>
        <v>46078.81248842593</v>
      </c>
      <c r="P78" s="2">
        <f t="shared" si="4"/>
        <v>46078.8125</v>
      </c>
      <c r="Q78">
        <f t="shared" si="5"/>
        <v>1772047800</v>
      </c>
    </row>
    <row r="79" spans="1:17" x14ac:dyDescent="0.55000000000000004">
      <c r="A79">
        <v>1772048099</v>
      </c>
      <c r="B79" t="s">
        <v>6</v>
      </c>
      <c r="C79" t="s">
        <v>7</v>
      </c>
      <c r="D79">
        <v>5201</v>
      </c>
      <c r="O79" s="1">
        <f t="shared" si="3"/>
        <v>46078.815960648149</v>
      </c>
      <c r="P79" s="2">
        <f t="shared" si="4"/>
        <v>46078.815972222219</v>
      </c>
      <c r="Q79">
        <f t="shared" si="5"/>
        <v>1772048100</v>
      </c>
    </row>
    <row r="80" spans="1:17" x14ac:dyDescent="0.55000000000000004">
      <c r="A80">
        <v>1772048399</v>
      </c>
      <c r="B80" t="s">
        <v>6</v>
      </c>
      <c r="C80" t="s">
        <v>7</v>
      </c>
      <c r="D80">
        <v>5204.32</v>
      </c>
      <c r="O80" s="1">
        <f t="shared" si="3"/>
        <v>46078.819432870368</v>
      </c>
      <c r="P80" s="2">
        <f t="shared" si="4"/>
        <v>46078.819444444445</v>
      </c>
      <c r="Q80">
        <f t="shared" si="5"/>
        <v>1772048400</v>
      </c>
    </row>
    <row r="81" spans="1:17" x14ac:dyDescent="0.55000000000000004">
      <c r="A81">
        <v>1772048699</v>
      </c>
      <c r="B81" t="s">
        <v>6</v>
      </c>
      <c r="C81" t="s">
        <v>7</v>
      </c>
      <c r="D81">
        <v>5205</v>
      </c>
      <c r="O81" s="1">
        <f t="shared" si="3"/>
        <v>46078.822905092587</v>
      </c>
      <c r="P81" s="2">
        <f t="shared" si="4"/>
        <v>46078.822916666664</v>
      </c>
      <c r="Q81">
        <f t="shared" si="5"/>
        <v>1772048700</v>
      </c>
    </row>
    <row r="82" spans="1:17" x14ac:dyDescent="0.55000000000000004">
      <c r="A82">
        <v>1772048999</v>
      </c>
      <c r="B82" t="s">
        <v>6</v>
      </c>
      <c r="C82" t="s">
        <v>7</v>
      </c>
      <c r="D82">
        <v>5204.97</v>
      </c>
      <c r="K82">
        <v>5208.32</v>
      </c>
      <c r="O82" s="1">
        <f t="shared" si="3"/>
        <v>46078.826377314814</v>
      </c>
      <c r="P82" s="2">
        <f t="shared" si="4"/>
        <v>46078.826388888891</v>
      </c>
      <c r="Q82">
        <f t="shared" si="5"/>
        <v>1772049000</v>
      </c>
    </row>
    <row r="83" spans="1:17" x14ac:dyDescent="0.55000000000000004">
      <c r="A83">
        <v>1772049299</v>
      </c>
      <c r="B83" t="s">
        <v>6</v>
      </c>
      <c r="C83" t="s">
        <v>7</v>
      </c>
      <c r="D83">
        <v>5204.87</v>
      </c>
      <c r="O83" s="1">
        <f t="shared" si="3"/>
        <v>46078.82984953704</v>
      </c>
      <c r="P83" s="2">
        <f t="shared" si="4"/>
        <v>46078.829861111109</v>
      </c>
      <c r="Q83">
        <f t="shared" si="5"/>
        <v>1772049300</v>
      </c>
    </row>
    <row r="84" spans="1:17" x14ac:dyDescent="0.55000000000000004">
      <c r="A84">
        <v>1772049599</v>
      </c>
      <c r="B84" t="s">
        <v>6</v>
      </c>
      <c r="C84" t="s">
        <v>7</v>
      </c>
      <c r="D84">
        <v>5201.76</v>
      </c>
      <c r="O84" s="1">
        <f t="shared" si="3"/>
        <v>46078.833321759259</v>
      </c>
      <c r="P84" s="2">
        <f t="shared" si="4"/>
        <v>46078.833333333336</v>
      </c>
      <c r="Q84">
        <f t="shared" si="5"/>
        <v>1772049600</v>
      </c>
    </row>
    <row r="85" spans="1:17" x14ac:dyDescent="0.55000000000000004">
      <c r="A85">
        <v>1772049899</v>
      </c>
      <c r="B85" t="s">
        <v>6</v>
      </c>
      <c r="C85" t="s">
        <v>7</v>
      </c>
      <c r="D85">
        <v>5202.46</v>
      </c>
      <c r="O85" s="1">
        <f t="shared" si="3"/>
        <v>46078.836793981478</v>
      </c>
      <c r="P85" s="2">
        <f t="shared" si="4"/>
        <v>46078.836805555555</v>
      </c>
      <c r="Q85">
        <f t="shared" si="5"/>
        <v>1772049900</v>
      </c>
    </row>
    <row r="86" spans="1:17" x14ac:dyDescent="0.55000000000000004">
      <c r="A86">
        <v>1772050199</v>
      </c>
      <c r="B86" t="s">
        <v>6</v>
      </c>
      <c r="C86" t="s">
        <v>7</v>
      </c>
      <c r="D86">
        <v>5195.2700000000004</v>
      </c>
      <c r="O86" s="1">
        <f t="shared" si="3"/>
        <v>46078.840266203704</v>
      </c>
      <c r="P86" s="2">
        <f t="shared" si="4"/>
        <v>46078.840277777781</v>
      </c>
      <c r="Q86">
        <f t="shared" si="5"/>
        <v>1772050200</v>
      </c>
    </row>
    <row r="87" spans="1:17" x14ac:dyDescent="0.55000000000000004">
      <c r="A87">
        <v>1772050499</v>
      </c>
      <c r="B87" t="s">
        <v>6</v>
      </c>
      <c r="C87" t="s">
        <v>7</v>
      </c>
      <c r="D87">
        <v>5184.8</v>
      </c>
      <c r="O87" s="1">
        <f t="shared" si="3"/>
        <v>46078.84373842593</v>
      </c>
      <c r="P87" s="2">
        <f t="shared" si="4"/>
        <v>46078.84375</v>
      </c>
      <c r="Q87">
        <f t="shared" si="5"/>
        <v>1772050500</v>
      </c>
    </row>
    <row r="88" spans="1:17" x14ac:dyDescent="0.55000000000000004">
      <c r="A88">
        <v>1772050799</v>
      </c>
      <c r="B88" t="s">
        <v>6</v>
      </c>
      <c r="C88" t="s">
        <v>7</v>
      </c>
      <c r="D88">
        <v>5189</v>
      </c>
      <c r="O88" s="1">
        <f t="shared" si="3"/>
        <v>46078.847210648149</v>
      </c>
      <c r="P88" s="2">
        <f t="shared" si="4"/>
        <v>46078.847222222219</v>
      </c>
      <c r="Q88">
        <f t="shared" si="5"/>
        <v>1772050800</v>
      </c>
    </row>
    <row r="89" spans="1:17" x14ac:dyDescent="0.55000000000000004">
      <c r="A89">
        <v>1772051099</v>
      </c>
      <c r="B89" t="s">
        <v>6</v>
      </c>
      <c r="C89" t="s">
        <v>7</v>
      </c>
      <c r="D89">
        <v>5186.1099999999997</v>
      </c>
      <c r="O89" s="1">
        <f t="shared" si="3"/>
        <v>46078.850682870368</v>
      </c>
      <c r="P89" s="2">
        <f t="shared" si="4"/>
        <v>46078.850694444445</v>
      </c>
      <c r="Q89">
        <f t="shared" si="5"/>
        <v>1772051100</v>
      </c>
    </row>
    <row r="90" spans="1:17" x14ac:dyDescent="0.55000000000000004">
      <c r="A90">
        <v>1772051399</v>
      </c>
      <c r="B90" t="s">
        <v>6</v>
      </c>
      <c r="C90" t="s">
        <v>7</v>
      </c>
      <c r="D90">
        <v>5188.12</v>
      </c>
      <c r="O90" s="1">
        <f t="shared" si="3"/>
        <v>46078.854155092587</v>
      </c>
      <c r="P90" s="2">
        <f t="shared" si="4"/>
        <v>46078.854166666664</v>
      </c>
      <c r="Q90">
        <f t="shared" si="5"/>
        <v>1772051400</v>
      </c>
    </row>
    <row r="91" spans="1:17" x14ac:dyDescent="0.55000000000000004">
      <c r="A91">
        <v>1772051699</v>
      </c>
      <c r="B91" t="s">
        <v>6</v>
      </c>
      <c r="C91" t="s">
        <v>7</v>
      </c>
      <c r="D91">
        <v>5183.41</v>
      </c>
      <c r="O91" s="1">
        <f t="shared" si="3"/>
        <v>46078.857627314814</v>
      </c>
      <c r="P91" s="2">
        <f t="shared" si="4"/>
        <v>46078.857638888891</v>
      </c>
      <c r="Q91">
        <f t="shared" si="5"/>
        <v>1772051700</v>
      </c>
    </row>
    <row r="92" spans="1:17" x14ac:dyDescent="0.55000000000000004">
      <c r="A92">
        <v>1772051999</v>
      </c>
      <c r="B92" t="s">
        <v>6</v>
      </c>
      <c r="C92" t="s">
        <v>7</v>
      </c>
      <c r="D92">
        <v>5181.4799999999996</v>
      </c>
      <c r="O92" s="1">
        <f t="shared" si="3"/>
        <v>46078.86109953704</v>
      </c>
      <c r="P92" s="2">
        <f t="shared" si="4"/>
        <v>46078.861111111109</v>
      </c>
      <c r="Q92">
        <f t="shared" si="5"/>
        <v>1772052000</v>
      </c>
    </row>
    <row r="93" spans="1:17" x14ac:dyDescent="0.55000000000000004">
      <c r="A93">
        <v>1772052299</v>
      </c>
      <c r="B93" t="s">
        <v>6</v>
      </c>
      <c r="C93" t="s">
        <v>7</v>
      </c>
      <c r="D93">
        <v>5173.57</v>
      </c>
      <c r="O93" s="1">
        <f t="shared" si="3"/>
        <v>46078.864571759259</v>
      </c>
      <c r="P93" s="2">
        <f t="shared" si="4"/>
        <v>46078.864583333336</v>
      </c>
      <c r="Q93">
        <f t="shared" si="5"/>
        <v>1772052300</v>
      </c>
    </row>
    <row r="94" spans="1:17" x14ac:dyDescent="0.55000000000000004">
      <c r="A94">
        <v>1772052599</v>
      </c>
      <c r="B94" t="s">
        <v>6</v>
      </c>
      <c r="C94" t="s">
        <v>7</v>
      </c>
      <c r="D94">
        <v>5178.01</v>
      </c>
      <c r="O94" s="1">
        <f t="shared" si="3"/>
        <v>46078.868043981478</v>
      </c>
      <c r="P94" s="2">
        <f t="shared" si="4"/>
        <v>46078.868055555555</v>
      </c>
      <c r="Q94">
        <f t="shared" si="5"/>
        <v>1772052600</v>
      </c>
    </row>
    <row r="95" spans="1:17" x14ac:dyDescent="0.55000000000000004">
      <c r="A95">
        <v>1772052899</v>
      </c>
      <c r="B95" t="s">
        <v>6</v>
      </c>
      <c r="C95" t="s">
        <v>7</v>
      </c>
      <c r="D95">
        <v>5152.16</v>
      </c>
      <c r="L95">
        <v>5145.45</v>
      </c>
      <c r="O95" s="1">
        <f t="shared" si="3"/>
        <v>46078.871516203704</v>
      </c>
      <c r="P95" s="2">
        <f t="shared" si="4"/>
        <v>46078.871527777781</v>
      </c>
      <c r="Q95">
        <f t="shared" si="5"/>
        <v>1772052900</v>
      </c>
    </row>
    <row r="96" spans="1:17" x14ac:dyDescent="0.55000000000000004">
      <c r="A96">
        <v>1772053199</v>
      </c>
      <c r="B96" t="s">
        <v>6</v>
      </c>
      <c r="C96" t="s">
        <v>7</v>
      </c>
      <c r="D96">
        <v>5156.08</v>
      </c>
      <c r="O96" s="1">
        <f t="shared" si="3"/>
        <v>46078.87498842593</v>
      </c>
      <c r="P96" s="2">
        <f t="shared" si="4"/>
        <v>46078.875</v>
      </c>
      <c r="Q96">
        <f t="shared" si="5"/>
        <v>1772053200</v>
      </c>
    </row>
    <row r="97" spans="1:17" x14ac:dyDescent="0.55000000000000004">
      <c r="A97">
        <v>1772053499</v>
      </c>
      <c r="B97" t="s">
        <v>6</v>
      </c>
      <c r="C97" t="s">
        <v>7</v>
      </c>
      <c r="D97">
        <v>5163.03</v>
      </c>
      <c r="O97" s="1">
        <f t="shared" si="3"/>
        <v>46078.878460648149</v>
      </c>
      <c r="P97" s="2">
        <f t="shared" si="4"/>
        <v>46078.878472222219</v>
      </c>
      <c r="Q97">
        <f t="shared" si="5"/>
        <v>1772053500</v>
      </c>
    </row>
    <row r="98" spans="1:17" x14ac:dyDescent="0.55000000000000004">
      <c r="A98">
        <v>1772053799</v>
      </c>
      <c r="B98" t="s">
        <v>6</v>
      </c>
      <c r="C98" t="s">
        <v>7</v>
      </c>
      <c r="D98">
        <v>5161.84</v>
      </c>
      <c r="O98" s="1">
        <f t="shared" si="3"/>
        <v>46078.881932870368</v>
      </c>
      <c r="P98" s="2">
        <f t="shared" si="4"/>
        <v>46078.881944444445</v>
      </c>
      <c r="Q98">
        <f t="shared" si="5"/>
        <v>1772053800</v>
      </c>
    </row>
    <row r="99" spans="1:17" x14ac:dyDescent="0.55000000000000004">
      <c r="A99">
        <v>1772054099</v>
      </c>
      <c r="B99" t="s">
        <v>6</v>
      </c>
      <c r="C99" t="s">
        <v>7</v>
      </c>
      <c r="D99">
        <v>5165.38</v>
      </c>
      <c r="O99" s="1">
        <f t="shared" si="3"/>
        <v>46078.885405092587</v>
      </c>
      <c r="P99" s="2">
        <f t="shared" si="4"/>
        <v>46078.885416666664</v>
      </c>
      <c r="Q99">
        <f t="shared" si="5"/>
        <v>1772054100</v>
      </c>
    </row>
    <row r="100" spans="1:17" x14ac:dyDescent="0.55000000000000004">
      <c r="A100">
        <v>1772054399</v>
      </c>
      <c r="B100" t="s">
        <v>6</v>
      </c>
      <c r="C100" t="s">
        <v>7</v>
      </c>
      <c r="D100">
        <v>5169.17</v>
      </c>
      <c r="O100" s="1">
        <f t="shared" si="3"/>
        <v>46078.888877314814</v>
      </c>
      <c r="P100" s="2">
        <f t="shared" si="4"/>
        <v>46078.888888888891</v>
      </c>
      <c r="Q100">
        <f t="shared" si="5"/>
        <v>1772054400</v>
      </c>
    </row>
    <row r="101" spans="1:17" x14ac:dyDescent="0.55000000000000004">
      <c r="A101">
        <v>1772054699</v>
      </c>
      <c r="B101" t="s">
        <v>6</v>
      </c>
      <c r="C101" t="s">
        <v>7</v>
      </c>
      <c r="D101">
        <v>5169.12</v>
      </c>
      <c r="O101" s="1">
        <f t="shared" si="3"/>
        <v>46078.89234953704</v>
      </c>
      <c r="P101" s="2">
        <f t="shared" si="4"/>
        <v>46078.892361111109</v>
      </c>
      <c r="Q101">
        <f t="shared" si="5"/>
        <v>1772054700</v>
      </c>
    </row>
    <row r="102" spans="1:17" x14ac:dyDescent="0.55000000000000004">
      <c r="A102">
        <v>1772054999</v>
      </c>
      <c r="B102" t="s">
        <v>6</v>
      </c>
      <c r="C102" t="s">
        <v>7</v>
      </c>
      <c r="D102">
        <v>5168.22</v>
      </c>
      <c r="O102" s="1">
        <f t="shared" si="3"/>
        <v>46078.895821759259</v>
      </c>
      <c r="P102" s="2">
        <f t="shared" si="4"/>
        <v>46078.895833333336</v>
      </c>
      <c r="Q102">
        <f t="shared" si="5"/>
        <v>1772055000</v>
      </c>
    </row>
    <row r="103" spans="1:17" x14ac:dyDescent="0.55000000000000004">
      <c r="A103">
        <v>1772055299</v>
      </c>
      <c r="B103" t="s">
        <v>6</v>
      </c>
      <c r="C103" t="s">
        <v>7</v>
      </c>
      <c r="D103">
        <v>5168.8999999999996</v>
      </c>
      <c r="O103" s="1">
        <f t="shared" si="3"/>
        <v>46078.899293981478</v>
      </c>
      <c r="P103" s="2">
        <f t="shared" si="4"/>
        <v>46078.899305555555</v>
      </c>
      <c r="Q103">
        <f t="shared" si="5"/>
        <v>1772055300</v>
      </c>
    </row>
    <row r="104" spans="1:17" x14ac:dyDescent="0.55000000000000004">
      <c r="A104">
        <v>1772055599</v>
      </c>
      <c r="B104" t="s">
        <v>6</v>
      </c>
      <c r="C104" t="s">
        <v>7</v>
      </c>
      <c r="D104">
        <v>5170.25</v>
      </c>
      <c r="O104" s="1">
        <f t="shared" si="3"/>
        <v>46078.902766203704</v>
      </c>
      <c r="P104" s="2">
        <f t="shared" si="4"/>
        <v>46078.902777777781</v>
      </c>
      <c r="Q104">
        <f t="shared" si="5"/>
        <v>1772055600</v>
      </c>
    </row>
    <row r="105" spans="1:17" x14ac:dyDescent="0.55000000000000004">
      <c r="A105">
        <v>1772055899</v>
      </c>
      <c r="B105" t="s">
        <v>6</v>
      </c>
      <c r="C105" t="s">
        <v>7</v>
      </c>
      <c r="D105">
        <v>5170.9399999999996</v>
      </c>
      <c r="O105" s="1">
        <f t="shared" si="3"/>
        <v>46078.90623842593</v>
      </c>
      <c r="P105" s="2">
        <f t="shared" si="4"/>
        <v>46078.90625</v>
      </c>
      <c r="Q105">
        <f t="shared" si="5"/>
        <v>1772055900</v>
      </c>
    </row>
    <row r="106" spans="1:17" x14ac:dyDescent="0.55000000000000004">
      <c r="A106">
        <v>1772056199</v>
      </c>
      <c r="B106" t="s">
        <v>6</v>
      </c>
      <c r="C106" t="s">
        <v>7</v>
      </c>
      <c r="D106">
        <v>5164.3100000000004</v>
      </c>
      <c r="O106" s="1">
        <f t="shared" si="3"/>
        <v>46078.909710648149</v>
      </c>
      <c r="P106" s="2">
        <f t="shared" si="4"/>
        <v>46078.909722222219</v>
      </c>
      <c r="Q106">
        <f t="shared" si="5"/>
        <v>1772056200</v>
      </c>
    </row>
    <row r="107" spans="1:17" x14ac:dyDescent="0.55000000000000004">
      <c r="A107">
        <v>1772056499</v>
      </c>
      <c r="B107" t="s">
        <v>6</v>
      </c>
      <c r="C107" t="s">
        <v>7</v>
      </c>
      <c r="D107">
        <v>5164.8900000000003</v>
      </c>
      <c r="O107" s="1">
        <f t="shared" si="3"/>
        <v>46078.913182870368</v>
      </c>
      <c r="P107" s="2">
        <f t="shared" si="4"/>
        <v>46078.913194444445</v>
      </c>
      <c r="Q107">
        <f t="shared" si="5"/>
        <v>1772056500</v>
      </c>
    </row>
    <row r="108" spans="1:17" x14ac:dyDescent="0.55000000000000004">
      <c r="A108">
        <v>1772060399</v>
      </c>
      <c r="B108" t="s">
        <v>6</v>
      </c>
      <c r="C108" t="s">
        <v>7</v>
      </c>
      <c r="D108">
        <v>5175.34</v>
      </c>
      <c r="O108" s="1">
        <f t="shared" si="3"/>
        <v>46078.958321759259</v>
      </c>
      <c r="P108" s="2">
        <f t="shared" si="4"/>
        <v>46078.958333333336</v>
      </c>
      <c r="Q108">
        <f t="shared" si="5"/>
        <v>1772060400</v>
      </c>
    </row>
    <row r="109" spans="1:17" x14ac:dyDescent="0.55000000000000004">
      <c r="A109">
        <v>1772060699</v>
      </c>
      <c r="B109" t="s">
        <v>6</v>
      </c>
      <c r="C109" t="s">
        <v>7</v>
      </c>
      <c r="D109">
        <v>5179.7299999999996</v>
      </c>
      <c r="O109" s="1">
        <f t="shared" si="3"/>
        <v>46078.961793981478</v>
      </c>
      <c r="P109" s="2">
        <f t="shared" si="4"/>
        <v>46078.961805555555</v>
      </c>
      <c r="Q109">
        <f t="shared" si="5"/>
        <v>1772060700</v>
      </c>
    </row>
    <row r="110" spans="1:17" x14ac:dyDescent="0.55000000000000004">
      <c r="A110">
        <v>1772060999</v>
      </c>
      <c r="B110" t="s">
        <v>6</v>
      </c>
      <c r="C110" t="s">
        <v>7</v>
      </c>
      <c r="D110">
        <v>5168.8</v>
      </c>
      <c r="O110" s="1">
        <f t="shared" si="3"/>
        <v>46078.965266203704</v>
      </c>
      <c r="P110" s="2">
        <f t="shared" si="4"/>
        <v>46078.965277777781</v>
      </c>
      <c r="Q110">
        <f t="shared" si="5"/>
        <v>1772061000</v>
      </c>
    </row>
    <row r="111" spans="1:17" x14ac:dyDescent="0.55000000000000004">
      <c r="A111">
        <v>1772061299</v>
      </c>
      <c r="B111" t="s">
        <v>6</v>
      </c>
      <c r="C111" t="s">
        <v>7</v>
      </c>
      <c r="D111">
        <v>5174.01</v>
      </c>
      <c r="O111" s="1">
        <f t="shared" si="3"/>
        <v>46078.96873842593</v>
      </c>
      <c r="P111" s="2">
        <f t="shared" si="4"/>
        <v>46078.96875</v>
      </c>
      <c r="Q111">
        <f t="shared" si="5"/>
        <v>1772061300</v>
      </c>
    </row>
    <row r="112" spans="1:17" x14ac:dyDescent="0.55000000000000004">
      <c r="A112">
        <v>1772061599</v>
      </c>
      <c r="B112" t="s">
        <v>6</v>
      </c>
      <c r="C112" t="s">
        <v>7</v>
      </c>
      <c r="D112">
        <v>5170.68</v>
      </c>
      <c r="O112" s="1">
        <f t="shared" si="3"/>
        <v>46078.972210648149</v>
      </c>
      <c r="P112" s="2">
        <f t="shared" si="4"/>
        <v>46078.972222222219</v>
      </c>
      <c r="Q112">
        <f t="shared" si="5"/>
        <v>1772061600</v>
      </c>
    </row>
    <row r="113" spans="1:17" x14ac:dyDescent="0.55000000000000004">
      <c r="A113">
        <v>1772061899</v>
      </c>
      <c r="B113" t="s">
        <v>6</v>
      </c>
      <c r="C113" t="s">
        <v>7</v>
      </c>
      <c r="D113">
        <v>5170.04</v>
      </c>
      <c r="O113" s="1">
        <f t="shared" si="3"/>
        <v>46078.975682870368</v>
      </c>
      <c r="P113" s="2">
        <f t="shared" si="4"/>
        <v>46078.975694444445</v>
      </c>
      <c r="Q113">
        <f t="shared" si="5"/>
        <v>1772061900</v>
      </c>
    </row>
    <row r="114" spans="1:17" x14ac:dyDescent="0.55000000000000004">
      <c r="A114">
        <v>1772062199</v>
      </c>
      <c r="B114" t="s">
        <v>6</v>
      </c>
      <c r="C114" t="s">
        <v>7</v>
      </c>
      <c r="D114">
        <v>5168.9799999999996</v>
      </c>
      <c r="O114" s="1">
        <f t="shared" si="3"/>
        <v>46078.979155092587</v>
      </c>
      <c r="P114" s="2">
        <f t="shared" si="4"/>
        <v>46078.979166666664</v>
      </c>
      <c r="Q114">
        <f t="shared" si="5"/>
        <v>1772062200</v>
      </c>
    </row>
    <row r="115" spans="1:17" x14ac:dyDescent="0.55000000000000004">
      <c r="A115">
        <v>1772062499</v>
      </c>
      <c r="B115" t="s">
        <v>6</v>
      </c>
      <c r="C115" t="s">
        <v>7</v>
      </c>
      <c r="D115">
        <v>5169.88</v>
      </c>
      <c r="O115" s="1">
        <f t="shared" si="3"/>
        <v>46078.982627314814</v>
      </c>
      <c r="P115" s="2">
        <f t="shared" si="4"/>
        <v>46078.982638888891</v>
      </c>
      <c r="Q115">
        <f t="shared" si="5"/>
        <v>1772062500</v>
      </c>
    </row>
    <row r="116" spans="1:17" x14ac:dyDescent="0.55000000000000004">
      <c r="A116">
        <v>1772062799</v>
      </c>
      <c r="B116" t="s">
        <v>6</v>
      </c>
      <c r="C116" t="s">
        <v>7</v>
      </c>
      <c r="D116">
        <v>5172.62</v>
      </c>
      <c r="O116" s="1">
        <f t="shared" si="3"/>
        <v>46078.98609953704</v>
      </c>
      <c r="P116" s="2">
        <f t="shared" si="4"/>
        <v>46078.986111111109</v>
      </c>
      <c r="Q116">
        <f t="shared" si="5"/>
        <v>1772062800</v>
      </c>
    </row>
    <row r="117" spans="1:17" x14ac:dyDescent="0.55000000000000004">
      <c r="A117">
        <v>1772063099</v>
      </c>
      <c r="B117" t="s">
        <v>6</v>
      </c>
      <c r="C117" t="s">
        <v>7</v>
      </c>
      <c r="D117">
        <v>5167.3100000000004</v>
      </c>
      <c r="O117" s="1">
        <f t="shared" si="3"/>
        <v>46078.989571759259</v>
      </c>
      <c r="P117" s="2">
        <f t="shared" si="4"/>
        <v>46078.989583333336</v>
      </c>
      <c r="Q117">
        <f t="shared" si="5"/>
        <v>1772063100</v>
      </c>
    </row>
    <row r="118" spans="1:17" x14ac:dyDescent="0.55000000000000004">
      <c r="A118">
        <v>1772063399</v>
      </c>
      <c r="B118" t="s">
        <v>6</v>
      </c>
      <c r="C118" t="s">
        <v>7</v>
      </c>
      <c r="D118">
        <v>5169.57</v>
      </c>
      <c r="O118" s="1">
        <f t="shared" si="3"/>
        <v>46078.993043981478</v>
      </c>
      <c r="P118" s="2">
        <f t="shared" si="4"/>
        <v>46078.993055555555</v>
      </c>
      <c r="Q118">
        <f t="shared" si="5"/>
        <v>1772063400</v>
      </c>
    </row>
    <row r="119" spans="1:17" x14ac:dyDescent="0.55000000000000004">
      <c r="A119">
        <v>1772063699</v>
      </c>
      <c r="B119" t="s">
        <v>6</v>
      </c>
      <c r="C119" t="s">
        <v>7</v>
      </c>
      <c r="D119">
        <v>5163.13</v>
      </c>
      <c r="O119" s="1">
        <f t="shared" si="3"/>
        <v>46078.996516203704</v>
      </c>
      <c r="P119" s="2">
        <f t="shared" si="4"/>
        <v>46078.996527777781</v>
      </c>
      <c r="Q119">
        <f t="shared" si="5"/>
        <v>1772063700</v>
      </c>
    </row>
    <row r="120" spans="1:17" x14ac:dyDescent="0.55000000000000004">
      <c r="A120">
        <v>1772063999</v>
      </c>
      <c r="B120" t="s">
        <v>6</v>
      </c>
      <c r="C120" t="s">
        <v>7</v>
      </c>
      <c r="D120">
        <v>5160.24</v>
      </c>
      <c r="H120">
        <v>5155.71</v>
      </c>
      <c r="J120">
        <v>5155.71</v>
      </c>
      <c r="L120">
        <v>5155.71</v>
      </c>
      <c r="O120" s="1">
        <f t="shared" si="3"/>
        <v>46078.99998842593</v>
      </c>
      <c r="P120" s="2">
        <f t="shared" si="4"/>
        <v>46079</v>
      </c>
      <c r="Q120">
        <f t="shared" si="5"/>
        <v>1772064000</v>
      </c>
    </row>
    <row r="121" spans="1:17" x14ac:dyDescent="0.55000000000000004">
      <c r="A121">
        <v>1772064299</v>
      </c>
      <c r="B121" t="s">
        <v>6</v>
      </c>
      <c r="C121" t="s">
        <v>7</v>
      </c>
      <c r="D121">
        <v>5161.95</v>
      </c>
      <c r="H121">
        <v>5155.79</v>
      </c>
      <c r="J121">
        <v>5155.75</v>
      </c>
      <c r="O121" s="1">
        <f t="shared" si="3"/>
        <v>46079.003460648149</v>
      </c>
      <c r="P121" s="2">
        <f t="shared" si="4"/>
        <v>46079.003472222219</v>
      </c>
      <c r="Q121">
        <f t="shared" si="5"/>
        <v>1772064300</v>
      </c>
    </row>
    <row r="122" spans="1:17" x14ac:dyDescent="0.55000000000000004">
      <c r="A122">
        <v>1772064599</v>
      </c>
      <c r="B122" t="s">
        <v>6</v>
      </c>
      <c r="C122" t="s">
        <v>7</v>
      </c>
      <c r="D122">
        <v>5167.67</v>
      </c>
      <c r="H122">
        <v>5155.8599999999997</v>
      </c>
      <c r="J122">
        <v>5155.79</v>
      </c>
      <c r="O122" s="1">
        <f t="shared" si="3"/>
        <v>46079.006932870368</v>
      </c>
      <c r="P122" s="2">
        <f t="shared" si="4"/>
        <v>46079.006944444445</v>
      </c>
      <c r="Q122">
        <f t="shared" si="5"/>
        <v>1772064600</v>
      </c>
    </row>
    <row r="123" spans="1:17" x14ac:dyDescent="0.55000000000000004">
      <c r="A123">
        <v>1772064899</v>
      </c>
      <c r="B123" t="s">
        <v>6</v>
      </c>
      <c r="C123" t="s">
        <v>7</v>
      </c>
      <c r="D123">
        <v>5169.72</v>
      </c>
      <c r="H123">
        <v>5155.9399999999996</v>
      </c>
      <c r="J123">
        <v>5155.83</v>
      </c>
      <c r="O123" s="1">
        <f t="shared" si="3"/>
        <v>46079.010405092587</v>
      </c>
      <c r="P123" s="2">
        <f t="shared" si="4"/>
        <v>46079.010416666664</v>
      </c>
      <c r="Q123">
        <f t="shared" si="5"/>
        <v>1772064900</v>
      </c>
    </row>
    <row r="124" spans="1:17" x14ac:dyDescent="0.55000000000000004">
      <c r="A124">
        <v>1772065199</v>
      </c>
      <c r="B124" t="s">
        <v>6</v>
      </c>
      <c r="C124" t="s">
        <v>7</v>
      </c>
      <c r="D124">
        <v>5180.9399999999996</v>
      </c>
      <c r="H124">
        <v>5156.01</v>
      </c>
      <c r="J124">
        <v>5155.8599999999997</v>
      </c>
      <c r="O124" s="1">
        <f t="shared" si="3"/>
        <v>46079.013877314814</v>
      </c>
      <c r="P124" s="2">
        <f t="shared" si="4"/>
        <v>46079.013888888891</v>
      </c>
      <c r="Q124">
        <f t="shared" si="5"/>
        <v>1772065200</v>
      </c>
    </row>
    <row r="125" spans="1:17" x14ac:dyDescent="0.55000000000000004">
      <c r="A125">
        <v>1772065499</v>
      </c>
      <c r="B125" t="s">
        <v>6</v>
      </c>
      <c r="C125" t="s">
        <v>7</v>
      </c>
      <c r="D125">
        <v>5185.25</v>
      </c>
      <c r="H125">
        <v>5156.09</v>
      </c>
      <c r="J125">
        <v>5155.8999999999996</v>
      </c>
      <c r="O125" s="1">
        <f t="shared" si="3"/>
        <v>46079.01734953704</v>
      </c>
      <c r="P125" s="2">
        <f t="shared" si="4"/>
        <v>46079.017361111109</v>
      </c>
      <c r="Q125">
        <f t="shared" si="5"/>
        <v>1772065500</v>
      </c>
    </row>
    <row r="126" spans="1:17" x14ac:dyDescent="0.55000000000000004">
      <c r="A126">
        <v>1772065799</v>
      </c>
      <c r="B126" t="s">
        <v>6</v>
      </c>
      <c r="C126" t="s">
        <v>7</v>
      </c>
      <c r="D126">
        <v>5182.32</v>
      </c>
      <c r="H126">
        <v>5156.16</v>
      </c>
      <c r="J126">
        <v>5155.9399999999996</v>
      </c>
      <c r="O126" s="1">
        <f t="shared" si="3"/>
        <v>46079.020821759259</v>
      </c>
      <c r="P126" s="2">
        <f t="shared" si="4"/>
        <v>46079.020833333336</v>
      </c>
      <c r="Q126">
        <f t="shared" si="5"/>
        <v>1772065800</v>
      </c>
    </row>
    <row r="127" spans="1:17" x14ac:dyDescent="0.55000000000000004">
      <c r="A127">
        <v>1772066099</v>
      </c>
      <c r="B127" t="s">
        <v>6</v>
      </c>
      <c r="C127" t="s">
        <v>7</v>
      </c>
      <c r="D127">
        <v>5182.63</v>
      </c>
      <c r="H127">
        <v>5156.24</v>
      </c>
      <c r="J127">
        <v>5155.9799999999996</v>
      </c>
      <c r="O127" s="1">
        <f t="shared" si="3"/>
        <v>46079.024293981478</v>
      </c>
      <c r="P127" s="2">
        <f t="shared" si="4"/>
        <v>46079.024305555555</v>
      </c>
      <c r="Q127">
        <f t="shared" si="5"/>
        <v>1772066100</v>
      </c>
    </row>
    <row r="128" spans="1:17" x14ac:dyDescent="0.55000000000000004">
      <c r="A128">
        <v>1772066399</v>
      </c>
      <c r="B128" t="s">
        <v>6</v>
      </c>
      <c r="C128" t="s">
        <v>7</v>
      </c>
      <c r="D128">
        <v>5188.37</v>
      </c>
      <c r="H128">
        <v>5156.32</v>
      </c>
      <c r="J128">
        <v>5156.0200000000004</v>
      </c>
      <c r="O128" s="1">
        <f t="shared" si="3"/>
        <v>46079.027766203704</v>
      </c>
      <c r="P128" s="2">
        <f t="shared" si="4"/>
        <v>46079.027777777781</v>
      </c>
      <c r="Q128">
        <f t="shared" si="5"/>
        <v>1772066400</v>
      </c>
    </row>
    <row r="129" spans="1:17" x14ac:dyDescent="0.55000000000000004">
      <c r="A129">
        <v>1772066699</v>
      </c>
      <c r="B129" t="s">
        <v>6</v>
      </c>
      <c r="C129" t="s">
        <v>7</v>
      </c>
      <c r="D129">
        <v>5185.97</v>
      </c>
      <c r="H129">
        <v>5156.3900000000003</v>
      </c>
      <c r="J129">
        <v>5156.0600000000004</v>
      </c>
      <c r="O129" s="1">
        <f t="shared" si="3"/>
        <v>46079.03123842593</v>
      </c>
      <c r="P129" s="2">
        <f t="shared" si="4"/>
        <v>46079.03125</v>
      </c>
      <c r="Q129">
        <f t="shared" si="5"/>
        <v>1772066700</v>
      </c>
    </row>
    <row r="130" spans="1:17" x14ac:dyDescent="0.55000000000000004">
      <c r="A130">
        <v>1772066999</v>
      </c>
      <c r="B130" t="s">
        <v>6</v>
      </c>
      <c r="C130" t="s">
        <v>7</v>
      </c>
      <c r="D130">
        <v>5189.7</v>
      </c>
      <c r="H130">
        <v>5156.47</v>
      </c>
      <c r="J130">
        <v>5156.1000000000004</v>
      </c>
      <c r="O130" s="1">
        <f t="shared" ref="O130:O193" si="6">(A130/86400)+25569</f>
        <v>46079.034710648149</v>
      </c>
      <c r="P130" s="2">
        <f t="shared" ref="P130:P193" si="7">CEILING(INT(O130*1440)/1440*288,1)/288</f>
        <v>46079.034722222219</v>
      </c>
      <c r="Q130">
        <f t="shared" si="5"/>
        <v>1772067000</v>
      </c>
    </row>
    <row r="131" spans="1:17" x14ac:dyDescent="0.55000000000000004">
      <c r="A131">
        <v>1772067299</v>
      </c>
      <c r="B131" t="s">
        <v>6</v>
      </c>
      <c r="C131" t="s">
        <v>7</v>
      </c>
      <c r="D131">
        <v>5188.3100000000004</v>
      </c>
      <c r="H131">
        <v>5156.54</v>
      </c>
      <c r="J131">
        <v>5156.1400000000003</v>
      </c>
      <c r="O131" s="1">
        <f t="shared" si="6"/>
        <v>46079.038182870368</v>
      </c>
      <c r="P131" s="2">
        <f t="shared" si="7"/>
        <v>46079.038194444445</v>
      </c>
      <c r="Q131">
        <f t="shared" ref="Q131:Q194" si="8">MROUND((P131-25569)*86400,300)</f>
        <v>1772067300</v>
      </c>
    </row>
    <row r="132" spans="1:17" x14ac:dyDescent="0.55000000000000004">
      <c r="A132">
        <v>1772067599</v>
      </c>
      <c r="B132" t="s">
        <v>6</v>
      </c>
      <c r="C132" t="s">
        <v>7</v>
      </c>
      <c r="D132">
        <v>5194.75</v>
      </c>
      <c r="E132">
        <v>5198.49</v>
      </c>
      <c r="F132">
        <v>5198.49</v>
      </c>
      <c r="H132">
        <v>5156.62</v>
      </c>
      <c r="J132">
        <v>5156.17</v>
      </c>
      <c r="K132">
        <v>5198.49</v>
      </c>
      <c r="O132" s="1">
        <f t="shared" si="6"/>
        <v>46079.041655092587</v>
      </c>
      <c r="P132" s="2">
        <f t="shared" si="7"/>
        <v>46079.041666666664</v>
      </c>
      <c r="Q132">
        <f t="shared" si="8"/>
        <v>1772067600</v>
      </c>
    </row>
    <row r="133" spans="1:17" x14ac:dyDescent="0.55000000000000004">
      <c r="A133">
        <v>1772067899</v>
      </c>
      <c r="B133" t="s">
        <v>6</v>
      </c>
      <c r="C133" t="s">
        <v>7</v>
      </c>
      <c r="D133">
        <v>5183.93</v>
      </c>
      <c r="E133">
        <v>5198.5</v>
      </c>
      <c r="F133">
        <v>5198.46</v>
      </c>
      <c r="H133">
        <v>5156.6899999999996</v>
      </c>
      <c r="J133">
        <v>5156.21</v>
      </c>
      <c r="O133" s="1">
        <f t="shared" si="6"/>
        <v>46079.045127314814</v>
      </c>
      <c r="P133" s="2">
        <f t="shared" si="7"/>
        <v>46079.045138888891</v>
      </c>
      <c r="Q133">
        <f t="shared" si="8"/>
        <v>1772067900</v>
      </c>
    </row>
    <row r="134" spans="1:17" x14ac:dyDescent="0.55000000000000004">
      <c r="A134">
        <v>1772068199</v>
      </c>
      <c r="B134" t="s">
        <v>6</v>
      </c>
      <c r="C134" t="s">
        <v>7</v>
      </c>
      <c r="D134">
        <v>5187.53</v>
      </c>
      <c r="E134">
        <v>5198.5</v>
      </c>
      <c r="F134">
        <v>5198.4399999999996</v>
      </c>
      <c r="H134">
        <v>5156.7700000000004</v>
      </c>
      <c r="J134">
        <v>5156.25</v>
      </c>
      <c r="O134" s="1">
        <f t="shared" si="6"/>
        <v>46079.04859953704</v>
      </c>
      <c r="P134" s="2">
        <f t="shared" si="7"/>
        <v>46079.048611111109</v>
      </c>
      <c r="Q134">
        <f t="shared" si="8"/>
        <v>1772068200</v>
      </c>
    </row>
    <row r="135" spans="1:17" x14ac:dyDescent="0.55000000000000004">
      <c r="A135">
        <v>1772068499</v>
      </c>
      <c r="B135" t="s">
        <v>6</v>
      </c>
      <c r="C135" t="s">
        <v>7</v>
      </c>
      <c r="D135">
        <v>5189.46</v>
      </c>
      <c r="E135">
        <v>5198.51</v>
      </c>
      <c r="F135">
        <v>5198.41</v>
      </c>
      <c r="H135">
        <v>5156.84</v>
      </c>
      <c r="J135">
        <v>5156.29</v>
      </c>
      <c r="O135" s="1">
        <f t="shared" si="6"/>
        <v>46079.052071759259</v>
      </c>
      <c r="P135" s="2">
        <f t="shared" si="7"/>
        <v>46079.052083333336</v>
      </c>
      <c r="Q135">
        <f t="shared" si="8"/>
        <v>1772068500</v>
      </c>
    </row>
    <row r="136" spans="1:17" x14ac:dyDescent="0.55000000000000004">
      <c r="A136">
        <v>1772068799</v>
      </c>
      <c r="B136" t="s">
        <v>6</v>
      </c>
      <c r="C136" t="s">
        <v>7</v>
      </c>
      <c r="D136">
        <v>5186.05</v>
      </c>
      <c r="E136">
        <v>5198.51</v>
      </c>
      <c r="F136">
        <v>5198.3900000000003</v>
      </c>
      <c r="H136">
        <v>5156.92</v>
      </c>
      <c r="J136">
        <v>5156.33</v>
      </c>
      <c r="O136" s="1">
        <f t="shared" si="6"/>
        <v>46079.055543981478</v>
      </c>
      <c r="P136" s="2">
        <f t="shared" si="7"/>
        <v>46079.055555555555</v>
      </c>
      <c r="Q136">
        <f t="shared" si="8"/>
        <v>1772068800</v>
      </c>
    </row>
    <row r="137" spans="1:17" x14ac:dyDescent="0.55000000000000004">
      <c r="A137">
        <v>1772069099</v>
      </c>
      <c r="B137" t="s">
        <v>6</v>
      </c>
      <c r="C137" t="s">
        <v>7</v>
      </c>
      <c r="D137">
        <v>5180.54</v>
      </c>
      <c r="E137">
        <v>5198.5200000000004</v>
      </c>
      <c r="F137">
        <v>5198.3599999999997</v>
      </c>
      <c r="H137">
        <v>5157</v>
      </c>
      <c r="J137">
        <v>5156.37</v>
      </c>
      <c r="O137" s="1">
        <f t="shared" si="6"/>
        <v>46079.059016203704</v>
      </c>
      <c r="P137" s="2">
        <f t="shared" si="7"/>
        <v>46079.059027777781</v>
      </c>
      <c r="Q137">
        <f t="shared" si="8"/>
        <v>1772069100</v>
      </c>
    </row>
    <row r="138" spans="1:17" x14ac:dyDescent="0.55000000000000004">
      <c r="A138">
        <v>1772069399</v>
      </c>
      <c r="B138" t="s">
        <v>6</v>
      </c>
      <c r="C138" t="s">
        <v>7</v>
      </c>
      <c r="D138">
        <v>5187.99</v>
      </c>
      <c r="E138">
        <v>5198.5200000000004</v>
      </c>
      <c r="F138">
        <v>5198.33</v>
      </c>
      <c r="H138">
        <v>5157.07</v>
      </c>
      <c r="J138">
        <v>5156.41</v>
      </c>
      <c r="O138" s="1">
        <f t="shared" si="6"/>
        <v>46079.06248842593</v>
      </c>
      <c r="P138" s="2">
        <f t="shared" si="7"/>
        <v>46079.0625</v>
      </c>
      <c r="Q138">
        <f t="shared" si="8"/>
        <v>1772069400</v>
      </c>
    </row>
    <row r="139" spans="1:17" x14ac:dyDescent="0.55000000000000004">
      <c r="A139">
        <v>1772069699</v>
      </c>
      <c r="B139" t="s">
        <v>6</v>
      </c>
      <c r="C139" t="s">
        <v>7</v>
      </c>
      <c r="D139">
        <v>5185.42</v>
      </c>
      <c r="E139">
        <v>5198.53</v>
      </c>
      <c r="F139">
        <v>5198.3100000000004</v>
      </c>
      <c r="H139">
        <v>5157.1499999999996</v>
      </c>
      <c r="J139">
        <v>5156.45</v>
      </c>
      <c r="O139" s="1">
        <f t="shared" si="6"/>
        <v>46079.065960648149</v>
      </c>
      <c r="P139" s="2">
        <f t="shared" si="7"/>
        <v>46079.065972222219</v>
      </c>
      <c r="Q139">
        <f t="shared" si="8"/>
        <v>1772069700</v>
      </c>
    </row>
    <row r="140" spans="1:17" x14ac:dyDescent="0.55000000000000004">
      <c r="A140">
        <v>1772069999</v>
      </c>
      <c r="B140" t="s">
        <v>6</v>
      </c>
      <c r="C140" t="s">
        <v>7</v>
      </c>
      <c r="D140">
        <v>5189.54</v>
      </c>
      <c r="E140">
        <v>5198.53</v>
      </c>
      <c r="F140">
        <v>5198.28</v>
      </c>
      <c r="H140">
        <v>5157.22</v>
      </c>
      <c r="J140">
        <v>5156.4799999999996</v>
      </c>
      <c r="O140" s="1">
        <f t="shared" si="6"/>
        <v>46079.069432870368</v>
      </c>
      <c r="P140" s="2">
        <f t="shared" si="7"/>
        <v>46079.069444444445</v>
      </c>
      <c r="Q140">
        <f t="shared" si="8"/>
        <v>1772070000</v>
      </c>
    </row>
    <row r="141" spans="1:17" x14ac:dyDescent="0.55000000000000004">
      <c r="A141">
        <v>1772070299</v>
      </c>
      <c r="B141" t="s">
        <v>6</v>
      </c>
      <c r="C141" t="s">
        <v>7</v>
      </c>
      <c r="D141">
        <v>5189.93</v>
      </c>
      <c r="E141">
        <v>5198.54</v>
      </c>
      <c r="F141">
        <v>5198.26</v>
      </c>
      <c r="H141">
        <v>5157.3</v>
      </c>
      <c r="J141">
        <v>5156.5200000000004</v>
      </c>
      <c r="O141" s="1">
        <f t="shared" si="6"/>
        <v>46079.072905092587</v>
      </c>
      <c r="P141" s="2">
        <f t="shared" si="7"/>
        <v>46079.072916666664</v>
      </c>
      <c r="Q141">
        <f t="shared" si="8"/>
        <v>1772070300</v>
      </c>
    </row>
    <row r="142" spans="1:17" x14ac:dyDescent="0.55000000000000004">
      <c r="A142">
        <v>1772070599</v>
      </c>
      <c r="B142" t="s">
        <v>6</v>
      </c>
      <c r="C142" t="s">
        <v>7</v>
      </c>
      <c r="D142">
        <v>5191.16</v>
      </c>
      <c r="E142">
        <v>5198.55</v>
      </c>
      <c r="F142">
        <v>5198.2299999999996</v>
      </c>
      <c r="H142">
        <v>5157.37</v>
      </c>
      <c r="J142">
        <v>5156.5600000000004</v>
      </c>
      <c r="O142" s="1">
        <f t="shared" si="6"/>
        <v>46079.076377314814</v>
      </c>
      <c r="P142" s="2">
        <f t="shared" si="7"/>
        <v>46079.076388888891</v>
      </c>
      <c r="Q142">
        <f t="shared" si="8"/>
        <v>1772070600</v>
      </c>
    </row>
    <row r="143" spans="1:17" x14ac:dyDescent="0.55000000000000004">
      <c r="A143">
        <v>1772070899</v>
      </c>
      <c r="B143" t="s">
        <v>6</v>
      </c>
      <c r="C143" t="s">
        <v>7</v>
      </c>
      <c r="D143">
        <v>5191.71</v>
      </c>
      <c r="E143">
        <v>5198.55</v>
      </c>
      <c r="F143">
        <v>5198.2</v>
      </c>
      <c r="H143">
        <v>5157.45</v>
      </c>
      <c r="J143">
        <v>5156.6000000000004</v>
      </c>
      <c r="O143" s="1">
        <f t="shared" si="6"/>
        <v>46079.07984953704</v>
      </c>
      <c r="P143" s="2">
        <f t="shared" si="7"/>
        <v>46079.079861111109</v>
      </c>
      <c r="Q143">
        <f t="shared" si="8"/>
        <v>1772070900</v>
      </c>
    </row>
    <row r="144" spans="1:17" x14ac:dyDescent="0.55000000000000004">
      <c r="A144">
        <v>1772071199</v>
      </c>
      <c r="B144" t="s">
        <v>6</v>
      </c>
      <c r="C144" t="s">
        <v>7</v>
      </c>
      <c r="D144">
        <v>5190.17</v>
      </c>
      <c r="E144">
        <v>5198.5600000000004</v>
      </c>
      <c r="F144">
        <v>5198.18</v>
      </c>
      <c r="H144">
        <v>5157.53</v>
      </c>
      <c r="J144">
        <v>5156.6400000000003</v>
      </c>
      <c r="O144" s="1">
        <f t="shared" si="6"/>
        <v>46079.083321759259</v>
      </c>
      <c r="P144" s="2">
        <f t="shared" si="7"/>
        <v>46079.083333333336</v>
      </c>
      <c r="Q144">
        <f t="shared" si="8"/>
        <v>1772071200</v>
      </c>
    </row>
    <row r="145" spans="1:17" x14ac:dyDescent="0.55000000000000004">
      <c r="A145">
        <v>1772071499</v>
      </c>
      <c r="B145" t="s">
        <v>6</v>
      </c>
      <c r="C145" t="s">
        <v>7</v>
      </c>
      <c r="D145">
        <v>5187.26</v>
      </c>
      <c r="E145">
        <v>5198.5600000000004</v>
      </c>
      <c r="F145">
        <v>5198.1499999999996</v>
      </c>
      <c r="H145">
        <v>5157.6000000000004</v>
      </c>
      <c r="J145">
        <v>5156.68</v>
      </c>
      <c r="O145" s="1">
        <f t="shared" si="6"/>
        <v>46079.086793981478</v>
      </c>
      <c r="P145" s="2">
        <f t="shared" si="7"/>
        <v>46079.086805555555</v>
      </c>
      <c r="Q145">
        <f t="shared" si="8"/>
        <v>1772071500</v>
      </c>
    </row>
    <row r="146" spans="1:17" x14ac:dyDescent="0.55000000000000004">
      <c r="A146">
        <v>1772071799</v>
      </c>
      <c r="B146" t="s">
        <v>6</v>
      </c>
      <c r="C146" t="s">
        <v>7</v>
      </c>
      <c r="D146">
        <v>5183.0600000000004</v>
      </c>
      <c r="E146">
        <v>5198.57</v>
      </c>
      <c r="F146">
        <v>5198.13</v>
      </c>
      <c r="H146">
        <v>5157.68</v>
      </c>
      <c r="J146">
        <v>5156.72</v>
      </c>
      <c r="O146" s="1">
        <f t="shared" si="6"/>
        <v>46079.090266203704</v>
      </c>
      <c r="P146" s="2">
        <f t="shared" si="7"/>
        <v>46079.090277777781</v>
      </c>
      <c r="Q146">
        <f t="shared" si="8"/>
        <v>1772071800</v>
      </c>
    </row>
    <row r="147" spans="1:17" x14ac:dyDescent="0.55000000000000004">
      <c r="A147">
        <v>1772072099</v>
      </c>
      <c r="B147" t="s">
        <v>6</v>
      </c>
      <c r="C147" t="s">
        <v>7</v>
      </c>
      <c r="D147">
        <v>5188.25</v>
      </c>
      <c r="E147">
        <v>5198.57</v>
      </c>
      <c r="F147">
        <v>5198.1000000000004</v>
      </c>
      <c r="H147">
        <v>5157.75</v>
      </c>
      <c r="J147">
        <v>5156.76</v>
      </c>
      <c r="O147" s="1">
        <f t="shared" si="6"/>
        <v>46079.09373842593</v>
      </c>
      <c r="P147" s="2">
        <f t="shared" si="7"/>
        <v>46079.09375</v>
      </c>
      <c r="Q147">
        <f t="shared" si="8"/>
        <v>1772072100</v>
      </c>
    </row>
    <row r="148" spans="1:17" x14ac:dyDescent="0.55000000000000004">
      <c r="A148">
        <v>1772072399</v>
      </c>
      <c r="B148" t="s">
        <v>6</v>
      </c>
      <c r="C148" t="s">
        <v>7</v>
      </c>
      <c r="D148">
        <v>5183.4399999999996</v>
      </c>
      <c r="E148">
        <v>5198.58</v>
      </c>
      <c r="F148">
        <v>5198.07</v>
      </c>
      <c r="H148">
        <v>5157.83</v>
      </c>
      <c r="J148">
        <v>5156.79</v>
      </c>
      <c r="O148" s="1">
        <f t="shared" si="6"/>
        <v>46079.097210648149</v>
      </c>
      <c r="P148" s="2">
        <f t="shared" si="7"/>
        <v>46079.097222222219</v>
      </c>
      <c r="Q148">
        <f t="shared" si="8"/>
        <v>1772072400</v>
      </c>
    </row>
    <row r="149" spans="1:17" x14ac:dyDescent="0.55000000000000004">
      <c r="A149">
        <v>1772072699</v>
      </c>
      <c r="B149" t="s">
        <v>6</v>
      </c>
      <c r="C149" t="s">
        <v>7</v>
      </c>
      <c r="D149">
        <v>5180.79</v>
      </c>
      <c r="E149">
        <v>5198.58</v>
      </c>
      <c r="F149">
        <v>5198.05</v>
      </c>
      <c r="H149">
        <v>5157.8999999999996</v>
      </c>
      <c r="J149">
        <v>5156.83</v>
      </c>
      <c r="O149" s="1">
        <f t="shared" si="6"/>
        <v>46079.100682870368</v>
      </c>
      <c r="P149" s="2">
        <f t="shared" si="7"/>
        <v>46079.100694444445</v>
      </c>
      <c r="Q149">
        <f t="shared" si="8"/>
        <v>1772072700</v>
      </c>
    </row>
    <row r="150" spans="1:17" x14ac:dyDescent="0.55000000000000004">
      <c r="A150">
        <v>1772072999</v>
      </c>
      <c r="B150" t="s">
        <v>6</v>
      </c>
      <c r="C150" t="s">
        <v>7</v>
      </c>
      <c r="D150">
        <v>5178.87</v>
      </c>
      <c r="E150">
        <v>5198.59</v>
      </c>
      <c r="F150">
        <v>5198.0200000000004</v>
      </c>
      <c r="H150">
        <v>5157.9799999999996</v>
      </c>
      <c r="J150">
        <v>5156.87</v>
      </c>
      <c r="O150" s="1">
        <f t="shared" si="6"/>
        <v>46079.104155092587</v>
      </c>
      <c r="P150" s="2">
        <f t="shared" si="7"/>
        <v>46079.104166666664</v>
      </c>
      <c r="Q150">
        <f t="shared" si="8"/>
        <v>1772073000</v>
      </c>
    </row>
    <row r="151" spans="1:17" x14ac:dyDescent="0.55000000000000004">
      <c r="A151">
        <v>1772073299</v>
      </c>
      <c r="B151" t="s">
        <v>6</v>
      </c>
      <c r="C151" t="s">
        <v>7</v>
      </c>
      <c r="D151">
        <v>5180.5200000000004</v>
      </c>
      <c r="E151">
        <v>5198.6000000000004</v>
      </c>
      <c r="F151">
        <v>5198</v>
      </c>
      <c r="H151">
        <v>5158.05</v>
      </c>
      <c r="J151">
        <v>5156.91</v>
      </c>
      <c r="O151" s="1">
        <f t="shared" si="6"/>
        <v>46079.107627314814</v>
      </c>
      <c r="P151" s="2">
        <f t="shared" si="7"/>
        <v>46079.107638888891</v>
      </c>
      <c r="Q151">
        <f t="shared" si="8"/>
        <v>1772073300</v>
      </c>
    </row>
    <row r="152" spans="1:17" x14ac:dyDescent="0.55000000000000004">
      <c r="A152">
        <v>1772073599</v>
      </c>
      <c r="B152" t="s">
        <v>6</v>
      </c>
      <c r="C152" t="s">
        <v>7</v>
      </c>
      <c r="D152">
        <v>5176.09</v>
      </c>
      <c r="E152">
        <v>5198.6000000000004</v>
      </c>
      <c r="F152">
        <v>5197.97</v>
      </c>
      <c r="H152">
        <v>5158.13</v>
      </c>
      <c r="I152">
        <v>5174.34</v>
      </c>
      <c r="J152">
        <v>5156.95</v>
      </c>
      <c r="L152">
        <v>5174.34</v>
      </c>
      <c r="O152" s="1">
        <f t="shared" si="6"/>
        <v>46079.11109953704</v>
      </c>
      <c r="P152" s="2">
        <f t="shared" si="7"/>
        <v>46079.111111111109</v>
      </c>
      <c r="Q152">
        <f t="shared" si="8"/>
        <v>1772073600</v>
      </c>
    </row>
    <row r="153" spans="1:17" x14ac:dyDescent="0.55000000000000004">
      <c r="A153">
        <v>1772073899</v>
      </c>
      <c r="B153" t="s">
        <v>6</v>
      </c>
      <c r="C153" t="s">
        <v>7</v>
      </c>
      <c r="D153">
        <v>5180.78</v>
      </c>
      <c r="E153">
        <v>5198.6099999999997</v>
      </c>
      <c r="F153">
        <v>5197.9399999999996</v>
      </c>
      <c r="H153">
        <v>5158.21</v>
      </c>
      <c r="I153">
        <v>5174.3599999999997</v>
      </c>
      <c r="J153">
        <v>5156.99</v>
      </c>
      <c r="O153" s="1">
        <f t="shared" si="6"/>
        <v>46079.114571759259</v>
      </c>
      <c r="P153" s="2">
        <f t="shared" si="7"/>
        <v>46079.114583333336</v>
      </c>
      <c r="Q153">
        <f t="shared" si="8"/>
        <v>1772073900</v>
      </c>
    </row>
    <row r="154" spans="1:17" x14ac:dyDescent="0.55000000000000004">
      <c r="A154">
        <v>1772074199</v>
      </c>
      <c r="B154" t="s">
        <v>6</v>
      </c>
      <c r="C154" t="s">
        <v>7</v>
      </c>
      <c r="D154">
        <v>5184.6899999999996</v>
      </c>
      <c r="E154">
        <v>5198.6099999999997</v>
      </c>
      <c r="F154">
        <v>5197.92</v>
      </c>
      <c r="H154">
        <v>5158.28</v>
      </c>
      <c r="I154">
        <v>5174.38</v>
      </c>
      <c r="J154">
        <v>5157.03</v>
      </c>
      <c r="O154" s="1">
        <f t="shared" si="6"/>
        <v>46079.118043981478</v>
      </c>
      <c r="P154" s="2">
        <f t="shared" si="7"/>
        <v>46079.118055555555</v>
      </c>
      <c r="Q154">
        <f t="shared" si="8"/>
        <v>1772074200</v>
      </c>
    </row>
    <row r="155" spans="1:17" x14ac:dyDescent="0.55000000000000004">
      <c r="A155">
        <v>1772074499</v>
      </c>
      <c r="B155" t="s">
        <v>6</v>
      </c>
      <c r="C155" t="s">
        <v>7</v>
      </c>
      <c r="D155">
        <v>5184.34</v>
      </c>
      <c r="E155">
        <v>5198.62</v>
      </c>
      <c r="F155">
        <v>5197.8900000000003</v>
      </c>
      <c r="H155">
        <v>5158.3599999999997</v>
      </c>
      <c r="I155">
        <v>5174.41</v>
      </c>
      <c r="J155">
        <v>5157.07</v>
      </c>
      <c r="O155" s="1">
        <f t="shared" si="6"/>
        <v>46079.121516203704</v>
      </c>
      <c r="P155" s="2">
        <f t="shared" si="7"/>
        <v>46079.121527777781</v>
      </c>
      <c r="Q155">
        <f t="shared" si="8"/>
        <v>1772074500</v>
      </c>
    </row>
    <row r="156" spans="1:17" x14ac:dyDescent="0.55000000000000004">
      <c r="A156">
        <v>1772074799</v>
      </c>
      <c r="B156" t="s">
        <v>6</v>
      </c>
      <c r="C156" t="s">
        <v>7</v>
      </c>
      <c r="D156">
        <v>5187.4399999999996</v>
      </c>
      <c r="E156">
        <v>5198.62</v>
      </c>
      <c r="F156">
        <v>5197.87</v>
      </c>
      <c r="H156">
        <v>5158.43</v>
      </c>
      <c r="I156">
        <v>5174.43</v>
      </c>
      <c r="J156">
        <v>5157.1000000000004</v>
      </c>
      <c r="O156" s="1">
        <f t="shared" si="6"/>
        <v>46079.12498842593</v>
      </c>
      <c r="P156" s="2">
        <f t="shared" si="7"/>
        <v>46079.125</v>
      </c>
      <c r="Q156">
        <f t="shared" si="8"/>
        <v>1772074800</v>
      </c>
    </row>
    <row r="157" spans="1:17" x14ac:dyDescent="0.55000000000000004">
      <c r="A157">
        <v>1772075099</v>
      </c>
      <c r="B157" t="s">
        <v>6</v>
      </c>
      <c r="C157" t="s">
        <v>7</v>
      </c>
      <c r="D157">
        <v>5185.97</v>
      </c>
      <c r="E157">
        <v>5198.63</v>
      </c>
      <c r="F157">
        <v>5197.84</v>
      </c>
      <c r="H157">
        <v>5158.51</v>
      </c>
      <c r="I157">
        <v>5174.45</v>
      </c>
      <c r="J157">
        <v>5157.1400000000003</v>
      </c>
      <c r="O157" s="1">
        <f t="shared" si="6"/>
        <v>46079.128460648149</v>
      </c>
      <c r="P157" s="2">
        <f t="shared" si="7"/>
        <v>46079.128472222219</v>
      </c>
      <c r="Q157">
        <f t="shared" si="8"/>
        <v>1772075100</v>
      </c>
    </row>
    <row r="158" spans="1:17" x14ac:dyDescent="0.55000000000000004">
      <c r="A158">
        <v>1772075399</v>
      </c>
      <c r="B158" t="s">
        <v>6</v>
      </c>
      <c r="C158" t="s">
        <v>7</v>
      </c>
      <c r="D158">
        <v>5187.26</v>
      </c>
      <c r="E158">
        <v>5198.6400000000003</v>
      </c>
      <c r="F158">
        <v>5197.8100000000004</v>
      </c>
      <c r="H158">
        <v>5158.58</v>
      </c>
      <c r="I158">
        <v>5174.47</v>
      </c>
      <c r="J158">
        <v>5157.18</v>
      </c>
      <c r="O158" s="1">
        <f t="shared" si="6"/>
        <v>46079.131932870368</v>
      </c>
      <c r="P158" s="2">
        <f t="shared" si="7"/>
        <v>46079.131944444445</v>
      </c>
      <c r="Q158">
        <f t="shared" si="8"/>
        <v>1772075400</v>
      </c>
    </row>
    <row r="159" spans="1:17" x14ac:dyDescent="0.55000000000000004">
      <c r="A159">
        <v>1772075699</v>
      </c>
      <c r="B159" t="s">
        <v>6</v>
      </c>
      <c r="C159" t="s">
        <v>7</v>
      </c>
      <c r="D159">
        <v>5190.1899999999996</v>
      </c>
      <c r="E159">
        <v>5198.6400000000003</v>
      </c>
      <c r="F159">
        <v>5197.79</v>
      </c>
      <c r="H159">
        <v>5158.66</v>
      </c>
      <c r="I159">
        <v>5174.5</v>
      </c>
      <c r="J159">
        <v>5157.22</v>
      </c>
      <c r="O159" s="1">
        <f t="shared" si="6"/>
        <v>46079.135405092587</v>
      </c>
      <c r="P159" s="2">
        <f t="shared" si="7"/>
        <v>46079.135416666664</v>
      </c>
      <c r="Q159">
        <f t="shared" si="8"/>
        <v>1772075700</v>
      </c>
    </row>
    <row r="160" spans="1:17" x14ac:dyDescent="0.55000000000000004">
      <c r="A160">
        <v>1772075999</v>
      </c>
      <c r="B160" t="s">
        <v>6</v>
      </c>
      <c r="C160" t="s">
        <v>7</v>
      </c>
      <c r="D160">
        <v>5191.04</v>
      </c>
      <c r="E160">
        <v>5198.6499999999996</v>
      </c>
      <c r="F160">
        <v>5197.76</v>
      </c>
      <c r="H160">
        <v>5158.74</v>
      </c>
      <c r="I160">
        <v>5174.5200000000004</v>
      </c>
      <c r="J160">
        <v>5157.26</v>
      </c>
      <c r="O160" s="1">
        <f t="shared" si="6"/>
        <v>46079.138877314814</v>
      </c>
      <c r="P160" s="2">
        <f t="shared" si="7"/>
        <v>46079.138888888891</v>
      </c>
      <c r="Q160">
        <f t="shared" si="8"/>
        <v>1772076000</v>
      </c>
    </row>
    <row r="161" spans="1:17" x14ac:dyDescent="0.55000000000000004">
      <c r="A161">
        <v>1772076299</v>
      </c>
      <c r="B161" t="s">
        <v>6</v>
      </c>
      <c r="C161" t="s">
        <v>7</v>
      </c>
      <c r="D161">
        <v>5188.3500000000004</v>
      </c>
      <c r="E161">
        <v>5198.6499999999996</v>
      </c>
      <c r="F161">
        <v>5197.74</v>
      </c>
      <c r="H161">
        <v>5158.8100000000004</v>
      </c>
      <c r="I161">
        <v>5174.54</v>
      </c>
      <c r="J161">
        <v>5157.3</v>
      </c>
      <c r="O161" s="1">
        <f t="shared" si="6"/>
        <v>46079.14234953704</v>
      </c>
      <c r="P161" s="2">
        <f t="shared" si="7"/>
        <v>46079.142361111109</v>
      </c>
      <c r="Q161">
        <f t="shared" si="8"/>
        <v>1772076300</v>
      </c>
    </row>
    <row r="162" spans="1:17" x14ac:dyDescent="0.55000000000000004">
      <c r="A162">
        <v>1772076599</v>
      </c>
      <c r="B162" t="s">
        <v>6</v>
      </c>
      <c r="C162" t="s">
        <v>7</v>
      </c>
      <c r="D162">
        <v>5188.5600000000004</v>
      </c>
      <c r="E162">
        <v>5198.66</v>
      </c>
      <c r="F162">
        <v>5197.71</v>
      </c>
      <c r="H162">
        <v>5158.8900000000003</v>
      </c>
      <c r="I162">
        <v>5174.5600000000004</v>
      </c>
      <c r="J162">
        <v>5157.34</v>
      </c>
      <c r="O162" s="1">
        <f t="shared" si="6"/>
        <v>46079.145821759259</v>
      </c>
      <c r="P162" s="2">
        <f t="shared" si="7"/>
        <v>46079.145833333336</v>
      </c>
      <c r="Q162">
        <f t="shared" si="8"/>
        <v>1772076600</v>
      </c>
    </row>
    <row r="163" spans="1:17" x14ac:dyDescent="0.55000000000000004">
      <c r="A163">
        <v>1772076899</v>
      </c>
      <c r="B163" t="s">
        <v>6</v>
      </c>
      <c r="C163" t="s">
        <v>7</v>
      </c>
      <c r="D163">
        <v>5186.58</v>
      </c>
      <c r="E163">
        <v>5198.66</v>
      </c>
      <c r="F163">
        <v>5197.68</v>
      </c>
      <c r="H163">
        <v>5158.96</v>
      </c>
      <c r="I163">
        <v>5174.58</v>
      </c>
      <c r="J163">
        <v>5157.37</v>
      </c>
      <c r="O163" s="1">
        <f t="shared" si="6"/>
        <v>46079.149293981478</v>
      </c>
      <c r="P163" s="2">
        <f t="shared" si="7"/>
        <v>46079.149305555555</v>
      </c>
      <c r="Q163">
        <f t="shared" si="8"/>
        <v>1772076900</v>
      </c>
    </row>
    <row r="164" spans="1:17" x14ac:dyDescent="0.55000000000000004">
      <c r="A164">
        <v>1772077199</v>
      </c>
      <c r="B164" t="s">
        <v>6</v>
      </c>
      <c r="C164" t="s">
        <v>7</v>
      </c>
      <c r="D164">
        <v>5186.18</v>
      </c>
      <c r="E164">
        <v>5198.67</v>
      </c>
      <c r="F164">
        <v>5197.66</v>
      </c>
      <c r="H164">
        <v>5159.04</v>
      </c>
      <c r="I164">
        <v>5174.6099999999997</v>
      </c>
      <c r="J164">
        <v>5157.41</v>
      </c>
      <c r="O164" s="1">
        <f t="shared" si="6"/>
        <v>46079.152766203704</v>
      </c>
      <c r="P164" s="2">
        <f t="shared" si="7"/>
        <v>46079.152777777781</v>
      </c>
      <c r="Q164">
        <f t="shared" si="8"/>
        <v>1772077200</v>
      </c>
    </row>
    <row r="165" spans="1:17" x14ac:dyDescent="0.55000000000000004">
      <c r="A165">
        <v>1772077499</v>
      </c>
      <c r="B165" t="s">
        <v>6</v>
      </c>
      <c r="C165" t="s">
        <v>7</v>
      </c>
      <c r="D165">
        <v>5188.6099999999997</v>
      </c>
      <c r="E165">
        <v>5198.67</v>
      </c>
      <c r="F165">
        <v>5197.63</v>
      </c>
      <c r="H165">
        <v>5159.1099999999997</v>
      </c>
      <c r="I165">
        <v>5174.63</v>
      </c>
      <c r="J165">
        <v>5157.45</v>
      </c>
      <c r="O165" s="1">
        <f t="shared" si="6"/>
        <v>46079.15623842593</v>
      </c>
      <c r="P165" s="2">
        <f t="shared" si="7"/>
        <v>46079.15625</v>
      </c>
      <c r="Q165">
        <f t="shared" si="8"/>
        <v>1772077500</v>
      </c>
    </row>
    <row r="166" spans="1:17" x14ac:dyDescent="0.55000000000000004">
      <c r="A166">
        <v>1772077799</v>
      </c>
      <c r="B166" t="s">
        <v>6</v>
      </c>
      <c r="C166" t="s">
        <v>7</v>
      </c>
      <c r="D166">
        <v>5191.34</v>
      </c>
      <c r="E166">
        <v>5198.68</v>
      </c>
      <c r="F166">
        <v>5197.6099999999997</v>
      </c>
      <c r="H166">
        <v>5159.1899999999996</v>
      </c>
      <c r="I166">
        <v>5174.6499999999996</v>
      </c>
      <c r="J166">
        <v>5157.49</v>
      </c>
      <c r="O166" s="1">
        <f t="shared" si="6"/>
        <v>46079.159710648149</v>
      </c>
      <c r="P166" s="2">
        <f t="shared" si="7"/>
        <v>46079.159722222219</v>
      </c>
      <c r="Q166">
        <f t="shared" si="8"/>
        <v>1772077800</v>
      </c>
    </row>
    <row r="167" spans="1:17" x14ac:dyDescent="0.55000000000000004">
      <c r="A167">
        <v>1772078099</v>
      </c>
      <c r="B167" t="s">
        <v>6</v>
      </c>
      <c r="C167" t="s">
        <v>7</v>
      </c>
      <c r="D167">
        <v>5192.63</v>
      </c>
      <c r="E167">
        <v>5198.6899999999996</v>
      </c>
      <c r="F167">
        <v>5197.58</v>
      </c>
      <c r="H167">
        <v>5159.2700000000004</v>
      </c>
      <c r="I167">
        <v>5174.67</v>
      </c>
      <c r="J167">
        <v>5157.53</v>
      </c>
      <c r="O167" s="1">
        <f t="shared" si="6"/>
        <v>46079.163182870368</v>
      </c>
      <c r="P167" s="2">
        <f t="shared" si="7"/>
        <v>46079.163194444445</v>
      </c>
      <c r="Q167">
        <f t="shared" si="8"/>
        <v>1772078100</v>
      </c>
    </row>
    <row r="168" spans="1:17" x14ac:dyDescent="0.55000000000000004">
      <c r="A168">
        <v>1772078399</v>
      </c>
      <c r="B168" t="s">
        <v>6</v>
      </c>
      <c r="C168" t="s">
        <v>7</v>
      </c>
      <c r="D168">
        <v>5194.08</v>
      </c>
      <c r="E168">
        <v>5198.6899999999996</v>
      </c>
      <c r="F168">
        <v>5197.5600000000004</v>
      </c>
      <c r="H168">
        <v>5159.34</v>
      </c>
      <c r="I168">
        <v>5174.6899999999996</v>
      </c>
      <c r="J168">
        <v>5157.57</v>
      </c>
      <c r="O168" s="1">
        <f t="shared" si="6"/>
        <v>46079.166655092587</v>
      </c>
      <c r="P168" s="2">
        <f t="shared" si="7"/>
        <v>46079.166666666664</v>
      </c>
      <c r="Q168">
        <f t="shared" si="8"/>
        <v>1772078400</v>
      </c>
    </row>
    <row r="169" spans="1:17" x14ac:dyDescent="0.55000000000000004">
      <c r="A169">
        <v>1772078699</v>
      </c>
      <c r="B169" t="s">
        <v>6</v>
      </c>
      <c r="C169" t="s">
        <v>7</v>
      </c>
      <c r="D169">
        <v>5195.76</v>
      </c>
      <c r="E169">
        <v>5198.7</v>
      </c>
      <c r="F169">
        <v>5197.53</v>
      </c>
      <c r="H169">
        <v>5159.42</v>
      </c>
      <c r="I169">
        <v>5174.72</v>
      </c>
      <c r="J169">
        <v>5157.6099999999997</v>
      </c>
      <c r="O169" s="1">
        <f t="shared" si="6"/>
        <v>46079.170127314814</v>
      </c>
      <c r="P169" s="2">
        <f t="shared" si="7"/>
        <v>46079.170138888891</v>
      </c>
      <c r="Q169">
        <f t="shared" si="8"/>
        <v>1772078700</v>
      </c>
    </row>
    <row r="170" spans="1:17" x14ac:dyDescent="0.55000000000000004">
      <c r="A170">
        <v>1772078999</v>
      </c>
      <c r="B170" t="s">
        <v>6</v>
      </c>
      <c r="C170" t="s">
        <v>7</v>
      </c>
      <c r="D170">
        <v>5196.8</v>
      </c>
      <c r="E170">
        <v>5198.7</v>
      </c>
      <c r="F170">
        <v>5197.5</v>
      </c>
      <c r="H170">
        <v>5159.49</v>
      </c>
      <c r="I170">
        <v>5174.74</v>
      </c>
      <c r="J170">
        <v>5157.6499999999996</v>
      </c>
      <c r="O170" s="1">
        <f t="shared" si="6"/>
        <v>46079.17359953704</v>
      </c>
      <c r="P170" s="2">
        <f t="shared" si="7"/>
        <v>46079.173611111109</v>
      </c>
      <c r="Q170">
        <f t="shared" si="8"/>
        <v>1772079000</v>
      </c>
    </row>
    <row r="171" spans="1:17" x14ac:dyDescent="0.55000000000000004">
      <c r="A171">
        <v>1772079299</v>
      </c>
      <c r="B171" t="s">
        <v>6</v>
      </c>
      <c r="C171" t="s">
        <v>7</v>
      </c>
      <c r="D171">
        <v>5193.83</v>
      </c>
      <c r="E171">
        <v>5198.71</v>
      </c>
      <c r="F171">
        <v>5197.4799999999996</v>
      </c>
      <c r="H171">
        <v>5159.57</v>
      </c>
      <c r="I171">
        <v>5174.76</v>
      </c>
      <c r="J171">
        <v>5157.68</v>
      </c>
      <c r="O171" s="1">
        <f t="shared" si="6"/>
        <v>46079.177071759259</v>
      </c>
      <c r="P171" s="2">
        <f t="shared" si="7"/>
        <v>46079.177083333336</v>
      </c>
      <c r="Q171">
        <f t="shared" si="8"/>
        <v>1772079300</v>
      </c>
    </row>
    <row r="172" spans="1:17" x14ac:dyDescent="0.55000000000000004">
      <c r="A172">
        <v>1772079599</v>
      </c>
      <c r="B172" t="s">
        <v>6</v>
      </c>
      <c r="C172" t="s">
        <v>7</v>
      </c>
      <c r="D172">
        <v>5193.75</v>
      </c>
      <c r="E172">
        <v>5198.71</v>
      </c>
      <c r="F172">
        <v>5197.45</v>
      </c>
      <c r="H172">
        <v>5159.6400000000003</v>
      </c>
      <c r="I172">
        <v>5174.78</v>
      </c>
      <c r="J172">
        <v>5157.72</v>
      </c>
      <c r="O172" s="1">
        <f t="shared" si="6"/>
        <v>46079.180543981478</v>
      </c>
      <c r="P172" s="2">
        <f t="shared" si="7"/>
        <v>46079.180555555555</v>
      </c>
      <c r="Q172">
        <f t="shared" si="8"/>
        <v>1772079600</v>
      </c>
    </row>
    <row r="173" spans="1:17" x14ac:dyDescent="0.55000000000000004">
      <c r="A173">
        <v>1772079899</v>
      </c>
      <c r="B173" t="s">
        <v>6</v>
      </c>
      <c r="C173" t="s">
        <v>7</v>
      </c>
      <c r="D173">
        <v>5194.13</v>
      </c>
      <c r="E173">
        <v>5198.72</v>
      </c>
      <c r="F173">
        <v>5197.43</v>
      </c>
      <c r="H173">
        <v>5159.72</v>
      </c>
      <c r="I173">
        <v>5174.8100000000004</v>
      </c>
      <c r="J173">
        <v>5157.76</v>
      </c>
      <c r="O173" s="1">
        <f t="shared" si="6"/>
        <v>46079.184016203704</v>
      </c>
      <c r="P173" s="2">
        <f t="shared" si="7"/>
        <v>46079.184027777781</v>
      </c>
      <c r="Q173">
        <f t="shared" si="8"/>
        <v>1772079900</v>
      </c>
    </row>
    <row r="174" spans="1:17" x14ac:dyDescent="0.55000000000000004">
      <c r="A174">
        <v>1772080199</v>
      </c>
      <c r="B174" t="s">
        <v>6</v>
      </c>
      <c r="C174" t="s">
        <v>7</v>
      </c>
      <c r="D174">
        <v>5194.8599999999997</v>
      </c>
      <c r="E174">
        <v>5198.72</v>
      </c>
      <c r="F174">
        <v>5197.3999999999996</v>
      </c>
      <c r="H174">
        <v>5159.79</v>
      </c>
      <c r="I174">
        <v>5174.83</v>
      </c>
      <c r="J174">
        <v>5157.8</v>
      </c>
      <c r="O174" s="1">
        <f t="shared" si="6"/>
        <v>46079.18748842593</v>
      </c>
      <c r="P174" s="2">
        <f t="shared" si="7"/>
        <v>46079.1875</v>
      </c>
      <c r="Q174">
        <f t="shared" si="8"/>
        <v>1772080200</v>
      </c>
    </row>
    <row r="175" spans="1:17" x14ac:dyDescent="0.55000000000000004">
      <c r="A175">
        <v>1772080499</v>
      </c>
      <c r="B175" t="s">
        <v>6</v>
      </c>
      <c r="C175" t="s">
        <v>7</v>
      </c>
      <c r="D175">
        <v>5195.3999999999996</v>
      </c>
      <c r="E175">
        <v>5198.7299999999996</v>
      </c>
      <c r="F175">
        <v>5197.37</v>
      </c>
      <c r="H175">
        <v>5159.87</v>
      </c>
      <c r="I175">
        <v>5174.8500000000004</v>
      </c>
      <c r="J175">
        <v>5157.84</v>
      </c>
      <c r="O175" s="1">
        <f t="shared" si="6"/>
        <v>46079.190960648149</v>
      </c>
      <c r="P175" s="2">
        <f t="shared" si="7"/>
        <v>46079.190972222219</v>
      </c>
      <c r="Q175">
        <f t="shared" si="8"/>
        <v>1772080500</v>
      </c>
    </row>
    <row r="176" spans="1:17" x14ac:dyDescent="0.55000000000000004">
      <c r="A176">
        <v>1772080799</v>
      </c>
      <c r="B176" t="s">
        <v>6</v>
      </c>
      <c r="C176" t="s">
        <v>7</v>
      </c>
      <c r="D176">
        <v>5194.26</v>
      </c>
      <c r="E176">
        <v>5198.74</v>
      </c>
      <c r="F176">
        <v>5197.3500000000004</v>
      </c>
      <c r="H176">
        <v>5159.95</v>
      </c>
      <c r="I176">
        <v>5174.87</v>
      </c>
      <c r="J176">
        <v>5157.88</v>
      </c>
      <c r="O176" s="1">
        <f t="shared" si="6"/>
        <v>46079.194432870368</v>
      </c>
      <c r="P176" s="2">
        <f t="shared" si="7"/>
        <v>46079.194444444445</v>
      </c>
      <c r="Q176">
        <f t="shared" si="8"/>
        <v>1772080800</v>
      </c>
    </row>
    <row r="177" spans="1:17" x14ac:dyDescent="0.55000000000000004">
      <c r="A177">
        <v>1772081099</v>
      </c>
      <c r="B177" t="s">
        <v>6</v>
      </c>
      <c r="C177" t="s">
        <v>7</v>
      </c>
      <c r="D177">
        <v>5191.38</v>
      </c>
      <c r="E177">
        <v>5198.74</v>
      </c>
      <c r="F177">
        <v>5197.32</v>
      </c>
      <c r="H177">
        <v>5160.0200000000004</v>
      </c>
      <c r="I177">
        <v>5174.8900000000003</v>
      </c>
      <c r="J177">
        <v>5157.92</v>
      </c>
      <c r="O177" s="1">
        <f t="shared" si="6"/>
        <v>46079.197905092587</v>
      </c>
      <c r="P177" s="2">
        <f t="shared" si="7"/>
        <v>46079.197916666664</v>
      </c>
      <c r="Q177">
        <f t="shared" si="8"/>
        <v>1772081100</v>
      </c>
    </row>
    <row r="178" spans="1:17" x14ac:dyDescent="0.55000000000000004">
      <c r="A178">
        <v>1772081399</v>
      </c>
      <c r="B178" t="s">
        <v>6</v>
      </c>
      <c r="C178" t="s">
        <v>7</v>
      </c>
      <c r="D178">
        <v>5192.6099999999997</v>
      </c>
      <c r="E178">
        <v>5198.75</v>
      </c>
      <c r="F178">
        <v>5197.3</v>
      </c>
      <c r="H178">
        <v>5160.1000000000004</v>
      </c>
      <c r="I178">
        <v>5174.92</v>
      </c>
      <c r="J178">
        <v>5157.96</v>
      </c>
      <c r="O178" s="1">
        <f t="shared" si="6"/>
        <v>46079.201377314814</v>
      </c>
      <c r="P178" s="2">
        <f t="shared" si="7"/>
        <v>46079.201388888891</v>
      </c>
      <c r="Q178">
        <f t="shared" si="8"/>
        <v>1772081400</v>
      </c>
    </row>
    <row r="179" spans="1:17" x14ac:dyDescent="0.55000000000000004">
      <c r="A179">
        <v>1772081699</v>
      </c>
      <c r="B179" t="s">
        <v>6</v>
      </c>
      <c r="C179" t="s">
        <v>7</v>
      </c>
      <c r="D179">
        <v>5192.6899999999996</v>
      </c>
      <c r="E179">
        <v>5198.75</v>
      </c>
      <c r="F179">
        <v>5197.2700000000004</v>
      </c>
      <c r="H179">
        <v>5160.17</v>
      </c>
      <c r="I179">
        <v>5174.9399999999996</v>
      </c>
      <c r="J179">
        <v>5157.99</v>
      </c>
      <c r="O179" s="1">
        <f t="shared" si="6"/>
        <v>46079.20484953704</v>
      </c>
      <c r="P179" s="2">
        <f t="shared" si="7"/>
        <v>46079.204861111109</v>
      </c>
      <c r="Q179">
        <f t="shared" si="8"/>
        <v>1772081700</v>
      </c>
    </row>
    <row r="180" spans="1:17" x14ac:dyDescent="0.55000000000000004">
      <c r="A180">
        <v>1772081999</v>
      </c>
      <c r="B180" t="s">
        <v>6</v>
      </c>
      <c r="C180" t="s">
        <v>7</v>
      </c>
      <c r="D180">
        <v>5193.25</v>
      </c>
      <c r="E180">
        <v>5198.76</v>
      </c>
      <c r="F180">
        <v>5197.24</v>
      </c>
      <c r="H180">
        <v>5160.25</v>
      </c>
      <c r="I180">
        <v>5174.96</v>
      </c>
      <c r="J180">
        <v>5158.03</v>
      </c>
      <c r="O180" s="1">
        <f t="shared" si="6"/>
        <v>46079.208321759259</v>
      </c>
      <c r="P180" s="2">
        <f t="shared" si="7"/>
        <v>46079.208333333336</v>
      </c>
      <c r="Q180">
        <f t="shared" si="8"/>
        <v>1772082000</v>
      </c>
    </row>
    <row r="181" spans="1:17" x14ac:dyDescent="0.55000000000000004">
      <c r="A181">
        <v>1772082299</v>
      </c>
      <c r="B181" t="s">
        <v>6</v>
      </c>
      <c r="C181" t="s">
        <v>7</v>
      </c>
      <c r="D181">
        <v>5194.54</v>
      </c>
      <c r="E181">
        <v>5198.76</v>
      </c>
      <c r="F181">
        <v>5197.22</v>
      </c>
      <c r="H181">
        <v>5160.32</v>
      </c>
      <c r="I181">
        <v>5174.9799999999996</v>
      </c>
      <c r="J181">
        <v>5158.07</v>
      </c>
      <c r="O181" s="1">
        <f t="shared" si="6"/>
        <v>46079.211793981478</v>
      </c>
      <c r="P181" s="2">
        <f t="shared" si="7"/>
        <v>46079.211805555555</v>
      </c>
      <c r="Q181">
        <f t="shared" si="8"/>
        <v>1772082300</v>
      </c>
    </row>
    <row r="182" spans="1:17" x14ac:dyDescent="0.55000000000000004">
      <c r="A182">
        <v>1772082599</v>
      </c>
      <c r="B182" t="s">
        <v>6</v>
      </c>
      <c r="C182" t="s">
        <v>7</v>
      </c>
      <c r="D182">
        <v>5197.8500000000004</v>
      </c>
      <c r="E182">
        <v>5198.7700000000004</v>
      </c>
      <c r="F182">
        <v>5197.1899999999996</v>
      </c>
      <c r="H182">
        <v>5160.3999999999996</v>
      </c>
      <c r="I182">
        <v>5175</v>
      </c>
      <c r="J182">
        <v>5158.1099999999997</v>
      </c>
      <c r="O182" s="1">
        <f t="shared" si="6"/>
        <v>46079.215266203704</v>
      </c>
      <c r="P182" s="2">
        <f t="shared" si="7"/>
        <v>46079.215277777781</v>
      </c>
      <c r="Q182">
        <f t="shared" si="8"/>
        <v>1772082600</v>
      </c>
    </row>
    <row r="183" spans="1:17" x14ac:dyDescent="0.55000000000000004">
      <c r="A183">
        <v>1772082899</v>
      </c>
      <c r="B183" t="s">
        <v>6</v>
      </c>
      <c r="C183" t="s">
        <v>7</v>
      </c>
      <c r="D183">
        <v>5199.82</v>
      </c>
      <c r="E183">
        <v>5198.7700000000004</v>
      </c>
      <c r="F183">
        <v>5197.17</v>
      </c>
      <c r="H183">
        <v>5160.4799999999996</v>
      </c>
      <c r="I183">
        <v>5175.03</v>
      </c>
      <c r="J183">
        <v>5158.1499999999996</v>
      </c>
      <c r="O183" s="1">
        <f t="shared" si="6"/>
        <v>46079.21873842593</v>
      </c>
      <c r="P183" s="2">
        <f t="shared" si="7"/>
        <v>46079.21875</v>
      </c>
      <c r="Q183">
        <f t="shared" si="8"/>
        <v>1772082900</v>
      </c>
    </row>
    <row r="184" spans="1:17" x14ac:dyDescent="0.55000000000000004">
      <c r="A184">
        <v>1772083199</v>
      </c>
      <c r="B184" t="s">
        <v>6</v>
      </c>
      <c r="C184" t="s">
        <v>7</v>
      </c>
      <c r="D184">
        <v>5202.71</v>
      </c>
      <c r="E184">
        <v>5198.78</v>
      </c>
      <c r="F184">
        <v>5197.1400000000003</v>
      </c>
      <c r="H184">
        <v>5160.55</v>
      </c>
      <c r="I184">
        <v>5175.05</v>
      </c>
      <c r="J184">
        <v>5158.1899999999996</v>
      </c>
      <c r="O184" s="1">
        <f t="shared" si="6"/>
        <v>46079.222210648149</v>
      </c>
      <c r="P184" s="2">
        <f t="shared" si="7"/>
        <v>46079.222222222219</v>
      </c>
      <c r="Q184">
        <f t="shared" si="8"/>
        <v>1772083200</v>
      </c>
    </row>
    <row r="185" spans="1:17" x14ac:dyDescent="0.55000000000000004">
      <c r="A185">
        <v>1772083499</v>
      </c>
      <c r="B185" t="s">
        <v>6</v>
      </c>
      <c r="C185" t="s">
        <v>7</v>
      </c>
      <c r="D185">
        <v>5200.41</v>
      </c>
      <c r="E185">
        <v>5198.79</v>
      </c>
      <c r="F185">
        <v>5197.1099999999997</v>
      </c>
      <c r="G185">
        <v>5205.3100000000004</v>
      </c>
      <c r="H185">
        <v>5160.63</v>
      </c>
      <c r="I185">
        <v>5175.07</v>
      </c>
      <c r="J185">
        <v>5158.2299999999996</v>
      </c>
      <c r="K185">
        <v>5205.3100000000004</v>
      </c>
      <c r="O185" s="1">
        <f t="shared" si="6"/>
        <v>46079.225682870368</v>
      </c>
      <c r="P185" s="2">
        <f t="shared" si="7"/>
        <v>46079.225694444445</v>
      </c>
      <c r="Q185">
        <f t="shared" si="8"/>
        <v>1772083500</v>
      </c>
    </row>
    <row r="186" spans="1:17" x14ac:dyDescent="0.55000000000000004">
      <c r="A186">
        <v>1772083799</v>
      </c>
      <c r="B186" t="s">
        <v>6</v>
      </c>
      <c r="C186" t="s">
        <v>7</v>
      </c>
      <c r="D186">
        <v>5201.13</v>
      </c>
      <c r="E186">
        <v>5198.79</v>
      </c>
      <c r="F186">
        <v>5197.09</v>
      </c>
      <c r="G186">
        <v>5205.29</v>
      </c>
      <c r="H186">
        <v>5160.7</v>
      </c>
      <c r="I186">
        <v>5175.09</v>
      </c>
      <c r="J186">
        <v>5158.2700000000004</v>
      </c>
      <c r="O186" s="1">
        <f t="shared" si="6"/>
        <v>46079.229155092587</v>
      </c>
      <c r="P186" s="2">
        <f t="shared" si="7"/>
        <v>46079.229166666664</v>
      </c>
      <c r="Q186">
        <f t="shared" si="8"/>
        <v>1772083800</v>
      </c>
    </row>
    <row r="187" spans="1:17" x14ac:dyDescent="0.55000000000000004">
      <c r="A187">
        <v>1772084099</v>
      </c>
      <c r="B187" t="s">
        <v>6</v>
      </c>
      <c r="C187" t="s">
        <v>7</v>
      </c>
      <c r="D187">
        <v>5199.26</v>
      </c>
      <c r="E187">
        <v>5198.8</v>
      </c>
      <c r="F187">
        <v>5197.0600000000004</v>
      </c>
      <c r="G187">
        <v>5205.2700000000004</v>
      </c>
      <c r="H187">
        <v>5160.78</v>
      </c>
      <c r="I187">
        <v>5175.12</v>
      </c>
      <c r="J187">
        <v>5158.3</v>
      </c>
      <c r="O187" s="1">
        <f t="shared" si="6"/>
        <v>46079.232627314814</v>
      </c>
      <c r="P187" s="2">
        <f t="shared" si="7"/>
        <v>46079.232638888891</v>
      </c>
      <c r="Q187">
        <f t="shared" si="8"/>
        <v>1772084100</v>
      </c>
    </row>
    <row r="188" spans="1:17" x14ac:dyDescent="0.55000000000000004">
      <c r="A188">
        <v>1772084399</v>
      </c>
      <c r="B188" t="s">
        <v>6</v>
      </c>
      <c r="C188" t="s">
        <v>7</v>
      </c>
      <c r="D188">
        <v>5199.6899999999996</v>
      </c>
      <c r="E188">
        <v>5198.8</v>
      </c>
      <c r="F188">
        <v>5197.04</v>
      </c>
      <c r="G188">
        <v>5205.26</v>
      </c>
      <c r="H188">
        <v>5160.8500000000004</v>
      </c>
      <c r="I188">
        <v>5175.1400000000003</v>
      </c>
      <c r="J188">
        <v>5158.34</v>
      </c>
      <c r="O188" s="1">
        <f t="shared" si="6"/>
        <v>46079.23609953704</v>
      </c>
      <c r="P188" s="2">
        <f t="shared" si="7"/>
        <v>46079.236111111109</v>
      </c>
      <c r="Q188">
        <f t="shared" si="8"/>
        <v>1772084400</v>
      </c>
    </row>
    <row r="189" spans="1:17" x14ac:dyDescent="0.55000000000000004">
      <c r="A189">
        <v>1772084699</v>
      </c>
      <c r="B189" t="s">
        <v>6</v>
      </c>
      <c r="C189" t="s">
        <v>7</v>
      </c>
      <c r="D189">
        <v>5193.88</v>
      </c>
      <c r="E189">
        <v>5198.8100000000004</v>
      </c>
      <c r="F189">
        <v>5197.01</v>
      </c>
      <c r="G189">
        <v>5205.24</v>
      </c>
      <c r="H189">
        <v>5160.93</v>
      </c>
      <c r="I189">
        <v>5175.16</v>
      </c>
      <c r="J189">
        <v>5158.38</v>
      </c>
      <c r="O189" s="1">
        <f t="shared" si="6"/>
        <v>46079.239571759259</v>
      </c>
      <c r="P189" s="2">
        <f t="shared" si="7"/>
        <v>46079.239583333336</v>
      </c>
      <c r="Q189">
        <f t="shared" si="8"/>
        <v>1772084700</v>
      </c>
    </row>
    <row r="190" spans="1:17" x14ac:dyDescent="0.55000000000000004">
      <c r="A190">
        <v>1772084999</v>
      </c>
      <c r="B190" t="s">
        <v>6</v>
      </c>
      <c r="C190" t="s">
        <v>7</v>
      </c>
      <c r="D190">
        <v>5194.18</v>
      </c>
      <c r="E190">
        <v>5198.8100000000004</v>
      </c>
      <c r="F190">
        <v>5196.9799999999996</v>
      </c>
      <c r="G190">
        <v>5205.22</v>
      </c>
      <c r="H190">
        <v>5161</v>
      </c>
      <c r="I190">
        <v>5175.18</v>
      </c>
      <c r="J190">
        <v>5158.42</v>
      </c>
      <c r="O190" s="1">
        <f t="shared" si="6"/>
        <v>46079.243043981478</v>
      </c>
      <c r="P190" s="2">
        <f t="shared" si="7"/>
        <v>46079.243055555555</v>
      </c>
      <c r="Q190">
        <f t="shared" si="8"/>
        <v>1772085000</v>
      </c>
    </row>
    <row r="191" spans="1:17" x14ac:dyDescent="0.55000000000000004">
      <c r="A191">
        <v>1772085299</v>
      </c>
      <c r="B191" t="s">
        <v>6</v>
      </c>
      <c r="C191" t="s">
        <v>7</v>
      </c>
      <c r="D191">
        <v>5198.46</v>
      </c>
      <c r="E191">
        <v>5198.82</v>
      </c>
      <c r="F191">
        <v>5196.96</v>
      </c>
      <c r="G191">
        <v>5205.2</v>
      </c>
      <c r="H191">
        <v>5161.08</v>
      </c>
      <c r="I191">
        <v>5175.2</v>
      </c>
      <c r="J191">
        <v>5158.46</v>
      </c>
      <c r="O191" s="1">
        <f t="shared" si="6"/>
        <v>46079.246516203704</v>
      </c>
      <c r="P191" s="2">
        <f t="shared" si="7"/>
        <v>46079.246527777781</v>
      </c>
      <c r="Q191">
        <f t="shared" si="8"/>
        <v>1772085300</v>
      </c>
    </row>
    <row r="192" spans="1:17" x14ac:dyDescent="0.55000000000000004">
      <c r="A192">
        <v>1772085599</v>
      </c>
      <c r="B192" t="s">
        <v>6</v>
      </c>
      <c r="C192" t="s">
        <v>7</v>
      </c>
      <c r="D192">
        <v>5193.7700000000004</v>
      </c>
      <c r="E192">
        <v>5198.82</v>
      </c>
      <c r="F192">
        <v>5196.93</v>
      </c>
      <c r="G192">
        <v>5205.1899999999996</v>
      </c>
      <c r="H192">
        <v>5161.16</v>
      </c>
      <c r="I192">
        <v>5175.2299999999996</v>
      </c>
      <c r="J192">
        <v>5158.5</v>
      </c>
      <c r="O192" s="1">
        <f t="shared" si="6"/>
        <v>46079.24998842593</v>
      </c>
      <c r="P192" s="2">
        <f t="shared" si="7"/>
        <v>46079.25</v>
      </c>
      <c r="Q192">
        <f t="shared" si="8"/>
        <v>1772085600</v>
      </c>
    </row>
    <row r="193" spans="1:17" x14ac:dyDescent="0.55000000000000004">
      <c r="A193">
        <v>1772085899</v>
      </c>
      <c r="B193" t="s">
        <v>6</v>
      </c>
      <c r="C193" t="s">
        <v>7</v>
      </c>
      <c r="D193">
        <v>5198.41</v>
      </c>
      <c r="E193">
        <v>5198.83</v>
      </c>
      <c r="F193">
        <v>5196.91</v>
      </c>
      <c r="G193">
        <v>5205.17</v>
      </c>
      <c r="H193">
        <v>5161.2299999999996</v>
      </c>
      <c r="I193">
        <v>5175.25</v>
      </c>
      <c r="J193">
        <v>5158.54</v>
      </c>
      <c r="O193" s="1">
        <f t="shared" si="6"/>
        <v>46079.253460648149</v>
      </c>
      <c r="P193" s="2">
        <f t="shared" si="7"/>
        <v>46079.253472222219</v>
      </c>
      <c r="Q193">
        <f t="shared" si="8"/>
        <v>1772085900</v>
      </c>
    </row>
    <row r="194" spans="1:17" x14ac:dyDescent="0.55000000000000004">
      <c r="A194">
        <v>1772086199</v>
      </c>
      <c r="B194" t="s">
        <v>6</v>
      </c>
      <c r="C194" t="s">
        <v>7</v>
      </c>
      <c r="D194">
        <v>5197.99</v>
      </c>
      <c r="E194">
        <v>5198.84</v>
      </c>
      <c r="F194">
        <v>5196.88</v>
      </c>
      <c r="G194">
        <v>5205.1499999999996</v>
      </c>
      <c r="H194">
        <v>5161.3100000000004</v>
      </c>
      <c r="I194">
        <v>5175.2700000000004</v>
      </c>
      <c r="J194">
        <v>5158.58</v>
      </c>
      <c r="O194" s="1">
        <f t="shared" ref="O194:O257" si="9">(A194/86400)+25569</f>
        <v>46079.256932870368</v>
      </c>
      <c r="P194" s="2">
        <f t="shared" ref="P194:P257" si="10">CEILING(INT(O194*1440)/1440*288,1)/288</f>
        <v>46079.256944444445</v>
      </c>
      <c r="Q194">
        <f t="shared" si="8"/>
        <v>1772086200</v>
      </c>
    </row>
    <row r="195" spans="1:17" x14ac:dyDescent="0.55000000000000004">
      <c r="A195">
        <v>1772086499</v>
      </c>
      <c r="B195" t="s">
        <v>6</v>
      </c>
      <c r="C195" t="s">
        <v>7</v>
      </c>
      <c r="D195">
        <v>5196.0600000000004</v>
      </c>
      <c r="E195">
        <v>5198.84</v>
      </c>
      <c r="F195">
        <v>5196.8500000000004</v>
      </c>
      <c r="G195">
        <v>5205.13</v>
      </c>
      <c r="H195">
        <v>5161.38</v>
      </c>
      <c r="I195">
        <v>5175.29</v>
      </c>
      <c r="J195">
        <v>5158.6099999999997</v>
      </c>
      <c r="O195" s="1">
        <f t="shared" si="9"/>
        <v>46079.260405092587</v>
      </c>
      <c r="P195" s="2">
        <f t="shared" si="10"/>
        <v>46079.260416666664</v>
      </c>
      <c r="Q195">
        <f t="shared" ref="Q195:Q258" si="11">MROUND((P195-25569)*86400,300)</f>
        <v>1772086500</v>
      </c>
    </row>
    <row r="196" spans="1:17" x14ac:dyDescent="0.55000000000000004">
      <c r="A196">
        <v>1772086799</v>
      </c>
      <c r="B196" t="s">
        <v>6</v>
      </c>
      <c r="C196" t="s">
        <v>7</v>
      </c>
      <c r="D196">
        <v>5196.4399999999996</v>
      </c>
      <c r="E196">
        <v>5198.8500000000004</v>
      </c>
      <c r="F196">
        <v>5196.83</v>
      </c>
      <c r="G196">
        <v>5205.12</v>
      </c>
      <c r="H196">
        <v>5161.46</v>
      </c>
      <c r="I196">
        <v>5175.3100000000004</v>
      </c>
      <c r="J196">
        <v>5158.6499999999996</v>
      </c>
      <c r="O196" s="1">
        <f t="shared" si="9"/>
        <v>46079.263877314814</v>
      </c>
      <c r="P196" s="2">
        <f t="shared" si="10"/>
        <v>46079.263888888891</v>
      </c>
      <c r="Q196">
        <f t="shared" si="11"/>
        <v>1772086800</v>
      </c>
    </row>
    <row r="197" spans="1:17" x14ac:dyDescent="0.55000000000000004">
      <c r="A197">
        <v>1772087099</v>
      </c>
      <c r="B197" t="s">
        <v>6</v>
      </c>
      <c r="C197" t="s">
        <v>7</v>
      </c>
      <c r="D197">
        <v>5193.49</v>
      </c>
      <c r="E197">
        <v>5198.8500000000004</v>
      </c>
      <c r="F197">
        <v>5196.8</v>
      </c>
      <c r="G197">
        <v>5205.1000000000004</v>
      </c>
      <c r="H197">
        <v>5161.53</v>
      </c>
      <c r="I197">
        <v>5175.34</v>
      </c>
      <c r="J197">
        <v>5158.6899999999996</v>
      </c>
      <c r="O197" s="1">
        <f t="shared" si="9"/>
        <v>46079.26734953704</v>
      </c>
      <c r="P197" s="2">
        <f t="shared" si="10"/>
        <v>46079.267361111109</v>
      </c>
      <c r="Q197">
        <f t="shared" si="11"/>
        <v>1772087100</v>
      </c>
    </row>
    <row r="198" spans="1:17" x14ac:dyDescent="0.55000000000000004">
      <c r="A198">
        <v>1772087399</v>
      </c>
      <c r="B198" t="s">
        <v>6</v>
      </c>
      <c r="C198" t="s">
        <v>7</v>
      </c>
      <c r="D198">
        <v>5196.8999999999996</v>
      </c>
      <c r="E198">
        <v>5198.8599999999997</v>
      </c>
      <c r="F198">
        <v>5196.78</v>
      </c>
      <c r="G198">
        <v>5205.08</v>
      </c>
      <c r="H198">
        <v>5161.6099999999997</v>
      </c>
      <c r="I198">
        <v>5175.3599999999997</v>
      </c>
      <c r="J198">
        <v>5158.7299999999996</v>
      </c>
      <c r="O198" s="1">
        <f t="shared" si="9"/>
        <v>46079.270821759259</v>
      </c>
      <c r="P198" s="2">
        <f t="shared" si="10"/>
        <v>46079.270833333336</v>
      </c>
      <c r="Q198">
        <f t="shared" si="11"/>
        <v>1772087400</v>
      </c>
    </row>
    <row r="199" spans="1:17" x14ac:dyDescent="0.55000000000000004">
      <c r="A199">
        <v>1772087699</v>
      </c>
      <c r="B199" t="s">
        <v>6</v>
      </c>
      <c r="C199" t="s">
        <v>7</v>
      </c>
      <c r="D199">
        <v>5196.79</v>
      </c>
      <c r="E199">
        <v>5198.8599999999997</v>
      </c>
      <c r="F199">
        <v>5196.75</v>
      </c>
      <c r="G199">
        <v>5205.0600000000004</v>
      </c>
      <c r="H199">
        <v>5161.6899999999996</v>
      </c>
      <c r="I199">
        <v>5175.38</v>
      </c>
      <c r="J199">
        <v>5158.7700000000004</v>
      </c>
      <c r="O199" s="1">
        <f t="shared" si="9"/>
        <v>46079.274293981478</v>
      </c>
      <c r="P199" s="2">
        <f t="shared" si="10"/>
        <v>46079.274305555555</v>
      </c>
      <c r="Q199">
        <f t="shared" si="11"/>
        <v>1772087700</v>
      </c>
    </row>
    <row r="200" spans="1:17" x14ac:dyDescent="0.55000000000000004">
      <c r="A200">
        <v>1772087999</v>
      </c>
      <c r="B200" t="s">
        <v>6</v>
      </c>
      <c r="C200" t="s">
        <v>7</v>
      </c>
      <c r="D200">
        <v>5196.4399999999996</v>
      </c>
      <c r="E200">
        <v>5198.87</v>
      </c>
      <c r="F200">
        <v>5196.72</v>
      </c>
      <c r="G200">
        <v>5205.05</v>
      </c>
      <c r="H200">
        <v>5161.76</v>
      </c>
      <c r="I200">
        <v>5175.3999999999996</v>
      </c>
      <c r="J200">
        <v>5158.8100000000004</v>
      </c>
      <c r="O200" s="1">
        <f t="shared" si="9"/>
        <v>46079.277766203704</v>
      </c>
      <c r="P200" s="2">
        <f t="shared" si="10"/>
        <v>46079.277777777781</v>
      </c>
      <c r="Q200">
        <f t="shared" si="11"/>
        <v>1772088000</v>
      </c>
    </row>
    <row r="201" spans="1:17" x14ac:dyDescent="0.55000000000000004">
      <c r="A201">
        <v>1772088299</v>
      </c>
      <c r="B201" t="s">
        <v>6</v>
      </c>
      <c r="C201" t="s">
        <v>7</v>
      </c>
      <c r="D201">
        <v>5192.8</v>
      </c>
      <c r="E201">
        <v>5198.88</v>
      </c>
      <c r="F201">
        <v>5196.7</v>
      </c>
      <c r="G201">
        <v>5205.03</v>
      </c>
      <c r="H201">
        <v>5161.84</v>
      </c>
      <c r="I201">
        <v>5175.43</v>
      </c>
      <c r="J201">
        <v>5158.8500000000004</v>
      </c>
      <c r="O201" s="1">
        <f t="shared" si="9"/>
        <v>46079.28123842593</v>
      </c>
      <c r="P201" s="2">
        <f t="shared" si="10"/>
        <v>46079.28125</v>
      </c>
      <c r="Q201">
        <f t="shared" si="11"/>
        <v>1772088300</v>
      </c>
    </row>
    <row r="202" spans="1:17" x14ac:dyDescent="0.55000000000000004">
      <c r="A202">
        <v>1772088599</v>
      </c>
      <c r="B202" t="s">
        <v>6</v>
      </c>
      <c r="C202" t="s">
        <v>7</v>
      </c>
      <c r="D202">
        <v>5192.66</v>
      </c>
      <c r="E202">
        <v>5198.88</v>
      </c>
      <c r="F202">
        <v>5196.67</v>
      </c>
      <c r="G202">
        <v>5205.01</v>
      </c>
      <c r="H202">
        <v>5161.91</v>
      </c>
      <c r="I202">
        <v>5175.45</v>
      </c>
      <c r="J202">
        <v>5158.8900000000003</v>
      </c>
      <c r="O202" s="1">
        <f t="shared" si="9"/>
        <v>46079.284710648149</v>
      </c>
      <c r="P202" s="2">
        <f t="shared" si="10"/>
        <v>46079.284722222219</v>
      </c>
      <c r="Q202">
        <f t="shared" si="11"/>
        <v>1772088600</v>
      </c>
    </row>
    <row r="203" spans="1:17" x14ac:dyDescent="0.55000000000000004">
      <c r="A203">
        <v>1772088899</v>
      </c>
      <c r="B203" t="s">
        <v>6</v>
      </c>
      <c r="C203" t="s">
        <v>7</v>
      </c>
      <c r="D203">
        <v>5193.26</v>
      </c>
      <c r="E203">
        <v>5198.8900000000003</v>
      </c>
      <c r="F203">
        <v>5196.6499999999996</v>
      </c>
      <c r="G203">
        <v>5204.99</v>
      </c>
      <c r="H203">
        <v>5161.99</v>
      </c>
      <c r="I203">
        <v>5175.47</v>
      </c>
      <c r="J203">
        <v>5158.92</v>
      </c>
      <c r="O203" s="1">
        <f t="shared" si="9"/>
        <v>46079.288182870368</v>
      </c>
      <c r="P203" s="2">
        <f t="shared" si="10"/>
        <v>46079.288194444445</v>
      </c>
      <c r="Q203">
        <f t="shared" si="11"/>
        <v>1772088900</v>
      </c>
    </row>
    <row r="204" spans="1:17" x14ac:dyDescent="0.55000000000000004">
      <c r="A204">
        <v>1772089199</v>
      </c>
      <c r="B204" t="s">
        <v>6</v>
      </c>
      <c r="C204" t="s">
        <v>7</v>
      </c>
      <c r="D204">
        <v>5190.96</v>
      </c>
      <c r="E204">
        <v>5198.8900000000003</v>
      </c>
      <c r="F204">
        <v>5196.62</v>
      </c>
      <c r="G204">
        <v>5204.9799999999996</v>
      </c>
      <c r="H204">
        <v>5162.0600000000004</v>
      </c>
      <c r="I204">
        <v>5175.49</v>
      </c>
      <c r="J204">
        <v>5158.96</v>
      </c>
      <c r="O204" s="1">
        <f t="shared" si="9"/>
        <v>46079.291655092587</v>
      </c>
      <c r="P204" s="2">
        <f t="shared" si="10"/>
        <v>46079.291666666664</v>
      </c>
      <c r="Q204">
        <f t="shared" si="11"/>
        <v>1772089200</v>
      </c>
    </row>
    <row r="205" spans="1:17" x14ac:dyDescent="0.55000000000000004">
      <c r="A205">
        <v>1772089499</v>
      </c>
      <c r="B205" t="s">
        <v>6</v>
      </c>
      <c r="C205" t="s">
        <v>7</v>
      </c>
      <c r="D205">
        <v>5184.75</v>
      </c>
      <c r="E205">
        <v>5198.8999999999996</v>
      </c>
      <c r="F205">
        <v>5196.59</v>
      </c>
      <c r="G205">
        <v>5204.96</v>
      </c>
      <c r="H205">
        <v>5162.1400000000003</v>
      </c>
      <c r="I205">
        <v>5175.51</v>
      </c>
      <c r="J205">
        <v>5159</v>
      </c>
      <c r="O205" s="1">
        <f t="shared" si="9"/>
        <v>46079.295127314814</v>
      </c>
      <c r="P205" s="2">
        <f t="shared" si="10"/>
        <v>46079.295138888891</v>
      </c>
      <c r="Q205">
        <f t="shared" si="11"/>
        <v>1772089500</v>
      </c>
    </row>
    <row r="206" spans="1:17" x14ac:dyDescent="0.55000000000000004">
      <c r="A206">
        <v>1772089799</v>
      </c>
      <c r="B206" t="s">
        <v>6</v>
      </c>
      <c r="C206" t="s">
        <v>7</v>
      </c>
      <c r="D206">
        <v>5187.62</v>
      </c>
      <c r="E206">
        <v>5198.8999999999996</v>
      </c>
      <c r="F206">
        <v>5196.57</v>
      </c>
      <c r="G206">
        <v>5204.9399999999996</v>
      </c>
      <c r="H206">
        <v>5162.22</v>
      </c>
      <c r="I206">
        <v>5175.54</v>
      </c>
      <c r="J206">
        <v>5159.04</v>
      </c>
      <c r="O206" s="1">
        <f t="shared" si="9"/>
        <v>46079.29859953704</v>
      </c>
      <c r="P206" s="2">
        <f t="shared" si="10"/>
        <v>46079.298611111109</v>
      </c>
      <c r="Q206">
        <f t="shared" si="11"/>
        <v>1772089800</v>
      </c>
    </row>
    <row r="207" spans="1:17" x14ac:dyDescent="0.55000000000000004">
      <c r="A207">
        <v>1772090099</v>
      </c>
      <c r="B207" t="s">
        <v>6</v>
      </c>
      <c r="C207" t="s">
        <v>7</v>
      </c>
      <c r="D207">
        <v>5188.55</v>
      </c>
      <c r="E207">
        <v>5198.91</v>
      </c>
      <c r="F207">
        <v>5196.54</v>
      </c>
      <c r="G207">
        <v>5204.92</v>
      </c>
      <c r="H207">
        <v>5162.29</v>
      </c>
      <c r="I207">
        <v>5175.5600000000004</v>
      </c>
      <c r="J207">
        <v>5159.08</v>
      </c>
      <c r="O207" s="1">
        <f t="shared" si="9"/>
        <v>46079.302071759259</v>
      </c>
      <c r="P207" s="2">
        <f t="shared" si="10"/>
        <v>46079.302083333336</v>
      </c>
      <c r="Q207">
        <f t="shared" si="11"/>
        <v>1772090100</v>
      </c>
    </row>
    <row r="208" spans="1:17" x14ac:dyDescent="0.55000000000000004">
      <c r="A208">
        <v>1772090399</v>
      </c>
      <c r="B208" t="s">
        <v>6</v>
      </c>
      <c r="C208" t="s">
        <v>7</v>
      </c>
      <c r="D208">
        <v>5186.04</v>
      </c>
      <c r="E208">
        <v>5198.91</v>
      </c>
      <c r="F208">
        <v>5196.5200000000004</v>
      </c>
      <c r="G208">
        <v>5204.91</v>
      </c>
      <c r="H208">
        <v>5162.37</v>
      </c>
      <c r="I208">
        <v>5175.58</v>
      </c>
      <c r="J208">
        <v>5159.12</v>
      </c>
      <c r="O208" s="1">
        <f t="shared" si="9"/>
        <v>46079.305543981478</v>
      </c>
      <c r="P208" s="2">
        <f t="shared" si="10"/>
        <v>46079.305555555555</v>
      </c>
      <c r="Q208">
        <f t="shared" si="11"/>
        <v>1772090400</v>
      </c>
    </row>
    <row r="209" spans="1:17" x14ac:dyDescent="0.55000000000000004">
      <c r="A209">
        <v>1772090699</v>
      </c>
      <c r="B209" t="s">
        <v>6</v>
      </c>
      <c r="C209" t="s">
        <v>7</v>
      </c>
      <c r="D209">
        <v>5184.88</v>
      </c>
      <c r="E209">
        <v>5198.92</v>
      </c>
      <c r="F209">
        <v>5196.49</v>
      </c>
      <c r="G209">
        <v>5204.8900000000003</v>
      </c>
      <c r="H209">
        <v>5162.4399999999996</v>
      </c>
      <c r="I209">
        <v>5175.6000000000004</v>
      </c>
      <c r="J209">
        <v>5159.16</v>
      </c>
      <c r="O209" s="1">
        <f t="shared" si="9"/>
        <v>46079.309016203704</v>
      </c>
      <c r="P209" s="2">
        <f t="shared" si="10"/>
        <v>46079.309027777781</v>
      </c>
      <c r="Q209">
        <f t="shared" si="11"/>
        <v>1772090700</v>
      </c>
    </row>
    <row r="210" spans="1:17" x14ac:dyDescent="0.55000000000000004">
      <c r="A210">
        <v>1772090999</v>
      </c>
      <c r="B210" t="s">
        <v>6</v>
      </c>
      <c r="C210" t="s">
        <v>7</v>
      </c>
      <c r="D210">
        <v>5186.1499999999996</v>
      </c>
      <c r="E210">
        <v>5198.93</v>
      </c>
      <c r="F210">
        <v>5196.46</v>
      </c>
      <c r="G210">
        <v>5204.87</v>
      </c>
      <c r="H210">
        <v>5162.5200000000004</v>
      </c>
      <c r="I210">
        <v>5175.62</v>
      </c>
      <c r="J210">
        <v>5159.1899999999996</v>
      </c>
      <c r="O210" s="1">
        <f t="shared" si="9"/>
        <v>46079.31248842593</v>
      </c>
      <c r="P210" s="2">
        <f t="shared" si="10"/>
        <v>46079.3125</v>
      </c>
      <c r="Q210">
        <f t="shared" si="11"/>
        <v>1772091000</v>
      </c>
    </row>
    <row r="211" spans="1:17" x14ac:dyDescent="0.55000000000000004">
      <c r="A211">
        <v>1772091299</v>
      </c>
      <c r="B211" t="s">
        <v>6</v>
      </c>
      <c r="C211" t="s">
        <v>7</v>
      </c>
      <c r="D211">
        <v>5188.3500000000004</v>
      </c>
      <c r="E211">
        <v>5198.93</v>
      </c>
      <c r="F211">
        <v>5196.4399999999996</v>
      </c>
      <c r="G211">
        <v>5204.8500000000004</v>
      </c>
      <c r="H211">
        <v>5162.59</v>
      </c>
      <c r="I211">
        <v>5175.6499999999996</v>
      </c>
      <c r="J211">
        <v>5159.2299999999996</v>
      </c>
      <c r="O211" s="1">
        <f t="shared" si="9"/>
        <v>46079.315960648149</v>
      </c>
      <c r="P211" s="2">
        <f t="shared" si="10"/>
        <v>46079.315972222219</v>
      </c>
      <c r="Q211">
        <f t="shared" si="11"/>
        <v>1772091300</v>
      </c>
    </row>
    <row r="212" spans="1:17" x14ac:dyDescent="0.55000000000000004">
      <c r="A212">
        <v>1772091599</v>
      </c>
      <c r="B212" t="s">
        <v>6</v>
      </c>
      <c r="C212" t="s">
        <v>7</v>
      </c>
      <c r="D212">
        <v>5186.49</v>
      </c>
      <c r="E212">
        <v>5198.9399999999996</v>
      </c>
      <c r="F212">
        <v>5196.41</v>
      </c>
      <c r="G212">
        <v>5204.84</v>
      </c>
      <c r="H212">
        <v>5162.67</v>
      </c>
      <c r="I212">
        <v>5175.67</v>
      </c>
      <c r="J212">
        <v>5159.2700000000004</v>
      </c>
      <c r="O212" s="1">
        <f t="shared" si="9"/>
        <v>46079.319432870368</v>
      </c>
      <c r="P212" s="2">
        <f t="shared" si="10"/>
        <v>46079.319444444445</v>
      </c>
      <c r="Q212">
        <f t="shared" si="11"/>
        <v>1772091600</v>
      </c>
    </row>
    <row r="213" spans="1:17" x14ac:dyDescent="0.55000000000000004">
      <c r="A213">
        <v>1772091899</v>
      </c>
      <c r="B213" t="s">
        <v>6</v>
      </c>
      <c r="C213" t="s">
        <v>7</v>
      </c>
      <c r="D213">
        <v>5181.91</v>
      </c>
      <c r="E213">
        <v>5198.9399999999996</v>
      </c>
      <c r="F213">
        <v>5196.3900000000003</v>
      </c>
      <c r="G213">
        <v>5204.82</v>
      </c>
      <c r="H213">
        <v>5162.74</v>
      </c>
      <c r="I213">
        <v>5175.6899999999996</v>
      </c>
      <c r="J213">
        <v>5159.3100000000004</v>
      </c>
      <c r="O213" s="1">
        <f t="shared" si="9"/>
        <v>46079.322905092587</v>
      </c>
      <c r="P213" s="2">
        <f t="shared" si="10"/>
        <v>46079.322916666664</v>
      </c>
      <c r="Q213">
        <f t="shared" si="11"/>
        <v>1772091900</v>
      </c>
    </row>
    <row r="214" spans="1:17" x14ac:dyDescent="0.55000000000000004">
      <c r="A214">
        <v>1772092199</v>
      </c>
      <c r="B214" t="s">
        <v>6</v>
      </c>
      <c r="C214" t="s">
        <v>7</v>
      </c>
      <c r="D214">
        <v>5183.7</v>
      </c>
      <c r="E214">
        <v>5198.95</v>
      </c>
      <c r="F214">
        <v>5196.3599999999997</v>
      </c>
      <c r="G214">
        <v>5204.8</v>
      </c>
      <c r="H214">
        <v>5162.82</v>
      </c>
      <c r="I214">
        <v>5175.71</v>
      </c>
      <c r="J214">
        <v>5159.3500000000004</v>
      </c>
      <c r="O214" s="1">
        <f t="shared" si="9"/>
        <v>46079.326377314814</v>
      </c>
      <c r="P214" s="2">
        <f t="shared" si="10"/>
        <v>46079.326388888891</v>
      </c>
      <c r="Q214">
        <f t="shared" si="11"/>
        <v>1772092200</v>
      </c>
    </row>
    <row r="215" spans="1:17" x14ac:dyDescent="0.55000000000000004">
      <c r="A215">
        <v>1772092499</v>
      </c>
      <c r="B215" t="s">
        <v>6</v>
      </c>
      <c r="C215" t="s">
        <v>7</v>
      </c>
      <c r="D215">
        <v>5186.0200000000004</v>
      </c>
      <c r="E215">
        <v>5198.95</v>
      </c>
      <c r="F215">
        <v>5196.33</v>
      </c>
      <c r="G215">
        <v>5204.78</v>
      </c>
      <c r="H215">
        <v>5162.8999999999996</v>
      </c>
      <c r="I215">
        <v>5175.74</v>
      </c>
      <c r="J215">
        <v>5159.3900000000003</v>
      </c>
      <c r="O215" s="1">
        <f t="shared" si="9"/>
        <v>46079.32984953704</v>
      </c>
      <c r="P215" s="2">
        <f t="shared" si="10"/>
        <v>46079.329861111109</v>
      </c>
      <c r="Q215">
        <f t="shared" si="11"/>
        <v>1772092500</v>
      </c>
    </row>
    <row r="216" spans="1:17" x14ac:dyDescent="0.55000000000000004">
      <c r="A216">
        <v>1772092799</v>
      </c>
      <c r="B216" t="s">
        <v>6</v>
      </c>
      <c r="C216" t="s">
        <v>7</v>
      </c>
      <c r="D216">
        <v>5181.47</v>
      </c>
      <c r="E216">
        <v>5198.96</v>
      </c>
      <c r="F216">
        <v>5196.3100000000004</v>
      </c>
      <c r="G216">
        <v>5204.7700000000004</v>
      </c>
      <c r="H216">
        <v>5162.97</v>
      </c>
      <c r="I216">
        <v>5175.76</v>
      </c>
      <c r="J216">
        <v>5159.43</v>
      </c>
      <c r="O216" s="1">
        <f t="shared" si="9"/>
        <v>46079.333321759259</v>
      </c>
      <c r="P216" s="2">
        <f t="shared" si="10"/>
        <v>46079.333333333336</v>
      </c>
      <c r="Q216">
        <f t="shared" si="11"/>
        <v>1772092800</v>
      </c>
    </row>
    <row r="217" spans="1:17" x14ac:dyDescent="0.55000000000000004">
      <c r="A217">
        <v>1772093099</v>
      </c>
      <c r="B217" t="s">
        <v>6</v>
      </c>
      <c r="C217" t="s">
        <v>7</v>
      </c>
      <c r="D217">
        <v>5183.96</v>
      </c>
      <c r="E217">
        <v>5198.96</v>
      </c>
      <c r="F217">
        <v>5196.28</v>
      </c>
      <c r="G217">
        <v>5204.75</v>
      </c>
      <c r="H217">
        <v>5163.05</v>
      </c>
      <c r="I217">
        <v>5175.78</v>
      </c>
      <c r="J217">
        <v>5159.47</v>
      </c>
      <c r="O217" s="1">
        <f t="shared" si="9"/>
        <v>46079.336793981478</v>
      </c>
      <c r="P217" s="2">
        <f t="shared" si="10"/>
        <v>46079.336805555555</v>
      </c>
      <c r="Q217">
        <f t="shared" si="11"/>
        <v>1772093100</v>
      </c>
    </row>
    <row r="218" spans="1:17" x14ac:dyDescent="0.55000000000000004">
      <c r="A218">
        <v>1772093399</v>
      </c>
      <c r="B218" t="s">
        <v>6</v>
      </c>
      <c r="C218" t="s">
        <v>7</v>
      </c>
      <c r="D218">
        <v>5189.4799999999996</v>
      </c>
      <c r="E218">
        <v>5198.97</v>
      </c>
      <c r="F218">
        <v>5196.26</v>
      </c>
      <c r="G218">
        <v>5204.7299999999996</v>
      </c>
      <c r="H218">
        <v>5163.12</v>
      </c>
      <c r="I218">
        <v>5175.8</v>
      </c>
      <c r="J218">
        <v>5159.5</v>
      </c>
      <c r="O218" s="1">
        <f t="shared" si="9"/>
        <v>46079.340266203704</v>
      </c>
      <c r="P218" s="2">
        <f t="shared" si="10"/>
        <v>46079.340277777781</v>
      </c>
      <c r="Q218">
        <f t="shared" si="11"/>
        <v>1772093400</v>
      </c>
    </row>
    <row r="219" spans="1:17" x14ac:dyDescent="0.55000000000000004">
      <c r="A219">
        <v>1772093699</v>
      </c>
      <c r="B219" t="s">
        <v>6</v>
      </c>
      <c r="C219" t="s">
        <v>7</v>
      </c>
      <c r="D219">
        <v>5187.25</v>
      </c>
      <c r="E219">
        <v>5198.9799999999996</v>
      </c>
      <c r="F219">
        <v>5196.2299999999996</v>
      </c>
      <c r="G219">
        <v>5204.71</v>
      </c>
      <c r="H219">
        <v>5163.2</v>
      </c>
      <c r="I219">
        <v>5175.82</v>
      </c>
      <c r="J219">
        <v>5159.54</v>
      </c>
      <c r="O219" s="1">
        <f t="shared" si="9"/>
        <v>46079.34373842593</v>
      </c>
      <c r="P219" s="2">
        <f t="shared" si="10"/>
        <v>46079.34375</v>
      </c>
      <c r="Q219">
        <f t="shared" si="11"/>
        <v>1772093700</v>
      </c>
    </row>
    <row r="220" spans="1:17" x14ac:dyDescent="0.55000000000000004">
      <c r="A220">
        <v>1772093999</v>
      </c>
      <c r="B220" t="s">
        <v>6</v>
      </c>
      <c r="C220" t="s">
        <v>7</v>
      </c>
      <c r="D220">
        <v>5187.01</v>
      </c>
      <c r="E220">
        <v>5198.9799999999996</v>
      </c>
      <c r="F220">
        <v>5196.2</v>
      </c>
      <c r="G220">
        <v>5204.7</v>
      </c>
      <c r="H220">
        <v>5163.2700000000004</v>
      </c>
      <c r="I220">
        <v>5175.8500000000004</v>
      </c>
      <c r="J220">
        <v>5159.58</v>
      </c>
      <c r="O220" s="1">
        <f t="shared" si="9"/>
        <v>46079.347210648149</v>
      </c>
      <c r="P220" s="2">
        <f t="shared" si="10"/>
        <v>46079.347222222219</v>
      </c>
      <c r="Q220">
        <f t="shared" si="11"/>
        <v>1772094000</v>
      </c>
    </row>
    <row r="221" spans="1:17" x14ac:dyDescent="0.55000000000000004">
      <c r="A221">
        <v>1772094299</v>
      </c>
      <c r="B221" t="s">
        <v>6</v>
      </c>
      <c r="C221" t="s">
        <v>7</v>
      </c>
      <c r="D221">
        <v>5176.99</v>
      </c>
      <c r="E221">
        <v>5198.99</v>
      </c>
      <c r="F221">
        <v>5196.18</v>
      </c>
      <c r="G221">
        <v>5204.68</v>
      </c>
      <c r="H221">
        <v>5163.3500000000004</v>
      </c>
      <c r="I221">
        <v>5175.87</v>
      </c>
      <c r="J221">
        <v>5159.62</v>
      </c>
      <c r="O221" s="1">
        <f t="shared" si="9"/>
        <v>46079.350682870368</v>
      </c>
      <c r="P221" s="2">
        <f t="shared" si="10"/>
        <v>46079.350694444445</v>
      </c>
      <c r="Q221">
        <f t="shared" si="11"/>
        <v>1772094300</v>
      </c>
    </row>
    <row r="222" spans="1:17" x14ac:dyDescent="0.55000000000000004">
      <c r="A222">
        <v>1772094599</v>
      </c>
      <c r="B222" t="s">
        <v>6</v>
      </c>
      <c r="C222" t="s">
        <v>7</v>
      </c>
      <c r="D222">
        <v>5175.0600000000004</v>
      </c>
      <c r="E222">
        <v>5198.99</v>
      </c>
      <c r="F222">
        <v>5196.1499999999996</v>
      </c>
      <c r="G222">
        <v>5204.66</v>
      </c>
      <c r="H222">
        <v>5163.43</v>
      </c>
      <c r="I222">
        <v>5175.8900000000003</v>
      </c>
      <c r="J222">
        <v>5159.66</v>
      </c>
      <c r="O222" s="1">
        <f t="shared" si="9"/>
        <v>46079.354155092587</v>
      </c>
      <c r="P222" s="2">
        <f t="shared" si="10"/>
        <v>46079.354166666664</v>
      </c>
      <c r="Q222">
        <f t="shared" si="11"/>
        <v>1772094600</v>
      </c>
    </row>
    <row r="223" spans="1:17" x14ac:dyDescent="0.55000000000000004">
      <c r="A223">
        <v>1772094899</v>
      </c>
      <c r="B223" t="s">
        <v>6</v>
      </c>
      <c r="C223" t="s">
        <v>7</v>
      </c>
      <c r="D223">
        <v>5174.82</v>
      </c>
      <c r="E223">
        <v>5199</v>
      </c>
      <c r="F223">
        <v>5196.13</v>
      </c>
      <c r="G223">
        <v>5204.6400000000003</v>
      </c>
      <c r="H223">
        <v>5163.5</v>
      </c>
      <c r="I223">
        <v>5175.91</v>
      </c>
      <c r="J223">
        <v>5159.7</v>
      </c>
      <c r="O223" s="1">
        <f t="shared" si="9"/>
        <v>46079.357627314814</v>
      </c>
      <c r="P223" s="2">
        <f t="shared" si="10"/>
        <v>46079.357638888891</v>
      </c>
      <c r="Q223">
        <f t="shared" si="11"/>
        <v>1772094900</v>
      </c>
    </row>
    <row r="224" spans="1:17" x14ac:dyDescent="0.55000000000000004">
      <c r="A224">
        <v>1772095199</v>
      </c>
      <c r="B224" t="s">
        <v>6</v>
      </c>
      <c r="C224" t="s">
        <v>7</v>
      </c>
      <c r="D224">
        <v>5174.28</v>
      </c>
      <c r="E224">
        <v>5199</v>
      </c>
      <c r="F224">
        <v>5196.1000000000004</v>
      </c>
      <c r="G224">
        <v>5204.63</v>
      </c>
      <c r="H224">
        <v>5163.58</v>
      </c>
      <c r="I224">
        <v>5175.93</v>
      </c>
      <c r="J224">
        <v>5159.74</v>
      </c>
      <c r="O224" s="1">
        <f t="shared" si="9"/>
        <v>46079.36109953704</v>
      </c>
      <c r="P224" s="2">
        <f t="shared" si="10"/>
        <v>46079.361111111109</v>
      </c>
      <c r="Q224">
        <f t="shared" si="11"/>
        <v>1772095200</v>
      </c>
    </row>
    <row r="225" spans="1:17" x14ac:dyDescent="0.55000000000000004">
      <c r="A225">
        <v>1772095499</v>
      </c>
      <c r="B225" t="s">
        <v>6</v>
      </c>
      <c r="C225" t="s">
        <v>7</v>
      </c>
      <c r="D225">
        <v>5179.75</v>
      </c>
      <c r="E225">
        <v>5199.01</v>
      </c>
      <c r="F225">
        <v>5196.07</v>
      </c>
      <c r="G225">
        <v>5204.6099999999997</v>
      </c>
      <c r="H225">
        <v>5163.6499999999996</v>
      </c>
      <c r="I225">
        <v>5175.96</v>
      </c>
      <c r="J225">
        <v>5159.78</v>
      </c>
      <c r="L225">
        <v>5167.91</v>
      </c>
      <c r="O225" s="1">
        <f t="shared" si="9"/>
        <v>46079.364571759259</v>
      </c>
      <c r="P225" s="2">
        <f t="shared" si="10"/>
        <v>46079.364583333336</v>
      </c>
      <c r="Q225">
        <f t="shared" si="11"/>
        <v>1772095500</v>
      </c>
    </row>
    <row r="226" spans="1:17" x14ac:dyDescent="0.55000000000000004">
      <c r="A226">
        <v>1772095799</v>
      </c>
      <c r="B226" t="s">
        <v>6</v>
      </c>
      <c r="C226" t="s">
        <v>7</v>
      </c>
      <c r="D226">
        <v>5178.38</v>
      </c>
      <c r="E226">
        <v>5199.01</v>
      </c>
      <c r="F226">
        <v>5196.05</v>
      </c>
      <c r="G226">
        <v>5204.59</v>
      </c>
      <c r="H226">
        <v>5163.7299999999996</v>
      </c>
      <c r="I226">
        <v>5175.9799999999996</v>
      </c>
      <c r="J226">
        <v>5159.8100000000004</v>
      </c>
      <c r="O226" s="1">
        <f t="shared" si="9"/>
        <v>46079.368043981478</v>
      </c>
      <c r="P226" s="2">
        <f t="shared" si="10"/>
        <v>46079.368055555555</v>
      </c>
      <c r="Q226">
        <f t="shared" si="11"/>
        <v>1772095800</v>
      </c>
    </row>
    <row r="227" spans="1:17" x14ac:dyDescent="0.55000000000000004">
      <c r="A227">
        <v>1772096099</v>
      </c>
      <c r="B227" t="s">
        <v>6</v>
      </c>
      <c r="C227" t="s">
        <v>7</v>
      </c>
      <c r="D227">
        <v>5179.41</v>
      </c>
      <c r="E227">
        <v>5199.0200000000004</v>
      </c>
      <c r="F227">
        <v>5196.0200000000004</v>
      </c>
      <c r="G227">
        <v>5204.57</v>
      </c>
      <c r="H227">
        <v>5163.8</v>
      </c>
      <c r="I227">
        <v>5176</v>
      </c>
      <c r="J227">
        <v>5159.8500000000004</v>
      </c>
      <c r="O227" s="1">
        <f t="shared" si="9"/>
        <v>46079.371516203704</v>
      </c>
      <c r="P227" s="2">
        <f t="shared" si="10"/>
        <v>46079.371527777781</v>
      </c>
      <c r="Q227">
        <f t="shared" si="11"/>
        <v>1772096100</v>
      </c>
    </row>
    <row r="228" spans="1:17" x14ac:dyDescent="0.55000000000000004">
      <c r="A228">
        <v>1772096399</v>
      </c>
      <c r="B228" t="s">
        <v>6</v>
      </c>
      <c r="C228" t="s">
        <v>7</v>
      </c>
      <c r="D228">
        <v>5174.4399999999996</v>
      </c>
      <c r="E228">
        <v>5199.03</v>
      </c>
      <c r="F228">
        <v>5196</v>
      </c>
      <c r="G228">
        <v>5204.5600000000004</v>
      </c>
      <c r="H228">
        <v>5163.88</v>
      </c>
      <c r="I228">
        <v>5176.0200000000004</v>
      </c>
      <c r="J228">
        <v>5159.8900000000003</v>
      </c>
      <c r="O228" s="1">
        <f t="shared" si="9"/>
        <v>46079.37498842593</v>
      </c>
      <c r="P228" s="2">
        <f t="shared" si="10"/>
        <v>46079.375</v>
      </c>
      <c r="Q228">
        <f t="shared" si="11"/>
        <v>1772096400</v>
      </c>
    </row>
    <row r="229" spans="1:17" x14ac:dyDescent="0.55000000000000004">
      <c r="A229">
        <v>1772096699</v>
      </c>
      <c r="B229" t="s">
        <v>6</v>
      </c>
      <c r="C229" t="s">
        <v>7</v>
      </c>
      <c r="D229">
        <v>5178.01</v>
      </c>
      <c r="E229">
        <v>5199.03</v>
      </c>
      <c r="F229">
        <v>5195.97</v>
      </c>
      <c r="G229">
        <v>5204.54</v>
      </c>
      <c r="H229">
        <v>5163.95</v>
      </c>
      <c r="I229">
        <v>5176.05</v>
      </c>
      <c r="J229">
        <v>5159.93</v>
      </c>
      <c r="O229" s="1">
        <f t="shared" si="9"/>
        <v>46079.378460648149</v>
      </c>
      <c r="P229" s="2">
        <f t="shared" si="10"/>
        <v>46079.378472222219</v>
      </c>
      <c r="Q229">
        <f t="shared" si="11"/>
        <v>1772096700</v>
      </c>
    </row>
    <row r="230" spans="1:17" x14ac:dyDescent="0.55000000000000004">
      <c r="A230">
        <v>1772096999</v>
      </c>
      <c r="B230" t="s">
        <v>6</v>
      </c>
      <c r="C230" t="s">
        <v>7</v>
      </c>
      <c r="D230">
        <v>5181.6400000000003</v>
      </c>
      <c r="E230">
        <v>5199.04</v>
      </c>
      <c r="F230">
        <v>5195.95</v>
      </c>
      <c r="G230">
        <v>5204.5200000000004</v>
      </c>
      <c r="H230">
        <v>5164.03</v>
      </c>
      <c r="I230">
        <v>5176.07</v>
      </c>
      <c r="J230">
        <v>5159.97</v>
      </c>
      <c r="O230" s="1">
        <f t="shared" si="9"/>
        <v>46079.381932870368</v>
      </c>
      <c r="P230" s="2">
        <f t="shared" si="10"/>
        <v>46079.381944444445</v>
      </c>
      <c r="Q230">
        <f t="shared" si="11"/>
        <v>1772097000</v>
      </c>
    </row>
    <row r="231" spans="1:17" x14ac:dyDescent="0.55000000000000004">
      <c r="A231">
        <v>1772097299</v>
      </c>
      <c r="B231" t="s">
        <v>6</v>
      </c>
      <c r="C231" t="s">
        <v>7</v>
      </c>
      <c r="D231">
        <v>5176.99</v>
      </c>
      <c r="E231">
        <v>5199.04</v>
      </c>
      <c r="F231">
        <v>5195.92</v>
      </c>
      <c r="G231">
        <v>5204.5</v>
      </c>
      <c r="H231">
        <v>5164.1099999999997</v>
      </c>
      <c r="I231">
        <v>5176.09</v>
      </c>
      <c r="J231">
        <v>5160.01</v>
      </c>
      <c r="O231" s="1">
        <f t="shared" si="9"/>
        <v>46079.385405092587</v>
      </c>
      <c r="P231" s="2">
        <f t="shared" si="10"/>
        <v>46079.385416666664</v>
      </c>
      <c r="Q231">
        <f t="shared" si="11"/>
        <v>1772097300</v>
      </c>
    </row>
    <row r="232" spans="1:17" x14ac:dyDescent="0.55000000000000004">
      <c r="A232">
        <v>1772097599</v>
      </c>
      <c r="B232" t="s">
        <v>6</v>
      </c>
      <c r="C232" t="s">
        <v>7</v>
      </c>
      <c r="D232">
        <v>5176.5600000000004</v>
      </c>
      <c r="E232">
        <v>5199.05</v>
      </c>
      <c r="F232">
        <v>5195.8900000000003</v>
      </c>
      <c r="G232">
        <v>5204.49</v>
      </c>
      <c r="H232">
        <v>5164.18</v>
      </c>
      <c r="I232">
        <v>5176.1099999999997</v>
      </c>
      <c r="J232">
        <v>5160.05</v>
      </c>
      <c r="O232" s="1">
        <f t="shared" si="9"/>
        <v>46079.388877314814</v>
      </c>
      <c r="P232" s="2">
        <f t="shared" si="10"/>
        <v>46079.388888888891</v>
      </c>
      <c r="Q232">
        <f t="shared" si="11"/>
        <v>1772097600</v>
      </c>
    </row>
    <row r="233" spans="1:17" x14ac:dyDescent="0.55000000000000004">
      <c r="A233">
        <v>1772097899</v>
      </c>
      <c r="B233" t="s">
        <v>6</v>
      </c>
      <c r="C233" t="s">
        <v>7</v>
      </c>
      <c r="D233">
        <v>5181.2</v>
      </c>
      <c r="E233">
        <v>5199.05</v>
      </c>
      <c r="F233">
        <v>5195.87</v>
      </c>
      <c r="G233">
        <v>5204.47</v>
      </c>
      <c r="H233">
        <v>5164.26</v>
      </c>
      <c r="I233">
        <v>5176.13</v>
      </c>
      <c r="J233">
        <v>5160.09</v>
      </c>
      <c r="O233" s="1">
        <f t="shared" si="9"/>
        <v>46079.39234953704</v>
      </c>
      <c r="P233" s="2">
        <f t="shared" si="10"/>
        <v>46079.392361111109</v>
      </c>
      <c r="Q233">
        <f t="shared" si="11"/>
        <v>1772097900</v>
      </c>
    </row>
    <row r="234" spans="1:17" x14ac:dyDescent="0.55000000000000004">
      <c r="A234">
        <v>1772098199</v>
      </c>
      <c r="B234" t="s">
        <v>6</v>
      </c>
      <c r="C234" t="s">
        <v>7</v>
      </c>
      <c r="D234">
        <v>5181.63</v>
      </c>
      <c r="E234">
        <v>5199.0600000000004</v>
      </c>
      <c r="F234">
        <v>5195.84</v>
      </c>
      <c r="G234">
        <v>5204.45</v>
      </c>
      <c r="H234">
        <v>5164.33</v>
      </c>
      <c r="I234">
        <v>5176.16</v>
      </c>
      <c r="J234">
        <v>5160.12</v>
      </c>
      <c r="O234" s="1">
        <f t="shared" si="9"/>
        <v>46079.395821759259</v>
      </c>
      <c r="P234" s="2">
        <f t="shared" si="10"/>
        <v>46079.395833333336</v>
      </c>
      <c r="Q234">
        <f t="shared" si="11"/>
        <v>1772098200</v>
      </c>
    </row>
    <row r="235" spans="1:17" x14ac:dyDescent="0.55000000000000004">
      <c r="A235">
        <v>1772098499</v>
      </c>
      <c r="B235" t="s">
        <v>6</v>
      </c>
      <c r="C235" t="s">
        <v>7</v>
      </c>
      <c r="D235">
        <v>5183.3</v>
      </c>
      <c r="E235">
        <v>5199.0600000000004</v>
      </c>
      <c r="F235">
        <v>5195.82</v>
      </c>
      <c r="G235">
        <v>5204.43</v>
      </c>
      <c r="H235">
        <v>5164.41</v>
      </c>
      <c r="I235">
        <v>5176.18</v>
      </c>
      <c r="J235">
        <v>5160.16</v>
      </c>
      <c r="O235" s="1">
        <f t="shared" si="9"/>
        <v>46079.399293981478</v>
      </c>
      <c r="P235" s="2">
        <f t="shared" si="10"/>
        <v>46079.399305555555</v>
      </c>
      <c r="Q235">
        <f t="shared" si="11"/>
        <v>1772098500</v>
      </c>
    </row>
    <row r="236" spans="1:17" x14ac:dyDescent="0.55000000000000004">
      <c r="A236">
        <v>1772098799</v>
      </c>
      <c r="B236" t="s">
        <v>6</v>
      </c>
      <c r="C236" t="s">
        <v>7</v>
      </c>
      <c r="D236">
        <v>5181.5</v>
      </c>
      <c r="E236">
        <v>5199.07</v>
      </c>
      <c r="F236">
        <v>5195.79</v>
      </c>
      <c r="G236">
        <v>5204.41</v>
      </c>
      <c r="H236">
        <v>5164.4799999999996</v>
      </c>
      <c r="I236">
        <v>5176.2</v>
      </c>
      <c r="J236">
        <v>5160.2</v>
      </c>
      <c r="O236" s="1">
        <f t="shared" si="9"/>
        <v>46079.402766203704</v>
      </c>
      <c r="P236" s="2">
        <f t="shared" si="10"/>
        <v>46079.402777777781</v>
      </c>
      <c r="Q236">
        <f t="shared" si="11"/>
        <v>1772098800</v>
      </c>
    </row>
    <row r="237" spans="1:17" x14ac:dyDescent="0.55000000000000004">
      <c r="A237">
        <v>1772099099</v>
      </c>
      <c r="B237" t="s">
        <v>6</v>
      </c>
      <c r="C237" t="s">
        <v>7</v>
      </c>
      <c r="D237">
        <v>5184.6400000000003</v>
      </c>
      <c r="E237">
        <v>5199.08</v>
      </c>
      <c r="F237">
        <v>5195.76</v>
      </c>
      <c r="G237">
        <v>5204.3999999999996</v>
      </c>
      <c r="H237">
        <v>5164.5600000000004</v>
      </c>
      <c r="I237">
        <v>5176.22</v>
      </c>
      <c r="J237">
        <v>5160.24</v>
      </c>
      <c r="O237" s="1">
        <f t="shared" si="9"/>
        <v>46079.40623842593</v>
      </c>
      <c r="P237" s="2">
        <f t="shared" si="10"/>
        <v>46079.40625</v>
      </c>
      <c r="Q237">
        <f t="shared" si="11"/>
        <v>1772099100</v>
      </c>
    </row>
    <row r="238" spans="1:17" x14ac:dyDescent="0.55000000000000004">
      <c r="A238">
        <v>1772099399</v>
      </c>
      <c r="B238" t="s">
        <v>6</v>
      </c>
      <c r="C238" t="s">
        <v>7</v>
      </c>
      <c r="D238">
        <v>5186.9799999999996</v>
      </c>
      <c r="E238">
        <v>5199.08</v>
      </c>
      <c r="F238">
        <v>5195.74</v>
      </c>
      <c r="G238">
        <v>5204.38</v>
      </c>
      <c r="H238">
        <v>5164.6400000000003</v>
      </c>
      <c r="I238">
        <v>5176.24</v>
      </c>
      <c r="J238">
        <v>5160.28</v>
      </c>
      <c r="O238" s="1">
        <f t="shared" si="9"/>
        <v>46079.409710648149</v>
      </c>
      <c r="P238" s="2">
        <f t="shared" si="10"/>
        <v>46079.409722222219</v>
      </c>
      <c r="Q238">
        <f t="shared" si="11"/>
        <v>1772099400</v>
      </c>
    </row>
    <row r="239" spans="1:17" x14ac:dyDescent="0.55000000000000004">
      <c r="A239">
        <v>1772099699</v>
      </c>
      <c r="B239" t="s">
        <v>6</v>
      </c>
      <c r="C239" t="s">
        <v>7</v>
      </c>
      <c r="D239">
        <v>5186.32</v>
      </c>
      <c r="E239">
        <v>5199.09</v>
      </c>
      <c r="F239">
        <v>5195.71</v>
      </c>
      <c r="G239">
        <v>5204.3599999999997</v>
      </c>
      <c r="H239">
        <v>5164.71</v>
      </c>
      <c r="I239">
        <v>5176.2700000000004</v>
      </c>
      <c r="J239">
        <v>5160.32</v>
      </c>
      <c r="O239" s="1">
        <f t="shared" si="9"/>
        <v>46079.413182870368</v>
      </c>
      <c r="P239" s="2">
        <f t="shared" si="10"/>
        <v>46079.413194444445</v>
      </c>
      <c r="Q239">
        <f t="shared" si="11"/>
        <v>1772099700</v>
      </c>
    </row>
    <row r="240" spans="1:17" x14ac:dyDescent="0.55000000000000004">
      <c r="A240">
        <v>1772099999</v>
      </c>
      <c r="B240" t="s">
        <v>6</v>
      </c>
      <c r="C240" t="s">
        <v>7</v>
      </c>
      <c r="D240">
        <v>5189.51</v>
      </c>
      <c r="E240">
        <v>5199.09</v>
      </c>
      <c r="F240">
        <v>5195.6899999999996</v>
      </c>
      <c r="G240">
        <v>5204.34</v>
      </c>
      <c r="H240">
        <v>5164.79</v>
      </c>
      <c r="I240">
        <v>5176.29</v>
      </c>
      <c r="J240">
        <v>5160.3599999999997</v>
      </c>
      <c r="O240" s="1">
        <f t="shared" si="9"/>
        <v>46079.416655092587</v>
      </c>
      <c r="P240" s="2">
        <f t="shared" si="10"/>
        <v>46079.416666666664</v>
      </c>
      <c r="Q240">
        <f t="shared" si="11"/>
        <v>1772100000</v>
      </c>
    </row>
    <row r="241" spans="1:17" x14ac:dyDescent="0.55000000000000004">
      <c r="A241">
        <v>1772100299</v>
      </c>
      <c r="B241" t="s">
        <v>6</v>
      </c>
      <c r="C241" t="s">
        <v>7</v>
      </c>
      <c r="D241">
        <v>5188.45</v>
      </c>
      <c r="E241">
        <v>5199.1000000000004</v>
      </c>
      <c r="F241">
        <v>5195.66</v>
      </c>
      <c r="G241">
        <v>5204.33</v>
      </c>
      <c r="H241">
        <v>5164.8599999999997</v>
      </c>
      <c r="I241">
        <v>5176.3100000000004</v>
      </c>
      <c r="J241">
        <v>5160.3999999999996</v>
      </c>
      <c r="K241">
        <v>5190.1000000000004</v>
      </c>
      <c r="O241" s="1">
        <f t="shared" si="9"/>
        <v>46079.420127314814</v>
      </c>
      <c r="P241" s="2">
        <f t="shared" si="10"/>
        <v>46079.420138888891</v>
      </c>
      <c r="Q241">
        <f t="shared" si="11"/>
        <v>1772100300</v>
      </c>
    </row>
    <row r="242" spans="1:17" x14ac:dyDescent="0.55000000000000004">
      <c r="A242">
        <v>1772100599</v>
      </c>
      <c r="B242" t="s">
        <v>6</v>
      </c>
      <c r="C242" t="s">
        <v>7</v>
      </c>
      <c r="D242">
        <v>5187.8900000000003</v>
      </c>
      <c r="E242">
        <v>5199.1000000000004</v>
      </c>
      <c r="F242">
        <v>5195.63</v>
      </c>
      <c r="G242">
        <v>5204.3100000000004</v>
      </c>
      <c r="H242">
        <v>5164.9399999999996</v>
      </c>
      <c r="I242">
        <v>5176.33</v>
      </c>
      <c r="J242">
        <v>5160.43</v>
      </c>
      <c r="O242" s="1">
        <f t="shared" si="9"/>
        <v>46079.42359953704</v>
      </c>
      <c r="P242" s="2">
        <f t="shared" si="10"/>
        <v>46079.423611111109</v>
      </c>
      <c r="Q242">
        <f t="shared" si="11"/>
        <v>1772100600</v>
      </c>
    </row>
    <row r="243" spans="1:17" x14ac:dyDescent="0.55000000000000004">
      <c r="A243">
        <v>1772100899</v>
      </c>
      <c r="B243" t="s">
        <v>6</v>
      </c>
      <c r="C243" t="s">
        <v>7</v>
      </c>
      <c r="D243">
        <v>5182.8500000000004</v>
      </c>
      <c r="E243">
        <v>5199.1099999999997</v>
      </c>
      <c r="F243">
        <v>5195.6099999999997</v>
      </c>
      <c r="G243">
        <v>5204.29</v>
      </c>
      <c r="H243">
        <v>5165.01</v>
      </c>
      <c r="I243">
        <v>5176.3599999999997</v>
      </c>
      <c r="J243">
        <v>5160.47</v>
      </c>
      <c r="O243" s="1">
        <f t="shared" si="9"/>
        <v>46079.427071759259</v>
      </c>
      <c r="P243" s="2">
        <f t="shared" si="10"/>
        <v>46079.427083333336</v>
      </c>
      <c r="Q243">
        <f t="shared" si="11"/>
        <v>1772100900</v>
      </c>
    </row>
    <row r="244" spans="1:17" x14ac:dyDescent="0.55000000000000004">
      <c r="A244">
        <v>1772101199</v>
      </c>
      <c r="B244" t="s">
        <v>6</v>
      </c>
      <c r="C244" t="s">
        <v>7</v>
      </c>
      <c r="D244">
        <v>5183.6000000000004</v>
      </c>
      <c r="E244">
        <v>5199.12</v>
      </c>
      <c r="F244">
        <v>5195.58</v>
      </c>
      <c r="G244">
        <v>5204.2700000000004</v>
      </c>
      <c r="H244">
        <v>5165.09</v>
      </c>
      <c r="I244">
        <v>5176.38</v>
      </c>
      <c r="J244">
        <v>5160.51</v>
      </c>
      <c r="O244" s="1">
        <f t="shared" si="9"/>
        <v>46079.430543981478</v>
      </c>
      <c r="P244" s="2">
        <f t="shared" si="10"/>
        <v>46079.430555555555</v>
      </c>
      <c r="Q244">
        <f t="shared" si="11"/>
        <v>1772101200</v>
      </c>
    </row>
    <row r="245" spans="1:17" x14ac:dyDescent="0.55000000000000004">
      <c r="A245">
        <v>1772101499</v>
      </c>
      <c r="B245" t="s">
        <v>6</v>
      </c>
      <c r="C245" t="s">
        <v>7</v>
      </c>
      <c r="D245">
        <v>5179.29</v>
      </c>
      <c r="E245">
        <v>5199.12</v>
      </c>
      <c r="F245">
        <v>5195.5600000000004</v>
      </c>
      <c r="G245">
        <v>5204.26</v>
      </c>
      <c r="H245">
        <v>5165.17</v>
      </c>
      <c r="I245">
        <v>5176.3999999999996</v>
      </c>
      <c r="J245">
        <v>5160.55</v>
      </c>
      <c r="O245" s="1">
        <f t="shared" si="9"/>
        <v>46079.434016203704</v>
      </c>
      <c r="P245" s="2">
        <f t="shared" si="10"/>
        <v>46079.434027777781</v>
      </c>
      <c r="Q245">
        <f t="shared" si="11"/>
        <v>1772101500</v>
      </c>
    </row>
    <row r="246" spans="1:17" x14ac:dyDescent="0.55000000000000004">
      <c r="A246">
        <v>1772101799</v>
      </c>
      <c r="B246" t="s">
        <v>6</v>
      </c>
      <c r="C246" t="s">
        <v>7</v>
      </c>
      <c r="D246">
        <v>5177.04</v>
      </c>
      <c r="E246">
        <v>5199.13</v>
      </c>
      <c r="F246">
        <v>5195.53</v>
      </c>
      <c r="G246">
        <v>5204.24</v>
      </c>
      <c r="H246">
        <v>5165.24</v>
      </c>
      <c r="I246">
        <v>5176.42</v>
      </c>
      <c r="J246">
        <v>5160.59</v>
      </c>
      <c r="O246" s="1">
        <f t="shared" si="9"/>
        <v>46079.43748842593</v>
      </c>
      <c r="P246" s="2">
        <f t="shared" si="10"/>
        <v>46079.4375</v>
      </c>
      <c r="Q246">
        <f t="shared" si="11"/>
        <v>1772101800</v>
      </c>
    </row>
    <row r="247" spans="1:17" x14ac:dyDescent="0.55000000000000004">
      <c r="A247">
        <v>1772102099</v>
      </c>
      <c r="B247" t="s">
        <v>6</v>
      </c>
      <c r="C247" t="s">
        <v>7</v>
      </c>
      <c r="D247">
        <v>5176.09</v>
      </c>
      <c r="E247">
        <v>5199.13</v>
      </c>
      <c r="F247">
        <v>5195.5</v>
      </c>
      <c r="G247">
        <v>5204.22</v>
      </c>
      <c r="H247">
        <v>5165.32</v>
      </c>
      <c r="I247">
        <v>5176.4399999999996</v>
      </c>
      <c r="J247">
        <v>5160.63</v>
      </c>
      <c r="O247" s="1">
        <f t="shared" si="9"/>
        <v>46079.440960648149</v>
      </c>
      <c r="P247" s="2">
        <f t="shared" si="10"/>
        <v>46079.440972222219</v>
      </c>
      <c r="Q247">
        <f t="shared" si="11"/>
        <v>1772102100</v>
      </c>
    </row>
    <row r="248" spans="1:17" x14ac:dyDescent="0.55000000000000004">
      <c r="A248">
        <v>1772102399</v>
      </c>
      <c r="B248" t="s">
        <v>6</v>
      </c>
      <c r="C248" t="s">
        <v>7</v>
      </c>
      <c r="D248">
        <v>5172.13</v>
      </c>
      <c r="E248">
        <v>5199.1400000000003</v>
      </c>
      <c r="F248">
        <v>5195.4799999999996</v>
      </c>
      <c r="G248">
        <v>5204.2</v>
      </c>
      <c r="H248">
        <v>5165.3900000000003</v>
      </c>
      <c r="I248">
        <v>5176.47</v>
      </c>
      <c r="J248">
        <v>5160.67</v>
      </c>
      <c r="O248" s="1">
        <f t="shared" si="9"/>
        <v>46079.444432870368</v>
      </c>
      <c r="P248" s="2">
        <f t="shared" si="10"/>
        <v>46079.444444444445</v>
      </c>
      <c r="Q248">
        <f t="shared" si="11"/>
        <v>1772102400</v>
      </c>
    </row>
    <row r="249" spans="1:17" x14ac:dyDescent="0.55000000000000004">
      <c r="A249">
        <v>1772102699</v>
      </c>
      <c r="B249" t="s">
        <v>6</v>
      </c>
      <c r="C249" t="s">
        <v>7</v>
      </c>
      <c r="D249">
        <v>5171.17</v>
      </c>
      <c r="E249">
        <v>5199.1400000000003</v>
      </c>
      <c r="F249">
        <v>5195.45</v>
      </c>
      <c r="G249">
        <v>5204.1899999999996</v>
      </c>
      <c r="H249">
        <v>5165.47</v>
      </c>
      <c r="I249">
        <v>5176.49</v>
      </c>
      <c r="J249">
        <v>5160.7</v>
      </c>
      <c r="O249" s="1">
        <f t="shared" si="9"/>
        <v>46079.447905092587</v>
      </c>
      <c r="P249" s="2">
        <f t="shared" si="10"/>
        <v>46079.447916666664</v>
      </c>
      <c r="Q249">
        <f t="shared" si="11"/>
        <v>1772102700</v>
      </c>
    </row>
    <row r="250" spans="1:17" x14ac:dyDescent="0.55000000000000004">
      <c r="A250">
        <v>1772102999</v>
      </c>
      <c r="B250" t="s">
        <v>6</v>
      </c>
      <c r="C250" t="s">
        <v>7</v>
      </c>
      <c r="D250">
        <v>5173.6000000000004</v>
      </c>
      <c r="E250">
        <v>5199.1499999999996</v>
      </c>
      <c r="F250">
        <v>5195.43</v>
      </c>
      <c r="G250">
        <v>5204.17</v>
      </c>
      <c r="H250">
        <v>5165.54</v>
      </c>
      <c r="I250">
        <v>5176.51</v>
      </c>
      <c r="J250">
        <v>5160.74</v>
      </c>
      <c r="O250" s="1">
        <f t="shared" si="9"/>
        <v>46079.451377314814</v>
      </c>
      <c r="P250" s="2">
        <f t="shared" si="10"/>
        <v>46079.451388888891</v>
      </c>
      <c r="Q250">
        <f t="shared" si="11"/>
        <v>1772103000</v>
      </c>
    </row>
    <row r="251" spans="1:17" x14ac:dyDescent="0.55000000000000004">
      <c r="A251">
        <v>1772103299</v>
      </c>
      <c r="B251" t="s">
        <v>6</v>
      </c>
      <c r="C251" t="s">
        <v>7</v>
      </c>
      <c r="D251">
        <v>5171.6099999999997</v>
      </c>
      <c r="E251">
        <v>5199.1499999999996</v>
      </c>
      <c r="F251">
        <v>5195.3999999999996</v>
      </c>
      <c r="G251">
        <v>5204.1499999999996</v>
      </c>
      <c r="H251">
        <v>5165.62</v>
      </c>
      <c r="I251">
        <v>5176.53</v>
      </c>
      <c r="J251">
        <v>5160.78</v>
      </c>
      <c r="O251" s="1">
        <f t="shared" si="9"/>
        <v>46079.45484953704</v>
      </c>
      <c r="P251" s="2">
        <f t="shared" si="10"/>
        <v>46079.454861111109</v>
      </c>
      <c r="Q251">
        <f t="shared" si="11"/>
        <v>1772103300</v>
      </c>
    </row>
    <row r="252" spans="1:17" x14ac:dyDescent="0.55000000000000004">
      <c r="A252">
        <v>1772103599</v>
      </c>
      <c r="B252" t="s">
        <v>6</v>
      </c>
      <c r="C252" t="s">
        <v>7</v>
      </c>
      <c r="D252">
        <v>5173.83</v>
      </c>
      <c r="E252">
        <v>5199.16</v>
      </c>
      <c r="F252">
        <v>5195.37</v>
      </c>
      <c r="G252">
        <v>5204.13</v>
      </c>
      <c r="H252">
        <v>5165.6899999999996</v>
      </c>
      <c r="I252">
        <v>5176.55</v>
      </c>
      <c r="J252">
        <v>5160.82</v>
      </c>
      <c r="O252" s="1">
        <f t="shared" si="9"/>
        <v>46079.458321759259</v>
      </c>
      <c r="P252" s="2">
        <f t="shared" si="10"/>
        <v>46079.458333333336</v>
      </c>
      <c r="Q252">
        <f t="shared" si="11"/>
        <v>1772103600</v>
      </c>
    </row>
    <row r="253" spans="1:17" x14ac:dyDescent="0.55000000000000004">
      <c r="A253">
        <v>1772103899</v>
      </c>
      <c r="B253" t="s">
        <v>6</v>
      </c>
      <c r="C253" t="s">
        <v>7</v>
      </c>
      <c r="D253">
        <v>5177.33</v>
      </c>
      <c r="E253">
        <v>5199.17</v>
      </c>
      <c r="F253">
        <v>5195.3500000000004</v>
      </c>
      <c r="G253">
        <v>5204.12</v>
      </c>
      <c r="H253">
        <v>5165.7700000000004</v>
      </c>
      <c r="I253">
        <v>5176.58</v>
      </c>
      <c r="J253">
        <v>5160.8599999999997</v>
      </c>
      <c r="O253" s="1">
        <f t="shared" si="9"/>
        <v>46079.461793981478</v>
      </c>
      <c r="P253" s="2">
        <f t="shared" si="10"/>
        <v>46079.461805555555</v>
      </c>
      <c r="Q253">
        <f t="shared" si="11"/>
        <v>1772103900</v>
      </c>
    </row>
    <row r="254" spans="1:17" x14ac:dyDescent="0.55000000000000004">
      <c r="A254">
        <v>1772104199</v>
      </c>
      <c r="B254" t="s">
        <v>6</v>
      </c>
      <c r="C254" t="s">
        <v>7</v>
      </c>
      <c r="D254">
        <v>5175.8500000000004</v>
      </c>
      <c r="E254">
        <v>5199.17</v>
      </c>
      <c r="F254">
        <v>5195.32</v>
      </c>
      <c r="G254">
        <v>5204.1000000000004</v>
      </c>
      <c r="H254">
        <v>5165.8500000000004</v>
      </c>
      <c r="I254">
        <v>5176.6000000000004</v>
      </c>
      <c r="J254">
        <v>5160.8999999999996</v>
      </c>
      <c r="O254" s="1">
        <f t="shared" si="9"/>
        <v>46079.465266203704</v>
      </c>
      <c r="P254" s="2">
        <f t="shared" si="10"/>
        <v>46079.465277777781</v>
      </c>
      <c r="Q254">
        <f t="shared" si="11"/>
        <v>1772104200</v>
      </c>
    </row>
    <row r="255" spans="1:17" x14ac:dyDescent="0.55000000000000004">
      <c r="A255">
        <v>1772104499</v>
      </c>
      <c r="B255" t="s">
        <v>6</v>
      </c>
      <c r="C255" t="s">
        <v>7</v>
      </c>
      <c r="D255">
        <v>5175.54</v>
      </c>
      <c r="E255">
        <v>5199.18</v>
      </c>
      <c r="F255">
        <v>5195.3</v>
      </c>
      <c r="G255">
        <v>5204.08</v>
      </c>
      <c r="H255">
        <v>5165.92</v>
      </c>
      <c r="I255">
        <v>5176.62</v>
      </c>
      <c r="J255">
        <v>5160.9399999999996</v>
      </c>
      <c r="O255" s="1">
        <f t="shared" si="9"/>
        <v>46079.46873842593</v>
      </c>
      <c r="P255" s="2">
        <f t="shared" si="10"/>
        <v>46079.46875</v>
      </c>
      <c r="Q255">
        <f t="shared" si="11"/>
        <v>1772104500</v>
      </c>
    </row>
    <row r="256" spans="1:17" x14ac:dyDescent="0.55000000000000004">
      <c r="A256">
        <v>1772104799</v>
      </c>
      <c r="B256" t="s">
        <v>6</v>
      </c>
      <c r="C256" t="s">
        <v>7</v>
      </c>
      <c r="D256">
        <v>5171.7</v>
      </c>
      <c r="E256">
        <v>5199.18</v>
      </c>
      <c r="F256">
        <v>5195.2700000000004</v>
      </c>
      <c r="G256">
        <v>5204.0600000000004</v>
      </c>
      <c r="H256">
        <v>5166</v>
      </c>
      <c r="I256">
        <v>5176.6400000000003</v>
      </c>
      <c r="J256">
        <v>5160.9799999999996</v>
      </c>
      <c r="O256" s="1">
        <f t="shared" si="9"/>
        <v>46079.472210648149</v>
      </c>
      <c r="P256" s="2">
        <f t="shared" si="10"/>
        <v>46079.472222222219</v>
      </c>
      <c r="Q256">
        <f t="shared" si="11"/>
        <v>1772104800</v>
      </c>
    </row>
    <row r="257" spans="1:17" x14ac:dyDescent="0.55000000000000004">
      <c r="A257">
        <v>1772105099</v>
      </c>
      <c r="B257" t="s">
        <v>6</v>
      </c>
      <c r="C257" t="s">
        <v>7</v>
      </c>
      <c r="D257">
        <v>5171.88</v>
      </c>
      <c r="E257">
        <v>5199.1899999999996</v>
      </c>
      <c r="F257">
        <v>5195.24</v>
      </c>
      <c r="G257">
        <v>5204.05</v>
      </c>
      <c r="H257">
        <v>5166.07</v>
      </c>
      <c r="I257">
        <v>5176.67</v>
      </c>
      <c r="J257">
        <v>5161.01</v>
      </c>
      <c r="O257" s="1">
        <f t="shared" si="9"/>
        <v>46079.475682870368</v>
      </c>
      <c r="P257" s="2">
        <f t="shared" si="10"/>
        <v>46079.475694444445</v>
      </c>
      <c r="Q257">
        <f t="shared" si="11"/>
        <v>1772105100</v>
      </c>
    </row>
    <row r="258" spans="1:17" x14ac:dyDescent="0.55000000000000004">
      <c r="A258">
        <v>1772105399</v>
      </c>
      <c r="B258" t="s">
        <v>6</v>
      </c>
      <c r="C258" t="s">
        <v>7</v>
      </c>
      <c r="D258">
        <v>5173.38</v>
      </c>
      <c r="E258">
        <v>5199.1899999999996</v>
      </c>
      <c r="F258">
        <v>5195.22</v>
      </c>
      <c r="G258">
        <v>5204.03</v>
      </c>
      <c r="H258">
        <v>5166.1499999999996</v>
      </c>
      <c r="I258">
        <v>5176.6899999999996</v>
      </c>
      <c r="J258">
        <v>5161.05</v>
      </c>
      <c r="O258" s="1">
        <f t="shared" ref="O258:O321" si="12">(A258/86400)+25569</f>
        <v>46079.479155092587</v>
      </c>
      <c r="P258" s="2">
        <f t="shared" ref="P258:P321" si="13">CEILING(INT(O258*1440)/1440*288,1)/288</f>
        <v>46079.479166666664</v>
      </c>
      <c r="Q258">
        <f t="shared" si="11"/>
        <v>1772105400</v>
      </c>
    </row>
    <row r="259" spans="1:17" x14ac:dyDescent="0.55000000000000004">
      <c r="A259">
        <v>1772105699</v>
      </c>
      <c r="B259" t="s">
        <v>6</v>
      </c>
      <c r="C259" t="s">
        <v>7</v>
      </c>
      <c r="D259">
        <v>5173.54</v>
      </c>
      <c r="E259">
        <v>5199.2</v>
      </c>
      <c r="F259">
        <v>5195.1899999999996</v>
      </c>
      <c r="G259">
        <v>5204.01</v>
      </c>
      <c r="H259">
        <v>5166.22</v>
      </c>
      <c r="I259">
        <v>5176.71</v>
      </c>
      <c r="J259">
        <v>5161.09</v>
      </c>
      <c r="O259" s="1">
        <f t="shared" si="12"/>
        <v>46079.482627314814</v>
      </c>
      <c r="P259" s="2">
        <f t="shared" si="13"/>
        <v>46079.482638888891</v>
      </c>
      <c r="Q259">
        <f t="shared" ref="Q259:Q322" si="14">MROUND((P259-25569)*86400,300)</f>
        <v>1772105700</v>
      </c>
    </row>
    <row r="260" spans="1:17" x14ac:dyDescent="0.55000000000000004">
      <c r="A260">
        <v>1772105999</v>
      </c>
      <c r="B260" t="s">
        <v>6</v>
      </c>
      <c r="C260" t="s">
        <v>7</v>
      </c>
      <c r="D260">
        <v>5174.68</v>
      </c>
      <c r="E260">
        <v>5199.2</v>
      </c>
      <c r="F260">
        <v>5195.17</v>
      </c>
      <c r="G260">
        <v>5203.99</v>
      </c>
      <c r="H260">
        <v>5166.3</v>
      </c>
      <c r="I260">
        <v>5176.7299999999996</v>
      </c>
      <c r="J260">
        <v>5161.13</v>
      </c>
      <c r="O260" s="1">
        <f t="shared" si="12"/>
        <v>46079.48609953704</v>
      </c>
      <c r="P260" s="2">
        <f t="shared" si="13"/>
        <v>46079.486111111109</v>
      </c>
      <c r="Q260">
        <f t="shared" si="14"/>
        <v>1772106000</v>
      </c>
    </row>
    <row r="261" spans="1:17" x14ac:dyDescent="0.55000000000000004">
      <c r="A261">
        <v>1772106299</v>
      </c>
      <c r="B261" t="s">
        <v>6</v>
      </c>
      <c r="C261" t="s">
        <v>7</v>
      </c>
      <c r="D261">
        <v>5171.3999999999996</v>
      </c>
      <c r="E261">
        <v>5199.21</v>
      </c>
      <c r="F261">
        <v>5195.1400000000003</v>
      </c>
      <c r="G261">
        <v>5203.9799999999996</v>
      </c>
      <c r="H261">
        <v>5166.38</v>
      </c>
      <c r="I261">
        <v>5176.75</v>
      </c>
      <c r="J261">
        <v>5161.17</v>
      </c>
      <c r="O261" s="1">
        <f t="shared" si="12"/>
        <v>46079.489571759259</v>
      </c>
      <c r="P261" s="2">
        <f t="shared" si="13"/>
        <v>46079.489583333336</v>
      </c>
      <c r="Q261">
        <f t="shared" si="14"/>
        <v>1772106300</v>
      </c>
    </row>
    <row r="262" spans="1:17" x14ac:dyDescent="0.55000000000000004">
      <c r="A262">
        <v>1772106599</v>
      </c>
      <c r="B262" t="s">
        <v>6</v>
      </c>
      <c r="C262" t="s">
        <v>7</v>
      </c>
      <c r="D262">
        <v>5163.51</v>
      </c>
      <c r="E262">
        <v>5199.22</v>
      </c>
      <c r="F262">
        <v>5195.1099999999997</v>
      </c>
      <c r="G262">
        <v>5203.96</v>
      </c>
      <c r="H262">
        <v>5166.45</v>
      </c>
      <c r="I262">
        <v>5176.78</v>
      </c>
      <c r="J262">
        <v>5161.21</v>
      </c>
      <c r="O262" s="1">
        <f t="shared" si="12"/>
        <v>46079.493043981478</v>
      </c>
      <c r="P262" s="2">
        <f t="shared" si="13"/>
        <v>46079.493055555555</v>
      </c>
      <c r="Q262">
        <f t="shared" si="14"/>
        <v>1772106600</v>
      </c>
    </row>
    <row r="263" spans="1:17" x14ac:dyDescent="0.55000000000000004">
      <c r="A263">
        <v>1772106899</v>
      </c>
      <c r="B263" t="s">
        <v>6</v>
      </c>
      <c r="C263" t="s">
        <v>7</v>
      </c>
      <c r="D263">
        <v>5164.71</v>
      </c>
      <c r="E263">
        <v>5199.22</v>
      </c>
      <c r="F263">
        <v>5195.09</v>
      </c>
      <c r="G263">
        <v>5203.9399999999996</v>
      </c>
      <c r="H263">
        <v>5166.53</v>
      </c>
      <c r="I263">
        <v>5176.8</v>
      </c>
      <c r="J263">
        <v>5161.25</v>
      </c>
      <c r="O263" s="1">
        <f t="shared" si="12"/>
        <v>46079.496516203704</v>
      </c>
      <c r="P263" s="2">
        <f t="shared" si="13"/>
        <v>46079.496527777781</v>
      </c>
      <c r="Q263">
        <f t="shared" si="14"/>
        <v>1772106900</v>
      </c>
    </row>
    <row r="264" spans="1:17" x14ac:dyDescent="0.55000000000000004">
      <c r="A264">
        <v>1772107199</v>
      </c>
      <c r="B264" t="s">
        <v>6</v>
      </c>
      <c r="C264" t="s">
        <v>7</v>
      </c>
      <c r="D264">
        <v>5165.67</v>
      </c>
      <c r="E264">
        <v>5199.2299999999996</v>
      </c>
      <c r="F264">
        <v>5195.0600000000004</v>
      </c>
      <c r="G264">
        <v>5203.92</v>
      </c>
      <c r="H264">
        <v>5166.6000000000004</v>
      </c>
      <c r="I264">
        <v>5176.82</v>
      </c>
      <c r="J264">
        <v>5161.29</v>
      </c>
      <c r="L264">
        <v>5157.9799999999996</v>
      </c>
      <c r="O264" s="1">
        <f t="shared" si="12"/>
        <v>46079.49998842593</v>
      </c>
      <c r="P264" s="2">
        <f t="shared" si="13"/>
        <v>46079.5</v>
      </c>
      <c r="Q264">
        <f t="shared" si="14"/>
        <v>1772107200</v>
      </c>
    </row>
    <row r="265" spans="1:17" x14ac:dyDescent="0.55000000000000004">
      <c r="A265">
        <v>1772107499</v>
      </c>
      <c r="B265" t="s">
        <v>6</v>
      </c>
      <c r="C265" t="s">
        <v>7</v>
      </c>
      <c r="D265">
        <v>5169.1499999999996</v>
      </c>
      <c r="E265">
        <v>5199.2299999999996</v>
      </c>
      <c r="F265">
        <v>5195.04</v>
      </c>
      <c r="G265">
        <v>5203.91</v>
      </c>
      <c r="H265">
        <v>5166.68</v>
      </c>
      <c r="I265">
        <v>5176.84</v>
      </c>
      <c r="J265">
        <v>5161.32</v>
      </c>
      <c r="O265" s="1">
        <f t="shared" si="12"/>
        <v>46079.503460648149</v>
      </c>
      <c r="P265" s="2">
        <f t="shared" si="13"/>
        <v>46079.503472222219</v>
      </c>
      <c r="Q265">
        <f t="shared" si="14"/>
        <v>1772107500</v>
      </c>
    </row>
    <row r="266" spans="1:17" x14ac:dyDescent="0.55000000000000004">
      <c r="A266">
        <v>1772107799</v>
      </c>
      <c r="B266" t="s">
        <v>6</v>
      </c>
      <c r="C266" t="s">
        <v>7</v>
      </c>
      <c r="D266">
        <v>5168.46</v>
      </c>
      <c r="E266">
        <v>5199.24</v>
      </c>
      <c r="F266">
        <v>5195.01</v>
      </c>
      <c r="G266">
        <v>5203.8900000000003</v>
      </c>
      <c r="H266">
        <v>5166.75</v>
      </c>
      <c r="I266">
        <v>5176.8599999999997</v>
      </c>
      <c r="J266">
        <v>5161.3599999999997</v>
      </c>
      <c r="O266" s="1">
        <f t="shared" si="12"/>
        <v>46079.506932870368</v>
      </c>
      <c r="P266" s="2">
        <f t="shared" si="13"/>
        <v>46079.506944444445</v>
      </c>
      <c r="Q266">
        <f t="shared" si="14"/>
        <v>1772107800</v>
      </c>
    </row>
    <row r="267" spans="1:17" x14ac:dyDescent="0.55000000000000004">
      <c r="A267">
        <v>1772108099</v>
      </c>
      <c r="B267" t="s">
        <v>6</v>
      </c>
      <c r="C267" t="s">
        <v>7</v>
      </c>
      <c r="D267">
        <v>5172.18</v>
      </c>
      <c r="E267">
        <v>5199.24</v>
      </c>
      <c r="F267">
        <v>5194.9799999999996</v>
      </c>
      <c r="G267">
        <v>5203.87</v>
      </c>
      <c r="H267">
        <v>5166.83</v>
      </c>
      <c r="I267">
        <v>5176.8900000000003</v>
      </c>
      <c r="J267">
        <v>5161.3999999999996</v>
      </c>
      <c r="O267" s="1">
        <f t="shared" si="12"/>
        <v>46079.510405092587</v>
      </c>
      <c r="P267" s="2">
        <f t="shared" si="13"/>
        <v>46079.510416666664</v>
      </c>
      <c r="Q267">
        <f t="shared" si="14"/>
        <v>1772108100</v>
      </c>
    </row>
    <row r="268" spans="1:17" x14ac:dyDescent="0.55000000000000004">
      <c r="A268">
        <v>1772108399</v>
      </c>
      <c r="B268" t="s">
        <v>6</v>
      </c>
      <c r="C268" t="s">
        <v>7</v>
      </c>
      <c r="D268">
        <v>5176.5200000000004</v>
      </c>
      <c r="E268">
        <v>5199.25</v>
      </c>
      <c r="F268">
        <v>5194.96</v>
      </c>
      <c r="G268">
        <v>5203.8500000000004</v>
      </c>
      <c r="H268">
        <v>5166.8999999999996</v>
      </c>
      <c r="I268">
        <v>5176.91</v>
      </c>
      <c r="J268">
        <v>5161.4399999999996</v>
      </c>
      <c r="O268" s="1">
        <f t="shared" si="12"/>
        <v>46079.513877314814</v>
      </c>
      <c r="P268" s="2">
        <f t="shared" si="13"/>
        <v>46079.513888888891</v>
      </c>
      <c r="Q268">
        <f t="shared" si="14"/>
        <v>1772108400</v>
      </c>
    </row>
    <row r="269" spans="1:17" x14ac:dyDescent="0.55000000000000004">
      <c r="A269">
        <v>1772108699</v>
      </c>
      <c r="B269" t="s">
        <v>6</v>
      </c>
      <c r="C269" t="s">
        <v>7</v>
      </c>
      <c r="D269">
        <v>5178.54</v>
      </c>
      <c r="E269">
        <v>5199.25</v>
      </c>
      <c r="F269">
        <v>5194.93</v>
      </c>
      <c r="G269">
        <v>5203.84</v>
      </c>
      <c r="H269">
        <v>5166.9799999999996</v>
      </c>
      <c r="I269">
        <v>5176.93</v>
      </c>
      <c r="J269">
        <v>5161.4799999999996</v>
      </c>
      <c r="O269" s="1">
        <f t="shared" si="12"/>
        <v>46079.51734953704</v>
      </c>
      <c r="P269" s="2">
        <f t="shared" si="13"/>
        <v>46079.517361111109</v>
      </c>
      <c r="Q269">
        <f t="shared" si="14"/>
        <v>1772108700</v>
      </c>
    </row>
    <row r="270" spans="1:17" x14ac:dyDescent="0.55000000000000004">
      <c r="A270">
        <v>1772108999</v>
      </c>
      <c r="B270" t="s">
        <v>6</v>
      </c>
      <c r="C270" t="s">
        <v>7</v>
      </c>
      <c r="D270">
        <v>5183.1000000000004</v>
      </c>
      <c r="E270">
        <v>5199.26</v>
      </c>
      <c r="F270">
        <v>5194.91</v>
      </c>
      <c r="G270">
        <v>5203.82</v>
      </c>
      <c r="H270">
        <v>5167.0600000000004</v>
      </c>
      <c r="I270">
        <v>5176.95</v>
      </c>
      <c r="J270">
        <v>5161.5200000000004</v>
      </c>
      <c r="O270" s="1">
        <f t="shared" si="12"/>
        <v>46079.520821759259</v>
      </c>
      <c r="P270" s="2">
        <f t="shared" si="13"/>
        <v>46079.520833333336</v>
      </c>
      <c r="Q270">
        <f t="shared" si="14"/>
        <v>1772109000</v>
      </c>
    </row>
    <row r="271" spans="1:17" x14ac:dyDescent="0.55000000000000004">
      <c r="A271">
        <v>1772109299</v>
      </c>
      <c r="B271" t="s">
        <v>6</v>
      </c>
      <c r="C271" t="s">
        <v>7</v>
      </c>
      <c r="D271">
        <v>5182.34</v>
      </c>
      <c r="E271">
        <v>5199.2700000000004</v>
      </c>
      <c r="F271">
        <v>5194.88</v>
      </c>
      <c r="G271">
        <v>5203.8</v>
      </c>
      <c r="H271">
        <v>5167.13</v>
      </c>
      <c r="I271">
        <v>5176.9799999999996</v>
      </c>
      <c r="J271">
        <v>5161.5600000000004</v>
      </c>
      <c r="O271" s="1">
        <f t="shared" si="12"/>
        <v>46079.524293981478</v>
      </c>
      <c r="P271" s="2">
        <f t="shared" si="13"/>
        <v>46079.524305555555</v>
      </c>
      <c r="Q271">
        <f t="shared" si="14"/>
        <v>1772109300</v>
      </c>
    </row>
    <row r="272" spans="1:17" x14ac:dyDescent="0.55000000000000004">
      <c r="A272">
        <v>1772109599</v>
      </c>
      <c r="B272" t="s">
        <v>6</v>
      </c>
      <c r="C272" t="s">
        <v>7</v>
      </c>
      <c r="D272">
        <v>5187.5200000000004</v>
      </c>
      <c r="E272">
        <v>5199.2700000000004</v>
      </c>
      <c r="F272">
        <v>5194.8500000000004</v>
      </c>
      <c r="G272">
        <v>5203.78</v>
      </c>
      <c r="H272">
        <v>5167.21</v>
      </c>
      <c r="I272">
        <v>5177</v>
      </c>
      <c r="J272">
        <v>5161.6000000000004</v>
      </c>
      <c r="O272" s="1">
        <f t="shared" si="12"/>
        <v>46079.527766203704</v>
      </c>
      <c r="P272" s="2">
        <f t="shared" si="13"/>
        <v>46079.527777777781</v>
      </c>
      <c r="Q272">
        <f t="shared" si="14"/>
        <v>1772109600</v>
      </c>
    </row>
    <row r="273" spans="1:17" x14ac:dyDescent="0.55000000000000004">
      <c r="A273">
        <v>1772109899</v>
      </c>
      <c r="B273" t="s">
        <v>6</v>
      </c>
      <c r="C273" t="s">
        <v>7</v>
      </c>
      <c r="D273">
        <v>5181.29</v>
      </c>
      <c r="E273">
        <v>5199.28</v>
      </c>
      <c r="F273">
        <v>5194.83</v>
      </c>
      <c r="G273">
        <v>5203.7700000000004</v>
      </c>
      <c r="H273">
        <v>5167.28</v>
      </c>
      <c r="I273">
        <v>5177.0200000000004</v>
      </c>
      <c r="J273">
        <v>5161.63</v>
      </c>
      <c r="K273">
        <v>5187.83</v>
      </c>
      <c r="O273" s="1">
        <f t="shared" si="12"/>
        <v>46079.53123842593</v>
      </c>
      <c r="P273" s="2">
        <f t="shared" si="13"/>
        <v>46079.53125</v>
      </c>
      <c r="Q273">
        <f t="shared" si="14"/>
        <v>1772109900</v>
      </c>
    </row>
    <row r="274" spans="1:17" x14ac:dyDescent="0.55000000000000004">
      <c r="A274">
        <v>1772110199</v>
      </c>
      <c r="B274" t="s">
        <v>6</v>
      </c>
      <c r="C274" t="s">
        <v>7</v>
      </c>
      <c r="D274">
        <v>5181.25</v>
      </c>
      <c r="E274">
        <v>5199.28</v>
      </c>
      <c r="F274">
        <v>5194.8</v>
      </c>
      <c r="G274">
        <v>5203.75</v>
      </c>
      <c r="H274">
        <v>5167.3599999999997</v>
      </c>
      <c r="I274">
        <v>5177.04</v>
      </c>
      <c r="J274">
        <v>5161.67</v>
      </c>
      <c r="O274" s="1">
        <f t="shared" si="12"/>
        <v>46079.534710648149</v>
      </c>
      <c r="P274" s="2">
        <f t="shared" si="13"/>
        <v>46079.534722222219</v>
      </c>
      <c r="Q274">
        <f t="shared" si="14"/>
        <v>1772110200</v>
      </c>
    </row>
    <row r="275" spans="1:17" x14ac:dyDescent="0.55000000000000004">
      <c r="A275">
        <v>1772110499</v>
      </c>
      <c r="B275" t="s">
        <v>6</v>
      </c>
      <c r="C275" t="s">
        <v>7</v>
      </c>
      <c r="D275">
        <v>5183.8500000000004</v>
      </c>
      <c r="E275">
        <v>5199.29</v>
      </c>
      <c r="F275">
        <v>5194.78</v>
      </c>
      <c r="G275">
        <v>5203.7299999999996</v>
      </c>
      <c r="H275">
        <v>5167.43</v>
      </c>
      <c r="I275">
        <v>5177.0600000000004</v>
      </c>
      <c r="J275">
        <v>5161.71</v>
      </c>
      <c r="O275" s="1">
        <f t="shared" si="12"/>
        <v>46079.538182870368</v>
      </c>
      <c r="P275" s="2">
        <f t="shared" si="13"/>
        <v>46079.538194444445</v>
      </c>
      <c r="Q275">
        <f t="shared" si="14"/>
        <v>1772110500</v>
      </c>
    </row>
    <row r="276" spans="1:17" x14ac:dyDescent="0.55000000000000004">
      <c r="A276">
        <v>1772110799</v>
      </c>
      <c r="B276" t="s">
        <v>6</v>
      </c>
      <c r="C276" t="s">
        <v>7</v>
      </c>
      <c r="D276">
        <v>5175.76</v>
      </c>
      <c r="E276">
        <v>5199.29</v>
      </c>
      <c r="F276">
        <v>5194.75</v>
      </c>
      <c r="G276">
        <v>5203.71</v>
      </c>
      <c r="H276">
        <v>5167.51</v>
      </c>
      <c r="I276">
        <v>5177.09</v>
      </c>
      <c r="J276">
        <v>5161.75</v>
      </c>
      <c r="O276" s="1">
        <f t="shared" si="12"/>
        <v>46079.541655092587</v>
      </c>
      <c r="P276" s="2">
        <f t="shared" si="13"/>
        <v>46079.541666666664</v>
      </c>
      <c r="Q276">
        <f t="shared" si="14"/>
        <v>1772110800</v>
      </c>
    </row>
    <row r="277" spans="1:17" x14ac:dyDescent="0.55000000000000004">
      <c r="A277">
        <v>1772111099</v>
      </c>
      <c r="B277" t="s">
        <v>6</v>
      </c>
      <c r="C277" t="s">
        <v>7</v>
      </c>
      <c r="D277">
        <v>5172.5</v>
      </c>
      <c r="E277">
        <v>5199.3</v>
      </c>
      <c r="F277">
        <v>5194.72</v>
      </c>
      <c r="G277">
        <v>5203.7</v>
      </c>
      <c r="H277">
        <v>5167.59</v>
      </c>
      <c r="I277">
        <v>5177.1099999999997</v>
      </c>
      <c r="J277">
        <v>5161.79</v>
      </c>
      <c r="O277" s="1">
        <f t="shared" si="12"/>
        <v>46079.545127314814</v>
      </c>
      <c r="P277" s="2">
        <f t="shared" si="13"/>
        <v>46079.545138888891</v>
      </c>
      <c r="Q277">
        <f t="shared" si="14"/>
        <v>1772111100</v>
      </c>
    </row>
    <row r="278" spans="1:17" x14ac:dyDescent="0.55000000000000004">
      <c r="A278">
        <v>1772111399</v>
      </c>
      <c r="B278" t="s">
        <v>6</v>
      </c>
      <c r="C278" t="s">
        <v>7</v>
      </c>
      <c r="D278">
        <v>5174</v>
      </c>
      <c r="E278">
        <v>5199.3</v>
      </c>
      <c r="F278">
        <v>5194.7</v>
      </c>
      <c r="G278">
        <v>5203.68</v>
      </c>
      <c r="H278">
        <v>5167.66</v>
      </c>
      <c r="I278">
        <v>5177.13</v>
      </c>
      <c r="J278">
        <v>5161.83</v>
      </c>
      <c r="O278" s="1">
        <f t="shared" si="12"/>
        <v>46079.54859953704</v>
      </c>
      <c r="P278" s="2">
        <f t="shared" si="13"/>
        <v>46079.548611111109</v>
      </c>
      <c r="Q278">
        <f t="shared" si="14"/>
        <v>1772111400</v>
      </c>
    </row>
    <row r="279" spans="1:17" x14ac:dyDescent="0.55000000000000004">
      <c r="A279">
        <v>1772111699</v>
      </c>
      <c r="B279" t="s">
        <v>6</v>
      </c>
      <c r="C279" t="s">
        <v>7</v>
      </c>
      <c r="D279">
        <v>5171.6499999999996</v>
      </c>
      <c r="E279">
        <v>5199.3100000000004</v>
      </c>
      <c r="F279">
        <v>5194.67</v>
      </c>
      <c r="G279">
        <v>5203.66</v>
      </c>
      <c r="H279">
        <v>5167.74</v>
      </c>
      <c r="I279">
        <v>5177.1499999999996</v>
      </c>
      <c r="J279">
        <v>5161.87</v>
      </c>
      <c r="O279" s="1">
        <f t="shared" si="12"/>
        <v>46079.552071759259</v>
      </c>
      <c r="P279" s="2">
        <f t="shared" si="13"/>
        <v>46079.552083333336</v>
      </c>
      <c r="Q279">
        <f t="shared" si="14"/>
        <v>1772111700</v>
      </c>
    </row>
    <row r="280" spans="1:17" x14ac:dyDescent="0.55000000000000004">
      <c r="A280">
        <v>1772111999</v>
      </c>
      <c r="B280" t="s">
        <v>6</v>
      </c>
      <c r="C280" t="s">
        <v>7</v>
      </c>
      <c r="D280">
        <v>5178.12</v>
      </c>
      <c r="E280">
        <v>5199.32</v>
      </c>
      <c r="F280">
        <v>5194.6499999999996</v>
      </c>
      <c r="G280">
        <v>5203.6400000000003</v>
      </c>
      <c r="H280">
        <v>5167.8100000000004</v>
      </c>
      <c r="I280">
        <v>5177.17</v>
      </c>
      <c r="J280">
        <v>5161.91</v>
      </c>
      <c r="O280" s="1">
        <f t="shared" si="12"/>
        <v>46079.555543981478</v>
      </c>
      <c r="P280" s="2">
        <f t="shared" si="13"/>
        <v>46079.555555555555</v>
      </c>
      <c r="Q280">
        <f t="shared" si="14"/>
        <v>1772112000</v>
      </c>
    </row>
    <row r="281" spans="1:17" x14ac:dyDescent="0.55000000000000004">
      <c r="A281">
        <v>1772112299</v>
      </c>
      <c r="B281" t="s">
        <v>6</v>
      </c>
      <c r="C281" t="s">
        <v>7</v>
      </c>
      <c r="D281">
        <v>5174.76</v>
      </c>
      <c r="E281">
        <v>5199.32</v>
      </c>
      <c r="F281">
        <v>5194.62</v>
      </c>
      <c r="G281">
        <v>5203.62</v>
      </c>
      <c r="H281">
        <v>5167.8900000000003</v>
      </c>
      <c r="I281">
        <v>5177.2</v>
      </c>
      <c r="J281">
        <v>5161.9399999999996</v>
      </c>
      <c r="O281" s="1">
        <f t="shared" si="12"/>
        <v>46079.559016203704</v>
      </c>
      <c r="P281" s="2">
        <f t="shared" si="13"/>
        <v>46079.559027777781</v>
      </c>
      <c r="Q281">
        <f t="shared" si="14"/>
        <v>1772112300</v>
      </c>
    </row>
    <row r="282" spans="1:17" x14ac:dyDescent="0.55000000000000004">
      <c r="A282">
        <v>1772112599</v>
      </c>
      <c r="B282" t="s">
        <v>6</v>
      </c>
      <c r="C282" t="s">
        <v>7</v>
      </c>
      <c r="D282">
        <v>5174.3599999999997</v>
      </c>
      <c r="E282">
        <v>5199.33</v>
      </c>
      <c r="F282">
        <v>5194.59</v>
      </c>
      <c r="G282">
        <v>5203.6099999999997</v>
      </c>
      <c r="H282">
        <v>5167.96</v>
      </c>
      <c r="I282">
        <v>5177.22</v>
      </c>
      <c r="J282">
        <v>5161.9799999999996</v>
      </c>
      <c r="O282" s="1">
        <f t="shared" si="12"/>
        <v>46079.56248842593</v>
      </c>
      <c r="P282" s="2">
        <f t="shared" si="13"/>
        <v>46079.5625</v>
      </c>
      <c r="Q282">
        <f t="shared" si="14"/>
        <v>1772112600</v>
      </c>
    </row>
    <row r="283" spans="1:17" x14ac:dyDescent="0.55000000000000004">
      <c r="A283">
        <v>1772112899</v>
      </c>
      <c r="B283" t="s">
        <v>6</v>
      </c>
      <c r="C283" t="s">
        <v>7</v>
      </c>
      <c r="D283">
        <v>5173.6099999999997</v>
      </c>
      <c r="E283">
        <v>5199.33</v>
      </c>
      <c r="F283">
        <v>5194.57</v>
      </c>
      <c r="G283">
        <v>5203.59</v>
      </c>
      <c r="H283">
        <v>5168.04</v>
      </c>
      <c r="I283">
        <v>5177.24</v>
      </c>
      <c r="J283">
        <v>5162.0200000000004</v>
      </c>
      <c r="O283" s="1">
        <f t="shared" si="12"/>
        <v>46079.565960648149</v>
      </c>
      <c r="P283" s="2">
        <f t="shared" si="13"/>
        <v>46079.565972222219</v>
      </c>
      <c r="Q283">
        <f t="shared" si="14"/>
        <v>1772112900</v>
      </c>
    </row>
    <row r="284" spans="1:17" x14ac:dyDescent="0.55000000000000004">
      <c r="A284">
        <v>1772113199</v>
      </c>
      <c r="B284" t="s">
        <v>6</v>
      </c>
      <c r="C284" t="s">
        <v>7</v>
      </c>
      <c r="D284">
        <v>5165.1400000000003</v>
      </c>
      <c r="E284">
        <v>5199.34</v>
      </c>
      <c r="F284">
        <v>5194.54</v>
      </c>
      <c r="G284">
        <v>5203.57</v>
      </c>
      <c r="H284">
        <v>5168.12</v>
      </c>
      <c r="I284">
        <v>5177.26</v>
      </c>
      <c r="J284">
        <v>5162.0600000000004</v>
      </c>
      <c r="O284" s="1">
        <f t="shared" si="12"/>
        <v>46079.569432870368</v>
      </c>
      <c r="P284" s="2">
        <f t="shared" si="13"/>
        <v>46079.569444444445</v>
      </c>
      <c r="Q284">
        <f t="shared" si="14"/>
        <v>1772113200</v>
      </c>
    </row>
    <row r="285" spans="1:17" x14ac:dyDescent="0.55000000000000004">
      <c r="A285">
        <v>1772113499</v>
      </c>
      <c r="B285" t="s">
        <v>6</v>
      </c>
      <c r="C285" t="s">
        <v>7</v>
      </c>
      <c r="D285">
        <v>5168.76</v>
      </c>
      <c r="E285">
        <v>5199.34</v>
      </c>
      <c r="F285">
        <v>5194.5200000000004</v>
      </c>
      <c r="G285">
        <v>5203.55</v>
      </c>
      <c r="H285">
        <v>5168.1899999999996</v>
      </c>
      <c r="I285">
        <v>5177.29</v>
      </c>
      <c r="J285">
        <v>5162.1000000000004</v>
      </c>
      <c r="O285" s="1">
        <f t="shared" si="12"/>
        <v>46079.572905092587</v>
      </c>
      <c r="P285" s="2">
        <f t="shared" si="13"/>
        <v>46079.572916666664</v>
      </c>
      <c r="Q285">
        <f t="shared" si="14"/>
        <v>1772113500</v>
      </c>
    </row>
    <row r="286" spans="1:17" x14ac:dyDescent="0.55000000000000004">
      <c r="A286">
        <v>1772113799</v>
      </c>
      <c r="B286" t="s">
        <v>6</v>
      </c>
      <c r="C286" t="s">
        <v>7</v>
      </c>
      <c r="D286">
        <v>5170.8</v>
      </c>
      <c r="E286">
        <v>5199.3500000000004</v>
      </c>
      <c r="F286">
        <v>5194.49</v>
      </c>
      <c r="G286">
        <v>5203.54</v>
      </c>
      <c r="H286">
        <v>5168.2700000000004</v>
      </c>
      <c r="I286">
        <v>5177.3100000000004</v>
      </c>
      <c r="J286">
        <v>5162.1400000000003</v>
      </c>
      <c r="O286" s="1">
        <f t="shared" si="12"/>
        <v>46079.576377314814</v>
      </c>
      <c r="P286" s="2">
        <f t="shared" si="13"/>
        <v>46079.576388888891</v>
      </c>
      <c r="Q286">
        <f t="shared" si="14"/>
        <v>1772113800</v>
      </c>
    </row>
    <row r="287" spans="1:17" x14ac:dyDescent="0.55000000000000004">
      <c r="A287">
        <v>1772114099</v>
      </c>
      <c r="B287" t="s">
        <v>6</v>
      </c>
      <c r="C287" t="s">
        <v>7</v>
      </c>
      <c r="D287">
        <v>5166.3900000000003</v>
      </c>
      <c r="E287">
        <v>5199.3599999999997</v>
      </c>
      <c r="F287">
        <v>5194.46</v>
      </c>
      <c r="G287">
        <v>5203.5200000000004</v>
      </c>
      <c r="H287">
        <v>5168.34</v>
      </c>
      <c r="I287">
        <v>5177.33</v>
      </c>
      <c r="J287">
        <v>5162.18</v>
      </c>
      <c r="O287" s="1">
        <f t="shared" si="12"/>
        <v>46079.57984953704</v>
      </c>
      <c r="P287" s="2">
        <f t="shared" si="13"/>
        <v>46079.579861111109</v>
      </c>
      <c r="Q287">
        <f t="shared" si="14"/>
        <v>1772114100</v>
      </c>
    </row>
    <row r="288" spans="1:17" x14ac:dyDescent="0.55000000000000004">
      <c r="A288">
        <v>1772114399</v>
      </c>
      <c r="B288" t="s">
        <v>6</v>
      </c>
      <c r="C288" t="s">
        <v>7</v>
      </c>
      <c r="D288">
        <v>5166.0600000000004</v>
      </c>
      <c r="E288">
        <v>5199.3599999999997</v>
      </c>
      <c r="F288">
        <v>5194.4399999999996</v>
      </c>
      <c r="G288">
        <v>5203.5</v>
      </c>
      <c r="H288">
        <v>5168.42</v>
      </c>
      <c r="I288">
        <v>5177.3500000000004</v>
      </c>
      <c r="J288">
        <v>5162.21</v>
      </c>
      <c r="O288" s="1">
        <f t="shared" si="12"/>
        <v>46079.583321759259</v>
      </c>
      <c r="P288" s="2">
        <f t="shared" si="13"/>
        <v>46079.583333333336</v>
      </c>
      <c r="Q288">
        <f t="shared" si="14"/>
        <v>1772114400</v>
      </c>
    </row>
    <row r="289" spans="1:17" x14ac:dyDescent="0.55000000000000004">
      <c r="A289">
        <v>1772114699</v>
      </c>
      <c r="B289" t="s">
        <v>6</v>
      </c>
      <c r="C289" t="s">
        <v>7</v>
      </c>
      <c r="D289">
        <v>5163.55</v>
      </c>
      <c r="E289">
        <v>5199.37</v>
      </c>
      <c r="F289">
        <v>5194.41</v>
      </c>
      <c r="G289">
        <v>5203.4799999999996</v>
      </c>
      <c r="H289">
        <v>5168.49</v>
      </c>
      <c r="I289">
        <v>5177.37</v>
      </c>
      <c r="J289">
        <v>5162.25</v>
      </c>
      <c r="O289" s="1">
        <f t="shared" si="12"/>
        <v>46079.586793981478</v>
      </c>
      <c r="P289" s="2">
        <f t="shared" si="13"/>
        <v>46079.586805555555</v>
      </c>
      <c r="Q289">
        <f t="shared" si="14"/>
        <v>1772114700</v>
      </c>
    </row>
    <row r="290" spans="1:17" x14ac:dyDescent="0.55000000000000004">
      <c r="A290">
        <v>1772114999</v>
      </c>
      <c r="B290" t="s">
        <v>6</v>
      </c>
      <c r="C290" t="s">
        <v>7</v>
      </c>
      <c r="D290">
        <v>5166.28</v>
      </c>
      <c r="E290">
        <v>5199.37</v>
      </c>
      <c r="F290">
        <v>5194.3900000000003</v>
      </c>
      <c r="G290">
        <v>5203.47</v>
      </c>
      <c r="H290">
        <v>5168.57</v>
      </c>
      <c r="I290">
        <v>5177.3999999999996</v>
      </c>
      <c r="J290">
        <v>5162.29</v>
      </c>
      <c r="O290" s="1">
        <f t="shared" si="12"/>
        <v>46079.590266203704</v>
      </c>
      <c r="P290" s="2">
        <f t="shared" si="13"/>
        <v>46079.590277777781</v>
      </c>
      <c r="Q290">
        <f t="shared" si="14"/>
        <v>1772115000</v>
      </c>
    </row>
    <row r="291" spans="1:17" x14ac:dyDescent="0.55000000000000004">
      <c r="A291">
        <v>1772115299</v>
      </c>
      <c r="B291" t="s">
        <v>6</v>
      </c>
      <c r="C291" t="s">
        <v>7</v>
      </c>
      <c r="D291">
        <v>5167.0200000000004</v>
      </c>
      <c r="E291">
        <v>5199.38</v>
      </c>
      <c r="F291">
        <v>5194.3599999999997</v>
      </c>
      <c r="G291">
        <v>5203.45</v>
      </c>
      <c r="H291">
        <v>5168.6400000000003</v>
      </c>
      <c r="I291">
        <v>5177.42</v>
      </c>
      <c r="J291">
        <v>5162.33</v>
      </c>
      <c r="O291" s="1">
        <f t="shared" si="12"/>
        <v>46079.59373842593</v>
      </c>
      <c r="P291" s="2">
        <f t="shared" si="13"/>
        <v>46079.59375</v>
      </c>
      <c r="Q291">
        <f t="shared" si="14"/>
        <v>1772115300</v>
      </c>
    </row>
    <row r="292" spans="1:17" x14ac:dyDescent="0.55000000000000004">
      <c r="A292">
        <v>1772115599</v>
      </c>
      <c r="B292" t="s">
        <v>6</v>
      </c>
      <c r="C292" t="s">
        <v>7</v>
      </c>
      <c r="D292">
        <v>5168.82</v>
      </c>
      <c r="E292">
        <v>5199.38</v>
      </c>
      <c r="F292">
        <v>5194.34</v>
      </c>
      <c r="G292">
        <v>5203.43</v>
      </c>
      <c r="H292">
        <v>5168.72</v>
      </c>
      <c r="I292">
        <v>5177.4399999999996</v>
      </c>
      <c r="J292">
        <v>5162.37</v>
      </c>
      <c r="O292" s="1">
        <f t="shared" si="12"/>
        <v>46079.597210648149</v>
      </c>
      <c r="P292" s="2">
        <f t="shared" si="13"/>
        <v>46079.597222222219</v>
      </c>
      <c r="Q292">
        <f t="shared" si="14"/>
        <v>1772115600</v>
      </c>
    </row>
    <row r="293" spans="1:17" x14ac:dyDescent="0.55000000000000004">
      <c r="A293">
        <v>1772115899</v>
      </c>
      <c r="B293" t="s">
        <v>6</v>
      </c>
      <c r="C293" t="s">
        <v>7</v>
      </c>
      <c r="D293">
        <v>5170.41</v>
      </c>
      <c r="E293">
        <v>5199.3900000000003</v>
      </c>
      <c r="F293">
        <v>5194.3100000000004</v>
      </c>
      <c r="G293">
        <v>5203.41</v>
      </c>
      <c r="H293">
        <v>5168.8</v>
      </c>
      <c r="I293">
        <v>5177.46</v>
      </c>
      <c r="J293">
        <v>5162.41</v>
      </c>
      <c r="O293" s="1">
        <f t="shared" si="12"/>
        <v>46079.600682870368</v>
      </c>
      <c r="P293" s="2">
        <f t="shared" si="13"/>
        <v>46079.600694444445</v>
      </c>
      <c r="Q293">
        <f t="shared" si="14"/>
        <v>1772115900</v>
      </c>
    </row>
    <row r="294" spans="1:17" x14ac:dyDescent="0.55000000000000004">
      <c r="A294">
        <v>1772116199</v>
      </c>
      <c r="B294" t="s">
        <v>6</v>
      </c>
      <c r="C294" t="s">
        <v>7</v>
      </c>
      <c r="D294">
        <v>5165.83</v>
      </c>
      <c r="E294">
        <v>5199.3900000000003</v>
      </c>
      <c r="F294">
        <v>5194.28</v>
      </c>
      <c r="G294">
        <v>5203.3999999999996</v>
      </c>
      <c r="H294">
        <v>5168.87</v>
      </c>
      <c r="I294">
        <v>5177.4799999999996</v>
      </c>
      <c r="J294">
        <v>5162.45</v>
      </c>
      <c r="O294" s="1">
        <f t="shared" si="12"/>
        <v>46079.604155092587</v>
      </c>
      <c r="P294" s="2">
        <f t="shared" si="13"/>
        <v>46079.604166666664</v>
      </c>
      <c r="Q294">
        <f t="shared" si="14"/>
        <v>1772116200</v>
      </c>
    </row>
    <row r="295" spans="1:17" x14ac:dyDescent="0.55000000000000004">
      <c r="A295">
        <v>1772116499</v>
      </c>
      <c r="B295" t="s">
        <v>6</v>
      </c>
      <c r="C295" t="s">
        <v>7</v>
      </c>
      <c r="D295">
        <v>5166.41</v>
      </c>
      <c r="E295">
        <v>5199.3999999999996</v>
      </c>
      <c r="F295">
        <v>5194.26</v>
      </c>
      <c r="G295">
        <v>5203.38</v>
      </c>
      <c r="H295">
        <v>5168.95</v>
      </c>
      <c r="I295">
        <v>5177.51</v>
      </c>
      <c r="J295">
        <v>5162.49</v>
      </c>
      <c r="O295" s="1">
        <f t="shared" si="12"/>
        <v>46079.607627314814</v>
      </c>
      <c r="P295" s="2">
        <f t="shared" si="13"/>
        <v>46079.607638888891</v>
      </c>
      <c r="Q295">
        <f t="shared" si="14"/>
        <v>1772116500</v>
      </c>
    </row>
    <row r="296" spans="1:17" x14ac:dyDescent="0.55000000000000004">
      <c r="A296">
        <v>1772116799</v>
      </c>
      <c r="B296" t="s">
        <v>6</v>
      </c>
      <c r="C296" t="s">
        <v>7</v>
      </c>
      <c r="D296">
        <v>5172.5600000000004</v>
      </c>
      <c r="E296">
        <v>5199.41</v>
      </c>
      <c r="F296">
        <v>5194.2299999999996</v>
      </c>
      <c r="G296">
        <v>5203.3599999999997</v>
      </c>
      <c r="H296">
        <v>5169.0200000000004</v>
      </c>
      <c r="I296">
        <v>5177.53</v>
      </c>
      <c r="J296">
        <v>5162.5200000000004</v>
      </c>
      <c r="O296" s="1">
        <f t="shared" si="12"/>
        <v>46079.61109953704</v>
      </c>
      <c r="P296" s="2">
        <f t="shared" si="13"/>
        <v>46079.611111111109</v>
      </c>
      <c r="Q296">
        <f t="shared" si="14"/>
        <v>1772116800</v>
      </c>
    </row>
    <row r="297" spans="1:17" x14ac:dyDescent="0.55000000000000004">
      <c r="A297">
        <v>1772117099</v>
      </c>
      <c r="B297" t="s">
        <v>6</v>
      </c>
      <c r="C297" t="s">
        <v>7</v>
      </c>
      <c r="D297">
        <v>5171.99</v>
      </c>
      <c r="E297">
        <v>5199.41</v>
      </c>
      <c r="F297">
        <v>5194.21</v>
      </c>
      <c r="G297">
        <v>5203.34</v>
      </c>
      <c r="H297">
        <v>5169.1000000000004</v>
      </c>
      <c r="I297">
        <v>5177.55</v>
      </c>
      <c r="J297">
        <v>5162.5600000000004</v>
      </c>
      <c r="O297" s="1">
        <f t="shared" si="12"/>
        <v>46079.614571759259</v>
      </c>
      <c r="P297" s="2">
        <f t="shared" si="13"/>
        <v>46079.614583333336</v>
      </c>
      <c r="Q297">
        <f t="shared" si="14"/>
        <v>1772117100</v>
      </c>
    </row>
    <row r="298" spans="1:17" x14ac:dyDescent="0.55000000000000004">
      <c r="A298">
        <v>1772117399</v>
      </c>
      <c r="B298" t="s">
        <v>6</v>
      </c>
      <c r="C298" t="s">
        <v>7</v>
      </c>
      <c r="D298">
        <v>5167.91</v>
      </c>
      <c r="E298">
        <v>5199.42</v>
      </c>
      <c r="F298">
        <v>5194.18</v>
      </c>
      <c r="G298">
        <v>5203.33</v>
      </c>
      <c r="H298">
        <v>5169.17</v>
      </c>
      <c r="I298">
        <v>5177.57</v>
      </c>
      <c r="J298">
        <v>5162.6000000000004</v>
      </c>
      <c r="O298" s="1">
        <f t="shared" si="12"/>
        <v>46079.618043981478</v>
      </c>
      <c r="P298" s="2">
        <f t="shared" si="13"/>
        <v>46079.618055555555</v>
      </c>
      <c r="Q298">
        <f t="shared" si="14"/>
        <v>1772117400</v>
      </c>
    </row>
    <row r="299" spans="1:17" x14ac:dyDescent="0.55000000000000004">
      <c r="A299">
        <v>1772117699</v>
      </c>
      <c r="B299" t="s">
        <v>6</v>
      </c>
      <c r="C299" t="s">
        <v>7</v>
      </c>
      <c r="D299">
        <v>5165.1400000000003</v>
      </c>
      <c r="E299">
        <v>5199.42</v>
      </c>
      <c r="F299">
        <v>5194.1499999999996</v>
      </c>
      <c r="G299">
        <v>5203.3100000000004</v>
      </c>
      <c r="H299">
        <v>5169.25</v>
      </c>
      <c r="I299">
        <v>5177.6000000000004</v>
      </c>
      <c r="J299">
        <v>5162.6400000000003</v>
      </c>
      <c r="O299" s="1">
        <f t="shared" si="12"/>
        <v>46079.621516203704</v>
      </c>
      <c r="P299" s="2">
        <f t="shared" si="13"/>
        <v>46079.621527777781</v>
      </c>
      <c r="Q299">
        <f t="shared" si="14"/>
        <v>1772117700</v>
      </c>
    </row>
    <row r="300" spans="1:17" x14ac:dyDescent="0.55000000000000004">
      <c r="A300">
        <v>1772117999</v>
      </c>
      <c r="B300" t="s">
        <v>6</v>
      </c>
      <c r="C300" t="s">
        <v>7</v>
      </c>
      <c r="D300">
        <v>5167.7</v>
      </c>
      <c r="E300">
        <v>5199.43</v>
      </c>
      <c r="F300">
        <v>5194.13</v>
      </c>
      <c r="G300">
        <v>5203.29</v>
      </c>
      <c r="H300">
        <v>5169.33</v>
      </c>
      <c r="I300">
        <v>5177.62</v>
      </c>
      <c r="J300">
        <v>5162.68</v>
      </c>
      <c r="O300" s="1">
        <f t="shared" si="12"/>
        <v>46079.62498842593</v>
      </c>
      <c r="P300" s="2">
        <f t="shared" si="13"/>
        <v>46079.625</v>
      </c>
      <c r="Q300">
        <f t="shared" si="14"/>
        <v>1772118000</v>
      </c>
    </row>
    <row r="301" spans="1:17" x14ac:dyDescent="0.55000000000000004">
      <c r="A301">
        <v>1772118299</v>
      </c>
      <c r="B301" t="s">
        <v>6</v>
      </c>
      <c r="C301" t="s">
        <v>7</v>
      </c>
      <c r="D301">
        <v>5167.21</v>
      </c>
      <c r="E301">
        <v>5199.43</v>
      </c>
      <c r="F301">
        <v>5194.1000000000004</v>
      </c>
      <c r="G301">
        <v>5203.2700000000004</v>
      </c>
      <c r="H301">
        <v>5169.3999999999996</v>
      </c>
      <c r="I301">
        <v>5177.6400000000003</v>
      </c>
      <c r="J301">
        <v>5162.72</v>
      </c>
      <c r="O301" s="1">
        <f t="shared" si="12"/>
        <v>46079.628460648149</v>
      </c>
      <c r="P301" s="2">
        <f t="shared" si="13"/>
        <v>46079.628472222219</v>
      </c>
      <c r="Q301">
        <f t="shared" si="14"/>
        <v>1772118300</v>
      </c>
    </row>
    <row r="302" spans="1:17" x14ac:dyDescent="0.55000000000000004">
      <c r="A302">
        <v>1772118599</v>
      </c>
      <c r="B302" t="s">
        <v>6</v>
      </c>
      <c r="C302" t="s">
        <v>7</v>
      </c>
      <c r="D302">
        <v>5162.38</v>
      </c>
      <c r="E302">
        <v>5199.4399999999996</v>
      </c>
      <c r="F302">
        <v>5194.08</v>
      </c>
      <c r="G302">
        <v>5203.26</v>
      </c>
      <c r="H302">
        <v>5169.4799999999996</v>
      </c>
      <c r="I302">
        <v>5177.66</v>
      </c>
      <c r="J302">
        <v>5162.76</v>
      </c>
      <c r="O302" s="1">
        <f t="shared" si="12"/>
        <v>46079.631932870368</v>
      </c>
      <c r="P302" s="2">
        <f t="shared" si="13"/>
        <v>46079.631944444445</v>
      </c>
      <c r="Q302">
        <f t="shared" si="14"/>
        <v>1772118600</v>
      </c>
    </row>
    <row r="303" spans="1:17" x14ac:dyDescent="0.55000000000000004">
      <c r="A303">
        <v>1772118899</v>
      </c>
      <c r="B303" t="s">
        <v>6</v>
      </c>
      <c r="C303" t="s">
        <v>7</v>
      </c>
      <c r="D303">
        <v>5158.57</v>
      </c>
      <c r="E303">
        <v>5199.4399999999996</v>
      </c>
      <c r="F303">
        <v>5194.05</v>
      </c>
      <c r="G303">
        <v>5203.24</v>
      </c>
      <c r="H303">
        <v>5169.55</v>
      </c>
      <c r="I303">
        <v>5177.68</v>
      </c>
      <c r="J303">
        <v>5162.8</v>
      </c>
      <c r="O303" s="1">
        <f t="shared" si="12"/>
        <v>46079.635405092587</v>
      </c>
      <c r="P303" s="2">
        <f t="shared" si="13"/>
        <v>46079.635416666664</v>
      </c>
      <c r="Q303">
        <f t="shared" si="14"/>
        <v>1772118900</v>
      </c>
    </row>
    <row r="304" spans="1:17" x14ac:dyDescent="0.55000000000000004">
      <c r="A304">
        <v>1772119199</v>
      </c>
      <c r="B304" t="s">
        <v>6</v>
      </c>
      <c r="C304" t="s">
        <v>7</v>
      </c>
      <c r="D304">
        <v>5154.46</v>
      </c>
      <c r="E304">
        <v>5199.45</v>
      </c>
      <c r="F304">
        <v>5194.0200000000004</v>
      </c>
      <c r="G304">
        <v>5203.22</v>
      </c>
      <c r="H304">
        <v>5169.63</v>
      </c>
      <c r="I304">
        <v>5177.71</v>
      </c>
      <c r="J304">
        <v>5162.83</v>
      </c>
      <c r="O304" s="1">
        <f t="shared" si="12"/>
        <v>46079.638877314814</v>
      </c>
      <c r="P304" s="2">
        <f t="shared" si="13"/>
        <v>46079.638888888891</v>
      </c>
      <c r="Q304">
        <f t="shared" si="14"/>
        <v>1772119200</v>
      </c>
    </row>
    <row r="305" spans="1:17" x14ac:dyDescent="0.55000000000000004">
      <c r="A305">
        <v>1772119499</v>
      </c>
      <c r="B305" t="s">
        <v>6</v>
      </c>
      <c r="C305" t="s">
        <v>7</v>
      </c>
      <c r="D305">
        <v>5141.51</v>
      </c>
      <c r="E305">
        <v>5199.46</v>
      </c>
      <c r="F305">
        <v>5194</v>
      </c>
      <c r="G305">
        <v>5203.2</v>
      </c>
      <c r="H305">
        <v>5169.7</v>
      </c>
      <c r="I305">
        <v>5177.7299999999996</v>
      </c>
      <c r="J305">
        <v>5162.87</v>
      </c>
      <c r="L305">
        <v>5130.84</v>
      </c>
      <c r="O305" s="1">
        <f t="shared" si="12"/>
        <v>46079.64234953704</v>
      </c>
      <c r="P305" s="2">
        <f t="shared" si="13"/>
        <v>46079.642361111109</v>
      </c>
      <c r="Q305">
        <f t="shared" si="14"/>
        <v>1772119500</v>
      </c>
    </row>
    <row r="306" spans="1:17" x14ac:dyDescent="0.55000000000000004">
      <c r="A306">
        <v>1772119799</v>
      </c>
      <c r="B306" t="s">
        <v>6</v>
      </c>
      <c r="C306" t="s">
        <v>7</v>
      </c>
      <c r="D306">
        <v>5153.62</v>
      </c>
      <c r="E306">
        <v>5199.46</v>
      </c>
      <c r="F306">
        <v>5193.97</v>
      </c>
      <c r="G306">
        <v>5203.1899999999996</v>
      </c>
      <c r="H306">
        <v>5169.78</v>
      </c>
      <c r="I306">
        <v>5177.75</v>
      </c>
      <c r="J306">
        <v>5162.91</v>
      </c>
      <c r="O306" s="1">
        <f t="shared" si="12"/>
        <v>46079.645821759259</v>
      </c>
      <c r="P306" s="2">
        <f t="shared" si="13"/>
        <v>46079.645833333336</v>
      </c>
      <c r="Q306">
        <f t="shared" si="14"/>
        <v>1772119800</v>
      </c>
    </row>
    <row r="307" spans="1:17" x14ac:dyDescent="0.55000000000000004">
      <c r="A307">
        <v>1772120099</v>
      </c>
      <c r="B307" t="s">
        <v>6</v>
      </c>
      <c r="C307" t="s">
        <v>7</v>
      </c>
      <c r="D307">
        <v>5169.2299999999996</v>
      </c>
      <c r="E307">
        <v>5199.47</v>
      </c>
      <c r="F307">
        <v>5193.95</v>
      </c>
      <c r="G307">
        <v>5203.17</v>
      </c>
      <c r="H307">
        <v>5169.8599999999997</v>
      </c>
      <c r="I307">
        <v>5177.7700000000004</v>
      </c>
      <c r="J307">
        <v>5162.95</v>
      </c>
      <c r="O307" s="1">
        <f t="shared" si="12"/>
        <v>46079.649293981478</v>
      </c>
      <c r="P307" s="2">
        <f t="shared" si="13"/>
        <v>46079.649305555555</v>
      </c>
      <c r="Q307">
        <f t="shared" si="14"/>
        <v>1772120100</v>
      </c>
    </row>
    <row r="308" spans="1:17" x14ac:dyDescent="0.55000000000000004">
      <c r="A308">
        <v>1772120399</v>
      </c>
      <c r="B308" t="s">
        <v>6</v>
      </c>
      <c r="C308" t="s">
        <v>7</v>
      </c>
      <c r="D308">
        <v>5175.5600000000004</v>
      </c>
      <c r="E308">
        <v>5199.47</v>
      </c>
      <c r="F308">
        <v>5193.92</v>
      </c>
      <c r="G308">
        <v>5203.1499999999996</v>
      </c>
      <c r="H308">
        <v>5169.93</v>
      </c>
      <c r="I308">
        <v>5177.79</v>
      </c>
      <c r="J308">
        <v>5162.99</v>
      </c>
      <c r="O308" s="1">
        <f t="shared" si="12"/>
        <v>46079.652766203704</v>
      </c>
      <c r="P308" s="2">
        <f t="shared" si="13"/>
        <v>46079.652777777781</v>
      </c>
      <c r="Q308">
        <f t="shared" si="14"/>
        <v>1772120400</v>
      </c>
    </row>
    <row r="309" spans="1:17" x14ac:dyDescent="0.55000000000000004">
      <c r="A309">
        <v>1772120699</v>
      </c>
      <c r="B309" t="s">
        <v>6</v>
      </c>
      <c r="C309" t="s">
        <v>7</v>
      </c>
      <c r="D309">
        <v>5182.38</v>
      </c>
      <c r="E309">
        <v>5199.4799999999996</v>
      </c>
      <c r="F309">
        <v>5193.8900000000003</v>
      </c>
      <c r="G309">
        <v>5203.13</v>
      </c>
      <c r="H309">
        <v>5170.01</v>
      </c>
      <c r="I309">
        <v>5177.82</v>
      </c>
      <c r="J309">
        <v>5163.03</v>
      </c>
      <c r="O309" s="1">
        <f t="shared" si="12"/>
        <v>46079.65623842593</v>
      </c>
      <c r="P309" s="2">
        <f t="shared" si="13"/>
        <v>46079.65625</v>
      </c>
      <c r="Q309">
        <f t="shared" si="14"/>
        <v>1772120700</v>
      </c>
    </row>
    <row r="310" spans="1:17" x14ac:dyDescent="0.55000000000000004">
      <c r="A310">
        <v>1772120999</v>
      </c>
      <c r="B310" t="s">
        <v>6</v>
      </c>
      <c r="C310" t="s">
        <v>7</v>
      </c>
      <c r="D310">
        <v>5189.7</v>
      </c>
      <c r="E310">
        <v>5199.4799999999996</v>
      </c>
      <c r="F310">
        <v>5193.87</v>
      </c>
      <c r="G310">
        <v>5203.12</v>
      </c>
      <c r="H310">
        <v>5170.08</v>
      </c>
      <c r="I310">
        <v>5177.84</v>
      </c>
      <c r="J310">
        <v>5163.07</v>
      </c>
      <c r="K310">
        <v>5192.68</v>
      </c>
      <c r="O310" s="1">
        <f t="shared" si="12"/>
        <v>46079.659710648149</v>
      </c>
      <c r="P310" s="2">
        <f t="shared" si="13"/>
        <v>46079.659722222219</v>
      </c>
      <c r="Q310">
        <f t="shared" si="14"/>
        <v>1772121000</v>
      </c>
    </row>
    <row r="311" spans="1:17" x14ac:dyDescent="0.55000000000000004">
      <c r="A311">
        <v>1772121299</v>
      </c>
      <c r="B311" t="s">
        <v>6</v>
      </c>
      <c r="C311" t="s">
        <v>7</v>
      </c>
      <c r="D311">
        <v>5185.8599999999997</v>
      </c>
      <c r="E311">
        <v>5199.49</v>
      </c>
      <c r="F311">
        <v>5193.84</v>
      </c>
      <c r="G311">
        <v>5203.1000000000004</v>
      </c>
      <c r="H311">
        <v>5170.16</v>
      </c>
      <c r="I311">
        <v>5177.8599999999997</v>
      </c>
      <c r="J311">
        <v>5163.1099999999997</v>
      </c>
      <c r="O311" s="1">
        <f t="shared" si="12"/>
        <v>46079.663182870368</v>
      </c>
      <c r="P311" s="2">
        <f t="shared" si="13"/>
        <v>46079.663194444445</v>
      </c>
      <c r="Q311">
        <f t="shared" si="14"/>
        <v>1772121300</v>
      </c>
    </row>
    <row r="312" spans="1:17" x14ac:dyDescent="0.55000000000000004">
      <c r="A312">
        <v>1772121599</v>
      </c>
      <c r="B312" t="s">
        <v>6</v>
      </c>
      <c r="C312" t="s">
        <v>7</v>
      </c>
      <c r="D312">
        <v>5178.92</v>
      </c>
      <c r="E312">
        <v>5199.49</v>
      </c>
      <c r="F312">
        <v>5193.82</v>
      </c>
      <c r="G312">
        <v>5203.08</v>
      </c>
      <c r="H312">
        <v>5170.2299999999996</v>
      </c>
      <c r="I312">
        <v>5177.88</v>
      </c>
      <c r="J312">
        <v>5163.1400000000003</v>
      </c>
      <c r="O312" s="1">
        <f t="shared" si="12"/>
        <v>46079.666655092587</v>
      </c>
      <c r="P312" s="2">
        <f t="shared" si="13"/>
        <v>46079.666666666664</v>
      </c>
      <c r="Q312">
        <f t="shared" si="14"/>
        <v>1772121600</v>
      </c>
    </row>
    <row r="313" spans="1:17" x14ac:dyDescent="0.55000000000000004">
      <c r="A313">
        <v>1772121899</v>
      </c>
      <c r="B313" t="s">
        <v>6</v>
      </c>
      <c r="C313" t="s">
        <v>7</v>
      </c>
      <c r="D313">
        <v>5177.76</v>
      </c>
      <c r="E313">
        <v>5199.5</v>
      </c>
      <c r="F313">
        <v>5193.79</v>
      </c>
      <c r="G313">
        <v>5203.0600000000004</v>
      </c>
      <c r="H313">
        <v>5170.3100000000004</v>
      </c>
      <c r="I313">
        <v>5177.91</v>
      </c>
      <c r="J313">
        <v>5163.18</v>
      </c>
      <c r="O313" s="1">
        <f t="shared" si="12"/>
        <v>46079.670127314814</v>
      </c>
      <c r="P313" s="2">
        <f t="shared" si="13"/>
        <v>46079.670138888891</v>
      </c>
      <c r="Q313">
        <f t="shared" si="14"/>
        <v>1772121900</v>
      </c>
    </row>
    <row r="314" spans="1:17" x14ac:dyDescent="0.55000000000000004">
      <c r="A314">
        <v>1772122199</v>
      </c>
      <c r="B314" t="s">
        <v>6</v>
      </c>
      <c r="C314" t="s">
        <v>7</v>
      </c>
      <c r="D314">
        <v>5176.76</v>
      </c>
      <c r="E314">
        <v>5199.51</v>
      </c>
      <c r="F314">
        <v>5193.76</v>
      </c>
      <c r="G314">
        <v>5203.05</v>
      </c>
      <c r="H314">
        <v>5170.38</v>
      </c>
      <c r="I314">
        <v>5177.93</v>
      </c>
      <c r="J314">
        <v>5163.22</v>
      </c>
      <c r="O314" s="1">
        <f t="shared" si="12"/>
        <v>46079.67359953704</v>
      </c>
      <c r="P314" s="2">
        <f t="shared" si="13"/>
        <v>46079.673611111109</v>
      </c>
      <c r="Q314">
        <f t="shared" si="14"/>
        <v>1772122200</v>
      </c>
    </row>
    <row r="315" spans="1:17" x14ac:dyDescent="0.55000000000000004">
      <c r="A315">
        <v>1772122499</v>
      </c>
      <c r="B315" t="s">
        <v>6</v>
      </c>
      <c r="C315" t="s">
        <v>7</v>
      </c>
      <c r="D315">
        <v>5181.3999999999996</v>
      </c>
      <c r="E315">
        <v>5199.51</v>
      </c>
      <c r="F315">
        <v>5193.74</v>
      </c>
      <c r="G315">
        <v>5203.03</v>
      </c>
      <c r="H315">
        <v>5170.46</v>
      </c>
      <c r="I315">
        <v>5177.95</v>
      </c>
      <c r="J315">
        <v>5163.26</v>
      </c>
      <c r="O315" s="1">
        <f t="shared" si="12"/>
        <v>46079.677071759259</v>
      </c>
      <c r="P315" s="2">
        <f t="shared" si="13"/>
        <v>46079.677083333336</v>
      </c>
      <c r="Q315">
        <f t="shared" si="14"/>
        <v>1772122500</v>
      </c>
    </row>
    <row r="316" spans="1:17" x14ac:dyDescent="0.55000000000000004">
      <c r="A316">
        <v>1772122799</v>
      </c>
      <c r="B316" t="s">
        <v>6</v>
      </c>
      <c r="C316" t="s">
        <v>7</v>
      </c>
      <c r="D316">
        <v>5178.22</v>
      </c>
      <c r="E316">
        <v>5199.5200000000004</v>
      </c>
      <c r="F316">
        <v>5193.71</v>
      </c>
      <c r="G316">
        <v>5203.01</v>
      </c>
      <c r="H316">
        <v>5170.54</v>
      </c>
      <c r="I316">
        <v>5177.97</v>
      </c>
      <c r="J316">
        <v>5163.3</v>
      </c>
      <c r="O316" s="1">
        <f t="shared" si="12"/>
        <v>46079.680543981478</v>
      </c>
      <c r="P316" s="2">
        <f t="shared" si="13"/>
        <v>46079.680555555555</v>
      </c>
      <c r="Q316">
        <f t="shared" si="14"/>
        <v>1772122800</v>
      </c>
    </row>
    <row r="317" spans="1:17" x14ac:dyDescent="0.55000000000000004">
      <c r="A317">
        <v>1772123099</v>
      </c>
      <c r="B317" t="s">
        <v>6</v>
      </c>
      <c r="C317" t="s">
        <v>7</v>
      </c>
      <c r="D317">
        <v>5180.4799999999996</v>
      </c>
      <c r="E317">
        <v>5199.5200000000004</v>
      </c>
      <c r="F317">
        <v>5193.6899999999996</v>
      </c>
      <c r="G317">
        <v>5202.99</v>
      </c>
      <c r="H317">
        <v>5170.6099999999997</v>
      </c>
      <c r="I317">
        <v>5177.99</v>
      </c>
      <c r="J317">
        <v>5163.34</v>
      </c>
      <c r="O317" s="1">
        <f t="shared" si="12"/>
        <v>46079.684016203704</v>
      </c>
      <c r="P317" s="2">
        <f t="shared" si="13"/>
        <v>46079.684027777781</v>
      </c>
      <c r="Q317">
        <f t="shared" si="14"/>
        <v>1772123100</v>
      </c>
    </row>
    <row r="318" spans="1:17" x14ac:dyDescent="0.55000000000000004">
      <c r="A318">
        <v>1772123399</v>
      </c>
      <c r="B318" t="s">
        <v>6</v>
      </c>
      <c r="C318" t="s">
        <v>7</v>
      </c>
      <c r="D318">
        <v>5181.91</v>
      </c>
      <c r="E318">
        <v>5199.53</v>
      </c>
      <c r="F318">
        <v>5193.66</v>
      </c>
      <c r="G318">
        <v>5202.9799999999996</v>
      </c>
      <c r="H318">
        <v>5170.6899999999996</v>
      </c>
      <c r="I318">
        <v>5178.0200000000004</v>
      </c>
      <c r="J318">
        <v>5163.38</v>
      </c>
      <c r="O318" s="1">
        <f t="shared" si="12"/>
        <v>46079.68748842593</v>
      </c>
      <c r="P318" s="2">
        <f t="shared" si="13"/>
        <v>46079.6875</v>
      </c>
      <c r="Q318">
        <f t="shared" si="14"/>
        <v>1772123400</v>
      </c>
    </row>
    <row r="319" spans="1:17" x14ac:dyDescent="0.55000000000000004">
      <c r="A319">
        <v>1772123699</v>
      </c>
      <c r="B319" t="s">
        <v>6</v>
      </c>
      <c r="C319" t="s">
        <v>7</v>
      </c>
      <c r="D319">
        <v>5182.3500000000004</v>
      </c>
      <c r="E319">
        <v>5199.53</v>
      </c>
      <c r="F319">
        <v>5193.63</v>
      </c>
      <c r="G319">
        <v>5202.96</v>
      </c>
      <c r="H319">
        <v>5170.76</v>
      </c>
      <c r="I319">
        <v>5178.04</v>
      </c>
      <c r="J319">
        <v>5163.42</v>
      </c>
      <c r="O319" s="1">
        <f t="shared" si="12"/>
        <v>46079.690960648149</v>
      </c>
      <c r="P319" s="2">
        <f t="shared" si="13"/>
        <v>46079.690972222219</v>
      </c>
      <c r="Q319">
        <f t="shared" si="14"/>
        <v>1772123700</v>
      </c>
    </row>
    <row r="320" spans="1:17" x14ac:dyDescent="0.55000000000000004">
      <c r="A320">
        <v>1772123999</v>
      </c>
      <c r="B320" t="s">
        <v>6</v>
      </c>
      <c r="C320" t="s">
        <v>7</v>
      </c>
      <c r="D320">
        <v>5183.3</v>
      </c>
      <c r="E320">
        <v>5199.54</v>
      </c>
      <c r="F320">
        <v>5193.6099999999997</v>
      </c>
      <c r="G320">
        <v>5202.9399999999996</v>
      </c>
      <c r="H320">
        <v>5170.84</v>
      </c>
      <c r="I320">
        <v>5178.0600000000004</v>
      </c>
      <c r="J320">
        <v>5163.45</v>
      </c>
      <c r="O320" s="1">
        <f t="shared" si="12"/>
        <v>46079.694432870368</v>
      </c>
      <c r="P320" s="2">
        <f t="shared" si="13"/>
        <v>46079.694444444445</v>
      </c>
      <c r="Q320">
        <f t="shared" si="14"/>
        <v>1772124000</v>
      </c>
    </row>
    <row r="321" spans="1:17" x14ac:dyDescent="0.55000000000000004">
      <c r="A321">
        <v>1772124299</v>
      </c>
      <c r="B321" t="s">
        <v>6</v>
      </c>
      <c r="C321" t="s">
        <v>7</v>
      </c>
      <c r="D321">
        <v>5181.3599999999997</v>
      </c>
      <c r="E321">
        <v>5199.55</v>
      </c>
      <c r="F321">
        <v>5193.58</v>
      </c>
      <c r="G321">
        <v>5202.92</v>
      </c>
      <c r="H321">
        <v>5170.91</v>
      </c>
      <c r="I321">
        <v>5178.08</v>
      </c>
      <c r="J321">
        <v>5163.49</v>
      </c>
      <c r="O321" s="1">
        <f t="shared" si="12"/>
        <v>46079.697905092587</v>
      </c>
      <c r="P321" s="2">
        <f t="shared" si="13"/>
        <v>46079.697916666664</v>
      </c>
      <c r="Q321">
        <f t="shared" si="14"/>
        <v>1772124300</v>
      </c>
    </row>
    <row r="322" spans="1:17" x14ac:dyDescent="0.55000000000000004">
      <c r="A322">
        <v>1772124599</v>
      </c>
      <c r="B322" t="s">
        <v>6</v>
      </c>
      <c r="C322" t="s">
        <v>7</v>
      </c>
      <c r="D322">
        <v>5179.0200000000004</v>
      </c>
      <c r="E322">
        <v>5199.55</v>
      </c>
      <c r="F322">
        <v>5193.5600000000004</v>
      </c>
      <c r="G322">
        <v>5202.91</v>
      </c>
      <c r="H322">
        <v>5170.99</v>
      </c>
      <c r="I322">
        <v>5178.1000000000004</v>
      </c>
      <c r="J322">
        <v>5163.53</v>
      </c>
      <c r="O322" s="1">
        <f t="shared" ref="O322:O385" si="15">(A322/86400)+25569</f>
        <v>46079.701377314814</v>
      </c>
      <c r="P322" s="2">
        <f t="shared" ref="P322:P385" si="16">CEILING(INT(O322*1440)/1440*288,1)/288</f>
        <v>46079.701388888891</v>
      </c>
      <c r="Q322">
        <f t="shared" si="14"/>
        <v>1772124600</v>
      </c>
    </row>
    <row r="323" spans="1:17" x14ac:dyDescent="0.55000000000000004">
      <c r="A323">
        <v>1772124899</v>
      </c>
      <c r="B323" t="s">
        <v>6</v>
      </c>
      <c r="C323" t="s">
        <v>7</v>
      </c>
      <c r="D323">
        <v>5179.6099999999997</v>
      </c>
      <c r="E323">
        <v>5199.5600000000004</v>
      </c>
      <c r="F323">
        <v>5193.53</v>
      </c>
      <c r="G323">
        <v>5202.8900000000003</v>
      </c>
      <c r="H323">
        <v>5171.07</v>
      </c>
      <c r="I323">
        <v>5178.13</v>
      </c>
      <c r="J323">
        <v>5163.57</v>
      </c>
      <c r="O323" s="1">
        <f t="shared" si="15"/>
        <v>46079.70484953704</v>
      </c>
      <c r="P323" s="2">
        <f t="shared" si="16"/>
        <v>46079.704861111109</v>
      </c>
      <c r="Q323">
        <f t="shared" ref="Q323:Q386" si="17">MROUND((P323-25569)*86400,300)</f>
        <v>1772124900</v>
      </c>
    </row>
    <row r="324" spans="1:17" x14ac:dyDescent="0.55000000000000004">
      <c r="A324">
        <v>1772125199</v>
      </c>
      <c r="B324" t="s">
        <v>6</v>
      </c>
      <c r="C324" t="s">
        <v>7</v>
      </c>
      <c r="D324">
        <v>5181.28</v>
      </c>
      <c r="E324">
        <v>5199.5600000000004</v>
      </c>
      <c r="F324">
        <v>5193.5</v>
      </c>
      <c r="G324">
        <v>5202.87</v>
      </c>
      <c r="H324">
        <v>5171.1400000000003</v>
      </c>
      <c r="I324">
        <v>5178.1499999999996</v>
      </c>
      <c r="J324">
        <v>5163.6099999999997</v>
      </c>
      <c r="O324" s="1">
        <f t="shared" si="15"/>
        <v>46079.708321759259</v>
      </c>
      <c r="P324" s="2">
        <f t="shared" si="16"/>
        <v>46079.708333333336</v>
      </c>
      <c r="Q324">
        <f t="shared" si="17"/>
        <v>1772125200</v>
      </c>
    </row>
    <row r="325" spans="1:17" x14ac:dyDescent="0.55000000000000004">
      <c r="A325">
        <v>1772125499</v>
      </c>
      <c r="B325" t="s">
        <v>6</v>
      </c>
      <c r="C325" t="s">
        <v>7</v>
      </c>
      <c r="D325">
        <v>5186.3900000000003</v>
      </c>
      <c r="E325">
        <v>5199.57</v>
      </c>
      <c r="F325">
        <v>5193.4799999999996</v>
      </c>
      <c r="G325">
        <v>5202.8500000000004</v>
      </c>
      <c r="H325">
        <v>5171.22</v>
      </c>
      <c r="I325">
        <v>5178.17</v>
      </c>
      <c r="J325">
        <v>5163.6499999999996</v>
      </c>
      <c r="O325" s="1">
        <f t="shared" si="15"/>
        <v>46079.711793981478</v>
      </c>
      <c r="P325" s="2">
        <f t="shared" si="16"/>
        <v>46079.711805555555</v>
      </c>
      <c r="Q325">
        <f t="shared" si="17"/>
        <v>1772125500</v>
      </c>
    </row>
    <row r="326" spans="1:17" x14ac:dyDescent="0.55000000000000004">
      <c r="A326">
        <v>1772125799</v>
      </c>
      <c r="B326" t="s">
        <v>6</v>
      </c>
      <c r="C326" t="s">
        <v>7</v>
      </c>
      <c r="D326">
        <v>5179.6499999999996</v>
      </c>
      <c r="E326">
        <v>5199.57</v>
      </c>
      <c r="F326">
        <v>5193.45</v>
      </c>
      <c r="G326">
        <v>5202.84</v>
      </c>
      <c r="H326">
        <v>5171.29</v>
      </c>
      <c r="I326">
        <v>5178.1899999999996</v>
      </c>
      <c r="J326">
        <v>5163.6899999999996</v>
      </c>
      <c r="O326" s="1">
        <f t="shared" si="15"/>
        <v>46079.715266203704</v>
      </c>
      <c r="P326" s="2">
        <f t="shared" si="16"/>
        <v>46079.715277777781</v>
      </c>
      <c r="Q326">
        <f t="shared" si="17"/>
        <v>1772125800</v>
      </c>
    </row>
    <row r="327" spans="1:17" x14ac:dyDescent="0.55000000000000004">
      <c r="A327">
        <v>1772126099</v>
      </c>
      <c r="B327" t="s">
        <v>6</v>
      </c>
      <c r="C327" t="s">
        <v>7</v>
      </c>
      <c r="D327">
        <v>5178.26</v>
      </c>
      <c r="E327">
        <v>5199.58</v>
      </c>
      <c r="F327">
        <v>5193.43</v>
      </c>
      <c r="G327">
        <v>5202.82</v>
      </c>
      <c r="H327">
        <v>5171.37</v>
      </c>
      <c r="I327">
        <v>5178.22</v>
      </c>
      <c r="J327">
        <v>5163.72</v>
      </c>
      <c r="O327" s="1">
        <f t="shared" si="15"/>
        <v>46079.71873842593</v>
      </c>
      <c r="P327" s="2">
        <f t="shared" si="16"/>
        <v>46079.71875</v>
      </c>
      <c r="Q327">
        <f t="shared" si="17"/>
        <v>1772126100</v>
      </c>
    </row>
    <row r="328" spans="1:17" x14ac:dyDescent="0.55000000000000004">
      <c r="A328">
        <v>1772126399</v>
      </c>
      <c r="B328" t="s">
        <v>6</v>
      </c>
      <c r="C328" t="s">
        <v>7</v>
      </c>
      <c r="D328">
        <v>5179.47</v>
      </c>
      <c r="E328">
        <v>5199.58</v>
      </c>
      <c r="F328">
        <v>5193.3999999999996</v>
      </c>
      <c r="G328">
        <v>5202.8</v>
      </c>
      <c r="H328">
        <v>5171.4399999999996</v>
      </c>
      <c r="I328">
        <v>5178.24</v>
      </c>
      <c r="J328">
        <v>5163.76</v>
      </c>
      <c r="O328" s="1">
        <f t="shared" si="15"/>
        <v>46079.722210648149</v>
      </c>
      <c r="P328" s="2">
        <f t="shared" si="16"/>
        <v>46079.722222222219</v>
      </c>
      <c r="Q328">
        <f t="shared" si="17"/>
        <v>1772126400</v>
      </c>
    </row>
    <row r="329" spans="1:17" x14ac:dyDescent="0.55000000000000004">
      <c r="A329">
        <v>1772126699</v>
      </c>
      <c r="B329" t="s">
        <v>6</v>
      </c>
      <c r="C329" t="s">
        <v>7</v>
      </c>
      <c r="D329">
        <v>5174.3900000000003</v>
      </c>
      <c r="E329">
        <v>5199.59</v>
      </c>
      <c r="F329">
        <v>5193.37</v>
      </c>
      <c r="G329">
        <v>5202.78</v>
      </c>
      <c r="H329">
        <v>5171.5200000000004</v>
      </c>
      <c r="I329">
        <v>5178.26</v>
      </c>
      <c r="J329">
        <v>5163.8</v>
      </c>
      <c r="O329" s="1">
        <f t="shared" si="15"/>
        <v>46079.725682870368</v>
      </c>
      <c r="P329" s="2">
        <f t="shared" si="16"/>
        <v>46079.725694444445</v>
      </c>
      <c r="Q329">
        <f t="shared" si="17"/>
        <v>1772126700</v>
      </c>
    </row>
    <row r="330" spans="1:17" x14ac:dyDescent="0.55000000000000004">
      <c r="A330">
        <v>1772126999</v>
      </c>
      <c r="B330" t="s">
        <v>6</v>
      </c>
      <c r="C330" t="s">
        <v>7</v>
      </c>
      <c r="D330">
        <v>5176.7299999999996</v>
      </c>
      <c r="E330">
        <v>5199.6000000000004</v>
      </c>
      <c r="F330">
        <v>5193.3500000000004</v>
      </c>
      <c r="G330">
        <v>5202.76</v>
      </c>
      <c r="H330">
        <v>5171.59</v>
      </c>
      <c r="I330">
        <v>5178.28</v>
      </c>
      <c r="J330">
        <v>5163.84</v>
      </c>
      <c r="O330" s="1">
        <f t="shared" si="15"/>
        <v>46079.729155092587</v>
      </c>
      <c r="P330" s="2">
        <f t="shared" si="16"/>
        <v>46079.729166666664</v>
      </c>
      <c r="Q330">
        <f t="shared" si="17"/>
        <v>1772127000</v>
      </c>
    </row>
    <row r="331" spans="1:17" x14ac:dyDescent="0.55000000000000004">
      <c r="A331">
        <v>1772127299</v>
      </c>
      <c r="B331" t="s">
        <v>6</v>
      </c>
      <c r="C331" t="s">
        <v>7</v>
      </c>
      <c r="D331">
        <v>5173.9399999999996</v>
      </c>
      <c r="E331">
        <v>5199.6000000000004</v>
      </c>
      <c r="F331">
        <v>5193.32</v>
      </c>
      <c r="G331">
        <v>5202.75</v>
      </c>
      <c r="H331">
        <v>5171.67</v>
      </c>
      <c r="I331">
        <v>5178.3</v>
      </c>
      <c r="J331">
        <v>5163.88</v>
      </c>
      <c r="O331" s="1">
        <f t="shared" si="15"/>
        <v>46079.732627314814</v>
      </c>
      <c r="P331" s="2">
        <f t="shared" si="16"/>
        <v>46079.732638888891</v>
      </c>
      <c r="Q331">
        <f t="shared" si="17"/>
        <v>1772127300</v>
      </c>
    </row>
    <row r="332" spans="1:17" x14ac:dyDescent="0.55000000000000004">
      <c r="A332">
        <v>1772127599</v>
      </c>
      <c r="B332" t="s">
        <v>6</v>
      </c>
      <c r="C332" t="s">
        <v>7</v>
      </c>
      <c r="D332">
        <v>5174.7299999999996</v>
      </c>
      <c r="E332">
        <v>5199.6099999999997</v>
      </c>
      <c r="F332">
        <v>5193.3</v>
      </c>
      <c r="G332">
        <v>5202.7299999999996</v>
      </c>
      <c r="H332">
        <v>5171.75</v>
      </c>
      <c r="I332">
        <v>5178.33</v>
      </c>
      <c r="J332">
        <v>5163.92</v>
      </c>
      <c r="O332" s="1">
        <f t="shared" si="15"/>
        <v>46079.73609953704</v>
      </c>
      <c r="P332" s="2">
        <f t="shared" si="16"/>
        <v>46079.736111111109</v>
      </c>
      <c r="Q332">
        <f t="shared" si="17"/>
        <v>1772127600</v>
      </c>
    </row>
    <row r="333" spans="1:17" x14ac:dyDescent="0.55000000000000004">
      <c r="A333">
        <v>1772127899</v>
      </c>
      <c r="B333" t="s">
        <v>6</v>
      </c>
      <c r="C333" t="s">
        <v>7</v>
      </c>
      <c r="D333">
        <v>5169.95</v>
      </c>
      <c r="E333">
        <v>5199.6099999999997</v>
      </c>
      <c r="F333">
        <v>5193.2700000000004</v>
      </c>
      <c r="G333">
        <v>5202.71</v>
      </c>
      <c r="H333">
        <v>5171.82</v>
      </c>
      <c r="I333">
        <v>5178.3500000000004</v>
      </c>
      <c r="J333">
        <v>5163.96</v>
      </c>
      <c r="O333" s="1">
        <f t="shared" si="15"/>
        <v>46079.739571759259</v>
      </c>
      <c r="P333" s="2">
        <f t="shared" si="16"/>
        <v>46079.739583333336</v>
      </c>
      <c r="Q333">
        <f t="shared" si="17"/>
        <v>1772127900</v>
      </c>
    </row>
    <row r="334" spans="1:17" x14ac:dyDescent="0.55000000000000004">
      <c r="A334">
        <v>1772128199</v>
      </c>
      <c r="B334" t="s">
        <v>6</v>
      </c>
      <c r="C334" t="s">
        <v>7</v>
      </c>
      <c r="D334">
        <v>5166.97</v>
      </c>
      <c r="E334">
        <v>5199.62</v>
      </c>
      <c r="F334">
        <v>5193.24</v>
      </c>
      <c r="G334">
        <v>5202.6899999999996</v>
      </c>
      <c r="H334">
        <v>5171.8999999999996</v>
      </c>
      <c r="I334">
        <v>5178.37</v>
      </c>
      <c r="J334">
        <v>5164</v>
      </c>
      <c r="O334" s="1">
        <f t="shared" si="15"/>
        <v>46079.743043981478</v>
      </c>
      <c r="P334" s="2">
        <f t="shared" si="16"/>
        <v>46079.743055555555</v>
      </c>
      <c r="Q334">
        <f t="shared" si="17"/>
        <v>1772128200</v>
      </c>
    </row>
    <row r="335" spans="1:17" x14ac:dyDescent="0.55000000000000004">
      <c r="A335">
        <v>1772128499</v>
      </c>
      <c r="B335" t="s">
        <v>6</v>
      </c>
      <c r="C335" t="s">
        <v>7</v>
      </c>
      <c r="D335">
        <v>5167.22</v>
      </c>
      <c r="E335">
        <v>5199.62</v>
      </c>
      <c r="F335">
        <v>5193.22</v>
      </c>
      <c r="G335">
        <v>5202.68</v>
      </c>
      <c r="H335">
        <v>5171.97</v>
      </c>
      <c r="I335">
        <v>5178.3900000000003</v>
      </c>
      <c r="J335">
        <v>5164.03</v>
      </c>
      <c r="O335" s="1">
        <f t="shared" si="15"/>
        <v>46079.746516203704</v>
      </c>
      <c r="P335" s="2">
        <f t="shared" si="16"/>
        <v>46079.746527777781</v>
      </c>
      <c r="Q335">
        <f t="shared" si="17"/>
        <v>1772128500</v>
      </c>
    </row>
    <row r="336" spans="1:17" x14ac:dyDescent="0.55000000000000004">
      <c r="A336">
        <v>1772128799</v>
      </c>
      <c r="B336" t="s">
        <v>6</v>
      </c>
      <c r="C336" t="s">
        <v>7</v>
      </c>
      <c r="D336">
        <v>5168.87</v>
      </c>
      <c r="E336">
        <v>5199.63</v>
      </c>
      <c r="F336">
        <v>5193.1899999999996</v>
      </c>
      <c r="G336">
        <v>5202.66</v>
      </c>
      <c r="H336">
        <v>5172.05</v>
      </c>
      <c r="I336">
        <v>5178.41</v>
      </c>
      <c r="J336">
        <v>5164.07</v>
      </c>
      <c r="O336" s="1">
        <f t="shared" si="15"/>
        <v>46079.74998842593</v>
      </c>
      <c r="P336" s="2">
        <f t="shared" si="16"/>
        <v>46079.75</v>
      </c>
      <c r="Q336">
        <f t="shared" si="17"/>
        <v>1772128800</v>
      </c>
    </row>
    <row r="337" spans="1:17" x14ac:dyDescent="0.55000000000000004">
      <c r="A337">
        <v>1772129099</v>
      </c>
      <c r="B337" t="s">
        <v>6</v>
      </c>
      <c r="C337" t="s">
        <v>7</v>
      </c>
      <c r="D337">
        <v>5170.2</v>
      </c>
      <c r="E337">
        <v>5199.63</v>
      </c>
      <c r="F337">
        <v>5193.17</v>
      </c>
      <c r="G337">
        <v>5202.6400000000003</v>
      </c>
      <c r="H337">
        <v>5172.12</v>
      </c>
      <c r="I337">
        <v>5178.4399999999996</v>
      </c>
      <c r="J337">
        <v>5164.1099999999997</v>
      </c>
      <c r="O337" s="1">
        <f t="shared" si="15"/>
        <v>46079.753460648149</v>
      </c>
      <c r="P337" s="2">
        <f t="shared" si="16"/>
        <v>46079.753472222219</v>
      </c>
      <c r="Q337">
        <f t="shared" si="17"/>
        <v>1772129100</v>
      </c>
    </row>
    <row r="338" spans="1:17" x14ac:dyDescent="0.55000000000000004">
      <c r="A338">
        <v>1772129399</v>
      </c>
      <c r="B338" t="s">
        <v>6</v>
      </c>
      <c r="C338" t="s">
        <v>7</v>
      </c>
      <c r="D338">
        <v>5173.38</v>
      </c>
      <c r="E338">
        <v>5199.6400000000003</v>
      </c>
      <c r="F338">
        <v>5193.1400000000003</v>
      </c>
      <c r="G338">
        <v>5202.62</v>
      </c>
      <c r="H338">
        <v>5172.2</v>
      </c>
      <c r="I338">
        <v>5178.46</v>
      </c>
      <c r="J338">
        <v>5164.1499999999996</v>
      </c>
      <c r="O338" s="1">
        <f t="shared" si="15"/>
        <v>46079.756932870368</v>
      </c>
      <c r="P338" s="2">
        <f t="shared" si="16"/>
        <v>46079.756944444445</v>
      </c>
      <c r="Q338">
        <f t="shared" si="17"/>
        <v>1772129400</v>
      </c>
    </row>
    <row r="339" spans="1:17" x14ac:dyDescent="0.55000000000000004">
      <c r="A339">
        <v>1772129699</v>
      </c>
      <c r="B339" t="s">
        <v>6</v>
      </c>
      <c r="C339" t="s">
        <v>7</v>
      </c>
      <c r="D339">
        <v>5174.8500000000004</v>
      </c>
      <c r="E339">
        <v>5199.6499999999996</v>
      </c>
      <c r="F339">
        <v>5193.1099999999997</v>
      </c>
      <c r="G339">
        <v>5202.6099999999997</v>
      </c>
      <c r="H339">
        <v>5172.28</v>
      </c>
      <c r="I339">
        <v>5178.4799999999996</v>
      </c>
      <c r="J339">
        <v>5164.1899999999996</v>
      </c>
      <c r="O339" s="1">
        <f t="shared" si="15"/>
        <v>46079.760405092587</v>
      </c>
      <c r="P339" s="2">
        <f t="shared" si="16"/>
        <v>46079.760416666664</v>
      </c>
      <c r="Q339">
        <f t="shared" si="17"/>
        <v>1772129700</v>
      </c>
    </row>
    <row r="340" spans="1:17" x14ac:dyDescent="0.55000000000000004">
      <c r="A340">
        <v>1772129999</v>
      </c>
      <c r="B340" t="s">
        <v>6</v>
      </c>
      <c r="C340" t="s">
        <v>7</v>
      </c>
      <c r="D340">
        <v>5174.8599999999997</v>
      </c>
      <c r="E340">
        <v>5199.6499999999996</v>
      </c>
      <c r="F340">
        <v>5193.09</v>
      </c>
      <c r="G340">
        <v>5202.59</v>
      </c>
      <c r="H340">
        <v>5172.3500000000004</v>
      </c>
      <c r="I340">
        <v>5178.5</v>
      </c>
      <c r="J340">
        <v>5164.2299999999996</v>
      </c>
      <c r="O340" s="1">
        <f t="shared" si="15"/>
        <v>46079.763877314814</v>
      </c>
      <c r="P340" s="2">
        <f t="shared" si="16"/>
        <v>46079.763888888891</v>
      </c>
      <c r="Q340">
        <f t="shared" si="17"/>
        <v>1772130000</v>
      </c>
    </row>
    <row r="341" spans="1:17" x14ac:dyDescent="0.55000000000000004">
      <c r="A341">
        <v>1772130299</v>
      </c>
      <c r="B341" t="s">
        <v>6</v>
      </c>
      <c r="C341" t="s">
        <v>7</v>
      </c>
      <c r="D341">
        <v>5177.09</v>
      </c>
      <c r="E341">
        <v>5199.66</v>
      </c>
      <c r="F341">
        <v>5193.0600000000004</v>
      </c>
      <c r="G341">
        <v>5202.57</v>
      </c>
      <c r="H341">
        <v>5172.43</v>
      </c>
      <c r="I341">
        <v>5178.53</v>
      </c>
      <c r="J341">
        <v>5164.2700000000004</v>
      </c>
      <c r="O341" s="1">
        <f t="shared" si="15"/>
        <v>46079.76734953704</v>
      </c>
      <c r="P341" s="2">
        <f t="shared" si="16"/>
        <v>46079.767361111109</v>
      </c>
      <c r="Q341">
        <f t="shared" si="17"/>
        <v>1772130300</v>
      </c>
    </row>
    <row r="342" spans="1:17" x14ac:dyDescent="0.55000000000000004">
      <c r="A342">
        <v>1772130599</v>
      </c>
      <c r="B342" t="s">
        <v>6</v>
      </c>
      <c r="C342" t="s">
        <v>7</v>
      </c>
      <c r="D342">
        <v>5167.5600000000004</v>
      </c>
      <c r="E342">
        <v>5199.66</v>
      </c>
      <c r="F342">
        <v>5193.04</v>
      </c>
      <c r="G342">
        <v>5202.55</v>
      </c>
      <c r="H342">
        <v>5172.5</v>
      </c>
      <c r="I342">
        <v>5178.55</v>
      </c>
      <c r="J342">
        <v>5164.3100000000004</v>
      </c>
      <c r="O342" s="1">
        <f t="shared" si="15"/>
        <v>46079.770821759259</v>
      </c>
      <c r="P342" s="2">
        <f t="shared" si="16"/>
        <v>46079.770833333336</v>
      </c>
      <c r="Q342">
        <f t="shared" si="17"/>
        <v>1772130600</v>
      </c>
    </row>
    <row r="343" spans="1:17" x14ac:dyDescent="0.55000000000000004">
      <c r="A343">
        <v>1772130899</v>
      </c>
      <c r="B343" t="s">
        <v>6</v>
      </c>
      <c r="C343" t="s">
        <v>7</v>
      </c>
      <c r="D343">
        <v>5175.5</v>
      </c>
      <c r="E343">
        <v>5199.67</v>
      </c>
      <c r="F343">
        <v>5193.01</v>
      </c>
      <c r="G343">
        <v>5202.54</v>
      </c>
      <c r="H343">
        <v>5172.58</v>
      </c>
      <c r="I343">
        <v>5178.57</v>
      </c>
      <c r="J343">
        <v>5164.34</v>
      </c>
      <c r="L343">
        <v>5160.9399999999996</v>
      </c>
      <c r="O343" s="1">
        <f t="shared" si="15"/>
        <v>46079.774293981478</v>
      </c>
      <c r="P343" s="2">
        <f t="shared" si="16"/>
        <v>46079.774305555555</v>
      </c>
      <c r="Q343">
        <f t="shared" si="17"/>
        <v>1772130900</v>
      </c>
    </row>
    <row r="344" spans="1:17" x14ac:dyDescent="0.55000000000000004">
      <c r="A344">
        <v>1772131199</v>
      </c>
      <c r="B344" t="s">
        <v>6</v>
      </c>
      <c r="C344" t="s">
        <v>7</v>
      </c>
      <c r="D344">
        <v>5181.72</v>
      </c>
      <c r="E344">
        <v>5199.67</v>
      </c>
      <c r="F344">
        <v>5192.9799999999996</v>
      </c>
      <c r="G344">
        <v>5202.5200000000004</v>
      </c>
      <c r="H344">
        <v>5172.6499999999996</v>
      </c>
      <c r="I344">
        <v>5178.59</v>
      </c>
      <c r="J344">
        <v>5164.38</v>
      </c>
      <c r="O344" s="1">
        <f t="shared" si="15"/>
        <v>46079.777766203704</v>
      </c>
      <c r="P344" s="2">
        <f t="shared" si="16"/>
        <v>46079.777777777781</v>
      </c>
      <c r="Q344">
        <f t="shared" si="17"/>
        <v>1772131200</v>
      </c>
    </row>
    <row r="345" spans="1:17" x14ac:dyDescent="0.55000000000000004">
      <c r="A345">
        <v>1772131499</v>
      </c>
      <c r="B345" t="s">
        <v>6</v>
      </c>
      <c r="C345" t="s">
        <v>7</v>
      </c>
      <c r="D345">
        <v>5184.66</v>
      </c>
      <c r="E345">
        <v>5199.68</v>
      </c>
      <c r="F345">
        <v>5192.96</v>
      </c>
      <c r="G345">
        <v>5202.5</v>
      </c>
      <c r="H345">
        <v>5172.7299999999996</v>
      </c>
      <c r="I345">
        <v>5178.6099999999997</v>
      </c>
      <c r="J345">
        <v>5164.42</v>
      </c>
      <c r="O345" s="1">
        <f t="shared" si="15"/>
        <v>46079.78123842593</v>
      </c>
      <c r="P345" s="2">
        <f t="shared" si="16"/>
        <v>46079.78125</v>
      </c>
      <c r="Q345">
        <f t="shared" si="17"/>
        <v>1772131500</v>
      </c>
    </row>
    <row r="346" spans="1:17" x14ac:dyDescent="0.55000000000000004">
      <c r="A346">
        <v>1772131799</v>
      </c>
      <c r="B346" t="s">
        <v>6</v>
      </c>
      <c r="C346" t="s">
        <v>7</v>
      </c>
      <c r="D346">
        <v>5180.8999999999996</v>
      </c>
      <c r="E346">
        <v>5199.68</v>
      </c>
      <c r="F346">
        <v>5192.93</v>
      </c>
      <c r="G346">
        <v>5202.4799999999996</v>
      </c>
      <c r="H346">
        <v>5172.8100000000004</v>
      </c>
      <c r="I346">
        <v>5178.6400000000003</v>
      </c>
      <c r="J346">
        <v>5164.46</v>
      </c>
      <c r="O346" s="1">
        <f t="shared" si="15"/>
        <v>46079.784710648149</v>
      </c>
      <c r="P346" s="2">
        <f t="shared" si="16"/>
        <v>46079.784722222219</v>
      </c>
      <c r="Q346">
        <f t="shared" si="17"/>
        <v>1772131800</v>
      </c>
    </row>
    <row r="347" spans="1:17" x14ac:dyDescent="0.55000000000000004">
      <c r="A347">
        <v>1772132099</v>
      </c>
      <c r="B347" t="s">
        <v>6</v>
      </c>
      <c r="C347" t="s">
        <v>7</v>
      </c>
      <c r="D347">
        <v>5180.24</v>
      </c>
      <c r="E347">
        <v>5199.6899999999996</v>
      </c>
      <c r="F347">
        <v>5192.91</v>
      </c>
      <c r="G347">
        <v>5202.47</v>
      </c>
      <c r="H347">
        <v>5172.88</v>
      </c>
      <c r="I347">
        <v>5178.66</v>
      </c>
      <c r="J347">
        <v>5164.5</v>
      </c>
      <c r="O347" s="1">
        <f t="shared" si="15"/>
        <v>46079.788182870368</v>
      </c>
      <c r="P347" s="2">
        <f t="shared" si="16"/>
        <v>46079.788194444445</v>
      </c>
      <c r="Q347">
        <f t="shared" si="17"/>
        <v>1772132100</v>
      </c>
    </row>
    <row r="348" spans="1:17" x14ac:dyDescent="0.55000000000000004">
      <c r="A348">
        <v>1772132399</v>
      </c>
      <c r="B348" t="s">
        <v>6</v>
      </c>
      <c r="C348" t="s">
        <v>7</v>
      </c>
      <c r="D348">
        <v>5185.45</v>
      </c>
      <c r="E348">
        <v>5199.7</v>
      </c>
      <c r="F348">
        <v>5192.88</v>
      </c>
      <c r="G348">
        <v>5202.45</v>
      </c>
      <c r="H348">
        <v>5172.96</v>
      </c>
      <c r="I348">
        <v>5178.68</v>
      </c>
      <c r="J348">
        <v>5164.54</v>
      </c>
      <c r="O348" s="1">
        <f t="shared" si="15"/>
        <v>46079.791655092587</v>
      </c>
      <c r="P348" s="2">
        <f t="shared" si="16"/>
        <v>46079.791666666664</v>
      </c>
      <c r="Q348">
        <f t="shared" si="17"/>
        <v>1772132400</v>
      </c>
    </row>
    <row r="349" spans="1:17" x14ac:dyDescent="0.55000000000000004">
      <c r="A349">
        <v>1772132699</v>
      </c>
      <c r="B349" t="s">
        <v>6</v>
      </c>
      <c r="C349" t="s">
        <v>7</v>
      </c>
      <c r="D349">
        <v>5186.22</v>
      </c>
      <c r="E349">
        <v>5199.7</v>
      </c>
      <c r="F349">
        <v>5192.8500000000004</v>
      </c>
      <c r="G349">
        <v>5202.43</v>
      </c>
      <c r="H349">
        <v>5173.03</v>
      </c>
      <c r="I349">
        <v>5178.7</v>
      </c>
      <c r="J349">
        <v>5164.58</v>
      </c>
      <c r="O349" s="1">
        <f t="shared" si="15"/>
        <v>46079.795127314814</v>
      </c>
      <c r="P349" s="2">
        <f t="shared" si="16"/>
        <v>46079.795138888891</v>
      </c>
      <c r="Q349">
        <f t="shared" si="17"/>
        <v>1772132700</v>
      </c>
    </row>
    <row r="350" spans="1:17" x14ac:dyDescent="0.55000000000000004">
      <c r="A350">
        <v>1772132999</v>
      </c>
      <c r="B350" t="s">
        <v>6</v>
      </c>
      <c r="C350" t="s">
        <v>7</v>
      </c>
      <c r="D350">
        <v>5186.4799999999996</v>
      </c>
      <c r="E350">
        <v>5199.71</v>
      </c>
      <c r="F350">
        <v>5192.83</v>
      </c>
      <c r="G350">
        <v>5202.41</v>
      </c>
      <c r="H350">
        <v>5173.1099999999997</v>
      </c>
      <c r="I350">
        <v>5178.72</v>
      </c>
      <c r="J350">
        <v>5164.62</v>
      </c>
      <c r="O350" s="1">
        <f t="shared" si="15"/>
        <v>46079.79859953704</v>
      </c>
      <c r="P350" s="2">
        <f t="shared" si="16"/>
        <v>46079.798611111109</v>
      </c>
      <c r="Q350">
        <f t="shared" si="17"/>
        <v>1772133000</v>
      </c>
    </row>
    <row r="351" spans="1:17" x14ac:dyDescent="0.55000000000000004">
      <c r="A351">
        <v>1772133299</v>
      </c>
      <c r="B351" t="s">
        <v>6</v>
      </c>
      <c r="C351" t="s">
        <v>7</v>
      </c>
      <c r="D351">
        <v>5187.7</v>
      </c>
      <c r="E351">
        <v>5199.71</v>
      </c>
      <c r="F351">
        <v>5192.8</v>
      </c>
      <c r="G351">
        <v>5202.3999999999996</v>
      </c>
      <c r="H351">
        <v>5173.18</v>
      </c>
      <c r="I351">
        <v>5178.75</v>
      </c>
      <c r="J351">
        <v>5164.6499999999996</v>
      </c>
      <c r="O351" s="1">
        <f t="shared" si="15"/>
        <v>46079.802071759259</v>
      </c>
      <c r="P351" s="2">
        <f t="shared" si="16"/>
        <v>46079.802083333336</v>
      </c>
      <c r="Q351">
        <f t="shared" si="17"/>
        <v>1772133300</v>
      </c>
    </row>
    <row r="352" spans="1:17" x14ac:dyDescent="0.55000000000000004">
      <c r="A352">
        <v>1772133599</v>
      </c>
      <c r="B352" t="s">
        <v>6</v>
      </c>
      <c r="C352" t="s">
        <v>7</v>
      </c>
      <c r="D352">
        <v>5185.79</v>
      </c>
      <c r="E352">
        <v>5199.72</v>
      </c>
      <c r="F352">
        <v>5192.78</v>
      </c>
      <c r="G352">
        <v>5202.38</v>
      </c>
      <c r="H352">
        <v>5173.26</v>
      </c>
      <c r="I352">
        <v>5178.7700000000004</v>
      </c>
      <c r="J352">
        <v>5164.6899999999996</v>
      </c>
      <c r="O352" s="1">
        <f t="shared" si="15"/>
        <v>46079.805543981478</v>
      </c>
      <c r="P352" s="2">
        <f t="shared" si="16"/>
        <v>46079.805555555555</v>
      </c>
      <c r="Q352">
        <f t="shared" si="17"/>
        <v>1772133600</v>
      </c>
    </row>
    <row r="353" spans="1:17" x14ac:dyDescent="0.55000000000000004">
      <c r="A353">
        <v>1772133899</v>
      </c>
      <c r="B353" t="s">
        <v>6</v>
      </c>
      <c r="C353" t="s">
        <v>7</v>
      </c>
      <c r="D353">
        <v>5185.5600000000004</v>
      </c>
      <c r="E353">
        <v>5199.72</v>
      </c>
      <c r="F353">
        <v>5192.75</v>
      </c>
      <c r="G353">
        <v>5202.3599999999997</v>
      </c>
      <c r="H353">
        <v>5173.33</v>
      </c>
      <c r="I353">
        <v>5178.79</v>
      </c>
      <c r="J353">
        <v>5164.7299999999996</v>
      </c>
      <c r="O353" s="1">
        <f t="shared" si="15"/>
        <v>46079.809016203704</v>
      </c>
      <c r="P353" s="2">
        <f t="shared" si="16"/>
        <v>46079.809027777781</v>
      </c>
      <c r="Q353">
        <f t="shared" si="17"/>
        <v>1772133900</v>
      </c>
    </row>
    <row r="354" spans="1:17" x14ac:dyDescent="0.55000000000000004">
      <c r="A354">
        <v>1772134199</v>
      </c>
      <c r="B354" t="s">
        <v>6</v>
      </c>
      <c r="C354" t="s">
        <v>7</v>
      </c>
      <c r="D354">
        <v>5188.8599999999997</v>
      </c>
      <c r="E354">
        <v>5199.7299999999996</v>
      </c>
      <c r="F354">
        <v>5192.7299999999996</v>
      </c>
      <c r="G354">
        <v>5202.34</v>
      </c>
      <c r="H354">
        <v>5173.41</v>
      </c>
      <c r="I354">
        <v>5178.8100000000004</v>
      </c>
      <c r="J354">
        <v>5164.7700000000004</v>
      </c>
      <c r="O354" s="1">
        <f t="shared" si="15"/>
        <v>46079.81248842593</v>
      </c>
      <c r="P354" s="2">
        <f t="shared" si="16"/>
        <v>46079.8125</v>
      </c>
      <c r="Q354">
        <f t="shared" si="17"/>
        <v>1772134200</v>
      </c>
    </row>
    <row r="355" spans="1:17" x14ac:dyDescent="0.55000000000000004">
      <c r="A355">
        <v>1772134499</v>
      </c>
      <c r="B355" t="s">
        <v>6</v>
      </c>
      <c r="C355" t="s">
        <v>7</v>
      </c>
      <c r="D355">
        <v>5184.1899999999996</v>
      </c>
      <c r="E355">
        <v>5199.7299999999996</v>
      </c>
      <c r="F355">
        <v>5192.7</v>
      </c>
      <c r="G355">
        <v>5202.33</v>
      </c>
      <c r="H355">
        <v>5173.49</v>
      </c>
      <c r="I355">
        <v>5178.84</v>
      </c>
      <c r="J355">
        <v>5164.8100000000004</v>
      </c>
      <c r="O355" s="1">
        <f t="shared" si="15"/>
        <v>46079.815960648149</v>
      </c>
      <c r="P355" s="2">
        <f t="shared" si="16"/>
        <v>46079.815972222219</v>
      </c>
      <c r="Q355">
        <f t="shared" si="17"/>
        <v>1772134500</v>
      </c>
    </row>
    <row r="356" spans="1:17" x14ac:dyDescent="0.55000000000000004">
      <c r="A356">
        <v>1772134799</v>
      </c>
      <c r="B356" t="s">
        <v>6</v>
      </c>
      <c r="C356" t="s">
        <v>7</v>
      </c>
      <c r="D356">
        <v>5186.3999999999996</v>
      </c>
      <c r="E356">
        <v>5199.74</v>
      </c>
      <c r="F356">
        <v>5192.67</v>
      </c>
      <c r="G356">
        <v>5202.3100000000004</v>
      </c>
      <c r="H356">
        <v>5173.5600000000004</v>
      </c>
      <c r="I356">
        <v>5178.8599999999997</v>
      </c>
      <c r="J356">
        <v>5164.8500000000004</v>
      </c>
      <c r="O356" s="1">
        <f t="shared" si="15"/>
        <v>46079.819432870368</v>
      </c>
      <c r="P356" s="2">
        <f t="shared" si="16"/>
        <v>46079.819444444445</v>
      </c>
      <c r="Q356">
        <f t="shared" si="17"/>
        <v>1772134800</v>
      </c>
    </row>
    <row r="357" spans="1:17" x14ac:dyDescent="0.55000000000000004">
      <c r="A357">
        <v>1772135099</v>
      </c>
      <c r="B357" t="s">
        <v>6</v>
      </c>
      <c r="C357" t="s">
        <v>7</v>
      </c>
      <c r="D357">
        <v>5193.8900000000003</v>
      </c>
      <c r="E357">
        <v>5199.75</v>
      </c>
      <c r="F357">
        <v>5192.6499999999996</v>
      </c>
      <c r="G357">
        <v>5202.29</v>
      </c>
      <c r="H357">
        <v>5173.6400000000003</v>
      </c>
      <c r="I357">
        <v>5178.88</v>
      </c>
      <c r="J357">
        <v>5164.8900000000003</v>
      </c>
      <c r="O357" s="1">
        <f t="shared" si="15"/>
        <v>46079.822905092587</v>
      </c>
      <c r="P357" s="2">
        <f t="shared" si="16"/>
        <v>46079.822916666664</v>
      </c>
      <c r="Q357">
        <f t="shared" si="17"/>
        <v>1772135100</v>
      </c>
    </row>
    <row r="358" spans="1:17" x14ac:dyDescent="0.55000000000000004">
      <c r="A358">
        <v>1772135399</v>
      </c>
      <c r="B358" t="s">
        <v>6</v>
      </c>
      <c r="C358" t="s">
        <v>7</v>
      </c>
      <c r="D358">
        <v>5189.59</v>
      </c>
      <c r="E358">
        <v>5199.75</v>
      </c>
      <c r="F358">
        <v>5192.62</v>
      </c>
      <c r="G358">
        <v>5202.2700000000004</v>
      </c>
      <c r="H358">
        <v>5173.71</v>
      </c>
      <c r="I358">
        <v>5178.8999999999996</v>
      </c>
      <c r="J358">
        <v>5164.93</v>
      </c>
      <c r="O358" s="1">
        <f t="shared" si="15"/>
        <v>46079.826377314814</v>
      </c>
      <c r="P358" s="2">
        <f t="shared" si="16"/>
        <v>46079.826388888891</v>
      </c>
      <c r="Q358">
        <f t="shared" si="17"/>
        <v>1772135400</v>
      </c>
    </row>
    <row r="359" spans="1:17" x14ac:dyDescent="0.55000000000000004">
      <c r="A359">
        <v>1772135699</v>
      </c>
      <c r="B359" t="s">
        <v>6</v>
      </c>
      <c r="C359" t="s">
        <v>7</v>
      </c>
      <c r="D359">
        <v>5187.0600000000004</v>
      </c>
      <c r="E359">
        <v>5199.76</v>
      </c>
      <c r="F359">
        <v>5192.6000000000004</v>
      </c>
      <c r="G359">
        <v>5202.26</v>
      </c>
      <c r="H359">
        <v>5173.79</v>
      </c>
      <c r="I359">
        <v>5178.92</v>
      </c>
      <c r="J359">
        <v>5164.96</v>
      </c>
      <c r="O359" s="1">
        <f t="shared" si="15"/>
        <v>46079.82984953704</v>
      </c>
      <c r="P359" s="2">
        <f t="shared" si="16"/>
        <v>46079.829861111109</v>
      </c>
      <c r="Q359">
        <f t="shared" si="17"/>
        <v>1772135700</v>
      </c>
    </row>
    <row r="360" spans="1:17" x14ac:dyDescent="0.55000000000000004">
      <c r="A360">
        <v>1772135999</v>
      </c>
      <c r="B360" t="s">
        <v>6</v>
      </c>
      <c r="C360" t="s">
        <v>7</v>
      </c>
      <c r="D360">
        <v>5193.8100000000004</v>
      </c>
      <c r="E360">
        <v>5199.76</v>
      </c>
      <c r="F360">
        <v>5192.57</v>
      </c>
      <c r="G360">
        <v>5202.24</v>
      </c>
      <c r="H360">
        <v>5173.8599999999997</v>
      </c>
      <c r="I360">
        <v>5178.95</v>
      </c>
      <c r="J360">
        <v>5165</v>
      </c>
      <c r="O360" s="1">
        <f t="shared" si="15"/>
        <v>46079.833321759259</v>
      </c>
      <c r="P360" s="2">
        <f t="shared" si="16"/>
        <v>46079.833333333336</v>
      </c>
      <c r="Q360">
        <f t="shared" si="17"/>
        <v>1772136000</v>
      </c>
    </row>
    <row r="361" spans="1:17" x14ac:dyDescent="0.55000000000000004">
      <c r="A361">
        <v>1772136299</v>
      </c>
      <c r="B361" t="s">
        <v>6</v>
      </c>
      <c r="C361" t="s">
        <v>7</v>
      </c>
      <c r="D361">
        <v>5195.17</v>
      </c>
      <c r="E361">
        <v>5199.7700000000004</v>
      </c>
      <c r="F361">
        <v>5192.54</v>
      </c>
      <c r="G361">
        <v>5202.22</v>
      </c>
      <c r="H361">
        <v>5173.9399999999996</v>
      </c>
      <c r="I361">
        <v>5178.97</v>
      </c>
      <c r="J361">
        <v>5165.04</v>
      </c>
      <c r="O361" s="1">
        <f t="shared" si="15"/>
        <v>46079.836793981478</v>
      </c>
      <c r="P361" s="2">
        <f t="shared" si="16"/>
        <v>46079.836805555555</v>
      </c>
      <c r="Q361">
        <f t="shared" si="17"/>
        <v>1772136300</v>
      </c>
    </row>
    <row r="362" spans="1:17" x14ac:dyDescent="0.55000000000000004">
      <c r="A362">
        <v>1772136599</v>
      </c>
      <c r="B362" t="s">
        <v>6</v>
      </c>
      <c r="C362" t="s">
        <v>7</v>
      </c>
      <c r="D362">
        <v>5196.91</v>
      </c>
      <c r="E362">
        <v>5199.7700000000004</v>
      </c>
      <c r="F362">
        <v>5192.5200000000004</v>
      </c>
      <c r="G362">
        <v>5202.2</v>
      </c>
      <c r="H362">
        <v>5174.0200000000004</v>
      </c>
      <c r="I362">
        <v>5178.99</v>
      </c>
      <c r="J362">
        <v>5165.08</v>
      </c>
      <c r="O362" s="1">
        <f t="shared" si="15"/>
        <v>46079.840266203704</v>
      </c>
      <c r="P362" s="2">
        <f t="shared" si="16"/>
        <v>46079.840277777781</v>
      </c>
      <c r="Q362">
        <f t="shared" si="17"/>
        <v>1772136600</v>
      </c>
    </row>
    <row r="363" spans="1:17" x14ac:dyDescent="0.55000000000000004">
      <c r="A363">
        <v>1772136899</v>
      </c>
      <c r="B363" t="s">
        <v>6</v>
      </c>
      <c r="C363" t="s">
        <v>7</v>
      </c>
      <c r="D363">
        <v>5194.53</v>
      </c>
      <c r="E363">
        <v>5199.78</v>
      </c>
      <c r="F363">
        <v>5192.49</v>
      </c>
      <c r="G363">
        <v>5202.1899999999996</v>
      </c>
      <c r="H363">
        <v>5174.09</v>
      </c>
      <c r="I363">
        <v>5179.01</v>
      </c>
      <c r="J363">
        <v>5165.12</v>
      </c>
      <c r="O363" s="1">
        <f t="shared" si="15"/>
        <v>46079.84373842593</v>
      </c>
      <c r="P363" s="2">
        <f t="shared" si="16"/>
        <v>46079.84375</v>
      </c>
      <c r="Q363">
        <f t="shared" si="17"/>
        <v>1772136900</v>
      </c>
    </row>
    <row r="364" spans="1:17" x14ac:dyDescent="0.55000000000000004">
      <c r="A364">
        <v>1772137199</v>
      </c>
      <c r="B364" t="s">
        <v>6</v>
      </c>
      <c r="C364" t="s">
        <v>7</v>
      </c>
      <c r="D364">
        <v>5197.78</v>
      </c>
      <c r="E364">
        <v>5199.79</v>
      </c>
      <c r="F364">
        <v>5192.47</v>
      </c>
      <c r="G364">
        <v>5202.17</v>
      </c>
      <c r="H364">
        <v>5174.17</v>
      </c>
      <c r="I364">
        <v>5179.03</v>
      </c>
      <c r="J364">
        <v>5165.16</v>
      </c>
      <c r="O364" s="1">
        <f t="shared" si="15"/>
        <v>46079.847210648149</v>
      </c>
      <c r="P364" s="2">
        <f t="shared" si="16"/>
        <v>46079.847222222219</v>
      </c>
      <c r="Q364">
        <f t="shared" si="17"/>
        <v>1772137200</v>
      </c>
    </row>
    <row r="365" spans="1:17" x14ac:dyDescent="0.55000000000000004">
      <c r="A365">
        <v>1772137499</v>
      </c>
      <c r="B365" t="s">
        <v>6</v>
      </c>
      <c r="C365" t="s">
        <v>7</v>
      </c>
      <c r="D365">
        <v>5193.62</v>
      </c>
      <c r="E365">
        <v>5199.79</v>
      </c>
      <c r="F365">
        <v>5192.4399999999996</v>
      </c>
      <c r="G365">
        <v>5202.1499999999996</v>
      </c>
      <c r="H365">
        <v>5174.24</v>
      </c>
      <c r="I365">
        <v>5179.0600000000004</v>
      </c>
      <c r="J365">
        <v>5165.2</v>
      </c>
      <c r="O365" s="1">
        <f t="shared" si="15"/>
        <v>46079.850682870368</v>
      </c>
      <c r="P365" s="2">
        <f t="shared" si="16"/>
        <v>46079.850694444445</v>
      </c>
      <c r="Q365">
        <f t="shared" si="17"/>
        <v>1772137500</v>
      </c>
    </row>
    <row r="366" spans="1:17" x14ac:dyDescent="0.55000000000000004">
      <c r="A366">
        <v>1772137799</v>
      </c>
      <c r="B366" t="s">
        <v>6</v>
      </c>
      <c r="C366" t="s">
        <v>7</v>
      </c>
      <c r="D366">
        <v>5194.3500000000004</v>
      </c>
      <c r="E366">
        <v>5199.8</v>
      </c>
      <c r="F366">
        <v>5192.41</v>
      </c>
      <c r="G366">
        <v>5202.13</v>
      </c>
      <c r="H366">
        <v>5174.32</v>
      </c>
      <c r="I366">
        <v>5179.08</v>
      </c>
      <c r="J366">
        <v>5165.24</v>
      </c>
      <c r="O366" s="1">
        <f t="shared" si="15"/>
        <v>46079.854155092587</v>
      </c>
      <c r="P366" s="2">
        <f t="shared" si="16"/>
        <v>46079.854166666664</v>
      </c>
      <c r="Q366">
        <f t="shared" si="17"/>
        <v>1772137800</v>
      </c>
    </row>
    <row r="367" spans="1:17" x14ac:dyDescent="0.55000000000000004">
      <c r="A367">
        <v>1772138099</v>
      </c>
      <c r="B367" t="s">
        <v>6</v>
      </c>
      <c r="C367" t="s">
        <v>7</v>
      </c>
      <c r="D367">
        <v>5197.7299999999996</v>
      </c>
      <c r="E367">
        <v>5199.8</v>
      </c>
      <c r="F367">
        <v>5192.3900000000003</v>
      </c>
      <c r="G367">
        <v>5202.12</v>
      </c>
      <c r="H367">
        <v>5174.3900000000003</v>
      </c>
      <c r="I367">
        <v>5179.1000000000004</v>
      </c>
      <c r="J367">
        <v>5165.2700000000004</v>
      </c>
      <c r="O367" s="1">
        <f t="shared" si="15"/>
        <v>46079.857627314814</v>
      </c>
      <c r="P367" s="2">
        <f t="shared" si="16"/>
        <v>46079.857638888891</v>
      </c>
      <c r="Q367">
        <f t="shared" si="17"/>
        <v>1772138100</v>
      </c>
    </row>
    <row r="368" spans="1:17" x14ac:dyDescent="0.55000000000000004">
      <c r="A368">
        <v>1772138399</v>
      </c>
      <c r="B368" t="s">
        <v>6</v>
      </c>
      <c r="C368" t="s">
        <v>7</v>
      </c>
      <c r="D368">
        <v>5198.3500000000004</v>
      </c>
      <c r="E368">
        <v>5199.8100000000004</v>
      </c>
      <c r="F368">
        <v>5192.3599999999997</v>
      </c>
      <c r="G368">
        <v>5202.1000000000004</v>
      </c>
      <c r="H368">
        <v>5174.47</v>
      </c>
      <c r="I368">
        <v>5179.12</v>
      </c>
      <c r="J368">
        <v>5165.3100000000004</v>
      </c>
      <c r="O368" s="1">
        <f t="shared" si="15"/>
        <v>46079.86109953704</v>
      </c>
      <c r="P368" s="2">
        <f t="shared" si="16"/>
        <v>46079.861111111109</v>
      </c>
      <c r="Q368">
        <f t="shared" si="17"/>
        <v>1772138400</v>
      </c>
    </row>
    <row r="369" spans="1:17" x14ac:dyDescent="0.55000000000000004">
      <c r="A369">
        <v>1772138699</v>
      </c>
      <c r="B369" t="s">
        <v>6</v>
      </c>
      <c r="C369" t="s">
        <v>7</v>
      </c>
      <c r="D369">
        <v>5199.97</v>
      </c>
      <c r="E369">
        <v>5199.8100000000004</v>
      </c>
      <c r="F369">
        <v>5192.34</v>
      </c>
      <c r="G369">
        <v>5202.08</v>
      </c>
      <c r="H369">
        <v>5174.54</v>
      </c>
      <c r="I369">
        <v>5179.1499999999996</v>
      </c>
      <c r="J369">
        <v>5165.3500000000004</v>
      </c>
      <c r="K369">
        <v>5200.6499999999996</v>
      </c>
      <c r="O369" s="1">
        <f t="shared" si="15"/>
        <v>46079.864571759259</v>
      </c>
      <c r="P369" s="2">
        <f t="shared" si="16"/>
        <v>46079.864583333336</v>
      </c>
      <c r="Q369">
        <f t="shared" si="17"/>
        <v>1772138700</v>
      </c>
    </row>
    <row r="370" spans="1:17" x14ac:dyDescent="0.55000000000000004">
      <c r="A370">
        <v>1772138999</v>
      </c>
      <c r="B370" t="s">
        <v>6</v>
      </c>
      <c r="C370" t="s">
        <v>7</v>
      </c>
      <c r="D370">
        <v>5192.82</v>
      </c>
      <c r="E370">
        <v>5199.82</v>
      </c>
      <c r="F370">
        <v>5192.3100000000004</v>
      </c>
      <c r="G370">
        <v>5202.0600000000004</v>
      </c>
      <c r="H370">
        <v>5174.62</v>
      </c>
      <c r="I370">
        <v>5179.17</v>
      </c>
      <c r="J370">
        <v>5165.3900000000003</v>
      </c>
      <c r="O370" s="1">
        <f t="shared" si="15"/>
        <v>46079.868043981478</v>
      </c>
      <c r="P370" s="2">
        <f t="shared" si="16"/>
        <v>46079.868055555555</v>
      </c>
      <c r="Q370">
        <f t="shared" si="17"/>
        <v>1772139000</v>
      </c>
    </row>
    <row r="371" spans="1:17" x14ac:dyDescent="0.55000000000000004">
      <c r="A371">
        <v>1772139299</v>
      </c>
      <c r="B371" t="s">
        <v>6</v>
      </c>
      <c r="C371" t="s">
        <v>7</v>
      </c>
      <c r="D371">
        <v>5196.6099999999997</v>
      </c>
      <c r="E371">
        <v>5199.82</v>
      </c>
      <c r="F371">
        <v>5192.28</v>
      </c>
      <c r="G371">
        <v>5202.05</v>
      </c>
      <c r="H371">
        <v>5174.7</v>
      </c>
      <c r="I371">
        <v>5179.1899999999996</v>
      </c>
      <c r="J371">
        <v>5165.43</v>
      </c>
      <c r="O371" s="1">
        <f t="shared" si="15"/>
        <v>46079.871516203704</v>
      </c>
      <c r="P371" s="2">
        <f t="shared" si="16"/>
        <v>46079.871527777781</v>
      </c>
      <c r="Q371">
        <f t="shared" si="17"/>
        <v>1772139300</v>
      </c>
    </row>
    <row r="372" spans="1:17" x14ac:dyDescent="0.55000000000000004">
      <c r="A372">
        <v>1772139599</v>
      </c>
      <c r="B372" t="s">
        <v>6</v>
      </c>
      <c r="C372" t="s">
        <v>7</v>
      </c>
      <c r="D372">
        <v>5198.6400000000003</v>
      </c>
      <c r="E372">
        <v>5199.83</v>
      </c>
      <c r="F372">
        <v>5192.26</v>
      </c>
      <c r="G372">
        <v>5202.03</v>
      </c>
      <c r="H372">
        <v>5174.7700000000004</v>
      </c>
      <c r="I372">
        <v>5179.21</v>
      </c>
      <c r="J372">
        <v>5165.47</v>
      </c>
      <c r="O372" s="1">
        <f t="shared" si="15"/>
        <v>46079.87498842593</v>
      </c>
      <c r="P372" s="2">
        <f t="shared" si="16"/>
        <v>46079.875</v>
      </c>
      <c r="Q372">
        <f t="shared" si="17"/>
        <v>1772139600</v>
      </c>
    </row>
    <row r="373" spans="1:17" x14ac:dyDescent="0.55000000000000004">
      <c r="A373">
        <v>1772139899</v>
      </c>
      <c r="B373" t="s">
        <v>6</v>
      </c>
      <c r="C373" t="s">
        <v>7</v>
      </c>
      <c r="D373">
        <v>5199.59</v>
      </c>
      <c r="E373">
        <v>5199.84</v>
      </c>
      <c r="F373">
        <v>5192.2299999999996</v>
      </c>
      <c r="G373">
        <v>5202.01</v>
      </c>
      <c r="H373">
        <v>5174.8500000000004</v>
      </c>
      <c r="I373">
        <v>5179.2299999999996</v>
      </c>
      <c r="J373">
        <v>5165.51</v>
      </c>
      <c r="O373" s="1">
        <f t="shared" si="15"/>
        <v>46079.878460648149</v>
      </c>
      <c r="P373" s="2">
        <f t="shared" si="16"/>
        <v>46079.878472222219</v>
      </c>
      <c r="Q373">
        <f t="shared" si="17"/>
        <v>1772139900</v>
      </c>
    </row>
    <row r="374" spans="1:17" x14ac:dyDescent="0.55000000000000004">
      <c r="A374">
        <v>1772140199</v>
      </c>
      <c r="B374" t="s">
        <v>6</v>
      </c>
      <c r="C374" t="s">
        <v>7</v>
      </c>
      <c r="D374">
        <v>5196.51</v>
      </c>
      <c r="E374">
        <v>5199.84</v>
      </c>
      <c r="F374">
        <v>5192.21</v>
      </c>
      <c r="G374">
        <v>5201.99</v>
      </c>
      <c r="H374">
        <v>5174.92</v>
      </c>
      <c r="I374">
        <v>5179.26</v>
      </c>
      <c r="J374">
        <v>5165.54</v>
      </c>
      <c r="O374" s="1">
        <f t="shared" si="15"/>
        <v>46079.881932870368</v>
      </c>
      <c r="P374" s="2">
        <f t="shared" si="16"/>
        <v>46079.881944444445</v>
      </c>
      <c r="Q374">
        <f t="shared" si="17"/>
        <v>1772140200</v>
      </c>
    </row>
    <row r="375" spans="1:17" x14ac:dyDescent="0.55000000000000004">
      <c r="A375">
        <v>1772140499</v>
      </c>
      <c r="B375" t="s">
        <v>6</v>
      </c>
      <c r="C375" t="s">
        <v>7</v>
      </c>
      <c r="D375">
        <v>5195.12</v>
      </c>
      <c r="E375">
        <v>5199.8500000000004</v>
      </c>
      <c r="F375">
        <v>5192.18</v>
      </c>
      <c r="G375">
        <v>5201.97</v>
      </c>
      <c r="H375">
        <v>5175</v>
      </c>
      <c r="I375">
        <v>5179.28</v>
      </c>
      <c r="J375">
        <v>5165.58</v>
      </c>
      <c r="O375" s="1">
        <f t="shared" si="15"/>
        <v>46079.885405092587</v>
      </c>
      <c r="P375" s="2">
        <f t="shared" si="16"/>
        <v>46079.885416666664</v>
      </c>
      <c r="Q375">
        <f t="shared" si="17"/>
        <v>1772140500</v>
      </c>
    </row>
    <row r="376" spans="1:17" x14ac:dyDescent="0.55000000000000004">
      <c r="A376">
        <v>1772140799</v>
      </c>
      <c r="B376" t="s">
        <v>6</v>
      </c>
      <c r="C376" t="s">
        <v>7</v>
      </c>
      <c r="D376">
        <v>5191.3100000000004</v>
      </c>
      <c r="E376">
        <v>5199.8500000000004</v>
      </c>
      <c r="F376">
        <v>5192.1499999999996</v>
      </c>
      <c r="G376">
        <v>5201.96</v>
      </c>
      <c r="H376">
        <v>5175.07</v>
      </c>
      <c r="I376">
        <v>5179.3</v>
      </c>
      <c r="J376">
        <v>5165.62</v>
      </c>
      <c r="O376" s="1">
        <f t="shared" si="15"/>
        <v>46079.888877314814</v>
      </c>
      <c r="P376" s="2">
        <f t="shared" si="16"/>
        <v>46079.888888888891</v>
      </c>
      <c r="Q376">
        <f t="shared" si="17"/>
        <v>1772140800</v>
      </c>
    </row>
    <row r="377" spans="1:17" x14ac:dyDescent="0.55000000000000004">
      <c r="A377">
        <v>1772141099</v>
      </c>
      <c r="B377" t="s">
        <v>6</v>
      </c>
      <c r="C377" t="s">
        <v>7</v>
      </c>
      <c r="D377">
        <v>5185.72</v>
      </c>
      <c r="E377">
        <v>5199.8599999999997</v>
      </c>
      <c r="F377">
        <v>5192.13</v>
      </c>
      <c r="G377">
        <v>5201.9399999999996</v>
      </c>
      <c r="H377">
        <v>5175.1499999999996</v>
      </c>
      <c r="I377">
        <v>5179.32</v>
      </c>
      <c r="J377">
        <v>5165.66</v>
      </c>
      <c r="O377" s="1">
        <f t="shared" si="15"/>
        <v>46079.89234953704</v>
      </c>
      <c r="P377" s="2">
        <f t="shared" si="16"/>
        <v>46079.892361111109</v>
      </c>
      <c r="Q377">
        <f t="shared" si="17"/>
        <v>1772141100</v>
      </c>
    </row>
    <row r="378" spans="1:17" x14ac:dyDescent="0.55000000000000004">
      <c r="A378">
        <v>1772141399</v>
      </c>
      <c r="B378" t="s">
        <v>6</v>
      </c>
      <c r="C378" t="s">
        <v>7</v>
      </c>
      <c r="D378">
        <v>5185.1099999999997</v>
      </c>
      <c r="E378">
        <v>5199.8599999999997</v>
      </c>
      <c r="F378">
        <v>5192.1000000000004</v>
      </c>
      <c r="G378">
        <v>5201.92</v>
      </c>
      <c r="H378">
        <v>5175.2299999999996</v>
      </c>
      <c r="I378">
        <v>5179.34</v>
      </c>
      <c r="J378">
        <v>5165.7</v>
      </c>
      <c r="O378" s="1">
        <f t="shared" si="15"/>
        <v>46079.895821759259</v>
      </c>
      <c r="P378" s="2">
        <f t="shared" si="16"/>
        <v>46079.895833333336</v>
      </c>
      <c r="Q378">
        <f t="shared" si="17"/>
        <v>1772141400</v>
      </c>
    </row>
    <row r="379" spans="1:17" x14ac:dyDescent="0.55000000000000004">
      <c r="A379">
        <v>1772141699</v>
      </c>
      <c r="B379" t="s">
        <v>6</v>
      </c>
      <c r="C379" t="s">
        <v>7</v>
      </c>
      <c r="D379">
        <v>5187.12</v>
      </c>
      <c r="E379">
        <v>5199.87</v>
      </c>
      <c r="F379">
        <v>5192.08</v>
      </c>
      <c r="G379">
        <v>5201.8999999999996</v>
      </c>
      <c r="H379">
        <v>5175.3</v>
      </c>
      <c r="I379">
        <v>5179.37</v>
      </c>
      <c r="J379">
        <v>5165.74</v>
      </c>
      <c r="O379" s="1">
        <f t="shared" si="15"/>
        <v>46079.899293981478</v>
      </c>
      <c r="P379" s="2">
        <f t="shared" si="16"/>
        <v>46079.899305555555</v>
      </c>
      <c r="Q379">
        <f t="shared" si="17"/>
        <v>1772141700</v>
      </c>
    </row>
    <row r="380" spans="1:17" x14ac:dyDescent="0.55000000000000004">
      <c r="A380">
        <v>1772141999</v>
      </c>
      <c r="B380" t="s">
        <v>6</v>
      </c>
      <c r="C380" t="s">
        <v>7</v>
      </c>
      <c r="D380">
        <v>5190.3900000000003</v>
      </c>
      <c r="E380">
        <v>5199.87</v>
      </c>
      <c r="F380">
        <v>5192.05</v>
      </c>
      <c r="G380">
        <v>5201.8900000000003</v>
      </c>
      <c r="H380">
        <v>5175.38</v>
      </c>
      <c r="I380">
        <v>5179.3900000000003</v>
      </c>
      <c r="J380">
        <v>5165.78</v>
      </c>
      <c r="O380" s="1">
        <f t="shared" si="15"/>
        <v>46079.902766203704</v>
      </c>
      <c r="P380" s="2">
        <f t="shared" si="16"/>
        <v>46079.902777777781</v>
      </c>
      <c r="Q380">
        <f t="shared" si="17"/>
        <v>1772142000</v>
      </c>
    </row>
    <row r="381" spans="1:17" x14ac:dyDescent="0.55000000000000004">
      <c r="A381">
        <v>1772142299</v>
      </c>
      <c r="B381" t="s">
        <v>6</v>
      </c>
      <c r="C381" t="s">
        <v>7</v>
      </c>
      <c r="D381">
        <v>5187.18</v>
      </c>
      <c r="E381">
        <v>5199.88</v>
      </c>
      <c r="F381">
        <v>5192.0200000000004</v>
      </c>
      <c r="G381">
        <v>5201.87</v>
      </c>
      <c r="H381">
        <v>5175.45</v>
      </c>
      <c r="I381">
        <v>5179.41</v>
      </c>
      <c r="J381">
        <v>5165.82</v>
      </c>
      <c r="O381" s="1">
        <f t="shared" si="15"/>
        <v>46079.90623842593</v>
      </c>
      <c r="P381" s="2">
        <f t="shared" si="16"/>
        <v>46079.90625</v>
      </c>
      <c r="Q381">
        <f t="shared" si="17"/>
        <v>1772142300</v>
      </c>
    </row>
    <row r="382" spans="1:17" x14ac:dyDescent="0.55000000000000004">
      <c r="A382">
        <v>1772142599</v>
      </c>
      <c r="B382" t="s">
        <v>6</v>
      </c>
      <c r="C382" t="s">
        <v>7</v>
      </c>
      <c r="D382">
        <v>5183.3999999999996</v>
      </c>
      <c r="E382">
        <v>5199.8900000000003</v>
      </c>
      <c r="F382">
        <v>5192</v>
      </c>
      <c r="G382">
        <v>5201.8500000000004</v>
      </c>
      <c r="H382">
        <v>5175.53</v>
      </c>
      <c r="I382">
        <v>5179.43</v>
      </c>
      <c r="J382">
        <v>5165.8500000000004</v>
      </c>
      <c r="O382" s="1">
        <f t="shared" si="15"/>
        <v>46079.909710648149</v>
      </c>
      <c r="P382" s="2">
        <f t="shared" si="16"/>
        <v>46079.909722222219</v>
      </c>
      <c r="Q382">
        <f t="shared" si="17"/>
        <v>1772142600</v>
      </c>
    </row>
    <row r="383" spans="1:17" x14ac:dyDescent="0.55000000000000004">
      <c r="A383">
        <v>1772142899</v>
      </c>
      <c r="B383" t="s">
        <v>6</v>
      </c>
      <c r="C383" t="s">
        <v>7</v>
      </c>
      <c r="D383">
        <v>5185.2</v>
      </c>
      <c r="E383">
        <v>5199.8900000000003</v>
      </c>
      <c r="F383">
        <v>5191.97</v>
      </c>
      <c r="G383">
        <v>5201.83</v>
      </c>
      <c r="H383">
        <v>5175.6000000000004</v>
      </c>
      <c r="I383">
        <v>5179.46</v>
      </c>
      <c r="J383">
        <v>5165.8900000000003</v>
      </c>
      <c r="O383" s="1">
        <f t="shared" si="15"/>
        <v>46079.913182870368</v>
      </c>
      <c r="P383" s="2">
        <f t="shared" si="16"/>
        <v>46079.913194444445</v>
      </c>
      <c r="Q383">
        <f t="shared" si="17"/>
        <v>1772142900</v>
      </c>
    </row>
    <row r="384" spans="1:17" x14ac:dyDescent="0.55000000000000004">
      <c r="A384">
        <v>1772146799</v>
      </c>
      <c r="B384" t="s">
        <v>6</v>
      </c>
      <c r="C384" t="s">
        <v>7</v>
      </c>
      <c r="D384">
        <v>5182.18</v>
      </c>
      <c r="E384">
        <v>5199.8999999999996</v>
      </c>
      <c r="F384">
        <v>5191.95</v>
      </c>
      <c r="G384">
        <v>5201.82</v>
      </c>
      <c r="H384">
        <v>5175.68</v>
      </c>
      <c r="I384">
        <v>5179.4799999999996</v>
      </c>
      <c r="J384">
        <v>5165.93</v>
      </c>
      <c r="L384">
        <v>5175.72</v>
      </c>
      <c r="O384" s="1">
        <f t="shared" si="15"/>
        <v>46079.958321759259</v>
      </c>
      <c r="P384" s="2">
        <f t="shared" si="16"/>
        <v>46079.958333333336</v>
      </c>
      <c r="Q384">
        <f t="shared" si="17"/>
        <v>1772146800</v>
      </c>
    </row>
    <row r="385" spans="1:17" x14ac:dyDescent="0.55000000000000004">
      <c r="A385">
        <v>1772147099</v>
      </c>
      <c r="B385" t="s">
        <v>6</v>
      </c>
      <c r="C385" t="s">
        <v>7</v>
      </c>
      <c r="D385">
        <v>5184.67</v>
      </c>
      <c r="E385">
        <v>5199.8999999999996</v>
      </c>
      <c r="F385">
        <v>5191.92</v>
      </c>
      <c r="G385">
        <v>5201.8</v>
      </c>
      <c r="H385">
        <v>5175.76</v>
      </c>
      <c r="I385">
        <v>5179.5</v>
      </c>
      <c r="J385">
        <v>5165.97</v>
      </c>
      <c r="O385" s="1">
        <f t="shared" si="15"/>
        <v>46079.961793981478</v>
      </c>
      <c r="P385" s="2">
        <f t="shared" si="16"/>
        <v>46079.961805555555</v>
      </c>
      <c r="Q385">
        <f t="shared" si="17"/>
        <v>1772147100</v>
      </c>
    </row>
    <row r="386" spans="1:17" x14ac:dyDescent="0.55000000000000004">
      <c r="A386">
        <v>1772147399</v>
      </c>
      <c r="B386" t="s">
        <v>6</v>
      </c>
      <c r="C386" t="s">
        <v>7</v>
      </c>
      <c r="D386">
        <v>5183.99</v>
      </c>
      <c r="E386">
        <v>5199.91</v>
      </c>
      <c r="F386">
        <v>5191.8900000000003</v>
      </c>
      <c r="G386">
        <v>5201.78</v>
      </c>
      <c r="H386">
        <v>5175.83</v>
      </c>
      <c r="I386">
        <v>5179.5200000000004</v>
      </c>
      <c r="J386">
        <v>5166.01</v>
      </c>
      <c r="O386" s="1">
        <f t="shared" ref="O386:O449" si="18">(A386/86400)+25569</f>
        <v>46079.965266203704</v>
      </c>
      <c r="P386" s="2">
        <f t="shared" ref="P386:P449" si="19">CEILING(INT(O386*1440)/1440*288,1)/288</f>
        <v>46079.965277777781</v>
      </c>
      <c r="Q386">
        <f t="shared" si="17"/>
        <v>1772147400</v>
      </c>
    </row>
    <row r="387" spans="1:17" x14ac:dyDescent="0.55000000000000004">
      <c r="A387">
        <v>1772147699</v>
      </c>
      <c r="B387" t="s">
        <v>6</v>
      </c>
      <c r="C387" t="s">
        <v>7</v>
      </c>
      <c r="D387">
        <v>5183.7700000000004</v>
      </c>
      <c r="E387">
        <v>5199.91</v>
      </c>
      <c r="F387">
        <v>5191.87</v>
      </c>
      <c r="G387">
        <v>5201.76</v>
      </c>
      <c r="H387">
        <v>5175.91</v>
      </c>
      <c r="I387">
        <v>5179.54</v>
      </c>
      <c r="J387">
        <v>5166.05</v>
      </c>
      <c r="O387" s="1">
        <f t="shared" si="18"/>
        <v>46079.96873842593</v>
      </c>
      <c r="P387" s="2">
        <f t="shared" si="19"/>
        <v>46079.96875</v>
      </c>
      <c r="Q387">
        <f t="shared" ref="Q387:Q450" si="20">MROUND((P387-25569)*86400,300)</f>
        <v>1772147700</v>
      </c>
    </row>
    <row r="388" spans="1:17" x14ac:dyDescent="0.55000000000000004">
      <c r="A388">
        <v>1772147999</v>
      </c>
      <c r="B388" t="s">
        <v>6</v>
      </c>
      <c r="C388" t="s">
        <v>7</v>
      </c>
      <c r="D388">
        <v>5183.6899999999996</v>
      </c>
      <c r="E388">
        <v>5199.92</v>
      </c>
      <c r="F388">
        <v>5191.84</v>
      </c>
      <c r="G388">
        <v>5201.75</v>
      </c>
      <c r="H388">
        <v>5175.9799999999996</v>
      </c>
      <c r="I388">
        <v>5179.57</v>
      </c>
      <c r="J388">
        <v>5166.09</v>
      </c>
      <c r="O388" s="1">
        <f t="shared" si="18"/>
        <v>46079.972210648149</v>
      </c>
      <c r="P388" s="2">
        <f t="shared" si="19"/>
        <v>46079.972222222219</v>
      </c>
      <c r="Q388">
        <f t="shared" si="20"/>
        <v>1772148000</v>
      </c>
    </row>
    <row r="389" spans="1:17" x14ac:dyDescent="0.55000000000000004">
      <c r="A389">
        <v>1772148299</v>
      </c>
      <c r="B389" t="s">
        <v>6</v>
      </c>
      <c r="C389" t="s">
        <v>7</v>
      </c>
      <c r="D389">
        <v>5184</v>
      </c>
      <c r="E389">
        <v>5199.92</v>
      </c>
      <c r="F389">
        <v>5191.82</v>
      </c>
      <c r="G389">
        <v>5201.7299999999996</v>
      </c>
      <c r="H389">
        <v>5176.0600000000004</v>
      </c>
      <c r="I389">
        <v>5179.59</v>
      </c>
      <c r="J389">
        <v>5166.13</v>
      </c>
      <c r="O389" s="1">
        <f t="shared" si="18"/>
        <v>46079.975682870368</v>
      </c>
      <c r="P389" s="2">
        <f t="shared" si="19"/>
        <v>46079.975694444445</v>
      </c>
      <c r="Q389">
        <f t="shared" si="20"/>
        <v>1772148300</v>
      </c>
    </row>
    <row r="390" spans="1:17" x14ac:dyDescent="0.55000000000000004">
      <c r="A390">
        <v>1772148599</v>
      </c>
      <c r="B390" t="s">
        <v>6</v>
      </c>
      <c r="C390" t="s">
        <v>7</v>
      </c>
      <c r="D390">
        <v>5183.32</v>
      </c>
      <c r="E390">
        <v>5199.93</v>
      </c>
      <c r="F390">
        <v>5191.79</v>
      </c>
      <c r="G390">
        <v>5201.71</v>
      </c>
      <c r="H390">
        <v>5176.13</v>
      </c>
      <c r="I390">
        <v>5179.6099999999997</v>
      </c>
      <c r="J390">
        <v>5166.16</v>
      </c>
      <c r="O390" s="1">
        <f t="shared" si="18"/>
        <v>46079.979155092587</v>
      </c>
      <c r="P390" s="2">
        <f t="shared" si="19"/>
        <v>46079.979166666664</v>
      </c>
      <c r="Q390">
        <f t="shared" si="20"/>
        <v>1772148600</v>
      </c>
    </row>
    <row r="391" spans="1:17" x14ac:dyDescent="0.55000000000000004">
      <c r="A391">
        <v>1772148899</v>
      </c>
      <c r="B391" t="s">
        <v>6</v>
      </c>
      <c r="C391" t="s">
        <v>7</v>
      </c>
      <c r="D391">
        <v>5187.21</v>
      </c>
      <c r="E391">
        <v>5199.9399999999996</v>
      </c>
      <c r="F391">
        <v>5191.76</v>
      </c>
      <c r="G391">
        <v>5201.6899999999996</v>
      </c>
      <c r="H391">
        <v>5176.21</v>
      </c>
      <c r="I391">
        <v>5179.63</v>
      </c>
      <c r="J391">
        <v>5166.2</v>
      </c>
      <c r="O391" s="1">
        <f t="shared" si="18"/>
        <v>46079.982627314814</v>
      </c>
      <c r="P391" s="2">
        <f t="shared" si="19"/>
        <v>46079.982638888891</v>
      </c>
      <c r="Q391">
        <f t="shared" si="20"/>
        <v>1772148900</v>
      </c>
    </row>
    <row r="392" spans="1:17" x14ac:dyDescent="0.55000000000000004">
      <c r="A392">
        <v>1772149199</v>
      </c>
      <c r="B392" t="s">
        <v>6</v>
      </c>
      <c r="C392" t="s">
        <v>7</v>
      </c>
      <c r="D392">
        <v>5186.0200000000004</v>
      </c>
      <c r="E392">
        <v>5199.9399999999996</v>
      </c>
      <c r="F392">
        <v>5191.74</v>
      </c>
      <c r="G392">
        <v>5201.68</v>
      </c>
      <c r="H392">
        <v>5176.28</v>
      </c>
      <c r="I392">
        <v>5179.6499999999996</v>
      </c>
      <c r="J392">
        <v>5166.24</v>
      </c>
      <c r="O392" s="1">
        <f t="shared" si="18"/>
        <v>46079.98609953704</v>
      </c>
      <c r="P392" s="2">
        <f t="shared" si="19"/>
        <v>46079.986111111109</v>
      </c>
      <c r="Q392">
        <f t="shared" si="20"/>
        <v>1772149200</v>
      </c>
    </row>
    <row r="393" spans="1:17" x14ac:dyDescent="0.55000000000000004">
      <c r="A393">
        <v>1772149499</v>
      </c>
      <c r="B393" t="s">
        <v>6</v>
      </c>
      <c r="C393" t="s">
        <v>7</v>
      </c>
      <c r="D393">
        <v>5183.96</v>
      </c>
      <c r="E393">
        <v>5199.95</v>
      </c>
      <c r="F393">
        <v>5191.71</v>
      </c>
      <c r="G393">
        <v>5201.66</v>
      </c>
      <c r="H393">
        <v>5176.3599999999997</v>
      </c>
      <c r="I393">
        <v>5179.68</v>
      </c>
      <c r="J393">
        <v>5166.28</v>
      </c>
      <c r="O393" s="1">
        <f t="shared" si="18"/>
        <v>46079.989571759259</v>
      </c>
      <c r="P393" s="2">
        <f t="shared" si="19"/>
        <v>46079.989583333336</v>
      </c>
      <c r="Q393">
        <f t="shared" si="20"/>
        <v>1772149500</v>
      </c>
    </row>
    <row r="394" spans="1:17" x14ac:dyDescent="0.55000000000000004">
      <c r="A394">
        <v>1772149799</v>
      </c>
      <c r="B394" t="s">
        <v>6</v>
      </c>
      <c r="C394" t="s">
        <v>7</v>
      </c>
      <c r="D394">
        <v>5184.93</v>
      </c>
      <c r="E394">
        <v>5199.95</v>
      </c>
      <c r="F394">
        <v>5191.6899999999996</v>
      </c>
      <c r="G394">
        <v>5201.6400000000003</v>
      </c>
      <c r="H394">
        <v>5176.4399999999996</v>
      </c>
      <c r="I394">
        <v>5179.7</v>
      </c>
      <c r="J394">
        <v>5166.32</v>
      </c>
      <c r="O394" s="1">
        <f t="shared" si="18"/>
        <v>46079.993043981478</v>
      </c>
      <c r="P394" s="2">
        <f t="shared" si="19"/>
        <v>46079.993055555555</v>
      </c>
      <c r="Q394">
        <f t="shared" si="20"/>
        <v>1772149800</v>
      </c>
    </row>
    <row r="395" spans="1:17" x14ac:dyDescent="0.55000000000000004">
      <c r="A395">
        <v>1772150099</v>
      </c>
      <c r="B395" t="s">
        <v>6</v>
      </c>
      <c r="C395" t="s">
        <v>7</v>
      </c>
      <c r="D395">
        <v>5184.6099999999997</v>
      </c>
      <c r="E395">
        <v>5199.96</v>
      </c>
      <c r="F395">
        <v>5191.66</v>
      </c>
      <c r="G395">
        <v>5201.62</v>
      </c>
      <c r="H395">
        <v>5176.51</v>
      </c>
      <c r="I395">
        <v>5179.72</v>
      </c>
      <c r="J395">
        <v>5166.3599999999997</v>
      </c>
      <c r="O395" s="1">
        <f t="shared" si="18"/>
        <v>46079.996516203704</v>
      </c>
      <c r="P395" s="2">
        <f t="shared" si="19"/>
        <v>46079.996527777781</v>
      </c>
      <c r="Q395">
        <f t="shared" si="20"/>
        <v>1772150100</v>
      </c>
    </row>
    <row r="396" spans="1:17" x14ac:dyDescent="0.55000000000000004">
      <c r="A396">
        <v>1772150399</v>
      </c>
      <c r="B396" t="s">
        <v>6</v>
      </c>
      <c r="C396" t="s">
        <v>7</v>
      </c>
      <c r="D396">
        <v>5180.24</v>
      </c>
      <c r="E396">
        <v>5199.96</v>
      </c>
      <c r="F396">
        <v>5191.63</v>
      </c>
      <c r="G396">
        <v>5201.6099999999997</v>
      </c>
      <c r="H396">
        <v>5176.59</v>
      </c>
      <c r="I396">
        <v>5179.74</v>
      </c>
      <c r="J396">
        <v>5166.3999999999996</v>
      </c>
      <c r="O396" s="1">
        <f t="shared" si="18"/>
        <v>46079.99998842593</v>
      </c>
      <c r="P396" s="2">
        <f t="shared" si="19"/>
        <v>46080</v>
      </c>
      <c r="Q396">
        <f t="shared" si="20"/>
        <v>1772150400</v>
      </c>
    </row>
    <row r="397" spans="1:17" x14ac:dyDescent="0.55000000000000004">
      <c r="A397">
        <v>1772150699</v>
      </c>
      <c r="B397" t="s">
        <v>6</v>
      </c>
      <c r="C397" t="s">
        <v>7</v>
      </c>
      <c r="D397">
        <v>5182.68</v>
      </c>
      <c r="E397">
        <v>5199.97</v>
      </c>
      <c r="F397">
        <v>5191.6099999999997</v>
      </c>
      <c r="G397">
        <v>5201.59</v>
      </c>
      <c r="H397">
        <v>5176.66</v>
      </c>
      <c r="I397">
        <v>5179.7700000000004</v>
      </c>
      <c r="J397">
        <v>5166.4399999999996</v>
      </c>
      <c r="O397" s="1">
        <f t="shared" si="18"/>
        <v>46080.003460648149</v>
      </c>
      <c r="P397" s="2">
        <f t="shared" si="19"/>
        <v>46080.003472222219</v>
      </c>
      <c r="Q397">
        <f t="shared" si="20"/>
        <v>1772150700</v>
      </c>
    </row>
    <row r="398" spans="1:17" x14ac:dyDescent="0.55000000000000004">
      <c r="A398">
        <v>1772150999</v>
      </c>
      <c r="B398" t="s">
        <v>6</v>
      </c>
      <c r="C398" t="s">
        <v>7</v>
      </c>
      <c r="D398">
        <v>5185.8900000000003</v>
      </c>
      <c r="E398">
        <v>5199.97</v>
      </c>
      <c r="F398">
        <v>5191.58</v>
      </c>
      <c r="G398">
        <v>5201.57</v>
      </c>
      <c r="H398">
        <v>5176.74</v>
      </c>
      <c r="I398">
        <v>5179.79</v>
      </c>
      <c r="J398">
        <v>5166.47</v>
      </c>
      <c r="O398" s="1">
        <f t="shared" si="18"/>
        <v>46080.006932870368</v>
      </c>
      <c r="P398" s="2">
        <f t="shared" si="19"/>
        <v>46080.006944444445</v>
      </c>
      <c r="Q398">
        <f t="shared" si="20"/>
        <v>1772151000</v>
      </c>
    </row>
    <row r="399" spans="1:17" x14ac:dyDescent="0.55000000000000004">
      <c r="A399">
        <v>1772151299</v>
      </c>
      <c r="B399" t="s">
        <v>6</v>
      </c>
      <c r="C399" t="s">
        <v>7</v>
      </c>
      <c r="D399">
        <v>5189.28</v>
      </c>
      <c r="E399">
        <v>5199.9799999999996</v>
      </c>
      <c r="F399">
        <v>5191.5600000000004</v>
      </c>
      <c r="G399">
        <v>5201.55</v>
      </c>
      <c r="H399">
        <v>5176.8100000000004</v>
      </c>
      <c r="I399">
        <v>5179.8100000000004</v>
      </c>
      <c r="J399">
        <v>5166.51</v>
      </c>
      <c r="O399" s="1">
        <f t="shared" si="18"/>
        <v>46080.010405092587</v>
      </c>
      <c r="P399" s="2">
        <f t="shared" si="19"/>
        <v>46080.010416666664</v>
      </c>
      <c r="Q399">
        <f t="shared" si="20"/>
        <v>1772151300</v>
      </c>
    </row>
    <row r="400" spans="1:17" x14ac:dyDescent="0.55000000000000004">
      <c r="A400">
        <v>1772151599</v>
      </c>
      <c r="B400" t="s">
        <v>6</v>
      </c>
      <c r="C400" t="s">
        <v>7</v>
      </c>
      <c r="D400">
        <v>5192.47</v>
      </c>
      <c r="E400">
        <v>5199.99</v>
      </c>
      <c r="F400">
        <v>5191.53</v>
      </c>
      <c r="G400">
        <v>5201.54</v>
      </c>
      <c r="H400">
        <v>5176.8900000000003</v>
      </c>
      <c r="I400">
        <v>5179.83</v>
      </c>
      <c r="J400">
        <v>5166.55</v>
      </c>
      <c r="K400">
        <v>5194.7</v>
      </c>
      <c r="O400" s="1">
        <f t="shared" si="18"/>
        <v>46080.013877314814</v>
      </c>
      <c r="P400" s="2">
        <f t="shared" si="19"/>
        <v>46080.013888888891</v>
      </c>
      <c r="Q400">
        <f t="shared" si="20"/>
        <v>1772151600</v>
      </c>
    </row>
    <row r="401" spans="1:17" x14ac:dyDescent="0.55000000000000004">
      <c r="A401">
        <v>1772151899</v>
      </c>
      <c r="B401" t="s">
        <v>6</v>
      </c>
      <c r="C401" t="s">
        <v>7</v>
      </c>
      <c r="D401">
        <v>5188.1400000000003</v>
      </c>
      <c r="E401">
        <v>5199.99</v>
      </c>
      <c r="F401">
        <v>5191.5</v>
      </c>
      <c r="G401">
        <v>5201.5200000000004</v>
      </c>
      <c r="H401">
        <v>5176.97</v>
      </c>
      <c r="I401">
        <v>5179.8500000000004</v>
      </c>
      <c r="J401">
        <v>5166.59</v>
      </c>
      <c r="O401" s="1">
        <f t="shared" si="18"/>
        <v>46080.01734953704</v>
      </c>
      <c r="P401" s="2">
        <f t="shared" si="19"/>
        <v>46080.017361111109</v>
      </c>
      <c r="Q401">
        <f t="shared" si="20"/>
        <v>1772151900</v>
      </c>
    </row>
    <row r="402" spans="1:17" x14ac:dyDescent="0.55000000000000004">
      <c r="A402">
        <v>1772152199</v>
      </c>
      <c r="B402" t="s">
        <v>6</v>
      </c>
      <c r="C402" t="s">
        <v>7</v>
      </c>
      <c r="D402">
        <v>5182.22</v>
      </c>
      <c r="E402">
        <v>5200</v>
      </c>
      <c r="F402">
        <v>5191.4799999999996</v>
      </c>
      <c r="G402">
        <v>5201.5</v>
      </c>
      <c r="H402">
        <v>5177.04</v>
      </c>
      <c r="I402">
        <v>5179.88</v>
      </c>
      <c r="J402">
        <v>5166.63</v>
      </c>
      <c r="O402" s="1">
        <f t="shared" si="18"/>
        <v>46080.020821759259</v>
      </c>
      <c r="P402" s="2">
        <f t="shared" si="19"/>
        <v>46080.020833333336</v>
      </c>
      <c r="Q402">
        <f t="shared" si="20"/>
        <v>1772152200</v>
      </c>
    </row>
    <row r="403" spans="1:17" x14ac:dyDescent="0.55000000000000004">
      <c r="A403">
        <v>1772152499</v>
      </c>
      <c r="B403" t="s">
        <v>6</v>
      </c>
      <c r="C403" t="s">
        <v>7</v>
      </c>
      <c r="D403">
        <v>5174.71</v>
      </c>
      <c r="E403">
        <v>5200</v>
      </c>
      <c r="F403">
        <v>5191.45</v>
      </c>
      <c r="G403">
        <v>5201.4799999999996</v>
      </c>
      <c r="H403">
        <v>5177.12</v>
      </c>
      <c r="I403">
        <v>5179.8999999999996</v>
      </c>
      <c r="J403">
        <v>5166.67</v>
      </c>
      <c r="O403" s="1">
        <f t="shared" si="18"/>
        <v>46080.024293981478</v>
      </c>
      <c r="P403" s="2">
        <f t="shared" si="19"/>
        <v>46080.024305555555</v>
      </c>
      <c r="Q403">
        <f t="shared" si="20"/>
        <v>1772152500</v>
      </c>
    </row>
    <row r="404" spans="1:17" x14ac:dyDescent="0.55000000000000004">
      <c r="A404">
        <v>1772152799</v>
      </c>
      <c r="B404" t="s">
        <v>6</v>
      </c>
      <c r="C404" t="s">
        <v>7</v>
      </c>
      <c r="D404">
        <v>5176.2</v>
      </c>
      <c r="E404">
        <v>5200.01</v>
      </c>
      <c r="F404">
        <v>5191.43</v>
      </c>
      <c r="G404">
        <v>5201.47</v>
      </c>
      <c r="H404">
        <v>5177.1899999999996</v>
      </c>
      <c r="I404">
        <v>5179.92</v>
      </c>
      <c r="J404">
        <v>5166.71</v>
      </c>
      <c r="O404" s="1">
        <f t="shared" si="18"/>
        <v>46080.027766203704</v>
      </c>
      <c r="P404" s="2">
        <f t="shared" si="19"/>
        <v>46080.027777777781</v>
      </c>
      <c r="Q404">
        <f t="shared" si="20"/>
        <v>1772152800</v>
      </c>
    </row>
    <row r="405" spans="1:17" x14ac:dyDescent="0.55000000000000004">
      <c r="A405">
        <v>1772153099</v>
      </c>
      <c r="B405" t="s">
        <v>6</v>
      </c>
      <c r="C405" t="s">
        <v>7</v>
      </c>
      <c r="D405">
        <v>5173.8999999999996</v>
      </c>
      <c r="E405">
        <v>5200.01</v>
      </c>
      <c r="F405">
        <v>5191.3999999999996</v>
      </c>
      <c r="G405">
        <v>5201.45</v>
      </c>
      <c r="H405">
        <v>5177.2700000000004</v>
      </c>
      <c r="I405">
        <v>5179.9399999999996</v>
      </c>
      <c r="J405">
        <v>5166.75</v>
      </c>
      <c r="O405" s="1">
        <f t="shared" si="18"/>
        <v>46080.03123842593</v>
      </c>
      <c r="P405" s="2">
        <f t="shared" si="19"/>
        <v>46080.03125</v>
      </c>
      <c r="Q405">
        <f t="shared" si="20"/>
        <v>1772153100</v>
      </c>
    </row>
    <row r="406" spans="1:17" x14ac:dyDescent="0.55000000000000004">
      <c r="A406">
        <v>1772153399</v>
      </c>
      <c r="B406" t="s">
        <v>6</v>
      </c>
      <c r="C406" t="s">
        <v>7</v>
      </c>
      <c r="D406">
        <v>5176.5600000000004</v>
      </c>
      <c r="E406">
        <v>5200.0200000000004</v>
      </c>
      <c r="F406">
        <v>5191.37</v>
      </c>
      <c r="G406">
        <v>5201.43</v>
      </c>
      <c r="H406">
        <v>5177.34</v>
      </c>
      <c r="I406">
        <v>5179.96</v>
      </c>
      <c r="J406">
        <v>5166.78</v>
      </c>
      <c r="O406" s="1">
        <f t="shared" si="18"/>
        <v>46080.034710648149</v>
      </c>
      <c r="P406" s="2">
        <f t="shared" si="19"/>
        <v>46080.034722222219</v>
      </c>
      <c r="Q406">
        <f t="shared" si="20"/>
        <v>1772153400</v>
      </c>
    </row>
    <row r="407" spans="1:17" x14ac:dyDescent="0.55000000000000004">
      <c r="A407">
        <v>1772153699</v>
      </c>
      <c r="B407" t="s">
        <v>6</v>
      </c>
      <c r="C407" t="s">
        <v>7</v>
      </c>
      <c r="D407">
        <v>5174.97</v>
      </c>
      <c r="E407">
        <v>5200.03</v>
      </c>
      <c r="F407">
        <v>5191.3500000000004</v>
      </c>
      <c r="G407">
        <v>5201.41</v>
      </c>
      <c r="H407">
        <v>5177.42</v>
      </c>
      <c r="I407">
        <v>5179.99</v>
      </c>
      <c r="J407">
        <v>5166.82</v>
      </c>
      <c r="O407" s="1">
        <f t="shared" si="18"/>
        <v>46080.038182870368</v>
      </c>
      <c r="P407" s="2">
        <f t="shared" si="19"/>
        <v>46080.038194444445</v>
      </c>
      <c r="Q407">
        <f t="shared" si="20"/>
        <v>1772153700</v>
      </c>
    </row>
    <row r="408" spans="1:17" x14ac:dyDescent="0.55000000000000004">
      <c r="A408">
        <v>1772153999</v>
      </c>
      <c r="B408" t="s">
        <v>6</v>
      </c>
      <c r="C408" t="s">
        <v>7</v>
      </c>
      <c r="D408">
        <v>5175.37</v>
      </c>
      <c r="E408">
        <v>5200.03</v>
      </c>
      <c r="F408">
        <v>5191.32</v>
      </c>
      <c r="G408">
        <v>5201.3999999999996</v>
      </c>
      <c r="H408">
        <v>5177.49</v>
      </c>
      <c r="I408">
        <v>5180.01</v>
      </c>
      <c r="J408">
        <v>5166.8599999999997</v>
      </c>
      <c r="O408" s="1">
        <f t="shared" si="18"/>
        <v>46080.041655092587</v>
      </c>
      <c r="P408" s="2">
        <f t="shared" si="19"/>
        <v>46080.041666666664</v>
      </c>
      <c r="Q408">
        <f t="shared" si="20"/>
        <v>1772154000</v>
      </c>
    </row>
    <row r="409" spans="1:17" x14ac:dyDescent="0.55000000000000004">
      <c r="A409">
        <v>1772154299</v>
      </c>
      <c r="B409" t="s">
        <v>6</v>
      </c>
      <c r="C409" t="s">
        <v>7</v>
      </c>
      <c r="D409">
        <v>5174.8599999999997</v>
      </c>
      <c r="E409">
        <v>5200.04</v>
      </c>
      <c r="F409">
        <v>5191.3</v>
      </c>
      <c r="G409">
        <v>5201.38</v>
      </c>
      <c r="H409">
        <v>5177.57</v>
      </c>
      <c r="I409">
        <v>5180.03</v>
      </c>
      <c r="J409">
        <v>5166.8999999999996</v>
      </c>
      <c r="L409">
        <v>5166.8999999999996</v>
      </c>
      <c r="O409" s="1">
        <f t="shared" si="18"/>
        <v>46080.045127314814</v>
      </c>
      <c r="P409" s="2">
        <f t="shared" si="19"/>
        <v>46080.045138888891</v>
      </c>
      <c r="Q409">
        <f t="shared" si="20"/>
        <v>1772154300</v>
      </c>
    </row>
    <row r="410" spans="1:17" x14ac:dyDescent="0.55000000000000004">
      <c r="A410">
        <v>1772154599</v>
      </c>
      <c r="B410" t="s">
        <v>6</v>
      </c>
      <c r="C410" t="s">
        <v>7</v>
      </c>
      <c r="D410">
        <v>5176.58</v>
      </c>
      <c r="E410">
        <v>5200.04</v>
      </c>
      <c r="F410">
        <v>5191.2700000000004</v>
      </c>
      <c r="G410">
        <v>5201.3599999999997</v>
      </c>
      <c r="H410">
        <v>5177.6499999999996</v>
      </c>
      <c r="I410">
        <v>5180.05</v>
      </c>
      <c r="J410">
        <v>5166.9399999999996</v>
      </c>
      <c r="O410" s="1">
        <f t="shared" si="18"/>
        <v>46080.04859953704</v>
      </c>
      <c r="P410" s="2">
        <f t="shared" si="19"/>
        <v>46080.048611111109</v>
      </c>
      <c r="Q410">
        <f t="shared" si="20"/>
        <v>1772154600</v>
      </c>
    </row>
    <row r="411" spans="1:17" x14ac:dyDescent="0.55000000000000004">
      <c r="A411">
        <v>1772154899</v>
      </c>
      <c r="B411" t="s">
        <v>6</v>
      </c>
      <c r="C411" t="s">
        <v>7</v>
      </c>
      <c r="D411">
        <v>5177.91</v>
      </c>
      <c r="E411">
        <v>5200.05</v>
      </c>
      <c r="F411">
        <v>5191.24</v>
      </c>
      <c r="G411">
        <v>5201.34</v>
      </c>
      <c r="H411">
        <v>5177.72</v>
      </c>
      <c r="I411">
        <v>5180.08</v>
      </c>
      <c r="J411">
        <v>5166.9799999999996</v>
      </c>
      <c r="O411" s="1">
        <f t="shared" si="18"/>
        <v>46080.052071759259</v>
      </c>
      <c r="P411" s="2">
        <f t="shared" si="19"/>
        <v>46080.052083333336</v>
      </c>
      <c r="Q411">
        <f t="shared" si="20"/>
        <v>1772154900</v>
      </c>
    </row>
    <row r="412" spans="1:17" x14ac:dyDescent="0.55000000000000004">
      <c r="A412">
        <v>1772155199</v>
      </c>
      <c r="B412" t="s">
        <v>6</v>
      </c>
      <c r="C412" t="s">
        <v>7</v>
      </c>
      <c r="D412">
        <v>5177.8599999999997</v>
      </c>
      <c r="E412">
        <v>5200.05</v>
      </c>
      <c r="F412">
        <v>5191.22</v>
      </c>
      <c r="G412">
        <v>5201.33</v>
      </c>
      <c r="H412">
        <v>5177.8</v>
      </c>
      <c r="I412">
        <v>5180.1000000000004</v>
      </c>
      <c r="J412">
        <v>5167.0200000000004</v>
      </c>
      <c r="O412" s="1">
        <f t="shared" si="18"/>
        <v>46080.055543981478</v>
      </c>
      <c r="P412" s="2">
        <f t="shared" si="19"/>
        <v>46080.055555555555</v>
      </c>
      <c r="Q412">
        <f t="shared" si="20"/>
        <v>1772155200</v>
      </c>
    </row>
    <row r="413" spans="1:17" x14ac:dyDescent="0.55000000000000004">
      <c r="A413">
        <v>1772155499</v>
      </c>
      <c r="B413" t="s">
        <v>6</v>
      </c>
      <c r="C413" t="s">
        <v>7</v>
      </c>
      <c r="D413">
        <v>5174.99</v>
      </c>
      <c r="E413">
        <v>5200.0600000000004</v>
      </c>
      <c r="F413">
        <v>5191.1899999999996</v>
      </c>
      <c r="G413">
        <v>5201.3100000000004</v>
      </c>
      <c r="H413">
        <v>5177.87</v>
      </c>
      <c r="I413">
        <v>5180.12</v>
      </c>
      <c r="J413">
        <v>5167.05</v>
      </c>
      <c r="O413" s="1">
        <f t="shared" si="18"/>
        <v>46080.059016203704</v>
      </c>
      <c r="P413" s="2">
        <f t="shared" si="19"/>
        <v>46080.059027777781</v>
      </c>
      <c r="Q413">
        <f t="shared" si="20"/>
        <v>1772155500</v>
      </c>
    </row>
    <row r="414" spans="1:17" x14ac:dyDescent="0.55000000000000004">
      <c r="A414">
        <v>1772155799</v>
      </c>
      <c r="B414" t="s">
        <v>6</v>
      </c>
      <c r="C414" t="s">
        <v>7</v>
      </c>
      <c r="D414">
        <v>5182.1400000000003</v>
      </c>
      <c r="E414">
        <v>5200.0600000000004</v>
      </c>
      <c r="F414">
        <v>5191.17</v>
      </c>
      <c r="G414">
        <v>5201.29</v>
      </c>
      <c r="H414">
        <v>5177.95</v>
      </c>
      <c r="I414">
        <v>5180.1400000000003</v>
      </c>
      <c r="J414">
        <v>5167.09</v>
      </c>
      <c r="O414" s="1">
        <f t="shared" si="18"/>
        <v>46080.06248842593</v>
      </c>
      <c r="P414" s="2">
        <f t="shared" si="19"/>
        <v>46080.0625</v>
      </c>
      <c r="Q414">
        <f t="shared" si="20"/>
        <v>1772155800</v>
      </c>
    </row>
    <row r="415" spans="1:17" x14ac:dyDescent="0.55000000000000004">
      <c r="A415">
        <v>1772156099</v>
      </c>
      <c r="B415" t="s">
        <v>6</v>
      </c>
      <c r="C415" t="s">
        <v>7</v>
      </c>
      <c r="D415">
        <v>5190.7</v>
      </c>
      <c r="E415">
        <v>5200.07</v>
      </c>
      <c r="F415">
        <v>5191.1400000000003</v>
      </c>
      <c r="G415">
        <v>5201.2700000000004</v>
      </c>
      <c r="H415">
        <v>5178.0200000000004</v>
      </c>
      <c r="I415">
        <v>5180.16</v>
      </c>
      <c r="J415">
        <v>5167.13</v>
      </c>
      <c r="O415" s="1">
        <f t="shared" si="18"/>
        <v>46080.065960648149</v>
      </c>
      <c r="P415" s="2">
        <f t="shared" si="19"/>
        <v>46080.065972222219</v>
      </c>
      <c r="Q415">
        <f t="shared" si="20"/>
        <v>1772156100</v>
      </c>
    </row>
    <row r="416" spans="1:17" x14ac:dyDescent="0.55000000000000004">
      <c r="A416">
        <v>1772156399</v>
      </c>
      <c r="B416" t="s">
        <v>6</v>
      </c>
      <c r="C416" t="s">
        <v>7</v>
      </c>
      <c r="D416">
        <v>5188.6499999999996</v>
      </c>
      <c r="E416">
        <v>5200.08</v>
      </c>
      <c r="F416">
        <v>5191.12</v>
      </c>
      <c r="G416">
        <v>5201.26</v>
      </c>
      <c r="H416">
        <v>5178.1000000000004</v>
      </c>
      <c r="I416">
        <v>5180.1899999999996</v>
      </c>
      <c r="J416">
        <v>5167.17</v>
      </c>
      <c r="O416" s="1">
        <f t="shared" si="18"/>
        <v>46080.069432870368</v>
      </c>
      <c r="P416" s="2">
        <f t="shared" si="19"/>
        <v>46080.069444444445</v>
      </c>
      <c r="Q416">
        <f t="shared" si="20"/>
        <v>1772156400</v>
      </c>
    </row>
    <row r="417" spans="1:17" x14ac:dyDescent="0.55000000000000004">
      <c r="A417">
        <v>1772156699</v>
      </c>
      <c r="B417" t="s">
        <v>6</v>
      </c>
      <c r="C417" t="s">
        <v>7</v>
      </c>
      <c r="D417">
        <v>5188.54</v>
      </c>
      <c r="E417">
        <v>5200.08</v>
      </c>
      <c r="F417">
        <v>5191.09</v>
      </c>
      <c r="G417">
        <v>5201.24</v>
      </c>
      <c r="H417">
        <v>5178.18</v>
      </c>
      <c r="I417">
        <v>5180.21</v>
      </c>
      <c r="J417">
        <v>5167.21</v>
      </c>
      <c r="O417" s="1">
        <f t="shared" si="18"/>
        <v>46080.072905092587</v>
      </c>
      <c r="P417" s="2">
        <f t="shared" si="19"/>
        <v>46080.072916666664</v>
      </c>
      <c r="Q417">
        <f t="shared" si="20"/>
        <v>1772156700</v>
      </c>
    </row>
    <row r="418" spans="1:17" x14ac:dyDescent="0.55000000000000004">
      <c r="A418">
        <v>1772156999</v>
      </c>
      <c r="B418" t="s">
        <v>6</v>
      </c>
      <c r="C418" t="s">
        <v>7</v>
      </c>
      <c r="D418">
        <v>5192.1000000000004</v>
      </c>
      <c r="E418">
        <v>5200.09</v>
      </c>
      <c r="F418">
        <v>5191.0600000000004</v>
      </c>
      <c r="G418">
        <v>5201.22</v>
      </c>
      <c r="H418">
        <v>5178.25</v>
      </c>
      <c r="I418">
        <v>5180.2299999999996</v>
      </c>
      <c r="J418">
        <v>5167.25</v>
      </c>
      <c r="O418" s="1">
        <f t="shared" si="18"/>
        <v>46080.076377314814</v>
      </c>
      <c r="P418" s="2">
        <f t="shared" si="19"/>
        <v>46080.076388888891</v>
      </c>
      <c r="Q418">
        <f t="shared" si="20"/>
        <v>1772157000</v>
      </c>
    </row>
    <row r="419" spans="1:17" x14ac:dyDescent="0.55000000000000004">
      <c r="A419">
        <v>1772157299</v>
      </c>
      <c r="B419" t="s">
        <v>6</v>
      </c>
      <c r="C419" t="s">
        <v>7</v>
      </c>
      <c r="D419">
        <v>5194.22</v>
      </c>
      <c r="E419">
        <v>5200.09</v>
      </c>
      <c r="F419">
        <v>5191.04</v>
      </c>
      <c r="G419">
        <v>5201.2</v>
      </c>
      <c r="H419">
        <v>5178.33</v>
      </c>
      <c r="I419">
        <v>5180.25</v>
      </c>
      <c r="J419">
        <v>5167.29</v>
      </c>
      <c r="O419" s="1">
        <f t="shared" si="18"/>
        <v>46080.07984953704</v>
      </c>
      <c r="P419" s="2">
        <f t="shared" si="19"/>
        <v>46080.079861111109</v>
      </c>
      <c r="Q419">
        <f t="shared" si="20"/>
        <v>1772157300</v>
      </c>
    </row>
    <row r="420" spans="1:17" x14ac:dyDescent="0.55000000000000004">
      <c r="A420">
        <v>1772157599</v>
      </c>
      <c r="B420" t="s">
        <v>6</v>
      </c>
      <c r="C420" t="s">
        <v>7</v>
      </c>
      <c r="D420">
        <v>5193.3100000000004</v>
      </c>
      <c r="E420">
        <v>5200.1000000000004</v>
      </c>
      <c r="F420">
        <v>5191.01</v>
      </c>
      <c r="G420">
        <v>5201.18</v>
      </c>
      <c r="H420">
        <v>5178.3999999999996</v>
      </c>
      <c r="I420">
        <v>5180.2700000000004</v>
      </c>
      <c r="J420">
        <v>5167.33</v>
      </c>
      <c r="O420" s="1">
        <f t="shared" si="18"/>
        <v>46080.083321759259</v>
      </c>
      <c r="P420" s="2">
        <f t="shared" si="19"/>
        <v>46080.083333333336</v>
      </c>
      <c r="Q420">
        <f t="shared" si="20"/>
        <v>1772157600</v>
      </c>
    </row>
    <row r="421" spans="1:17" x14ac:dyDescent="0.55000000000000004">
      <c r="A421">
        <v>1772157899</v>
      </c>
      <c r="B421" t="s">
        <v>6</v>
      </c>
      <c r="C421" t="s">
        <v>7</v>
      </c>
      <c r="D421">
        <v>5195.28</v>
      </c>
      <c r="E421">
        <v>5200.1000000000004</v>
      </c>
      <c r="F421">
        <v>5190.99</v>
      </c>
      <c r="G421">
        <v>5201.17</v>
      </c>
      <c r="H421">
        <v>5178.4799999999996</v>
      </c>
      <c r="I421">
        <v>5180.3</v>
      </c>
      <c r="J421">
        <v>5167.3599999999997</v>
      </c>
      <c r="K421">
        <v>5199.63</v>
      </c>
      <c r="O421" s="1">
        <f t="shared" si="18"/>
        <v>46080.086793981478</v>
      </c>
      <c r="P421" s="2">
        <f t="shared" si="19"/>
        <v>46080.086805555555</v>
      </c>
      <c r="Q421">
        <f t="shared" si="20"/>
        <v>1772157900</v>
      </c>
    </row>
    <row r="422" spans="1:17" x14ac:dyDescent="0.55000000000000004">
      <c r="A422">
        <v>1772158199</v>
      </c>
      <c r="B422" t="s">
        <v>6</v>
      </c>
      <c r="C422" t="s">
        <v>7</v>
      </c>
      <c r="D422">
        <v>5194.16</v>
      </c>
      <c r="E422">
        <v>5200.1099999999997</v>
      </c>
      <c r="F422">
        <v>5190.96</v>
      </c>
      <c r="G422">
        <v>5201.1499999999996</v>
      </c>
      <c r="H422">
        <v>5178.55</v>
      </c>
      <c r="I422">
        <v>5180.32</v>
      </c>
      <c r="J422">
        <v>5167.3999999999996</v>
      </c>
      <c r="O422" s="1">
        <f t="shared" si="18"/>
        <v>46080.090266203704</v>
      </c>
      <c r="P422" s="2">
        <f t="shared" si="19"/>
        <v>46080.090277777781</v>
      </c>
      <c r="Q422">
        <f t="shared" si="20"/>
        <v>1772158200</v>
      </c>
    </row>
    <row r="423" spans="1:17" x14ac:dyDescent="0.55000000000000004">
      <c r="A423">
        <v>1772158499</v>
      </c>
      <c r="B423" t="s">
        <v>6</v>
      </c>
      <c r="C423" t="s">
        <v>7</v>
      </c>
      <c r="D423">
        <v>5191.24</v>
      </c>
      <c r="E423">
        <v>5200.1099999999997</v>
      </c>
      <c r="F423">
        <v>5190.93</v>
      </c>
      <c r="G423">
        <v>5201.13</v>
      </c>
      <c r="H423">
        <v>5178.63</v>
      </c>
      <c r="I423">
        <v>5180.34</v>
      </c>
      <c r="J423">
        <v>5167.4399999999996</v>
      </c>
      <c r="O423" s="1">
        <f t="shared" si="18"/>
        <v>46080.09373842593</v>
      </c>
      <c r="P423" s="2">
        <f t="shared" si="19"/>
        <v>46080.09375</v>
      </c>
      <c r="Q423">
        <f t="shared" si="20"/>
        <v>1772158500</v>
      </c>
    </row>
    <row r="424" spans="1:17" x14ac:dyDescent="0.55000000000000004">
      <c r="A424">
        <v>1772158799</v>
      </c>
      <c r="B424" t="s">
        <v>6</v>
      </c>
      <c r="C424" t="s">
        <v>7</v>
      </c>
      <c r="D424">
        <v>5186.66</v>
      </c>
      <c r="E424">
        <v>5200.12</v>
      </c>
      <c r="F424">
        <v>5190.91</v>
      </c>
      <c r="G424">
        <v>5201.1099999999997</v>
      </c>
      <c r="H424">
        <v>5178.71</v>
      </c>
      <c r="I424">
        <v>5180.3599999999997</v>
      </c>
      <c r="J424">
        <v>5167.4799999999996</v>
      </c>
      <c r="O424" s="1">
        <f t="shared" si="18"/>
        <v>46080.097210648149</v>
      </c>
      <c r="P424" s="2">
        <f t="shared" si="19"/>
        <v>46080.097222222219</v>
      </c>
      <c r="Q424">
        <f t="shared" si="20"/>
        <v>1772158800</v>
      </c>
    </row>
    <row r="425" spans="1:17" x14ac:dyDescent="0.55000000000000004">
      <c r="A425">
        <v>1772159099</v>
      </c>
      <c r="B425" t="s">
        <v>6</v>
      </c>
      <c r="C425" t="s">
        <v>7</v>
      </c>
      <c r="D425">
        <v>5183.93</v>
      </c>
      <c r="E425">
        <v>5200.13</v>
      </c>
      <c r="F425">
        <v>5190.88</v>
      </c>
      <c r="G425">
        <v>5201.1000000000004</v>
      </c>
      <c r="H425">
        <v>5178.78</v>
      </c>
      <c r="I425">
        <v>5180.3900000000003</v>
      </c>
      <c r="J425">
        <v>5167.5200000000004</v>
      </c>
      <c r="O425" s="1">
        <f t="shared" si="18"/>
        <v>46080.100682870368</v>
      </c>
      <c r="P425" s="2">
        <f t="shared" si="19"/>
        <v>46080.100694444445</v>
      </c>
      <c r="Q425">
        <f t="shared" si="20"/>
        <v>1772159100</v>
      </c>
    </row>
    <row r="426" spans="1:17" x14ac:dyDescent="0.55000000000000004">
      <c r="A426">
        <v>1772159399</v>
      </c>
      <c r="B426" t="s">
        <v>6</v>
      </c>
      <c r="C426" t="s">
        <v>7</v>
      </c>
      <c r="D426">
        <v>5183.74</v>
      </c>
      <c r="E426">
        <v>5200.13</v>
      </c>
      <c r="F426">
        <v>5190.8599999999997</v>
      </c>
      <c r="G426">
        <v>5201.08</v>
      </c>
      <c r="H426">
        <v>5178.8599999999997</v>
      </c>
      <c r="I426">
        <v>5180.41</v>
      </c>
      <c r="J426">
        <v>5167.5600000000004</v>
      </c>
      <c r="O426" s="1">
        <f t="shared" si="18"/>
        <v>46080.104155092587</v>
      </c>
      <c r="P426" s="2">
        <f t="shared" si="19"/>
        <v>46080.104166666664</v>
      </c>
      <c r="Q426">
        <f t="shared" si="20"/>
        <v>1772159400</v>
      </c>
    </row>
    <row r="427" spans="1:17" x14ac:dyDescent="0.55000000000000004">
      <c r="A427">
        <v>1772159699</v>
      </c>
      <c r="B427" t="s">
        <v>6</v>
      </c>
      <c r="C427" t="s">
        <v>7</v>
      </c>
      <c r="D427">
        <v>5178.53</v>
      </c>
      <c r="E427">
        <v>5200.1400000000003</v>
      </c>
      <c r="F427">
        <v>5190.83</v>
      </c>
      <c r="G427">
        <v>5201.0600000000004</v>
      </c>
      <c r="H427">
        <v>5178.93</v>
      </c>
      <c r="I427">
        <v>5180.43</v>
      </c>
      <c r="J427">
        <v>5167.6000000000004</v>
      </c>
      <c r="O427" s="1">
        <f t="shared" si="18"/>
        <v>46080.107627314814</v>
      </c>
      <c r="P427" s="2">
        <f t="shared" si="19"/>
        <v>46080.107638888891</v>
      </c>
      <c r="Q427">
        <f t="shared" si="20"/>
        <v>1772159700</v>
      </c>
    </row>
    <row r="428" spans="1:17" x14ac:dyDescent="0.55000000000000004">
      <c r="A428">
        <v>1772159999</v>
      </c>
      <c r="B428" t="s">
        <v>6</v>
      </c>
      <c r="C428" t="s">
        <v>7</v>
      </c>
      <c r="D428">
        <v>5181.46</v>
      </c>
      <c r="E428">
        <v>5200.1400000000003</v>
      </c>
      <c r="F428">
        <v>5190.8</v>
      </c>
      <c r="G428">
        <v>5201.04</v>
      </c>
      <c r="H428">
        <v>5179.01</v>
      </c>
      <c r="I428">
        <v>5180.45</v>
      </c>
      <c r="J428">
        <v>5167.6400000000003</v>
      </c>
      <c r="O428" s="1">
        <f t="shared" si="18"/>
        <v>46080.11109953704</v>
      </c>
      <c r="P428" s="2">
        <f t="shared" si="19"/>
        <v>46080.111111111109</v>
      </c>
      <c r="Q428">
        <f t="shared" si="20"/>
        <v>1772160000</v>
      </c>
    </row>
    <row r="429" spans="1:17" x14ac:dyDescent="0.55000000000000004">
      <c r="A429">
        <v>1772160299</v>
      </c>
      <c r="B429" t="s">
        <v>6</v>
      </c>
      <c r="C429" t="s">
        <v>7</v>
      </c>
      <c r="D429">
        <v>5178.68</v>
      </c>
      <c r="E429">
        <v>5200.1499999999996</v>
      </c>
      <c r="F429">
        <v>5190.78</v>
      </c>
      <c r="G429">
        <v>5201.03</v>
      </c>
      <c r="H429">
        <v>5179.08</v>
      </c>
      <c r="I429">
        <v>5180.47</v>
      </c>
      <c r="J429">
        <v>5167.67</v>
      </c>
      <c r="O429" s="1">
        <f t="shared" si="18"/>
        <v>46080.114571759259</v>
      </c>
      <c r="P429" s="2">
        <f t="shared" si="19"/>
        <v>46080.114583333336</v>
      </c>
      <c r="Q429">
        <f t="shared" si="20"/>
        <v>1772160300</v>
      </c>
    </row>
    <row r="430" spans="1:17" x14ac:dyDescent="0.55000000000000004">
      <c r="A430">
        <v>1772160599</v>
      </c>
      <c r="B430" t="s">
        <v>6</v>
      </c>
      <c r="C430" t="s">
        <v>7</v>
      </c>
      <c r="D430">
        <v>5177.7700000000004</v>
      </c>
      <c r="E430">
        <v>5200.1499999999996</v>
      </c>
      <c r="F430">
        <v>5190.75</v>
      </c>
      <c r="G430">
        <v>5201.01</v>
      </c>
      <c r="H430">
        <v>5179.16</v>
      </c>
      <c r="I430">
        <v>5180.5</v>
      </c>
      <c r="J430">
        <v>5167.71</v>
      </c>
      <c r="O430" s="1">
        <f t="shared" si="18"/>
        <v>46080.118043981478</v>
      </c>
      <c r="P430" s="2">
        <f t="shared" si="19"/>
        <v>46080.118055555555</v>
      </c>
      <c r="Q430">
        <f t="shared" si="20"/>
        <v>1772160600</v>
      </c>
    </row>
    <row r="431" spans="1:17" x14ac:dyDescent="0.55000000000000004">
      <c r="A431">
        <v>1772160899</v>
      </c>
      <c r="B431" t="s">
        <v>6</v>
      </c>
      <c r="C431" t="s">
        <v>7</v>
      </c>
      <c r="D431">
        <v>5183.68</v>
      </c>
      <c r="E431">
        <v>5200.16</v>
      </c>
      <c r="F431">
        <v>5190.7299999999996</v>
      </c>
      <c r="G431">
        <v>5200.99</v>
      </c>
      <c r="H431">
        <v>5179.2299999999996</v>
      </c>
      <c r="I431">
        <v>5180.5200000000004</v>
      </c>
      <c r="J431">
        <v>5167.75</v>
      </c>
      <c r="O431" s="1">
        <f t="shared" si="18"/>
        <v>46080.121516203704</v>
      </c>
      <c r="P431" s="2">
        <f t="shared" si="19"/>
        <v>46080.121527777781</v>
      </c>
      <c r="Q431">
        <f t="shared" si="20"/>
        <v>1772160900</v>
      </c>
    </row>
    <row r="432" spans="1:17" x14ac:dyDescent="0.55000000000000004">
      <c r="A432">
        <v>1772161199</v>
      </c>
      <c r="B432" t="s">
        <v>6</v>
      </c>
      <c r="C432" t="s">
        <v>7</v>
      </c>
      <c r="D432">
        <v>5182.75</v>
      </c>
      <c r="E432">
        <v>5200.16</v>
      </c>
      <c r="F432">
        <v>5190.7</v>
      </c>
      <c r="G432">
        <v>5200.97</v>
      </c>
      <c r="H432">
        <v>5179.3100000000004</v>
      </c>
      <c r="I432">
        <v>5180.54</v>
      </c>
      <c r="J432">
        <v>5167.79</v>
      </c>
      <c r="O432" s="1">
        <f t="shared" si="18"/>
        <v>46080.12498842593</v>
      </c>
      <c r="P432" s="2">
        <f t="shared" si="19"/>
        <v>46080.125</v>
      </c>
      <c r="Q432">
        <f t="shared" si="20"/>
        <v>1772161200</v>
      </c>
    </row>
    <row r="433" spans="1:17" x14ac:dyDescent="0.55000000000000004">
      <c r="A433">
        <v>1772161499</v>
      </c>
      <c r="B433" t="s">
        <v>6</v>
      </c>
      <c r="C433" t="s">
        <v>7</v>
      </c>
      <c r="D433">
        <v>5183.04</v>
      </c>
      <c r="E433">
        <v>5200.17</v>
      </c>
      <c r="F433">
        <v>5190.67</v>
      </c>
      <c r="G433">
        <v>5200.96</v>
      </c>
      <c r="H433">
        <v>5179.3900000000003</v>
      </c>
      <c r="I433">
        <v>5180.5600000000004</v>
      </c>
      <c r="J433">
        <v>5167.83</v>
      </c>
      <c r="O433" s="1">
        <f t="shared" si="18"/>
        <v>46080.128460648149</v>
      </c>
      <c r="P433" s="2">
        <f t="shared" si="19"/>
        <v>46080.128472222219</v>
      </c>
      <c r="Q433">
        <f t="shared" si="20"/>
        <v>1772161500</v>
      </c>
    </row>
    <row r="434" spans="1:17" x14ac:dyDescent="0.55000000000000004">
      <c r="A434">
        <v>1772161799</v>
      </c>
      <c r="B434" t="s">
        <v>6</v>
      </c>
      <c r="C434" t="s">
        <v>7</v>
      </c>
      <c r="D434">
        <v>5182.8999999999996</v>
      </c>
      <c r="E434">
        <v>5200.18</v>
      </c>
      <c r="F434">
        <v>5190.6499999999996</v>
      </c>
      <c r="G434">
        <v>5200.9399999999996</v>
      </c>
      <c r="H434">
        <v>5179.46</v>
      </c>
      <c r="I434">
        <v>5180.58</v>
      </c>
      <c r="J434">
        <v>5167.87</v>
      </c>
      <c r="O434" s="1">
        <f t="shared" si="18"/>
        <v>46080.131932870368</v>
      </c>
      <c r="P434" s="2">
        <f t="shared" si="19"/>
        <v>46080.131944444445</v>
      </c>
      <c r="Q434">
        <f t="shared" si="20"/>
        <v>1772161800</v>
      </c>
    </row>
    <row r="435" spans="1:17" x14ac:dyDescent="0.55000000000000004">
      <c r="A435">
        <v>1772162099</v>
      </c>
      <c r="B435" t="s">
        <v>6</v>
      </c>
      <c r="C435" t="s">
        <v>7</v>
      </c>
      <c r="D435">
        <v>5183.78</v>
      </c>
      <c r="E435">
        <v>5200.18</v>
      </c>
      <c r="F435">
        <v>5190.62</v>
      </c>
      <c r="G435">
        <v>5200.92</v>
      </c>
      <c r="H435">
        <v>5179.54</v>
      </c>
      <c r="I435">
        <v>5180.6099999999997</v>
      </c>
      <c r="J435">
        <v>5167.91</v>
      </c>
      <c r="O435" s="1">
        <f t="shared" si="18"/>
        <v>46080.135405092587</v>
      </c>
      <c r="P435" s="2">
        <f t="shared" si="19"/>
        <v>46080.135416666664</v>
      </c>
      <c r="Q435">
        <f t="shared" si="20"/>
        <v>1772162100</v>
      </c>
    </row>
    <row r="436" spans="1:17" x14ac:dyDescent="0.55000000000000004">
      <c r="A436">
        <v>1772162399</v>
      </c>
      <c r="B436" t="s">
        <v>6</v>
      </c>
      <c r="C436" t="s">
        <v>7</v>
      </c>
      <c r="D436">
        <v>5185.07</v>
      </c>
      <c r="E436">
        <v>5200.1899999999996</v>
      </c>
      <c r="F436">
        <v>5190.6000000000004</v>
      </c>
      <c r="G436">
        <v>5200.8999999999996</v>
      </c>
      <c r="H436">
        <v>5179.6099999999997</v>
      </c>
      <c r="I436">
        <v>5180.63</v>
      </c>
      <c r="J436">
        <v>5167.95</v>
      </c>
      <c r="O436" s="1">
        <f t="shared" si="18"/>
        <v>46080.138877314814</v>
      </c>
      <c r="P436" s="2">
        <f t="shared" si="19"/>
        <v>46080.138888888891</v>
      </c>
      <c r="Q436">
        <f t="shared" si="20"/>
        <v>1772162400</v>
      </c>
    </row>
    <row r="437" spans="1:17" x14ac:dyDescent="0.55000000000000004">
      <c r="A437">
        <v>1772162699</v>
      </c>
      <c r="B437" t="s">
        <v>6</v>
      </c>
      <c r="C437" t="s">
        <v>7</v>
      </c>
      <c r="D437">
        <v>5186.8900000000003</v>
      </c>
      <c r="E437">
        <v>5200.1899999999996</v>
      </c>
      <c r="F437">
        <v>5190.57</v>
      </c>
      <c r="G437">
        <v>5200.8900000000003</v>
      </c>
      <c r="H437">
        <v>5179.6899999999996</v>
      </c>
      <c r="I437">
        <v>5180.6499999999996</v>
      </c>
      <c r="J437">
        <v>5167.9799999999996</v>
      </c>
      <c r="O437" s="1">
        <f t="shared" si="18"/>
        <v>46080.14234953704</v>
      </c>
      <c r="P437" s="2">
        <f t="shared" si="19"/>
        <v>46080.142361111109</v>
      </c>
      <c r="Q437">
        <f t="shared" si="20"/>
        <v>1772162700</v>
      </c>
    </row>
    <row r="438" spans="1:17" x14ac:dyDescent="0.55000000000000004">
      <c r="A438">
        <v>1772162999</v>
      </c>
      <c r="B438" t="s">
        <v>6</v>
      </c>
      <c r="C438" t="s">
        <v>7</v>
      </c>
      <c r="D438">
        <v>5187.76</v>
      </c>
      <c r="E438">
        <v>5200.2</v>
      </c>
      <c r="F438">
        <v>5190.54</v>
      </c>
      <c r="G438">
        <v>5200.87</v>
      </c>
      <c r="H438">
        <v>5179.76</v>
      </c>
      <c r="I438">
        <v>5180.67</v>
      </c>
      <c r="J438">
        <v>5168.0200000000004</v>
      </c>
      <c r="O438" s="1">
        <f t="shared" si="18"/>
        <v>46080.145821759259</v>
      </c>
      <c r="P438" s="2">
        <f t="shared" si="19"/>
        <v>46080.145833333336</v>
      </c>
      <c r="Q438">
        <f t="shared" si="20"/>
        <v>1772163000</v>
      </c>
    </row>
    <row r="439" spans="1:17" x14ac:dyDescent="0.55000000000000004">
      <c r="A439">
        <v>1772163299</v>
      </c>
      <c r="B439" t="s">
        <v>6</v>
      </c>
      <c r="C439" t="s">
        <v>7</v>
      </c>
      <c r="D439">
        <v>5186.55</v>
      </c>
      <c r="E439">
        <v>5200.2</v>
      </c>
      <c r="F439">
        <v>5190.5200000000004</v>
      </c>
      <c r="G439">
        <v>5200.8500000000004</v>
      </c>
      <c r="H439">
        <v>5179.84</v>
      </c>
      <c r="I439">
        <v>5180.7</v>
      </c>
      <c r="J439">
        <v>5168.0600000000004</v>
      </c>
      <c r="O439" s="1">
        <f t="shared" si="18"/>
        <v>46080.149293981478</v>
      </c>
      <c r="P439" s="2">
        <f t="shared" si="19"/>
        <v>46080.149305555555</v>
      </c>
      <c r="Q439">
        <f t="shared" si="20"/>
        <v>1772163300</v>
      </c>
    </row>
    <row r="440" spans="1:17" x14ac:dyDescent="0.55000000000000004">
      <c r="A440">
        <v>1772163599</v>
      </c>
      <c r="B440" t="s">
        <v>6</v>
      </c>
      <c r="C440" t="s">
        <v>7</v>
      </c>
      <c r="D440">
        <v>5187.17</v>
      </c>
      <c r="E440">
        <v>5200.21</v>
      </c>
      <c r="F440">
        <v>5190.49</v>
      </c>
      <c r="G440">
        <v>5200.83</v>
      </c>
      <c r="H440">
        <v>5179.92</v>
      </c>
      <c r="I440">
        <v>5180.72</v>
      </c>
      <c r="J440">
        <v>5168.1000000000004</v>
      </c>
      <c r="O440" s="1">
        <f t="shared" si="18"/>
        <v>46080.152766203704</v>
      </c>
      <c r="P440" s="2">
        <f t="shared" si="19"/>
        <v>46080.152777777781</v>
      </c>
      <c r="Q440">
        <f t="shared" si="20"/>
        <v>1772163600</v>
      </c>
    </row>
    <row r="441" spans="1:17" x14ac:dyDescent="0.55000000000000004">
      <c r="A441">
        <v>1772163899</v>
      </c>
      <c r="B441" t="s">
        <v>6</v>
      </c>
      <c r="C441" t="s">
        <v>7</v>
      </c>
      <c r="D441">
        <v>5189.7</v>
      </c>
      <c r="E441">
        <v>5200.21</v>
      </c>
      <c r="F441">
        <v>5190.47</v>
      </c>
      <c r="G441">
        <v>5200.82</v>
      </c>
      <c r="H441">
        <v>5179.99</v>
      </c>
      <c r="I441">
        <v>5180.74</v>
      </c>
      <c r="J441">
        <v>5168.1400000000003</v>
      </c>
      <c r="O441" s="1">
        <f t="shared" si="18"/>
        <v>46080.15623842593</v>
      </c>
      <c r="P441" s="2">
        <f t="shared" si="19"/>
        <v>46080.15625</v>
      </c>
      <c r="Q441">
        <f t="shared" si="20"/>
        <v>1772163900</v>
      </c>
    </row>
    <row r="442" spans="1:17" x14ac:dyDescent="0.55000000000000004">
      <c r="A442">
        <v>1772164199</v>
      </c>
      <c r="B442" t="s">
        <v>6</v>
      </c>
      <c r="C442" t="s">
        <v>7</v>
      </c>
      <c r="D442">
        <v>5189.59</v>
      </c>
      <c r="E442">
        <v>5200.22</v>
      </c>
      <c r="F442">
        <v>5190.4399999999996</v>
      </c>
      <c r="G442">
        <v>5200.8</v>
      </c>
      <c r="H442">
        <v>5180.07</v>
      </c>
      <c r="I442">
        <v>5180.76</v>
      </c>
      <c r="J442">
        <v>5168.18</v>
      </c>
      <c r="K442">
        <v>5190.4399999999996</v>
      </c>
      <c r="O442" s="1">
        <f t="shared" si="18"/>
        <v>46080.159710648149</v>
      </c>
      <c r="P442" s="2">
        <f t="shared" si="19"/>
        <v>46080.159722222219</v>
      </c>
      <c r="Q442">
        <f t="shared" si="20"/>
        <v>1772164200</v>
      </c>
    </row>
    <row r="443" spans="1:17" x14ac:dyDescent="0.55000000000000004">
      <c r="A443">
        <v>1772164499</v>
      </c>
      <c r="B443" t="s">
        <v>6</v>
      </c>
      <c r="C443" t="s">
        <v>7</v>
      </c>
      <c r="D443">
        <v>5184</v>
      </c>
      <c r="E443">
        <v>5200.2299999999996</v>
      </c>
      <c r="F443">
        <v>5190.41</v>
      </c>
      <c r="G443">
        <v>5200.78</v>
      </c>
      <c r="H443">
        <v>5180.1400000000003</v>
      </c>
      <c r="I443">
        <v>5180.78</v>
      </c>
      <c r="J443">
        <v>5168.22</v>
      </c>
      <c r="O443" s="1">
        <f t="shared" si="18"/>
        <v>46080.163182870368</v>
      </c>
      <c r="P443" s="2">
        <f t="shared" si="19"/>
        <v>46080.163194444445</v>
      </c>
      <c r="Q443">
        <f t="shared" si="20"/>
        <v>1772164500</v>
      </c>
    </row>
    <row r="444" spans="1:17" x14ac:dyDescent="0.55000000000000004">
      <c r="A444">
        <v>1772164799</v>
      </c>
      <c r="B444" t="s">
        <v>6</v>
      </c>
      <c r="C444" t="s">
        <v>7</v>
      </c>
      <c r="D444">
        <v>5185.32</v>
      </c>
      <c r="E444">
        <v>5200.2299999999996</v>
      </c>
      <c r="F444">
        <v>5190.3900000000003</v>
      </c>
      <c r="G444">
        <v>5200.76</v>
      </c>
      <c r="H444">
        <v>5180.22</v>
      </c>
      <c r="I444">
        <v>5180.8100000000004</v>
      </c>
      <c r="J444">
        <v>5168.26</v>
      </c>
      <c r="O444" s="1">
        <f t="shared" si="18"/>
        <v>46080.166655092587</v>
      </c>
      <c r="P444" s="2">
        <f t="shared" si="19"/>
        <v>46080.166666666664</v>
      </c>
      <c r="Q444">
        <f t="shared" si="20"/>
        <v>1772164800</v>
      </c>
    </row>
    <row r="445" spans="1:17" x14ac:dyDescent="0.55000000000000004">
      <c r="A445">
        <v>1772165099</v>
      </c>
      <c r="B445" t="s">
        <v>6</v>
      </c>
      <c r="C445" t="s">
        <v>7</v>
      </c>
      <c r="D445">
        <v>5185.8900000000003</v>
      </c>
      <c r="E445">
        <v>5200.24</v>
      </c>
      <c r="F445">
        <v>5190.3599999999997</v>
      </c>
      <c r="G445">
        <v>5200.75</v>
      </c>
      <c r="H445">
        <v>5180.29</v>
      </c>
      <c r="I445">
        <v>5180.83</v>
      </c>
      <c r="J445">
        <v>5168.29</v>
      </c>
      <c r="O445" s="1">
        <f t="shared" si="18"/>
        <v>46080.170127314814</v>
      </c>
      <c r="P445" s="2">
        <f t="shared" si="19"/>
        <v>46080.170138888891</v>
      </c>
      <c r="Q445">
        <f t="shared" si="20"/>
        <v>1772165100</v>
      </c>
    </row>
    <row r="446" spans="1:17" x14ac:dyDescent="0.55000000000000004">
      <c r="A446">
        <v>1772165399</v>
      </c>
      <c r="B446" t="s">
        <v>6</v>
      </c>
      <c r="C446" t="s">
        <v>7</v>
      </c>
      <c r="D446">
        <v>5186.6099999999997</v>
      </c>
      <c r="E446">
        <v>5200.24</v>
      </c>
      <c r="F446">
        <v>5190.34</v>
      </c>
      <c r="G446">
        <v>5200.7299999999996</v>
      </c>
      <c r="H446">
        <v>5180.37</v>
      </c>
      <c r="I446">
        <v>5180.8500000000004</v>
      </c>
      <c r="J446">
        <v>5168.33</v>
      </c>
      <c r="O446" s="1">
        <f t="shared" si="18"/>
        <v>46080.17359953704</v>
      </c>
      <c r="P446" s="2">
        <f t="shared" si="19"/>
        <v>46080.173611111109</v>
      </c>
      <c r="Q446">
        <f t="shared" si="20"/>
        <v>1772165400</v>
      </c>
    </row>
    <row r="447" spans="1:17" x14ac:dyDescent="0.55000000000000004">
      <c r="A447">
        <v>1772165699</v>
      </c>
      <c r="B447" t="s">
        <v>6</v>
      </c>
      <c r="C447" t="s">
        <v>7</v>
      </c>
      <c r="D447">
        <v>5184.83</v>
      </c>
      <c r="E447">
        <v>5200.25</v>
      </c>
      <c r="F447">
        <v>5190.3100000000004</v>
      </c>
      <c r="G447">
        <v>5200.71</v>
      </c>
      <c r="H447">
        <v>5180.4399999999996</v>
      </c>
      <c r="I447">
        <v>5180.87</v>
      </c>
      <c r="J447">
        <v>5168.37</v>
      </c>
      <c r="O447" s="1">
        <f t="shared" si="18"/>
        <v>46080.177071759259</v>
      </c>
      <c r="P447" s="2">
        <f t="shared" si="19"/>
        <v>46080.177083333336</v>
      </c>
      <c r="Q447">
        <f t="shared" si="20"/>
        <v>1772165700</v>
      </c>
    </row>
    <row r="448" spans="1:17" x14ac:dyDescent="0.55000000000000004">
      <c r="A448">
        <v>1772165999</v>
      </c>
      <c r="B448" t="s">
        <v>6</v>
      </c>
      <c r="C448" t="s">
        <v>7</v>
      </c>
      <c r="D448">
        <v>5187.8599999999997</v>
      </c>
      <c r="E448">
        <v>5200.25</v>
      </c>
      <c r="F448">
        <v>5190.28</v>
      </c>
      <c r="G448">
        <v>5200.6899999999996</v>
      </c>
      <c r="H448">
        <v>5180.5200000000004</v>
      </c>
      <c r="I448">
        <v>5180.8900000000003</v>
      </c>
      <c r="J448">
        <v>5168.41</v>
      </c>
      <c r="O448" s="1">
        <f t="shared" si="18"/>
        <v>46080.180543981478</v>
      </c>
      <c r="P448" s="2">
        <f t="shared" si="19"/>
        <v>46080.180555555555</v>
      </c>
      <c r="Q448">
        <f t="shared" si="20"/>
        <v>1772166000</v>
      </c>
    </row>
    <row r="449" spans="1:17" x14ac:dyDescent="0.55000000000000004">
      <c r="A449">
        <v>1772166299</v>
      </c>
      <c r="B449" t="s">
        <v>6</v>
      </c>
      <c r="C449" t="s">
        <v>7</v>
      </c>
      <c r="D449">
        <v>5187.37</v>
      </c>
      <c r="E449">
        <v>5200.26</v>
      </c>
      <c r="F449">
        <v>5190.26</v>
      </c>
      <c r="G449">
        <v>5200.68</v>
      </c>
      <c r="H449">
        <v>5180.6000000000004</v>
      </c>
      <c r="I449">
        <v>5180.92</v>
      </c>
      <c r="J449">
        <v>5168.45</v>
      </c>
      <c r="O449" s="1">
        <f t="shared" si="18"/>
        <v>46080.184016203704</v>
      </c>
      <c r="P449" s="2">
        <f t="shared" si="19"/>
        <v>46080.184027777781</v>
      </c>
      <c r="Q449">
        <f t="shared" si="20"/>
        <v>1772166300</v>
      </c>
    </row>
    <row r="450" spans="1:17" x14ac:dyDescent="0.55000000000000004">
      <c r="A450">
        <v>1772166599</v>
      </c>
      <c r="B450" t="s">
        <v>6</v>
      </c>
      <c r="C450" t="s">
        <v>7</v>
      </c>
      <c r="D450">
        <v>5186.79</v>
      </c>
      <c r="E450">
        <v>5200.2700000000004</v>
      </c>
      <c r="F450">
        <v>5190.2299999999996</v>
      </c>
      <c r="G450">
        <v>5200.66</v>
      </c>
      <c r="H450">
        <v>5180.67</v>
      </c>
      <c r="I450">
        <v>5180.9399999999996</v>
      </c>
      <c r="J450">
        <v>5168.49</v>
      </c>
      <c r="O450" s="1">
        <f t="shared" ref="O450:O501" si="21">(A450/86400)+25569</f>
        <v>46080.18748842593</v>
      </c>
      <c r="P450" s="2">
        <f t="shared" ref="P450:P501" si="22">CEILING(INT(O450*1440)/1440*288,1)/288</f>
        <v>46080.1875</v>
      </c>
      <c r="Q450">
        <f t="shared" si="20"/>
        <v>1772166600</v>
      </c>
    </row>
    <row r="451" spans="1:17" x14ac:dyDescent="0.55000000000000004">
      <c r="A451">
        <v>1772166899</v>
      </c>
      <c r="B451" t="s">
        <v>6</v>
      </c>
      <c r="C451" t="s">
        <v>7</v>
      </c>
      <c r="D451">
        <v>5187.75</v>
      </c>
      <c r="E451">
        <v>5200.2700000000004</v>
      </c>
      <c r="F451">
        <v>5190.21</v>
      </c>
      <c r="G451">
        <v>5200.6400000000003</v>
      </c>
      <c r="H451">
        <v>5180.75</v>
      </c>
      <c r="I451">
        <v>5180.96</v>
      </c>
      <c r="J451">
        <v>5168.53</v>
      </c>
      <c r="O451" s="1">
        <f t="shared" si="21"/>
        <v>46080.190960648149</v>
      </c>
      <c r="P451" s="2">
        <f t="shared" si="22"/>
        <v>46080.190972222219</v>
      </c>
      <c r="Q451">
        <f t="shared" ref="Q451:Q501" si="23">MROUND((P451-25569)*86400,300)</f>
        <v>1772166900</v>
      </c>
    </row>
    <row r="452" spans="1:17" x14ac:dyDescent="0.55000000000000004">
      <c r="A452">
        <v>1772167199</v>
      </c>
      <c r="B452" t="s">
        <v>6</v>
      </c>
      <c r="C452" t="s">
        <v>7</v>
      </c>
      <c r="D452">
        <v>5187.34</v>
      </c>
      <c r="E452">
        <v>5200.28</v>
      </c>
      <c r="F452">
        <v>5190.18</v>
      </c>
      <c r="G452">
        <v>5200.62</v>
      </c>
      <c r="H452">
        <v>5180.82</v>
      </c>
      <c r="I452">
        <v>5180.9799999999996</v>
      </c>
      <c r="J452">
        <v>5168.5600000000004</v>
      </c>
      <c r="O452" s="1">
        <f t="shared" si="21"/>
        <v>46080.194432870368</v>
      </c>
      <c r="P452" s="2">
        <f t="shared" si="22"/>
        <v>46080.194444444445</v>
      </c>
      <c r="Q452">
        <f t="shared" si="23"/>
        <v>1772167200</v>
      </c>
    </row>
    <row r="453" spans="1:17" x14ac:dyDescent="0.55000000000000004">
      <c r="A453">
        <v>1772167499</v>
      </c>
      <c r="B453" t="s">
        <v>6</v>
      </c>
      <c r="C453" t="s">
        <v>7</v>
      </c>
      <c r="D453">
        <v>5185.67</v>
      </c>
      <c r="E453">
        <v>5200.28</v>
      </c>
      <c r="F453">
        <v>5190.1499999999996</v>
      </c>
      <c r="G453">
        <v>5200.6099999999997</v>
      </c>
      <c r="H453">
        <v>5180.8999999999996</v>
      </c>
      <c r="I453">
        <v>5181.01</v>
      </c>
      <c r="J453">
        <v>5168.6000000000004</v>
      </c>
      <c r="O453" s="1">
        <f t="shared" si="21"/>
        <v>46080.197905092587</v>
      </c>
      <c r="P453" s="2">
        <f t="shared" si="22"/>
        <v>46080.197916666664</v>
      </c>
      <c r="Q453">
        <f t="shared" si="23"/>
        <v>1772167500</v>
      </c>
    </row>
    <row r="454" spans="1:17" x14ac:dyDescent="0.55000000000000004">
      <c r="A454">
        <v>1772167799</v>
      </c>
      <c r="B454" t="s">
        <v>6</v>
      </c>
      <c r="C454" t="s">
        <v>7</v>
      </c>
      <c r="D454">
        <v>5183.22</v>
      </c>
      <c r="E454">
        <v>5200.29</v>
      </c>
      <c r="F454">
        <v>5190.13</v>
      </c>
      <c r="G454">
        <v>5200.59</v>
      </c>
      <c r="H454">
        <v>5180.97</v>
      </c>
      <c r="I454">
        <v>5181.03</v>
      </c>
      <c r="J454">
        <v>5168.6400000000003</v>
      </c>
      <c r="O454" s="1">
        <f t="shared" si="21"/>
        <v>46080.201377314814</v>
      </c>
      <c r="P454" s="2">
        <f t="shared" si="22"/>
        <v>46080.201388888891</v>
      </c>
      <c r="Q454">
        <f t="shared" si="23"/>
        <v>1772167800</v>
      </c>
    </row>
    <row r="455" spans="1:17" x14ac:dyDescent="0.55000000000000004">
      <c r="A455">
        <v>1772168099</v>
      </c>
      <c r="B455" t="s">
        <v>6</v>
      </c>
      <c r="C455" t="s">
        <v>7</v>
      </c>
      <c r="D455">
        <v>5181.88</v>
      </c>
      <c r="E455">
        <v>5200.29</v>
      </c>
      <c r="F455">
        <v>5190.1000000000004</v>
      </c>
      <c r="G455">
        <v>5200.57</v>
      </c>
      <c r="H455">
        <v>5181.05</v>
      </c>
      <c r="I455">
        <v>5181.05</v>
      </c>
      <c r="J455">
        <v>5168.68</v>
      </c>
      <c r="L455">
        <v>5181.05</v>
      </c>
      <c r="O455" s="1">
        <f t="shared" si="21"/>
        <v>46080.20484953704</v>
      </c>
      <c r="P455" s="2">
        <f t="shared" si="22"/>
        <v>46080.204861111109</v>
      </c>
      <c r="Q455">
        <f t="shared" si="23"/>
        <v>1772168100</v>
      </c>
    </row>
    <row r="456" spans="1:17" x14ac:dyDescent="0.55000000000000004">
      <c r="A456">
        <v>1772168399</v>
      </c>
      <c r="B456" t="s">
        <v>6</v>
      </c>
      <c r="C456" t="s">
        <v>7</v>
      </c>
      <c r="D456">
        <v>5184.54</v>
      </c>
      <c r="E456">
        <v>5200.3</v>
      </c>
      <c r="F456">
        <v>5190.08</v>
      </c>
      <c r="G456">
        <v>5200.55</v>
      </c>
      <c r="H456">
        <v>5181.13</v>
      </c>
      <c r="I456">
        <v>5181.07</v>
      </c>
      <c r="J456">
        <v>5168.72</v>
      </c>
      <c r="O456" s="1">
        <f t="shared" si="21"/>
        <v>46080.208321759259</v>
      </c>
      <c r="P456" s="2">
        <f t="shared" si="22"/>
        <v>46080.208333333336</v>
      </c>
      <c r="Q456">
        <f t="shared" si="23"/>
        <v>1772168400</v>
      </c>
    </row>
    <row r="457" spans="1:17" x14ac:dyDescent="0.55000000000000004">
      <c r="A457">
        <v>1772168699</v>
      </c>
      <c r="B457" t="s">
        <v>6</v>
      </c>
      <c r="C457" t="s">
        <v>7</v>
      </c>
      <c r="D457">
        <v>5185.09</v>
      </c>
      <c r="E457">
        <v>5200.3</v>
      </c>
      <c r="F457">
        <v>5190.05</v>
      </c>
      <c r="G457">
        <v>5200.54</v>
      </c>
      <c r="H457">
        <v>5181.2</v>
      </c>
      <c r="I457">
        <v>5181.09</v>
      </c>
      <c r="J457">
        <v>5168.76</v>
      </c>
      <c r="O457" s="1">
        <f t="shared" si="21"/>
        <v>46080.211793981478</v>
      </c>
      <c r="P457" s="2">
        <f t="shared" si="22"/>
        <v>46080.211805555555</v>
      </c>
      <c r="Q457">
        <f t="shared" si="23"/>
        <v>1772168700</v>
      </c>
    </row>
    <row r="458" spans="1:17" x14ac:dyDescent="0.55000000000000004">
      <c r="A458">
        <v>1772168999</v>
      </c>
      <c r="B458" t="s">
        <v>6</v>
      </c>
      <c r="C458" t="s">
        <v>7</v>
      </c>
      <c r="D458">
        <v>5187.34</v>
      </c>
      <c r="E458">
        <v>5200.3100000000004</v>
      </c>
      <c r="F458">
        <v>5190.0200000000004</v>
      </c>
      <c r="G458">
        <v>5200.5200000000004</v>
      </c>
      <c r="H458">
        <v>5181.28</v>
      </c>
      <c r="I458">
        <v>5181.12</v>
      </c>
      <c r="J458">
        <v>5168.8</v>
      </c>
      <c r="O458" s="1">
        <f t="shared" si="21"/>
        <v>46080.215266203704</v>
      </c>
      <c r="P458" s="2">
        <f t="shared" si="22"/>
        <v>46080.215277777781</v>
      </c>
      <c r="Q458">
        <f t="shared" si="23"/>
        <v>1772169000</v>
      </c>
    </row>
    <row r="459" spans="1:17" x14ac:dyDescent="0.55000000000000004">
      <c r="A459">
        <v>1772169299</v>
      </c>
      <c r="B459" t="s">
        <v>6</v>
      </c>
      <c r="C459" t="s">
        <v>7</v>
      </c>
      <c r="D459">
        <v>5186.4799999999996</v>
      </c>
      <c r="E459">
        <v>5200.32</v>
      </c>
      <c r="F459">
        <v>5190</v>
      </c>
      <c r="G459">
        <v>5200.5</v>
      </c>
      <c r="H459">
        <v>5181.3500000000004</v>
      </c>
      <c r="I459">
        <v>5181.1400000000003</v>
      </c>
      <c r="J459">
        <v>5168.84</v>
      </c>
      <c r="O459" s="1">
        <f t="shared" si="21"/>
        <v>46080.21873842593</v>
      </c>
      <c r="P459" s="2">
        <f t="shared" si="22"/>
        <v>46080.21875</v>
      </c>
      <c r="Q459">
        <f t="shared" si="23"/>
        <v>1772169300</v>
      </c>
    </row>
    <row r="460" spans="1:17" x14ac:dyDescent="0.55000000000000004">
      <c r="A460">
        <v>1772169599</v>
      </c>
      <c r="B460" t="s">
        <v>6</v>
      </c>
      <c r="C460" t="s">
        <v>7</v>
      </c>
      <c r="D460">
        <v>5189.16</v>
      </c>
      <c r="E460">
        <v>5200.32</v>
      </c>
      <c r="F460">
        <v>5189.97</v>
      </c>
      <c r="G460">
        <v>5200.4799999999996</v>
      </c>
      <c r="H460">
        <v>5181.43</v>
      </c>
      <c r="I460">
        <v>5181.16</v>
      </c>
      <c r="J460">
        <v>5168.87</v>
      </c>
      <c r="O460" s="1">
        <f t="shared" si="21"/>
        <v>46080.222210648149</v>
      </c>
      <c r="P460" s="2">
        <f t="shared" si="22"/>
        <v>46080.222222222219</v>
      </c>
      <c r="Q460">
        <f t="shared" si="23"/>
        <v>1772169600</v>
      </c>
    </row>
    <row r="461" spans="1:17" x14ac:dyDescent="0.55000000000000004">
      <c r="A461">
        <v>1772169899</v>
      </c>
      <c r="B461" t="s">
        <v>6</v>
      </c>
      <c r="C461" t="s">
        <v>7</v>
      </c>
      <c r="D461">
        <v>5194.8</v>
      </c>
      <c r="E461">
        <v>5200.33</v>
      </c>
      <c r="F461">
        <v>5189.95</v>
      </c>
      <c r="G461">
        <v>5200.47</v>
      </c>
      <c r="H461">
        <v>5181.5</v>
      </c>
      <c r="I461">
        <v>5181.18</v>
      </c>
      <c r="J461">
        <v>5168.91</v>
      </c>
      <c r="O461" s="1">
        <f t="shared" si="21"/>
        <v>46080.225682870368</v>
      </c>
      <c r="P461" s="2">
        <f t="shared" si="22"/>
        <v>46080.225694444445</v>
      </c>
      <c r="Q461">
        <f t="shared" si="23"/>
        <v>1772169900</v>
      </c>
    </row>
    <row r="462" spans="1:17" x14ac:dyDescent="0.55000000000000004">
      <c r="A462">
        <v>1772170199</v>
      </c>
      <c r="B462" t="s">
        <v>6</v>
      </c>
      <c r="C462" t="s">
        <v>7</v>
      </c>
      <c r="D462">
        <v>5196.26</v>
      </c>
      <c r="E462">
        <v>5200.33</v>
      </c>
      <c r="F462">
        <v>5189.92</v>
      </c>
      <c r="G462">
        <v>5200.45</v>
      </c>
      <c r="H462">
        <v>5181.58</v>
      </c>
      <c r="I462">
        <v>5181.21</v>
      </c>
      <c r="J462">
        <v>5168.95</v>
      </c>
      <c r="O462" s="1">
        <f t="shared" si="21"/>
        <v>46080.229155092587</v>
      </c>
      <c r="P462" s="2">
        <f t="shared" si="22"/>
        <v>46080.229166666664</v>
      </c>
      <c r="Q462">
        <f t="shared" si="23"/>
        <v>1772170200</v>
      </c>
    </row>
    <row r="463" spans="1:17" x14ac:dyDescent="0.55000000000000004">
      <c r="A463">
        <v>1772170499</v>
      </c>
      <c r="B463" t="s">
        <v>6</v>
      </c>
      <c r="C463" t="s">
        <v>7</v>
      </c>
      <c r="D463">
        <v>5194.54</v>
      </c>
      <c r="E463">
        <v>5200.34</v>
      </c>
      <c r="F463">
        <v>5189.8900000000003</v>
      </c>
      <c r="G463">
        <v>5200.43</v>
      </c>
      <c r="H463">
        <v>5181.66</v>
      </c>
      <c r="I463">
        <v>5181.2299999999996</v>
      </c>
      <c r="J463">
        <v>5168.99</v>
      </c>
      <c r="O463" s="1">
        <f t="shared" si="21"/>
        <v>46080.232627314814</v>
      </c>
      <c r="P463" s="2">
        <f t="shared" si="22"/>
        <v>46080.232638888891</v>
      </c>
      <c r="Q463">
        <f t="shared" si="23"/>
        <v>1772170500</v>
      </c>
    </row>
    <row r="464" spans="1:17" x14ac:dyDescent="0.55000000000000004">
      <c r="A464">
        <v>1772170799</v>
      </c>
      <c r="B464" t="s">
        <v>6</v>
      </c>
      <c r="C464" t="s">
        <v>7</v>
      </c>
      <c r="D464">
        <v>5191.87</v>
      </c>
      <c r="E464">
        <v>5200.34</v>
      </c>
      <c r="F464">
        <v>5189.87</v>
      </c>
      <c r="G464">
        <v>5200.41</v>
      </c>
      <c r="H464">
        <v>5181.7299999999996</v>
      </c>
      <c r="I464">
        <v>5181.25</v>
      </c>
      <c r="J464">
        <v>5169.03</v>
      </c>
      <c r="O464" s="1">
        <f t="shared" si="21"/>
        <v>46080.23609953704</v>
      </c>
      <c r="P464" s="2">
        <f t="shared" si="22"/>
        <v>46080.236111111109</v>
      </c>
      <c r="Q464">
        <f t="shared" si="23"/>
        <v>1772170800</v>
      </c>
    </row>
    <row r="465" spans="1:17" x14ac:dyDescent="0.55000000000000004">
      <c r="A465">
        <v>1772171099</v>
      </c>
      <c r="B465" t="s">
        <v>6</v>
      </c>
      <c r="C465" t="s">
        <v>7</v>
      </c>
      <c r="D465">
        <v>5191.26</v>
      </c>
      <c r="E465">
        <v>5200.3500000000004</v>
      </c>
      <c r="F465">
        <v>5189.84</v>
      </c>
      <c r="G465">
        <v>5200.3999999999996</v>
      </c>
      <c r="H465">
        <v>5181.8100000000004</v>
      </c>
      <c r="I465">
        <v>5181.2700000000004</v>
      </c>
      <c r="J465">
        <v>5169.07</v>
      </c>
      <c r="O465" s="1">
        <f t="shared" si="21"/>
        <v>46080.239571759259</v>
      </c>
      <c r="P465" s="2">
        <f t="shared" si="22"/>
        <v>46080.239583333336</v>
      </c>
      <c r="Q465">
        <f t="shared" si="23"/>
        <v>1772171100</v>
      </c>
    </row>
    <row r="466" spans="1:17" x14ac:dyDescent="0.55000000000000004">
      <c r="A466">
        <v>1772171399</v>
      </c>
      <c r="B466" t="s">
        <v>6</v>
      </c>
      <c r="C466" t="s">
        <v>7</v>
      </c>
      <c r="D466">
        <v>5194.8599999999997</v>
      </c>
      <c r="E466">
        <v>5200.3500000000004</v>
      </c>
      <c r="F466">
        <v>5189.82</v>
      </c>
      <c r="G466">
        <v>5200.38</v>
      </c>
      <c r="H466">
        <v>5181.88</v>
      </c>
      <c r="I466">
        <v>5181.29</v>
      </c>
      <c r="J466">
        <v>5169.1099999999997</v>
      </c>
      <c r="O466" s="1">
        <f t="shared" si="21"/>
        <v>46080.243043981478</v>
      </c>
      <c r="P466" s="2">
        <f t="shared" si="22"/>
        <v>46080.243055555555</v>
      </c>
      <c r="Q466">
        <f t="shared" si="23"/>
        <v>1772171400</v>
      </c>
    </row>
    <row r="467" spans="1:17" x14ac:dyDescent="0.55000000000000004">
      <c r="A467">
        <v>1772171699</v>
      </c>
      <c r="B467" t="s">
        <v>6</v>
      </c>
      <c r="C467" t="s">
        <v>7</v>
      </c>
      <c r="D467">
        <v>5197.92</v>
      </c>
      <c r="E467">
        <v>5200.3599999999997</v>
      </c>
      <c r="F467">
        <v>5189.79</v>
      </c>
      <c r="G467">
        <v>5200.3599999999997</v>
      </c>
      <c r="H467">
        <v>5181.96</v>
      </c>
      <c r="I467">
        <v>5181.32</v>
      </c>
      <c r="J467">
        <v>5169.1499999999996</v>
      </c>
      <c r="K467">
        <v>5200.3599999999997</v>
      </c>
      <c r="O467" s="1">
        <f t="shared" si="21"/>
        <v>46080.246516203704</v>
      </c>
      <c r="P467" s="2">
        <f t="shared" si="22"/>
        <v>46080.246527777781</v>
      </c>
      <c r="Q467">
        <f t="shared" si="23"/>
        <v>1772171700</v>
      </c>
    </row>
    <row r="468" spans="1:17" x14ac:dyDescent="0.55000000000000004">
      <c r="A468">
        <v>1772171999</v>
      </c>
      <c r="B468" t="s">
        <v>6</v>
      </c>
      <c r="C468" t="s">
        <v>7</v>
      </c>
      <c r="D468">
        <v>5193.54</v>
      </c>
      <c r="E468">
        <v>5200.37</v>
      </c>
      <c r="F468">
        <v>5189.76</v>
      </c>
      <c r="G468">
        <v>5200.34</v>
      </c>
      <c r="H468">
        <v>5182.03</v>
      </c>
      <c r="I468">
        <v>5181.34</v>
      </c>
      <c r="J468">
        <v>5169.18</v>
      </c>
      <c r="O468" s="1">
        <f t="shared" si="21"/>
        <v>46080.24998842593</v>
      </c>
      <c r="P468" s="2">
        <f t="shared" si="22"/>
        <v>46080.25</v>
      </c>
      <c r="Q468">
        <f t="shared" si="23"/>
        <v>1772172000</v>
      </c>
    </row>
    <row r="469" spans="1:17" x14ac:dyDescent="0.55000000000000004">
      <c r="A469">
        <v>1772172299</v>
      </c>
      <c r="B469" t="s">
        <v>6</v>
      </c>
      <c r="C469" t="s">
        <v>7</v>
      </c>
      <c r="D469">
        <v>5194.7299999999996</v>
      </c>
      <c r="E469">
        <v>5200.37</v>
      </c>
      <c r="F469">
        <v>5189.74</v>
      </c>
      <c r="G469">
        <v>5200.32</v>
      </c>
      <c r="H469">
        <v>5182.1099999999997</v>
      </c>
      <c r="I469">
        <v>5181.3599999999997</v>
      </c>
      <c r="J469">
        <v>5169.22</v>
      </c>
      <c r="O469" s="1">
        <f t="shared" si="21"/>
        <v>46080.253460648149</v>
      </c>
      <c r="P469" s="2">
        <f t="shared" si="22"/>
        <v>46080.253472222219</v>
      </c>
      <c r="Q469">
        <f t="shared" si="23"/>
        <v>1772172300</v>
      </c>
    </row>
    <row r="470" spans="1:17" x14ac:dyDescent="0.55000000000000004">
      <c r="A470">
        <v>1772172599</v>
      </c>
      <c r="B470" t="s">
        <v>6</v>
      </c>
      <c r="C470" t="s">
        <v>7</v>
      </c>
      <c r="D470">
        <v>5197.1400000000003</v>
      </c>
      <c r="E470">
        <v>5200.38</v>
      </c>
      <c r="F470">
        <v>5189.71</v>
      </c>
      <c r="G470">
        <v>5200.3100000000004</v>
      </c>
      <c r="H470">
        <v>5182.18</v>
      </c>
      <c r="I470">
        <v>5181.38</v>
      </c>
      <c r="J470">
        <v>5169.26</v>
      </c>
      <c r="O470" s="1">
        <f t="shared" si="21"/>
        <v>46080.256932870368</v>
      </c>
      <c r="P470" s="2">
        <f t="shared" si="22"/>
        <v>46080.256944444445</v>
      </c>
      <c r="Q470">
        <f t="shared" si="23"/>
        <v>1772172600</v>
      </c>
    </row>
    <row r="471" spans="1:17" x14ac:dyDescent="0.55000000000000004">
      <c r="A471">
        <v>1772172899</v>
      </c>
      <c r="B471" t="s">
        <v>6</v>
      </c>
      <c r="C471" t="s">
        <v>7</v>
      </c>
      <c r="D471">
        <v>5195.58</v>
      </c>
      <c r="E471">
        <v>5200.38</v>
      </c>
      <c r="F471">
        <v>5189.6899999999996</v>
      </c>
      <c r="G471">
        <v>5200.29</v>
      </c>
      <c r="H471">
        <v>5182.26</v>
      </c>
      <c r="I471">
        <v>5181.3999999999996</v>
      </c>
      <c r="J471">
        <v>5169.3</v>
      </c>
      <c r="O471" s="1">
        <f t="shared" si="21"/>
        <v>46080.260405092587</v>
      </c>
      <c r="P471" s="2">
        <f t="shared" si="22"/>
        <v>46080.260416666664</v>
      </c>
      <c r="Q471">
        <f t="shared" si="23"/>
        <v>1772172900</v>
      </c>
    </row>
    <row r="472" spans="1:17" x14ac:dyDescent="0.55000000000000004">
      <c r="A472">
        <v>1772173199</v>
      </c>
      <c r="B472" t="s">
        <v>6</v>
      </c>
      <c r="C472" t="s">
        <v>7</v>
      </c>
      <c r="D472">
        <v>5195</v>
      </c>
      <c r="E472">
        <v>5200.3900000000003</v>
      </c>
      <c r="F472">
        <v>5189.66</v>
      </c>
      <c r="G472">
        <v>5200.2700000000004</v>
      </c>
      <c r="H472">
        <v>5182.34</v>
      </c>
      <c r="I472">
        <v>5181.43</v>
      </c>
      <c r="J472">
        <v>5169.34</v>
      </c>
      <c r="O472" s="1">
        <f t="shared" si="21"/>
        <v>46080.263877314814</v>
      </c>
      <c r="P472" s="2">
        <f t="shared" si="22"/>
        <v>46080.263888888891</v>
      </c>
      <c r="Q472">
        <f t="shared" si="23"/>
        <v>1772173200</v>
      </c>
    </row>
    <row r="473" spans="1:17" x14ac:dyDescent="0.55000000000000004">
      <c r="A473">
        <v>1772173499</v>
      </c>
      <c r="B473" t="s">
        <v>6</v>
      </c>
      <c r="C473" t="s">
        <v>7</v>
      </c>
      <c r="D473">
        <v>5193.22</v>
      </c>
      <c r="E473">
        <v>5200.3900000000003</v>
      </c>
      <c r="F473">
        <v>5189.63</v>
      </c>
      <c r="G473">
        <v>5200.25</v>
      </c>
      <c r="H473">
        <v>5182.41</v>
      </c>
      <c r="I473">
        <v>5181.45</v>
      </c>
      <c r="J473">
        <v>5169.38</v>
      </c>
      <c r="O473" s="1">
        <f t="shared" si="21"/>
        <v>46080.26734953704</v>
      </c>
      <c r="P473" s="2">
        <f t="shared" si="22"/>
        <v>46080.267361111109</v>
      </c>
      <c r="Q473">
        <f t="shared" si="23"/>
        <v>1772173500</v>
      </c>
    </row>
    <row r="474" spans="1:17" x14ac:dyDescent="0.55000000000000004">
      <c r="A474">
        <v>1772173799</v>
      </c>
      <c r="B474" t="s">
        <v>6</v>
      </c>
      <c r="C474" t="s">
        <v>7</v>
      </c>
      <c r="D474">
        <v>5192.34</v>
      </c>
      <c r="E474">
        <v>5200.3999999999996</v>
      </c>
      <c r="F474">
        <v>5189.6099999999997</v>
      </c>
      <c r="G474">
        <v>5200.24</v>
      </c>
      <c r="H474">
        <v>5182.49</v>
      </c>
      <c r="I474">
        <v>5181.47</v>
      </c>
      <c r="J474">
        <v>5169.42</v>
      </c>
      <c r="O474" s="1">
        <f t="shared" si="21"/>
        <v>46080.270821759259</v>
      </c>
      <c r="P474" s="2">
        <f t="shared" si="22"/>
        <v>46080.270833333336</v>
      </c>
      <c r="Q474">
        <f t="shared" si="23"/>
        <v>1772173800</v>
      </c>
    </row>
    <row r="475" spans="1:17" x14ac:dyDescent="0.55000000000000004">
      <c r="A475">
        <v>1772174099</v>
      </c>
      <c r="B475" t="s">
        <v>6</v>
      </c>
      <c r="C475" t="s">
        <v>7</v>
      </c>
      <c r="D475">
        <v>5194.18</v>
      </c>
      <c r="E475">
        <v>5200.3999999999996</v>
      </c>
      <c r="F475">
        <v>5189.58</v>
      </c>
      <c r="G475">
        <v>5200.22</v>
      </c>
      <c r="H475">
        <v>5182.5600000000004</v>
      </c>
      <c r="I475">
        <v>5181.49</v>
      </c>
      <c r="J475">
        <v>5169.46</v>
      </c>
      <c r="O475" s="1">
        <f t="shared" si="21"/>
        <v>46080.274293981478</v>
      </c>
      <c r="P475" s="2">
        <f t="shared" si="22"/>
        <v>46080.274305555555</v>
      </c>
      <c r="Q475">
        <f t="shared" si="23"/>
        <v>1772174100</v>
      </c>
    </row>
    <row r="476" spans="1:17" x14ac:dyDescent="0.55000000000000004">
      <c r="A476">
        <v>1772174399</v>
      </c>
      <c r="B476" t="s">
        <v>6</v>
      </c>
      <c r="C476" t="s">
        <v>7</v>
      </c>
      <c r="D476">
        <v>5193.45</v>
      </c>
      <c r="E476">
        <v>5200.41</v>
      </c>
      <c r="F476">
        <v>5189.5600000000004</v>
      </c>
      <c r="G476">
        <v>5200.2</v>
      </c>
      <c r="H476">
        <v>5182.6400000000003</v>
      </c>
      <c r="I476">
        <v>5181.5200000000004</v>
      </c>
      <c r="J476">
        <v>5169.49</v>
      </c>
      <c r="O476" s="1">
        <f t="shared" si="21"/>
        <v>46080.277766203704</v>
      </c>
      <c r="P476" s="2">
        <f t="shared" si="22"/>
        <v>46080.277777777781</v>
      </c>
      <c r="Q476">
        <f t="shared" si="23"/>
        <v>1772174400</v>
      </c>
    </row>
    <row r="477" spans="1:17" x14ac:dyDescent="0.55000000000000004">
      <c r="A477">
        <v>1772174699</v>
      </c>
      <c r="B477" t="s">
        <v>6</v>
      </c>
      <c r="C477" t="s">
        <v>7</v>
      </c>
      <c r="D477">
        <v>5191.8900000000003</v>
      </c>
      <c r="E477">
        <v>5200.42</v>
      </c>
      <c r="F477">
        <v>5189.53</v>
      </c>
      <c r="G477">
        <v>5200.18</v>
      </c>
      <c r="H477">
        <v>5182.71</v>
      </c>
      <c r="I477">
        <v>5181.54</v>
      </c>
      <c r="J477">
        <v>5169.53</v>
      </c>
      <c r="O477" s="1">
        <f t="shared" si="21"/>
        <v>46080.28123842593</v>
      </c>
      <c r="P477" s="2">
        <f t="shared" si="22"/>
        <v>46080.28125</v>
      </c>
      <c r="Q477">
        <f t="shared" si="23"/>
        <v>1772174700</v>
      </c>
    </row>
    <row r="478" spans="1:17" x14ac:dyDescent="0.55000000000000004">
      <c r="A478">
        <v>1772174999</v>
      </c>
      <c r="B478" t="s">
        <v>6</v>
      </c>
      <c r="C478" t="s">
        <v>7</v>
      </c>
      <c r="D478">
        <v>5188.8500000000004</v>
      </c>
      <c r="E478">
        <v>5200.42</v>
      </c>
      <c r="F478">
        <v>5189.51</v>
      </c>
      <c r="G478">
        <v>5200.17</v>
      </c>
      <c r="H478">
        <v>5182.79</v>
      </c>
      <c r="I478">
        <v>5181.5600000000004</v>
      </c>
      <c r="J478">
        <v>5169.57</v>
      </c>
      <c r="O478" s="1">
        <f t="shared" si="21"/>
        <v>46080.284710648149</v>
      </c>
      <c r="P478" s="2">
        <f t="shared" si="22"/>
        <v>46080.284722222219</v>
      </c>
      <c r="Q478">
        <f t="shared" si="23"/>
        <v>1772175000</v>
      </c>
    </row>
    <row r="479" spans="1:17" x14ac:dyDescent="0.55000000000000004">
      <c r="A479">
        <v>1772175299</v>
      </c>
      <c r="B479" t="s">
        <v>6</v>
      </c>
      <c r="C479" t="s">
        <v>7</v>
      </c>
      <c r="D479">
        <v>5185.71</v>
      </c>
      <c r="E479">
        <v>5200.43</v>
      </c>
      <c r="F479">
        <v>5189.4799999999996</v>
      </c>
      <c r="G479">
        <v>5200.1499999999996</v>
      </c>
      <c r="H479">
        <v>5182.87</v>
      </c>
      <c r="I479">
        <v>5181.58</v>
      </c>
      <c r="J479">
        <v>5169.6099999999997</v>
      </c>
      <c r="O479" s="1">
        <f t="shared" si="21"/>
        <v>46080.288182870368</v>
      </c>
      <c r="P479" s="2">
        <f t="shared" si="22"/>
        <v>46080.288194444445</v>
      </c>
      <c r="Q479">
        <f t="shared" si="23"/>
        <v>1772175300</v>
      </c>
    </row>
    <row r="480" spans="1:17" x14ac:dyDescent="0.55000000000000004">
      <c r="A480">
        <v>1772175599</v>
      </c>
      <c r="B480" t="s">
        <v>6</v>
      </c>
      <c r="C480" t="s">
        <v>7</v>
      </c>
      <c r="D480">
        <v>5185.28</v>
      </c>
      <c r="E480">
        <v>5200.43</v>
      </c>
      <c r="F480">
        <v>5189.45</v>
      </c>
      <c r="G480">
        <v>5200.13</v>
      </c>
      <c r="H480">
        <v>5182.9399999999996</v>
      </c>
      <c r="I480">
        <v>5181.6000000000004</v>
      </c>
      <c r="J480">
        <v>5169.6499999999996</v>
      </c>
      <c r="O480" s="1">
        <f t="shared" si="21"/>
        <v>46080.291655092587</v>
      </c>
      <c r="P480" s="2">
        <f t="shared" si="22"/>
        <v>46080.291666666664</v>
      </c>
      <c r="Q480">
        <f t="shared" si="23"/>
        <v>1772175600</v>
      </c>
    </row>
    <row r="481" spans="1:17" x14ac:dyDescent="0.55000000000000004">
      <c r="A481">
        <v>1772175899</v>
      </c>
      <c r="B481" t="s">
        <v>6</v>
      </c>
      <c r="C481" t="s">
        <v>7</v>
      </c>
      <c r="D481">
        <v>5187.16</v>
      </c>
      <c r="E481">
        <v>5200.4399999999996</v>
      </c>
      <c r="F481">
        <v>5189.43</v>
      </c>
      <c r="G481">
        <v>5200.1099999999997</v>
      </c>
      <c r="H481">
        <v>5183.0200000000004</v>
      </c>
      <c r="I481">
        <v>5181.63</v>
      </c>
      <c r="J481">
        <v>5169.6899999999996</v>
      </c>
      <c r="O481" s="1">
        <f t="shared" si="21"/>
        <v>46080.295127314814</v>
      </c>
      <c r="P481" s="2">
        <f t="shared" si="22"/>
        <v>46080.295138888891</v>
      </c>
      <c r="Q481">
        <f t="shared" si="23"/>
        <v>1772175900</v>
      </c>
    </row>
    <row r="482" spans="1:17" x14ac:dyDescent="0.55000000000000004">
      <c r="A482">
        <v>1772176199</v>
      </c>
      <c r="B482" t="s">
        <v>6</v>
      </c>
      <c r="C482" t="s">
        <v>7</v>
      </c>
      <c r="D482">
        <v>5181.7</v>
      </c>
      <c r="E482">
        <v>5200.4399999999996</v>
      </c>
      <c r="F482">
        <v>5189.3999999999996</v>
      </c>
      <c r="G482">
        <v>5200.1000000000004</v>
      </c>
      <c r="H482">
        <v>5183.09</v>
      </c>
      <c r="I482">
        <v>5181.6499999999996</v>
      </c>
      <c r="J482">
        <v>5169.7299999999996</v>
      </c>
      <c r="O482" s="1">
        <f t="shared" si="21"/>
        <v>46080.29859953704</v>
      </c>
      <c r="P482" s="2">
        <f t="shared" si="22"/>
        <v>46080.298611111109</v>
      </c>
      <c r="Q482">
        <f t="shared" si="23"/>
        <v>1772176200</v>
      </c>
    </row>
    <row r="483" spans="1:17" x14ac:dyDescent="0.55000000000000004">
      <c r="A483">
        <v>1772176499</v>
      </c>
      <c r="B483" t="s">
        <v>6</v>
      </c>
      <c r="C483" t="s">
        <v>7</v>
      </c>
      <c r="D483">
        <v>5177.62</v>
      </c>
      <c r="E483">
        <v>5200.45</v>
      </c>
      <c r="F483">
        <v>5189.38</v>
      </c>
      <c r="G483">
        <v>5200.08</v>
      </c>
      <c r="H483">
        <v>5183.17</v>
      </c>
      <c r="I483">
        <v>5181.67</v>
      </c>
      <c r="J483">
        <v>5169.7700000000004</v>
      </c>
      <c r="O483" s="1">
        <f t="shared" si="21"/>
        <v>46080.302071759259</v>
      </c>
      <c r="P483" s="2">
        <f t="shared" si="22"/>
        <v>46080.302083333336</v>
      </c>
      <c r="Q483">
        <f t="shared" si="23"/>
        <v>1772176500</v>
      </c>
    </row>
    <row r="484" spans="1:17" x14ac:dyDescent="0.55000000000000004">
      <c r="A484">
        <v>1772176799</v>
      </c>
      <c r="B484" t="s">
        <v>6</v>
      </c>
      <c r="C484" t="s">
        <v>7</v>
      </c>
      <c r="D484">
        <v>5182.82</v>
      </c>
      <c r="E484">
        <v>5200.45</v>
      </c>
      <c r="F484">
        <v>5189.3500000000004</v>
      </c>
      <c r="G484">
        <v>5200.0600000000004</v>
      </c>
      <c r="H484">
        <v>5183.24</v>
      </c>
      <c r="I484">
        <v>5181.6899999999996</v>
      </c>
      <c r="J484">
        <v>5169.8</v>
      </c>
      <c r="O484" s="1">
        <f t="shared" si="21"/>
        <v>46080.305543981478</v>
      </c>
      <c r="P484" s="2">
        <f t="shared" si="22"/>
        <v>46080.305555555555</v>
      </c>
      <c r="Q484">
        <f t="shared" si="23"/>
        <v>1772176800</v>
      </c>
    </row>
    <row r="485" spans="1:17" x14ac:dyDescent="0.55000000000000004">
      <c r="A485">
        <v>1772177099</v>
      </c>
      <c r="B485" t="s">
        <v>6</v>
      </c>
      <c r="C485" t="s">
        <v>7</v>
      </c>
      <c r="D485">
        <v>5178.6400000000003</v>
      </c>
      <c r="E485">
        <v>5200.46</v>
      </c>
      <c r="F485">
        <v>5189.32</v>
      </c>
      <c r="G485">
        <v>5200.04</v>
      </c>
      <c r="H485">
        <v>5183.32</v>
      </c>
      <c r="I485">
        <v>5181.71</v>
      </c>
      <c r="J485">
        <v>5169.84</v>
      </c>
      <c r="O485" s="1">
        <f t="shared" si="21"/>
        <v>46080.309016203704</v>
      </c>
      <c r="P485" s="2">
        <f t="shared" si="22"/>
        <v>46080.309027777781</v>
      </c>
      <c r="Q485">
        <f t="shared" si="23"/>
        <v>1772177100</v>
      </c>
    </row>
    <row r="486" spans="1:17" x14ac:dyDescent="0.55000000000000004">
      <c r="A486">
        <v>1772177399</v>
      </c>
      <c r="B486" t="s">
        <v>6</v>
      </c>
      <c r="C486" t="s">
        <v>7</v>
      </c>
      <c r="D486">
        <v>5180.1899999999996</v>
      </c>
      <c r="E486">
        <v>5200.47</v>
      </c>
      <c r="F486">
        <v>5189.3</v>
      </c>
      <c r="G486">
        <v>5200.03</v>
      </c>
      <c r="H486">
        <v>5183.3900000000003</v>
      </c>
      <c r="I486">
        <v>5181.74</v>
      </c>
      <c r="J486">
        <v>5169.88</v>
      </c>
      <c r="O486" s="1">
        <f t="shared" si="21"/>
        <v>46080.31248842593</v>
      </c>
      <c r="P486" s="2">
        <f t="shared" si="22"/>
        <v>46080.3125</v>
      </c>
      <c r="Q486">
        <f t="shared" si="23"/>
        <v>1772177400</v>
      </c>
    </row>
    <row r="487" spans="1:17" x14ac:dyDescent="0.55000000000000004">
      <c r="A487">
        <v>1772177699</v>
      </c>
      <c r="B487" t="s">
        <v>6</v>
      </c>
      <c r="C487" t="s">
        <v>7</v>
      </c>
      <c r="D487">
        <v>5182.7</v>
      </c>
      <c r="E487">
        <v>5200.47</v>
      </c>
      <c r="F487">
        <v>5189.2700000000004</v>
      </c>
      <c r="G487">
        <v>5200.01</v>
      </c>
      <c r="H487">
        <v>5183.47</v>
      </c>
      <c r="I487">
        <v>5181.76</v>
      </c>
      <c r="J487">
        <v>5169.92</v>
      </c>
      <c r="O487" s="1">
        <f t="shared" si="21"/>
        <v>46080.315960648149</v>
      </c>
      <c r="P487" s="2">
        <f t="shared" si="22"/>
        <v>46080.315972222219</v>
      </c>
      <c r="Q487">
        <f t="shared" si="23"/>
        <v>1772177700</v>
      </c>
    </row>
    <row r="488" spans="1:17" x14ac:dyDescent="0.55000000000000004">
      <c r="A488">
        <v>1772177999</v>
      </c>
      <c r="B488" t="s">
        <v>6</v>
      </c>
      <c r="C488" t="s">
        <v>7</v>
      </c>
      <c r="D488">
        <v>5180.5200000000004</v>
      </c>
      <c r="E488">
        <v>5200.4799999999996</v>
      </c>
      <c r="F488">
        <v>5189.25</v>
      </c>
      <c r="G488">
        <v>5199.99</v>
      </c>
      <c r="H488">
        <v>5183.55</v>
      </c>
      <c r="I488">
        <v>5181.78</v>
      </c>
      <c r="J488">
        <v>5169.96</v>
      </c>
      <c r="O488" s="1">
        <f t="shared" si="21"/>
        <v>46080.319432870368</v>
      </c>
      <c r="P488" s="2">
        <f t="shared" si="22"/>
        <v>46080.319444444445</v>
      </c>
      <c r="Q488">
        <f t="shared" si="23"/>
        <v>1772178000</v>
      </c>
    </row>
    <row r="489" spans="1:17" x14ac:dyDescent="0.55000000000000004">
      <c r="A489">
        <v>1772178299</v>
      </c>
      <c r="B489" t="s">
        <v>6</v>
      </c>
      <c r="C489" t="s">
        <v>7</v>
      </c>
      <c r="D489">
        <v>5181.24</v>
      </c>
      <c r="E489">
        <v>5200.4799999999996</v>
      </c>
      <c r="F489">
        <v>5189.22</v>
      </c>
      <c r="G489">
        <v>5199.97</v>
      </c>
      <c r="H489">
        <v>5183.62</v>
      </c>
      <c r="I489">
        <v>5181.8</v>
      </c>
      <c r="J489">
        <v>5170</v>
      </c>
      <c r="O489" s="1">
        <f t="shared" si="21"/>
        <v>46080.322905092587</v>
      </c>
      <c r="P489" s="2">
        <f t="shared" si="22"/>
        <v>46080.322916666664</v>
      </c>
      <c r="Q489">
        <f t="shared" si="23"/>
        <v>1772178300</v>
      </c>
    </row>
    <row r="490" spans="1:17" x14ac:dyDescent="0.55000000000000004">
      <c r="A490">
        <v>1772178599</v>
      </c>
      <c r="B490" t="s">
        <v>6</v>
      </c>
      <c r="C490" t="s">
        <v>7</v>
      </c>
      <c r="D490">
        <v>5179.6499999999996</v>
      </c>
      <c r="E490">
        <v>5200.49</v>
      </c>
      <c r="F490">
        <v>5189.1899999999996</v>
      </c>
      <c r="G490">
        <v>5199.96</v>
      </c>
      <c r="H490">
        <v>5183.7</v>
      </c>
      <c r="I490">
        <v>5181.83</v>
      </c>
      <c r="J490">
        <v>5170.04</v>
      </c>
      <c r="O490" s="1">
        <f t="shared" si="21"/>
        <v>46080.326377314814</v>
      </c>
      <c r="P490" s="2">
        <f t="shared" si="22"/>
        <v>46080.326388888891</v>
      </c>
      <c r="Q490">
        <f t="shared" si="23"/>
        <v>1772178600</v>
      </c>
    </row>
    <row r="491" spans="1:17" x14ac:dyDescent="0.55000000000000004">
      <c r="A491">
        <v>1772178899</v>
      </c>
      <c r="B491" t="s">
        <v>6</v>
      </c>
      <c r="C491" t="s">
        <v>7</v>
      </c>
      <c r="D491">
        <v>5176.1000000000004</v>
      </c>
      <c r="E491">
        <v>5200.49</v>
      </c>
      <c r="F491">
        <v>5189.17</v>
      </c>
      <c r="G491">
        <v>5199.9399999999996</v>
      </c>
      <c r="H491">
        <v>5183.7700000000004</v>
      </c>
      <c r="I491">
        <v>5181.8500000000004</v>
      </c>
      <c r="J491">
        <v>5170.08</v>
      </c>
      <c r="O491" s="1">
        <f t="shared" si="21"/>
        <v>46080.32984953704</v>
      </c>
      <c r="P491" s="2">
        <f t="shared" si="22"/>
        <v>46080.329861111109</v>
      </c>
      <c r="Q491">
        <f t="shared" si="23"/>
        <v>1772178900</v>
      </c>
    </row>
    <row r="492" spans="1:17" x14ac:dyDescent="0.55000000000000004">
      <c r="A492">
        <v>1772179199</v>
      </c>
      <c r="B492" t="s">
        <v>6</v>
      </c>
      <c r="C492" t="s">
        <v>7</v>
      </c>
      <c r="D492">
        <v>5180.66</v>
      </c>
      <c r="E492">
        <v>5200.5</v>
      </c>
      <c r="F492">
        <v>5189.1400000000003</v>
      </c>
      <c r="G492">
        <v>5199.92</v>
      </c>
      <c r="H492">
        <v>5183.8500000000004</v>
      </c>
      <c r="I492">
        <v>5181.87</v>
      </c>
      <c r="J492">
        <v>5170.1099999999997</v>
      </c>
      <c r="O492" s="1">
        <f t="shared" si="21"/>
        <v>46080.333321759259</v>
      </c>
      <c r="P492" s="2">
        <f t="shared" si="22"/>
        <v>46080.333333333336</v>
      </c>
      <c r="Q492">
        <f t="shared" si="23"/>
        <v>1772179200</v>
      </c>
    </row>
    <row r="493" spans="1:17" x14ac:dyDescent="0.55000000000000004">
      <c r="A493">
        <v>1772179499</v>
      </c>
      <c r="B493" t="s">
        <v>6</v>
      </c>
      <c r="C493" t="s">
        <v>7</v>
      </c>
      <c r="D493">
        <v>5180.62</v>
      </c>
      <c r="E493">
        <v>5200.51</v>
      </c>
      <c r="F493">
        <v>5189.12</v>
      </c>
      <c r="G493">
        <v>5199.8999999999996</v>
      </c>
      <c r="H493">
        <v>5183.92</v>
      </c>
      <c r="I493">
        <v>5181.8900000000003</v>
      </c>
      <c r="J493">
        <v>5170.1499999999996</v>
      </c>
      <c r="O493" s="1">
        <f t="shared" si="21"/>
        <v>46080.336793981478</v>
      </c>
      <c r="P493" s="2">
        <f t="shared" si="22"/>
        <v>46080.336805555555</v>
      </c>
      <c r="Q493">
        <f t="shared" si="23"/>
        <v>1772179500</v>
      </c>
    </row>
    <row r="494" spans="1:17" x14ac:dyDescent="0.55000000000000004">
      <c r="A494">
        <v>1772179799</v>
      </c>
      <c r="B494" t="s">
        <v>6</v>
      </c>
      <c r="C494" t="s">
        <v>7</v>
      </c>
      <c r="D494">
        <v>5178.43</v>
      </c>
      <c r="E494">
        <v>5200.51</v>
      </c>
      <c r="F494">
        <v>5189.09</v>
      </c>
      <c r="G494">
        <v>5199.8900000000003</v>
      </c>
      <c r="H494">
        <v>5184</v>
      </c>
      <c r="I494">
        <v>5181.91</v>
      </c>
      <c r="J494">
        <v>5170.1899999999996</v>
      </c>
      <c r="O494" s="1">
        <f t="shared" si="21"/>
        <v>46080.340266203704</v>
      </c>
      <c r="P494" s="2">
        <f t="shared" si="22"/>
        <v>46080.340277777781</v>
      </c>
      <c r="Q494">
        <f t="shared" si="23"/>
        <v>1772179800</v>
      </c>
    </row>
    <row r="495" spans="1:17" x14ac:dyDescent="0.55000000000000004">
      <c r="A495">
        <v>1772180099</v>
      </c>
      <c r="B495" t="s">
        <v>6</v>
      </c>
      <c r="C495" t="s">
        <v>7</v>
      </c>
      <c r="D495">
        <v>5178.8999999999996</v>
      </c>
      <c r="E495">
        <v>5200.5200000000004</v>
      </c>
      <c r="F495">
        <v>5189.0600000000004</v>
      </c>
      <c r="G495">
        <v>5199.87</v>
      </c>
      <c r="H495">
        <v>5184.08</v>
      </c>
      <c r="I495">
        <v>5181.9399999999996</v>
      </c>
      <c r="J495">
        <v>5170.2299999999996</v>
      </c>
      <c r="O495" s="1">
        <f t="shared" si="21"/>
        <v>46080.34373842593</v>
      </c>
      <c r="P495" s="2">
        <f t="shared" si="22"/>
        <v>46080.34375</v>
      </c>
      <c r="Q495">
        <f t="shared" si="23"/>
        <v>1772180100</v>
      </c>
    </row>
    <row r="496" spans="1:17" x14ac:dyDescent="0.55000000000000004">
      <c r="A496">
        <v>1772180399</v>
      </c>
      <c r="B496" t="s">
        <v>6</v>
      </c>
      <c r="C496" t="s">
        <v>7</v>
      </c>
      <c r="D496">
        <v>5175</v>
      </c>
      <c r="E496">
        <v>5200.5200000000004</v>
      </c>
      <c r="F496">
        <v>5189.04</v>
      </c>
      <c r="G496">
        <v>5199.8500000000004</v>
      </c>
      <c r="H496">
        <v>5184.1499999999996</v>
      </c>
      <c r="I496">
        <v>5181.96</v>
      </c>
      <c r="J496">
        <v>5170.2700000000004</v>
      </c>
      <c r="O496" s="1">
        <f t="shared" si="21"/>
        <v>46080.347210648149</v>
      </c>
      <c r="P496" s="2">
        <f t="shared" si="22"/>
        <v>46080.347222222219</v>
      </c>
      <c r="Q496">
        <f t="shared" si="23"/>
        <v>1772180400</v>
      </c>
    </row>
    <row r="497" spans="1:17" x14ac:dyDescent="0.55000000000000004">
      <c r="A497">
        <v>1772180699</v>
      </c>
      <c r="B497" t="s">
        <v>6</v>
      </c>
      <c r="C497" t="s">
        <v>7</v>
      </c>
      <c r="D497">
        <v>5177.6099999999997</v>
      </c>
      <c r="E497">
        <v>5200.53</v>
      </c>
      <c r="F497">
        <v>5189.01</v>
      </c>
      <c r="G497">
        <v>5199.83</v>
      </c>
      <c r="H497">
        <v>5184.2299999999996</v>
      </c>
      <c r="I497">
        <v>5181.9799999999996</v>
      </c>
      <c r="J497">
        <v>5170.3100000000004</v>
      </c>
      <c r="O497" s="1">
        <f t="shared" si="21"/>
        <v>46080.350682870368</v>
      </c>
      <c r="P497" s="2">
        <f t="shared" si="22"/>
        <v>46080.350694444445</v>
      </c>
      <c r="Q497">
        <f t="shared" si="23"/>
        <v>1772180700</v>
      </c>
    </row>
    <row r="498" spans="1:17" x14ac:dyDescent="0.55000000000000004">
      <c r="A498">
        <v>1772180999</v>
      </c>
      <c r="B498" t="s">
        <v>6</v>
      </c>
      <c r="C498" t="s">
        <v>7</v>
      </c>
      <c r="D498">
        <v>5181.78</v>
      </c>
      <c r="E498">
        <v>5200.53</v>
      </c>
      <c r="F498">
        <v>5188.99</v>
      </c>
      <c r="G498">
        <v>5199.82</v>
      </c>
      <c r="H498">
        <v>5184.3</v>
      </c>
      <c r="I498">
        <v>5182</v>
      </c>
      <c r="J498">
        <v>5170.3500000000004</v>
      </c>
      <c r="O498" s="1">
        <f t="shared" si="21"/>
        <v>46080.354155092587</v>
      </c>
      <c r="P498" s="2">
        <f t="shared" si="22"/>
        <v>46080.354166666664</v>
      </c>
      <c r="Q498">
        <f t="shared" si="23"/>
        <v>1772181000</v>
      </c>
    </row>
    <row r="499" spans="1:17" x14ac:dyDescent="0.55000000000000004">
      <c r="A499">
        <v>1772181299</v>
      </c>
      <c r="B499" t="s">
        <v>6</v>
      </c>
      <c r="C499" t="s">
        <v>7</v>
      </c>
      <c r="D499">
        <v>5180.34</v>
      </c>
      <c r="E499">
        <v>5200.54</v>
      </c>
      <c r="F499">
        <v>5188.96</v>
      </c>
      <c r="G499">
        <v>5199.8</v>
      </c>
      <c r="H499">
        <v>5184.38</v>
      </c>
      <c r="I499">
        <v>5182.0200000000004</v>
      </c>
      <c r="J499">
        <v>5170.38</v>
      </c>
      <c r="O499" s="1">
        <f t="shared" si="21"/>
        <v>46080.357627314814</v>
      </c>
      <c r="P499" s="2">
        <f t="shared" si="22"/>
        <v>46080.357638888891</v>
      </c>
      <c r="Q499">
        <f t="shared" si="23"/>
        <v>1772181300</v>
      </c>
    </row>
    <row r="500" spans="1:17" x14ac:dyDescent="0.55000000000000004">
      <c r="A500">
        <v>1772181599</v>
      </c>
      <c r="B500" t="s">
        <v>6</v>
      </c>
      <c r="C500" t="s">
        <v>7</v>
      </c>
      <c r="D500">
        <v>5180.32</v>
      </c>
      <c r="E500">
        <v>5200.54</v>
      </c>
      <c r="F500">
        <v>5188.93</v>
      </c>
      <c r="G500">
        <v>5199.78</v>
      </c>
      <c r="H500">
        <v>5184.45</v>
      </c>
      <c r="I500">
        <v>5182.05</v>
      </c>
      <c r="J500">
        <v>5170.42</v>
      </c>
      <c r="O500" s="1">
        <f t="shared" si="21"/>
        <v>46080.36109953704</v>
      </c>
      <c r="P500" s="2">
        <f t="shared" si="22"/>
        <v>46080.361111111109</v>
      </c>
      <c r="Q500">
        <f t="shared" si="23"/>
        <v>1772181600</v>
      </c>
    </row>
    <row r="501" spans="1:17" x14ac:dyDescent="0.55000000000000004">
      <c r="A501">
        <v>1772181899</v>
      </c>
      <c r="B501" t="s">
        <v>6</v>
      </c>
      <c r="C501" t="s">
        <v>7</v>
      </c>
      <c r="D501">
        <v>5181.58</v>
      </c>
      <c r="E501">
        <v>5200.55</v>
      </c>
      <c r="F501">
        <v>5188.91</v>
      </c>
      <c r="G501">
        <v>5199.76</v>
      </c>
      <c r="H501">
        <v>5184.53</v>
      </c>
      <c r="I501">
        <v>5182.07</v>
      </c>
      <c r="J501">
        <v>5170.46</v>
      </c>
      <c r="O501" s="1">
        <f t="shared" si="21"/>
        <v>46080.364571759259</v>
      </c>
      <c r="P501" s="2">
        <f t="shared" si="22"/>
        <v>46080.364583333336</v>
      </c>
      <c r="Q501">
        <f t="shared" si="23"/>
        <v>1772181900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030A0"/>
  </sheetPr>
  <dimension ref="A1:K501"/>
  <sheetViews>
    <sheetView zoomScale="70" zoomScaleNormal="70" workbookViewId="0">
      <selection activeCell="I5" sqref="I5"/>
    </sheetView>
  </sheetViews>
  <sheetFormatPr defaultRowHeight="14.4" x14ac:dyDescent="0.55000000000000004"/>
  <cols>
    <col min="1" max="1" width="10.68359375" bestFit="1" customWidth="1"/>
    <col min="5" max="5" width="9.89453125" bestFit="1" customWidth="1"/>
    <col min="6" max="6" width="9.3671875" bestFit="1" customWidth="1"/>
    <col min="9" max="9" width="17.41796875" bestFit="1" customWidth="1"/>
    <col min="10" max="10" width="14.83984375" bestFit="1" customWidth="1"/>
    <col min="11" max="11" width="17.47265625" bestFit="1" customWidth="1"/>
  </cols>
  <sheetData>
    <row r="1" spans="1:1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21</v>
      </c>
      <c r="F1" t="s">
        <v>22</v>
      </c>
      <c r="G1" t="s">
        <v>23</v>
      </c>
      <c r="I1" t="s">
        <v>27</v>
      </c>
      <c r="J1" t="s">
        <v>28</v>
      </c>
      <c r="K1" t="s">
        <v>29</v>
      </c>
    </row>
    <row r="2" spans="1:11" x14ac:dyDescent="0.55000000000000004">
      <c r="A2">
        <v>1772024998</v>
      </c>
      <c r="B2" t="s">
        <v>6</v>
      </c>
      <c r="C2" t="s">
        <v>7</v>
      </c>
      <c r="D2">
        <v>5187.2</v>
      </c>
      <c r="E2">
        <v>0</v>
      </c>
      <c r="F2">
        <v>0</v>
      </c>
      <c r="G2">
        <v>5181.08</v>
      </c>
      <c r="I2" s="1">
        <f t="shared" ref="I2:I65" si="0">(A2/86400)+25569</f>
        <v>46078.548587962963</v>
      </c>
      <c r="J2" s="2">
        <f t="shared" ref="J2:J65" si="1">CEILING(INT(I2*1440)/1440*288,1)/288</f>
        <v>46078.548611111109</v>
      </c>
      <c r="K2">
        <f>MROUND((J2-25569)*86400,300)</f>
        <v>1772025000</v>
      </c>
    </row>
    <row r="3" spans="1:11" x14ac:dyDescent="0.55000000000000004">
      <c r="A3">
        <v>1772025298</v>
      </c>
      <c r="B3" t="s">
        <v>6</v>
      </c>
      <c r="C3" t="s">
        <v>7</v>
      </c>
      <c r="D3">
        <v>5187</v>
      </c>
      <c r="E3">
        <v>0</v>
      </c>
      <c r="F3">
        <v>0</v>
      </c>
      <c r="G3">
        <v>5181.54</v>
      </c>
      <c r="I3" s="1">
        <f t="shared" si="0"/>
        <v>46078.552060185189</v>
      </c>
      <c r="J3" s="2">
        <f t="shared" si="1"/>
        <v>46078.552083333336</v>
      </c>
      <c r="K3">
        <f t="shared" ref="K3:K66" si="2">MROUND((J3-25569)*86400,300)</f>
        <v>1772025300</v>
      </c>
    </row>
    <row r="4" spans="1:11" x14ac:dyDescent="0.55000000000000004">
      <c r="A4">
        <v>1772025598</v>
      </c>
      <c r="B4" t="s">
        <v>6</v>
      </c>
      <c r="C4" t="s">
        <v>7</v>
      </c>
      <c r="D4">
        <v>5191.13</v>
      </c>
      <c r="E4">
        <v>5191.47</v>
      </c>
      <c r="F4">
        <v>0</v>
      </c>
      <c r="G4">
        <v>5182.12</v>
      </c>
      <c r="I4" s="1">
        <f t="shared" si="0"/>
        <v>46078.555532407408</v>
      </c>
      <c r="J4" s="2">
        <f t="shared" si="1"/>
        <v>46078.555555555555</v>
      </c>
      <c r="K4">
        <f t="shared" si="2"/>
        <v>1772025600</v>
      </c>
    </row>
    <row r="5" spans="1:11" x14ac:dyDescent="0.55000000000000004">
      <c r="A5">
        <v>1772025898</v>
      </c>
      <c r="B5" t="s">
        <v>6</v>
      </c>
      <c r="C5" t="s">
        <v>7</v>
      </c>
      <c r="D5">
        <v>5188.07</v>
      </c>
      <c r="E5">
        <v>0</v>
      </c>
      <c r="F5">
        <v>0</v>
      </c>
      <c r="G5">
        <v>5182.59</v>
      </c>
      <c r="I5" s="1">
        <f t="shared" si="0"/>
        <v>46078.559004629627</v>
      </c>
      <c r="J5" s="2">
        <f t="shared" si="1"/>
        <v>46078.559027777781</v>
      </c>
      <c r="K5">
        <f t="shared" si="2"/>
        <v>1772025900</v>
      </c>
    </row>
    <row r="6" spans="1:11" x14ac:dyDescent="0.55000000000000004">
      <c r="A6">
        <v>1772026198</v>
      </c>
      <c r="B6" t="s">
        <v>6</v>
      </c>
      <c r="C6" t="s">
        <v>7</v>
      </c>
      <c r="D6">
        <v>5188.16</v>
      </c>
      <c r="E6">
        <v>0</v>
      </c>
      <c r="F6">
        <v>0</v>
      </c>
      <c r="G6">
        <v>5183</v>
      </c>
      <c r="I6" s="1">
        <f t="shared" si="0"/>
        <v>46078.562476851846</v>
      </c>
      <c r="J6" s="2">
        <f t="shared" si="1"/>
        <v>46078.5625</v>
      </c>
      <c r="K6">
        <f t="shared" si="2"/>
        <v>1772026200</v>
      </c>
    </row>
    <row r="7" spans="1:11" x14ac:dyDescent="0.55000000000000004">
      <c r="A7">
        <v>1772026498</v>
      </c>
      <c r="B7" t="s">
        <v>6</v>
      </c>
      <c r="C7" t="s">
        <v>7</v>
      </c>
      <c r="D7">
        <v>5189.6099999999997</v>
      </c>
      <c r="E7">
        <v>0</v>
      </c>
      <c r="F7">
        <v>0</v>
      </c>
      <c r="G7">
        <v>5183.45</v>
      </c>
      <c r="I7" s="1">
        <f t="shared" si="0"/>
        <v>46078.565949074073</v>
      </c>
      <c r="J7" s="2">
        <f t="shared" si="1"/>
        <v>46078.565972222219</v>
      </c>
      <c r="K7">
        <f t="shared" si="2"/>
        <v>1772026500</v>
      </c>
    </row>
    <row r="8" spans="1:11" x14ac:dyDescent="0.55000000000000004">
      <c r="A8">
        <v>1772026798</v>
      </c>
      <c r="B8" t="s">
        <v>6</v>
      </c>
      <c r="C8" t="s">
        <v>7</v>
      </c>
      <c r="D8">
        <v>5186.84</v>
      </c>
      <c r="E8">
        <v>0</v>
      </c>
      <c r="F8">
        <v>0</v>
      </c>
      <c r="G8">
        <v>5183.68</v>
      </c>
      <c r="I8" s="1">
        <f t="shared" si="0"/>
        <v>46078.569421296299</v>
      </c>
      <c r="J8" s="2">
        <f t="shared" si="1"/>
        <v>46078.569444444445</v>
      </c>
      <c r="K8">
        <f t="shared" si="2"/>
        <v>1772026800</v>
      </c>
    </row>
    <row r="9" spans="1:11" x14ac:dyDescent="0.55000000000000004">
      <c r="A9">
        <v>1772027098</v>
      </c>
      <c r="B9" t="s">
        <v>6</v>
      </c>
      <c r="C9" t="s">
        <v>7</v>
      </c>
      <c r="D9">
        <v>5186.59</v>
      </c>
      <c r="E9">
        <v>0</v>
      </c>
      <c r="F9">
        <v>0</v>
      </c>
      <c r="G9">
        <v>5183.9799999999996</v>
      </c>
      <c r="I9" s="1">
        <f t="shared" si="0"/>
        <v>46078.572893518518</v>
      </c>
      <c r="J9" s="2">
        <f t="shared" si="1"/>
        <v>46078.572916666664</v>
      </c>
      <c r="K9">
        <f t="shared" si="2"/>
        <v>1772027100</v>
      </c>
    </row>
    <row r="10" spans="1:11" x14ac:dyDescent="0.55000000000000004">
      <c r="A10">
        <v>1772027398</v>
      </c>
      <c r="B10" t="s">
        <v>6</v>
      </c>
      <c r="C10" t="s">
        <v>7</v>
      </c>
      <c r="D10">
        <v>5186.07</v>
      </c>
      <c r="E10">
        <v>0</v>
      </c>
      <c r="F10">
        <v>0</v>
      </c>
      <c r="G10">
        <v>5184.12</v>
      </c>
      <c r="I10" s="1">
        <f t="shared" si="0"/>
        <v>46078.576365740737</v>
      </c>
      <c r="J10" s="2">
        <f t="shared" si="1"/>
        <v>46078.576388888891</v>
      </c>
      <c r="K10">
        <f t="shared" si="2"/>
        <v>1772027400</v>
      </c>
    </row>
    <row r="11" spans="1:11" x14ac:dyDescent="0.55000000000000004">
      <c r="A11">
        <v>1772027698</v>
      </c>
      <c r="B11" t="s">
        <v>6</v>
      </c>
      <c r="C11" t="s">
        <v>7</v>
      </c>
      <c r="D11">
        <v>5185.2299999999996</v>
      </c>
      <c r="E11">
        <v>0</v>
      </c>
      <c r="F11">
        <v>0</v>
      </c>
      <c r="G11">
        <v>5184.26</v>
      </c>
      <c r="I11" s="1">
        <f t="shared" si="0"/>
        <v>46078.579837962963</v>
      </c>
      <c r="J11" s="2">
        <f t="shared" si="1"/>
        <v>46078.579861111109</v>
      </c>
      <c r="K11">
        <f t="shared" si="2"/>
        <v>1772027700</v>
      </c>
    </row>
    <row r="12" spans="1:11" x14ac:dyDescent="0.55000000000000004">
      <c r="A12">
        <v>1772027998</v>
      </c>
      <c r="B12" t="s">
        <v>6</v>
      </c>
      <c r="C12" t="s">
        <v>7</v>
      </c>
      <c r="D12">
        <v>5187.18</v>
      </c>
      <c r="E12">
        <v>0</v>
      </c>
      <c r="F12">
        <v>0</v>
      </c>
      <c r="G12">
        <v>5184.3900000000003</v>
      </c>
      <c r="I12" s="1">
        <f t="shared" si="0"/>
        <v>46078.583310185189</v>
      </c>
      <c r="J12" s="2">
        <f t="shared" si="1"/>
        <v>46078.583333333336</v>
      </c>
      <c r="K12">
        <f t="shared" si="2"/>
        <v>1772028000</v>
      </c>
    </row>
    <row r="13" spans="1:11" x14ac:dyDescent="0.55000000000000004">
      <c r="A13">
        <v>1772028298</v>
      </c>
      <c r="B13" t="s">
        <v>6</v>
      </c>
      <c r="C13" t="s">
        <v>7</v>
      </c>
      <c r="D13">
        <v>5189.99</v>
      </c>
      <c r="E13">
        <v>0</v>
      </c>
      <c r="F13">
        <v>0</v>
      </c>
      <c r="G13">
        <v>5184.74</v>
      </c>
      <c r="I13" s="1">
        <f t="shared" si="0"/>
        <v>46078.586782407408</v>
      </c>
      <c r="J13" s="2">
        <f t="shared" si="1"/>
        <v>46078.586805555555</v>
      </c>
      <c r="K13">
        <f t="shared" si="2"/>
        <v>1772028300</v>
      </c>
    </row>
    <row r="14" spans="1:11" x14ac:dyDescent="0.55000000000000004">
      <c r="A14">
        <v>1772028598</v>
      </c>
      <c r="B14" t="s">
        <v>6</v>
      </c>
      <c r="C14" t="s">
        <v>7</v>
      </c>
      <c r="D14">
        <v>5185.4399999999996</v>
      </c>
      <c r="E14">
        <v>0</v>
      </c>
      <c r="F14">
        <v>0</v>
      </c>
      <c r="G14">
        <v>5184.87</v>
      </c>
      <c r="I14" s="1">
        <f t="shared" si="0"/>
        <v>46078.590254629627</v>
      </c>
      <c r="J14" s="2">
        <f t="shared" si="1"/>
        <v>46078.590277777781</v>
      </c>
      <c r="K14">
        <f>MROUND((J14-25569)*86400,300)</f>
        <v>1772028600</v>
      </c>
    </row>
    <row r="15" spans="1:11" x14ac:dyDescent="0.55000000000000004">
      <c r="A15">
        <v>1772028898</v>
      </c>
      <c r="B15" t="s">
        <v>6</v>
      </c>
      <c r="C15" t="s">
        <v>7</v>
      </c>
      <c r="D15">
        <v>5182.68</v>
      </c>
      <c r="E15">
        <v>0</v>
      </c>
      <c r="F15">
        <v>0</v>
      </c>
      <c r="G15">
        <v>5184.7700000000004</v>
      </c>
      <c r="I15" s="1">
        <f t="shared" si="0"/>
        <v>46078.593726851846</v>
      </c>
      <c r="J15" s="2">
        <f t="shared" si="1"/>
        <v>46078.59375</v>
      </c>
      <c r="K15">
        <f t="shared" si="2"/>
        <v>1772028900</v>
      </c>
    </row>
    <row r="16" spans="1:11" x14ac:dyDescent="0.55000000000000004">
      <c r="A16">
        <v>1772029198</v>
      </c>
      <c r="B16" t="s">
        <v>6</v>
      </c>
      <c r="C16" t="s">
        <v>7</v>
      </c>
      <c r="D16">
        <v>5181.49</v>
      </c>
      <c r="E16">
        <v>0</v>
      </c>
      <c r="F16">
        <v>0</v>
      </c>
      <c r="G16">
        <v>5184.59</v>
      </c>
      <c r="I16" s="1">
        <f t="shared" si="0"/>
        <v>46078.597199074073</v>
      </c>
      <c r="J16" s="2">
        <f t="shared" si="1"/>
        <v>46078.597222222219</v>
      </c>
      <c r="K16">
        <f t="shared" si="2"/>
        <v>1772029200</v>
      </c>
    </row>
    <row r="17" spans="1:11" x14ac:dyDescent="0.55000000000000004">
      <c r="A17">
        <v>1772029498</v>
      </c>
      <c r="B17" t="s">
        <v>6</v>
      </c>
      <c r="C17" t="s">
        <v>7</v>
      </c>
      <c r="D17">
        <v>5177.91</v>
      </c>
      <c r="E17">
        <v>0</v>
      </c>
      <c r="F17">
        <v>0</v>
      </c>
      <c r="G17">
        <v>5184.1499999999996</v>
      </c>
      <c r="I17" s="1">
        <f t="shared" si="0"/>
        <v>46078.600671296299</v>
      </c>
      <c r="J17" s="2">
        <f t="shared" si="1"/>
        <v>46078.600694444445</v>
      </c>
      <c r="K17">
        <f t="shared" si="2"/>
        <v>1772029500</v>
      </c>
    </row>
    <row r="18" spans="1:11" x14ac:dyDescent="0.55000000000000004">
      <c r="A18">
        <v>1772029798</v>
      </c>
      <c r="B18" t="s">
        <v>6</v>
      </c>
      <c r="C18" t="s">
        <v>7</v>
      </c>
      <c r="D18">
        <v>5174.1400000000003</v>
      </c>
      <c r="E18">
        <v>0</v>
      </c>
      <c r="F18">
        <v>0</v>
      </c>
      <c r="G18">
        <v>5183.5600000000004</v>
      </c>
      <c r="I18" s="1">
        <f t="shared" si="0"/>
        <v>46078.604143518518</v>
      </c>
      <c r="J18" s="2">
        <f t="shared" si="1"/>
        <v>46078.604166666664</v>
      </c>
      <c r="K18">
        <f t="shared" si="2"/>
        <v>1772029800</v>
      </c>
    </row>
    <row r="19" spans="1:11" x14ac:dyDescent="0.55000000000000004">
      <c r="A19">
        <v>1772030098</v>
      </c>
      <c r="B19" t="s">
        <v>6</v>
      </c>
      <c r="C19" t="s">
        <v>7</v>
      </c>
      <c r="D19">
        <v>5159.7299999999996</v>
      </c>
      <c r="E19">
        <v>0</v>
      </c>
      <c r="F19">
        <v>5158.9399999999996</v>
      </c>
      <c r="G19">
        <v>5182.22</v>
      </c>
      <c r="I19" s="1">
        <f t="shared" si="0"/>
        <v>46078.607615740737</v>
      </c>
      <c r="J19" s="2">
        <f t="shared" si="1"/>
        <v>46078.607638888891</v>
      </c>
      <c r="K19">
        <f t="shared" si="2"/>
        <v>1772030100</v>
      </c>
    </row>
    <row r="20" spans="1:11" x14ac:dyDescent="0.55000000000000004">
      <c r="A20">
        <v>1772030398</v>
      </c>
      <c r="B20" t="s">
        <v>6</v>
      </c>
      <c r="C20" t="s">
        <v>7</v>
      </c>
      <c r="D20">
        <v>5174.91</v>
      </c>
      <c r="E20">
        <v>0</v>
      </c>
      <c r="F20">
        <v>0</v>
      </c>
      <c r="G20">
        <v>5181.37</v>
      </c>
      <c r="I20" s="1">
        <f t="shared" si="0"/>
        <v>46078.611087962963</v>
      </c>
      <c r="J20" s="2">
        <f t="shared" si="1"/>
        <v>46078.611111111109</v>
      </c>
      <c r="K20">
        <f t="shared" si="2"/>
        <v>1772030400</v>
      </c>
    </row>
    <row r="21" spans="1:11" x14ac:dyDescent="0.55000000000000004">
      <c r="A21">
        <v>1772030698</v>
      </c>
      <c r="B21" t="s">
        <v>6</v>
      </c>
      <c r="C21" t="s">
        <v>7</v>
      </c>
      <c r="D21">
        <v>5181.79</v>
      </c>
      <c r="E21">
        <v>0</v>
      </c>
      <c r="F21">
        <v>0</v>
      </c>
      <c r="G21">
        <v>5181.2299999999996</v>
      </c>
      <c r="I21" s="1">
        <f t="shared" si="0"/>
        <v>46078.614560185189</v>
      </c>
      <c r="J21" s="2">
        <f t="shared" si="1"/>
        <v>46078.614583333336</v>
      </c>
      <c r="K21">
        <f t="shared" si="2"/>
        <v>1772030700</v>
      </c>
    </row>
    <row r="22" spans="1:11" x14ac:dyDescent="0.55000000000000004">
      <c r="A22">
        <v>1772030998</v>
      </c>
      <c r="B22" t="s">
        <v>6</v>
      </c>
      <c r="C22" t="s">
        <v>7</v>
      </c>
      <c r="D22">
        <v>5188.55</v>
      </c>
      <c r="E22">
        <v>0</v>
      </c>
      <c r="F22">
        <v>0</v>
      </c>
      <c r="G22">
        <v>5181.5600000000004</v>
      </c>
      <c r="I22" s="1">
        <f t="shared" si="0"/>
        <v>46078.618032407408</v>
      </c>
      <c r="J22" s="2">
        <f t="shared" si="1"/>
        <v>46078.618055555555</v>
      </c>
      <c r="K22">
        <f t="shared" si="2"/>
        <v>1772031000</v>
      </c>
    </row>
    <row r="23" spans="1:11" x14ac:dyDescent="0.55000000000000004">
      <c r="A23">
        <v>1772031298</v>
      </c>
      <c r="B23" t="s">
        <v>6</v>
      </c>
      <c r="C23" t="s">
        <v>7</v>
      </c>
      <c r="D23">
        <v>5191.25</v>
      </c>
      <c r="E23">
        <v>0</v>
      </c>
      <c r="F23">
        <v>0</v>
      </c>
      <c r="G23">
        <v>5182.22</v>
      </c>
      <c r="I23" s="1">
        <f t="shared" si="0"/>
        <v>46078.621504629627</v>
      </c>
      <c r="J23" s="2">
        <f t="shared" si="1"/>
        <v>46078.621527777781</v>
      </c>
      <c r="K23">
        <f t="shared" si="2"/>
        <v>1772031300</v>
      </c>
    </row>
    <row r="24" spans="1:11" x14ac:dyDescent="0.55000000000000004">
      <c r="A24">
        <v>1772031598</v>
      </c>
      <c r="B24" t="s">
        <v>6</v>
      </c>
      <c r="C24" t="s">
        <v>7</v>
      </c>
      <c r="D24">
        <v>5198.6400000000003</v>
      </c>
      <c r="E24">
        <v>0</v>
      </c>
      <c r="F24">
        <v>0</v>
      </c>
      <c r="G24">
        <v>5183.2700000000004</v>
      </c>
      <c r="I24" s="1">
        <f t="shared" si="0"/>
        <v>46078.624976851846</v>
      </c>
      <c r="J24" s="2">
        <f t="shared" si="1"/>
        <v>46078.625</v>
      </c>
      <c r="K24">
        <f t="shared" si="2"/>
        <v>1772031600</v>
      </c>
    </row>
    <row r="25" spans="1:11" x14ac:dyDescent="0.55000000000000004">
      <c r="A25">
        <v>1772031898</v>
      </c>
      <c r="B25" t="s">
        <v>6</v>
      </c>
      <c r="C25" t="s">
        <v>7</v>
      </c>
      <c r="D25">
        <v>5195.8900000000003</v>
      </c>
      <c r="E25">
        <v>0</v>
      </c>
      <c r="F25">
        <v>0</v>
      </c>
      <c r="G25">
        <v>5184.32</v>
      </c>
      <c r="I25" s="1">
        <f t="shared" si="0"/>
        <v>46078.628449074073</v>
      </c>
      <c r="J25" s="2">
        <f t="shared" si="1"/>
        <v>46078.628472222219</v>
      </c>
      <c r="K25">
        <f t="shared" si="2"/>
        <v>1772031900</v>
      </c>
    </row>
    <row r="26" spans="1:11" x14ac:dyDescent="0.55000000000000004">
      <c r="A26">
        <v>1772032198</v>
      </c>
      <c r="B26" t="s">
        <v>6</v>
      </c>
      <c r="C26" t="s">
        <v>7</v>
      </c>
      <c r="D26">
        <v>5193.17</v>
      </c>
      <c r="E26">
        <v>0</v>
      </c>
      <c r="F26">
        <v>0</v>
      </c>
      <c r="G26">
        <v>5184.96</v>
      </c>
      <c r="I26" s="1">
        <f t="shared" si="0"/>
        <v>46078.631921296299</v>
      </c>
      <c r="J26" s="2">
        <f t="shared" si="1"/>
        <v>46078.631944444445</v>
      </c>
      <c r="K26">
        <f t="shared" si="2"/>
        <v>1772032200</v>
      </c>
    </row>
    <row r="27" spans="1:11" x14ac:dyDescent="0.55000000000000004">
      <c r="A27">
        <v>1772032498</v>
      </c>
      <c r="B27" t="s">
        <v>6</v>
      </c>
      <c r="C27" t="s">
        <v>7</v>
      </c>
      <c r="D27">
        <v>5188.97</v>
      </c>
      <c r="E27">
        <v>0</v>
      </c>
      <c r="F27">
        <v>0</v>
      </c>
      <c r="G27">
        <v>5185.3900000000003</v>
      </c>
      <c r="I27" s="1">
        <f t="shared" si="0"/>
        <v>46078.635393518518</v>
      </c>
      <c r="J27" s="2">
        <f t="shared" si="1"/>
        <v>46078.635416666664</v>
      </c>
      <c r="K27">
        <f t="shared" si="2"/>
        <v>1772032500</v>
      </c>
    </row>
    <row r="28" spans="1:11" x14ac:dyDescent="0.55000000000000004">
      <c r="A28">
        <v>1772032798</v>
      </c>
      <c r="B28" t="s">
        <v>6</v>
      </c>
      <c r="C28" t="s">
        <v>7</v>
      </c>
      <c r="D28">
        <v>5185.46</v>
      </c>
      <c r="E28">
        <v>0</v>
      </c>
      <c r="F28">
        <v>0</v>
      </c>
      <c r="G28">
        <v>5185.5</v>
      </c>
      <c r="I28" s="1">
        <f t="shared" si="0"/>
        <v>46078.638865740737</v>
      </c>
      <c r="J28" s="2">
        <f t="shared" si="1"/>
        <v>46078.638888888891</v>
      </c>
      <c r="K28">
        <f t="shared" si="2"/>
        <v>1772032800</v>
      </c>
    </row>
    <row r="29" spans="1:11" x14ac:dyDescent="0.55000000000000004">
      <c r="A29">
        <v>1772033098</v>
      </c>
      <c r="B29" t="s">
        <v>6</v>
      </c>
      <c r="C29" t="s">
        <v>7</v>
      </c>
      <c r="D29">
        <v>5180.33</v>
      </c>
      <c r="E29">
        <v>0</v>
      </c>
      <c r="F29">
        <v>0</v>
      </c>
      <c r="G29">
        <v>5185.1400000000003</v>
      </c>
      <c r="I29" s="1">
        <f t="shared" si="0"/>
        <v>46078.642337962963</v>
      </c>
      <c r="J29" s="2">
        <f t="shared" si="1"/>
        <v>46078.642361111109</v>
      </c>
      <c r="K29">
        <f t="shared" si="2"/>
        <v>1772033100</v>
      </c>
    </row>
    <row r="30" spans="1:11" x14ac:dyDescent="0.55000000000000004">
      <c r="A30">
        <v>1772033398</v>
      </c>
      <c r="B30" t="s">
        <v>6</v>
      </c>
      <c r="C30" t="s">
        <v>7</v>
      </c>
      <c r="D30">
        <v>5181.68</v>
      </c>
      <c r="E30">
        <v>0</v>
      </c>
      <c r="F30">
        <v>0</v>
      </c>
      <c r="G30">
        <v>5184.71</v>
      </c>
      <c r="I30" s="1">
        <f t="shared" si="0"/>
        <v>46078.645810185189</v>
      </c>
      <c r="J30" s="2">
        <f t="shared" si="1"/>
        <v>46078.645833333336</v>
      </c>
      <c r="K30">
        <f t="shared" si="2"/>
        <v>1772033400</v>
      </c>
    </row>
    <row r="31" spans="1:11" x14ac:dyDescent="0.55000000000000004">
      <c r="A31">
        <v>1772033698</v>
      </c>
      <c r="B31" t="s">
        <v>6</v>
      </c>
      <c r="C31" t="s">
        <v>7</v>
      </c>
      <c r="D31">
        <v>5187.95</v>
      </c>
      <c r="E31">
        <v>0</v>
      </c>
      <c r="F31">
        <v>0</v>
      </c>
      <c r="G31">
        <v>5184.8100000000004</v>
      </c>
      <c r="I31" s="1">
        <f t="shared" si="0"/>
        <v>46078.649282407408</v>
      </c>
      <c r="J31" s="2">
        <f t="shared" si="1"/>
        <v>46078.649305555555</v>
      </c>
      <c r="K31">
        <f t="shared" si="2"/>
        <v>1772033700</v>
      </c>
    </row>
    <row r="32" spans="1:11" x14ac:dyDescent="0.55000000000000004">
      <c r="A32">
        <v>1772033998</v>
      </c>
      <c r="B32" t="s">
        <v>6</v>
      </c>
      <c r="C32" t="s">
        <v>7</v>
      </c>
      <c r="D32">
        <v>5191</v>
      </c>
      <c r="E32">
        <v>0</v>
      </c>
      <c r="F32">
        <v>0</v>
      </c>
      <c r="G32">
        <v>5185.21</v>
      </c>
      <c r="I32" s="1">
        <f t="shared" si="0"/>
        <v>46078.652754629627</v>
      </c>
      <c r="J32" s="2">
        <f t="shared" si="1"/>
        <v>46078.652777777781</v>
      </c>
      <c r="K32">
        <f t="shared" si="2"/>
        <v>1772034000</v>
      </c>
    </row>
    <row r="33" spans="1:11" x14ac:dyDescent="0.55000000000000004">
      <c r="A33">
        <v>1772034298</v>
      </c>
      <c r="B33" t="s">
        <v>6</v>
      </c>
      <c r="C33" t="s">
        <v>7</v>
      </c>
      <c r="D33">
        <v>5197.8999999999996</v>
      </c>
      <c r="E33">
        <v>0</v>
      </c>
      <c r="F33">
        <v>0</v>
      </c>
      <c r="G33">
        <v>5185.8599999999997</v>
      </c>
      <c r="I33" s="1">
        <f t="shared" si="0"/>
        <v>46078.656226851846</v>
      </c>
      <c r="J33" s="2">
        <f t="shared" si="1"/>
        <v>46078.65625</v>
      </c>
      <c r="K33">
        <f t="shared" si="2"/>
        <v>1772034300</v>
      </c>
    </row>
    <row r="34" spans="1:11" x14ac:dyDescent="0.55000000000000004">
      <c r="A34">
        <v>1772034598</v>
      </c>
      <c r="B34" t="s">
        <v>6</v>
      </c>
      <c r="C34" t="s">
        <v>7</v>
      </c>
      <c r="D34">
        <v>5195.4799999999996</v>
      </c>
      <c r="E34">
        <v>0</v>
      </c>
      <c r="F34">
        <v>0</v>
      </c>
      <c r="G34">
        <v>5186.54</v>
      </c>
      <c r="I34" s="1">
        <f t="shared" si="0"/>
        <v>46078.659699074073</v>
      </c>
      <c r="J34" s="2">
        <f t="shared" si="1"/>
        <v>46078.659722222219</v>
      </c>
      <c r="K34">
        <f t="shared" si="2"/>
        <v>1772034600</v>
      </c>
    </row>
    <row r="35" spans="1:11" x14ac:dyDescent="0.55000000000000004">
      <c r="A35">
        <v>1772034898</v>
      </c>
      <c r="B35" t="s">
        <v>6</v>
      </c>
      <c r="C35" t="s">
        <v>7</v>
      </c>
      <c r="D35">
        <v>5194.5</v>
      </c>
      <c r="E35">
        <v>0</v>
      </c>
      <c r="F35">
        <v>0</v>
      </c>
      <c r="G35">
        <v>5187.17</v>
      </c>
      <c r="I35" s="1">
        <f t="shared" si="0"/>
        <v>46078.663171296299</v>
      </c>
      <c r="J35" s="2">
        <f t="shared" si="1"/>
        <v>46078.663194444445</v>
      </c>
      <c r="K35">
        <f t="shared" si="2"/>
        <v>1772034900</v>
      </c>
    </row>
    <row r="36" spans="1:11" x14ac:dyDescent="0.55000000000000004">
      <c r="A36">
        <v>1772035198</v>
      </c>
      <c r="B36" t="s">
        <v>6</v>
      </c>
      <c r="C36" t="s">
        <v>7</v>
      </c>
      <c r="D36">
        <v>5194.37</v>
      </c>
      <c r="E36">
        <v>0</v>
      </c>
      <c r="F36">
        <v>0</v>
      </c>
      <c r="G36">
        <v>5187.75</v>
      </c>
      <c r="I36" s="1">
        <f t="shared" si="0"/>
        <v>46078.666643518518</v>
      </c>
      <c r="J36" s="2">
        <f t="shared" si="1"/>
        <v>46078.666666666664</v>
      </c>
      <c r="K36">
        <f t="shared" si="2"/>
        <v>1772035200</v>
      </c>
    </row>
    <row r="37" spans="1:11" x14ac:dyDescent="0.55000000000000004">
      <c r="A37">
        <v>1772035498</v>
      </c>
      <c r="B37" t="s">
        <v>6</v>
      </c>
      <c r="C37" t="s">
        <v>7</v>
      </c>
      <c r="D37">
        <v>5191.37</v>
      </c>
      <c r="E37">
        <v>0</v>
      </c>
      <c r="F37">
        <v>0</v>
      </c>
      <c r="G37">
        <v>5188.08</v>
      </c>
      <c r="I37" s="1">
        <f t="shared" si="0"/>
        <v>46078.670115740737</v>
      </c>
      <c r="J37" s="2">
        <f t="shared" si="1"/>
        <v>46078.670138888891</v>
      </c>
      <c r="K37">
        <f t="shared" si="2"/>
        <v>1772035500</v>
      </c>
    </row>
    <row r="38" spans="1:11" x14ac:dyDescent="0.55000000000000004">
      <c r="A38">
        <v>1772035798</v>
      </c>
      <c r="B38" t="s">
        <v>6</v>
      </c>
      <c r="C38" t="s">
        <v>7</v>
      </c>
      <c r="D38">
        <v>5192.5200000000004</v>
      </c>
      <c r="E38">
        <v>0</v>
      </c>
      <c r="F38">
        <v>0</v>
      </c>
      <c r="G38">
        <v>5188.41</v>
      </c>
      <c r="I38" s="1">
        <f t="shared" si="0"/>
        <v>46078.673587962963</v>
      </c>
      <c r="J38" s="2">
        <f t="shared" si="1"/>
        <v>46078.673611111109</v>
      </c>
      <c r="K38">
        <f t="shared" si="2"/>
        <v>1772035800</v>
      </c>
    </row>
    <row r="39" spans="1:11" x14ac:dyDescent="0.55000000000000004">
      <c r="A39">
        <v>1772036098</v>
      </c>
      <c r="B39" t="s">
        <v>6</v>
      </c>
      <c r="C39" t="s">
        <v>7</v>
      </c>
      <c r="D39">
        <v>5197.05</v>
      </c>
      <c r="E39">
        <v>0</v>
      </c>
      <c r="F39">
        <v>0</v>
      </c>
      <c r="G39">
        <v>5188.92</v>
      </c>
      <c r="I39" s="1">
        <f t="shared" si="0"/>
        <v>46078.677060185189</v>
      </c>
      <c r="J39" s="2">
        <f t="shared" si="1"/>
        <v>46078.677083333336</v>
      </c>
      <c r="K39">
        <f t="shared" si="2"/>
        <v>1772036100</v>
      </c>
    </row>
    <row r="40" spans="1:11" x14ac:dyDescent="0.55000000000000004">
      <c r="A40">
        <v>1772036398</v>
      </c>
      <c r="B40" t="s">
        <v>6</v>
      </c>
      <c r="C40" t="s">
        <v>7</v>
      </c>
      <c r="D40">
        <v>5205.29</v>
      </c>
      <c r="E40">
        <v>0</v>
      </c>
      <c r="F40">
        <v>0</v>
      </c>
      <c r="G40">
        <v>5189.8999999999996</v>
      </c>
      <c r="I40" s="1">
        <f t="shared" si="0"/>
        <v>46078.680532407408</v>
      </c>
      <c r="J40" s="2">
        <f t="shared" si="1"/>
        <v>46078.680555555555</v>
      </c>
      <c r="K40">
        <f t="shared" si="2"/>
        <v>1772036400</v>
      </c>
    </row>
    <row r="41" spans="1:11" x14ac:dyDescent="0.55000000000000004">
      <c r="A41">
        <v>1772036698</v>
      </c>
      <c r="B41" t="s">
        <v>6</v>
      </c>
      <c r="C41" t="s">
        <v>7</v>
      </c>
      <c r="D41">
        <v>5203.22</v>
      </c>
      <c r="E41">
        <v>0</v>
      </c>
      <c r="F41">
        <v>0</v>
      </c>
      <c r="G41">
        <v>5190.87</v>
      </c>
      <c r="I41" s="1">
        <f t="shared" si="0"/>
        <v>46078.684004629627</v>
      </c>
      <c r="J41" s="2">
        <f t="shared" si="1"/>
        <v>46078.684027777781</v>
      </c>
      <c r="K41">
        <f t="shared" si="2"/>
        <v>1772036700</v>
      </c>
    </row>
    <row r="42" spans="1:11" x14ac:dyDescent="0.55000000000000004">
      <c r="A42">
        <v>1772036998</v>
      </c>
      <c r="B42" t="s">
        <v>6</v>
      </c>
      <c r="C42" t="s">
        <v>7</v>
      </c>
      <c r="D42">
        <v>5206.5600000000004</v>
      </c>
      <c r="E42">
        <v>0</v>
      </c>
      <c r="F42">
        <v>0</v>
      </c>
      <c r="G42">
        <v>5191.82</v>
      </c>
      <c r="I42" s="1">
        <f t="shared" si="0"/>
        <v>46078.687476851846</v>
      </c>
      <c r="J42" s="2">
        <f t="shared" si="1"/>
        <v>46078.6875</v>
      </c>
      <c r="K42">
        <f t="shared" si="2"/>
        <v>1772037000</v>
      </c>
    </row>
    <row r="43" spans="1:11" x14ac:dyDescent="0.55000000000000004">
      <c r="A43">
        <v>1772037298</v>
      </c>
      <c r="B43" t="s">
        <v>6</v>
      </c>
      <c r="C43" t="s">
        <v>7</v>
      </c>
      <c r="D43">
        <v>5203.3900000000003</v>
      </c>
      <c r="E43">
        <v>0</v>
      </c>
      <c r="F43">
        <v>0</v>
      </c>
      <c r="G43">
        <v>5192.72</v>
      </c>
      <c r="I43" s="1">
        <f t="shared" si="0"/>
        <v>46078.690949074073</v>
      </c>
      <c r="J43" s="2">
        <f t="shared" si="1"/>
        <v>46078.690972222219</v>
      </c>
      <c r="K43">
        <f t="shared" si="2"/>
        <v>1772037300</v>
      </c>
    </row>
    <row r="44" spans="1:11" x14ac:dyDescent="0.55000000000000004">
      <c r="A44">
        <v>1772037598</v>
      </c>
      <c r="B44" t="s">
        <v>6</v>
      </c>
      <c r="C44" t="s">
        <v>7</v>
      </c>
      <c r="D44">
        <v>5207.51</v>
      </c>
      <c r="E44">
        <v>0</v>
      </c>
      <c r="F44">
        <v>0</v>
      </c>
      <c r="G44">
        <v>5193.68</v>
      </c>
      <c r="I44" s="1">
        <f t="shared" si="0"/>
        <v>46078.694421296299</v>
      </c>
      <c r="J44" s="2">
        <f t="shared" si="1"/>
        <v>46078.694444444445</v>
      </c>
      <c r="K44">
        <f t="shared" si="2"/>
        <v>1772037600</v>
      </c>
    </row>
    <row r="45" spans="1:11" x14ac:dyDescent="0.55000000000000004">
      <c r="A45">
        <v>1772037898</v>
      </c>
      <c r="B45" t="s">
        <v>6</v>
      </c>
      <c r="C45" t="s">
        <v>7</v>
      </c>
      <c r="D45">
        <v>5208.18</v>
      </c>
      <c r="E45">
        <v>0</v>
      </c>
      <c r="F45">
        <v>0</v>
      </c>
      <c r="G45">
        <v>5194.82</v>
      </c>
      <c r="I45" s="1">
        <f t="shared" si="0"/>
        <v>46078.697893518518</v>
      </c>
      <c r="J45" s="2">
        <f t="shared" si="1"/>
        <v>46078.697916666664</v>
      </c>
      <c r="K45">
        <f t="shared" si="2"/>
        <v>1772037900</v>
      </c>
    </row>
    <row r="46" spans="1:11" x14ac:dyDescent="0.55000000000000004">
      <c r="A46">
        <v>1772038198</v>
      </c>
      <c r="B46" t="s">
        <v>6</v>
      </c>
      <c r="C46" t="s">
        <v>7</v>
      </c>
      <c r="D46">
        <v>5211.95</v>
      </c>
      <c r="E46">
        <v>0</v>
      </c>
      <c r="F46">
        <v>0</v>
      </c>
      <c r="G46">
        <v>5195.95</v>
      </c>
      <c r="I46" s="1">
        <f t="shared" si="0"/>
        <v>46078.701365740737</v>
      </c>
      <c r="J46" s="2">
        <f t="shared" si="1"/>
        <v>46078.701388888891</v>
      </c>
      <c r="K46">
        <f t="shared" si="2"/>
        <v>1772038200</v>
      </c>
    </row>
    <row r="47" spans="1:11" x14ac:dyDescent="0.55000000000000004">
      <c r="A47">
        <v>1772038498</v>
      </c>
      <c r="B47" t="s">
        <v>6</v>
      </c>
      <c r="C47" t="s">
        <v>7</v>
      </c>
      <c r="D47">
        <v>5212.3100000000004</v>
      </c>
      <c r="E47">
        <v>0</v>
      </c>
      <c r="F47">
        <v>0</v>
      </c>
      <c r="G47">
        <v>5197.08</v>
      </c>
      <c r="I47" s="1">
        <f t="shared" si="0"/>
        <v>46078.704837962963</v>
      </c>
      <c r="J47" s="2">
        <f t="shared" si="1"/>
        <v>46078.704861111109</v>
      </c>
      <c r="K47">
        <f t="shared" si="2"/>
        <v>1772038500</v>
      </c>
    </row>
    <row r="48" spans="1:11" x14ac:dyDescent="0.55000000000000004">
      <c r="A48">
        <v>1772038798</v>
      </c>
      <c r="B48" t="s">
        <v>6</v>
      </c>
      <c r="C48" t="s">
        <v>7</v>
      </c>
      <c r="D48">
        <v>5210.09</v>
      </c>
      <c r="E48">
        <v>0</v>
      </c>
      <c r="F48">
        <v>0</v>
      </c>
      <c r="G48">
        <v>5198.0200000000004</v>
      </c>
      <c r="I48" s="1">
        <f t="shared" si="0"/>
        <v>46078.708310185189</v>
      </c>
      <c r="J48" s="2">
        <f t="shared" si="1"/>
        <v>46078.708333333336</v>
      </c>
      <c r="K48">
        <f t="shared" si="2"/>
        <v>1772038800</v>
      </c>
    </row>
    <row r="49" spans="1:11" x14ac:dyDescent="0.55000000000000004">
      <c r="A49">
        <v>1772039098</v>
      </c>
      <c r="B49" t="s">
        <v>6</v>
      </c>
      <c r="C49" t="s">
        <v>7</v>
      </c>
      <c r="D49">
        <v>5214.6899999999996</v>
      </c>
      <c r="E49">
        <v>0</v>
      </c>
      <c r="F49">
        <v>0</v>
      </c>
      <c r="G49">
        <v>5199.0600000000004</v>
      </c>
      <c r="I49" s="1">
        <f t="shared" si="0"/>
        <v>46078.711782407408</v>
      </c>
      <c r="J49" s="2">
        <f t="shared" si="1"/>
        <v>46078.711805555555</v>
      </c>
      <c r="K49">
        <f t="shared" si="2"/>
        <v>1772039100</v>
      </c>
    </row>
    <row r="50" spans="1:11" x14ac:dyDescent="0.55000000000000004">
      <c r="A50">
        <v>1772039398</v>
      </c>
      <c r="B50" t="s">
        <v>6</v>
      </c>
      <c r="C50" t="s">
        <v>7</v>
      </c>
      <c r="D50">
        <v>5215.17</v>
      </c>
      <c r="E50">
        <v>5217.63</v>
      </c>
      <c r="F50">
        <v>0</v>
      </c>
      <c r="G50">
        <v>5200.25</v>
      </c>
      <c r="I50" s="1">
        <f t="shared" si="0"/>
        <v>46078.715254629627</v>
      </c>
      <c r="J50" s="2">
        <f t="shared" si="1"/>
        <v>46078.715277777781</v>
      </c>
      <c r="K50">
        <f t="shared" si="2"/>
        <v>1772039400</v>
      </c>
    </row>
    <row r="51" spans="1:11" x14ac:dyDescent="0.55000000000000004">
      <c r="A51">
        <v>1772039698</v>
      </c>
      <c r="B51" t="s">
        <v>6</v>
      </c>
      <c r="C51" t="s">
        <v>7</v>
      </c>
      <c r="D51">
        <v>5214.53</v>
      </c>
      <c r="E51">
        <v>0</v>
      </c>
      <c r="F51">
        <v>0</v>
      </c>
      <c r="G51">
        <v>5201.2299999999996</v>
      </c>
      <c r="I51" s="1">
        <f t="shared" si="0"/>
        <v>46078.718726851846</v>
      </c>
      <c r="J51" s="2">
        <f t="shared" si="1"/>
        <v>46078.71875</v>
      </c>
      <c r="K51">
        <f t="shared" si="2"/>
        <v>1772039700</v>
      </c>
    </row>
    <row r="52" spans="1:11" x14ac:dyDescent="0.55000000000000004">
      <c r="A52">
        <v>1772039998</v>
      </c>
      <c r="B52" t="s">
        <v>6</v>
      </c>
      <c r="C52" t="s">
        <v>7</v>
      </c>
      <c r="D52">
        <v>5213.2700000000004</v>
      </c>
      <c r="E52">
        <v>0</v>
      </c>
      <c r="F52">
        <v>0</v>
      </c>
      <c r="G52">
        <v>5202.1000000000004</v>
      </c>
      <c r="I52" s="1">
        <f t="shared" si="0"/>
        <v>46078.722199074073</v>
      </c>
      <c r="J52" s="2">
        <f t="shared" si="1"/>
        <v>46078.722222222219</v>
      </c>
      <c r="K52">
        <f t="shared" si="2"/>
        <v>1772040000</v>
      </c>
    </row>
    <row r="53" spans="1:11" x14ac:dyDescent="0.55000000000000004">
      <c r="A53">
        <v>1772040298</v>
      </c>
      <c r="B53" t="s">
        <v>6</v>
      </c>
      <c r="C53" t="s">
        <v>7</v>
      </c>
      <c r="D53">
        <v>5213.1000000000004</v>
      </c>
      <c r="E53">
        <v>0</v>
      </c>
      <c r="F53">
        <v>0</v>
      </c>
      <c r="G53">
        <v>5202.93</v>
      </c>
      <c r="I53" s="1">
        <f t="shared" si="0"/>
        <v>46078.725671296299</v>
      </c>
      <c r="J53" s="2">
        <f t="shared" si="1"/>
        <v>46078.725694444445</v>
      </c>
      <c r="K53">
        <f t="shared" si="2"/>
        <v>1772040300</v>
      </c>
    </row>
    <row r="54" spans="1:11" x14ac:dyDescent="0.55000000000000004">
      <c r="A54">
        <v>1772040598</v>
      </c>
      <c r="B54" t="s">
        <v>6</v>
      </c>
      <c r="C54" t="s">
        <v>7</v>
      </c>
      <c r="D54">
        <v>5211.8500000000004</v>
      </c>
      <c r="E54">
        <v>0</v>
      </c>
      <c r="F54">
        <v>0</v>
      </c>
      <c r="G54">
        <v>5203.6099999999997</v>
      </c>
      <c r="I54" s="1">
        <f t="shared" si="0"/>
        <v>46078.729143518518</v>
      </c>
      <c r="J54" s="2">
        <f t="shared" si="1"/>
        <v>46078.729166666664</v>
      </c>
      <c r="K54">
        <f t="shared" si="2"/>
        <v>1772040600</v>
      </c>
    </row>
    <row r="55" spans="1:11" x14ac:dyDescent="0.55000000000000004">
      <c r="A55">
        <v>1772040898</v>
      </c>
      <c r="B55" t="s">
        <v>6</v>
      </c>
      <c r="C55" t="s">
        <v>7</v>
      </c>
      <c r="D55">
        <v>5213.17</v>
      </c>
      <c r="E55">
        <v>0</v>
      </c>
      <c r="F55">
        <v>0</v>
      </c>
      <c r="G55">
        <v>5204.24</v>
      </c>
      <c r="I55" s="1">
        <f t="shared" si="0"/>
        <v>46078.732615740737</v>
      </c>
      <c r="J55" s="2">
        <f t="shared" si="1"/>
        <v>46078.732638888891</v>
      </c>
      <c r="K55">
        <f t="shared" si="2"/>
        <v>1772040900</v>
      </c>
    </row>
    <row r="56" spans="1:11" x14ac:dyDescent="0.55000000000000004">
      <c r="A56">
        <v>1772041198</v>
      </c>
      <c r="B56" t="s">
        <v>6</v>
      </c>
      <c r="C56" t="s">
        <v>7</v>
      </c>
      <c r="D56">
        <v>5208.33</v>
      </c>
      <c r="E56">
        <v>0</v>
      </c>
      <c r="F56">
        <v>0</v>
      </c>
      <c r="G56">
        <v>5204.6499999999996</v>
      </c>
      <c r="I56" s="1">
        <f t="shared" si="0"/>
        <v>46078.736087962963</v>
      </c>
      <c r="J56" s="2">
        <f t="shared" si="1"/>
        <v>46078.736111111109</v>
      </c>
      <c r="K56">
        <f t="shared" si="2"/>
        <v>1772041200</v>
      </c>
    </row>
    <row r="57" spans="1:11" x14ac:dyDescent="0.55000000000000004">
      <c r="A57">
        <v>1772041498</v>
      </c>
      <c r="B57" t="s">
        <v>6</v>
      </c>
      <c r="C57" t="s">
        <v>7</v>
      </c>
      <c r="D57">
        <v>5206.71</v>
      </c>
      <c r="E57">
        <v>0</v>
      </c>
      <c r="F57">
        <v>0</v>
      </c>
      <c r="G57">
        <v>5204.8</v>
      </c>
      <c r="I57" s="1">
        <f t="shared" si="0"/>
        <v>46078.739560185189</v>
      </c>
      <c r="J57" s="2">
        <f t="shared" si="1"/>
        <v>46078.739583333336</v>
      </c>
      <c r="K57">
        <f t="shared" si="2"/>
        <v>1772041500</v>
      </c>
    </row>
    <row r="58" spans="1:11" x14ac:dyDescent="0.55000000000000004">
      <c r="A58">
        <v>1772041798</v>
      </c>
      <c r="B58" t="s">
        <v>6</v>
      </c>
      <c r="C58" t="s">
        <v>7</v>
      </c>
      <c r="D58">
        <v>5206.32</v>
      </c>
      <c r="E58">
        <v>0</v>
      </c>
      <c r="F58">
        <v>0</v>
      </c>
      <c r="G58">
        <v>5204.9799999999996</v>
      </c>
      <c r="I58" s="1">
        <f t="shared" si="0"/>
        <v>46078.743032407408</v>
      </c>
      <c r="J58" s="2">
        <f t="shared" si="1"/>
        <v>46078.743055555555</v>
      </c>
      <c r="K58">
        <f t="shared" si="2"/>
        <v>1772041800</v>
      </c>
    </row>
    <row r="59" spans="1:11" x14ac:dyDescent="0.55000000000000004">
      <c r="A59">
        <v>1772042098</v>
      </c>
      <c r="B59" t="s">
        <v>6</v>
      </c>
      <c r="C59" t="s">
        <v>7</v>
      </c>
      <c r="D59">
        <v>5206.82</v>
      </c>
      <c r="E59">
        <v>0</v>
      </c>
      <c r="F59">
        <v>0</v>
      </c>
      <c r="G59">
        <v>5205.0600000000004</v>
      </c>
      <c r="I59" s="1">
        <f t="shared" si="0"/>
        <v>46078.746504629627</v>
      </c>
      <c r="J59" s="2">
        <f t="shared" si="1"/>
        <v>46078.746527777781</v>
      </c>
      <c r="K59">
        <f t="shared" si="2"/>
        <v>1772042100</v>
      </c>
    </row>
    <row r="60" spans="1:11" x14ac:dyDescent="0.55000000000000004">
      <c r="A60">
        <v>1772042398</v>
      </c>
      <c r="B60" t="s">
        <v>6</v>
      </c>
      <c r="C60" t="s">
        <v>7</v>
      </c>
      <c r="D60">
        <v>5207.3999999999996</v>
      </c>
      <c r="E60">
        <v>0</v>
      </c>
      <c r="F60">
        <v>0</v>
      </c>
      <c r="G60">
        <v>5205.21</v>
      </c>
      <c r="I60" s="1">
        <f t="shared" si="0"/>
        <v>46078.749976851846</v>
      </c>
      <c r="J60" s="2">
        <f t="shared" si="1"/>
        <v>46078.75</v>
      </c>
      <c r="K60">
        <f t="shared" si="2"/>
        <v>1772042400</v>
      </c>
    </row>
    <row r="61" spans="1:11" x14ac:dyDescent="0.55000000000000004">
      <c r="A61">
        <v>1772042698</v>
      </c>
      <c r="B61" t="s">
        <v>6</v>
      </c>
      <c r="C61" t="s">
        <v>7</v>
      </c>
      <c r="D61">
        <v>5207.07</v>
      </c>
      <c r="E61">
        <v>0</v>
      </c>
      <c r="F61">
        <v>0</v>
      </c>
      <c r="G61">
        <v>5205.3599999999997</v>
      </c>
      <c r="I61" s="1">
        <f t="shared" si="0"/>
        <v>46078.753449074073</v>
      </c>
      <c r="J61" s="2">
        <f t="shared" si="1"/>
        <v>46078.753472222219</v>
      </c>
      <c r="K61">
        <f t="shared" si="2"/>
        <v>1772042700</v>
      </c>
    </row>
    <row r="62" spans="1:11" x14ac:dyDescent="0.55000000000000004">
      <c r="A62">
        <v>1772042998</v>
      </c>
      <c r="B62" t="s">
        <v>6</v>
      </c>
      <c r="C62" t="s">
        <v>7</v>
      </c>
      <c r="D62">
        <v>5206.8900000000003</v>
      </c>
      <c r="E62">
        <v>0</v>
      </c>
      <c r="F62">
        <v>0</v>
      </c>
      <c r="G62">
        <v>5205.47</v>
      </c>
      <c r="I62" s="1">
        <f t="shared" si="0"/>
        <v>46078.756921296299</v>
      </c>
      <c r="J62" s="2">
        <f t="shared" si="1"/>
        <v>46078.756944444445</v>
      </c>
      <c r="K62">
        <f t="shared" si="2"/>
        <v>1772043000</v>
      </c>
    </row>
    <row r="63" spans="1:11" x14ac:dyDescent="0.55000000000000004">
      <c r="A63">
        <v>1772043298</v>
      </c>
      <c r="B63" t="s">
        <v>6</v>
      </c>
      <c r="C63" t="s">
        <v>7</v>
      </c>
      <c r="D63">
        <v>5206.8</v>
      </c>
      <c r="E63">
        <v>0</v>
      </c>
      <c r="F63">
        <v>0</v>
      </c>
      <c r="G63">
        <v>5205.57</v>
      </c>
      <c r="I63" s="1">
        <f t="shared" si="0"/>
        <v>46078.760393518518</v>
      </c>
      <c r="J63" s="2">
        <f t="shared" si="1"/>
        <v>46078.760416666664</v>
      </c>
      <c r="K63">
        <f t="shared" si="2"/>
        <v>1772043300</v>
      </c>
    </row>
    <row r="64" spans="1:11" x14ac:dyDescent="0.55000000000000004">
      <c r="A64">
        <v>1772043598</v>
      </c>
      <c r="B64" t="s">
        <v>6</v>
      </c>
      <c r="C64" t="s">
        <v>7</v>
      </c>
      <c r="D64">
        <v>5206.7700000000004</v>
      </c>
      <c r="E64">
        <v>0</v>
      </c>
      <c r="F64">
        <v>0</v>
      </c>
      <c r="G64">
        <v>5205.67</v>
      </c>
      <c r="I64" s="1">
        <f t="shared" si="0"/>
        <v>46078.763865740737</v>
      </c>
      <c r="J64" s="2">
        <f t="shared" si="1"/>
        <v>46078.763888888891</v>
      </c>
      <c r="K64">
        <f t="shared" si="2"/>
        <v>1772043600</v>
      </c>
    </row>
    <row r="65" spans="1:11" x14ac:dyDescent="0.55000000000000004">
      <c r="A65">
        <v>1772043898</v>
      </c>
      <c r="B65" t="s">
        <v>6</v>
      </c>
      <c r="C65" t="s">
        <v>7</v>
      </c>
      <c r="D65">
        <v>5206.8</v>
      </c>
      <c r="E65">
        <v>0</v>
      </c>
      <c r="F65">
        <v>0</v>
      </c>
      <c r="G65">
        <v>5205.75</v>
      </c>
      <c r="I65" s="1">
        <f t="shared" si="0"/>
        <v>46078.767337962963</v>
      </c>
      <c r="J65" s="2">
        <f t="shared" si="1"/>
        <v>46078.767361111109</v>
      </c>
      <c r="K65">
        <f t="shared" si="2"/>
        <v>1772043900</v>
      </c>
    </row>
    <row r="66" spans="1:11" x14ac:dyDescent="0.55000000000000004">
      <c r="A66">
        <v>1772044198</v>
      </c>
      <c r="B66" t="s">
        <v>6</v>
      </c>
      <c r="C66" t="s">
        <v>7</v>
      </c>
      <c r="D66">
        <v>5206.8</v>
      </c>
      <c r="E66">
        <v>0</v>
      </c>
      <c r="F66">
        <v>0</v>
      </c>
      <c r="G66">
        <v>5205.84</v>
      </c>
      <c r="I66" s="1">
        <f t="shared" ref="I66:I129" si="3">(A66/86400)+25569</f>
        <v>46078.770810185189</v>
      </c>
      <c r="J66" s="2">
        <f t="shared" ref="J66:J129" si="4">CEILING(INT(I66*1440)/1440*288,1)/288</f>
        <v>46078.770833333336</v>
      </c>
      <c r="K66">
        <f t="shared" si="2"/>
        <v>1772044200</v>
      </c>
    </row>
    <row r="67" spans="1:11" x14ac:dyDescent="0.55000000000000004">
      <c r="A67">
        <v>1772044498</v>
      </c>
      <c r="B67" t="s">
        <v>6</v>
      </c>
      <c r="C67" t="s">
        <v>7</v>
      </c>
      <c r="D67">
        <v>5206.3900000000003</v>
      </c>
      <c r="E67">
        <v>0</v>
      </c>
      <c r="F67">
        <v>0</v>
      </c>
      <c r="G67">
        <v>5205.87</v>
      </c>
      <c r="I67" s="1">
        <f t="shared" si="3"/>
        <v>46078.774282407408</v>
      </c>
      <c r="J67" s="2">
        <f t="shared" si="4"/>
        <v>46078.774305555555</v>
      </c>
      <c r="K67">
        <f t="shared" ref="K67:K130" si="5">MROUND((J67-25569)*86400,300)</f>
        <v>1772044500</v>
      </c>
    </row>
    <row r="68" spans="1:11" x14ac:dyDescent="0.55000000000000004">
      <c r="A68">
        <v>1772044798</v>
      </c>
      <c r="B68" t="s">
        <v>6</v>
      </c>
      <c r="C68" t="s">
        <v>7</v>
      </c>
      <c r="D68">
        <v>5205.13</v>
      </c>
      <c r="E68">
        <v>0</v>
      </c>
      <c r="F68">
        <v>0</v>
      </c>
      <c r="G68">
        <v>5205.8500000000004</v>
      </c>
      <c r="I68" s="1">
        <f t="shared" si="3"/>
        <v>46078.777754629627</v>
      </c>
      <c r="J68" s="2">
        <f t="shared" si="4"/>
        <v>46078.777777777781</v>
      </c>
      <c r="K68">
        <f t="shared" si="5"/>
        <v>1772044800</v>
      </c>
    </row>
    <row r="69" spans="1:11" x14ac:dyDescent="0.55000000000000004">
      <c r="A69">
        <v>1772045098</v>
      </c>
      <c r="B69" t="s">
        <v>6</v>
      </c>
      <c r="C69" t="s">
        <v>7</v>
      </c>
      <c r="D69">
        <v>5200.95</v>
      </c>
      <c r="E69">
        <v>0</v>
      </c>
      <c r="F69">
        <v>0</v>
      </c>
      <c r="G69">
        <v>5205.6000000000004</v>
      </c>
      <c r="I69" s="1">
        <f t="shared" si="3"/>
        <v>46078.781226851846</v>
      </c>
      <c r="J69" s="2">
        <f t="shared" si="4"/>
        <v>46078.78125</v>
      </c>
      <c r="K69">
        <f t="shared" si="5"/>
        <v>1772045100</v>
      </c>
    </row>
    <row r="70" spans="1:11" x14ac:dyDescent="0.55000000000000004">
      <c r="A70">
        <v>1772045398</v>
      </c>
      <c r="B70" t="s">
        <v>6</v>
      </c>
      <c r="C70" t="s">
        <v>7</v>
      </c>
      <c r="D70">
        <v>5202.58</v>
      </c>
      <c r="E70">
        <v>0</v>
      </c>
      <c r="F70">
        <v>0</v>
      </c>
      <c r="G70">
        <v>5205.38</v>
      </c>
      <c r="I70" s="1">
        <f t="shared" si="3"/>
        <v>46078.784699074073</v>
      </c>
      <c r="J70" s="2">
        <f t="shared" si="4"/>
        <v>46078.784722222219</v>
      </c>
      <c r="K70">
        <f t="shared" si="5"/>
        <v>1772045400</v>
      </c>
    </row>
    <row r="71" spans="1:11" x14ac:dyDescent="0.55000000000000004">
      <c r="A71">
        <v>1772045698</v>
      </c>
      <c r="B71" t="s">
        <v>6</v>
      </c>
      <c r="C71" t="s">
        <v>7</v>
      </c>
      <c r="D71">
        <v>5202.12</v>
      </c>
      <c r="E71">
        <v>0</v>
      </c>
      <c r="F71">
        <v>0</v>
      </c>
      <c r="G71">
        <v>5205.16</v>
      </c>
      <c r="I71" s="1">
        <f t="shared" si="3"/>
        <v>46078.788171296299</v>
      </c>
      <c r="J71" s="2">
        <f t="shared" si="4"/>
        <v>46078.788194444445</v>
      </c>
      <c r="K71">
        <f t="shared" si="5"/>
        <v>1772045700</v>
      </c>
    </row>
    <row r="72" spans="1:11" x14ac:dyDescent="0.55000000000000004">
      <c r="A72">
        <v>1772045998</v>
      </c>
      <c r="B72" t="s">
        <v>6</v>
      </c>
      <c r="C72" t="s">
        <v>7</v>
      </c>
      <c r="D72">
        <v>5200.91</v>
      </c>
      <c r="E72">
        <v>0</v>
      </c>
      <c r="F72">
        <v>0</v>
      </c>
      <c r="G72">
        <v>5204.8999999999996</v>
      </c>
      <c r="I72" s="1">
        <f t="shared" si="3"/>
        <v>46078.791643518518</v>
      </c>
      <c r="J72" s="2">
        <f t="shared" si="4"/>
        <v>46078.791666666664</v>
      </c>
      <c r="K72">
        <f t="shared" si="5"/>
        <v>1772046000</v>
      </c>
    </row>
    <row r="73" spans="1:11" x14ac:dyDescent="0.55000000000000004">
      <c r="A73">
        <v>1772046298</v>
      </c>
      <c r="B73" t="s">
        <v>6</v>
      </c>
      <c r="C73" t="s">
        <v>7</v>
      </c>
      <c r="D73">
        <v>5194.29</v>
      </c>
      <c r="E73">
        <v>0</v>
      </c>
      <c r="F73">
        <v>5194.07</v>
      </c>
      <c r="G73">
        <v>5204.3</v>
      </c>
      <c r="I73" s="1">
        <f t="shared" si="3"/>
        <v>46078.795115740737</v>
      </c>
      <c r="J73" s="2">
        <f t="shared" si="4"/>
        <v>46078.795138888891</v>
      </c>
      <c r="K73">
        <f t="shared" si="5"/>
        <v>1772046300</v>
      </c>
    </row>
    <row r="74" spans="1:11" x14ac:dyDescent="0.55000000000000004">
      <c r="A74">
        <v>1772046598</v>
      </c>
      <c r="B74" t="s">
        <v>6</v>
      </c>
      <c r="C74" t="s">
        <v>7</v>
      </c>
      <c r="D74">
        <v>5207.04</v>
      </c>
      <c r="E74">
        <v>0</v>
      </c>
      <c r="F74">
        <v>0</v>
      </c>
      <c r="G74">
        <v>5204.1499999999996</v>
      </c>
      <c r="I74" s="1">
        <f t="shared" si="3"/>
        <v>46078.798587962963</v>
      </c>
      <c r="J74" s="2">
        <f t="shared" si="4"/>
        <v>46078.798611111109</v>
      </c>
      <c r="K74">
        <f t="shared" si="5"/>
        <v>1772046600</v>
      </c>
    </row>
    <row r="75" spans="1:11" x14ac:dyDescent="0.55000000000000004">
      <c r="A75">
        <v>1772046898</v>
      </c>
      <c r="B75" t="s">
        <v>6</v>
      </c>
      <c r="C75" t="s">
        <v>7</v>
      </c>
      <c r="D75">
        <v>5200.55</v>
      </c>
      <c r="E75">
        <v>0</v>
      </c>
      <c r="F75">
        <v>0</v>
      </c>
      <c r="G75">
        <v>5204.05</v>
      </c>
      <c r="I75" s="1">
        <f t="shared" si="3"/>
        <v>46078.802060185189</v>
      </c>
      <c r="J75" s="2">
        <f t="shared" si="4"/>
        <v>46078.802083333336</v>
      </c>
      <c r="K75">
        <f t="shared" si="5"/>
        <v>1772046900</v>
      </c>
    </row>
    <row r="76" spans="1:11" x14ac:dyDescent="0.55000000000000004">
      <c r="A76">
        <v>1772047198</v>
      </c>
      <c r="B76" t="s">
        <v>6</v>
      </c>
      <c r="C76" t="s">
        <v>7</v>
      </c>
      <c r="D76">
        <v>5197.32</v>
      </c>
      <c r="E76">
        <v>0</v>
      </c>
      <c r="F76">
        <v>0</v>
      </c>
      <c r="G76">
        <v>5203.57</v>
      </c>
      <c r="I76" s="1">
        <f t="shared" si="3"/>
        <v>46078.805532407408</v>
      </c>
      <c r="J76" s="2">
        <f t="shared" si="4"/>
        <v>46078.805555555555</v>
      </c>
      <c r="K76">
        <f t="shared" si="5"/>
        <v>1772047200</v>
      </c>
    </row>
    <row r="77" spans="1:11" x14ac:dyDescent="0.55000000000000004">
      <c r="A77">
        <v>1772047498</v>
      </c>
      <c r="B77" t="s">
        <v>6</v>
      </c>
      <c r="C77" t="s">
        <v>7</v>
      </c>
      <c r="D77">
        <v>5202.59</v>
      </c>
      <c r="E77">
        <v>0</v>
      </c>
      <c r="F77">
        <v>0</v>
      </c>
      <c r="G77">
        <v>5203.3</v>
      </c>
      <c r="I77" s="1">
        <f t="shared" si="3"/>
        <v>46078.809004629627</v>
      </c>
      <c r="J77" s="2">
        <f t="shared" si="4"/>
        <v>46078.809027777781</v>
      </c>
      <c r="K77">
        <f t="shared" si="5"/>
        <v>1772047500</v>
      </c>
    </row>
    <row r="78" spans="1:11" x14ac:dyDescent="0.55000000000000004">
      <c r="A78">
        <v>1772047798</v>
      </c>
      <c r="B78" t="s">
        <v>6</v>
      </c>
      <c r="C78" t="s">
        <v>7</v>
      </c>
      <c r="D78">
        <v>5202.51</v>
      </c>
      <c r="E78">
        <v>0</v>
      </c>
      <c r="F78">
        <v>0</v>
      </c>
      <c r="G78">
        <v>5203.2299999999996</v>
      </c>
      <c r="I78" s="1">
        <f t="shared" si="3"/>
        <v>46078.812476851846</v>
      </c>
      <c r="J78" s="2">
        <f t="shared" si="4"/>
        <v>46078.8125</v>
      </c>
      <c r="K78">
        <f t="shared" si="5"/>
        <v>1772047800</v>
      </c>
    </row>
    <row r="79" spans="1:11" x14ac:dyDescent="0.55000000000000004">
      <c r="A79">
        <v>1772048098</v>
      </c>
      <c r="B79" t="s">
        <v>6</v>
      </c>
      <c r="C79" t="s">
        <v>7</v>
      </c>
      <c r="D79">
        <v>5201</v>
      </c>
      <c r="E79">
        <v>0</v>
      </c>
      <c r="F79">
        <v>0</v>
      </c>
      <c r="G79">
        <v>5203.1899999999996</v>
      </c>
      <c r="I79" s="1">
        <f t="shared" si="3"/>
        <v>46078.815949074073</v>
      </c>
      <c r="J79" s="2">
        <f t="shared" si="4"/>
        <v>46078.815972222219</v>
      </c>
      <c r="K79">
        <f t="shared" si="5"/>
        <v>1772048100</v>
      </c>
    </row>
    <row r="80" spans="1:11" x14ac:dyDescent="0.55000000000000004">
      <c r="A80">
        <v>1772048398</v>
      </c>
      <c r="B80" t="s">
        <v>6</v>
      </c>
      <c r="C80" t="s">
        <v>7</v>
      </c>
      <c r="D80">
        <v>5204.32</v>
      </c>
      <c r="E80">
        <v>0</v>
      </c>
      <c r="F80">
        <v>0</v>
      </c>
      <c r="G80">
        <v>5203.2</v>
      </c>
      <c r="I80" s="1">
        <f t="shared" si="3"/>
        <v>46078.819421296299</v>
      </c>
      <c r="J80" s="2">
        <f t="shared" si="4"/>
        <v>46078.819444444445</v>
      </c>
      <c r="K80">
        <f t="shared" si="5"/>
        <v>1772048400</v>
      </c>
    </row>
    <row r="81" spans="1:11" x14ac:dyDescent="0.55000000000000004">
      <c r="A81">
        <v>1772048698</v>
      </c>
      <c r="B81" t="s">
        <v>6</v>
      </c>
      <c r="C81" t="s">
        <v>7</v>
      </c>
      <c r="D81">
        <v>5205</v>
      </c>
      <c r="E81">
        <v>0</v>
      </c>
      <c r="F81">
        <v>0</v>
      </c>
      <c r="G81">
        <v>5203.28</v>
      </c>
      <c r="I81" s="1">
        <f t="shared" si="3"/>
        <v>46078.822893518518</v>
      </c>
      <c r="J81" s="2">
        <f t="shared" si="4"/>
        <v>46078.822916666664</v>
      </c>
      <c r="K81">
        <f t="shared" si="5"/>
        <v>1772048700</v>
      </c>
    </row>
    <row r="82" spans="1:11" x14ac:dyDescent="0.55000000000000004">
      <c r="A82">
        <v>1772048998</v>
      </c>
      <c r="B82" t="s">
        <v>6</v>
      </c>
      <c r="C82" t="s">
        <v>7</v>
      </c>
      <c r="D82">
        <v>5204.97</v>
      </c>
      <c r="E82">
        <v>5208.32</v>
      </c>
      <c r="F82">
        <v>0</v>
      </c>
      <c r="G82">
        <v>5203.38</v>
      </c>
      <c r="I82" s="1">
        <f t="shared" si="3"/>
        <v>46078.826365740737</v>
      </c>
      <c r="J82" s="2">
        <f t="shared" si="4"/>
        <v>46078.826388888891</v>
      </c>
      <c r="K82">
        <f t="shared" si="5"/>
        <v>1772049000</v>
      </c>
    </row>
    <row r="83" spans="1:11" x14ac:dyDescent="0.55000000000000004">
      <c r="A83">
        <v>1772049298</v>
      </c>
      <c r="B83" t="s">
        <v>6</v>
      </c>
      <c r="C83" t="s">
        <v>7</v>
      </c>
      <c r="D83">
        <v>5204.87</v>
      </c>
      <c r="E83">
        <v>0</v>
      </c>
      <c r="F83">
        <v>0</v>
      </c>
      <c r="G83">
        <v>5203.5200000000004</v>
      </c>
      <c r="I83" s="1">
        <f t="shared" si="3"/>
        <v>46078.829837962963</v>
      </c>
      <c r="J83" s="2">
        <f t="shared" si="4"/>
        <v>46078.829861111109</v>
      </c>
      <c r="K83">
        <f t="shared" si="5"/>
        <v>1772049300</v>
      </c>
    </row>
    <row r="84" spans="1:11" x14ac:dyDescent="0.55000000000000004">
      <c r="A84">
        <v>1772049598</v>
      </c>
      <c r="B84" t="s">
        <v>6</v>
      </c>
      <c r="C84" t="s">
        <v>7</v>
      </c>
      <c r="D84">
        <v>5201.76</v>
      </c>
      <c r="E84">
        <v>0</v>
      </c>
      <c r="F84">
        <v>0</v>
      </c>
      <c r="G84">
        <v>5203.3599999999997</v>
      </c>
      <c r="I84" s="1">
        <f t="shared" si="3"/>
        <v>46078.833310185189</v>
      </c>
      <c r="J84" s="2">
        <f t="shared" si="4"/>
        <v>46078.833333333336</v>
      </c>
      <c r="K84">
        <f t="shared" si="5"/>
        <v>1772049600</v>
      </c>
    </row>
    <row r="85" spans="1:11" x14ac:dyDescent="0.55000000000000004">
      <c r="A85">
        <v>1772049898</v>
      </c>
      <c r="B85" t="s">
        <v>6</v>
      </c>
      <c r="C85" t="s">
        <v>7</v>
      </c>
      <c r="D85">
        <v>5202.46</v>
      </c>
      <c r="E85">
        <v>0</v>
      </c>
      <c r="F85">
        <v>0</v>
      </c>
      <c r="G85">
        <v>5203.34</v>
      </c>
      <c r="I85" s="1">
        <f t="shared" si="3"/>
        <v>46078.836782407408</v>
      </c>
      <c r="J85" s="2">
        <f t="shared" si="4"/>
        <v>46078.836805555555</v>
      </c>
      <c r="K85">
        <f t="shared" si="5"/>
        <v>1772049900</v>
      </c>
    </row>
    <row r="86" spans="1:11" x14ac:dyDescent="0.55000000000000004">
      <c r="A86">
        <v>1772050198</v>
      </c>
      <c r="B86" t="s">
        <v>6</v>
      </c>
      <c r="C86" t="s">
        <v>7</v>
      </c>
      <c r="D86">
        <v>5195.2700000000004</v>
      </c>
      <c r="E86">
        <v>0</v>
      </c>
      <c r="F86">
        <v>0</v>
      </c>
      <c r="G86">
        <v>5203.0200000000004</v>
      </c>
      <c r="I86" s="1">
        <f t="shared" si="3"/>
        <v>46078.840254629627</v>
      </c>
      <c r="J86" s="2">
        <f t="shared" si="4"/>
        <v>46078.840277777781</v>
      </c>
      <c r="K86">
        <f t="shared" si="5"/>
        <v>1772050200</v>
      </c>
    </row>
    <row r="87" spans="1:11" x14ac:dyDescent="0.55000000000000004">
      <c r="A87">
        <v>1772050498</v>
      </c>
      <c r="B87" t="s">
        <v>6</v>
      </c>
      <c r="C87" t="s">
        <v>7</v>
      </c>
      <c r="D87">
        <v>5184.8</v>
      </c>
      <c r="E87">
        <v>0</v>
      </c>
      <c r="F87">
        <v>0</v>
      </c>
      <c r="G87">
        <v>5201.96</v>
      </c>
      <c r="I87" s="1">
        <f t="shared" si="3"/>
        <v>46078.843726851846</v>
      </c>
      <c r="J87" s="2">
        <f t="shared" si="4"/>
        <v>46078.84375</v>
      </c>
      <c r="K87">
        <f t="shared" si="5"/>
        <v>1772050500</v>
      </c>
    </row>
    <row r="88" spans="1:11" x14ac:dyDescent="0.55000000000000004">
      <c r="A88">
        <v>1772050798</v>
      </c>
      <c r="B88" t="s">
        <v>6</v>
      </c>
      <c r="C88" t="s">
        <v>7</v>
      </c>
      <c r="D88">
        <v>5189</v>
      </c>
      <c r="E88">
        <v>0</v>
      </c>
      <c r="F88">
        <v>0</v>
      </c>
      <c r="G88">
        <v>5200.8999999999996</v>
      </c>
      <c r="I88" s="1">
        <f t="shared" si="3"/>
        <v>46078.847199074073</v>
      </c>
      <c r="J88" s="2">
        <f t="shared" si="4"/>
        <v>46078.847222222219</v>
      </c>
      <c r="K88">
        <f t="shared" si="5"/>
        <v>1772050800</v>
      </c>
    </row>
    <row r="89" spans="1:11" x14ac:dyDescent="0.55000000000000004">
      <c r="A89">
        <v>1772051098</v>
      </c>
      <c r="B89" t="s">
        <v>6</v>
      </c>
      <c r="C89" t="s">
        <v>7</v>
      </c>
      <c r="D89">
        <v>5186.1099999999997</v>
      </c>
      <c r="E89">
        <v>0</v>
      </c>
      <c r="F89">
        <v>0</v>
      </c>
      <c r="G89">
        <v>5200.01</v>
      </c>
      <c r="I89" s="1">
        <f t="shared" si="3"/>
        <v>46078.850671296299</v>
      </c>
      <c r="J89" s="2">
        <f t="shared" si="4"/>
        <v>46078.850694444445</v>
      </c>
      <c r="K89">
        <f t="shared" si="5"/>
        <v>1772051100</v>
      </c>
    </row>
    <row r="90" spans="1:11" x14ac:dyDescent="0.55000000000000004">
      <c r="A90">
        <v>1772051398</v>
      </c>
      <c r="B90" t="s">
        <v>6</v>
      </c>
      <c r="C90" t="s">
        <v>7</v>
      </c>
      <c r="D90">
        <v>5188.12</v>
      </c>
      <c r="E90">
        <v>0</v>
      </c>
      <c r="F90">
        <v>0</v>
      </c>
      <c r="G90">
        <v>5199.04</v>
      </c>
      <c r="I90" s="1">
        <f t="shared" si="3"/>
        <v>46078.854143518518</v>
      </c>
      <c r="J90" s="2">
        <f t="shared" si="4"/>
        <v>46078.854166666664</v>
      </c>
      <c r="K90">
        <f t="shared" si="5"/>
        <v>1772051400</v>
      </c>
    </row>
    <row r="91" spans="1:11" x14ac:dyDescent="0.55000000000000004">
      <c r="A91">
        <v>1772051698</v>
      </c>
      <c r="B91" t="s">
        <v>6</v>
      </c>
      <c r="C91" t="s">
        <v>7</v>
      </c>
      <c r="D91">
        <v>5183.41</v>
      </c>
      <c r="E91">
        <v>0</v>
      </c>
      <c r="F91">
        <v>0</v>
      </c>
      <c r="G91">
        <v>5197.99</v>
      </c>
      <c r="I91" s="1">
        <f t="shared" si="3"/>
        <v>46078.857615740737</v>
      </c>
      <c r="J91" s="2">
        <f t="shared" si="4"/>
        <v>46078.857638888891</v>
      </c>
      <c r="K91">
        <f t="shared" si="5"/>
        <v>1772051700</v>
      </c>
    </row>
    <row r="92" spans="1:11" x14ac:dyDescent="0.55000000000000004">
      <c r="A92">
        <v>1772051998</v>
      </c>
      <c r="B92" t="s">
        <v>6</v>
      </c>
      <c r="C92" t="s">
        <v>7</v>
      </c>
      <c r="D92">
        <v>5181.4799999999996</v>
      </c>
      <c r="E92">
        <v>0</v>
      </c>
      <c r="F92">
        <v>0</v>
      </c>
      <c r="G92">
        <v>5196.78</v>
      </c>
      <c r="I92" s="1">
        <f t="shared" si="3"/>
        <v>46078.861087962963</v>
      </c>
      <c r="J92" s="2">
        <f t="shared" si="4"/>
        <v>46078.861111111109</v>
      </c>
      <c r="K92">
        <f t="shared" si="5"/>
        <v>1772052000</v>
      </c>
    </row>
    <row r="93" spans="1:11" x14ac:dyDescent="0.55000000000000004">
      <c r="A93">
        <v>1772052298</v>
      </c>
      <c r="B93" t="s">
        <v>6</v>
      </c>
      <c r="C93" t="s">
        <v>7</v>
      </c>
      <c r="D93">
        <v>5173.57</v>
      </c>
      <c r="E93">
        <v>0</v>
      </c>
      <c r="F93">
        <v>0</v>
      </c>
      <c r="G93">
        <v>5195.16</v>
      </c>
      <c r="I93" s="1">
        <f t="shared" si="3"/>
        <v>46078.864560185189</v>
      </c>
      <c r="J93" s="2">
        <f t="shared" si="4"/>
        <v>46078.864583333336</v>
      </c>
      <c r="K93">
        <f t="shared" si="5"/>
        <v>1772052300</v>
      </c>
    </row>
    <row r="94" spans="1:11" x14ac:dyDescent="0.55000000000000004">
      <c r="A94">
        <v>1772052598</v>
      </c>
      <c r="B94" t="s">
        <v>6</v>
      </c>
      <c r="C94" t="s">
        <v>7</v>
      </c>
      <c r="D94">
        <v>5178.01</v>
      </c>
      <c r="E94">
        <v>0</v>
      </c>
      <c r="F94">
        <v>0</v>
      </c>
      <c r="G94">
        <v>5193.8599999999997</v>
      </c>
      <c r="I94" s="1">
        <f t="shared" si="3"/>
        <v>46078.868032407408</v>
      </c>
      <c r="J94" s="2">
        <f t="shared" si="4"/>
        <v>46078.868055555555</v>
      </c>
      <c r="K94">
        <f t="shared" si="5"/>
        <v>1772052600</v>
      </c>
    </row>
    <row r="95" spans="1:11" x14ac:dyDescent="0.55000000000000004">
      <c r="A95">
        <v>1772052898</v>
      </c>
      <c r="B95" t="s">
        <v>6</v>
      </c>
      <c r="C95" t="s">
        <v>7</v>
      </c>
      <c r="D95">
        <v>5152.16</v>
      </c>
      <c r="E95">
        <v>0</v>
      </c>
      <c r="F95">
        <v>5145.45</v>
      </c>
      <c r="G95">
        <v>5191.33</v>
      </c>
      <c r="I95" s="1">
        <f t="shared" si="3"/>
        <v>46078.871504629627</v>
      </c>
      <c r="J95" s="2">
        <f t="shared" si="4"/>
        <v>46078.871527777781</v>
      </c>
      <c r="K95">
        <f t="shared" si="5"/>
        <v>1772052900</v>
      </c>
    </row>
    <row r="96" spans="1:11" x14ac:dyDescent="0.55000000000000004">
      <c r="A96">
        <v>1772053198</v>
      </c>
      <c r="B96" t="s">
        <v>6</v>
      </c>
      <c r="C96" t="s">
        <v>7</v>
      </c>
      <c r="D96">
        <v>5156.08</v>
      </c>
      <c r="E96">
        <v>0</v>
      </c>
      <c r="F96">
        <v>0</v>
      </c>
      <c r="G96">
        <v>5188.78</v>
      </c>
      <c r="I96" s="1">
        <f t="shared" si="3"/>
        <v>46078.874976851846</v>
      </c>
      <c r="J96" s="2">
        <f t="shared" si="4"/>
        <v>46078.875</v>
      </c>
      <c r="K96">
        <f t="shared" si="5"/>
        <v>1772053200</v>
      </c>
    </row>
    <row r="97" spans="1:11" x14ac:dyDescent="0.55000000000000004">
      <c r="A97">
        <v>1772053498</v>
      </c>
      <c r="B97" t="s">
        <v>6</v>
      </c>
      <c r="C97" t="s">
        <v>7</v>
      </c>
      <c r="D97">
        <v>5163.03</v>
      </c>
      <c r="E97">
        <v>0</v>
      </c>
      <c r="F97">
        <v>0</v>
      </c>
      <c r="G97">
        <v>5186.78</v>
      </c>
      <c r="I97" s="1">
        <f t="shared" si="3"/>
        <v>46078.878449074073</v>
      </c>
      <c r="J97" s="2">
        <f t="shared" si="4"/>
        <v>46078.878472222219</v>
      </c>
      <c r="K97">
        <f t="shared" si="5"/>
        <v>1772053500</v>
      </c>
    </row>
    <row r="98" spans="1:11" x14ac:dyDescent="0.55000000000000004">
      <c r="A98">
        <v>1772053798</v>
      </c>
      <c r="B98" t="s">
        <v>6</v>
      </c>
      <c r="C98" t="s">
        <v>7</v>
      </c>
      <c r="D98">
        <v>5161.84</v>
      </c>
      <c r="E98">
        <v>0</v>
      </c>
      <c r="F98">
        <v>0</v>
      </c>
      <c r="G98">
        <v>5185</v>
      </c>
      <c r="I98" s="1">
        <f t="shared" si="3"/>
        <v>46078.881921296299</v>
      </c>
      <c r="J98" s="2">
        <f t="shared" si="4"/>
        <v>46078.881944444445</v>
      </c>
      <c r="K98">
        <f t="shared" si="5"/>
        <v>1772053800</v>
      </c>
    </row>
    <row r="99" spans="1:11" x14ac:dyDescent="0.55000000000000004">
      <c r="A99">
        <v>1772054098</v>
      </c>
      <c r="B99" t="s">
        <v>6</v>
      </c>
      <c r="C99" t="s">
        <v>7</v>
      </c>
      <c r="D99">
        <v>5165.38</v>
      </c>
      <c r="E99">
        <v>0</v>
      </c>
      <c r="F99">
        <v>0</v>
      </c>
      <c r="G99">
        <v>5183.68</v>
      </c>
      <c r="I99" s="1">
        <f t="shared" si="3"/>
        <v>46078.885393518518</v>
      </c>
      <c r="J99" s="2">
        <f t="shared" si="4"/>
        <v>46078.885416666664</v>
      </c>
      <c r="K99">
        <f t="shared" si="5"/>
        <v>1772054100</v>
      </c>
    </row>
    <row r="100" spans="1:11" x14ac:dyDescent="0.55000000000000004">
      <c r="A100">
        <v>1772054398</v>
      </c>
      <c r="B100" t="s">
        <v>6</v>
      </c>
      <c r="C100" t="s">
        <v>7</v>
      </c>
      <c r="D100">
        <v>5169.17</v>
      </c>
      <c r="E100">
        <v>0</v>
      </c>
      <c r="F100">
        <v>0</v>
      </c>
      <c r="G100">
        <v>5182.57</v>
      </c>
      <c r="I100" s="1">
        <f t="shared" si="3"/>
        <v>46078.888865740737</v>
      </c>
      <c r="J100" s="2">
        <f t="shared" si="4"/>
        <v>46078.888888888891</v>
      </c>
      <c r="K100">
        <f t="shared" si="5"/>
        <v>1772054400</v>
      </c>
    </row>
    <row r="101" spans="1:11" x14ac:dyDescent="0.55000000000000004">
      <c r="A101">
        <v>1772054698</v>
      </c>
      <c r="B101" t="s">
        <v>6</v>
      </c>
      <c r="C101" t="s">
        <v>7</v>
      </c>
      <c r="D101">
        <v>5169.12</v>
      </c>
      <c r="E101">
        <v>0</v>
      </c>
      <c r="F101">
        <v>0</v>
      </c>
      <c r="G101">
        <v>5181.6099999999997</v>
      </c>
      <c r="I101" s="1">
        <f t="shared" si="3"/>
        <v>46078.892337962963</v>
      </c>
      <c r="J101" s="2">
        <f t="shared" si="4"/>
        <v>46078.892361111109</v>
      </c>
      <c r="K101">
        <f t="shared" si="5"/>
        <v>1772054700</v>
      </c>
    </row>
    <row r="102" spans="1:11" x14ac:dyDescent="0.55000000000000004">
      <c r="A102">
        <v>1772054998</v>
      </c>
      <c r="B102" t="s">
        <v>6</v>
      </c>
      <c r="C102" t="s">
        <v>7</v>
      </c>
      <c r="D102">
        <v>5168.22</v>
      </c>
      <c r="E102">
        <v>0</v>
      </c>
      <c r="F102">
        <v>0</v>
      </c>
      <c r="G102">
        <v>5180.6899999999996</v>
      </c>
      <c r="I102" s="1">
        <f t="shared" si="3"/>
        <v>46078.895810185189</v>
      </c>
      <c r="J102" s="2">
        <f t="shared" si="4"/>
        <v>46078.895833333336</v>
      </c>
      <c r="K102">
        <f t="shared" si="5"/>
        <v>1772055000</v>
      </c>
    </row>
    <row r="103" spans="1:11" x14ac:dyDescent="0.55000000000000004">
      <c r="A103">
        <v>1772055298</v>
      </c>
      <c r="B103" t="s">
        <v>6</v>
      </c>
      <c r="C103" t="s">
        <v>7</v>
      </c>
      <c r="D103">
        <v>5168.8999999999996</v>
      </c>
      <c r="E103">
        <v>0</v>
      </c>
      <c r="F103">
        <v>0</v>
      </c>
      <c r="G103">
        <v>5179.9399999999996</v>
      </c>
      <c r="I103" s="1">
        <f t="shared" si="3"/>
        <v>46078.899282407408</v>
      </c>
      <c r="J103" s="2">
        <f t="shared" si="4"/>
        <v>46078.899305555555</v>
      </c>
      <c r="K103">
        <f t="shared" si="5"/>
        <v>1772055300</v>
      </c>
    </row>
    <row r="104" spans="1:11" x14ac:dyDescent="0.55000000000000004">
      <c r="A104">
        <v>1772055598</v>
      </c>
      <c r="B104" t="s">
        <v>6</v>
      </c>
      <c r="C104" t="s">
        <v>7</v>
      </c>
      <c r="D104">
        <v>5170.25</v>
      </c>
      <c r="E104">
        <v>0</v>
      </c>
      <c r="F104">
        <v>0</v>
      </c>
      <c r="G104">
        <v>5179.21</v>
      </c>
      <c r="I104" s="1">
        <f t="shared" si="3"/>
        <v>46078.902754629627</v>
      </c>
      <c r="J104" s="2">
        <f t="shared" si="4"/>
        <v>46078.902777777781</v>
      </c>
      <c r="K104">
        <f t="shared" si="5"/>
        <v>1772055600</v>
      </c>
    </row>
    <row r="105" spans="1:11" x14ac:dyDescent="0.55000000000000004">
      <c r="A105">
        <v>1772055898</v>
      </c>
      <c r="B105" t="s">
        <v>6</v>
      </c>
      <c r="C105" t="s">
        <v>7</v>
      </c>
      <c r="D105">
        <v>5170.9399999999996</v>
      </c>
      <c r="E105">
        <v>0</v>
      </c>
      <c r="F105">
        <v>0</v>
      </c>
      <c r="G105">
        <v>5178.59</v>
      </c>
      <c r="I105" s="1">
        <f t="shared" si="3"/>
        <v>46078.906226851846</v>
      </c>
      <c r="J105" s="2">
        <f t="shared" si="4"/>
        <v>46078.90625</v>
      </c>
      <c r="K105">
        <f t="shared" si="5"/>
        <v>1772055900</v>
      </c>
    </row>
    <row r="106" spans="1:11" x14ac:dyDescent="0.55000000000000004">
      <c r="A106">
        <v>1772056198</v>
      </c>
      <c r="B106" t="s">
        <v>6</v>
      </c>
      <c r="C106" t="s">
        <v>7</v>
      </c>
      <c r="D106">
        <v>5164.3100000000004</v>
      </c>
      <c r="E106">
        <v>0</v>
      </c>
      <c r="F106">
        <v>0</v>
      </c>
      <c r="G106">
        <v>5177.71</v>
      </c>
      <c r="I106" s="1">
        <f t="shared" si="3"/>
        <v>46078.909699074073</v>
      </c>
      <c r="J106" s="2">
        <f t="shared" si="4"/>
        <v>46078.909722222219</v>
      </c>
      <c r="K106">
        <f t="shared" si="5"/>
        <v>1772056200</v>
      </c>
    </row>
    <row r="107" spans="1:11" x14ac:dyDescent="0.55000000000000004">
      <c r="A107">
        <v>1772056498</v>
      </c>
      <c r="B107" t="s">
        <v>6</v>
      </c>
      <c r="C107" t="s">
        <v>7</v>
      </c>
      <c r="D107">
        <v>5164.8900000000003</v>
      </c>
      <c r="E107">
        <v>0</v>
      </c>
      <c r="F107">
        <v>0</v>
      </c>
      <c r="G107">
        <v>5176.8999999999996</v>
      </c>
      <c r="I107" s="1">
        <f t="shared" si="3"/>
        <v>46078.913171296299</v>
      </c>
      <c r="J107" s="2">
        <f t="shared" si="4"/>
        <v>46078.913194444445</v>
      </c>
      <c r="K107">
        <f t="shared" si="5"/>
        <v>1772056500</v>
      </c>
    </row>
    <row r="108" spans="1:11" x14ac:dyDescent="0.55000000000000004">
      <c r="A108">
        <v>1772060398</v>
      </c>
      <c r="B108" t="s">
        <v>6</v>
      </c>
      <c r="C108" t="s">
        <v>7</v>
      </c>
      <c r="D108">
        <v>5175.34</v>
      </c>
      <c r="E108">
        <v>0</v>
      </c>
      <c r="F108">
        <v>0</v>
      </c>
      <c r="G108">
        <v>5176.5200000000004</v>
      </c>
      <c r="I108" s="1">
        <f t="shared" si="3"/>
        <v>46078.958310185189</v>
      </c>
      <c r="J108" s="2">
        <f t="shared" si="4"/>
        <v>46078.958333333336</v>
      </c>
      <c r="K108">
        <f t="shared" si="5"/>
        <v>1772060400</v>
      </c>
    </row>
    <row r="109" spans="1:11" x14ac:dyDescent="0.55000000000000004">
      <c r="A109">
        <v>1772060698</v>
      </c>
      <c r="B109" t="s">
        <v>6</v>
      </c>
      <c r="C109" t="s">
        <v>7</v>
      </c>
      <c r="D109">
        <v>5179.7299999999996</v>
      </c>
      <c r="E109">
        <v>5182.16</v>
      </c>
      <c r="F109">
        <v>0</v>
      </c>
      <c r="G109">
        <v>5176.67</v>
      </c>
      <c r="I109" s="1">
        <f t="shared" si="3"/>
        <v>46078.961782407408</v>
      </c>
      <c r="J109" s="2">
        <f t="shared" si="4"/>
        <v>46078.961805555555</v>
      </c>
      <c r="K109">
        <f t="shared" si="5"/>
        <v>1772060700</v>
      </c>
    </row>
    <row r="110" spans="1:11" x14ac:dyDescent="0.55000000000000004">
      <c r="A110">
        <v>1772060998</v>
      </c>
      <c r="B110" t="s">
        <v>6</v>
      </c>
      <c r="C110" t="s">
        <v>7</v>
      </c>
      <c r="D110">
        <v>5168.8</v>
      </c>
      <c r="E110">
        <v>0</v>
      </c>
      <c r="F110">
        <v>0</v>
      </c>
      <c r="G110">
        <v>5176.3100000000004</v>
      </c>
      <c r="I110" s="1">
        <f t="shared" si="3"/>
        <v>46078.965254629627</v>
      </c>
      <c r="J110" s="2">
        <f t="shared" si="4"/>
        <v>46078.965277777781</v>
      </c>
      <c r="K110">
        <f t="shared" si="5"/>
        <v>1772061000</v>
      </c>
    </row>
    <row r="111" spans="1:11" x14ac:dyDescent="0.55000000000000004">
      <c r="A111">
        <v>1772061298</v>
      </c>
      <c r="B111" t="s">
        <v>6</v>
      </c>
      <c r="C111" t="s">
        <v>7</v>
      </c>
      <c r="D111">
        <v>5174.01</v>
      </c>
      <c r="E111">
        <v>0</v>
      </c>
      <c r="F111">
        <v>0</v>
      </c>
      <c r="G111">
        <v>5175.9399999999996</v>
      </c>
      <c r="I111" s="1">
        <f t="shared" si="3"/>
        <v>46078.968726851846</v>
      </c>
      <c r="J111" s="2">
        <f t="shared" si="4"/>
        <v>46078.96875</v>
      </c>
      <c r="K111">
        <f t="shared" si="5"/>
        <v>1772061300</v>
      </c>
    </row>
    <row r="112" spans="1:11" x14ac:dyDescent="0.55000000000000004">
      <c r="A112">
        <v>1772061598</v>
      </c>
      <c r="B112" t="s">
        <v>6</v>
      </c>
      <c r="C112" t="s">
        <v>7</v>
      </c>
      <c r="D112">
        <v>5170.68</v>
      </c>
      <c r="E112">
        <v>0</v>
      </c>
      <c r="F112">
        <v>0</v>
      </c>
      <c r="G112">
        <v>5175.78</v>
      </c>
      <c r="I112" s="1">
        <f t="shared" si="3"/>
        <v>46078.972199074073</v>
      </c>
      <c r="J112" s="2">
        <f t="shared" si="4"/>
        <v>46078.972222222219</v>
      </c>
      <c r="K112">
        <f t="shared" si="5"/>
        <v>1772061600</v>
      </c>
    </row>
    <row r="113" spans="1:11" x14ac:dyDescent="0.55000000000000004">
      <c r="A113">
        <v>1772061898</v>
      </c>
      <c r="B113" t="s">
        <v>6</v>
      </c>
      <c r="C113" t="s">
        <v>7</v>
      </c>
      <c r="D113">
        <v>5170.04</v>
      </c>
      <c r="E113">
        <v>0</v>
      </c>
      <c r="F113">
        <v>0</v>
      </c>
      <c r="G113">
        <v>5175.33</v>
      </c>
      <c r="I113" s="1">
        <f t="shared" si="3"/>
        <v>46078.975671296299</v>
      </c>
      <c r="J113" s="2">
        <f t="shared" si="4"/>
        <v>46078.975694444445</v>
      </c>
      <c r="K113">
        <f t="shared" si="5"/>
        <v>1772061900</v>
      </c>
    </row>
    <row r="114" spans="1:11" x14ac:dyDescent="0.55000000000000004">
      <c r="A114">
        <v>1772062198</v>
      </c>
      <c r="B114" t="s">
        <v>6</v>
      </c>
      <c r="C114" t="s">
        <v>7</v>
      </c>
      <c r="D114">
        <v>5168.9799999999996</v>
      </c>
      <c r="E114">
        <v>0</v>
      </c>
      <c r="F114">
        <v>0</v>
      </c>
      <c r="G114">
        <v>5174.82</v>
      </c>
      <c r="I114" s="1">
        <f t="shared" si="3"/>
        <v>46078.979143518518</v>
      </c>
      <c r="J114" s="2">
        <f t="shared" si="4"/>
        <v>46078.979166666664</v>
      </c>
      <c r="K114">
        <f t="shared" si="5"/>
        <v>1772062200</v>
      </c>
    </row>
    <row r="115" spans="1:11" x14ac:dyDescent="0.55000000000000004">
      <c r="A115">
        <v>1772062498</v>
      </c>
      <c r="B115" t="s">
        <v>6</v>
      </c>
      <c r="C115" t="s">
        <v>7</v>
      </c>
      <c r="D115">
        <v>5169.88</v>
      </c>
      <c r="E115">
        <v>0</v>
      </c>
      <c r="F115">
        <v>0</v>
      </c>
      <c r="G115">
        <v>5174.33</v>
      </c>
      <c r="I115" s="1">
        <f t="shared" si="3"/>
        <v>46078.982615740737</v>
      </c>
      <c r="J115" s="2">
        <f t="shared" si="4"/>
        <v>46078.982638888891</v>
      </c>
      <c r="K115">
        <f t="shared" si="5"/>
        <v>1772062500</v>
      </c>
    </row>
    <row r="116" spans="1:11" x14ac:dyDescent="0.55000000000000004">
      <c r="A116">
        <v>1772062798</v>
      </c>
      <c r="B116" t="s">
        <v>6</v>
      </c>
      <c r="C116" t="s">
        <v>7</v>
      </c>
      <c r="D116">
        <v>5172.62</v>
      </c>
      <c r="E116">
        <v>0</v>
      </c>
      <c r="F116">
        <v>0</v>
      </c>
      <c r="G116">
        <v>5174.16</v>
      </c>
      <c r="I116" s="1">
        <f t="shared" si="3"/>
        <v>46078.986087962963</v>
      </c>
      <c r="J116" s="2">
        <f t="shared" si="4"/>
        <v>46078.986111111109</v>
      </c>
      <c r="K116">
        <f t="shared" si="5"/>
        <v>1772062800</v>
      </c>
    </row>
    <row r="117" spans="1:11" x14ac:dyDescent="0.55000000000000004">
      <c r="A117">
        <v>1772063098</v>
      </c>
      <c r="B117" t="s">
        <v>6</v>
      </c>
      <c r="C117" t="s">
        <v>7</v>
      </c>
      <c r="D117">
        <v>5167.3100000000004</v>
      </c>
      <c r="E117">
        <v>0</v>
      </c>
      <c r="F117">
        <v>0</v>
      </c>
      <c r="G117">
        <v>5173.92</v>
      </c>
      <c r="I117" s="1">
        <f t="shared" si="3"/>
        <v>46078.989560185189</v>
      </c>
      <c r="J117" s="2">
        <f t="shared" si="4"/>
        <v>46078.989583333336</v>
      </c>
      <c r="K117">
        <f t="shared" si="5"/>
        <v>1772063100</v>
      </c>
    </row>
    <row r="118" spans="1:11" x14ac:dyDescent="0.55000000000000004">
      <c r="A118">
        <v>1772063398</v>
      </c>
      <c r="B118" t="s">
        <v>6</v>
      </c>
      <c r="C118" t="s">
        <v>7</v>
      </c>
      <c r="D118">
        <v>5169.57</v>
      </c>
      <c r="E118">
        <v>0</v>
      </c>
      <c r="F118">
        <v>0</v>
      </c>
      <c r="G118">
        <v>5173.54</v>
      </c>
      <c r="I118" s="1">
        <f t="shared" si="3"/>
        <v>46078.993032407408</v>
      </c>
      <c r="J118" s="2">
        <f t="shared" si="4"/>
        <v>46078.993055555555</v>
      </c>
      <c r="K118">
        <f t="shared" si="5"/>
        <v>1772063400</v>
      </c>
    </row>
    <row r="119" spans="1:11" x14ac:dyDescent="0.55000000000000004">
      <c r="A119">
        <v>1772063698</v>
      </c>
      <c r="B119" t="s">
        <v>6</v>
      </c>
      <c r="C119" t="s">
        <v>7</v>
      </c>
      <c r="D119">
        <v>5163.13</v>
      </c>
      <c r="E119">
        <v>0</v>
      </c>
      <c r="F119">
        <v>0</v>
      </c>
      <c r="G119">
        <v>5172.93</v>
      </c>
      <c r="I119" s="1">
        <f t="shared" si="3"/>
        <v>46078.996504629627</v>
      </c>
      <c r="J119" s="2">
        <f t="shared" si="4"/>
        <v>46078.996527777781</v>
      </c>
      <c r="K119">
        <f t="shared" si="5"/>
        <v>1772063700</v>
      </c>
    </row>
    <row r="120" spans="1:11" x14ac:dyDescent="0.55000000000000004">
      <c r="A120">
        <v>1772063998</v>
      </c>
      <c r="B120" t="s">
        <v>6</v>
      </c>
      <c r="C120" t="s">
        <v>7</v>
      </c>
      <c r="D120">
        <v>5160.24</v>
      </c>
      <c r="E120">
        <v>0</v>
      </c>
      <c r="F120">
        <v>5155.71</v>
      </c>
      <c r="G120">
        <v>5172.1099999999997</v>
      </c>
      <c r="I120" s="1">
        <f t="shared" si="3"/>
        <v>46078.999976851846</v>
      </c>
      <c r="J120" s="2">
        <f t="shared" si="4"/>
        <v>46079</v>
      </c>
      <c r="K120">
        <f t="shared" si="5"/>
        <v>1772064000</v>
      </c>
    </row>
    <row r="121" spans="1:11" x14ac:dyDescent="0.55000000000000004">
      <c r="A121">
        <v>1772064298</v>
      </c>
      <c r="B121" t="s">
        <v>6</v>
      </c>
      <c r="C121" t="s">
        <v>7</v>
      </c>
      <c r="D121">
        <v>5161.95</v>
      </c>
      <c r="E121">
        <v>0</v>
      </c>
      <c r="F121">
        <v>0</v>
      </c>
      <c r="G121">
        <v>5171.38</v>
      </c>
      <c r="I121" s="1">
        <f t="shared" si="3"/>
        <v>46079.003449074073</v>
      </c>
      <c r="J121" s="2">
        <f t="shared" si="4"/>
        <v>46079.003472222219</v>
      </c>
      <c r="K121">
        <f t="shared" si="5"/>
        <v>1772064300</v>
      </c>
    </row>
    <row r="122" spans="1:11" x14ac:dyDescent="0.55000000000000004">
      <c r="A122">
        <v>1772064598</v>
      </c>
      <c r="B122" t="s">
        <v>6</v>
      </c>
      <c r="C122" t="s">
        <v>7</v>
      </c>
      <c r="D122">
        <v>5167.67</v>
      </c>
      <c r="E122">
        <v>0</v>
      </c>
      <c r="F122">
        <v>0</v>
      </c>
      <c r="G122">
        <v>5170.99</v>
      </c>
      <c r="I122" s="1">
        <f t="shared" si="3"/>
        <v>46079.006921296299</v>
      </c>
      <c r="J122" s="2">
        <f t="shared" si="4"/>
        <v>46079.006944444445</v>
      </c>
      <c r="K122">
        <f t="shared" si="5"/>
        <v>1772064600</v>
      </c>
    </row>
    <row r="123" spans="1:11" x14ac:dyDescent="0.55000000000000004">
      <c r="A123">
        <v>1772064898</v>
      </c>
      <c r="B123" t="s">
        <v>6</v>
      </c>
      <c r="C123" t="s">
        <v>7</v>
      </c>
      <c r="D123">
        <v>5169.72</v>
      </c>
      <c r="E123">
        <v>0</v>
      </c>
      <c r="F123">
        <v>0</v>
      </c>
      <c r="G123">
        <v>5170.96</v>
      </c>
      <c r="I123" s="1">
        <f t="shared" si="3"/>
        <v>46079.010393518518</v>
      </c>
      <c r="J123" s="2">
        <f t="shared" si="4"/>
        <v>46079.010416666664</v>
      </c>
      <c r="K123">
        <f t="shared" si="5"/>
        <v>1772064900</v>
      </c>
    </row>
    <row r="124" spans="1:11" x14ac:dyDescent="0.55000000000000004">
      <c r="A124">
        <v>1772065198</v>
      </c>
      <c r="B124" t="s">
        <v>6</v>
      </c>
      <c r="C124" t="s">
        <v>7</v>
      </c>
      <c r="D124">
        <v>5180.9399999999996</v>
      </c>
      <c r="E124">
        <v>0</v>
      </c>
      <c r="F124">
        <v>0</v>
      </c>
      <c r="G124">
        <v>5171.45</v>
      </c>
      <c r="I124" s="1">
        <f t="shared" si="3"/>
        <v>46079.013865740737</v>
      </c>
      <c r="J124" s="2">
        <f t="shared" si="4"/>
        <v>46079.013888888891</v>
      </c>
      <c r="K124">
        <f t="shared" si="5"/>
        <v>1772065200</v>
      </c>
    </row>
    <row r="125" spans="1:11" x14ac:dyDescent="0.55000000000000004">
      <c r="A125">
        <v>1772065498</v>
      </c>
      <c r="B125" t="s">
        <v>6</v>
      </c>
      <c r="C125" t="s">
        <v>7</v>
      </c>
      <c r="D125">
        <v>5185.25</v>
      </c>
      <c r="E125">
        <v>0</v>
      </c>
      <c r="F125">
        <v>0</v>
      </c>
      <c r="G125">
        <v>5172.3100000000004</v>
      </c>
      <c r="I125" s="1">
        <f t="shared" si="3"/>
        <v>46079.017337962963</v>
      </c>
      <c r="J125" s="2">
        <f t="shared" si="4"/>
        <v>46079.017361111109</v>
      </c>
      <c r="K125">
        <f t="shared" si="5"/>
        <v>1772065500</v>
      </c>
    </row>
    <row r="126" spans="1:11" x14ac:dyDescent="0.55000000000000004">
      <c r="A126">
        <v>1772065798</v>
      </c>
      <c r="B126" t="s">
        <v>6</v>
      </c>
      <c r="C126" t="s">
        <v>7</v>
      </c>
      <c r="D126">
        <v>5182.32</v>
      </c>
      <c r="E126">
        <v>0</v>
      </c>
      <c r="F126">
        <v>0</v>
      </c>
      <c r="G126">
        <v>5173.2</v>
      </c>
      <c r="I126" s="1">
        <f t="shared" si="3"/>
        <v>46079.020810185189</v>
      </c>
      <c r="J126" s="2">
        <f t="shared" si="4"/>
        <v>46079.020833333336</v>
      </c>
      <c r="K126">
        <f t="shared" si="5"/>
        <v>1772065800</v>
      </c>
    </row>
    <row r="127" spans="1:11" x14ac:dyDescent="0.55000000000000004">
      <c r="A127">
        <v>1772066098</v>
      </c>
      <c r="B127" t="s">
        <v>6</v>
      </c>
      <c r="C127" t="s">
        <v>7</v>
      </c>
      <c r="D127">
        <v>5182.63</v>
      </c>
      <c r="E127">
        <v>0</v>
      </c>
      <c r="F127">
        <v>0</v>
      </c>
      <c r="G127">
        <v>5173.8999999999996</v>
      </c>
      <c r="I127" s="1">
        <f t="shared" si="3"/>
        <v>46079.024282407408</v>
      </c>
      <c r="J127" s="2">
        <f t="shared" si="4"/>
        <v>46079.024305555555</v>
      </c>
      <c r="K127">
        <f t="shared" si="5"/>
        <v>1772066100</v>
      </c>
    </row>
    <row r="128" spans="1:11" x14ac:dyDescent="0.55000000000000004">
      <c r="A128">
        <v>1772066398</v>
      </c>
      <c r="B128" t="s">
        <v>6</v>
      </c>
      <c r="C128" t="s">
        <v>7</v>
      </c>
      <c r="D128">
        <v>5188.37</v>
      </c>
      <c r="E128">
        <v>0</v>
      </c>
      <c r="F128">
        <v>0</v>
      </c>
      <c r="G128">
        <v>5174.7700000000004</v>
      </c>
      <c r="I128" s="1">
        <f t="shared" si="3"/>
        <v>46079.027754629627</v>
      </c>
      <c r="J128" s="2">
        <f t="shared" si="4"/>
        <v>46079.027777777781</v>
      </c>
      <c r="K128">
        <f t="shared" si="5"/>
        <v>1772066400</v>
      </c>
    </row>
    <row r="129" spans="1:11" x14ac:dyDescent="0.55000000000000004">
      <c r="A129">
        <v>1772066698</v>
      </c>
      <c r="B129" t="s">
        <v>6</v>
      </c>
      <c r="C129" t="s">
        <v>7</v>
      </c>
      <c r="D129">
        <v>5185.97</v>
      </c>
      <c r="E129">
        <v>0</v>
      </c>
      <c r="F129">
        <v>0</v>
      </c>
      <c r="G129">
        <v>5175.6499999999996</v>
      </c>
      <c r="I129" s="1">
        <f t="shared" si="3"/>
        <v>46079.031226851846</v>
      </c>
      <c r="J129" s="2">
        <f t="shared" si="4"/>
        <v>46079.03125</v>
      </c>
      <c r="K129">
        <f t="shared" si="5"/>
        <v>1772066700</v>
      </c>
    </row>
    <row r="130" spans="1:11" x14ac:dyDescent="0.55000000000000004">
      <c r="A130">
        <v>1772066998</v>
      </c>
      <c r="B130" t="s">
        <v>6</v>
      </c>
      <c r="C130" t="s">
        <v>7</v>
      </c>
      <c r="D130">
        <v>5189.7</v>
      </c>
      <c r="E130">
        <v>0</v>
      </c>
      <c r="F130">
        <v>0</v>
      </c>
      <c r="G130">
        <v>5176.57</v>
      </c>
      <c r="I130" s="1">
        <f t="shared" ref="I130:I193" si="6">(A130/86400)+25569</f>
        <v>46079.034699074073</v>
      </c>
      <c r="J130" s="2">
        <f t="shared" ref="J130:J193" si="7">CEILING(INT(I130*1440)/1440*288,1)/288</f>
        <v>46079.034722222219</v>
      </c>
      <c r="K130">
        <f t="shared" si="5"/>
        <v>1772067000</v>
      </c>
    </row>
    <row r="131" spans="1:11" x14ac:dyDescent="0.55000000000000004">
      <c r="A131">
        <v>1772067298</v>
      </c>
      <c r="B131" t="s">
        <v>6</v>
      </c>
      <c r="C131" t="s">
        <v>7</v>
      </c>
      <c r="D131">
        <v>5188.3100000000004</v>
      </c>
      <c r="E131">
        <v>0</v>
      </c>
      <c r="F131">
        <v>0</v>
      </c>
      <c r="G131">
        <v>5177.45</v>
      </c>
      <c r="I131" s="1">
        <f t="shared" si="6"/>
        <v>46079.038171296299</v>
      </c>
      <c r="J131" s="2">
        <f t="shared" si="7"/>
        <v>46079.038194444445</v>
      </c>
      <c r="K131">
        <f t="shared" ref="K131:K194" si="8">MROUND((J131-25569)*86400,300)</f>
        <v>1772067300</v>
      </c>
    </row>
    <row r="132" spans="1:11" x14ac:dyDescent="0.55000000000000004">
      <c r="A132">
        <v>1772067598</v>
      </c>
      <c r="B132" t="s">
        <v>6</v>
      </c>
      <c r="C132" t="s">
        <v>7</v>
      </c>
      <c r="D132">
        <v>5194.75</v>
      </c>
      <c r="E132">
        <v>5198.49</v>
      </c>
      <c r="F132">
        <v>0</v>
      </c>
      <c r="G132">
        <v>5178.62</v>
      </c>
      <c r="I132" s="1">
        <f t="shared" si="6"/>
        <v>46079.041643518518</v>
      </c>
      <c r="J132" s="2">
        <f t="shared" si="7"/>
        <v>46079.041666666664</v>
      </c>
      <c r="K132">
        <f t="shared" si="8"/>
        <v>1772067600</v>
      </c>
    </row>
    <row r="133" spans="1:11" x14ac:dyDescent="0.55000000000000004">
      <c r="A133">
        <v>1772067898</v>
      </c>
      <c r="B133" t="s">
        <v>6</v>
      </c>
      <c r="C133" t="s">
        <v>7</v>
      </c>
      <c r="D133">
        <v>5183.93</v>
      </c>
      <c r="E133">
        <v>0</v>
      </c>
      <c r="F133">
        <v>0</v>
      </c>
      <c r="G133">
        <v>5179.24</v>
      </c>
      <c r="I133" s="1">
        <f t="shared" si="6"/>
        <v>46079.045115740737</v>
      </c>
      <c r="J133" s="2">
        <f t="shared" si="7"/>
        <v>46079.045138888891</v>
      </c>
      <c r="K133">
        <f t="shared" si="8"/>
        <v>1772067900</v>
      </c>
    </row>
    <row r="134" spans="1:11" x14ac:dyDescent="0.55000000000000004">
      <c r="A134">
        <v>1772068198</v>
      </c>
      <c r="B134" t="s">
        <v>6</v>
      </c>
      <c r="C134" t="s">
        <v>7</v>
      </c>
      <c r="D134">
        <v>5187.53</v>
      </c>
      <c r="E134">
        <v>0</v>
      </c>
      <c r="F134">
        <v>0</v>
      </c>
      <c r="G134">
        <v>5179.75</v>
      </c>
      <c r="I134" s="1">
        <f t="shared" si="6"/>
        <v>46079.048587962963</v>
      </c>
      <c r="J134" s="2">
        <f t="shared" si="7"/>
        <v>46079.048611111109</v>
      </c>
      <c r="K134">
        <f t="shared" si="8"/>
        <v>1772068200</v>
      </c>
    </row>
    <row r="135" spans="1:11" x14ac:dyDescent="0.55000000000000004">
      <c r="A135">
        <v>1772068498</v>
      </c>
      <c r="B135" t="s">
        <v>6</v>
      </c>
      <c r="C135" t="s">
        <v>7</v>
      </c>
      <c r="D135">
        <v>5189.46</v>
      </c>
      <c r="E135">
        <v>0</v>
      </c>
      <c r="F135">
        <v>0</v>
      </c>
      <c r="G135">
        <v>5180.47</v>
      </c>
      <c r="I135" s="1">
        <f t="shared" si="6"/>
        <v>46079.052060185189</v>
      </c>
      <c r="J135" s="2">
        <f t="shared" si="7"/>
        <v>46079.052083333336</v>
      </c>
      <c r="K135">
        <f t="shared" si="8"/>
        <v>1772068500</v>
      </c>
    </row>
    <row r="136" spans="1:11" x14ac:dyDescent="0.55000000000000004">
      <c r="A136">
        <v>1772068798</v>
      </c>
      <c r="B136" t="s">
        <v>6</v>
      </c>
      <c r="C136" t="s">
        <v>7</v>
      </c>
      <c r="D136">
        <v>5186.05</v>
      </c>
      <c r="E136">
        <v>0</v>
      </c>
      <c r="F136">
        <v>0</v>
      </c>
      <c r="G136">
        <v>5181.0200000000004</v>
      </c>
      <c r="I136" s="1">
        <f t="shared" si="6"/>
        <v>46079.055532407408</v>
      </c>
      <c r="J136" s="2">
        <f t="shared" si="7"/>
        <v>46079.055555555555</v>
      </c>
      <c r="K136">
        <f t="shared" si="8"/>
        <v>1772068800</v>
      </c>
    </row>
    <row r="137" spans="1:11" x14ac:dyDescent="0.55000000000000004">
      <c r="A137">
        <v>1772069098</v>
      </c>
      <c r="B137" t="s">
        <v>6</v>
      </c>
      <c r="C137" t="s">
        <v>7</v>
      </c>
      <c r="D137">
        <v>5180.54</v>
      </c>
      <c r="E137">
        <v>0</v>
      </c>
      <c r="F137">
        <v>0</v>
      </c>
      <c r="G137">
        <v>5181.1099999999997</v>
      </c>
      <c r="I137" s="1">
        <f t="shared" si="6"/>
        <v>46079.059004629627</v>
      </c>
      <c r="J137" s="2">
        <f t="shared" si="7"/>
        <v>46079.059027777781</v>
      </c>
      <c r="K137">
        <f t="shared" si="8"/>
        <v>1772069100</v>
      </c>
    </row>
    <row r="138" spans="1:11" x14ac:dyDescent="0.55000000000000004">
      <c r="A138">
        <v>1772069398</v>
      </c>
      <c r="B138" t="s">
        <v>6</v>
      </c>
      <c r="C138" t="s">
        <v>7</v>
      </c>
      <c r="D138">
        <v>5187.99</v>
      </c>
      <c r="E138">
        <v>0</v>
      </c>
      <c r="F138">
        <v>5178.5600000000004</v>
      </c>
      <c r="G138">
        <v>5181.38</v>
      </c>
      <c r="I138" s="1">
        <f t="shared" si="6"/>
        <v>46079.062476851846</v>
      </c>
      <c r="J138" s="2">
        <f t="shared" si="7"/>
        <v>46079.0625</v>
      </c>
      <c r="K138">
        <f t="shared" si="8"/>
        <v>1772069400</v>
      </c>
    </row>
    <row r="139" spans="1:11" x14ac:dyDescent="0.55000000000000004">
      <c r="A139">
        <v>1772069698</v>
      </c>
      <c r="B139" t="s">
        <v>6</v>
      </c>
      <c r="C139" t="s">
        <v>7</v>
      </c>
      <c r="D139">
        <v>5185.42</v>
      </c>
      <c r="E139">
        <v>0</v>
      </c>
      <c r="F139">
        <v>0</v>
      </c>
      <c r="G139">
        <v>5181.8</v>
      </c>
      <c r="I139" s="1">
        <f t="shared" si="6"/>
        <v>46079.065949074073</v>
      </c>
      <c r="J139" s="2">
        <f t="shared" si="7"/>
        <v>46079.065972222219</v>
      </c>
      <c r="K139">
        <f t="shared" si="8"/>
        <v>1772069700</v>
      </c>
    </row>
    <row r="140" spans="1:11" x14ac:dyDescent="0.55000000000000004">
      <c r="A140">
        <v>1772069998</v>
      </c>
      <c r="B140" t="s">
        <v>6</v>
      </c>
      <c r="C140" t="s">
        <v>7</v>
      </c>
      <c r="D140">
        <v>5189.54</v>
      </c>
      <c r="E140">
        <v>0</v>
      </c>
      <c r="F140">
        <v>0</v>
      </c>
      <c r="G140">
        <v>5182.32</v>
      </c>
      <c r="I140" s="1">
        <f t="shared" si="6"/>
        <v>46079.069421296299</v>
      </c>
      <c r="J140" s="2">
        <f t="shared" si="7"/>
        <v>46079.069444444445</v>
      </c>
      <c r="K140">
        <f t="shared" si="8"/>
        <v>1772070000</v>
      </c>
    </row>
    <row r="141" spans="1:11" x14ac:dyDescent="0.55000000000000004">
      <c r="A141">
        <v>1772070298</v>
      </c>
      <c r="B141" t="s">
        <v>6</v>
      </c>
      <c r="C141" t="s">
        <v>7</v>
      </c>
      <c r="D141">
        <v>5189.93</v>
      </c>
      <c r="E141">
        <v>0</v>
      </c>
      <c r="F141">
        <v>0</v>
      </c>
      <c r="G141">
        <v>5182.8500000000004</v>
      </c>
      <c r="I141" s="1">
        <f t="shared" si="6"/>
        <v>46079.072893518518</v>
      </c>
      <c r="J141" s="2">
        <f t="shared" si="7"/>
        <v>46079.072916666664</v>
      </c>
      <c r="K141">
        <f t="shared" si="8"/>
        <v>1772070300</v>
      </c>
    </row>
    <row r="142" spans="1:11" x14ac:dyDescent="0.55000000000000004">
      <c r="A142">
        <v>1772070598</v>
      </c>
      <c r="B142" t="s">
        <v>6</v>
      </c>
      <c r="C142" t="s">
        <v>7</v>
      </c>
      <c r="D142">
        <v>5191.16</v>
      </c>
      <c r="E142">
        <v>0</v>
      </c>
      <c r="F142">
        <v>0</v>
      </c>
      <c r="G142">
        <v>5183.3599999999997</v>
      </c>
      <c r="I142" s="1">
        <f t="shared" si="6"/>
        <v>46079.076365740737</v>
      </c>
      <c r="J142" s="2">
        <f t="shared" si="7"/>
        <v>46079.076388888891</v>
      </c>
      <c r="K142">
        <f t="shared" si="8"/>
        <v>1772070600</v>
      </c>
    </row>
    <row r="143" spans="1:11" x14ac:dyDescent="0.55000000000000004">
      <c r="A143">
        <v>1772070898</v>
      </c>
      <c r="B143" t="s">
        <v>6</v>
      </c>
      <c r="C143" t="s">
        <v>7</v>
      </c>
      <c r="D143">
        <v>5191.71</v>
      </c>
      <c r="E143">
        <v>0</v>
      </c>
      <c r="F143">
        <v>0</v>
      </c>
      <c r="G143">
        <v>5183.9799999999996</v>
      </c>
      <c r="I143" s="1">
        <f t="shared" si="6"/>
        <v>46079.079837962963</v>
      </c>
      <c r="J143" s="2">
        <f t="shared" si="7"/>
        <v>46079.079861111109</v>
      </c>
      <c r="K143">
        <f t="shared" si="8"/>
        <v>1772070900</v>
      </c>
    </row>
    <row r="144" spans="1:11" x14ac:dyDescent="0.55000000000000004">
      <c r="A144">
        <v>1772071198</v>
      </c>
      <c r="B144" t="s">
        <v>6</v>
      </c>
      <c r="C144" t="s">
        <v>7</v>
      </c>
      <c r="D144">
        <v>5190.17</v>
      </c>
      <c r="E144">
        <v>5195.51</v>
      </c>
      <c r="F144">
        <v>0</v>
      </c>
      <c r="G144">
        <v>5184.49</v>
      </c>
      <c r="I144" s="1">
        <f t="shared" si="6"/>
        <v>46079.083310185189</v>
      </c>
      <c r="J144" s="2">
        <f t="shared" si="7"/>
        <v>46079.083333333336</v>
      </c>
      <c r="K144">
        <f t="shared" si="8"/>
        <v>1772071200</v>
      </c>
    </row>
    <row r="145" spans="1:11" x14ac:dyDescent="0.55000000000000004">
      <c r="A145">
        <v>1772071498</v>
      </c>
      <c r="B145" t="s">
        <v>6</v>
      </c>
      <c r="C145" t="s">
        <v>7</v>
      </c>
      <c r="D145">
        <v>5187.26</v>
      </c>
      <c r="E145">
        <v>0</v>
      </c>
      <c r="F145">
        <v>0</v>
      </c>
      <c r="G145">
        <v>5184.7</v>
      </c>
      <c r="I145" s="1">
        <f t="shared" si="6"/>
        <v>46079.086782407408</v>
      </c>
      <c r="J145" s="2">
        <f t="shared" si="7"/>
        <v>46079.086805555555</v>
      </c>
      <c r="K145">
        <f t="shared" si="8"/>
        <v>1772071500</v>
      </c>
    </row>
    <row r="146" spans="1:11" x14ac:dyDescent="0.55000000000000004">
      <c r="A146">
        <v>1772071798</v>
      </c>
      <c r="B146" t="s">
        <v>6</v>
      </c>
      <c r="C146" t="s">
        <v>7</v>
      </c>
      <c r="D146">
        <v>5183.0600000000004</v>
      </c>
      <c r="E146">
        <v>0</v>
      </c>
      <c r="F146">
        <v>0</v>
      </c>
      <c r="G146">
        <v>5184.75</v>
      </c>
      <c r="I146" s="1">
        <f t="shared" si="6"/>
        <v>46079.090254629627</v>
      </c>
      <c r="J146" s="2">
        <f t="shared" si="7"/>
        <v>46079.090277777781</v>
      </c>
      <c r="K146">
        <f t="shared" si="8"/>
        <v>1772071800</v>
      </c>
    </row>
    <row r="147" spans="1:11" x14ac:dyDescent="0.55000000000000004">
      <c r="A147">
        <v>1772072098</v>
      </c>
      <c r="B147" t="s">
        <v>6</v>
      </c>
      <c r="C147" t="s">
        <v>7</v>
      </c>
      <c r="D147">
        <v>5188.25</v>
      </c>
      <c r="E147">
        <v>0</v>
      </c>
      <c r="F147">
        <v>0</v>
      </c>
      <c r="G147">
        <v>5184.8900000000003</v>
      </c>
      <c r="I147" s="1">
        <f t="shared" si="6"/>
        <v>46079.093726851846</v>
      </c>
      <c r="J147" s="2">
        <f t="shared" si="7"/>
        <v>46079.09375</v>
      </c>
      <c r="K147">
        <f t="shared" si="8"/>
        <v>1772072100</v>
      </c>
    </row>
    <row r="148" spans="1:11" x14ac:dyDescent="0.55000000000000004">
      <c r="A148">
        <v>1772072398</v>
      </c>
      <c r="B148" t="s">
        <v>6</v>
      </c>
      <c r="C148" t="s">
        <v>7</v>
      </c>
      <c r="D148">
        <v>5183.4399999999996</v>
      </c>
      <c r="E148">
        <v>0</v>
      </c>
      <c r="F148">
        <v>0</v>
      </c>
      <c r="G148">
        <v>5184.88</v>
      </c>
      <c r="I148" s="1">
        <f t="shared" si="6"/>
        <v>46079.097199074073</v>
      </c>
      <c r="J148" s="2">
        <f t="shared" si="7"/>
        <v>46079.097222222219</v>
      </c>
      <c r="K148">
        <f t="shared" si="8"/>
        <v>1772072400</v>
      </c>
    </row>
    <row r="149" spans="1:11" x14ac:dyDescent="0.55000000000000004">
      <c r="A149">
        <v>1772072698</v>
      </c>
      <c r="B149" t="s">
        <v>6</v>
      </c>
      <c r="C149" t="s">
        <v>7</v>
      </c>
      <c r="D149">
        <v>5180.79</v>
      </c>
      <c r="E149">
        <v>0</v>
      </c>
      <c r="F149">
        <v>0</v>
      </c>
      <c r="G149">
        <v>5184.67</v>
      </c>
      <c r="I149" s="1">
        <f t="shared" si="6"/>
        <v>46079.100671296299</v>
      </c>
      <c r="J149" s="2">
        <f t="shared" si="7"/>
        <v>46079.100694444445</v>
      </c>
      <c r="K149">
        <f t="shared" si="8"/>
        <v>1772072700</v>
      </c>
    </row>
    <row r="150" spans="1:11" x14ac:dyDescent="0.55000000000000004">
      <c r="A150">
        <v>1772072998</v>
      </c>
      <c r="B150" t="s">
        <v>6</v>
      </c>
      <c r="C150" t="s">
        <v>7</v>
      </c>
      <c r="D150">
        <v>5178.87</v>
      </c>
      <c r="E150">
        <v>0</v>
      </c>
      <c r="F150">
        <v>0</v>
      </c>
      <c r="G150">
        <v>5184.3599999999997</v>
      </c>
      <c r="I150" s="1">
        <f t="shared" si="6"/>
        <v>46079.104143518518</v>
      </c>
      <c r="J150" s="2">
        <f t="shared" si="7"/>
        <v>46079.104166666664</v>
      </c>
      <c r="K150">
        <f t="shared" si="8"/>
        <v>1772073000</v>
      </c>
    </row>
    <row r="151" spans="1:11" x14ac:dyDescent="0.55000000000000004">
      <c r="A151">
        <v>1772073298</v>
      </c>
      <c r="B151" t="s">
        <v>6</v>
      </c>
      <c r="C151" t="s">
        <v>7</v>
      </c>
      <c r="D151">
        <v>5180.5200000000004</v>
      </c>
      <c r="E151">
        <v>0</v>
      </c>
      <c r="F151">
        <v>0</v>
      </c>
      <c r="G151">
        <v>5184.03</v>
      </c>
      <c r="I151" s="1">
        <f t="shared" si="6"/>
        <v>46079.107615740737</v>
      </c>
      <c r="J151" s="2">
        <f t="shared" si="7"/>
        <v>46079.107638888891</v>
      </c>
      <c r="K151">
        <f t="shared" si="8"/>
        <v>1772073300</v>
      </c>
    </row>
    <row r="152" spans="1:11" x14ac:dyDescent="0.55000000000000004">
      <c r="A152">
        <v>1772073598</v>
      </c>
      <c r="B152" t="s">
        <v>6</v>
      </c>
      <c r="C152" t="s">
        <v>7</v>
      </c>
      <c r="D152">
        <v>5176.09</v>
      </c>
      <c r="E152">
        <v>0</v>
      </c>
      <c r="F152">
        <v>5174.34</v>
      </c>
      <c r="G152">
        <v>5183.53</v>
      </c>
      <c r="I152" s="1">
        <f t="shared" si="6"/>
        <v>46079.111087962963</v>
      </c>
      <c r="J152" s="2">
        <f t="shared" si="7"/>
        <v>46079.111111111109</v>
      </c>
      <c r="K152">
        <f t="shared" si="8"/>
        <v>1772073600</v>
      </c>
    </row>
    <row r="153" spans="1:11" x14ac:dyDescent="0.55000000000000004">
      <c r="A153">
        <v>1772073898</v>
      </c>
      <c r="B153" t="s">
        <v>6</v>
      </c>
      <c r="C153" t="s">
        <v>7</v>
      </c>
      <c r="D153">
        <v>5180.78</v>
      </c>
      <c r="E153">
        <v>0</v>
      </c>
      <c r="F153">
        <v>0</v>
      </c>
      <c r="G153">
        <v>5183.28</v>
      </c>
      <c r="I153" s="1">
        <f t="shared" si="6"/>
        <v>46079.114560185189</v>
      </c>
      <c r="J153" s="2">
        <f t="shared" si="7"/>
        <v>46079.114583333336</v>
      </c>
      <c r="K153">
        <f t="shared" si="8"/>
        <v>1772073900</v>
      </c>
    </row>
    <row r="154" spans="1:11" x14ac:dyDescent="0.55000000000000004">
      <c r="A154">
        <v>1772074198</v>
      </c>
      <c r="B154" t="s">
        <v>6</v>
      </c>
      <c r="C154" t="s">
        <v>7</v>
      </c>
      <c r="D154">
        <v>5184.6899999999996</v>
      </c>
      <c r="E154">
        <v>0</v>
      </c>
      <c r="F154">
        <v>0</v>
      </c>
      <c r="G154">
        <v>5183.28</v>
      </c>
      <c r="I154" s="1">
        <f t="shared" si="6"/>
        <v>46079.118032407408</v>
      </c>
      <c r="J154" s="2">
        <f t="shared" si="7"/>
        <v>46079.118055555555</v>
      </c>
      <c r="K154">
        <f t="shared" si="8"/>
        <v>1772074200</v>
      </c>
    </row>
    <row r="155" spans="1:11" x14ac:dyDescent="0.55000000000000004">
      <c r="A155">
        <v>1772074498</v>
      </c>
      <c r="B155" t="s">
        <v>6</v>
      </c>
      <c r="C155" t="s">
        <v>7</v>
      </c>
      <c r="D155">
        <v>5184.34</v>
      </c>
      <c r="E155">
        <v>0</v>
      </c>
      <c r="F155">
        <v>0</v>
      </c>
      <c r="G155">
        <v>5183.3900000000003</v>
      </c>
      <c r="I155" s="1">
        <f t="shared" si="6"/>
        <v>46079.121504629627</v>
      </c>
      <c r="J155" s="2">
        <f t="shared" si="7"/>
        <v>46079.121527777781</v>
      </c>
      <c r="K155">
        <f t="shared" si="8"/>
        <v>1772074500</v>
      </c>
    </row>
    <row r="156" spans="1:11" x14ac:dyDescent="0.55000000000000004">
      <c r="A156">
        <v>1772074798</v>
      </c>
      <c r="B156" t="s">
        <v>6</v>
      </c>
      <c r="C156" t="s">
        <v>7</v>
      </c>
      <c r="D156">
        <v>5187.4399999999996</v>
      </c>
      <c r="E156">
        <v>0</v>
      </c>
      <c r="F156">
        <v>0</v>
      </c>
      <c r="G156">
        <v>5183.58</v>
      </c>
      <c r="I156" s="1">
        <f t="shared" si="6"/>
        <v>46079.124976851846</v>
      </c>
      <c r="J156" s="2">
        <f t="shared" si="7"/>
        <v>46079.125</v>
      </c>
      <c r="K156">
        <f t="shared" si="8"/>
        <v>1772074800</v>
      </c>
    </row>
    <row r="157" spans="1:11" x14ac:dyDescent="0.55000000000000004">
      <c r="A157">
        <v>1772075098</v>
      </c>
      <c r="B157" t="s">
        <v>6</v>
      </c>
      <c r="C157" t="s">
        <v>7</v>
      </c>
      <c r="D157">
        <v>5185.97</v>
      </c>
      <c r="E157">
        <v>0</v>
      </c>
      <c r="F157">
        <v>0</v>
      </c>
      <c r="G157">
        <v>5183.75</v>
      </c>
      <c r="I157" s="1">
        <f t="shared" si="6"/>
        <v>46079.128449074073</v>
      </c>
      <c r="J157" s="2">
        <f t="shared" si="7"/>
        <v>46079.128472222219</v>
      </c>
      <c r="K157">
        <f t="shared" si="8"/>
        <v>1772075100</v>
      </c>
    </row>
    <row r="158" spans="1:11" x14ac:dyDescent="0.55000000000000004">
      <c r="A158">
        <v>1772075398</v>
      </c>
      <c r="B158" t="s">
        <v>6</v>
      </c>
      <c r="C158" t="s">
        <v>7</v>
      </c>
      <c r="D158">
        <v>5187.26</v>
      </c>
      <c r="E158">
        <v>0</v>
      </c>
      <c r="F158">
        <v>0</v>
      </c>
      <c r="G158">
        <v>5183.95</v>
      </c>
      <c r="I158" s="1">
        <f t="shared" si="6"/>
        <v>46079.131921296299</v>
      </c>
      <c r="J158" s="2">
        <f t="shared" si="7"/>
        <v>46079.131944444445</v>
      </c>
      <c r="K158">
        <f t="shared" si="8"/>
        <v>1772075400</v>
      </c>
    </row>
    <row r="159" spans="1:11" x14ac:dyDescent="0.55000000000000004">
      <c r="A159">
        <v>1772075698</v>
      </c>
      <c r="B159" t="s">
        <v>6</v>
      </c>
      <c r="C159" t="s">
        <v>7</v>
      </c>
      <c r="D159">
        <v>5190.1899999999996</v>
      </c>
      <c r="E159">
        <v>0</v>
      </c>
      <c r="F159">
        <v>0</v>
      </c>
      <c r="G159">
        <v>5184.37</v>
      </c>
      <c r="I159" s="1">
        <f t="shared" si="6"/>
        <v>46079.135393518518</v>
      </c>
      <c r="J159" s="2">
        <f t="shared" si="7"/>
        <v>46079.135416666664</v>
      </c>
      <c r="K159">
        <f t="shared" si="8"/>
        <v>1772075700</v>
      </c>
    </row>
    <row r="160" spans="1:11" x14ac:dyDescent="0.55000000000000004">
      <c r="A160">
        <v>1772075998</v>
      </c>
      <c r="B160" t="s">
        <v>6</v>
      </c>
      <c r="C160" t="s">
        <v>7</v>
      </c>
      <c r="D160">
        <v>5191.04</v>
      </c>
      <c r="E160">
        <v>0</v>
      </c>
      <c r="F160">
        <v>0</v>
      </c>
      <c r="G160">
        <v>5184.79</v>
      </c>
      <c r="I160" s="1">
        <f t="shared" si="6"/>
        <v>46079.138865740737</v>
      </c>
      <c r="J160" s="2">
        <f t="shared" si="7"/>
        <v>46079.138888888891</v>
      </c>
      <c r="K160">
        <f t="shared" si="8"/>
        <v>1772076000</v>
      </c>
    </row>
    <row r="161" spans="1:11" x14ac:dyDescent="0.55000000000000004">
      <c r="A161">
        <v>1772076298</v>
      </c>
      <c r="B161" t="s">
        <v>6</v>
      </c>
      <c r="C161" t="s">
        <v>7</v>
      </c>
      <c r="D161">
        <v>5188.3500000000004</v>
      </c>
      <c r="E161">
        <v>0</v>
      </c>
      <c r="F161">
        <v>0</v>
      </c>
      <c r="G161">
        <v>5185.1000000000004</v>
      </c>
      <c r="I161" s="1">
        <f t="shared" si="6"/>
        <v>46079.142337962963</v>
      </c>
      <c r="J161" s="2">
        <f t="shared" si="7"/>
        <v>46079.142361111109</v>
      </c>
      <c r="K161">
        <f t="shared" si="8"/>
        <v>1772076300</v>
      </c>
    </row>
    <row r="162" spans="1:11" x14ac:dyDescent="0.55000000000000004">
      <c r="A162">
        <v>1772076598</v>
      </c>
      <c r="B162" t="s">
        <v>6</v>
      </c>
      <c r="C162" t="s">
        <v>7</v>
      </c>
      <c r="D162">
        <v>5188.5600000000004</v>
      </c>
      <c r="E162">
        <v>0</v>
      </c>
      <c r="F162">
        <v>0</v>
      </c>
      <c r="G162">
        <v>5185.3599999999997</v>
      </c>
      <c r="I162" s="1">
        <f t="shared" si="6"/>
        <v>46079.145810185189</v>
      </c>
      <c r="J162" s="2">
        <f t="shared" si="7"/>
        <v>46079.145833333336</v>
      </c>
      <c r="K162">
        <f t="shared" si="8"/>
        <v>1772076600</v>
      </c>
    </row>
    <row r="163" spans="1:11" x14ac:dyDescent="0.55000000000000004">
      <c r="A163">
        <v>1772076898</v>
      </c>
      <c r="B163" t="s">
        <v>6</v>
      </c>
      <c r="C163" t="s">
        <v>7</v>
      </c>
      <c r="D163">
        <v>5186.58</v>
      </c>
      <c r="E163">
        <v>0</v>
      </c>
      <c r="F163">
        <v>0</v>
      </c>
      <c r="G163">
        <v>5185.49</v>
      </c>
      <c r="I163" s="1">
        <f t="shared" si="6"/>
        <v>46079.149282407408</v>
      </c>
      <c r="J163" s="2">
        <f t="shared" si="7"/>
        <v>46079.149305555555</v>
      </c>
      <c r="K163">
        <f t="shared" si="8"/>
        <v>1772076900</v>
      </c>
    </row>
    <row r="164" spans="1:11" x14ac:dyDescent="0.55000000000000004">
      <c r="A164">
        <v>1772077198</v>
      </c>
      <c r="B164" t="s">
        <v>6</v>
      </c>
      <c r="C164" t="s">
        <v>7</v>
      </c>
      <c r="D164">
        <v>5186.18</v>
      </c>
      <c r="E164">
        <v>0</v>
      </c>
      <c r="F164">
        <v>0</v>
      </c>
      <c r="G164">
        <v>5185.6000000000004</v>
      </c>
      <c r="I164" s="1">
        <f t="shared" si="6"/>
        <v>46079.152754629627</v>
      </c>
      <c r="J164" s="2">
        <f t="shared" si="7"/>
        <v>46079.152777777781</v>
      </c>
      <c r="K164">
        <f t="shared" si="8"/>
        <v>1772077200</v>
      </c>
    </row>
    <row r="165" spans="1:11" x14ac:dyDescent="0.55000000000000004">
      <c r="A165">
        <v>1772077498</v>
      </c>
      <c r="B165" t="s">
        <v>6</v>
      </c>
      <c r="C165" t="s">
        <v>7</v>
      </c>
      <c r="D165">
        <v>5188.6099999999997</v>
      </c>
      <c r="E165">
        <v>0</v>
      </c>
      <c r="F165">
        <v>0</v>
      </c>
      <c r="G165">
        <v>5185.71</v>
      </c>
      <c r="I165" s="1">
        <f t="shared" si="6"/>
        <v>46079.156226851846</v>
      </c>
      <c r="J165" s="2">
        <f t="shared" si="7"/>
        <v>46079.15625</v>
      </c>
      <c r="K165">
        <f t="shared" si="8"/>
        <v>1772077500</v>
      </c>
    </row>
    <row r="166" spans="1:11" x14ac:dyDescent="0.55000000000000004">
      <c r="A166">
        <v>1772077798</v>
      </c>
      <c r="B166" t="s">
        <v>6</v>
      </c>
      <c r="C166" t="s">
        <v>7</v>
      </c>
      <c r="D166">
        <v>5191.34</v>
      </c>
      <c r="E166">
        <v>0</v>
      </c>
      <c r="F166">
        <v>0</v>
      </c>
      <c r="G166">
        <v>5186.03</v>
      </c>
      <c r="I166" s="1">
        <f t="shared" si="6"/>
        <v>46079.159699074073</v>
      </c>
      <c r="J166" s="2">
        <f t="shared" si="7"/>
        <v>46079.159722222219</v>
      </c>
      <c r="K166">
        <f t="shared" si="8"/>
        <v>1772077800</v>
      </c>
    </row>
    <row r="167" spans="1:11" x14ac:dyDescent="0.55000000000000004">
      <c r="A167">
        <v>1772078098</v>
      </c>
      <c r="B167" t="s">
        <v>6</v>
      </c>
      <c r="C167" t="s">
        <v>7</v>
      </c>
      <c r="D167">
        <v>5192.63</v>
      </c>
      <c r="E167">
        <v>0</v>
      </c>
      <c r="F167">
        <v>0</v>
      </c>
      <c r="G167">
        <v>5186.45</v>
      </c>
      <c r="I167" s="1">
        <f t="shared" si="6"/>
        <v>46079.163171296299</v>
      </c>
      <c r="J167" s="2">
        <f t="shared" si="7"/>
        <v>46079.163194444445</v>
      </c>
      <c r="K167">
        <f t="shared" si="8"/>
        <v>1772078100</v>
      </c>
    </row>
    <row r="168" spans="1:11" x14ac:dyDescent="0.55000000000000004">
      <c r="A168">
        <v>1772078398</v>
      </c>
      <c r="B168" t="s">
        <v>6</v>
      </c>
      <c r="C168" t="s">
        <v>7</v>
      </c>
      <c r="D168">
        <v>5194.08</v>
      </c>
      <c r="E168">
        <v>0</v>
      </c>
      <c r="F168">
        <v>0</v>
      </c>
      <c r="G168">
        <v>5186.99</v>
      </c>
      <c r="I168" s="1">
        <f t="shared" si="6"/>
        <v>46079.166643518518</v>
      </c>
      <c r="J168" s="2">
        <f t="shared" si="7"/>
        <v>46079.166666666664</v>
      </c>
      <c r="K168">
        <f t="shared" si="8"/>
        <v>1772078400</v>
      </c>
    </row>
    <row r="169" spans="1:11" x14ac:dyDescent="0.55000000000000004">
      <c r="A169">
        <v>1772078698</v>
      </c>
      <c r="B169" t="s">
        <v>6</v>
      </c>
      <c r="C169" t="s">
        <v>7</v>
      </c>
      <c r="D169">
        <v>5195.76</v>
      </c>
      <c r="E169">
        <v>0</v>
      </c>
      <c r="F169">
        <v>0</v>
      </c>
      <c r="G169">
        <v>5187.58</v>
      </c>
      <c r="I169" s="1">
        <f t="shared" si="6"/>
        <v>46079.170115740737</v>
      </c>
      <c r="J169" s="2">
        <f t="shared" si="7"/>
        <v>46079.170138888891</v>
      </c>
      <c r="K169">
        <f t="shared" si="8"/>
        <v>1772078700</v>
      </c>
    </row>
    <row r="170" spans="1:11" x14ac:dyDescent="0.55000000000000004">
      <c r="A170">
        <v>1772078998</v>
      </c>
      <c r="B170" t="s">
        <v>6</v>
      </c>
      <c r="C170" t="s">
        <v>7</v>
      </c>
      <c r="D170">
        <v>5196.8</v>
      </c>
      <c r="E170">
        <v>0</v>
      </c>
      <c r="F170">
        <v>0</v>
      </c>
      <c r="G170">
        <v>5188.25</v>
      </c>
      <c r="I170" s="1">
        <f t="shared" si="6"/>
        <v>46079.173587962963</v>
      </c>
      <c r="J170" s="2">
        <f t="shared" si="7"/>
        <v>46079.173611111109</v>
      </c>
      <c r="K170">
        <f t="shared" si="8"/>
        <v>1772079000</v>
      </c>
    </row>
    <row r="171" spans="1:11" x14ac:dyDescent="0.55000000000000004">
      <c r="A171">
        <v>1772079298</v>
      </c>
      <c r="B171" t="s">
        <v>6</v>
      </c>
      <c r="C171" t="s">
        <v>7</v>
      </c>
      <c r="D171">
        <v>5193.83</v>
      </c>
      <c r="E171">
        <v>0</v>
      </c>
      <c r="F171">
        <v>0</v>
      </c>
      <c r="G171">
        <v>5188.67</v>
      </c>
      <c r="I171" s="1">
        <f t="shared" si="6"/>
        <v>46079.177060185189</v>
      </c>
      <c r="J171" s="2">
        <f t="shared" si="7"/>
        <v>46079.177083333336</v>
      </c>
      <c r="K171">
        <f t="shared" si="8"/>
        <v>1772079300</v>
      </c>
    </row>
    <row r="172" spans="1:11" x14ac:dyDescent="0.55000000000000004">
      <c r="A172">
        <v>1772079598</v>
      </c>
      <c r="B172" t="s">
        <v>6</v>
      </c>
      <c r="C172" t="s">
        <v>7</v>
      </c>
      <c r="D172">
        <v>5193.75</v>
      </c>
      <c r="E172">
        <v>0</v>
      </c>
      <c r="F172">
        <v>0</v>
      </c>
      <c r="G172">
        <v>5189.0200000000004</v>
      </c>
      <c r="I172" s="1">
        <f t="shared" si="6"/>
        <v>46079.180532407408</v>
      </c>
      <c r="J172" s="2">
        <f t="shared" si="7"/>
        <v>46079.180555555555</v>
      </c>
      <c r="K172">
        <f t="shared" si="8"/>
        <v>1772079600</v>
      </c>
    </row>
    <row r="173" spans="1:11" x14ac:dyDescent="0.55000000000000004">
      <c r="A173">
        <v>1772079898</v>
      </c>
      <c r="B173" t="s">
        <v>6</v>
      </c>
      <c r="C173" t="s">
        <v>7</v>
      </c>
      <c r="D173">
        <v>5194.13</v>
      </c>
      <c r="E173">
        <v>0</v>
      </c>
      <c r="F173">
        <v>0</v>
      </c>
      <c r="G173">
        <v>5189.34</v>
      </c>
      <c r="I173" s="1">
        <f t="shared" si="6"/>
        <v>46079.184004629627</v>
      </c>
      <c r="J173" s="2">
        <f t="shared" si="7"/>
        <v>46079.184027777781</v>
      </c>
      <c r="K173">
        <f t="shared" si="8"/>
        <v>1772079900</v>
      </c>
    </row>
    <row r="174" spans="1:11" x14ac:dyDescent="0.55000000000000004">
      <c r="A174">
        <v>1772080198</v>
      </c>
      <c r="B174" t="s">
        <v>6</v>
      </c>
      <c r="C174" t="s">
        <v>7</v>
      </c>
      <c r="D174">
        <v>5194.8599999999997</v>
      </c>
      <c r="E174">
        <v>0</v>
      </c>
      <c r="F174">
        <v>0</v>
      </c>
      <c r="G174">
        <v>5189.6899999999996</v>
      </c>
      <c r="I174" s="1">
        <f t="shared" si="6"/>
        <v>46079.187476851846</v>
      </c>
      <c r="J174" s="2">
        <f t="shared" si="7"/>
        <v>46079.1875</v>
      </c>
      <c r="K174">
        <f t="shared" si="8"/>
        <v>1772080200</v>
      </c>
    </row>
    <row r="175" spans="1:11" x14ac:dyDescent="0.55000000000000004">
      <c r="A175">
        <v>1772080498</v>
      </c>
      <c r="B175" t="s">
        <v>6</v>
      </c>
      <c r="C175" t="s">
        <v>7</v>
      </c>
      <c r="D175">
        <v>5195.3999999999996</v>
      </c>
      <c r="E175">
        <v>0</v>
      </c>
      <c r="F175">
        <v>0</v>
      </c>
      <c r="G175">
        <v>5190.08</v>
      </c>
      <c r="I175" s="1">
        <f t="shared" si="6"/>
        <v>46079.190949074073</v>
      </c>
      <c r="J175" s="2">
        <f t="shared" si="7"/>
        <v>46079.190972222219</v>
      </c>
      <c r="K175">
        <f t="shared" si="8"/>
        <v>1772080500</v>
      </c>
    </row>
    <row r="176" spans="1:11" x14ac:dyDescent="0.55000000000000004">
      <c r="A176">
        <v>1772080798</v>
      </c>
      <c r="B176" t="s">
        <v>6</v>
      </c>
      <c r="C176" t="s">
        <v>7</v>
      </c>
      <c r="D176">
        <v>5194.26</v>
      </c>
      <c r="E176">
        <v>0</v>
      </c>
      <c r="F176">
        <v>0</v>
      </c>
      <c r="G176">
        <v>5190.41</v>
      </c>
      <c r="I176" s="1">
        <f t="shared" si="6"/>
        <v>46079.194421296299</v>
      </c>
      <c r="J176" s="2">
        <f t="shared" si="7"/>
        <v>46079.194444444445</v>
      </c>
      <c r="K176">
        <f t="shared" si="8"/>
        <v>1772080800</v>
      </c>
    </row>
    <row r="177" spans="1:11" x14ac:dyDescent="0.55000000000000004">
      <c r="A177">
        <v>1772081098</v>
      </c>
      <c r="B177" t="s">
        <v>6</v>
      </c>
      <c r="C177" t="s">
        <v>7</v>
      </c>
      <c r="D177">
        <v>5191.38</v>
      </c>
      <c r="E177">
        <v>0</v>
      </c>
      <c r="F177">
        <v>0</v>
      </c>
      <c r="G177">
        <v>5190.54</v>
      </c>
      <c r="I177" s="1">
        <f t="shared" si="6"/>
        <v>46079.197893518518</v>
      </c>
      <c r="J177" s="2">
        <f t="shared" si="7"/>
        <v>46079.197916666664</v>
      </c>
      <c r="K177">
        <f t="shared" si="8"/>
        <v>1772081100</v>
      </c>
    </row>
    <row r="178" spans="1:11" x14ac:dyDescent="0.55000000000000004">
      <c r="A178">
        <v>1772081398</v>
      </c>
      <c r="B178" t="s">
        <v>6</v>
      </c>
      <c r="C178" t="s">
        <v>7</v>
      </c>
      <c r="D178">
        <v>5192.6099999999997</v>
      </c>
      <c r="E178">
        <v>0</v>
      </c>
      <c r="F178">
        <v>0</v>
      </c>
      <c r="G178">
        <v>5190.6499999999996</v>
      </c>
      <c r="I178" s="1">
        <f t="shared" si="6"/>
        <v>46079.201365740737</v>
      </c>
      <c r="J178" s="2">
        <f t="shared" si="7"/>
        <v>46079.201388888891</v>
      </c>
      <c r="K178">
        <f t="shared" si="8"/>
        <v>1772081400</v>
      </c>
    </row>
    <row r="179" spans="1:11" x14ac:dyDescent="0.55000000000000004">
      <c r="A179">
        <v>1772081698</v>
      </c>
      <c r="B179" t="s">
        <v>6</v>
      </c>
      <c r="C179" t="s">
        <v>7</v>
      </c>
      <c r="D179">
        <v>5192.6899999999996</v>
      </c>
      <c r="E179">
        <v>0</v>
      </c>
      <c r="F179">
        <v>0</v>
      </c>
      <c r="G179">
        <v>5190.8</v>
      </c>
      <c r="I179" s="1">
        <f t="shared" si="6"/>
        <v>46079.204837962963</v>
      </c>
      <c r="J179" s="2">
        <f t="shared" si="7"/>
        <v>46079.204861111109</v>
      </c>
      <c r="K179">
        <f t="shared" si="8"/>
        <v>1772081700</v>
      </c>
    </row>
    <row r="180" spans="1:11" x14ac:dyDescent="0.55000000000000004">
      <c r="A180">
        <v>1772081998</v>
      </c>
      <c r="B180" t="s">
        <v>6</v>
      </c>
      <c r="C180" t="s">
        <v>7</v>
      </c>
      <c r="D180">
        <v>5193.25</v>
      </c>
      <c r="E180">
        <v>0</v>
      </c>
      <c r="F180">
        <v>0</v>
      </c>
      <c r="G180">
        <v>5190.96</v>
      </c>
      <c r="I180" s="1">
        <f t="shared" si="6"/>
        <v>46079.208310185189</v>
      </c>
      <c r="J180" s="2">
        <f t="shared" si="7"/>
        <v>46079.208333333336</v>
      </c>
      <c r="K180">
        <f t="shared" si="8"/>
        <v>1772082000</v>
      </c>
    </row>
    <row r="181" spans="1:11" x14ac:dyDescent="0.55000000000000004">
      <c r="A181">
        <v>1772082298</v>
      </c>
      <c r="B181" t="s">
        <v>6</v>
      </c>
      <c r="C181" t="s">
        <v>7</v>
      </c>
      <c r="D181">
        <v>5194.54</v>
      </c>
      <c r="E181">
        <v>0</v>
      </c>
      <c r="F181">
        <v>0</v>
      </c>
      <c r="G181">
        <v>5191.1499999999996</v>
      </c>
      <c r="I181" s="1">
        <f t="shared" si="6"/>
        <v>46079.211782407408</v>
      </c>
      <c r="J181" s="2">
        <f t="shared" si="7"/>
        <v>46079.211805555555</v>
      </c>
      <c r="K181">
        <f t="shared" si="8"/>
        <v>1772082300</v>
      </c>
    </row>
    <row r="182" spans="1:11" x14ac:dyDescent="0.55000000000000004">
      <c r="A182">
        <v>1772082598</v>
      </c>
      <c r="B182" t="s">
        <v>6</v>
      </c>
      <c r="C182" t="s">
        <v>7</v>
      </c>
      <c r="D182">
        <v>5197.8500000000004</v>
      </c>
      <c r="E182">
        <v>0</v>
      </c>
      <c r="F182">
        <v>0</v>
      </c>
      <c r="G182">
        <v>5191.57</v>
      </c>
      <c r="I182" s="1">
        <f t="shared" si="6"/>
        <v>46079.215254629627</v>
      </c>
      <c r="J182" s="2">
        <f t="shared" si="7"/>
        <v>46079.215277777781</v>
      </c>
      <c r="K182">
        <f t="shared" si="8"/>
        <v>1772082600</v>
      </c>
    </row>
    <row r="183" spans="1:11" x14ac:dyDescent="0.55000000000000004">
      <c r="A183">
        <v>1772082898</v>
      </c>
      <c r="B183" t="s">
        <v>6</v>
      </c>
      <c r="C183" t="s">
        <v>7</v>
      </c>
      <c r="D183">
        <v>5199.82</v>
      </c>
      <c r="E183">
        <v>0</v>
      </c>
      <c r="F183">
        <v>0</v>
      </c>
      <c r="G183">
        <v>5192.1499999999996</v>
      </c>
      <c r="I183" s="1">
        <f t="shared" si="6"/>
        <v>46079.218726851846</v>
      </c>
      <c r="J183" s="2">
        <f t="shared" si="7"/>
        <v>46079.21875</v>
      </c>
      <c r="K183">
        <f t="shared" si="8"/>
        <v>1772082900</v>
      </c>
    </row>
    <row r="184" spans="1:11" x14ac:dyDescent="0.55000000000000004">
      <c r="A184">
        <v>1772083198</v>
      </c>
      <c r="B184" t="s">
        <v>6</v>
      </c>
      <c r="C184" t="s">
        <v>7</v>
      </c>
      <c r="D184">
        <v>5202.71</v>
      </c>
      <c r="E184">
        <v>0</v>
      </c>
      <c r="F184">
        <v>0</v>
      </c>
      <c r="G184">
        <v>5192.8</v>
      </c>
      <c r="I184" s="1">
        <f t="shared" si="6"/>
        <v>46079.222199074073</v>
      </c>
      <c r="J184" s="2">
        <f t="shared" si="7"/>
        <v>46079.222222222219</v>
      </c>
      <c r="K184">
        <f t="shared" si="8"/>
        <v>1772083200</v>
      </c>
    </row>
    <row r="185" spans="1:11" x14ac:dyDescent="0.55000000000000004">
      <c r="A185">
        <v>1772083498</v>
      </c>
      <c r="B185" t="s">
        <v>6</v>
      </c>
      <c r="C185" t="s">
        <v>7</v>
      </c>
      <c r="D185">
        <v>5200.41</v>
      </c>
      <c r="E185">
        <v>5205.3100000000004</v>
      </c>
      <c r="F185">
        <v>0</v>
      </c>
      <c r="G185">
        <v>5193.4399999999996</v>
      </c>
      <c r="I185" s="1">
        <f t="shared" si="6"/>
        <v>46079.225671296299</v>
      </c>
      <c r="J185" s="2">
        <f t="shared" si="7"/>
        <v>46079.225694444445</v>
      </c>
      <c r="K185">
        <f t="shared" si="8"/>
        <v>1772083500</v>
      </c>
    </row>
    <row r="186" spans="1:11" x14ac:dyDescent="0.55000000000000004">
      <c r="A186">
        <v>1772083798</v>
      </c>
      <c r="B186" t="s">
        <v>6</v>
      </c>
      <c r="C186" t="s">
        <v>7</v>
      </c>
      <c r="D186">
        <v>5201.13</v>
      </c>
      <c r="E186">
        <v>0</v>
      </c>
      <c r="F186">
        <v>0</v>
      </c>
      <c r="G186">
        <v>5193.95</v>
      </c>
      <c r="I186" s="1">
        <f t="shared" si="6"/>
        <v>46079.229143518518</v>
      </c>
      <c r="J186" s="2">
        <f t="shared" si="7"/>
        <v>46079.229166666664</v>
      </c>
      <c r="K186">
        <f t="shared" si="8"/>
        <v>1772083800</v>
      </c>
    </row>
    <row r="187" spans="1:11" x14ac:dyDescent="0.55000000000000004">
      <c r="A187">
        <v>1772084098</v>
      </c>
      <c r="B187" t="s">
        <v>6</v>
      </c>
      <c r="C187" t="s">
        <v>7</v>
      </c>
      <c r="D187">
        <v>5199.26</v>
      </c>
      <c r="E187">
        <v>0</v>
      </c>
      <c r="F187">
        <v>0</v>
      </c>
      <c r="G187">
        <v>5194.34</v>
      </c>
      <c r="I187" s="1">
        <f t="shared" si="6"/>
        <v>46079.232615740737</v>
      </c>
      <c r="J187" s="2">
        <f t="shared" si="7"/>
        <v>46079.232638888891</v>
      </c>
      <c r="K187">
        <f t="shared" si="8"/>
        <v>1772084100</v>
      </c>
    </row>
    <row r="188" spans="1:11" x14ac:dyDescent="0.55000000000000004">
      <c r="A188">
        <v>1772084398</v>
      </c>
      <c r="B188" t="s">
        <v>6</v>
      </c>
      <c r="C188" t="s">
        <v>7</v>
      </c>
      <c r="D188">
        <v>5199.6899999999996</v>
      </c>
      <c r="E188">
        <v>0</v>
      </c>
      <c r="F188">
        <v>0</v>
      </c>
      <c r="G188">
        <v>5194.76</v>
      </c>
      <c r="I188" s="1">
        <f t="shared" si="6"/>
        <v>46079.236087962963</v>
      </c>
      <c r="J188" s="2">
        <f t="shared" si="7"/>
        <v>46079.236111111109</v>
      </c>
      <c r="K188">
        <f t="shared" si="8"/>
        <v>1772084400</v>
      </c>
    </row>
    <row r="189" spans="1:11" x14ac:dyDescent="0.55000000000000004">
      <c r="A189">
        <v>1772084698</v>
      </c>
      <c r="B189" t="s">
        <v>6</v>
      </c>
      <c r="C189" t="s">
        <v>7</v>
      </c>
      <c r="D189">
        <v>5193.88</v>
      </c>
      <c r="E189">
        <v>0</v>
      </c>
      <c r="F189">
        <v>0</v>
      </c>
      <c r="G189">
        <v>5194.78</v>
      </c>
      <c r="I189" s="1">
        <f t="shared" si="6"/>
        <v>46079.239560185189</v>
      </c>
      <c r="J189" s="2">
        <f t="shared" si="7"/>
        <v>46079.239583333336</v>
      </c>
      <c r="K189">
        <f t="shared" si="8"/>
        <v>1772084700</v>
      </c>
    </row>
    <row r="190" spans="1:11" x14ac:dyDescent="0.55000000000000004">
      <c r="A190">
        <v>1772084998</v>
      </c>
      <c r="B190" t="s">
        <v>6</v>
      </c>
      <c r="C190" t="s">
        <v>7</v>
      </c>
      <c r="D190">
        <v>5194.18</v>
      </c>
      <c r="E190">
        <v>0</v>
      </c>
      <c r="F190">
        <v>0</v>
      </c>
      <c r="G190">
        <v>5194.7700000000004</v>
      </c>
      <c r="I190" s="1">
        <f t="shared" si="6"/>
        <v>46079.243032407408</v>
      </c>
      <c r="J190" s="2">
        <f t="shared" si="7"/>
        <v>46079.243055555555</v>
      </c>
      <c r="K190">
        <f t="shared" si="8"/>
        <v>1772085000</v>
      </c>
    </row>
    <row r="191" spans="1:11" x14ac:dyDescent="0.55000000000000004">
      <c r="A191">
        <v>1772085298</v>
      </c>
      <c r="B191" t="s">
        <v>6</v>
      </c>
      <c r="C191" t="s">
        <v>7</v>
      </c>
      <c r="D191">
        <v>5198.46</v>
      </c>
      <c r="E191">
        <v>0</v>
      </c>
      <c r="F191">
        <v>0</v>
      </c>
      <c r="G191">
        <v>5194.9399999999996</v>
      </c>
      <c r="I191" s="1">
        <f t="shared" si="6"/>
        <v>46079.246504629627</v>
      </c>
      <c r="J191" s="2">
        <f t="shared" si="7"/>
        <v>46079.246527777781</v>
      </c>
      <c r="K191">
        <f t="shared" si="8"/>
        <v>1772085300</v>
      </c>
    </row>
    <row r="192" spans="1:11" x14ac:dyDescent="0.55000000000000004">
      <c r="A192">
        <v>1772085598</v>
      </c>
      <c r="B192" t="s">
        <v>6</v>
      </c>
      <c r="C192" t="s">
        <v>7</v>
      </c>
      <c r="D192">
        <v>5193.7700000000004</v>
      </c>
      <c r="E192">
        <v>0</v>
      </c>
      <c r="F192">
        <v>0</v>
      </c>
      <c r="G192">
        <v>5194.9799999999996</v>
      </c>
      <c r="I192" s="1">
        <f t="shared" si="6"/>
        <v>46079.249976851846</v>
      </c>
      <c r="J192" s="2">
        <f t="shared" si="7"/>
        <v>46079.25</v>
      </c>
      <c r="K192">
        <f t="shared" si="8"/>
        <v>1772085600</v>
      </c>
    </row>
    <row r="193" spans="1:11" x14ac:dyDescent="0.55000000000000004">
      <c r="A193">
        <v>1772085898</v>
      </c>
      <c r="B193" t="s">
        <v>6</v>
      </c>
      <c r="C193" t="s">
        <v>7</v>
      </c>
      <c r="D193">
        <v>5198.41</v>
      </c>
      <c r="E193">
        <v>0</v>
      </c>
      <c r="F193">
        <v>0</v>
      </c>
      <c r="G193">
        <v>5195.1400000000003</v>
      </c>
      <c r="I193" s="1">
        <f t="shared" si="6"/>
        <v>46079.253449074073</v>
      </c>
      <c r="J193" s="2">
        <f t="shared" si="7"/>
        <v>46079.253472222219</v>
      </c>
      <c r="K193">
        <f t="shared" si="8"/>
        <v>1772085900</v>
      </c>
    </row>
    <row r="194" spans="1:11" x14ac:dyDescent="0.55000000000000004">
      <c r="A194">
        <v>1772086198</v>
      </c>
      <c r="B194" t="s">
        <v>6</v>
      </c>
      <c r="C194" t="s">
        <v>7</v>
      </c>
      <c r="D194">
        <v>5197.99</v>
      </c>
      <c r="E194">
        <v>0</v>
      </c>
      <c r="F194">
        <v>0</v>
      </c>
      <c r="G194">
        <v>5195.3</v>
      </c>
      <c r="I194" s="1">
        <f t="shared" ref="I194:I257" si="9">(A194/86400)+25569</f>
        <v>46079.256921296299</v>
      </c>
      <c r="J194" s="2">
        <f t="shared" ref="J194:J257" si="10">CEILING(INT(I194*1440)/1440*288,1)/288</f>
        <v>46079.256944444445</v>
      </c>
      <c r="K194">
        <f t="shared" si="8"/>
        <v>1772086200</v>
      </c>
    </row>
    <row r="195" spans="1:11" x14ac:dyDescent="0.55000000000000004">
      <c r="A195">
        <v>1772086498</v>
      </c>
      <c r="B195" t="s">
        <v>6</v>
      </c>
      <c r="C195" t="s">
        <v>7</v>
      </c>
      <c r="D195">
        <v>5196.0600000000004</v>
      </c>
      <c r="E195">
        <v>0</v>
      </c>
      <c r="F195">
        <v>0</v>
      </c>
      <c r="G195">
        <v>5195.38</v>
      </c>
      <c r="I195" s="1">
        <f t="shared" si="9"/>
        <v>46079.260393518518</v>
      </c>
      <c r="J195" s="2">
        <f t="shared" si="10"/>
        <v>46079.260416666664</v>
      </c>
      <c r="K195">
        <f t="shared" ref="K195:K258" si="11">MROUND((J195-25569)*86400,300)</f>
        <v>1772086500</v>
      </c>
    </row>
    <row r="196" spans="1:11" x14ac:dyDescent="0.55000000000000004">
      <c r="A196">
        <v>1772086798</v>
      </c>
      <c r="B196" t="s">
        <v>6</v>
      </c>
      <c r="C196" t="s">
        <v>7</v>
      </c>
      <c r="D196">
        <v>5196.4399999999996</v>
      </c>
      <c r="E196">
        <v>0</v>
      </c>
      <c r="F196">
        <v>0</v>
      </c>
      <c r="G196">
        <v>5195.3900000000003</v>
      </c>
      <c r="I196" s="1">
        <f t="shared" si="9"/>
        <v>46079.263865740737</v>
      </c>
      <c r="J196" s="2">
        <f t="shared" si="10"/>
        <v>46079.263888888891</v>
      </c>
      <c r="K196">
        <f t="shared" si="11"/>
        <v>1772086800</v>
      </c>
    </row>
    <row r="197" spans="1:11" x14ac:dyDescent="0.55000000000000004">
      <c r="A197">
        <v>1772087098</v>
      </c>
      <c r="B197" t="s">
        <v>6</v>
      </c>
      <c r="C197" t="s">
        <v>7</v>
      </c>
      <c r="D197">
        <v>5193.49</v>
      </c>
      <c r="E197">
        <v>0</v>
      </c>
      <c r="F197">
        <v>0</v>
      </c>
      <c r="G197">
        <v>5195.3500000000004</v>
      </c>
      <c r="I197" s="1">
        <f t="shared" si="9"/>
        <v>46079.267337962963</v>
      </c>
      <c r="J197" s="2">
        <f t="shared" si="10"/>
        <v>46079.267361111109</v>
      </c>
      <c r="K197">
        <f t="shared" si="11"/>
        <v>1772087100</v>
      </c>
    </row>
    <row r="198" spans="1:11" x14ac:dyDescent="0.55000000000000004">
      <c r="A198">
        <v>1772087398</v>
      </c>
      <c r="B198" t="s">
        <v>6</v>
      </c>
      <c r="C198" t="s">
        <v>7</v>
      </c>
      <c r="D198">
        <v>5196.8999999999996</v>
      </c>
      <c r="E198">
        <v>0</v>
      </c>
      <c r="F198">
        <v>0</v>
      </c>
      <c r="G198">
        <v>5195.3900000000003</v>
      </c>
      <c r="I198" s="1">
        <f t="shared" si="9"/>
        <v>46079.270810185189</v>
      </c>
      <c r="J198" s="2">
        <f t="shared" si="10"/>
        <v>46079.270833333336</v>
      </c>
      <c r="K198">
        <f t="shared" si="11"/>
        <v>1772087400</v>
      </c>
    </row>
    <row r="199" spans="1:11" x14ac:dyDescent="0.55000000000000004">
      <c r="A199">
        <v>1772087698</v>
      </c>
      <c r="B199" t="s">
        <v>6</v>
      </c>
      <c r="C199" t="s">
        <v>7</v>
      </c>
      <c r="D199">
        <v>5196.79</v>
      </c>
      <c r="E199">
        <v>0</v>
      </c>
      <c r="F199">
        <v>0</v>
      </c>
      <c r="G199">
        <v>5195.46</v>
      </c>
      <c r="I199" s="1">
        <f t="shared" si="9"/>
        <v>46079.274282407408</v>
      </c>
      <c r="J199" s="2">
        <f t="shared" si="10"/>
        <v>46079.274305555555</v>
      </c>
      <c r="K199">
        <f t="shared" si="11"/>
        <v>1772087700</v>
      </c>
    </row>
    <row r="200" spans="1:11" x14ac:dyDescent="0.55000000000000004">
      <c r="A200">
        <v>1772087998</v>
      </c>
      <c r="B200" t="s">
        <v>6</v>
      </c>
      <c r="C200" t="s">
        <v>7</v>
      </c>
      <c r="D200">
        <v>5196.4399999999996</v>
      </c>
      <c r="E200">
        <v>0</v>
      </c>
      <c r="F200">
        <v>0</v>
      </c>
      <c r="G200">
        <v>5195.5</v>
      </c>
      <c r="I200" s="1">
        <f t="shared" si="9"/>
        <v>46079.277754629627</v>
      </c>
      <c r="J200" s="2">
        <f t="shared" si="10"/>
        <v>46079.277777777781</v>
      </c>
      <c r="K200">
        <f t="shared" si="11"/>
        <v>1772088000</v>
      </c>
    </row>
    <row r="201" spans="1:11" x14ac:dyDescent="0.55000000000000004">
      <c r="A201">
        <v>1772088298</v>
      </c>
      <c r="B201" t="s">
        <v>6</v>
      </c>
      <c r="C201" t="s">
        <v>7</v>
      </c>
      <c r="D201">
        <v>5192.8</v>
      </c>
      <c r="E201">
        <v>0</v>
      </c>
      <c r="F201">
        <v>0</v>
      </c>
      <c r="G201">
        <v>5195.3900000000003</v>
      </c>
      <c r="I201" s="1">
        <f t="shared" si="9"/>
        <v>46079.281226851846</v>
      </c>
      <c r="J201" s="2">
        <f t="shared" si="10"/>
        <v>46079.28125</v>
      </c>
      <c r="K201">
        <f t="shared" si="11"/>
        <v>1772088300</v>
      </c>
    </row>
    <row r="202" spans="1:11" x14ac:dyDescent="0.55000000000000004">
      <c r="A202">
        <v>1772088598</v>
      </c>
      <c r="B202" t="s">
        <v>6</v>
      </c>
      <c r="C202" t="s">
        <v>7</v>
      </c>
      <c r="D202">
        <v>5192.66</v>
      </c>
      <c r="E202">
        <v>0</v>
      </c>
      <c r="F202">
        <v>0</v>
      </c>
      <c r="G202">
        <v>5195.26</v>
      </c>
      <c r="I202" s="1">
        <f t="shared" si="9"/>
        <v>46079.284699074073</v>
      </c>
      <c r="J202" s="2">
        <f t="shared" si="10"/>
        <v>46079.284722222219</v>
      </c>
      <c r="K202">
        <f t="shared" si="11"/>
        <v>1772088600</v>
      </c>
    </row>
    <row r="203" spans="1:11" x14ac:dyDescent="0.55000000000000004">
      <c r="A203">
        <v>1772088898</v>
      </c>
      <c r="B203" t="s">
        <v>6</v>
      </c>
      <c r="C203" t="s">
        <v>7</v>
      </c>
      <c r="D203">
        <v>5193.26</v>
      </c>
      <c r="E203">
        <v>0</v>
      </c>
      <c r="F203">
        <v>0</v>
      </c>
      <c r="G203">
        <v>5195.05</v>
      </c>
      <c r="I203" s="1">
        <f t="shared" si="9"/>
        <v>46079.288171296299</v>
      </c>
      <c r="J203" s="2">
        <f t="shared" si="10"/>
        <v>46079.288194444445</v>
      </c>
      <c r="K203">
        <f t="shared" si="11"/>
        <v>1772088900</v>
      </c>
    </row>
    <row r="204" spans="1:11" x14ac:dyDescent="0.55000000000000004">
      <c r="A204">
        <v>1772089198</v>
      </c>
      <c r="B204" t="s">
        <v>6</v>
      </c>
      <c r="C204" t="s">
        <v>7</v>
      </c>
      <c r="D204">
        <v>5190.96</v>
      </c>
      <c r="E204">
        <v>0</v>
      </c>
      <c r="F204">
        <v>0</v>
      </c>
      <c r="G204">
        <v>5194.72</v>
      </c>
      <c r="I204" s="1">
        <f t="shared" si="9"/>
        <v>46079.291643518518</v>
      </c>
      <c r="J204" s="2">
        <f t="shared" si="10"/>
        <v>46079.291666666664</v>
      </c>
      <c r="K204">
        <f t="shared" si="11"/>
        <v>1772089200</v>
      </c>
    </row>
    <row r="205" spans="1:11" x14ac:dyDescent="0.55000000000000004">
      <c r="A205">
        <v>1772089498</v>
      </c>
      <c r="B205" t="s">
        <v>6</v>
      </c>
      <c r="C205" t="s">
        <v>7</v>
      </c>
      <c r="D205">
        <v>5184.75</v>
      </c>
      <c r="E205">
        <v>0</v>
      </c>
      <c r="F205">
        <v>0</v>
      </c>
      <c r="G205">
        <v>5194.1000000000004</v>
      </c>
      <c r="I205" s="1">
        <f t="shared" si="9"/>
        <v>46079.295115740737</v>
      </c>
      <c r="J205" s="2">
        <f t="shared" si="10"/>
        <v>46079.295138888891</v>
      </c>
      <c r="K205">
        <f t="shared" si="11"/>
        <v>1772089500</v>
      </c>
    </row>
    <row r="206" spans="1:11" x14ac:dyDescent="0.55000000000000004">
      <c r="A206">
        <v>1772089798</v>
      </c>
      <c r="B206" t="s">
        <v>6</v>
      </c>
      <c r="C206" t="s">
        <v>7</v>
      </c>
      <c r="D206">
        <v>5187.62</v>
      </c>
      <c r="E206">
        <v>0</v>
      </c>
      <c r="F206">
        <v>0</v>
      </c>
      <c r="G206">
        <v>5193.51</v>
      </c>
      <c r="I206" s="1">
        <f t="shared" si="9"/>
        <v>46079.298587962963</v>
      </c>
      <c r="J206" s="2">
        <f t="shared" si="10"/>
        <v>46079.298611111109</v>
      </c>
      <c r="K206">
        <f t="shared" si="11"/>
        <v>1772089800</v>
      </c>
    </row>
    <row r="207" spans="1:11" x14ac:dyDescent="0.55000000000000004">
      <c r="A207">
        <v>1772090098</v>
      </c>
      <c r="B207" t="s">
        <v>6</v>
      </c>
      <c r="C207" t="s">
        <v>7</v>
      </c>
      <c r="D207">
        <v>5188.55</v>
      </c>
      <c r="E207">
        <v>0</v>
      </c>
      <c r="F207">
        <v>0</v>
      </c>
      <c r="G207">
        <v>5193.13</v>
      </c>
      <c r="I207" s="1">
        <f t="shared" si="9"/>
        <v>46079.302060185189</v>
      </c>
      <c r="J207" s="2">
        <f t="shared" si="10"/>
        <v>46079.302083333336</v>
      </c>
      <c r="K207">
        <f t="shared" si="11"/>
        <v>1772090100</v>
      </c>
    </row>
    <row r="208" spans="1:11" x14ac:dyDescent="0.55000000000000004">
      <c r="A208">
        <v>1772090398</v>
      </c>
      <c r="B208" t="s">
        <v>6</v>
      </c>
      <c r="C208" t="s">
        <v>7</v>
      </c>
      <c r="D208">
        <v>5186.04</v>
      </c>
      <c r="E208">
        <v>0</v>
      </c>
      <c r="F208">
        <v>0</v>
      </c>
      <c r="G208">
        <v>5192.6099999999997</v>
      </c>
      <c r="I208" s="1">
        <f t="shared" si="9"/>
        <v>46079.305532407408</v>
      </c>
      <c r="J208" s="2">
        <f t="shared" si="10"/>
        <v>46079.305555555555</v>
      </c>
      <c r="K208">
        <f t="shared" si="11"/>
        <v>1772090400</v>
      </c>
    </row>
    <row r="209" spans="1:11" x14ac:dyDescent="0.55000000000000004">
      <c r="A209">
        <v>1772090698</v>
      </c>
      <c r="B209" t="s">
        <v>6</v>
      </c>
      <c r="C209" t="s">
        <v>7</v>
      </c>
      <c r="D209">
        <v>5184.88</v>
      </c>
      <c r="E209">
        <v>0</v>
      </c>
      <c r="F209">
        <v>0</v>
      </c>
      <c r="G209">
        <v>5192.12</v>
      </c>
      <c r="I209" s="1">
        <f t="shared" si="9"/>
        <v>46079.309004629627</v>
      </c>
      <c r="J209" s="2">
        <f t="shared" si="10"/>
        <v>46079.309027777781</v>
      </c>
      <c r="K209">
        <f t="shared" si="11"/>
        <v>1772090700</v>
      </c>
    </row>
    <row r="210" spans="1:11" x14ac:dyDescent="0.55000000000000004">
      <c r="A210">
        <v>1772090998</v>
      </c>
      <c r="B210" t="s">
        <v>6</v>
      </c>
      <c r="C210" t="s">
        <v>7</v>
      </c>
      <c r="D210">
        <v>5186.1499999999996</v>
      </c>
      <c r="E210">
        <v>0</v>
      </c>
      <c r="F210">
        <v>0</v>
      </c>
      <c r="G210">
        <v>5191.72</v>
      </c>
      <c r="I210" s="1">
        <f t="shared" si="9"/>
        <v>46079.312476851846</v>
      </c>
      <c r="J210" s="2">
        <f t="shared" si="10"/>
        <v>46079.3125</v>
      </c>
      <c r="K210">
        <f t="shared" si="11"/>
        <v>1772091000</v>
      </c>
    </row>
    <row r="211" spans="1:11" x14ac:dyDescent="0.55000000000000004">
      <c r="A211">
        <v>1772091298</v>
      </c>
      <c r="B211" t="s">
        <v>6</v>
      </c>
      <c r="C211" t="s">
        <v>7</v>
      </c>
      <c r="D211">
        <v>5188.3500000000004</v>
      </c>
      <c r="E211">
        <v>0</v>
      </c>
      <c r="F211">
        <v>0</v>
      </c>
      <c r="G211">
        <v>5191.3999999999996</v>
      </c>
      <c r="I211" s="1">
        <f t="shared" si="9"/>
        <v>46079.315949074073</v>
      </c>
      <c r="J211" s="2">
        <f t="shared" si="10"/>
        <v>46079.315972222219</v>
      </c>
      <c r="K211">
        <f t="shared" si="11"/>
        <v>1772091300</v>
      </c>
    </row>
    <row r="212" spans="1:11" x14ac:dyDescent="0.55000000000000004">
      <c r="A212">
        <v>1772091598</v>
      </c>
      <c r="B212" t="s">
        <v>6</v>
      </c>
      <c r="C212" t="s">
        <v>7</v>
      </c>
      <c r="D212">
        <v>5186.49</v>
      </c>
      <c r="E212">
        <v>0</v>
      </c>
      <c r="F212">
        <v>0</v>
      </c>
      <c r="G212">
        <v>5191.12</v>
      </c>
      <c r="I212" s="1">
        <f t="shared" si="9"/>
        <v>46079.319421296299</v>
      </c>
      <c r="J212" s="2">
        <f t="shared" si="10"/>
        <v>46079.319444444445</v>
      </c>
      <c r="K212">
        <f t="shared" si="11"/>
        <v>1772091600</v>
      </c>
    </row>
    <row r="213" spans="1:11" x14ac:dyDescent="0.55000000000000004">
      <c r="A213">
        <v>1772091898</v>
      </c>
      <c r="B213" t="s">
        <v>6</v>
      </c>
      <c r="C213" t="s">
        <v>7</v>
      </c>
      <c r="D213">
        <v>5181.91</v>
      </c>
      <c r="E213">
        <v>0</v>
      </c>
      <c r="F213">
        <v>0</v>
      </c>
      <c r="G213">
        <v>5190.58</v>
      </c>
      <c r="I213" s="1">
        <f t="shared" si="9"/>
        <v>46079.322893518518</v>
      </c>
      <c r="J213" s="2">
        <f t="shared" si="10"/>
        <v>46079.322916666664</v>
      </c>
      <c r="K213">
        <f t="shared" si="11"/>
        <v>1772091900</v>
      </c>
    </row>
    <row r="214" spans="1:11" x14ac:dyDescent="0.55000000000000004">
      <c r="A214">
        <v>1772092198</v>
      </c>
      <c r="B214" t="s">
        <v>6</v>
      </c>
      <c r="C214" t="s">
        <v>7</v>
      </c>
      <c r="D214">
        <v>5183.7</v>
      </c>
      <c r="E214">
        <v>0</v>
      </c>
      <c r="F214">
        <v>0</v>
      </c>
      <c r="G214">
        <v>5190.01</v>
      </c>
      <c r="I214" s="1">
        <f t="shared" si="9"/>
        <v>46079.326365740737</v>
      </c>
      <c r="J214" s="2">
        <f t="shared" si="10"/>
        <v>46079.326388888891</v>
      </c>
      <c r="K214">
        <f t="shared" si="11"/>
        <v>1772092200</v>
      </c>
    </row>
    <row r="215" spans="1:11" x14ac:dyDescent="0.55000000000000004">
      <c r="A215">
        <v>1772092498</v>
      </c>
      <c r="B215" t="s">
        <v>6</v>
      </c>
      <c r="C215" t="s">
        <v>7</v>
      </c>
      <c r="D215">
        <v>5186.0200000000004</v>
      </c>
      <c r="E215">
        <v>0</v>
      </c>
      <c r="F215">
        <v>0</v>
      </c>
      <c r="G215">
        <v>5189.72</v>
      </c>
      <c r="I215" s="1">
        <f t="shared" si="9"/>
        <v>46079.329837962963</v>
      </c>
      <c r="J215" s="2">
        <f t="shared" si="10"/>
        <v>46079.329861111109</v>
      </c>
      <c r="K215">
        <f t="shared" si="11"/>
        <v>1772092500</v>
      </c>
    </row>
    <row r="216" spans="1:11" x14ac:dyDescent="0.55000000000000004">
      <c r="A216">
        <v>1772092798</v>
      </c>
      <c r="B216" t="s">
        <v>6</v>
      </c>
      <c r="C216" t="s">
        <v>7</v>
      </c>
      <c r="D216">
        <v>5181.47</v>
      </c>
      <c r="E216">
        <v>0</v>
      </c>
      <c r="F216">
        <v>0</v>
      </c>
      <c r="G216">
        <v>5189.22</v>
      </c>
      <c r="I216" s="1">
        <f t="shared" si="9"/>
        <v>46079.333310185189</v>
      </c>
      <c r="J216" s="2">
        <f t="shared" si="10"/>
        <v>46079.333333333336</v>
      </c>
      <c r="K216">
        <f t="shared" si="11"/>
        <v>1772092800</v>
      </c>
    </row>
    <row r="217" spans="1:11" x14ac:dyDescent="0.55000000000000004">
      <c r="A217">
        <v>1772093098</v>
      </c>
      <c r="B217" t="s">
        <v>6</v>
      </c>
      <c r="C217" t="s">
        <v>7</v>
      </c>
      <c r="D217">
        <v>5183.96</v>
      </c>
      <c r="E217">
        <v>0</v>
      </c>
      <c r="F217">
        <v>5179.41</v>
      </c>
      <c r="G217">
        <v>5188.7700000000004</v>
      </c>
      <c r="I217" s="1">
        <f t="shared" si="9"/>
        <v>46079.336782407408</v>
      </c>
      <c r="J217" s="2">
        <f t="shared" si="10"/>
        <v>46079.336805555555</v>
      </c>
      <c r="K217">
        <f t="shared" si="11"/>
        <v>1772093100</v>
      </c>
    </row>
    <row r="218" spans="1:11" x14ac:dyDescent="0.55000000000000004">
      <c r="A218">
        <v>1772093398</v>
      </c>
      <c r="B218" t="s">
        <v>6</v>
      </c>
      <c r="C218" t="s">
        <v>7</v>
      </c>
      <c r="D218">
        <v>5189.4799999999996</v>
      </c>
      <c r="E218">
        <v>0</v>
      </c>
      <c r="F218">
        <v>0</v>
      </c>
      <c r="G218">
        <v>5188.71</v>
      </c>
      <c r="I218" s="1">
        <f t="shared" si="9"/>
        <v>46079.340254629627</v>
      </c>
      <c r="J218" s="2">
        <f t="shared" si="10"/>
        <v>46079.340277777781</v>
      </c>
      <c r="K218">
        <f t="shared" si="11"/>
        <v>1772093400</v>
      </c>
    </row>
    <row r="219" spans="1:11" x14ac:dyDescent="0.55000000000000004">
      <c r="A219">
        <v>1772093698</v>
      </c>
      <c r="B219" t="s">
        <v>6</v>
      </c>
      <c r="C219" t="s">
        <v>7</v>
      </c>
      <c r="D219">
        <v>5187.25</v>
      </c>
      <c r="E219">
        <v>5190.8500000000004</v>
      </c>
      <c r="F219">
        <v>0</v>
      </c>
      <c r="G219">
        <v>5188.63</v>
      </c>
      <c r="I219" s="1">
        <f t="shared" si="9"/>
        <v>46079.343726851846</v>
      </c>
      <c r="J219" s="2">
        <f t="shared" si="10"/>
        <v>46079.34375</v>
      </c>
      <c r="K219">
        <f t="shared" si="11"/>
        <v>1772093700</v>
      </c>
    </row>
    <row r="220" spans="1:11" x14ac:dyDescent="0.55000000000000004">
      <c r="A220">
        <v>1772093998</v>
      </c>
      <c r="B220" t="s">
        <v>6</v>
      </c>
      <c r="C220" t="s">
        <v>7</v>
      </c>
      <c r="D220">
        <v>5187.01</v>
      </c>
      <c r="E220">
        <v>0</v>
      </c>
      <c r="F220">
        <v>0</v>
      </c>
      <c r="G220">
        <v>5188.4799999999996</v>
      </c>
      <c r="I220" s="1">
        <f t="shared" si="9"/>
        <v>46079.347199074073</v>
      </c>
      <c r="J220" s="2">
        <f t="shared" si="10"/>
        <v>46079.347222222219</v>
      </c>
      <c r="K220">
        <f t="shared" si="11"/>
        <v>1772094000</v>
      </c>
    </row>
    <row r="221" spans="1:11" x14ac:dyDescent="0.55000000000000004">
      <c r="A221">
        <v>1772094298</v>
      </c>
      <c r="B221" t="s">
        <v>6</v>
      </c>
      <c r="C221" t="s">
        <v>7</v>
      </c>
      <c r="D221">
        <v>5176.99</v>
      </c>
      <c r="E221">
        <v>0</v>
      </c>
      <c r="F221">
        <v>0</v>
      </c>
      <c r="G221">
        <v>5187.88</v>
      </c>
      <c r="I221" s="1">
        <f t="shared" si="9"/>
        <v>46079.350671296299</v>
      </c>
      <c r="J221" s="2">
        <f t="shared" si="10"/>
        <v>46079.350694444445</v>
      </c>
      <c r="K221">
        <f t="shared" si="11"/>
        <v>1772094300</v>
      </c>
    </row>
    <row r="222" spans="1:11" x14ac:dyDescent="0.55000000000000004">
      <c r="A222">
        <v>1772094598</v>
      </c>
      <c r="B222" t="s">
        <v>6</v>
      </c>
      <c r="C222" t="s">
        <v>7</v>
      </c>
      <c r="D222">
        <v>5175.0600000000004</v>
      </c>
      <c r="E222">
        <v>0</v>
      </c>
      <c r="F222">
        <v>0</v>
      </c>
      <c r="G222">
        <v>5187.01</v>
      </c>
      <c r="I222" s="1">
        <f t="shared" si="9"/>
        <v>46079.354143518518</v>
      </c>
      <c r="J222" s="2">
        <f t="shared" si="10"/>
        <v>46079.354166666664</v>
      </c>
      <c r="K222">
        <f t="shared" si="11"/>
        <v>1772094600</v>
      </c>
    </row>
    <row r="223" spans="1:11" x14ac:dyDescent="0.55000000000000004">
      <c r="A223">
        <v>1772094898</v>
      </c>
      <c r="B223" t="s">
        <v>6</v>
      </c>
      <c r="C223" t="s">
        <v>7</v>
      </c>
      <c r="D223">
        <v>5174.82</v>
      </c>
      <c r="E223">
        <v>0</v>
      </c>
      <c r="F223">
        <v>0</v>
      </c>
      <c r="G223">
        <v>5186.16</v>
      </c>
      <c r="I223" s="1">
        <f t="shared" si="9"/>
        <v>46079.357615740737</v>
      </c>
      <c r="J223" s="2">
        <f t="shared" si="10"/>
        <v>46079.357638888891</v>
      </c>
      <c r="K223">
        <f t="shared" si="11"/>
        <v>1772094900</v>
      </c>
    </row>
    <row r="224" spans="1:11" x14ac:dyDescent="0.55000000000000004">
      <c r="A224">
        <v>1772095198</v>
      </c>
      <c r="B224" t="s">
        <v>6</v>
      </c>
      <c r="C224" t="s">
        <v>7</v>
      </c>
      <c r="D224">
        <v>5174.28</v>
      </c>
      <c r="E224">
        <v>0</v>
      </c>
      <c r="F224">
        <v>0</v>
      </c>
      <c r="G224">
        <v>5185.3</v>
      </c>
      <c r="I224" s="1">
        <f t="shared" si="9"/>
        <v>46079.361087962963</v>
      </c>
      <c r="J224" s="2">
        <f t="shared" si="10"/>
        <v>46079.361111111109</v>
      </c>
      <c r="K224">
        <f t="shared" si="11"/>
        <v>1772095200</v>
      </c>
    </row>
    <row r="225" spans="1:11" x14ac:dyDescent="0.55000000000000004">
      <c r="A225">
        <v>1772095498</v>
      </c>
      <c r="B225" t="s">
        <v>6</v>
      </c>
      <c r="C225" t="s">
        <v>7</v>
      </c>
      <c r="D225">
        <v>5179.75</v>
      </c>
      <c r="E225">
        <v>0</v>
      </c>
      <c r="F225">
        <v>5167.91</v>
      </c>
      <c r="G225">
        <v>5184.63</v>
      </c>
      <c r="I225" s="1">
        <f t="shared" si="9"/>
        <v>46079.364560185189</v>
      </c>
      <c r="J225" s="2">
        <f t="shared" si="10"/>
        <v>46079.364583333336</v>
      </c>
      <c r="K225">
        <f t="shared" si="11"/>
        <v>1772095500</v>
      </c>
    </row>
    <row r="226" spans="1:11" x14ac:dyDescent="0.55000000000000004">
      <c r="A226">
        <v>1772095798</v>
      </c>
      <c r="B226" t="s">
        <v>6</v>
      </c>
      <c r="C226" t="s">
        <v>7</v>
      </c>
      <c r="D226">
        <v>5178.38</v>
      </c>
      <c r="E226">
        <v>0</v>
      </c>
      <c r="F226">
        <v>0</v>
      </c>
      <c r="G226">
        <v>5184.26</v>
      </c>
      <c r="I226" s="1">
        <f t="shared" si="9"/>
        <v>46079.368032407408</v>
      </c>
      <c r="J226" s="2">
        <f t="shared" si="10"/>
        <v>46079.368055555555</v>
      </c>
      <c r="K226">
        <f t="shared" si="11"/>
        <v>1772095800</v>
      </c>
    </row>
    <row r="227" spans="1:11" x14ac:dyDescent="0.55000000000000004">
      <c r="A227">
        <v>1772096098</v>
      </c>
      <c r="B227" t="s">
        <v>6</v>
      </c>
      <c r="C227" t="s">
        <v>7</v>
      </c>
      <c r="D227">
        <v>5179.41</v>
      </c>
      <c r="E227">
        <v>0</v>
      </c>
      <c r="F227">
        <v>0</v>
      </c>
      <c r="G227">
        <v>5183.87</v>
      </c>
      <c r="I227" s="1">
        <f t="shared" si="9"/>
        <v>46079.371504629627</v>
      </c>
      <c r="J227" s="2">
        <f t="shared" si="10"/>
        <v>46079.371527777781</v>
      </c>
      <c r="K227">
        <f t="shared" si="11"/>
        <v>1772096100</v>
      </c>
    </row>
    <row r="228" spans="1:11" x14ac:dyDescent="0.55000000000000004">
      <c r="A228">
        <v>1772096398</v>
      </c>
      <c r="B228" t="s">
        <v>6</v>
      </c>
      <c r="C228" t="s">
        <v>7</v>
      </c>
      <c r="D228">
        <v>5174.4399999999996</v>
      </c>
      <c r="E228">
        <v>0</v>
      </c>
      <c r="F228">
        <v>0</v>
      </c>
      <c r="G228">
        <v>5183.34</v>
      </c>
      <c r="I228" s="1">
        <f t="shared" si="9"/>
        <v>46079.374976851846</v>
      </c>
      <c r="J228" s="2">
        <f t="shared" si="10"/>
        <v>46079.375</v>
      </c>
      <c r="K228">
        <f t="shared" si="11"/>
        <v>1772096400</v>
      </c>
    </row>
    <row r="229" spans="1:11" x14ac:dyDescent="0.55000000000000004">
      <c r="A229">
        <v>1772096698</v>
      </c>
      <c r="B229" t="s">
        <v>6</v>
      </c>
      <c r="C229" t="s">
        <v>7</v>
      </c>
      <c r="D229">
        <v>5178.01</v>
      </c>
      <c r="E229">
        <v>0</v>
      </c>
      <c r="F229">
        <v>0</v>
      </c>
      <c r="G229">
        <v>5182.87</v>
      </c>
      <c r="I229" s="1">
        <f t="shared" si="9"/>
        <v>46079.378449074073</v>
      </c>
      <c r="J229" s="2">
        <f t="shared" si="10"/>
        <v>46079.378472222219</v>
      </c>
      <c r="K229">
        <f t="shared" si="11"/>
        <v>1772096700</v>
      </c>
    </row>
    <row r="230" spans="1:11" x14ac:dyDescent="0.55000000000000004">
      <c r="A230">
        <v>1772096998</v>
      </c>
      <c r="B230" t="s">
        <v>6</v>
      </c>
      <c r="C230" t="s">
        <v>7</v>
      </c>
      <c r="D230">
        <v>5181.6400000000003</v>
      </c>
      <c r="E230">
        <v>0</v>
      </c>
      <c r="F230">
        <v>0</v>
      </c>
      <c r="G230">
        <v>5182.71</v>
      </c>
      <c r="I230" s="1">
        <f t="shared" si="9"/>
        <v>46079.381921296299</v>
      </c>
      <c r="J230" s="2">
        <f t="shared" si="10"/>
        <v>46079.381944444445</v>
      </c>
      <c r="K230">
        <f t="shared" si="11"/>
        <v>1772097000</v>
      </c>
    </row>
    <row r="231" spans="1:11" x14ac:dyDescent="0.55000000000000004">
      <c r="A231">
        <v>1772097298</v>
      </c>
      <c r="B231" t="s">
        <v>6</v>
      </c>
      <c r="C231" t="s">
        <v>7</v>
      </c>
      <c r="D231">
        <v>5176.99</v>
      </c>
      <c r="E231">
        <v>0</v>
      </c>
      <c r="F231">
        <v>0</v>
      </c>
      <c r="G231">
        <v>5182.3999999999996</v>
      </c>
      <c r="I231" s="1">
        <f t="shared" si="9"/>
        <v>46079.385393518518</v>
      </c>
      <c r="J231" s="2">
        <f t="shared" si="10"/>
        <v>46079.385416666664</v>
      </c>
      <c r="K231">
        <f t="shared" si="11"/>
        <v>1772097300</v>
      </c>
    </row>
    <row r="232" spans="1:11" x14ac:dyDescent="0.55000000000000004">
      <c r="A232">
        <v>1772097598</v>
      </c>
      <c r="B232" t="s">
        <v>6</v>
      </c>
      <c r="C232" t="s">
        <v>7</v>
      </c>
      <c r="D232">
        <v>5176.5600000000004</v>
      </c>
      <c r="E232">
        <v>0</v>
      </c>
      <c r="F232">
        <v>0</v>
      </c>
      <c r="G232">
        <v>5181.95</v>
      </c>
      <c r="I232" s="1">
        <f t="shared" si="9"/>
        <v>46079.388865740737</v>
      </c>
      <c r="J232" s="2">
        <f t="shared" si="10"/>
        <v>46079.388888888891</v>
      </c>
      <c r="K232">
        <f t="shared" si="11"/>
        <v>1772097600</v>
      </c>
    </row>
    <row r="233" spans="1:11" x14ac:dyDescent="0.55000000000000004">
      <c r="A233">
        <v>1772097898</v>
      </c>
      <c r="B233" t="s">
        <v>6</v>
      </c>
      <c r="C233" t="s">
        <v>7</v>
      </c>
      <c r="D233">
        <v>5181.2</v>
      </c>
      <c r="E233">
        <v>0</v>
      </c>
      <c r="F233">
        <v>0</v>
      </c>
      <c r="G233">
        <v>5181.8100000000004</v>
      </c>
      <c r="I233" s="1">
        <f t="shared" si="9"/>
        <v>46079.392337962963</v>
      </c>
      <c r="J233" s="2">
        <f t="shared" si="10"/>
        <v>46079.392361111109</v>
      </c>
      <c r="K233">
        <f t="shared" si="11"/>
        <v>1772097900</v>
      </c>
    </row>
    <row r="234" spans="1:11" x14ac:dyDescent="0.55000000000000004">
      <c r="A234">
        <v>1772098198</v>
      </c>
      <c r="B234" t="s">
        <v>6</v>
      </c>
      <c r="C234" t="s">
        <v>7</v>
      </c>
      <c r="D234">
        <v>5181.63</v>
      </c>
      <c r="E234">
        <v>0</v>
      </c>
      <c r="F234">
        <v>0</v>
      </c>
      <c r="G234">
        <v>5181.79</v>
      </c>
      <c r="I234" s="1">
        <f t="shared" si="9"/>
        <v>46079.395810185189</v>
      </c>
      <c r="J234" s="2">
        <f t="shared" si="10"/>
        <v>46079.395833333336</v>
      </c>
      <c r="K234">
        <f t="shared" si="11"/>
        <v>1772098200</v>
      </c>
    </row>
    <row r="235" spans="1:11" x14ac:dyDescent="0.55000000000000004">
      <c r="A235">
        <v>1772098498</v>
      </c>
      <c r="B235" t="s">
        <v>6</v>
      </c>
      <c r="C235" t="s">
        <v>7</v>
      </c>
      <c r="D235">
        <v>5183.3</v>
      </c>
      <c r="E235">
        <v>0</v>
      </c>
      <c r="F235">
        <v>0</v>
      </c>
      <c r="G235">
        <v>5181.84</v>
      </c>
      <c r="I235" s="1">
        <f t="shared" si="9"/>
        <v>46079.399282407408</v>
      </c>
      <c r="J235" s="2">
        <f t="shared" si="10"/>
        <v>46079.399305555555</v>
      </c>
      <c r="K235">
        <f t="shared" si="11"/>
        <v>1772098500</v>
      </c>
    </row>
    <row r="236" spans="1:11" x14ac:dyDescent="0.55000000000000004">
      <c r="A236">
        <v>1772098798</v>
      </c>
      <c r="B236" t="s">
        <v>6</v>
      </c>
      <c r="C236" t="s">
        <v>7</v>
      </c>
      <c r="D236">
        <v>5181.5</v>
      </c>
      <c r="E236">
        <v>0</v>
      </c>
      <c r="F236">
        <v>0</v>
      </c>
      <c r="G236">
        <v>5181.83</v>
      </c>
      <c r="I236" s="1">
        <f t="shared" si="9"/>
        <v>46079.402754629627</v>
      </c>
      <c r="J236" s="2">
        <f t="shared" si="10"/>
        <v>46079.402777777781</v>
      </c>
      <c r="K236">
        <f t="shared" si="11"/>
        <v>1772098800</v>
      </c>
    </row>
    <row r="237" spans="1:11" x14ac:dyDescent="0.55000000000000004">
      <c r="A237">
        <v>1772099098</v>
      </c>
      <c r="B237" t="s">
        <v>6</v>
      </c>
      <c r="C237" t="s">
        <v>7</v>
      </c>
      <c r="D237">
        <v>5184.6400000000003</v>
      </c>
      <c r="E237">
        <v>0</v>
      </c>
      <c r="F237">
        <v>0</v>
      </c>
      <c r="G237">
        <v>5181.9799999999996</v>
      </c>
      <c r="I237" s="1">
        <f t="shared" si="9"/>
        <v>46079.406226851846</v>
      </c>
      <c r="J237" s="2">
        <f t="shared" si="10"/>
        <v>46079.40625</v>
      </c>
      <c r="K237">
        <f t="shared" si="11"/>
        <v>1772099100</v>
      </c>
    </row>
    <row r="238" spans="1:11" x14ac:dyDescent="0.55000000000000004">
      <c r="A238">
        <v>1772099398</v>
      </c>
      <c r="B238" t="s">
        <v>6</v>
      </c>
      <c r="C238" t="s">
        <v>7</v>
      </c>
      <c r="D238">
        <v>5186.9799999999996</v>
      </c>
      <c r="E238">
        <v>0</v>
      </c>
      <c r="F238">
        <v>0</v>
      </c>
      <c r="G238">
        <v>5182.2700000000004</v>
      </c>
      <c r="I238" s="1">
        <f t="shared" si="9"/>
        <v>46079.409699074073</v>
      </c>
      <c r="J238" s="2">
        <f t="shared" si="10"/>
        <v>46079.409722222219</v>
      </c>
      <c r="K238">
        <f t="shared" si="11"/>
        <v>1772099400</v>
      </c>
    </row>
    <row r="239" spans="1:11" x14ac:dyDescent="0.55000000000000004">
      <c r="A239">
        <v>1772099698</v>
      </c>
      <c r="B239" t="s">
        <v>6</v>
      </c>
      <c r="C239" t="s">
        <v>7</v>
      </c>
      <c r="D239">
        <v>5186.32</v>
      </c>
      <c r="E239">
        <v>0</v>
      </c>
      <c r="F239">
        <v>0</v>
      </c>
      <c r="G239">
        <v>5182.63</v>
      </c>
      <c r="I239" s="1">
        <f t="shared" si="9"/>
        <v>46079.413171296299</v>
      </c>
      <c r="J239" s="2">
        <f t="shared" si="10"/>
        <v>46079.413194444445</v>
      </c>
      <c r="K239">
        <f t="shared" si="11"/>
        <v>1772099700</v>
      </c>
    </row>
    <row r="240" spans="1:11" x14ac:dyDescent="0.55000000000000004">
      <c r="A240">
        <v>1772099998</v>
      </c>
      <c r="B240" t="s">
        <v>6</v>
      </c>
      <c r="C240" t="s">
        <v>7</v>
      </c>
      <c r="D240">
        <v>5189.51</v>
      </c>
      <c r="E240">
        <v>0</v>
      </c>
      <c r="F240">
        <v>0</v>
      </c>
      <c r="G240">
        <v>5183.03</v>
      </c>
      <c r="I240" s="1">
        <f t="shared" si="9"/>
        <v>46079.416643518518</v>
      </c>
      <c r="J240" s="2">
        <f t="shared" si="10"/>
        <v>46079.416666666664</v>
      </c>
      <c r="K240">
        <f t="shared" si="11"/>
        <v>1772100000</v>
      </c>
    </row>
    <row r="241" spans="1:11" x14ac:dyDescent="0.55000000000000004">
      <c r="A241">
        <v>1772100298</v>
      </c>
      <c r="B241" t="s">
        <v>6</v>
      </c>
      <c r="C241" t="s">
        <v>7</v>
      </c>
      <c r="D241">
        <v>5188.45</v>
      </c>
      <c r="E241">
        <v>5190.1000000000004</v>
      </c>
      <c r="F241">
        <v>0</v>
      </c>
      <c r="G241">
        <v>5183.45</v>
      </c>
      <c r="I241" s="1">
        <f t="shared" si="9"/>
        <v>46079.420115740737</v>
      </c>
      <c r="J241" s="2">
        <f t="shared" si="10"/>
        <v>46079.420138888891</v>
      </c>
      <c r="K241">
        <f t="shared" si="11"/>
        <v>1772100300</v>
      </c>
    </row>
    <row r="242" spans="1:11" x14ac:dyDescent="0.55000000000000004">
      <c r="A242">
        <v>1772100598</v>
      </c>
      <c r="B242" t="s">
        <v>6</v>
      </c>
      <c r="C242" t="s">
        <v>7</v>
      </c>
      <c r="D242">
        <v>5187.8900000000003</v>
      </c>
      <c r="E242">
        <v>0</v>
      </c>
      <c r="F242">
        <v>0</v>
      </c>
      <c r="G242">
        <v>5183.7700000000004</v>
      </c>
      <c r="I242" s="1">
        <f t="shared" si="9"/>
        <v>46079.423587962963</v>
      </c>
      <c r="J242" s="2">
        <f t="shared" si="10"/>
        <v>46079.423611111109</v>
      </c>
      <c r="K242">
        <f t="shared" si="11"/>
        <v>1772100600</v>
      </c>
    </row>
    <row r="243" spans="1:11" x14ac:dyDescent="0.55000000000000004">
      <c r="A243">
        <v>1772100898</v>
      </c>
      <c r="B243" t="s">
        <v>6</v>
      </c>
      <c r="C243" t="s">
        <v>7</v>
      </c>
      <c r="D243">
        <v>5182.8500000000004</v>
      </c>
      <c r="E243">
        <v>0</v>
      </c>
      <c r="F243">
        <v>0</v>
      </c>
      <c r="G243">
        <v>5183.82</v>
      </c>
      <c r="I243" s="1">
        <f t="shared" si="9"/>
        <v>46079.427060185189</v>
      </c>
      <c r="J243" s="2">
        <f t="shared" si="10"/>
        <v>46079.427083333336</v>
      </c>
      <c r="K243">
        <f t="shared" si="11"/>
        <v>1772100900</v>
      </c>
    </row>
    <row r="244" spans="1:11" x14ac:dyDescent="0.55000000000000004">
      <c r="A244">
        <v>1772101198</v>
      </c>
      <c r="B244" t="s">
        <v>6</v>
      </c>
      <c r="C244" t="s">
        <v>7</v>
      </c>
      <c r="D244">
        <v>5183.6000000000004</v>
      </c>
      <c r="E244">
        <v>0</v>
      </c>
      <c r="F244">
        <v>0</v>
      </c>
      <c r="G244">
        <v>5183.78</v>
      </c>
      <c r="I244" s="1">
        <f t="shared" si="9"/>
        <v>46079.430532407408</v>
      </c>
      <c r="J244" s="2">
        <f t="shared" si="10"/>
        <v>46079.430555555555</v>
      </c>
      <c r="K244">
        <f t="shared" si="11"/>
        <v>1772101200</v>
      </c>
    </row>
    <row r="245" spans="1:11" x14ac:dyDescent="0.55000000000000004">
      <c r="A245">
        <v>1772101498</v>
      </c>
      <c r="B245" t="s">
        <v>6</v>
      </c>
      <c r="C245" t="s">
        <v>7</v>
      </c>
      <c r="D245">
        <v>5179.29</v>
      </c>
      <c r="E245">
        <v>0</v>
      </c>
      <c r="F245">
        <v>0</v>
      </c>
      <c r="G245">
        <v>5183.59</v>
      </c>
      <c r="I245" s="1">
        <f t="shared" si="9"/>
        <v>46079.434004629627</v>
      </c>
      <c r="J245" s="2">
        <f t="shared" si="10"/>
        <v>46079.434027777781</v>
      </c>
      <c r="K245">
        <f t="shared" si="11"/>
        <v>1772101500</v>
      </c>
    </row>
    <row r="246" spans="1:11" x14ac:dyDescent="0.55000000000000004">
      <c r="A246">
        <v>1772101798</v>
      </c>
      <c r="B246" t="s">
        <v>6</v>
      </c>
      <c r="C246" t="s">
        <v>7</v>
      </c>
      <c r="D246">
        <v>5177.04</v>
      </c>
      <c r="E246">
        <v>0</v>
      </c>
      <c r="F246">
        <v>0</v>
      </c>
      <c r="G246">
        <v>5183.12</v>
      </c>
      <c r="I246" s="1">
        <f t="shared" si="9"/>
        <v>46079.437476851846</v>
      </c>
      <c r="J246" s="2">
        <f t="shared" si="10"/>
        <v>46079.4375</v>
      </c>
      <c r="K246">
        <f t="shared" si="11"/>
        <v>1772101800</v>
      </c>
    </row>
    <row r="247" spans="1:11" x14ac:dyDescent="0.55000000000000004">
      <c r="A247">
        <v>1772102098</v>
      </c>
      <c r="B247" t="s">
        <v>6</v>
      </c>
      <c r="C247" t="s">
        <v>7</v>
      </c>
      <c r="D247">
        <v>5176.09</v>
      </c>
      <c r="E247">
        <v>0</v>
      </c>
      <c r="F247">
        <v>0</v>
      </c>
      <c r="G247">
        <v>5182.54</v>
      </c>
      <c r="I247" s="1">
        <f t="shared" si="9"/>
        <v>46079.440949074073</v>
      </c>
      <c r="J247" s="2">
        <f t="shared" si="10"/>
        <v>46079.440972222219</v>
      </c>
      <c r="K247">
        <f t="shared" si="11"/>
        <v>1772102100</v>
      </c>
    </row>
    <row r="248" spans="1:11" x14ac:dyDescent="0.55000000000000004">
      <c r="A248">
        <v>1772102398</v>
      </c>
      <c r="B248" t="s">
        <v>6</v>
      </c>
      <c r="C248" t="s">
        <v>7</v>
      </c>
      <c r="D248">
        <v>5172.13</v>
      </c>
      <c r="E248">
        <v>0</v>
      </c>
      <c r="F248">
        <v>0</v>
      </c>
      <c r="G248">
        <v>5181.95</v>
      </c>
      <c r="I248" s="1">
        <f t="shared" si="9"/>
        <v>46079.444421296299</v>
      </c>
      <c r="J248" s="2">
        <f t="shared" si="10"/>
        <v>46079.444444444445</v>
      </c>
      <c r="K248">
        <f t="shared" si="11"/>
        <v>1772102400</v>
      </c>
    </row>
    <row r="249" spans="1:11" x14ac:dyDescent="0.55000000000000004">
      <c r="A249">
        <v>1772102698</v>
      </c>
      <c r="B249" t="s">
        <v>6</v>
      </c>
      <c r="C249" t="s">
        <v>7</v>
      </c>
      <c r="D249">
        <v>5171.17</v>
      </c>
      <c r="E249">
        <v>0</v>
      </c>
      <c r="F249">
        <v>0</v>
      </c>
      <c r="G249">
        <v>5181.2700000000004</v>
      </c>
      <c r="I249" s="1">
        <f t="shared" si="9"/>
        <v>46079.447893518518</v>
      </c>
      <c r="J249" s="2">
        <f t="shared" si="10"/>
        <v>46079.447916666664</v>
      </c>
      <c r="K249">
        <f t="shared" si="11"/>
        <v>1772102700</v>
      </c>
    </row>
    <row r="250" spans="1:11" x14ac:dyDescent="0.55000000000000004">
      <c r="A250">
        <v>1772102998</v>
      </c>
      <c r="B250" t="s">
        <v>6</v>
      </c>
      <c r="C250" t="s">
        <v>7</v>
      </c>
      <c r="D250">
        <v>5173.6000000000004</v>
      </c>
      <c r="E250">
        <v>0</v>
      </c>
      <c r="F250">
        <v>0</v>
      </c>
      <c r="G250">
        <v>5180.6099999999997</v>
      </c>
      <c r="I250" s="1">
        <f t="shared" si="9"/>
        <v>46079.451365740737</v>
      </c>
      <c r="J250" s="2">
        <f t="shared" si="10"/>
        <v>46079.451388888891</v>
      </c>
      <c r="K250">
        <f t="shared" si="11"/>
        <v>1772103000</v>
      </c>
    </row>
    <row r="251" spans="1:11" x14ac:dyDescent="0.55000000000000004">
      <c r="A251">
        <v>1772103298</v>
      </c>
      <c r="B251" t="s">
        <v>6</v>
      </c>
      <c r="C251" t="s">
        <v>7</v>
      </c>
      <c r="D251">
        <v>5171.6099999999997</v>
      </c>
      <c r="E251">
        <v>0</v>
      </c>
      <c r="F251">
        <v>0</v>
      </c>
      <c r="G251">
        <v>5179.8999999999996</v>
      </c>
      <c r="I251" s="1">
        <f t="shared" si="9"/>
        <v>46079.454837962963</v>
      </c>
      <c r="J251" s="2">
        <f t="shared" si="10"/>
        <v>46079.454861111109</v>
      </c>
      <c r="K251">
        <f t="shared" si="11"/>
        <v>1772103300</v>
      </c>
    </row>
    <row r="252" spans="1:11" x14ac:dyDescent="0.55000000000000004">
      <c r="A252">
        <v>1772103598</v>
      </c>
      <c r="B252" t="s">
        <v>6</v>
      </c>
      <c r="C252" t="s">
        <v>7</v>
      </c>
      <c r="D252">
        <v>5173.83</v>
      </c>
      <c r="E252">
        <v>0</v>
      </c>
      <c r="F252">
        <v>0</v>
      </c>
      <c r="G252">
        <v>5179.3900000000003</v>
      </c>
      <c r="I252" s="1">
        <f t="shared" si="9"/>
        <v>46079.458310185189</v>
      </c>
      <c r="J252" s="2">
        <f t="shared" si="10"/>
        <v>46079.458333333336</v>
      </c>
      <c r="K252">
        <f t="shared" si="11"/>
        <v>1772103600</v>
      </c>
    </row>
    <row r="253" spans="1:11" x14ac:dyDescent="0.55000000000000004">
      <c r="A253">
        <v>1772103898</v>
      </c>
      <c r="B253" t="s">
        <v>6</v>
      </c>
      <c r="C253" t="s">
        <v>7</v>
      </c>
      <c r="D253">
        <v>5177.33</v>
      </c>
      <c r="E253">
        <v>0</v>
      </c>
      <c r="F253">
        <v>0</v>
      </c>
      <c r="G253">
        <v>5179.16</v>
      </c>
      <c r="I253" s="1">
        <f t="shared" si="9"/>
        <v>46079.461782407408</v>
      </c>
      <c r="J253" s="2">
        <f t="shared" si="10"/>
        <v>46079.461805555555</v>
      </c>
      <c r="K253">
        <f t="shared" si="11"/>
        <v>1772103900</v>
      </c>
    </row>
    <row r="254" spans="1:11" x14ac:dyDescent="0.55000000000000004">
      <c r="A254">
        <v>1772104198</v>
      </c>
      <c r="B254" t="s">
        <v>6</v>
      </c>
      <c r="C254" t="s">
        <v>7</v>
      </c>
      <c r="D254">
        <v>5175.8500000000004</v>
      </c>
      <c r="E254">
        <v>0</v>
      </c>
      <c r="F254">
        <v>0</v>
      </c>
      <c r="G254">
        <v>5178.95</v>
      </c>
      <c r="I254" s="1">
        <f t="shared" si="9"/>
        <v>46079.465254629627</v>
      </c>
      <c r="J254" s="2">
        <f t="shared" si="10"/>
        <v>46079.465277777781</v>
      </c>
      <c r="K254">
        <f t="shared" si="11"/>
        <v>1772104200</v>
      </c>
    </row>
    <row r="255" spans="1:11" x14ac:dyDescent="0.55000000000000004">
      <c r="A255">
        <v>1772104498</v>
      </c>
      <c r="B255" t="s">
        <v>6</v>
      </c>
      <c r="C255" t="s">
        <v>7</v>
      </c>
      <c r="D255">
        <v>5175.54</v>
      </c>
      <c r="E255">
        <v>0</v>
      </c>
      <c r="F255">
        <v>0</v>
      </c>
      <c r="G255">
        <v>5178.6099999999997</v>
      </c>
      <c r="I255" s="1">
        <f t="shared" si="9"/>
        <v>46079.468726851846</v>
      </c>
      <c r="J255" s="2">
        <f t="shared" si="10"/>
        <v>46079.46875</v>
      </c>
      <c r="K255">
        <f t="shared" si="11"/>
        <v>1772104500</v>
      </c>
    </row>
    <row r="256" spans="1:11" x14ac:dyDescent="0.55000000000000004">
      <c r="A256">
        <v>1772104798</v>
      </c>
      <c r="B256" t="s">
        <v>6</v>
      </c>
      <c r="C256" t="s">
        <v>7</v>
      </c>
      <c r="D256">
        <v>5171.7</v>
      </c>
      <c r="E256">
        <v>0</v>
      </c>
      <c r="F256">
        <v>0</v>
      </c>
      <c r="G256">
        <v>5178.2</v>
      </c>
      <c r="I256" s="1">
        <f t="shared" si="9"/>
        <v>46079.472199074073</v>
      </c>
      <c r="J256" s="2">
        <f t="shared" si="10"/>
        <v>46079.472222222219</v>
      </c>
      <c r="K256">
        <f t="shared" si="11"/>
        <v>1772104800</v>
      </c>
    </row>
    <row r="257" spans="1:11" x14ac:dyDescent="0.55000000000000004">
      <c r="A257">
        <v>1772105098</v>
      </c>
      <c r="B257" t="s">
        <v>6</v>
      </c>
      <c r="C257" t="s">
        <v>7</v>
      </c>
      <c r="D257">
        <v>5171.88</v>
      </c>
      <c r="E257">
        <v>0</v>
      </c>
      <c r="F257">
        <v>0</v>
      </c>
      <c r="G257">
        <v>5177.83</v>
      </c>
      <c r="I257" s="1">
        <f t="shared" si="9"/>
        <v>46079.475671296299</v>
      </c>
      <c r="J257" s="2">
        <f t="shared" si="10"/>
        <v>46079.475694444445</v>
      </c>
      <c r="K257">
        <f t="shared" si="11"/>
        <v>1772105100</v>
      </c>
    </row>
    <row r="258" spans="1:11" x14ac:dyDescent="0.55000000000000004">
      <c r="A258">
        <v>1772105398</v>
      </c>
      <c r="B258" t="s">
        <v>6</v>
      </c>
      <c r="C258" t="s">
        <v>7</v>
      </c>
      <c r="D258">
        <v>5173.38</v>
      </c>
      <c r="E258">
        <v>0</v>
      </c>
      <c r="F258">
        <v>0</v>
      </c>
      <c r="G258">
        <v>5177.5</v>
      </c>
      <c r="I258" s="1">
        <f t="shared" ref="I258:I321" si="12">(A258/86400)+25569</f>
        <v>46079.479143518518</v>
      </c>
      <c r="J258" s="2">
        <f t="shared" ref="J258:J321" si="13">CEILING(INT(I258*1440)/1440*288,1)/288</f>
        <v>46079.479166666664</v>
      </c>
      <c r="K258">
        <f t="shared" si="11"/>
        <v>1772105400</v>
      </c>
    </row>
    <row r="259" spans="1:11" x14ac:dyDescent="0.55000000000000004">
      <c r="A259">
        <v>1772105698</v>
      </c>
      <c r="B259" t="s">
        <v>6</v>
      </c>
      <c r="C259" t="s">
        <v>7</v>
      </c>
      <c r="D259">
        <v>5173.54</v>
      </c>
      <c r="E259">
        <v>0</v>
      </c>
      <c r="F259">
        <v>0</v>
      </c>
      <c r="G259">
        <v>5177.2299999999996</v>
      </c>
      <c r="I259" s="1">
        <f t="shared" si="12"/>
        <v>46079.482615740737</v>
      </c>
      <c r="J259" s="2">
        <f t="shared" si="13"/>
        <v>46079.482638888891</v>
      </c>
      <c r="K259">
        <f t="shared" ref="K259:K322" si="14">MROUND((J259-25569)*86400,300)</f>
        <v>1772105700</v>
      </c>
    </row>
    <row r="260" spans="1:11" x14ac:dyDescent="0.55000000000000004">
      <c r="A260">
        <v>1772105998</v>
      </c>
      <c r="B260" t="s">
        <v>6</v>
      </c>
      <c r="C260" t="s">
        <v>7</v>
      </c>
      <c r="D260">
        <v>5174.68</v>
      </c>
      <c r="E260">
        <v>0</v>
      </c>
      <c r="F260">
        <v>0</v>
      </c>
      <c r="G260">
        <v>5177.0200000000004</v>
      </c>
      <c r="I260" s="1">
        <f t="shared" si="12"/>
        <v>46079.486087962963</v>
      </c>
      <c r="J260" s="2">
        <f t="shared" si="13"/>
        <v>46079.486111111109</v>
      </c>
      <c r="K260">
        <f t="shared" si="14"/>
        <v>1772106000</v>
      </c>
    </row>
    <row r="261" spans="1:11" x14ac:dyDescent="0.55000000000000004">
      <c r="A261">
        <v>1772106298</v>
      </c>
      <c r="B261" t="s">
        <v>6</v>
      </c>
      <c r="C261" t="s">
        <v>7</v>
      </c>
      <c r="D261">
        <v>5171.3999999999996</v>
      </c>
      <c r="E261">
        <v>0</v>
      </c>
      <c r="F261">
        <v>0</v>
      </c>
      <c r="G261">
        <v>5176.68</v>
      </c>
      <c r="I261" s="1">
        <f t="shared" si="12"/>
        <v>46079.489560185189</v>
      </c>
      <c r="J261" s="2">
        <f t="shared" si="13"/>
        <v>46079.489583333336</v>
      </c>
      <c r="K261">
        <f t="shared" si="14"/>
        <v>1772106300</v>
      </c>
    </row>
    <row r="262" spans="1:11" x14ac:dyDescent="0.55000000000000004">
      <c r="A262">
        <v>1772106598</v>
      </c>
      <c r="B262" t="s">
        <v>6</v>
      </c>
      <c r="C262" t="s">
        <v>7</v>
      </c>
      <c r="D262">
        <v>5163.51</v>
      </c>
      <c r="E262">
        <v>0</v>
      </c>
      <c r="F262">
        <v>0</v>
      </c>
      <c r="G262">
        <v>5175.88</v>
      </c>
      <c r="I262" s="1">
        <f t="shared" si="12"/>
        <v>46079.493032407408</v>
      </c>
      <c r="J262" s="2">
        <f t="shared" si="13"/>
        <v>46079.493055555555</v>
      </c>
      <c r="K262">
        <f t="shared" si="14"/>
        <v>1772106600</v>
      </c>
    </row>
    <row r="263" spans="1:11" x14ac:dyDescent="0.55000000000000004">
      <c r="A263">
        <v>1772106898</v>
      </c>
      <c r="B263" t="s">
        <v>6</v>
      </c>
      <c r="C263" t="s">
        <v>7</v>
      </c>
      <c r="D263">
        <v>5164.71</v>
      </c>
      <c r="E263">
        <v>0</v>
      </c>
      <c r="F263">
        <v>0</v>
      </c>
      <c r="G263">
        <v>5175.04</v>
      </c>
      <c r="I263" s="1">
        <f t="shared" si="12"/>
        <v>46079.496504629627</v>
      </c>
      <c r="J263" s="2">
        <f t="shared" si="13"/>
        <v>46079.496527777781</v>
      </c>
      <c r="K263">
        <f t="shared" si="14"/>
        <v>1772106900</v>
      </c>
    </row>
    <row r="264" spans="1:11" x14ac:dyDescent="0.55000000000000004">
      <c r="A264">
        <v>1772107198</v>
      </c>
      <c r="B264" t="s">
        <v>6</v>
      </c>
      <c r="C264" t="s">
        <v>7</v>
      </c>
      <c r="D264">
        <v>5165.67</v>
      </c>
      <c r="E264">
        <v>0</v>
      </c>
      <c r="F264">
        <v>5157.9799999999996</v>
      </c>
      <c r="G264">
        <v>5174.25</v>
      </c>
      <c r="I264" s="1">
        <f t="shared" si="12"/>
        <v>46079.499976851846</v>
      </c>
      <c r="J264" s="2">
        <f t="shared" si="13"/>
        <v>46079.5</v>
      </c>
      <c r="K264">
        <f t="shared" si="14"/>
        <v>1772107200</v>
      </c>
    </row>
    <row r="265" spans="1:11" x14ac:dyDescent="0.55000000000000004">
      <c r="A265">
        <v>1772107498</v>
      </c>
      <c r="B265" t="s">
        <v>6</v>
      </c>
      <c r="C265" t="s">
        <v>7</v>
      </c>
      <c r="D265">
        <v>5169.1499999999996</v>
      </c>
      <c r="E265">
        <v>0</v>
      </c>
      <c r="F265">
        <v>0</v>
      </c>
      <c r="G265">
        <v>5173.75</v>
      </c>
      <c r="I265" s="1">
        <f t="shared" si="12"/>
        <v>46079.503449074073</v>
      </c>
      <c r="J265" s="2">
        <f t="shared" si="13"/>
        <v>46079.503472222219</v>
      </c>
      <c r="K265">
        <f t="shared" si="14"/>
        <v>1772107500</v>
      </c>
    </row>
    <row r="266" spans="1:11" x14ac:dyDescent="0.55000000000000004">
      <c r="A266">
        <v>1772107798</v>
      </c>
      <c r="B266" t="s">
        <v>6</v>
      </c>
      <c r="C266" t="s">
        <v>7</v>
      </c>
      <c r="D266">
        <v>5168.46</v>
      </c>
      <c r="E266">
        <v>0</v>
      </c>
      <c r="F266">
        <v>0</v>
      </c>
      <c r="G266">
        <v>5173.37</v>
      </c>
      <c r="I266" s="1">
        <f t="shared" si="12"/>
        <v>46079.506921296299</v>
      </c>
      <c r="J266" s="2">
        <f t="shared" si="13"/>
        <v>46079.506944444445</v>
      </c>
      <c r="K266">
        <f t="shared" si="14"/>
        <v>1772107800</v>
      </c>
    </row>
    <row r="267" spans="1:11" x14ac:dyDescent="0.55000000000000004">
      <c r="A267">
        <v>1772108098</v>
      </c>
      <c r="B267" t="s">
        <v>6</v>
      </c>
      <c r="C267" t="s">
        <v>7</v>
      </c>
      <c r="D267">
        <v>5172.18</v>
      </c>
      <c r="E267">
        <v>0</v>
      </c>
      <c r="F267">
        <v>0</v>
      </c>
      <c r="G267">
        <v>5173.18</v>
      </c>
      <c r="I267" s="1">
        <f t="shared" si="12"/>
        <v>46079.510393518518</v>
      </c>
      <c r="J267" s="2">
        <f t="shared" si="13"/>
        <v>46079.510416666664</v>
      </c>
      <c r="K267">
        <f t="shared" si="14"/>
        <v>1772108100</v>
      </c>
    </row>
    <row r="268" spans="1:11" x14ac:dyDescent="0.55000000000000004">
      <c r="A268">
        <v>1772108398</v>
      </c>
      <c r="B268" t="s">
        <v>6</v>
      </c>
      <c r="C268" t="s">
        <v>7</v>
      </c>
      <c r="D268">
        <v>5176.5200000000004</v>
      </c>
      <c r="E268">
        <v>0</v>
      </c>
      <c r="F268">
        <v>0</v>
      </c>
      <c r="G268">
        <v>5173.2700000000004</v>
      </c>
      <c r="I268" s="1">
        <f t="shared" si="12"/>
        <v>46079.513865740737</v>
      </c>
      <c r="J268" s="2">
        <f t="shared" si="13"/>
        <v>46079.513888888891</v>
      </c>
      <c r="K268">
        <f t="shared" si="14"/>
        <v>1772108400</v>
      </c>
    </row>
    <row r="269" spans="1:11" x14ac:dyDescent="0.55000000000000004">
      <c r="A269">
        <v>1772108698</v>
      </c>
      <c r="B269" t="s">
        <v>6</v>
      </c>
      <c r="C269" t="s">
        <v>7</v>
      </c>
      <c r="D269">
        <v>5178.54</v>
      </c>
      <c r="E269">
        <v>0</v>
      </c>
      <c r="F269">
        <v>0</v>
      </c>
      <c r="G269">
        <v>5173.62</v>
      </c>
      <c r="I269" s="1">
        <f t="shared" si="12"/>
        <v>46079.517337962963</v>
      </c>
      <c r="J269" s="2">
        <f t="shared" si="13"/>
        <v>46079.517361111109</v>
      </c>
      <c r="K269">
        <f t="shared" si="14"/>
        <v>1772108700</v>
      </c>
    </row>
    <row r="270" spans="1:11" x14ac:dyDescent="0.55000000000000004">
      <c r="A270">
        <v>1772108998</v>
      </c>
      <c r="B270" t="s">
        <v>6</v>
      </c>
      <c r="C270" t="s">
        <v>7</v>
      </c>
      <c r="D270">
        <v>5183.1000000000004</v>
      </c>
      <c r="E270">
        <v>0</v>
      </c>
      <c r="F270">
        <v>0</v>
      </c>
      <c r="G270">
        <v>5174.1899999999996</v>
      </c>
      <c r="I270" s="1">
        <f t="shared" si="12"/>
        <v>46079.520810185189</v>
      </c>
      <c r="J270" s="2">
        <f t="shared" si="13"/>
        <v>46079.520833333336</v>
      </c>
      <c r="K270">
        <f t="shared" si="14"/>
        <v>1772109000</v>
      </c>
    </row>
    <row r="271" spans="1:11" x14ac:dyDescent="0.55000000000000004">
      <c r="A271">
        <v>1772109298</v>
      </c>
      <c r="B271" t="s">
        <v>6</v>
      </c>
      <c r="C271" t="s">
        <v>7</v>
      </c>
      <c r="D271">
        <v>5182.34</v>
      </c>
      <c r="E271">
        <v>0</v>
      </c>
      <c r="F271">
        <v>0</v>
      </c>
      <c r="G271">
        <v>5174.76</v>
      </c>
      <c r="I271" s="1">
        <f t="shared" si="12"/>
        <v>46079.524282407408</v>
      </c>
      <c r="J271" s="2">
        <f t="shared" si="13"/>
        <v>46079.524305555555</v>
      </c>
      <c r="K271">
        <f t="shared" si="14"/>
        <v>1772109300</v>
      </c>
    </row>
    <row r="272" spans="1:11" x14ac:dyDescent="0.55000000000000004">
      <c r="A272">
        <v>1772109598</v>
      </c>
      <c r="B272" t="s">
        <v>6</v>
      </c>
      <c r="C272" t="s">
        <v>7</v>
      </c>
      <c r="D272">
        <v>5187.5200000000004</v>
      </c>
      <c r="E272">
        <v>0</v>
      </c>
      <c r="F272">
        <v>0</v>
      </c>
      <c r="G272">
        <v>5175.55</v>
      </c>
      <c r="I272" s="1">
        <f t="shared" si="12"/>
        <v>46079.527754629627</v>
      </c>
      <c r="J272" s="2">
        <f t="shared" si="13"/>
        <v>46079.527777777781</v>
      </c>
      <c r="K272">
        <f t="shared" si="14"/>
        <v>1772109600</v>
      </c>
    </row>
    <row r="273" spans="1:11" x14ac:dyDescent="0.55000000000000004">
      <c r="A273">
        <v>1772109898</v>
      </c>
      <c r="B273" t="s">
        <v>6</v>
      </c>
      <c r="C273" t="s">
        <v>7</v>
      </c>
      <c r="D273">
        <v>5181.29</v>
      </c>
      <c r="E273">
        <v>5187.83</v>
      </c>
      <c r="F273">
        <v>0</v>
      </c>
      <c r="G273">
        <v>5176.12</v>
      </c>
      <c r="I273" s="1">
        <f t="shared" si="12"/>
        <v>46079.531226851846</v>
      </c>
      <c r="J273" s="2">
        <f t="shared" si="13"/>
        <v>46079.53125</v>
      </c>
      <c r="K273">
        <f t="shared" si="14"/>
        <v>1772109900</v>
      </c>
    </row>
    <row r="274" spans="1:11" x14ac:dyDescent="0.55000000000000004">
      <c r="A274">
        <v>1772110198</v>
      </c>
      <c r="B274" t="s">
        <v>6</v>
      </c>
      <c r="C274" t="s">
        <v>7</v>
      </c>
      <c r="D274">
        <v>5181.25</v>
      </c>
      <c r="E274">
        <v>0</v>
      </c>
      <c r="F274">
        <v>0</v>
      </c>
      <c r="G274">
        <v>5176.46</v>
      </c>
      <c r="I274" s="1">
        <f t="shared" si="12"/>
        <v>46079.534699074073</v>
      </c>
      <c r="J274" s="2">
        <f t="shared" si="13"/>
        <v>46079.534722222219</v>
      </c>
      <c r="K274">
        <f t="shared" si="14"/>
        <v>1772110200</v>
      </c>
    </row>
    <row r="275" spans="1:11" x14ac:dyDescent="0.55000000000000004">
      <c r="A275">
        <v>1772110498</v>
      </c>
      <c r="B275" t="s">
        <v>6</v>
      </c>
      <c r="C275" t="s">
        <v>7</v>
      </c>
      <c r="D275">
        <v>5183.8500000000004</v>
      </c>
      <c r="E275">
        <v>0</v>
      </c>
      <c r="F275">
        <v>0</v>
      </c>
      <c r="G275">
        <v>5176.93</v>
      </c>
      <c r="I275" s="1">
        <f t="shared" si="12"/>
        <v>46079.538171296299</v>
      </c>
      <c r="J275" s="2">
        <f t="shared" si="13"/>
        <v>46079.538194444445</v>
      </c>
      <c r="K275">
        <f t="shared" si="14"/>
        <v>1772110500</v>
      </c>
    </row>
    <row r="276" spans="1:11" x14ac:dyDescent="0.55000000000000004">
      <c r="A276">
        <v>1772110798</v>
      </c>
      <c r="B276" t="s">
        <v>6</v>
      </c>
      <c r="C276" t="s">
        <v>7</v>
      </c>
      <c r="D276">
        <v>5175.76</v>
      </c>
      <c r="E276">
        <v>0</v>
      </c>
      <c r="F276">
        <v>0</v>
      </c>
      <c r="G276">
        <v>5177.0600000000004</v>
      </c>
      <c r="I276" s="1">
        <f t="shared" si="12"/>
        <v>46079.541643518518</v>
      </c>
      <c r="J276" s="2">
        <f t="shared" si="13"/>
        <v>46079.541666666664</v>
      </c>
      <c r="K276">
        <f t="shared" si="14"/>
        <v>1772110800</v>
      </c>
    </row>
    <row r="277" spans="1:11" x14ac:dyDescent="0.55000000000000004">
      <c r="A277">
        <v>1772111098</v>
      </c>
      <c r="B277" t="s">
        <v>6</v>
      </c>
      <c r="C277" t="s">
        <v>7</v>
      </c>
      <c r="D277">
        <v>5172.5</v>
      </c>
      <c r="E277">
        <v>0</v>
      </c>
      <c r="F277">
        <v>0</v>
      </c>
      <c r="G277">
        <v>5176.8900000000003</v>
      </c>
      <c r="I277" s="1">
        <f t="shared" si="12"/>
        <v>46079.545115740737</v>
      </c>
      <c r="J277" s="2">
        <f t="shared" si="13"/>
        <v>46079.545138888891</v>
      </c>
      <c r="K277">
        <f t="shared" si="14"/>
        <v>1772111100</v>
      </c>
    </row>
    <row r="278" spans="1:11" x14ac:dyDescent="0.55000000000000004">
      <c r="A278">
        <v>1772111398</v>
      </c>
      <c r="B278" t="s">
        <v>6</v>
      </c>
      <c r="C278" t="s">
        <v>7</v>
      </c>
      <c r="D278">
        <v>5174</v>
      </c>
      <c r="E278">
        <v>0</v>
      </c>
      <c r="F278">
        <v>0</v>
      </c>
      <c r="G278">
        <v>5176.5600000000004</v>
      </c>
      <c r="I278" s="1">
        <f t="shared" si="12"/>
        <v>46079.548587962963</v>
      </c>
      <c r="J278" s="2">
        <f t="shared" si="13"/>
        <v>46079.548611111109</v>
      </c>
      <c r="K278">
        <f t="shared" si="14"/>
        <v>1772111400</v>
      </c>
    </row>
    <row r="279" spans="1:11" x14ac:dyDescent="0.55000000000000004">
      <c r="A279">
        <v>1772111698</v>
      </c>
      <c r="B279" t="s">
        <v>6</v>
      </c>
      <c r="C279" t="s">
        <v>7</v>
      </c>
      <c r="D279">
        <v>5171.6499999999996</v>
      </c>
      <c r="E279">
        <v>0</v>
      </c>
      <c r="F279">
        <v>0</v>
      </c>
      <c r="G279">
        <v>5176.3599999999997</v>
      </c>
      <c r="I279" s="1">
        <f t="shared" si="12"/>
        <v>46079.552060185189</v>
      </c>
      <c r="J279" s="2">
        <f t="shared" si="13"/>
        <v>46079.552083333336</v>
      </c>
      <c r="K279">
        <f t="shared" si="14"/>
        <v>1772111700</v>
      </c>
    </row>
    <row r="280" spans="1:11" x14ac:dyDescent="0.55000000000000004">
      <c r="A280">
        <v>1772111998</v>
      </c>
      <c r="B280" t="s">
        <v>6</v>
      </c>
      <c r="C280" t="s">
        <v>7</v>
      </c>
      <c r="D280">
        <v>5178.12</v>
      </c>
      <c r="E280">
        <v>0</v>
      </c>
      <c r="F280">
        <v>0</v>
      </c>
      <c r="G280">
        <v>5176.3500000000004</v>
      </c>
      <c r="I280" s="1">
        <f t="shared" si="12"/>
        <v>46079.555532407408</v>
      </c>
      <c r="J280" s="2">
        <f t="shared" si="13"/>
        <v>46079.555555555555</v>
      </c>
      <c r="K280">
        <f t="shared" si="14"/>
        <v>1772112000</v>
      </c>
    </row>
    <row r="281" spans="1:11" x14ac:dyDescent="0.55000000000000004">
      <c r="A281">
        <v>1772112298</v>
      </c>
      <c r="B281" t="s">
        <v>6</v>
      </c>
      <c r="C281" t="s">
        <v>7</v>
      </c>
      <c r="D281">
        <v>5174.76</v>
      </c>
      <c r="E281">
        <v>0</v>
      </c>
      <c r="F281">
        <v>0</v>
      </c>
      <c r="G281">
        <v>5176.3100000000004</v>
      </c>
      <c r="I281" s="1">
        <f t="shared" si="12"/>
        <v>46079.559004629627</v>
      </c>
      <c r="J281" s="2">
        <f t="shared" si="13"/>
        <v>46079.559027777781</v>
      </c>
      <c r="K281">
        <f t="shared" si="14"/>
        <v>1772112300</v>
      </c>
    </row>
    <row r="282" spans="1:11" x14ac:dyDescent="0.55000000000000004">
      <c r="A282">
        <v>1772112598</v>
      </c>
      <c r="B282" t="s">
        <v>6</v>
      </c>
      <c r="C282" t="s">
        <v>7</v>
      </c>
      <c r="D282">
        <v>5174.3599999999997</v>
      </c>
      <c r="E282">
        <v>0</v>
      </c>
      <c r="F282">
        <v>0</v>
      </c>
      <c r="G282">
        <v>5175.99</v>
      </c>
      <c r="I282" s="1">
        <f t="shared" si="12"/>
        <v>46079.562476851846</v>
      </c>
      <c r="J282" s="2">
        <f t="shared" si="13"/>
        <v>46079.5625</v>
      </c>
      <c r="K282">
        <f t="shared" si="14"/>
        <v>1772112600</v>
      </c>
    </row>
    <row r="283" spans="1:11" x14ac:dyDescent="0.55000000000000004">
      <c r="A283">
        <v>1772112898</v>
      </c>
      <c r="B283" t="s">
        <v>6</v>
      </c>
      <c r="C283" t="s">
        <v>7</v>
      </c>
      <c r="D283">
        <v>5173.6099999999997</v>
      </c>
      <c r="E283">
        <v>0</v>
      </c>
      <c r="F283">
        <v>0</v>
      </c>
      <c r="G283">
        <v>5175.82</v>
      </c>
      <c r="I283" s="1">
        <f t="shared" si="12"/>
        <v>46079.565949074073</v>
      </c>
      <c r="J283" s="2">
        <f t="shared" si="13"/>
        <v>46079.565972222219</v>
      </c>
      <c r="K283">
        <f t="shared" si="14"/>
        <v>1772112900</v>
      </c>
    </row>
    <row r="284" spans="1:11" x14ac:dyDescent="0.55000000000000004">
      <c r="A284">
        <v>1772113198</v>
      </c>
      <c r="B284" t="s">
        <v>6</v>
      </c>
      <c r="C284" t="s">
        <v>7</v>
      </c>
      <c r="D284">
        <v>5165.1400000000003</v>
      </c>
      <c r="E284">
        <v>0</v>
      </c>
      <c r="F284">
        <v>0</v>
      </c>
      <c r="G284">
        <v>5175.26</v>
      </c>
      <c r="I284" s="1">
        <f t="shared" si="12"/>
        <v>46079.569421296299</v>
      </c>
      <c r="J284" s="2">
        <f t="shared" si="13"/>
        <v>46079.569444444445</v>
      </c>
      <c r="K284">
        <f t="shared" si="14"/>
        <v>1772113200</v>
      </c>
    </row>
    <row r="285" spans="1:11" x14ac:dyDescent="0.55000000000000004">
      <c r="A285">
        <v>1772113498</v>
      </c>
      <c r="B285" t="s">
        <v>6</v>
      </c>
      <c r="C285" t="s">
        <v>7</v>
      </c>
      <c r="D285">
        <v>5168.76</v>
      </c>
      <c r="E285">
        <v>0</v>
      </c>
      <c r="F285">
        <v>0</v>
      </c>
      <c r="G285">
        <v>5174.72</v>
      </c>
      <c r="I285" s="1">
        <f t="shared" si="12"/>
        <v>46079.572893518518</v>
      </c>
      <c r="J285" s="2">
        <f t="shared" si="13"/>
        <v>46079.572916666664</v>
      </c>
      <c r="K285">
        <f t="shared" si="14"/>
        <v>1772113500</v>
      </c>
    </row>
    <row r="286" spans="1:11" x14ac:dyDescent="0.55000000000000004">
      <c r="A286">
        <v>1772113798</v>
      </c>
      <c r="B286" t="s">
        <v>6</v>
      </c>
      <c r="C286" t="s">
        <v>7</v>
      </c>
      <c r="D286">
        <v>5170.8</v>
      </c>
      <c r="E286">
        <v>0</v>
      </c>
      <c r="F286">
        <v>0</v>
      </c>
      <c r="G286">
        <v>5174.37</v>
      </c>
      <c r="I286" s="1">
        <f t="shared" si="12"/>
        <v>46079.576365740737</v>
      </c>
      <c r="J286" s="2">
        <f t="shared" si="13"/>
        <v>46079.576388888891</v>
      </c>
      <c r="K286">
        <f t="shared" si="14"/>
        <v>1772113800</v>
      </c>
    </row>
    <row r="287" spans="1:11" x14ac:dyDescent="0.55000000000000004">
      <c r="A287">
        <v>1772114098</v>
      </c>
      <c r="B287" t="s">
        <v>6</v>
      </c>
      <c r="C287" t="s">
        <v>7</v>
      </c>
      <c r="D287">
        <v>5166.3900000000003</v>
      </c>
      <c r="E287">
        <v>0</v>
      </c>
      <c r="F287">
        <v>0</v>
      </c>
      <c r="G287">
        <v>5173.91</v>
      </c>
      <c r="I287" s="1">
        <f t="shared" si="12"/>
        <v>46079.579837962963</v>
      </c>
      <c r="J287" s="2">
        <f t="shared" si="13"/>
        <v>46079.579861111109</v>
      </c>
      <c r="K287">
        <f t="shared" si="14"/>
        <v>1772114100</v>
      </c>
    </row>
    <row r="288" spans="1:11" x14ac:dyDescent="0.55000000000000004">
      <c r="A288">
        <v>1772114398</v>
      </c>
      <c r="B288" t="s">
        <v>6</v>
      </c>
      <c r="C288" t="s">
        <v>7</v>
      </c>
      <c r="D288">
        <v>5166.0600000000004</v>
      </c>
      <c r="E288">
        <v>0</v>
      </c>
      <c r="F288">
        <v>0</v>
      </c>
      <c r="G288">
        <v>5173.37</v>
      </c>
      <c r="I288" s="1">
        <f t="shared" si="12"/>
        <v>46079.583310185189</v>
      </c>
      <c r="J288" s="2">
        <f t="shared" si="13"/>
        <v>46079.583333333336</v>
      </c>
      <c r="K288">
        <f t="shared" si="14"/>
        <v>1772114400</v>
      </c>
    </row>
    <row r="289" spans="1:11" x14ac:dyDescent="0.55000000000000004">
      <c r="A289">
        <v>1772114698</v>
      </c>
      <c r="B289" t="s">
        <v>6</v>
      </c>
      <c r="C289" t="s">
        <v>7</v>
      </c>
      <c r="D289">
        <v>5163.55</v>
      </c>
      <c r="E289">
        <v>0</v>
      </c>
      <c r="F289">
        <v>0</v>
      </c>
      <c r="G289">
        <v>5172.6899999999996</v>
      </c>
      <c r="I289" s="1">
        <f t="shared" si="12"/>
        <v>46079.586782407408</v>
      </c>
      <c r="J289" s="2">
        <f t="shared" si="13"/>
        <v>46079.586805555555</v>
      </c>
      <c r="K289">
        <f t="shared" si="14"/>
        <v>1772114700</v>
      </c>
    </row>
    <row r="290" spans="1:11" x14ac:dyDescent="0.55000000000000004">
      <c r="A290">
        <v>1772114998</v>
      </c>
      <c r="B290" t="s">
        <v>6</v>
      </c>
      <c r="C290" t="s">
        <v>7</v>
      </c>
      <c r="D290">
        <v>5166.28</v>
      </c>
      <c r="E290">
        <v>0</v>
      </c>
      <c r="F290">
        <v>0</v>
      </c>
      <c r="G290">
        <v>5172.16</v>
      </c>
      <c r="I290" s="1">
        <f t="shared" si="12"/>
        <v>46079.590254629627</v>
      </c>
      <c r="J290" s="2">
        <f t="shared" si="13"/>
        <v>46079.590277777781</v>
      </c>
      <c r="K290">
        <f t="shared" si="14"/>
        <v>1772115000</v>
      </c>
    </row>
    <row r="291" spans="1:11" x14ac:dyDescent="0.55000000000000004">
      <c r="A291">
        <v>1772115298</v>
      </c>
      <c r="B291" t="s">
        <v>6</v>
      </c>
      <c r="C291" t="s">
        <v>7</v>
      </c>
      <c r="D291">
        <v>5167.0200000000004</v>
      </c>
      <c r="E291">
        <v>0</v>
      </c>
      <c r="F291">
        <v>0</v>
      </c>
      <c r="G291">
        <v>5171.79</v>
      </c>
      <c r="I291" s="1">
        <f t="shared" si="12"/>
        <v>46079.593726851846</v>
      </c>
      <c r="J291" s="2">
        <f t="shared" si="13"/>
        <v>46079.59375</v>
      </c>
      <c r="K291">
        <f t="shared" si="14"/>
        <v>1772115300</v>
      </c>
    </row>
    <row r="292" spans="1:11" x14ac:dyDescent="0.55000000000000004">
      <c r="A292">
        <v>1772115598</v>
      </c>
      <c r="B292" t="s">
        <v>6</v>
      </c>
      <c r="C292" t="s">
        <v>7</v>
      </c>
      <c r="D292">
        <v>5168.82</v>
      </c>
      <c r="E292">
        <v>0</v>
      </c>
      <c r="F292">
        <v>0</v>
      </c>
      <c r="G292">
        <v>5171.4799999999996</v>
      </c>
      <c r="I292" s="1">
        <f t="shared" si="12"/>
        <v>46079.597199074073</v>
      </c>
      <c r="J292" s="2">
        <f t="shared" si="13"/>
        <v>46079.597222222219</v>
      </c>
      <c r="K292">
        <f t="shared" si="14"/>
        <v>1772115600</v>
      </c>
    </row>
    <row r="293" spans="1:11" x14ac:dyDescent="0.55000000000000004">
      <c r="A293">
        <v>1772115898</v>
      </c>
      <c r="B293" t="s">
        <v>6</v>
      </c>
      <c r="C293" t="s">
        <v>7</v>
      </c>
      <c r="D293">
        <v>5170.41</v>
      </c>
      <c r="E293">
        <v>0</v>
      </c>
      <c r="F293">
        <v>0</v>
      </c>
      <c r="G293">
        <v>5171.41</v>
      </c>
      <c r="I293" s="1">
        <f t="shared" si="12"/>
        <v>46079.600671296299</v>
      </c>
      <c r="J293" s="2">
        <f t="shared" si="13"/>
        <v>46079.600694444445</v>
      </c>
      <c r="K293">
        <f t="shared" si="14"/>
        <v>1772115900</v>
      </c>
    </row>
    <row r="294" spans="1:11" x14ac:dyDescent="0.55000000000000004">
      <c r="A294">
        <v>1772116198</v>
      </c>
      <c r="B294" t="s">
        <v>6</v>
      </c>
      <c r="C294" t="s">
        <v>7</v>
      </c>
      <c r="D294">
        <v>5165.83</v>
      </c>
      <c r="E294">
        <v>0</v>
      </c>
      <c r="F294">
        <v>5140.8599999999997</v>
      </c>
      <c r="G294">
        <v>5170.5200000000004</v>
      </c>
      <c r="I294" s="1">
        <f t="shared" si="12"/>
        <v>46079.604143518518</v>
      </c>
      <c r="J294" s="2">
        <f t="shared" si="13"/>
        <v>46079.604166666664</v>
      </c>
      <c r="K294">
        <f t="shared" si="14"/>
        <v>1772116200</v>
      </c>
    </row>
    <row r="295" spans="1:11" x14ac:dyDescent="0.55000000000000004">
      <c r="A295">
        <v>1772116498</v>
      </c>
      <c r="B295" t="s">
        <v>6</v>
      </c>
      <c r="C295" t="s">
        <v>7</v>
      </c>
      <c r="D295">
        <v>5166.41</v>
      </c>
      <c r="E295">
        <v>0</v>
      </c>
      <c r="F295">
        <v>0</v>
      </c>
      <c r="G295">
        <v>5170.37</v>
      </c>
      <c r="I295" s="1">
        <f t="shared" si="12"/>
        <v>46079.607615740737</v>
      </c>
      <c r="J295" s="2">
        <f t="shared" si="13"/>
        <v>46079.607638888891</v>
      </c>
      <c r="K295">
        <f t="shared" si="14"/>
        <v>1772116500</v>
      </c>
    </row>
    <row r="296" spans="1:11" x14ac:dyDescent="0.55000000000000004">
      <c r="A296">
        <v>1772116798</v>
      </c>
      <c r="B296" t="s">
        <v>6</v>
      </c>
      <c r="C296" t="s">
        <v>7</v>
      </c>
      <c r="D296">
        <v>5172.5600000000004</v>
      </c>
      <c r="E296">
        <v>0</v>
      </c>
      <c r="F296">
        <v>0</v>
      </c>
      <c r="G296">
        <v>5170.24</v>
      </c>
      <c r="I296" s="1">
        <f t="shared" si="12"/>
        <v>46079.611087962963</v>
      </c>
      <c r="J296" s="2">
        <f t="shared" si="13"/>
        <v>46079.611111111109</v>
      </c>
      <c r="K296">
        <f t="shared" si="14"/>
        <v>1772116800</v>
      </c>
    </row>
    <row r="297" spans="1:11" x14ac:dyDescent="0.55000000000000004">
      <c r="A297">
        <v>1772117098</v>
      </c>
      <c r="B297" t="s">
        <v>6</v>
      </c>
      <c r="C297" t="s">
        <v>7</v>
      </c>
      <c r="D297">
        <v>5171.99</v>
      </c>
      <c r="E297">
        <v>5175.95</v>
      </c>
      <c r="F297">
        <v>0</v>
      </c>
      <c r="G297">
        <v>5170.32</v>
      </c>
      <c r="I297" s="1">
        <f t="shared" si="12"/>
        <v>46079.614560185189</v>
      </c>
      <c r="J297" s="2">
        <f t="shared" si="13"/>
        <v>46079.614583333336</v>
      </c>
      <c r="K297">
        <f t="shared" si="14"/>
        <v>1772117100</v>
      </c>
    </row>
    <row r="298" spans="1:11" x14ac:dyDescent="0.55000000000000004">
      <c r="A298">
        <v>1772117398</v>
      </c>
      <c r="B298" t="s">
        <v>6</v>
      </c>
      <c r="C298" t="s">
        <v>7</v>
      </c>
      <c r="D298">
        <v>5167.91</v>
      </c>
      <c r="E298">
        <v>0</v>
      </c>
      <c r="F298">
        <v>0</v>
      </c>
      <c r="G298">
        <v>5170.1899999999996</v>
      </c>
      <c r="I298" s="1">
        <f t="shared" si="12"/>
        <v>46079.618032407408</v>
      </c>
      <c r="J298" s="2">
        <f t="shared" si="13"/>
        <v>46079.618055555555</v>
      </c>
      <c r="K298">
        <f t="shared" si="14"/>
        <v>1772117400</v>
      </c>
    </row>
    <row r="299" spans="1:11" x14ac:dyDescent="0.55000000000000004">
      <c r="A299">
        <v>1772117698</v>
      </c>
      <c r="B299" t="s">
        <v>6</v>
      </c>
      <c r="C299" t="s">
        <v>7</v>
      </c>
      <c r="D299">
        <v>5165.1400000000003</v>
      </c>
      <c r="E299">
        <v>0</v>
      </c>
      <c r="F299">
        <v>0</v>
      </c>
      <c r="G299">
        <v>5169.96</v>
      </c>
      <c r="I299" s="1">
        <f t="shared" si="12"/>
        <v>46079.621504629627</v>
      </c>
      <c r="J299" s="2">
        <f t="shared" si="13"/>
        <v>46079.621527777781</v>
      </c>
      <c r="K299">
        <f t="shared" si="14"/>
        <v>1772117700</v>
      </c>
    </row>
    <row r="300" spans="1:11" x14ac:dyDescent="0.55000000000000004">
      <c r="A300">
        <v>1772117998</v>
      </c>
      <c r="B300" t="s">
        <v>6</v>
      </c>
      <c r="C300" t="s">
        <v>7</v>
      </c>
      <c r="D300">
        <v>5167.7</v>
      </c>
      <c r="E300">
        <v>0</v>
      </c>
      <c r="F300">
        <v>0</v>
      </c>
      <c r="G300">
        <v>5169.6899999999996</v>
      </c>
      <c r="I300" s="1">
        <f t="shared" si="12"/>
        <v>46079.624976851846</v>
      </c>
      <c r="J300" s="2">
        <f t="shared" si="13"/>
        <v>46079.625</v>
      </c>
      <c r="K300">
        <f t="shared" si="14"/>
        <v>1772118000</v>
      </c>
    </row>
    <row r="301" spans="1:11" x14ac:dyDescent="0.55000000000000004">
      <c r="A301">
        <v>1772118298</v>
      </c>
      <c r="B301" t="s">
        <v>6</v>
      </c>
      <c r="C301" t="s">
        <v>7</v>
      </c>
      <c r="D301">
        <v>5167.21</v>
      </c>
      <c r="E301">
        <v>0</v>
      </c>
      <c r="F301">
        <v>0</v>
      </c>
      <c r="G301">
        <v>5169.5</v>
      </c>
      <c r="I301" s="1">
        <f t="shared" si="12"/>
        <v>46079.628449074073</v>
      </c>
      <c r="J301" s="2">
        <f t="shared" si="13"/>
        <v>46079.628472222219</v>
      </c>
      <c r="K301">
        <f t="shared" si="14"/>
        <v>1772118300</v>
      </c>
    </row>
    <row r="302" spans="1:11" x14ac:dyDescent="0.55000000000000004">
      <c r="A302">
        <v>1772118598</v>
      </c>
      <c r="B302" t="s">
        <v>6</v>
      </c>
      <c r="C302" t="s">
        <v>7</v>
      </c>
      <c r="D302">
        <v>5162.38</v>
      </c>
      <c r="E302">
        <v>0</v>
      </c>
      <c r="F302">
        <v>0</v>
      </c>
      <c r="G302">
        <v>5169.18</v>
      </c>
      <c r="I302" s="1">
        <f t="shared" si="12"/>
        <v>46079.631921296299</v>
      </c>
      <c r="J302" s="2">
        <f t="shared" si="13"/>
        <v>46079.631944444445</v>
      </c>
      <c r="K302">
        <f t="shared" si="14"/>
        <v>1772118600</v>
      </c>
    </row>
    <row r="303" spans="1:11" x14ac:dyDescent="0.55000000000000004">
      <c r="A303">
        <v>1772118898</v>
      </c>
      <c r="B303" t="s">
        <v>6</v>
      </c>
      <c r="C303" t="s">
        <v>7</v>
      </c>
      <c r="D303">
        <v>5158.57</v>
      </c>
      <c r="E303">
        <v>0</v>
      </c>
      <c r="F303">
        <v>0</v>
      </c>
      <c r="G303">
        <v>5168.34</v>
      </c>
      <c r="I303" s="1">
        <f t="shared" si="12"/>
        <v>46079.635393518518</v>
      </c>
      <c r="J303" s="2">
        <f t="shared" si="13"/>
        <v>46079.635416666664</v>
      </c>
      <c r="K303">
        <f t="shared" si="14"/>
        <v>1772118900</v>
      </c>
    </row>
    <row r="304" spans="1:11" x14ac:dyDescent="0.55000000000000004">
      <c r="A304">
        <v>1772119198</v>
      </c>
      <c r="B304" t="s">
        <v>6</v>
      </c>
      <c r="C304" t="s">
        <v>7</v>
      </c>
      <c r="D304">
        <v>5154.46</v>
      </c>
      <c r="E304">
        <v>0</v>
      </c>
      <c r="F304">
        <v>0</v>
      </c>
      <c r="G304">
        <v>5167.47</v>
      </c>
      <c r="I304" s="1">
        <f t="shared" si="12"/>
        <v>46079.638865740737</v>
      </c>
      <c r="J304" s="2">
        <f t="shared" si="13"/>
        <v>46079.638888888891</v>
      </c>
      <c r="K304">
        <f t="shared" si="14"/>
        <v>1772119200</v>
      </c>
    </row>
    <row r="305" spans="1:11" x14ac:dyDescent="0.55000000000000004">
      <c r="A305">
        <v>1772119498</v>
      </c>
      <c r="B305" t="s">
        <v>6</v>
      </c>
      <c r="C305" t="s">
        <v>7</v>
      </c>
      <c r="D305">
        <v>5141.51</v>
      </c>
      <c r="E305">
        <v>0</v>
      </c>
      <c r="F305">
        <v>5130.84</v>
      </c>
      <c r="G305">
        <v>5165.76</v>
      </c>
      <c r="I305" s="1">
        <f t="shared" si="12"/>
        <v>46079.642337962963</v>
      </c>
      <c r="J305" s="2">
        <f t="shared" si="13"/>
        <v>46079.642361111109</v>
      </c>
      <c r="K305">
        <f t="shared" si="14"/>
        <v>1772119500</v>
      </c>
    </row>
    <row r="306" spans="1:11" x14ac:dyDescent="0.55000000000000004">
      <c r="A306">
        <v>1772119798</v>
      </c>
      <c r="B306" t="s">
        <v>6</v>
      </c>
      <c r="C306" t="s">
        <v>7</v>
      </c>
      <c r="D306">
        <v>5153.62</v>
      </c>
      <c r="E306">
        <v>0</v>
      </c>
      <c r="F306">
        <v>0</v>
      </c>
      <c r="G306">
        <v>5164.6499999999996</v>
      </c>
      <c r="I306" s="1">
        <f t="shared" si="12"/>
        <v>46079.645810185189</v>
      </c>
      <c r="J306" s="2">
        <f t="shared" si="13"/>
        <v>46079.645833333336</v>
      </c>
      <c r="K306">
        <f t="shared" si="14"/>
        <v>1772119800</v>
      </c>
    </row>
    <row r="307" spans="1:11" x14ac:dyDescent="0.55000000000000004">
      <c r="A307">
        <v>1772120098</v>
      </c>
      <c r="B307" t="s">
        <v>6</v>
      </c>
      <c r="C307" t="s">
        <v>7</v>
      </c>
      <c r="D307">
        <v>5169.2299999999996</v>
      </c>
      <c r="E307">
        <v>0</v>
      </c>
      <c r="F307">
        <v>0</v>
      </c>
      <c r="G307">
        <v>5164.6000000000004</v>
      </c>
      <c r="I307" s="1">
        <f t="shared" si="12"/>
        <v>46079.649282407408</v>
      </c>
      <c r="J307" s="2">
        <f t="shared" si="13"/>
        <v>46079.649305555555</v>
      </c>
      <c r="K307">
        <f t="shared" si="14"/>
        <v>1772120100</v>
      </c>
    </row>
    <row r="308" spans="1:11" x14ac:dyDescent="0.55000000000000004">
      <c r="A308">
        <v>1772120398</v>
      </c>
      <c r="B308" t="s">
        <v>6</v>
      </c>
      <c r="C308" t="s">
        <v>7</v>
      </c>
      <c r="D308">
        <v>5175.5600000000004</v>
      </c>
      <c r="E308">
        <v>0</v>
      </c>
      <c r="F308">
        <v>0</v>
      </c>
      <c r="G308">
        <v>5165.18</v>
      </c>
      <c r="I308" s="1">
        <f t="shared" si="12"/>
        <v>46079.652754629627</v>
      </c>
      <c r="J308" s="2">
        <f t="shared" si="13"/>
        <v>46079.652777777781</v>
      </c>
      <c r="K308">
        <f t="shared" si="14"/>
        <v>1772120400</v>
      </c>
    </row>
    <row r="309" spans="1:11" x14ac:dyDescent="0.55000000000000004">
      <c r="A309">
        <v>1772120698</v>
      </c>
      <c r="B309" t="s">
        <v>6</v>
      </c>
      <c r="C309" t="s">
        <v>7</v>
      </c>
      <c r="D309">
        <v>5182.38</v>
      </c>
      <c r="E309">
        <v>0</v>
      </c>
      <c r="F309">
        <v>0</v>
      </c>
      <c r="G309">
        <v>5166.33</v>
      </c>
      <c r="I309" s="1">
        <f t="shared" si="12"/>
        <v>46079.656226851846</v>
      </c>
      <c r="J309" s="2">
        <f t="shared" si="13"/>
        <v>46079.65625</v>
      </c>
      <c r="K309">
        <f t="shared" si="14"/>
        <v>1772120700</v>
      </c>
    </row>
    <row r="310" spans="1:11" x14ac:dyDescent="0.55000000000000004">
      <c r="A310">
        <v>1772120998</v>
      </c>
      <c r="B310" t="s">
        <v>6</v>
      </c>
      <c r="C310" t="s">
        <v>7</v>
      </c>
      <c r="D310">
        <v>5189.7</v>
      </c>
      <c r="E310">
        <v>5192.68</v>
      </c>
      <c r="F310">
        <v>0</v>
      </c>
      <c r="G310">
        <v>5167.8599999999997</v>
      </c>
      <c r="I310" s="1">
        <f t="shared" si="12"/>
        <v>46079.659699074073</v>
      </c>
      <c r="J310" s="2">
        <f t="shared" si="13"/>
        <v>46079.659722222219</v>
      </c>
      <c r="K310">
        <f t="shared" si="14"/>
        <v>1772121000</v>
      </c>
    </row>
    <row r="311" spans="1:11" x14ac:dyDescent="0.55000000000000004">
      <c r="A311">
        <v>1772121298</v>
      </c>
      <c r="B311" t="s">
        <v>6</v>
      </c>
      <c r="C311" t="s">
        <v>7</v>
      </c>
      <c r="D311">
        <v>5185.8599999999997</v>
      </c>
      <c r="E311">
        <v>0</v>
      </c>
      <c r="F311">
        <v>0</v>
      </c>
      <c r="G311">
        <v>5169.24</v>
      </c>
      <c r="I311" s="1">
        <f t="shared" si="12"/>
        <v>46079.663171296299</v>
      </c>
      <c r="J311" s="2">
        <f t="shared" si="13"/>
        <v>46079.663194444445</v>
      </c>
      <c r="K311">
        <f t="shared" si="14"/>
        <v>1772121300</v>
      </c>
    </row>
    <row r="312" spans="1:11" x14ac:dyDescent="0.55000000000000004">
      <c r="A312">
        <v>1772121598</v>
      </c>
      <c r="B312" t="s">
        <v>6</v>
      </c>
      <c r="C312" t="s">
        <v>7</v>
      </c>
      <c r="D312">
        <v>5178.92</v>
      </c>
      <c r="E312">
        <v>0</v>
      </c>
      <c r="F312">
        <v>0</v>
      </c>
      <c r="G312">
        <v>5170.1099999999997</v>
      </c>
      <c r="I312" s="1">
        <f t="shared" si="12"/>
        <v>46079.666643518518</v>
      </c>
      <c r="J312" s="2">
        <f t="shared" si="13"/>
        <v>46079.666666666664</v>
      </c>
      <c r="K312">
        <f t="shared" si="14"/>
        <v>1772121600</v>
      </c>
    </row>
    <row r="313" spans="1:11" x14ac:dyDescent="0.55000000000000004">
      <c r="A313">
        <v>1772121898</v>
      </c>
      <c r="B313" t="s">
        <v>6</v>
      </c>
      <c r="C313" t="s">
        <v>7</v>
      </c>
      <c r="D313">
        <v>5177.76</v>
      </c>
      <c r="E313">
        <v>0</v>
      </c>
      <c r="F313">
        <v>0</v>
      </c>
      <c r="G313">
        <v>5170.7</v>
      </c>
      <c r="I313" s="1">
        <f t="shared" si="12"/>
        <v>46079.670115740737</v>
      </c>
      <c r="J313" s="2">
        <f t="shared" si="13"/>
        <v>46079.670138888891</v>
      </c>
      <c r="K313">
        <f t="shared" si="14"/>
        <v>1772121900</v>
      </c>
    </row>
    <row r="314" spans="1:11" x14ac:dyDescent="0.55000000000000004">
      <c r="A314">
        <v>1772122198</v>
      </c>
      <c r="B314" t="s">
        <v>6</v>
      </c>
      <c r="C314" t="s">
        <v>7</v>
      </c>
      <c r="D314">
        <v>5176.76</v>
      </c>
      <c r="E314">
        <v>0</v>
      </c>
      <c r="F314">
        <v>0</v>
      </c>
      <c r="G314">
        <v>5171.1400000000003</v>
      </c>
      <c r="I314" s="1">
        <f t="shared" si="12"/>
        <v>46079.673587962963</v>
      </c>
      <c r="J314" s="2">
        <f t="shared" si="13"/>
        <v>46079.673611111109</v>
      </c>
      <c r="K314">
        <f t="shared" si="14"/>
        <v>1772122200</v>
      </c>
    </row>
    <row r="315" spans="1:11" x14ac:dyDescent="0.55000000000000004">
      <c r="A315">
        <v>1772122498</v>
      </c>
      <c r="B315" t="s">
        <v>6</v>
      </c>
      <c r="C315" t="s">
        <v>7</v>
      </c>
      <c r="D315">
        <v>5181.3999999999996</v>
      </c>
      <c r="E315">
        <v>0</v>
      </c>
      <c r="F315">
        <v>0</v>
      </c>
      <c r="G315">
        <v>5171.7700000000004</v>
      </c>
      <c r="I315" s="1">
        <f t="shared" si="12"/>
        <v>46079.677060185189</v>
      </c>
      <c r="J315" s="2">
        <f t="shared" si="13"/>
        <v>46079.677083333336</v>
      </c>
      <c r="K315">
        <f t="shared" si="14"/>
        <v>1772122500</v>
      </c>
    </row>
    <row r="316" spans="1:11" x14ac:dyDescent="0.55000000000000004">
      <c r="A316">
        <v>1772122798</v>
      </c>
      <c r="B316" t="s">
        <v>6</v>
      </c>
      <c r="C316" t="s">
        <v>7</v>
      </c>
      <c r="D316">
        <v>5178.22</v>
      </c>
      <c r="E316">
        <v>0</v>
      </c>
      <c r="F316">
        <v>0</v>
      </c>
      <c r="G316">
        <v>5172.33</v>
      </c>
      <c r="I316" s="1">
        <f t="shared" si="12"/>
        <v>46079.680532407408</v>
      </c>
      <c r="J316" s="2">
        <f t="shared" si="13"/>
        <v>46079.680555555555</v>
      </c>
      <c r="K316">
        <f t="shared" si="14"/>
        <v>1772122800</v>
      </c>
    </row>
    <row r="317" spans="1:11" x14ac:dyDescent="0.55000000000000004">
      <c r="A317">
        <v>1772123098</v>
      </c>
      <c r="B317" t="s">
        <v>6</v>
      </c>
      <c r="C317" t="s">
        <v>7</v>
      </c>
      <c r="D317">
        <v>5180.4799999999996</v>
      </c>
      <c r="E317">
        <v>0</v>
      </c>
      <c r="F317">
        <v>0</v>
      </c>
      <c r="G317">
        <v>5172.8</v>
      </c>
      <c r="I317" s="1">
        <f t="shared" si="12"/>
        <v>46079.684004629627</v>
      </c>
      <c r="J317" s="2">
        <f t="shared" si="13"/>
        <v>46079.684027777781</v>
      </c>
      <c r="K317">
        <f t="shared" si="14"/>
        <v>1772123100</v>
      </c>
    </row>
    <row r="318" spans="1:11" x14ac:dyDescent="0.55000000000000004">
      <c r="A318">
        <v>1772123398</v>
      </c>
      <c r="B318" t="s">
        <v>6</v>
      </c>
      <c r="C318" t="s">
        <v>7</v>
      </c>
      <c r="D318">
        <v>5181.91</v>
      </c>
      <c r="E318">
        <v>0</v>
      </c>
      <c r="F318">
        <v>0</v>
      </c>
      <c r="G318">
        <v>5173.3900000000003</v>
      </c>
      <c r="I318" s="1">
        <f t="shared" si="12"/>
        <v>46079.687476851846</v>
      </c>
      <c r="J318" s="2">
        <f t="shared" si="13"/>
        <v>46079.6875</v>
      </c>
      <c r="K318">
        <f t="shared" si="14"/>
        <v>1772123400</v>
      </c>
    </row>
    <row r="319" spans="1:11" x14ac:dyDescent="0.55000000000000004">
      <c r="A319">
        <v>1772123698</v>
      </c>
      <c r="B319" t="s">
        <v>6</v>
      </c>
      <c r="C319" t="s">
        <v>7</v>
      </c>
      <c r="D319">
        <v>5182.3500000000004</v>
      </c>
      <c r="E319">
        <v>0</v>
      </c>
      <c r="F319">
        <v>0</v>
      </c>
      <c r="G319">
        <v>5174.0200000000004</v>
      </c>
      <c r="I319" s="1">
        <f t="shared" si="12"/>
        <v>46079.690949074073</v>
      </c>
      <c r="J319" s="2">
        <f t="shared" si="13"/>
        <v>46079.690972222219</v>
      </c>
      <c r="K319">
        <f t="shared" si="14"/>
        <v>1772123700</v>
      </c>
    </row>
    <row r="320" spans="1:11" x14ac:dyDescent="0.55000000000000004">
      <c r="A320">
        <v>1772123998</v>
      </c>
      <c r="B320" t="s">
        <v>6</v>
      </c>
      <c r="C320" t="s">
        <v>7</v>
      </c>
      <c r="D320">
        <v>5183.3</v>
      </c>
      <c r="E320">
        <v>0</v>
      </c>
      <c r="F320">
        <v>0</v>
      </c>
      <c r="G320">
        <v>5174.68</v>
      </c>
      <c r="I320" s="1">
        <f t="shared" si="12"/>
        <v>46079.694421296299</v>
      </c>
      <c r="J320" s="2">
        <f t="shared" si="13"/>
        <v>46079.694444444445</v>
      </c>
      <c r="K320">
        <f t="shared" si="14"/>
        <v>1772124000</v>
      </c>
    </row>
    <row r="321" spans="1:11" x14ac:dyDescent="0.55000000000000004">
      <c r="A321">
        <v>1772124298</v>
      </c>
      <c r="B321" t="s">
        <v>6</v>
      </c>
      <c r="C321" t="s">
        <v>7</v>
      </c>
      <c r="D321">
        <v>5181.3599999999997</v>
      </c>
      <c r="E321">
        <v>0</v>
      </c>
      <c r="F321">
        <v>0</v>
      </c>
      <c r="G321">
        <v>5175.18</v>
      </c>
      <c r="I321" s="1">
        <f t="shared" si="12"/>
        <v>46079.697893518518</v>
      </c>
      <c r="J321" s="2">
        <f t="shared" si="13"/>
        <v>46079.697916666664</v>
      </c>
      <c r="K321">
        <f t="shared" si="14"/>
        <v>1772124300</v>
      </c>
    </row>
    <row r="322" spans="1:11" x14ac:dyDescent="0.55000000000000004">
      <c r="A322">
        <v>1772124598</v>
      </c>
      <c r="B322" t="s">
        <v>6</v>
      </c>
      <c r="C322" t="s">
        <v>7</v>
      </c>
      <c r="D322">
        <v>5179.0200000000004</v>
      </c>
      <c r="E322">
        <v>0</v>
      </c>
      <c r="F322">
        <v>0</v>
      </c>
      <c r="G322">
        <v>5175.51</v>
      </c>
      <c r="I322" s="1">
        <f t="shared" ref="I322:I385" si="15">(A322/86400)+25569</f>
        <v>46079.701365740737</v>
      </c>
      <c r="J322" s="2">
        <f t="shared" ref="J322:J385" si="16">CEILING(INT(I322*1440)/1440*288,1)/288</f>
        <v>46079.701388888891</v>
      </c>
      <c r="K322">
        <f t="shared" si="14"/>
        <v>1772124600</v>
      </c>
    </row>
    <row r="323" spans="1:11" x14ac:dyDescent="0.55000000000000004">
      <c r="A323">
        <v>1772124898</v>
      </c>
      <c r="B323" t="s">
        <v>6</v>
      </c>
      <c r="C323" t="s">
        <v>7</v>
      </c>
      <c r="D323">
        <v>5179.6099999999997</v>
      </c>
      <c r="E323">
        <v>0</v>
      </c>
      <c r="F323">
        <v>0</v>
      </c>
      <c r="G323">
        <v>5175.7299999999996</v>
      </c>
      <c r="I323" s="1">
        <f t="shared" si="15"/>
        <v>46079.704837962963</v>
      </c>
      <c r="J323" s="2">
        <f t="shared" si="16"/>
        <v>46079.704861111109</v>
      </c>
      <c r="K323">
        <f t="shared" ref="K323:K386" si="17">MROUND((J323-25569)*86400,300)</f>
        <v>1772124900</v>
      </c>
    </row>
    <row r="324" spans="1:11" x14ac:dyDescent="0.55000000000000004">
      <c r="A324">
        <v>1772125198</v>
      </c>
      <c r="B324" t="s">
        <v>6</v>
      </c>
      <c r="C324" t="s">
        <v>7</v>
      </c>
      <c r="D324">
        <v>5181.28</v>
      </c>
      <c r="E324">
        <v>0</v>
      </c>
      <c r="F324">
        <v>0</v>
      </c>
      <c r="G324">
        <v>5176.1000000000004</v>
      </c>
      <c r="I324" s="1">
        <f t="shared" si="15"/>
        <v>46079.708310185189</v>
      </c>
      <c r="J324" s="2">
        <f t="shared" si="16"/>
        <v>46079.708333333336</v>
      </c>
      <c r="K324">
        <f t="shared" si="17"/>
        <v>1772125200</v>
      </c>
    </row>
    <row r="325" spans="1:11" x14ac:dyDescent="0.55000000000000004">
      <c r="A325">
        <v>1772125498</v>
      </c>
      <c r="B325" t="s">
        <v>6</v>
      </c>
      <c r="C325" t="s">
        <v>7</v>
      </c>
      <c r="D325">
        <v>5186.3900000000003</v>
      </c>
      <c r="E325">
        <v>0</v>
      </c>
      <c r="F325">
        <v>0</v>
      </c>
      <c r="G325">
        <v>5176.7299999999996</v>
      </c>
      <c r="I325" s="1">
        <f t="shared" si="15"/>
        <v>46079.711782407408</v>
      </c>
      <c r="J325" s="2">
        <f t="shared" si="16"/>
        <v>46079.711805555555</v>
      </c>
      <c r="K325">
        <f t="shared" si="17"/>
        <v>1772125500</v>
      </c>
    </row>
    <row r="326" spans="1:11" x14ac:dyDescent="0.55000000000000004">
      <c r="A326">
        <v>1772125798</v>
      </c>
      <c r="B326" t="s">
        <v>6</v>
      </c>
      <c r="C326" t="s">
        <v>7</v>
      </c>
      <c r="D326">
        <v>5179.6499999999996</v>
      </c>
      <c r="E326">
        <v>0</v>
      </c>
      <c r="F326">
        <v>0</v>
      </c>
      <c r="G326">
        <v>5177.2</v>
      </c>
      <c r="I326" s="1">
        <f t="shared" si="15"/>
        <v>46079.715254629627</v>
      </c>
      <c r="J326" s="2">
        <f t="shared" si="16"/>
        <v>46079.715277777781</v>
      </c>
      <c r="K326">
        <f t="shared" si="17"/>
        <v>1772125800</v>
      </c>
    </row>
    <row r="327" spans="1:11" x14ac:dyDescent="0.55000000000000004">
      <c r="A327">
        <v>1772126098</v>
      </c>
      <c r="B327" t="s">
        <v>6</v>
      </c>
      <c r="C327" t="s">
        <v>7</v>
      </c>
      <c r="D327">
        <v>5178.26</v>
      </c>
      <c r="E327">
        <v>0</v>
      </c>
      <c r="F327">
        <v>0</v>
      </c>
      <c r="G327">
        <v>5177.28</v>
      </c>
      <c r="I327" s="1">
        <f t="shared" si="15"/>
        <v>46079.718726851846</v>
      </c>
      <c r="J327" s="2">
        <f t="shared" si="16"/>
        <v>46079.71875</v>
      </c>
      <c r="K327">
        <f t="shared" si="17"/>
        <v>1772126100</v>
      </c>
    </row>
    <row r="328" spans="1:11" x14ac:dyDescent="0.55000000000000004">
      <c r="A328">
        <v>1772126398</v>
      </c>
      <c r="B328" t="s">
        <v>6</v>
      </c>
      <c r="C328" t="s">
        <v>7</v>
      </c>
      <c r="D328">
        <v>5179.47</v>
      </c>
      <c r="E328">
        <v>0</v>
      </c>
      <c r="F328">
        <v>0</v>
      </c>
      <c r="G328">
        <v>5177.46</v>
      </c>
      <c r="I328" s="1">
        <f t="shared" si="15"/>
        <v>46079.722199074073</v>
      </c>
      <c r="J328" s="2">
        <f t="shared" si="16"/>
        <v>46079.722222222219</v>
      </c>
      <c r="K328">
        <f t="shared" si="17"/>
        <v>1772126400</v>
      </c>
    </row>
    <row r="329" spans="1:11" x14ac:dyDescent="0.55000000000000004">
      <c r="A329">
        <v>1772126698</v>
      </c>
      <c r="B329" t="s">
        <v>6</v>
      </c>
      <c r="C329" t="s">
        <v>7</v>
      </c>
      <c r="D329">
        <v>5174.3900000000003</v>
      </c>
      <c r="E329">
        <v>0</v>
      </c>
      <c r="F329">
        <v>0</v>
      </c>
      <c r="G329">
        <v>5177.37</v>
      </c>
      <c r="I329" s="1">
        <f t="shared" si="15"/>
        <v>46079.725671296299</v>
      </c>
      <c r="J329" s="2">
        <f t="shared" si="16"/>
        <v>46079.725694444445</v>
      </c>
      <c r="K329">
        <f t="shared" si="17"/>
        <v>1772126700</v>
      </c>
    </row>
    <row r="330" spans="1:11" x14ac:dyDescent="0.55000000000000004">
      <c r="A330">
        <v>1772126998</v>
      </c>
      <c r="B330" t="s">
        <v>6</v>
      </c>
      <c r="C330" t="s">
        <v>7</v>
      </c>
      <c r="D330">
        <v>5176.7299999999996</v>
      </c>
      <c r="E330">
        <v>0</v>
      </c>
      <c r="F330">
        <v>0</v>
      </c>
      <c r="G330">
        <v>5177.22</v>
      </c>
      <c r="I330" s="1">
        <f t="shared" si="15"/>
        <v>46079.729143518518</v>
      </c>
      <c r="J330" s="2">
        <f t="shared" si="16"/>
        <v>46079.729166666664</v>
      </c>
      <c r="K330">
        <f t="shared" si="17"/>
        <v>1772127000</v>
      </c>
    </row>
    <row r="331" spans="1:11" x14ac:dyDescent="0.55000000000000004">
      <c r="A331">
        <v>1772127298</v>
      </c>
      <c r="B331" t="s">
        <v>6</v>
      </c>
      <c r="C331" t="s">
        <v>7</v>
      </c>
      <c r="D331">
        <v>5173.9399999999996</v>
      </c>
      <c r="E331">
        <v>0</v>
      </c>
      <c r="F331">
        <v>0</v>
      </c>
      <c r="G331">
        <v>5177.05</v>
      </c>
      <c r="I331" s="1">
        <f t="shared" si="15"/>
        <v>46079.732615740737</v>
      </c>
      <c r="J331" s="2">
        <f t="shared" si="16"/>
        <v>46079.732638888891</v>
      </c>
      <c r="K331">
        <f t="shared" si="17"/>
        <v>1772127300</v>
      </c>
    </row>
    <row r="332" spans="1:11" x14ac:dyDescent="0.55000000000000004">
      <c r="A332">
        <v>1772127598</v>
      </c>
      <c r="B332" t="s">
        <v>6</v>
      </c>
      <c r="C332" t="s">
        <v>7</v>
      </c>
      <c r="D332">
        <v>5174.7299999999996</v>
      </c>
      <c r="E332">
        <v>0</v>
      </c>
      <c r="F332">
        <v>0</v>
      </c>
      <c r="G332">
        <v>5176.91</v>
      </c>
      <c r="I332" s="1">
        <f t="shared" si="15"/>
        <v>46079.736087962963</v>
      </c>
      <c r="J332" s="2">
        <f t="shared" si="16"/>
        <v>46079.736111111109</v>
      </c>
      <c r="K332">
        <f t="shared" si="17"/>
        <v>1772127600</v>
      </c>
    </row>
    <row r="333" spans="1:11" x14ac:dyDescent="0.55000000000000004">
      <c r="A333">
        <v>1772127898</v>
      </c>
      <c r="B333" t="s">
        <v>6</v>
      </c>
      <c r="C333" t="s">
        <v>7</v>
      </c>
      <c r="D333">
        <v>5169.95</v>
      </c>
      <c r="E333">
        <v>0</v>
      </c>
      <c r="F333">
        <v>0</v>
      </c>
      <c r="G333">
        <v>5176.46</v>
      </c>
      <c r="I333" s="1">
        <f t="shared" si="15"/>
        <v>46079.739560185189</v>
      </c>
      <c r="J333" s="2">
        <f t="shared" si="16"/>
        <v>46079.739583333336</v>
      </c>
      <c r="K333">
        <f t="shared" si="17"/>
        <v>1772127900</v>
      </c>
    </row>
    <row r="334" spans="1:11" x14ac:dyDescent="0.55000000000000004">
      <c r="A334">
        <v>1772128198</v>
      </c>
      <c r="B334" t="s">
        <v>6</v>
      </c>
      <c r="C334" t="s">
        <v>7</v>
      </c>
      <c r="D334">
        <v>5166.97</v>
      </c>
      <c r="E334">
        <v>0</v>
      </c>
      <c r="F334">
        <v>0</v>
      </c>
      <c r="G334">
        <v>5175.8900000000003</v>
      </c>
      <c r="I334" s="1">
        <f t="shared" si="15"/>
        <v>46079.743032407408</v>
      </c>
      <c r="J334" s="2">
        <f t="shared" si="16"/>
        <v>46079.743055555555</v>
      </c>
      <c r="K334">
        <f t="shared" si="17"/>
        <v>1772128200</v>
      </c>
    </row>
    <row r="335" spans="1:11" x14ac:dyDescent="0.55000000000000004">
      <c r="A335">
        <v>1772128498</v>
      </c>
      <c r="B335" t="s">
        <v>6</v>
      </c>
      <c r="C335" t="s">
        <v>7</v>
      </c>
      <c r="D335">
        <v>5167.22</v>
      </c>
      <c r="E335">
        <v>0</v>
      </c>
      <c r="F335">
        <v>5162.07</v>
      </c>
      <c r="G335">
        <v>5175.18</v>
      </c>
      <c r="I335" s="1">
        <f t="shared" si="15"/>
        <v>46079.746504629627</v>
      </c>
      <c r="J335" s="2">
        <f t="shared" si="16"/>
        <v>46079.746527777781</v>
      </c>
      <c r="K335">
        <f t="shared" si="17"/>
        <v>1772128500</v>
      </c>
    </row>
    <row r="336" spans="1:11" x14ac:dyDescent="0.55000000000000004">
      <c r="A336">
        <v>1772128798</v>
      </c>
      <c r="B336" t="s">
        <v>6</v>
      </c>
      <c r="C336" t="s">
        <v>7</v>
      </c>
      <c r="D336">
        <v>5168.87</v>
      </c>
      <c r="E336">
        <v>0</v>
      </c>
      <c r="F336">
        <v>0</v>
      </c>
      <c r="G336">
        <v>5174.75</v>
      </c>
      <c r="I336" s="1">
        <f t="shared" si="15"/>
        <v>46079.749976851846</v>
      </c>
      <c r="J336" s="2">
        <f t="shared" si="16"/>
        <v>46079.75</v>
      </c>
      <c r="K336">
        <f t="shared" si="17"/>
        <v>1772128800</v>
      </c>
    </row>
    <row r="337" spans="1:11" x14ac:dyDescent="0.55000000000000004">
      <c r="A337">
        <v>1772129098</v>
      </c>
      <c r="B337" t="s">
        <v>6</v>
      </c>
      <c r="C337" t="s">
        <v>7</v>
      </c>
      <c r="D337">
        <v>5170.2</v>
      </c>
      <c r="E337">
        <v>0</v>
      </c>
      <c r="F337">
        <v>0</v>
      </c>
      <c r="G337">
        <v>5174.29</v>
      </c>
      <c r="I337" s="1">
        <f t="shared" si="15"/>
        <v>46079.753449074073</v>
      </c>
      <c r="J337" s="2">
        <f t="shared" si="16"/>
        <v>46079.753472222219</v>
      </c>
      <c r="K337">
        <f t="shared" si="17"/>
        <v>1772129100</v>
      </c>
    </row>
    <row r="338" spans="1:11" x14ac:dyDescent="0.55000000000000004">
      <c r="A338">
        <v>1772129398</v>
      </c>
      <c r="B338" t="s">
        <v>6</v>
      </c>
      <c r="C338" t="s">
        <v>7</v>
      </c>
      <c r="D338">
        <v>5173.38</v>
      </c>
      <c r="E338">
        <v>0</v>
      </c>
      <c r="F338">
        <v>0</v>
      </c>
      <c r="G338">
        <v>5174.1400000000003</v>
      </c>
      <c r="I338" s="1">
        <f t="shared" si="15"/>
        <v>46079.756921296299</v>
      </c>
      <c r="J338" s="2">
        <f t="shared" si="16"/>
        <v>46079.756944444445</v>
      </c>
      <c r="K338">
        <f t="shared" si="17"/>
        <v>1772129400</v>
      </c>
    </row>
    <row r="339" spans="1:11" x14ac:dyDescent="0.55000000000000004">
      <c r="A339">
        <v>1772129698</v>
      </c>
      <c r="B339" t="s">
        <v>6</v>
      </c>
      <c r="C339" t="s">
        <v>7</v>
      </c>
      <c r="D339">
        <v>5174.8500000000004</v>
      </c>
      <c r="E339">
        <v>0</v>
      </c>
      <c r="F339">
        <v>0</v>
      </c>
      <c r="G339">
        <v>5174.1499999999996</v>
      </c>
      <c r="I339" s="1">
        <f t="shared" si="15"/>
        <v>46079.760393518518</v>
      </c>
      <c r="J339" s="2">
        <f t="shared" si="16"/>
        <v>46079.760416666664</v>
      </c>
      <c r="K339">
        <f t="shared" si="17"/>
        <v>1772129700</v>
      </c>
    </row>
    <row r="340" spans="1:11" x14ac:dyDescent="0.55000000000000004">
      <c r="A340">
        <v>1772129998</v>
      </c>
      <c r="B340" t="s">
        <v>6</v>
      </c>
      <c r="C340" t="s">
        <v>7</v>
      </c>
      <c r="D340">
        <v>5174.8599999999997</v>
      </c>
      <c r="E340">
        <v>0</v>
      </c>
      <c r="F340">
        <v>0</v>
      </c>
      <c r="G340">
        <v>5174.2299999999996</v>
      </c>
      <c r="I340" s="1">
        <f t="shared" si="15"/>
        <v>46079.763865740737</v>
      </c>
      <c r="J340" s="2">
        <f t="shared" si="16"/>
        <v>46079.763888888891</v>
      </c>
      <c r="K340">
        <f t="shared" si="17"/>
        <v>1772130000</v>
      </c>
    </row>
    <row r="341" spans="1:11" x14ac:dyDescent="0.55000000000000004">
      <c r="A341">
        <v>1772130298</v>
      </c>
      <c r="B341" t="s">
        <v>6</v>
      </c>
      <c r="C341" t="s">
        <v>7</v>
      </c>
      <c r="D341">
        <v>5177.09</v>
      </c>
      <c r="E341">
        <v>0</v>
      </c>
      <c r="F341">
        <v>0</v>
      </c>
      <c r="G341">
        <v>5174.3900000000003</v>
      </c>
      <c r="I341" s="1">
        <f t="shared" si="15"/>
        <v>46079.767337962963</v>
      </c>
      <c r="J341" s="2">
        <f t="shared" si="16"/>
        <v>46079.767361111109</v>
      </c>
      <c r="K341">
        <f t="shared" si="17"/>
        <v>1772130300</v>
      </c>
    </row>
    <row r="342" spans="1:11" x14ac:dyDescent="0.55000000000000004">
      <c r="A342">
        <v>1772130598</v>
      </c>
      <c r="B342" t="s">
        <v>6</v>
      </c>
      <c r="C342" t="s">
        <v>7</v>
      </c>
      <c r="D342">
        <v>5167.5600000000004</v>
      </c>
      <c r="E342">
        <v>5180.29</v>
      </c>
      <c r="F342">
        <v>0</v>
      </c>
      <c r="G342">
        <v>5174.16</v>
      </c>
      <c r="I342" s="1">
        <f t="shared" si="15"/>
        <v>46079.770810185189</v>
      </c>
      <c r="J342" s="2">
        <f t="shared" si="16"/>
        <v>46079.770833333336</v>
      </c>
      <c r="K342">
        <f t="shared" si="17"/>
        <v>1772130600</v>
      </c>
    </row>
    <row r="343" spans="1:11" x14ac:dyDescent="0.55000000000000004">
      <c r="A343">
        <v>1772130898</v>
      </c>
      <c r="B343" t="s">
        <v>6</v>
      </c>
      <c r="C343" t="s">
        <v>7</v>
      </c>
      <c r="D343">
        <v>5175.5</v>
      </c>
      <c r="E343">
        <v>0</v>
      </c>
      <c r="F343">
        <v>5160.9399999999996</v>
      </c>
      <c r="G343">
        <v>5173.95</v>
      </c>
      <c r="I343" s="1">
        <f t="shared" si="15"/>
        <v>46079.774282407408</v>
      </c>
      <c r="J343" s="2">
        <f t="shared" si="16"/>
        <v>46079.774305555555</v>
      </c>
      <c r="K343">
        <f t="shared" si="17"/>
        <v>1772130900</v>
      </c>
    </row>
    <row r="344" spans="1:11" x14ac:dyDescent="0.55000000000000004">
      <c r="A344">
        <v>1772131198</v>
      </c>
      <c r="B344" t="s">
        <v>6</v>
      </c>
      <c r="C344" t="s">
        <v>7</v>
      </c>
      <c r="D344">
        <v>5181.72</v>
      </c>
      <c r="E344">
        <v>0</v>
      </c>
      <c r="F344">
        <v>0</v>
      </c>
      <c r="G344">
        <v>5174.3599999999997</v>
      </c>
      <c r="I344" s="1">
        <f t="shared" si="15"/>
        <v>46079.777754629627</v>
      </c>
      <c r="J344" s="2">
        <f t="shared" si="16"/>
        <v>46079.777777777781</v>
      </c>
      <c r="K344">
        <f t="shared" si="17"/>
        <v>1772131200</v>
      </c>
    </row>
    <row r="345" spans="1:11" x14ac:dyDescent="0.55000000000000004">
      <c r="A345">
        <v>1772131498</v>
      </c>
      <c r="B345" t="s">
        <v>6</v>
      </c>
      <c r="C345" t="s">
        <v>7</v>
      </c>
      <c r="D345">
        <v>5184.66</v>
      </c>
      <c r="E345">
        <v>0</v>
      </c>
      <c r="F345">
        <v>0</v>
      </c>
      <c r="G345">
        <v>5175.0200000000004</v>
      </c>
      <c r="I345" s="1">
        <f t="shared" si="15"/>
        <v>46079.781226851846</v>
      </c>
      <c r="J345" s="2">
        <f t="shared" si="16"/>
        <v>46079.78125</v>
      </c>
      <c r="K345">
        <f t="shared" si="17"/>
        <v>1772131500</v>
      </c>
    </row>
    <row r="346" spans="1:11" x14ac:dyDescent="0.55000000000000004">
      <c r="A346">
        <v>1772131798</v>
      </c>
      <c r="B346" t="s">
        <v>6</v>
      </c>
      <c r="C346" t="s">
        <v>7</v>
      </c>
      <c r="D346">
        <v>5180.8999999999996</v>
      </c>
      <c r="E346">
        <v>0</v>
      </c>
      <c r="F346">
        <v>0</v>
      </c>
      <c r="G346">
        <v>5175.5600000000004</v>
      </c>
      <c r="I346" s="1">
        <f t="shared" si="15"/>
        <v>46079.784699074073</v>
      </c>
      <c r="J346" s="2">
        <f t="shared" si="16"/>
        <v>46079.784722222219</v>
      </c>
      <c r="K346">
        <f t="shared" si="17"/>
        <v>1772131800</v>
      </c>
    </row>
    <row r="347" spans="1:11" x14ac:dyDescent="0.55000000000000004">
      <c r="A347">
        <v>1772132098</v>
      </c>
      <c r="B347" t="s">
        <v>6</v>
      </c>
      <c r="C347" t="s">
        <v>7</v>
      </c>
      <c r="D347">
        <v>5180.24</v>
      </c>
      <c r="E347">
        <v>0</v>
      </c>
      <c r="F347">
        <v>0</v>
      </c>
      <c r="G347">
        <v>5175.92</v>
      </c>
      <c r="I347" s="1">
        <f t="shared" si="15"/>
        <v>46079.788171296299</v>
      </c>
      <c r="J347" s="2">
        <f t="shared" si="16"/>
        <v>46079.788194444445</v>
      </c>
      <c r="K347">
        <f t="shared" si="17"/>
        <v>1772132100</v>
      </c>
    </row>
    <row r="348" spans="1:11" x14ac:dyDescent="0.55000000000000004">
      <c r="A348">
        <v>1772132398</v>
      </c>
      <c r="B348" t="s">
        <v>6</v>
      </c>
      <c r="C348" t="s">
        <v>7</v>
      </c>
      <c r="D348">
        <v>5185.45</v>
      </c>
      <c r="E348">
        <v>0</v>
      </c>
      <c r="F348">
        <v>0</v>
      </c>
      <c r="G348">
        <v>5176.4799999999996</v>
      </c>
      <c r="I348" s="1">
        <f t="shared" si="15"/>
        <v>46079.791643518518</v>
      </c>
      <c r="J348" s="2">
        <f t="shared" si="16"/>
        <v>46079.791666666664</v>
      </c>
      <c r="K348">
        <f t="shared" si="17"/>
        <v>1772132400</v>
      </c>
    </row>
    <row r="349" spans="1:11" x14ac:dyDescent="0.55000000000000004">
      <c r="A349">
        <v>1772132698</v>
      </c>
      <c r="B349" t="s">
        <v>6</v>
      </c>
      <c r="C349" t="s">
        <v>7</v>
      </c>
      <c r="D349">
        <v>5186.22</v>
      </c>
      <c r="E349">
        <v>0</v>
      </c>
      <c r="F349">
        <v>0</v>
      </c>
      <c r="G349">
        <v>5177.16</v>
      </c>
      <c r="I349" s="1">
        <f t="shared" si="15"/>
        <v>46079.795115740737</v>
      </c>
      <c r="J349" s="2">
        <f t="shared" si="16"/>
        <v>46079.795138888891</v>
      </c>
      <c r="K349">
        <f t="shared" si="17"/>
        <v>1772132700</v>
      </c>
    </row>
    <row r="350" spans="1:11" x14ac:dyDescent="0.55000000000000004">
      <c r="A350">
        <v>1772132998</v>
      </c>
      <c r="B350" t="s">
        <v>6</v>
      </c>
      <c r="C350" t="s">
        <v>7</v>
      </c>
      <c r="D350">
        <v>5186.4799999999996</v>
      </c>
      <c r="E350">
        <v>0</v>
      </c>
      <c r="F350">
        <v>0</v>
      </c>
      <c r="G350">
        <v>5177.83</v>
      </c>
      <c r="I350" s="1">
        <f t="shared" si="15"/>
        <v>46079.798587962963</v>
      </c>
      <c r="J350" s="2">
        <f t="shared" si="16"/>
        <v>46079.798611111109</v>
      </c>
      <c r="K350">
        <f t="shared" si="17"/>
        <v>1772133000</v>
      </c>
    </row>
    <row r="351" spans="1:11" x14ac:dyDescent="0.55000000000000004">
      <c r="A351">
        <v>1772133298</v>
      </c>
      <c r="B351" t="s">
        <v>6</v>
      </c>
      <c r="C351" t="s">
        <v>7</v>
      </c>
      <c r="D351">
        <v>5187.7</v>
      </c>
      <c r="E351">
        <v>0</v>
      </c>
      <c r="F351">
        <v>0</v>
      </c>
      <c r="G351">
        <v>5178.4799999999996</v>
      </c>
      <c r="I351" s="1">
        <f t="shared" si="15"/>
        <v>46079.802060185189</v>
      </c>
      <c r="J351" s="2">
        <f t="shared" si="16"/>
        <v>46079.802083333336</v>
      </c>
      <c r="K351">
        <f t="shared" si="17"/>
        <v>1772133300</v>
      </c>
    </row>
    <row r="352" spans="1:11" x14ac:dyDescent="0.55000000000000004">
      <c r="A352">
        <v>1772133598</v>
      </c>
      <c r="B352" t="s">
        <v>6</v>
      </c>
      <c r="C352" t="s">
        <v>7</v>
      </c>
      <c r="D352">
        <v>5185.79</v>
      </c>
      <c r="E352">
        <v>0</v>
      </c>
      <c r="F352">
        <v>0</v>
      </c>
      <c r="G352">
        <v>5179.08</v>
      </c>
      <c r="I352" s="1">
        <f t="shared" si="15"/>
        <v>46079.805532407408</v>
      </c>
      <c r="J352" s="2">
        <f t="shared" si="16"/>
        <v>46079.805555555555</v>
      </c>
      <c r="K352">
        <f t="shared" si="17"/>
        <v>1772133600</v>
      </c>
    </row>
    <row r="353" spans="1:11" x14ac:dyDescent="0.55000000000000004">
      <c r="A353">
        <v>1772133898</v>
      </c>
      <c r="B353" t="s">
        <v>6</v>
      </c>
      <c r="C353" t="s">
        <v>7</v>
      </c>
      <c r="D353">
        <v>5185.5600000000004</v>
      </c>
      <c r="E353">
        <v>0</v>
      </c>
      <c r="F353">
        <v>0</v>
      </c>
      <c r="G353">
        <v>5179.54</v>
      </c>
      <c r="I353" s="1">
        <f t="shared" si="15"/>
        <v>46079.809004629627</v>
      </c>
      <c r="J353" s="2">
        <f t="shared" si="16"/>
        <v>46079.809027777781</v>
      </c>
      <c r="K353">
        <f t="shared" si="17"/>
        <v>1772133900</v>
      </c>
    </row>
    <row r="354" spans="1:11" x14ac:dyDescent="0.55000000000000004">
      <c r="A354">
        <v>1772134198</v>
      </c>
      <c r="B354" t="s">
        <v>6</v>
      </c>
      <c r="C354" t="s">
        <v>7</v>
      </c>
      <c r="D354">
        <v>5188.8599999999997</v>
      </c>
      <c r="E354">
        <v>0</v>
      </c>
      <c r="F354">
        <v>0</v>
      </c>
      <c r="G354">
        <v>5180.09</v>
      </c>
      <c r="I354" s="1">
        <f t="shared" si="15"/>
        <v>46079.812476851846</v>
      </c>
      <c r="J354" s="2">
        <f t="shared" si="16"/>
        <v>46079.8125</v>
      </c>
      <c r="K354">
        <f t="shared" si="17"/>
        <v>1772134200</v>
      </c>
    </row>
    <row r="355" spans="1:11" x14ac:dyDescent="0.55000000000000004">
      <c r="A355">
        <v>1772134498</v>
      </c>
      <c r="B355" t="s">
        <v>6</v>
      </c>
      <c r="C355" t="s">
        <v>7</v>
      </c>
      <c r="D355">
        <v>5184.1899999999996</v>
      </c>
      <c r="E355">
        <v>0</v>
      </c>
      <c r="F355">
        <v>0</v>
      </c>
      <c r="G355">
        <v>5180.5200000000004</v>
      </c>
      <c r="I355" s="1">
        <f t="shared" si="15"/>
        <v>46079.815949074073</v>
      </c>
      <c r="J355" s="2">
        <f t="shared" si="16"/>
        <v>46079.815972222219</v>
      </c>
      <c r="K355">
        <f t="shared" si="17"/>
        <v>1772134500</v>
      </c>
    </row>
    <row r="356" spans="1:11" x14ac:dyDescent="0.55000000000000004">
      <c r="A356">
        <v>1772134798</v>
      </c>
      <c r="B356" t="s">
        <v>6</v>
      </c>
      <c r="C356" t="s">
        <v>7</v>
      </c>
      <c r="D356">
        <v>5186.3999999999996</v>
      </c>
      <c r="E356">
        <v>0</v>
      </c>
      <c r="F356">
        <v>0</v>
      </c>
      <c r="G356">
        <v>5180.8999999999996</v>
      </c>
      <c r="I356" s="1">
        <f t="shared" si="15"/>
        <v>46079.819421296299</v>
      </c>
      <c r="J356" s="2">
        <f t="shared" si="16"/>
        <v>46079.819444444445</v>
      </c>
      <c r="K356">
        <f t="shared" si="17"/>
        <v>1772134800</v>
      </c>
    </row>
    <row r="357" spans="1:11" x14ac:dyDescent="0.55000000000000004">
      <c r="A357">
        <v>1772135098</v>
      </c>
      <c r="B357" t="s">
        <v>6</v>
      </c>
      <c r="C357" t="s">
        <v>7</v>
      </c>
      <c r="D357">
        <v>5193.8900000000003</v>
      </c>
      <c r="E357">
        <v>0</v>
      </c>
      <c r="F357">
        <v>0</v>
      </c>
      <c r="G357">
        <v>5181.6499999999996</v>
      </c>
      <c r="I357" s="1">
        <f t="shared" si="15"/>
        <v>46079.822893518518</v>
      </c>
      <c r="J357" s="2">
        <f t="shared" si="16"/>
        <v>46079.822916666664</v>
      </c>
      <c r="K357">
        <f t="shared" si="17"/>
        <v>1772135100</v>
      </c>
    </row>
    <row r="358" spans="1:11" x14ac:dyDescent="0.55000000000000004">
      <c r="A358">
        <v>1772135398</v>
      </c>
      <c r="B358" t="s">
        <v>6</v>
      </c>
      <c r="C358" t="s">
        <v>7</v>
      </c>
      <c r="D358">
        <v>5189.59</v>
      </c>
      <c r="E358">
        <v>0</v>
      </c>
      <c r="F358">
        <v>0</v>
      </c>
      <c r="G358">
        <v>5182.3100000000004</v>
      </c>
      <c r="I358" s="1">
        <f t="shared" si="15"/>
        <v>46079.826365740737</v>
      </c>
      <c r="J358" s="2">
        <f t="shared" si="16"/>
        <v>46079.826388888891</v>
      </c>
      <c r="K358">
        <f t="shared" si="17"/>
        <v>1772135400</v>
      </c>
    </row>
    <row r="359" spans="1:11" x14ac:dyDescent="0.55000000000000004">
      <c r="A359">
        <v>1772135698</v>
      </c>
      <c r="B359" t="s">
        <v>6</v>
      </c>
      <c r="C359" t="s">
        <v>7</v>
      </c>
      <c r="D359">
        <v>5187.0600000000004</v>
      </c>
      <c r="E359">
        <v>0</v>
      </c>
      <c r="F359">
        <v>0</v>
      </c>
      <c r="G359">
        <v>5182.72</v>
      </c>
      <c r="I359" s="1">
        <f t="shared" si="15"/>
        <v>46079.829837962963</v>
      </c>
      <c r="J359" s="2">
        <f t="shared" si="16"/>
        <v>46079.829861111109</v>
      </c>
      <c r="K359">
        <f t="shared" si="17"/>
        <v>1772135700</v>
      </c>
    </row>
    <row r="360" spans="1:11" x14ac:dyDescent="0.55000000000000004">
      <c r="A360">
        <v>1772135998</v>
      </c>
      <c r="B360" t="s">
        <v>6</v>
      </c>
      <c r="C360" t="s">
        <v>7</v>
      </c>
      <c r="D360">
        <v>5193.8100000000004</v>
      </c>
      <c r="E360">
        <v>0</v>
      </c>
      <c r="F360">
        <v>0</v>
      </c>
      <c r="G360">
        <v>5183.34</v>
      </c>
      <c r="I360" s="1">
        <f t="shared" si="15"/>
        <v>46079.833310185189</v>
      </c>
      <c r="J360" s="2">
        <f t="shared" si="16"/>
        <v>46079.833333333336</v>
      </c>
      <c r="K360">
        <f t="shared" si="17"/>
        <v>1772136000</v>
      </c>
    </row>
    <row r="361" spans="1:11" x14ac:dyDescent="0.55000000000000004">
      <c r="A361">
        <v>1772136298</v>
      </c>
      <c r="B361" t="s">
        <v>6</v>
      </c>
      <c r="C361" t="s">
        <v>7</v>
      </c>
      <c r="D361">
        <v>5195.17</v>
      </c>
      <c r="E361">
        <v>0</v>
      </c>
      <c r="F361">
        <v>0</v>
      </c>
      <c r="G361">
        <v>5184.1899999999996</v>
      </c>
      <c r="I361" s="1">
        <f t="shared" si="15"/>
        <v>46079.836782407408</v>
      </c>
      <c r="J361" s="2">
        <f t="shared" si="16"/>
        <v>46079.836805555555</v>
      </c>
      <c r="K361">
        <f t="shared" si="17"/>
        <v>1772136300</v>
      </c>
    </row>
    <row r="362" spans="1:11" x14ac:dyDescent="0.55000000000000004">
      <c r="A362">
        <v>1772136598</v>
      </c>
      <c r="B362" t="s">
        <v>6</v>
      </c>
      <c r="C362" t="s">
        <v>7</v>
      </c>
      <c r="D362">
        <v>5196.91</v>
      </c>
      <c r="E362">
        <v>0</v>
      </c>
      <c r="F362">
        <v>0</v>
      </c>
      <c r="G362">
        <v>5185.0600000000004</v>
      </c>
      <c r="I362" s="1">
        <f t="shared" si="15"/>
        <v>46079.840254629627</v>
      </c>
      <c r="J362" s="2">
        <f t="shared" si="16"/>
        <v>46079.840277777781</v>
      </c>
      <c r="K362">
        <f t="shared" si="17"/>
        <v>1772136600</v>
      </c>
    </row>
    <row r="363" spans="1:11" x14ac:dyDescent="0.55000000000000004">
      <c r="A363">
        <v>1772136898</v>
      </c>
      <c r="B363" t="s">
        <v>6</v>
      </c>
      <c r="C363" t="s">
        <v>7</v>
      </c>
      <c r="D363">
        <v>5194.53</v>
      </c>
      <c r="E363">
        <v>0</v>
      </c>
      <c r="F363">
        <v>0</v>
      </c>
      <c r="G363">
        <v>5185.74</v>
      </c>
      <c r="I363" s="1">
        <f t="shared" si="15"/>
        <v>46079.843726851846</v>
      </c>
      <c r="J363" s="2">
        <f t="shared" si="16"/>
        <v>46079.84375</v>
      </c>
      <c r="K363">
        <f t="shared" si="17"/>
        <v>1772136900</v>
      </c>
    </row>
    <row r="364" spans="1:11" x14ac:dyDescent="0.55000000000000004">
      <c r="A364">
        <v>1772137198</v>
      </c>
      <c r="B364" t="s">
        <v>6</v>
      </c>
      <c r="C364" t="s">
        <v>7</v>
      </c>
      <c r="D364">
        <v>5197.78</v>
      </c>
      <c r="E364">
        <v>0</v>
      </c>
      <c r="F364">
        <v>0</v>
      </c>
      <c r="G364">
        <v>5186.51</v>
      </c>
      <c r="I364" s="1">
        <f t="shared" si="15"/>
        <v>46079.847199074073</v>
      </c>
      <c r="J364" s="2">
        <f t="shared" si="16"/>
        <v>46079.847222222219</v>
      </c>
      <c r="K364">
        <f t="shared" si="17"/>
        <v>1772137200</v>
      </c>
    </row>
    <row r="365" spans="1:11" x14ac:dyDescent="0.55000000000000004">
      <c r="A365">
        <v>1772137498</v>
      </c>
      <c r="B365" t="s">
        <v>6</v>
      </c>
      <c r="C365" t="s">
        <v>7</v>
      </c>
      <c r="D365">
        <v>5193.62</v>
      </c>
      <c r="E365">
        <v>0</v>
      </c>
      <c r="F365">
        <v>0</v>
      </c>
      <c r="G365">
        <v>5187.1099999999997</v>
      </c>
      <c r="I365" s="1">
        <f t="shared" si="15"/>
        <v>46079.850671296299</v>
      </c>
      <c r="J365" s="2">
        <f t="shared" si="16"/>
        <v>46079.850694444445</v>
      </c>
      <c r="K365">
        <f t="shared" si="17"/>
        <v>1772137500</v>
      </c>
    </row>
    <row r="366" spans="1:11" x14ac:dyDescent="0.55000000000000004">
      <c r="A366">
        <v>1772137798</v>
      </c>
      <c r="B366" t="s">
        <v>6</v>
      </c>
      <c r="C366" t="s">
        <v>7</v>
      </c>
      <c r="D366">
        <v>5194.3500000000004</v>
      </c>
      <c r="E366">
        <v>0</v>
      </c>
      <c r="F366">
        <v>0</v>
      </c>
      <c r="G366">
        <v>5187.5600000000004</v>
      </c>
      <c r="I366" s="1">
        <f t="shared" si="15"/>
        <v>46079.854143518518</v>
      </c>
      <c r="J366" s="2">
        <f t="shared" si="16"/>
        <v>46079.854166666664</v>
      </c>
      <c r="K366">
        <f t="shared" si="17"/>
        <v>1772137800</v>
      </c>
    </row>
    <row r="367" spans="1:11" x14ac:dyDescent="0.55000000000000004">
      <c r="A367">
        <v>1772138098</v>
      </c>
      <c r="B367" t="s">
        <v>6</v>
      </c>
      <c r="C367" t="s">
        <v>7</v>
      </c>
      <c r="D367">
        <v>5197.7299999999996</v>
      </c>
      <c r="E367">
        <v>0</v>
      </c>
      <c r="F367">
        <v>0</v>
      </c>
      <c r="G367">
        <v>5188.24</v>
      </c>
      <c r="I367" s="1">
        <f t="shared" si="15"/>
        <v>46079.857615740737</v>
      </c>
      <c r="J367" s="2">
        <f t="shared" si="16"/>
        <v>46079.857638888891</v>
      </c>
      <c r="K367">
        <f t="shared" si="17"/>
        <v>1772138100</v>
      </c>
    </row>
    <row r="368" spans="1:11" x14ac:dyDescent="0.55000000000000004">
      <c r="A368">
        <v>1772138398</v>
      </c>
      <c r="B368" t="s">
        <v>6</v>
      </c>
      <c r="C368" t="s">
        <v>7</v>
      </c>
      <c r="D368">
        <v>5198.3500000000004</v>
      </c>
      <c r="E368">
        <v>0</v>
      </c>
      <c r="F368">
        <v>0</v>
      </c>
      <c r="G368">
        <v>5188.9399999999996</v>
      </c>
      <c r="I368" s="1">
        <f t="shared" si="15"/>
        <v>46079.861087962963</v>
      </c>
      <c r="J368" s="2">
        <f t="shared" si="16"/>
        <v>46079.861111111109</v>
      </c>
      <c r="K368">
        <f t="shared" si="17"/>
        <v>1772138400</v>
      </c>
    </row>
    <row r="369" spans="1:11" x14ac:dyDescent="0.55000000000000004">
      <c r="A369">
        <v>1772138698</v>
      </c>
      <c r="B369" t="s">
        <v>6</v>
      </c>
      <c r="C369" t="s">
        <v>7</v>
      </c>
      <c r="D369">
        <v>5199.97</v>
      </c>
      <c r="E369">
        <v>5200.6499999999996</v>
      </c>
      <c r="F369">
        <v>0</v>
      </c>
      <c r="G369">
        <v>5189.7</v>
      </c>
      <c r="I369" s="1">
        <f t="shared" si="15"/>
        <v>46079.864560185189</v>
      </c>
      <c r="J369" s="2">
        <f t="shared" si="16"/>
        <v>46079.864583333336</v>
      </c>
      <c r="K369">
        <f t="shared" si="17"/>
        <v>1772138700</v>
      </c>
    </row>
    <row r="370" spans="1:11" x14ac:dyDescent="0.55000000000000004">
      <c r="A370">
        <v>1772138998</v>
      </c>
      <c r="B370" t="s">
        <v>6</v>
      </c>
      <c r="C370" t="s">
        <v>7</v>
      </c>
      <c r="D370">
        <v>5192.82</v>
      </c>
      <c r="E370">
        <v>0</v>
      </c>
      <c r="F370">
        <v>0</v>
      </c>
      <c r="G370">
        <v>5190.07</v>
      </c>
      <c r="I370" s="1">
        <f t="shared" si="15"/>
        <v>46079.868032407408</v>
      </c>
      <c r="J370" s="2">
        <f t="shared" si="16"/>
        <v>46079.868055555555</v>
      </c>
      <c r="K370">
        <f t="shared" si="17"/>
        <v>1772139000</v>
      </c>
    </row>
    <row r="371" spans="1:11" x14ac:dyDescent="0.55000000000000004">
      <c r="A371">
        <v>1772139298</v>
      </c>
      <c r="B371" t="s">
        <v>6</v>
      </c>
      <c r="C371" t="s">
        <v>7</v>
      </c>
      <c r="D371">
        <v>5196.6099999999997</v>
      </c>
      <c r="E371">
        <v>0</v>
      </c>
      <c r="F371">
        <v>0</v>
      </c>
      <c r="G371">
        <v>5190.3900000000003</v>
      </c>
      <c r="I371" s="1">
        <f t="shared" si="15"/>
        <v>46079.871504629627</v>
      </c>
      <c r="J371" s="2">
        <f t="shared" si="16"/>
        <v>46079.871527777781</v>
      </c>
      <c r="K371">
        <f t="shared" si="17"/>
        <v>1772139300</v>
      </c>
    </row>
    <row r="372" spans="1:11" x14ac:dyDescent="0.55000000000000004">
      <c r="A372">
        <v>1772139598</v>
      </c>
      <c r="B372" t="s">
        <v>6</v>
      </c>
      <c r="C372" t="s">
        <v>7</v>
      </c>
      <c r="D372">
        <v>5198.6400000000003</v>
      </c>
      <c r="E372">
        <v>0</v>
      </c>
      <c r="F372">
        <v>0</v>
      </c>
      <c r="G372">
        <v>5190.9799999999996</v>
      </c>
      <c r="I372" s="1">
        <f t="shared" si="15"/>
        <v>46079.874976851846</v>
      </c>
      <c r="J372" s="2">
        <f t="shared" si="16"/>
        <v>46079.875</v>
      </c>
      <c r="K372">
        <f t="shared" si="17"/>
        <v>1772139600</v>
      </c>
    </row>
    <row r="373" spans="1:11" x14ac:dyDescent="0.55000000000000004">
      <c r="A373">
        <v>1772139898</v>
      </c>
      <c r="B373" t="s">
        <v>6</v>
      </c>
      <c r="C373" t="s">
        <v>7</v>
      </c>
      <c r="D373">
        <v>5199.59</v>
      </c>
      <c r="E373">
        <v>0</v>
      </c>
      <c r="F373">
        <v>0</v>
      </c>
      <c r="G373">
        <v>5191.57</v>
      </c>
      <c r="I373" s="1">
        <f t="shared" si="15"/>
        <v>46079.878449074073</v>
      </c>
      <c r="J373" s="2">
        <f t="shared" si="16"/>
        <v>46079.878472222219</v>
      </c>
      <c r="K373">
        <f t="shared" si="17"/>
        <v>1772139900</v>
      </c>
    </row>
    <row r="374" spans="1:11" x14ac:dyDescent="0.55000000000000004">
      <c r="A374">
        <v>1772140198</v>
      </c>
      <c r="B374" t="s">
        <v>6</v>
      </c>
      <c r="C374" t="s">
        <v>7</v>
      </c>
      <c r="D374">
        <v>5196.51</v>
      </c>
      <c r="E374">
        <v>0</v>
      </c>
      <c r="F374">
        <v>0</v>
      </c>
      <c r="G374">
        <v>5191.99</v>
      </c>
      <c r="I374" s="1">
        <f t="shared" si="15"/>
        <v>46079.881921296299</v>
      </c>
      <c r="J374" s="2">
        <f t="shared" si="16"/>
        <v>46079.881944444445</v>
      </c>
      <c r="K374">
        <f t="shared" si="17"/>
        <v>1772140200</v>
      </c>
    </row>
    <row r="375" spans="1:11" x14ac:dyDescent="0.55000000000000004">
      <c r="A375">
        <v>1772140498</v>
      </c>
      <c r="B375" t="s">
        <v>6</v>
      </c>
      <c r="C375" t="s">
        <v>7</v>
      </c>
      <c r="D375">
        <v>5195.12</v>
      </c>
      <c r="E375">
        <v>0</v>
      </c>
      <c r="F375">
        <v>0</v>
      </c>
      <c r="G375">
        <v>5192.22</v>
      </c>
      <c r="I375" s="1">
        <f t="shared" si="15"/>
        <v>46079.885393518518</v>
      </c>
      <c r="J375" s="2">
        <f t="shared" si="16"/>
        <v>46079.885416666664</v>
      </c>
      <c r="K375">
        <f t="shared" si="17"/>
        <v>1772140500</v>
      </c>
    </row>
    <row r="376" spans="1:11" x14ac:dyDescent="0.55000000000000004">
      <c r="A376">
        <v>1772140798</v>
      </c>
      <c r="B376" t="s">
        <v>6</v>
      </c>
      <c r="C376" t="s">
        <v>7</v>
      </c>
      <c r="D376">
        <v>5191.3100000000004</v>
      </c>
      <c r="E376">
        <v>0</v>
      </c>
      <c r="F376">
        <v>0</v>
      </c>
      <c r="G376">
        <v>5192.28</v>
      </c>
      <c r="I376" s="1">
        <f t="shared" si="15"/>
        <v>46079.888865740737</v>
      </c>
      <c r="J376" s="2">
        <f t="shared" si="16"/>
        <v>46079.888888888891</v>
      </c>
      <c r="K376">
        <f t="shared" si="17"/>
        <v>1772140800</v>
      </c>
    </row>
    <row r="377" spans="1:11" x14ac:dyDescent="0.55000000000000004">
      <c r="A377">
        <v>1772141098</v>
      </c>
      <c r="B377" t="s">
        <v>6</v>
      </c>
      <c r="C377" t="s">
        <v>7</v>
      </c>
      <c r="D377">
        <v>5185.72</v>
      </c>
      <c r="E377">
        <v>0</v>
      </c>
      <c r="F377">
        <v>0</v>
      </c>
      <c r="G377">
        <v>5191.9399999999996</v>
      </c>
      <c r="I377" s="1">
        <f t="shared" si="15"/>
        <v>46079.892337962963</v>
      </c>
      <c r="J377" s="2">
        <f t="shared" si="16"/>
        <v>46079.892361111109</v>
      </c>
      <c r="K377">
        <f t="shared" si="17"/>
        <v>1772141100</v>
      </c>
    </row>
    <row r="378" spans="1:11" x14ac:dyDescent="0.55000000000000004">
      <c r="A378">
        <v>1772141398</v>
      </c>
      <c r="B378" t="s">
        <v>6</v>
      </c>
      <c r="C378" t="s">
        <v>7</v>
      </c>
      <c r="D378">
        <v>5185.1099999999997</v>
      </c>
      <c r="E378">
        <v>0</v>
      </c>
      <c r="F378">
        <v>0</v>
      </c>
      <c r="G378">
        <v>5191.53</v>
      </c>
      <c r="I378" s="1">
        <f t="shared" si="15"/>
        <v>46079.895810185189</v>
      </c>
      <c r="J378" s="2">
        <f t="shared" si="16"/>
        <v>46079.895833333336</v>
      </c>
      <c r="K378">
        <f t="shared" si="17"/>
        <v>1772141400</v>
      </c>
    </row>
    <row r="379" spans="1:11" x14ac:dyDescent="0.55000000000000004">
      <c r="A379">
        <v>1772141698</v>
      </c>
      <c r="B379" t="s">
        <v>6</v>
      </c>
      <c r="C379" t="s">
        <v>7</v>
      </c>
      <c r="D379">
        <v>5187.12</v>
      </c>
      <c r="E379">
        <v>0</v>
      </c>
      <c r="F379">
        <v>0</v>
      </c>
      <c r="G379">
        <v>5191.16</v>
      </c>
      <c r="I379" s="1">
        <f t="shared" si="15"/>
        <v>46079.899282407408</v>
      </c>
      <c r="J379" s="2">
        <f t="shared" si="16"/>
        <v>46079.899305555555</v>
      </c>
      <c r="K379">
        <f t="shared" si="17"/>
        <v>1772141700</v>
      </c>
    </row>
    <row r="380" spans="1:11" x14ac:dyDescent="0.55000000000000004">
      <c r="A380">
        <v>1772141998</v>
      </c>
      <c r="B380" t="s">
        <v>6</v>
      </c>
      <c r="C380" t="s">
        <v>7</v>
      </c>
      <c r="D380">
        <v>5190.3900000000003</v>
      </c>
      <c r="E380">
        <v>0</v>
      </c>
      <c r="F380">
        <v>0</v>
      </c>
      <c r="G380">
        <v>5191.04</v>
      </c>
      <c r="I380" s="1">
        <f t="shared" si="15"/>
        <v>46079.902754629627</v>
      </c>
      <c r="J380" s="2">
        <f t="shared" si="16"/>
        <v>46079.902777777781</v>
      </c>
      <c r="K380">
        <f t="shared" si="17"/>
        <v>1772142000</v>
      </c>
    </row>
    <row r="381" spans="1:11" x14ac:dyDescent="0.55000000000000004">
      <c r="A381">
        <v>1772142298</v>
      </c>
      <c r="B381" t="s">
        <v>6</v>
      </c>
      <c r="C381" t="s">
        <v>7</v>
      </c>
      <c r="D381">
        <v>5187.18</v>
      </c>
      <c r="E381">
        <v>0</v>
      </c>
      <c r="F381">
        <v>0</v>
      </c>
      <c r="G381">
        <v>5190.84</v>
      </c>
      <c r="I381" s="1">
        <f t="shared" si="15"/>
        <v>46079.906226851846</v>
      </c>
      <c r="J381" s="2">
        <f t="shared" si="16"/>
        <v>46079.90625</v>
      </c>
      <c r="K381">
        <f t="shared" si="17"/>
        <v>1772142300</v>
      </c>
    </row>
    <row r="382" spans="1:11" x14ac:dyDescent="0.55000000000000004">
      <c r="A382">
        <v>1772142598</v>
      </c>
      <c r="B382" t="s">
        <v>6</v>
      </c>
      <c r="C382" t="s">
        <v>7</v>
      </c>
      <c r="D382">
        <v>5183.3999999999996</v>
      </c>
      <c r="E382">
        <v>0</v>
      </c>
      <c r="F382">
        <v>0</v>
      </c>
      <c r="G382">
        <v>5190.42</v>
      </c>
      <c r="I382" s="1">
        <f t="shared" si="15"/>
        <v>46079.909699074073</v>
      </c>
      <c r="J382" s="2">
        <f t="shared" si="16"/>
        <v>46079.909722222219</v>
      </c>
      <c r="K382">
        <f t="shared" si="17"/>
        <v>1772142600</v>
      </c>
    </row>
    <row r="383" spans="1:11" x14ac:dyDescent="0.55000000000000004">
      <c r="A383">
        <v>1772142898</v>
      </c>
      <c r="B383" t="s">
        <v>6</v>
      </c>
      <c r="C383" t="s">
        <v>7</v>
      </c>
      <c r="D383">
        <v>5185.2</v>
      </c>
      <c r="E383">
        <v>0</v>
      </c>
      <c r="F383">
        <v>0</v>
      </c>
      <c r="G383">
        <v>5190.01</v>
      </c>
      <c r="I383" s="1">
        <f t="shared" si="15"/>
        <v>46079.913171296299</v>
      </c>
      <c r="J383" s="2">
        <f t="shared" si="16"/>
        <v>46079.913194444445</v>
      </c>
      <c r="K383">
        <f t="shared" si="17"/>
        <v>1772142900</v>
      </c>
    </row>
    <row r="384" spans="1:11" x14ac:dyDescent="0.55000000000000004">
      <c r="A384">
        <v>1772146798</v>
      </c>
      <c r="B384" t="s">
        <v>6</v>
      </c>
      <c r="C384" t="s">
        <v>7</v>
      </c>
      <c r="D384">
        <v>5182.18</v>
      </c>
      <c r="E384">
        <v>0</v>
      </c>
      <c r="F384">
        <v>5175.72</v>
      </c>
      <c r="G384">
        <v>5189.4799999999996</v>
      </c>
      <c r="I384" s="1">
        <f t="shared" si="15"/>
        <v>46079.958310185189</v>
      </c>
      <c r="J384" s="2">
        <f t="shared" si="16"/>
        <v>46079.958333333336</v>
      </c>
      <c r="K384">
        <f t="shared" si="17"/>
        <v>1772146800</v>
      </c>
    </row>
    <row r="385" spans="1:11" x14ac:dyDescent="0.55000000000000004">
      <c r="A385">
        <v>1772147098</v>
      </c>
      <c r="B385" t="s">
        <v>6</v>
      </c>
      <c r="C385" t="s">
        <v>7</v>
      </c>
      <c r="D385">
        <v>5184.67</v>
      </c>
      <c r="E385">
        <v>0</v>
      </c>
      <c r="F385">
        <v>0</v>
      </c>
      <c r="G385">
        <v>5189.04</v>
      </c>
      <c r="I385" s="1">
        <f t="shared" si="15"/>
        <v>46079.961782407408</v>
      </c>
      <c r="J385" s="2">
        <f t="shared" si="16"/>
        <v>46079.961805555555</v>
      </c>
      <c r="K385">
        <f t="shared" si="17"/>
        <v>1772147100</v>
      </c>
    </row>
    <row r="386" spans="1:11" x14ac:dyDescent="0.55000000000000004">
      <c r="A386">
        <v>1772147398</v>
      </c>
      <c r="B386" t="s">
        <v>6</v>
      </c>
      <c r="C386" t="s">
        <v>7</v>
      </c>
      <c r="D386">
        <v>5183.99</v>
      </c>
      <c r="E386">
        <v>0</v>
      </c>
      <c r="F386">
        <v>0</v>
      </c>
      <c r="G386">
        <v>5188.76</v>
      </c>
      <c r="I386" s="1">
        <f t="shared" ref="I386:I449" si="18">(A386/86400)+25569</f>
        <v>46079.965254629627</v>
      </c>
      <c r="J386" s="2">
        <f t="shared" ref="J386:J449" si="19">CEILING(INT(I386*1440)/1440*288,1)/288</f>
        <v>46079.965277777781</v>
      </c>
      <c r="K386">
        <f t="shared" si="17"/>
        <v>1772147400</v>
      </c>
    </row>
    <row r="387" spans="1:11" x14ac:dyDescent="0.55000000000000004">
      <c r="A387">
        <v>1772147698</v>
      </c>
      <c r="B387" t="s">
        <v>6</v>
      </c>
      <c r="C387" t="s">
        <v>7</v>
      </c>
      <c r="D387">
        <v>5183.7700000000004</v>
      </c>
      <c r="E387">
        <v>0</v>
      </c>
      <c r="F387">
        <v>0</v>
      </c>
      <c r="G387">
        <v>5188.43</v>
      </c>
      <c r="I387" s="1">
        <f t="shared" si="18"/>
        <v>46079.968726851846</v>
      </c>
      <c r="J387" s="2">
        <f t="shared" si="19"/>
        <v>46079.96875</v>
      </c>
      <c r="K387">
        <f t="shared" ref="K387:K450" si="20">MROUND((J387-25569)*86400,300)</f>
        <v>1772147700</v>
      </c>
    </row>
    <row r="388" spans="1:11" x14ac:dyDescent="0.55000000000000004">
      <c r="A388">
        <v>1772147998</v>
      </c>
      <c r="B388" t="s">
        <v>6</v>
      </c>
      <c r="C388" t="s">
        <v>7</v>
      </c>
      <c r="D388">
        <v>5183.6899999999996</v>
      </c>
      <c r="E388">
        <v>0</v>
      </c>
      <c r="F388">
        <v>0</v>
      </c>
      <c r="G388">
        <v>5188.17</v>
      </c>
      <c r="I388" s="1">
        <f t="shared" si="18"/>
        <v>46079.972199074073</v>
      </c>
      <c r="J388" s="2">
        <f t="shared" si="19"/>
        <v>46079.972222222219</v>
      </c>
      <c r="K388">
        <f t="shared" si="20"/>
        <v>1772148000</v>
      </c>
    </row>
    <row r="389" spans="1:11" x14ac:dyDescent="0.55000000000000004">
      <c r="A389">
        <v>1772148298</v>
      </c>
      <c r="B389" t="s">
        <v>6</v>
      </c>
      <c r="C389" t="s">
        <v>7</v>
      </c>
      <c r="D389">
        <v>5184</v>
      </c>
      <c r="E389">
        <v>0</v>
      </c>
      <c r="F389">
        <v>0</v>
      </c>
      <c r="G389">
        <v>5187.8500000000004</v>
      </c>
      <c r="I389" s="1">
        <f t="shared" si="18"/>
        <v>46079.975671296299</v>
      </c>
      <c r="J389" s="2">
        <f t="shared" si="19"/>
        <v>46079.975694444445</v>
      </c>
      <c r="K389">
        <f t="shared" si="20"/>
        <v>1772148300</v>
      </c>
    </row>
    <row r="390" spans="1:11" x14ac:dyDescent="0.55000000000000004">
      <c r="A390">
        <v>1772148598</v>
      </c>
      <c r="B390" t="s">
        <v>6</v>
      </c>
      <c r="C390" t="s">
        <v>7</v>
      </c>
      <c r="D390">
        <v>5183.32</v>
      </c>
      <c r="E390">
        <v>0</v>
      </c>
      <c r="F390">
        <v>0</v>
      </c>
      <c r="G390">
        <v>5187.5200000000004</v>
      </c>
      <c r="I390" s="1">
        <f t="shared" si="18"/>
        <v>46079.979143518518</v>
      </c>
      <c r="J390" s="2">
        <f t="shared" si="19"/>
        <v>46079.979166666664</v>
      </c>
      <c r="K390">
        <f t="shared" si="20"/>
        <v>1772148600</v>
      </c>
    </row>
    <row r="391" spans="1:11" x14ac:dyDescent="0.55000000000000004">
      <c r="A391">
        <v>1772148898</v>
      </c>
      <c r="B391" t="s">
        <v>6</v>
      </c>
      <c r="C391" t="s">
        <v>7</v>
      </c>
      <c r="D391">
        <v>5187.21</v>
      </c>
      <c r="E391">
        <v>0</v>
      </c>
      <c r="F391">
        <v>0</v>
      </c>
      <c r="G391">
        <v>5187.41</v>
      </c>
      <c r="I391" s="1">
        <f t="shared" si="18"/>
        <v>46079.982615740737</v>
      </c>
      <c r="J391" s="2">
        <f t="shared" si="19"/>
        <v>46079.982638888891</v>
      </c>
      <c r="K391">
        <f t="shared" si="20"/>
        <v>1772148900</v>
      </c>
    </row>
    <row r="392" spans="1:11" x14ac:dyDescent="0.55000000000000004">
      <c r="A392">
        <v>1772149198</v>
      </c>
      <c r="B392" t="s">
        <v>6</v>
      </c>
      <c r="C392" t="s">
        <v>7</v>
      </c>
      <c r="D392">
        <v>5186.0200000000004</v>
      </c>
      <c r="E392">
        <v>0</v>
      </c>
      <c r="F392">
        <v>0</v>
      </c>
      <c r="G392">
        <v>5187.34</v>
      </c>
      <c r="I392" s="1">
        <f t="shared" si="18"/>
        <v>46079.986087962963</v>
      </c>
      <c r="J392" s="2">
        <f t="shared" si="19"/>
        <v>46079.986111111109</v>
      </c>
      <c r="K392">
        <f t="shared" si="20"/>
        <v>1772149200</v>
      </c>
    </row>
    <row r="393" spans="1:11" x14ac:dyDescent="0.55000000000000004">
      <c r="A393">
        <v>1772149498</v>
      </c>
      <c r="B393" t="s">
        <v>6</v>
      </c>
      <c r="C393" t="s">
        <v>7</v>
      </c>
      <c r="D393">
        <v>5183.96</v>
      </c>
      <c r="E393">
        <v>0</v>
      </c>
      <c r="F393">
        <v>0</v>
      </c>
      <c r="G393">
        <v>5187.21</v>
      </c>
      <c r="I393" s="1">
        <f t="shared" si="18"/>
        <v>46079.989560185189</v>
      </c>
      <c r="J393" s="2">
        <f t="shared" si="19"/>
        <v>46079.989583333336</v>
      </c>
      <c r="K393">
        <f t="shared" si="20"/>
        <v>1772149500</v>
      </c>
    </row>
    <row r="394" spans="1:11" x14ac:dyDescent="0.55000000000000004">
      <c r="A394">
        <v>1772149798</v>
      </c>
      <c r="B394" t="s">
        <v>6</v>
      </c>
      <c r="C394" t="s">
        <v>7</v>
      </c>
      <c r="D394">
        <v>5184.93</v>
      </c>
      <c r="E394">
        <v>0</v>
      </c>
      <c r="F394">
        <v>0</v>
      </c>
      <c r="G394">
        <v>5187</v>
      </c>
      <c r="I394" s="1">
        <f t="shared" si="18"/>
        <v>46079.993032407408</v>
      </c>
      <c r="J394" s="2">
        <f t="shared" si="19"/>
        <v>46079.993055555555</v>
      </c>
      <c r="K394">
        <f t="shared" si="20"/>
        <v>1772149800</v>
      </c>
    </row>
    <row r="395" spans="1:11" x14ac:dyDescent="0.55000000000000004">
      <c r="A395">
        <v>1772150098</v>
      </c>
      <c r="B395" t="s">
        <v>6</v>
      </c>
      <c r="C395" t="s">
        <v>7</v>
      </c>
      <c r="D395">
        <v>5184.6099999999997</v>
      </c>
      <c r="E395">
        <v>0</v>
      </c>
      <c r="F395">
        <v>0</v>
      </c>
      <c r="G395">
        <v>5186.8100000000004</v>
      </c>
      <c r="I395" s="1">
        <f t="shared" si="18"/>
        <v>46079.996504629627</v>
      </c>
      <c r="J395" s="2">
        <f t="shared" si="19"/>
        <v>46079.996527777781</v>
      </c>
      <c r="K395">
        <f t="shared" si="20"/>
        <v>1772150100</v>
      </c>
    </row>
    <row r="396" spans="1:11" x14ac:dyDescent="0.55000000000000004">
      <c r="A396">
        <v>1772150398</v>
      </c>
      <c r="B396" t="s">
        <v>6</v>
      </c>
      <c r="C396" t="s">
        <v>7</v>
      </c>
      <c r="D396">
        <v>5180.24</v>
      </c>
      <c r="E396">
        <v>0</v>
      </c>
      <c r="F396">
        <v>0</v>
      </c>
      <c r="G396">
        <v>5186.4399999999996</v>
      </c>
      <c r="I396" s="1">
        <f t="shared" si="18"/>
        <v>46079.999976851846</v>
      </c>
      <c r="J396" s="2">
        <f t="shared" si="19"/>
        <v>46080</v>
      </c>
      <c r="K396">
        <f t="shared" si="20"/>
        <v>1772150400</v>
      </c>
    </row>
    <row r="397" spans="1:11" x14ac:dyDescent="0.55000000000000004">
      <c r="A397">
        <v>1772150698</v>
      </c>
      <c r="B397" t="s">
        <v>6</v>
      </c>
      <c r="C397" t="s">
        <v>7</v>
      </c>
      <c r="D397">
        <v>5182.68</v>
      </c>
      <c r="E397">
        <v>0</v>
      </c>
      <c r="F397">
        <v>0</v>
      </c>
      <c r="G397">
        <v>5186.1499999999996</v>
      </c>
      <c r="I397" s="1">
        <f t="shared" si="18"/>
        <v>46080.003449074073</v>
      </c>
      <c r="J397" s="2">
        <f t="shared" si="19"/>
        <v>46080.003472222219</v>
      </c>
      <c r="K397">
        <f t="shared" si="20"/>
        <v>1772150700</v>
      </c>
    </row>
    <row r="398" spans="1:11" x14ac:dyDescent="0.55000000000000004">
      <c r="A398">
        <v>1772150998</v>
      </c>
      <c r="B398" t="s">
        <v>6</v>
      </c>
      <c r="C398" t="s">
        <v>7</v>
      </c>
      <c r="D398">
        <v>5185.8900000000003</v>
      </c>
      <c r="E398">
        <v>0</v>
      </c>
      <c r="F398">
        <v>0</v>
      </c>
      <c r="G398">
        <v>5186.07</v>
      </c>
      <c r="I398" s="1">
        <f t="shared" si="18"/>
        <v>46080.006921296299</v>
      </c>
      <c r="J398" s="2">
        <f t="shared" si="19"/>
        <v>46080.006944444445</v>
      </c>
      <c r="K398">
        <f t="shared" si="20"/>
        <v>1772151000</v>
      </c>
    </row>
    <row r="399" spans="1:11" x14ac:dyDescent="0.55000000000000004">
      <c r="A399">
        <v>1772151298</v>
      </c>
      <c r="B399" t="s">
        <v>6</v>
      </c>
      <c r="C399" t="s">
        <v>7</v>
      </c>
      <c r="D399">
        <v>5189.28</v>
      </c>
      <c r="E399">
        <v>0</v>
      </c>
      <c r="F399">
        <v>0</v>
      </c>
      <c r="G399">
        <v>5186.22</v>
      </c>
      <c r="I399" s="1">
        <f t="shared" si="18"/>
        <v>46080.010393518518</v>
      </c>
      <c r="J399" s="2">
        <f t="shared" si="19"/>
        <v>46080.010416666664</v>
      </c>
      <c r="K399">
        <f t="shared" si="20"/>
        <v>1772151300</v>
      </c>
    </row>
    <row r="400" spans="1:11" x14ac:dyDescent="0.55000000000000004">
      <c r="A400">
        <v>1772151598</v>
      </c>
      <c r="B400" t="s">
        <v>6</v>
      </c>
      <c r="C400" t="s">
        <v>7</v>
      </c>
      <c r="D400">
        <v>5192.47</v>
      </c>
      <c r="E400">
        <v>5194.7</v>
      </c>
      <c r="F400">
        <v>0</v>
      </c>
      <c r="G400">
        <v>5186.63</v>
      </c>
      <c r="I400" s="1">
        <f t="shared" si="18"/>
        <v>46080.013865740737</v>
      </c>
      <c r="J400" s="2">
        <f t="shared" si="19"/>
        <v>46080.013888888891</v>
      </c>
      <c r="K400">
        <f t="shared" si="20"/>
        <v>1772151600</v>
      </c>
    </row>
    <row r="401" spans="1:11" x14ac:dyDescent="0.55000000000000004">
      <c r="A401">
        <v>1772151898</v>
      </c>
      <c r="B401" t="s">
        <v>6</v>
      </c>
      <c r="C401" t="s">
        <v>7</v>
      </c>
      <c r="D401">
        <v>5188.1400000000003</v>
      </c>
      <c r="E401">
        <v>0</v>
      </c>
      <c r="F401">
        <v>0</v>
      </c>
      <c r="G401">
        <v>5186.84</v>
      </c>
      <c r="I401" s="1">
        <f t="shared" si="18"/>
        <v>46080.017337962963</v>
      </c>
      <c r="J401" s="2">
        <f t="shared" si="19"/>
        <v>46080.017361111109</v>
      </c>
      <c r="K401">
        <f t="shared" si="20"/>
        <v>1772151900</v>
      </c>
    </row>
    <row r="402" spans="1:11" x14ac:dyDescent="0.55000000000000004">
      <c r="A402">
        <v>1772152198</v>
      </c>
      <c r="B402" t="s">
        <v>6</v>
      </c>
      <c r="C402" t="s">
        <v>7</v>
      </c>
      <c r="D402">
        <v>5182.22</v>
      </c>
      <c r="E402">
        <v>0</v>
      </c>
      <c r="F402">
        <v>0</v>
      </c>
      <c r="G402">
        <v>5186.63</v>
      </c>
      <c r="I402" s="1">
        <f t="shared" si="18"/>
        <v>46080.020810185189</v>
      </c>
      <c r="J402" s="2">
        <f t="shared" si="19"/>
        <v>46080.020833333336</v>
      </c>
      <c r="K402">
        <f t="shared" si="20"/>
        <v>1772152200</v>
      </c>
    </row>
    <row r="403" spans="1:11" x14ac:dyDescent="0.55000000000000004">
      <c r="A403">
        <v>1772152498</v>
      </c>
      <c r="B403" t="s">
        <v>6</v>
      </c>
      <c r="C403" t="s">
        <v>7</v>
      </c>
      <c r="D403">
        <v>5174.71</v>
      </c>
      <c r="E403">
        <v>0</v>
      </c>
      <c r="F403">
        <v>0</v>
      </c>
      <c r="G403">
        <v>5185.8900000000003</v>
      </c>
      <c r="I403" s="1">
        <f t="shared" si="18"/>
        <v>46080.024282407408</v>
      </c>
      <c r="J403" s="2">
        <f t="shared" si="19"/>
        <v>46080.024305555555</v>
      </c>
      <c r="K403">
        <f t="shared" si="20"/>
        <v>1772152500</v>
      </c>
    </row>
    <row r="404" spans="1:11" x14ac:dyDescent="0.55000000000000004">
      <c r="A404">
        <v>1772152798</v>
      </c>
      <c r="B404" t="s">
        <v>6</v>
      </c>
      <c r="C404" t="s">
        <v>7</v>
      </c>
      <c r="D404">
        <v>5176.2</v>
      </c>
      <c r="E404">
        <v>0</v>
      </c>
      <c r="F404">
        <v>0</v>
      </c>
      <c r="G404">
        <v>5185.09</v>
      </c>
      <c r="I404" s="1">
        <f t="shared" si="18"/>
        <v>46080.027754629627</v>
      </c>
      <c r="J404" s="2">
        <f t="shared" si="19"/>
        <v>46080.027777777781</v>
      </c>
      <c r="K404">
        <f t="shared" si="20"/>
        <v>1772152800</v>
      </c>
    </row>
    <row r="405" spans="1:11" x14ac:dyDescent="0.55000000000000004">
      <c r="A405">
        <v>1772153098</v>
      </c>
      <c r="B405" t="s">
        <v>6</v>
      </c>
      <c r="C405" t="s">
        <v>7</v>
      </c>
      <c r="D405">
        <v>5173.8999999999996</v>
      </c>
      <c r="E405">
        <v>0</v>
      </c>
      <c r="F405">
        <v>0</v>
      </c>
      <c r="G405">
        <v>5184.32</v>
      </c>
      <c r="I405" s="1">
        <f t="shared" si="18"/>
        <v>46080.031226851846</v>
      </c>
      <c r="J405" s="2">
        <f t="shared" si="19"/>
        <v>46080.03125</v>
      </c>
      <c r="K405">
        <f t="shared" si="20"/>
        <v>1772153100</v>
      </c>
    </row>
    <row r="406" spans="1:11" x14ac:dyDescent="0.55000000000000004">
      <c r="A406">
        <v>1772153398</v>
      </c>
      <c r="B406" t="s">
        <v>6</v>
      </c>
      <c r="C406" t="s">
        <v>7</v>
      </c>
      <c r="D406">
        <v>5176.5600000000004</v>
      </c>
      <c r="E406">
        <v>0</v>
      </c>
      <c r="F406">
        <v>0</v>
      </c>
      <c r="G406">
        <v>5183.6899999999996</v>
      </c>
      <c r="I406" s="1">
        <f t="shared" si="18"/>
        <v>46080.034699074073</v>
      </c>
      <c r="J406" s="2">
        <f t="shared" si="19"/>
        <v>46080.034722222219</v>
      </c>
      <c r="K406">
        <f t="shared" si="20"/>
        <v>1772153400</v>
      </c>
    </row>
    <row r="407" spans="1:11" x14ac:dyDescent="0.55000000000000004">
      <c r="A407">
        <v>1772153698</v>
      </c>
      <c r="B407" t="s">
        <v>6</v>
      </c>
      <c r="C407" t="s">
        <v>7</v>
      </c>
      <c r="D407">
        <v>5174.97</v>
      </c>
      <c r="E407">
        <v>0</v>
      </c>
      <c r="F407">
        <v>0</v>
      </c>
      <c r="G407">
        <v>5183.09</v>
      </c>
      <c r="I407" s="1">
        <f t="shared" si="18"/>
        <v>46080.038171296299</v>
      </c>
      <c r="J407" s="2">
        <f t="shared" si="19"/>
        <v>46080.038194444445</v>
      </c>
      <c r="K407">
        <f t="shared" si="20"/>
        <v>1772153700</v>
      </c>
    </row>
    <row r="408" spans="1:11" x14ac:dyDescent="0.55000000000000004">
      <c r="A408">
        <v>1772153998</v>
      </c>
      <c r="B408" t="s">
        <v>6</v>
      </c>
      <c r="C408" t="s">
        <v>7</v>
      </c>
      <c r="D408">
        <v>5175.37</v>
      </c>
      <c r="E408">
        <v>0</v>
      </c>
      <c r="F408">
        <v>0</v>
      </c>
      <c r="G408">
        <v>5182.41</v>
      </c>
      <c r="I408" s="1">
        <f t="shared" si="18"/>
        <v>46080.041643518518</v>
      </c>
      <c r="J408" s="2">
        <f t="shared" si="19"/>
        <v>46080.041666666664</v>
      </c>
      <c r="K408">
        <f t="shared" si="20"/>
        <v>1772154000</v>
      </c>
    </row>
    <row r="409" spans="1:11" x14ac:dyDescent="0.55000000000000004">
      <c r="A409">
        <v>1772154298</v>
      </c>
      <c r="B409" t="s">
        <v>6</v>
      </c>
      <c r="C409" t="s">
        <v>7</v>
      </c>
      <c r="D409">
        <v>5174.8599999999997</v>
      </c>
      <c r="E409">
        <v>0</v>
      </c>
      <c r="F409">
        <v>5166.8999999999996</v>
      </c>
      <c r="G409">
        <v>5181.72</v>
      </c>
      <c r="I409" s="1">
        <f t="shared" si="18"/>
        <v>46080.045115740737</v>
      </c>
      <c r="J409" s="2">
        <f t="shared" si="19"/>
        <v>46080.045138888891</v>
      </c>
      <c r="K409">
        <f t="shared" si="20"/>
        <v>1772154300</v>
      </c>
    </row>
    <row r="410" spans="1:11" x14ac:dyDescent="0.55000000000000004">
      <c r="A410">
        <v>1772154598</v>
      </c>
      <c r="B410" t="s">
        <v>6</v>
      </c>
      <c r="C410" t="s">
        <v>7</v>
      </c>
      <c r="D410">
        <v>5176.58</v>
      </c>
      <c r="E410">
        <v>0</v>
      </c>
      <c r="F410">
        <v>0</v>
      </c>
      <c r="G410">
        <v>5181.37</v>
      </c>
      <c r="I410" s="1">
        <f t="shared" si="18"/>
        <v>46080.048587962963</v>
      </c>
      <c r="J410" s="2">
        <f t="shared" si="19"/>
        <v>46080.048611111109</v>
      </c>
      <c r="K410">
        <f t="shared" si="20"/>
        <v>1772154600</v>
      </c>
    </row>
    <row r="411" spans="1:11" x14ac:dyDescent="0.55000000000000004">
      <c r="A411">
        <v>1772154898</v>
      </c>
      <c r="B411" t="s">
        <v>6</v>
      </c>
      <c r="C411" t="s">
        <v>7</v>
      </c>
      <c r="D411">
        <v>5177.91</v>
      </c>
      <c r="E411">
        <v>0</v>
      </c>
      <c r="F411">
        <v>0</v>
      </c>
      <c r="G411">
        <v>5181.08</v>
      </c>
      <c r="I411" s="1">
        <f t="shared" si="18"/>
        <v>46080.052060185189</v>
      </c>
      <c r="J411" s="2">
        <f t="shared" si="19"/>
        <v>46080.052083333336</v>
      </c>
      <c r="K411">
        <f t="shared" si="20"/>
        <v>1772154900</v>
      </c>
    </row>
    <row r="412" spans="1:11" x14ac:dyDescent="0.55000000000000004">
      <c r="A412">
        <v>1772155198</v>
      </c>
      <c r="B412" t="s">
        <v>6</v>
      </c>
      <c r="C412" t="s">
        <v>7</v>
      </c>
      <c r="D412">
        <v>5177.8599999999997</v>
      </c>
      <c r="E412">
        <v>0</v>
      </c>
      <c r="F412">
        <v>0</v>
      </c>
      <c r="G412">
        <v>5180.8599999999997</v>
      </c>
      <c r="I412" s="1">
        <f t="shared" si="18"/>
        <v>46080.055532407408</v>
      </c>
      <c r="J412" s="2">
        <f t="shared" si="19"/>
        <v>46080.055555555555</v>
      </c>
      <c r="K412">
        <f t="shared" si="20"/>
        <v>1772155200</v>
      </c>
    </row>
    <row r="413" spans="1:11" x14ac:dyDescent="0.55000000000000004">
      <c r="A413">
        <v>1772155498</v>
      </c>
      <c r="B413" t="s">
        <v>6</v>
      </c>
      <c r="C413" t="s">
        <v>7</v>
      </c>
      <c r="D413">
        <v>5174.99</v>
      </c>
      <c r="E413">
        <v>0</v>
      </c>
      <c r="F413">
        <v>0</v>
      </c>
      <c r="G413">
        <v>5180.51</v>
      </c>
      <c r="I413" s="1">
        <f t="shared" si="18"/>
        <v>46080.059004629627</v>
      </c>
      <c r="J413" s="2">
        <f t="shared" si="19"/>
        <v>46080.059027777781</v>
      </c>
      <c r="K413">
        <f t="shared" si="20"/>
        <v>1772155500</v>
      </c>
    </row>
    <row r="414" spans="1:11" x14ac:dyDescent="0.55000000000000004">
      <c r="A414">
        <v>1772155798</v>
      </c>
      <c r="B414" t="s">
        <v>6</v>
      </c>
      <c r="C414" t="s">
        <v>7</v>
      </c>
      <c r="D414">
        <v>5182.1400000000003</v>
      </c>
      <c r="E414">
        <v>0</v>
      </c>
      <c r="F414">
        <v>0</v>
      </c>
      <c r="G414">
        <v>5180.43</v>
      </c>
      <c r="I414" s="1">
        <f t="shared" si="18"/>
        <v>46080.062476851846</v>
      </c>
      <c r="J414" s="2">
        <f t="shared" si="19"/>
        <v>46080.0625</v>
      </c>
      <c r="K414">
        <f t="shared" si="20"/>
        <v>1772155800</v>
      </c>
    </row>
    <row r="415" spans="1:11" x14ac:dyDescent="0.55000000000000004">
      <c r="A415">
        <v>1772156098</v>
      </c>
      <c r="B415" t="s">
        <v>6</v>
      </c>
      <c r="C415" t="s">
        <v>7</v>
      </c>
      <c r="D415">
        <v>5190.7</v>
      </c>
      <c r="E415">
        <v>0</v>
      </c>
      <c r="F415">
        <v>0</v>
      </c>
      <c r="G415">
        <v>5180.96</v>
      </c>
      <c r="I415" s="1">
        <f t="shared" si="18"/>
        <v>46080.065949074073</v>
      </c>
      <c r="J415" s="2">
        <f t="shared" si="19"/>
        <v>46080.065972222219</v>
      </c>
      <c r="K415">
        <f t="shared" si="20"/>
        <v>1772156100</v>
      </c>
    </row>
    <row r="416" spans="1:11" x14ac:dyDescent="0.55000000000000004">
      <c r="A416">
        <v>1772156398</v>
      </c>
      <c r="B416" t="s">
        <v>6</v>
      </c>
      <c r="C416" t="s">
        <v>7</v>
      </c>
      <c r="D416">
        <v>5188.6499999999996</v>
      </c>
      <c r="E416">
        <v>0</v>
      </c>
      <c r="F416">
        <v>0</v>
      </c>
      <c r="G416">
        <v>5181.53</v>
      </c>
      <c r="I416" s="1">
        <f t="shared" si="18"/>
        <v>46080.069421296299</v>
      </c>
      <c r="J416" s="2">
        <f t="shared" si="19"/>
        <v>46080.069444444445</v>
      </c>
      <c r="K416">
        <f t="shared" si="20"/>
        <v>1772156400</v>
      </c>
    </row>
    <row r="417" spans="1:11" x14ac:dyDescent="0.55000000000000004">
      <c r="A417">
        <v>1772156698</v>
      </c>
      <c r="B417" t="s">
        <v>6</v>
      </c>
      <c r="C417" t="s">
        <v>7</v>
      </c>
      <c r="D417">
        <v>5188.54</v>
      </c>
      <c r="E417">
        <v>0</v>
      </c>
      <c r="F417">
        <v>0</v>
      </c>
      <c r="G417">
        <v>5182.03</v>
      </c>
      <c r="I417" s="1">
        <f t="shared" si="18"/>
        <v>46080.072893518518</v>
      </c>
      <c r="J417" s="2">
        <f t="shared" si="19"/>
        <v>46080.072916666664</v>
      </c>
      <c r="K417">
        <f t="shared" si="20"/>
        <v>1772156700</v>
      </c>
    </row>
    <row r="418" spans="1:11" x14ac:dyDescent="0.55000000000000004">
      <c r="A418">
        <v>1772156998</v>
      </c>
      <c r="B418" t="s">
        <v>6</v>
      </c>
      <c r="C418" t="s">
        <v>7</v>
      </c>
      <c r="D418">
        <v>5192.1000000000004</v>
      </c>
      <c r="E418">
        <v>0</v>
      </c>
      <c r="F418">
        <v>0</v>
      </c>
      <c r="G418">
        <v>5182.68</v>
      </c>
      <c r="I418" s="1">
        <f t="shared" si="18"/>
        <v>46080.076365740737</v>
      </c>
      <c r="J418" s="2">
        <f t="shared" si="19"/>
        <v>46080.076388888891</v>
      </c>
      <c r="K418">
        <f t="shared" si="20"/>
        <v>1772157000</v>
      </c>
    </row>
    <row r="419" spans="1:11" x14ac:dyDescent="0.55000000000000004">
      <c r="A419">
        <v>1772157298</v>
      </c>
      <c r="B419" t="s">
        <v>6</v>
      </c>
      <c r="C419" t="s">
        <v>7</v>
      </c>
      <c r="D419">
        <v>5194.22</v>
      </c>
      <c r="E419">
        <v>0</v>
      </c>
      <c r="F419">
        <v>0</v>
      </c>
      <c r="G419">
        <v>5183.41</v>
      </c>
      <c r="I419" s="1">
        <f t="shared" si="18"/>
        <v>46080.079837962963</v>
      </c>
      <c r="J419" s="2">
        <f t="shared" si="19"/>
        <v>46080.079861111109</v>
      </c>
      <c r="K419">
        <f t="shared" si="20"/>
        <v>1772157300</v>
      </c>
    </row>
    <row r="420" spans="1:11" x14ac:dyDescent="0.55000000000000004">
      <c r="A420">
        <v>1772157598</v>
      </c>
      <c r="B420" t="s">
        <v>6</v>
      </c>
      <c r="C420" t="s">
        <v>7</v>
      </c>
      <c r="D420">
        <v>5193.3100000000004</v>
      </c>
      <c r="E420">
        <v>0</v>
      </c>
      <c r="F420">
        <v>0</v>
      </c>
      <c r="G420">
        <v>5184.18</v>
      </c>
      <c r="I420" s="1">
        <f t="shared" si="18"/>
        <v>46080.083310185189</v>
      </c>
      <c r="J420" s="2">
        <f t="shared" si="19"/>
        <v>46080.083333333336</v>
      </c>
      <c r="K420">
        <f t="shared" si="20"/>
        <v>1772157600</v>
      </c>
    </row>
    <row r="421" spans="1:11" x14ac:dyDescent="0.55000000000000004">
      <c r="A421">
        <v>1772157898</v>
      </c>
      <c r="B421" t="s">
        <v>6</v>
      </c>
      <c r="C421" t="s">
        <v>7</v>
      </c>
      <c r="D421">
        <v>5195.28</v>
      </c>
      <c r="E421">
        <v>5199.63</v>
      </c>
      <c r="F421">
        <v>0</v>
      </c>
      <c r="G421">
        <v>5185.03</v>
      </c>
      <c r="I421" s="1">
        <f t="shared" si="18"/>
        <v>46080.086782407408</v>
      </c>
      <c r="J421" s="2">
        <f t="shared" si="19"/>
        <v>46080.086805555555</v>
      </c>
      <c r="K421">
        <f t="shared" si="20"/>
        <v>1772157900</v>
      </c>
    </row>
    <row r="422" spans="1:11" x14ac:dyDescent="0.55000000000000004">
      <c r="A422">
        <v>1772158198</v>
      </c>
      <c r="B422" t="s">
        <v>6</v>
      </c>
      <c r="C422" t="s">
        <v>7</v>
      </c>
      <c r="D422">
        <v>5194.16</v>
      </c>
      <c r="E422">
        <v>0</v>
      </c>
      <c r="F422">
        <v>0</v>
      </c>
      <c r="G422">
        <v>5185.68</v>
      </c>
      <c r="I422" s="1">
        <f t="shared" si="18"/>
        <v>46080.090254629627</v>
      </c>
      <c r="J422" s="2">
        <f t="shared" si="19"/>
        <v>46080.090277777781</v>
      </c>
      <c r="K422">
        <f t="shared" si="20"/>
        <v>1772158200</v>
      </c>
    </row>
    <row r="423" spans="1:11" x14ac:dyDescent="0.55000000000000004">
      <c r="A423">
        <v>1772158498</v>
      </c>
      <c r="B423" t="s">
        <v>6</v>
      </c>
      <c r="C423" t="s">
        <v>7</v>
      </c>
      <c r="D423">
        <v>5191.24</v>
      </c>
      <c r="E423">
        <v>0</v>
      </c>
      <c r="F423">
        <v>0</v>
      </c>
      <c r="G423">
        <v>5186.17</v>
      </c>
      <c r="I423" s="1">
        <f t="shared" si="18"/>
        <v>46080.093726851846</v>
      </c>
      <c r="J423" s="2">
        <f t="shared" si="19"/>
        <v>46080.09375</v>
      </c>
      <c r="K423">
        <f t="shared" si="20"/>
        <v>1772158500</v>
      </c>
    </row>
    <row r="424" spans="1:11" x14ac:dyDescent="0.55000000000000004">
      <c r="A424">
        <v>1772158798</v>
      </c>
      <c r="B424" t="s">
        <v>6</v>
      </c>
      <c r="C424" t="s">
        <v>7</v>
      </c>
      <c r="D424">
        <v>5186.66</v>
      </c>
      <c r="E424">
        <v>0</v>
      </c>
      <c r="F424">
        <v>0</v>
      </c>
      <c r="G424">
        <v>5186.28</v>
      </c>
      <c r="I424" s="1">
        <f t="shared" si="18"/>
        <v>46080.097199074073</v>
      </c>
      <c r="J424" s="2">
        <f t="shared" si="19"/>
        <v>46080.097222222219</v>
      </c>
      <c r="K424">
        <f t="shared" si="20"/>
        <v>1772158800</v>
      </c>
    </row>
    <row r="425" spans="1:11" x14ac:dyDescent="0.55000000000000004">
      <c r="A425">
        <v>1772159098</v>
      </c>
      <c r="B425" t="s">
        <v>6</v>
      </c>
      <c r="C425" t="s">
        <v>7</v>
      </c>
      <c r="D425">
        <v>5183.93</v>
      </c>
      <c r="E425">
        <v>0</v>
      </c>
      <c r="F425">
        <v>0</v>
      </c>
      <c r="G425">
        <v>5186.2</v>
      </c>
      <c r="I425" s="1">
        <f t="shared" si="18"/>
        <v>46080.100671296299</v>
      </c>
      <c r="J425" s="2">
        <f t="shared" si="19"/>
        <v>46080.100694444445</v>
      </c>
      <c r="K425">
        <f t="shared" si="20"/>
        <v>1772159100</v>
      </c>
    </row>
    <row r="426" spans="1:11" x14ac:dyDescent="0.55000000000000004">
      <c r="A426">
        <v>1772159398</v>
      </c>
      <c r="B426" t="s">
        <v>6</v>
      </c>
      <c r="C426" t="s">
        <v>7</v>
      </c>
      <c r="D426">
        <v>5183.74</v>
      </c>
      <c r="E426">
        <v>0</v>
      </c>
      <c r="F426">
        <v>0</v>
      </c>
      <c r="G426">
        <v>5186.04</v>
      </c>
      <c r="I426" s="1">
        <f t="shared" si="18"/>
        <v>46080.104143518518</v>
      </c>
      <c r="J426" s="2">
        <f t="shared" si="19"/>
        <v>46080.104166666664</v>
      </c>
      <c r="K426">
        <f t="shared" si="20"/>
        <v>1772159400</v>
      </c>
    </row>
    <row r="427" spans="1:11" x14ac:dyDescent="0.55000000000000004">
      <c r="A427">
        <v>1772159698</v>
      </c>
      <c r="B427" t="s">
        <v>6</v>
      </c>
      <c r="C427" t="s">
        <v>7</v>
      </c>
      <c r="D427">
        <v>5178.53</v>
      </c>
      <c r="E427">
        <v>0</v>
      </c>
      <c r="F427">
        <v>0</v>
      </c>
      <c r="G427">
        <v>5185.54</v>
      </c>
      <c r="I427" s="1">
        <f t="shared" si="18"/>
        <v>46080.107615740737</v>
      </c>
      <c r="J427" s="2">
        <f t="shared" si="19"/>
        <v>46080.107638888891</v>
      </c>
      <c r="K427">
        <f t="shared" si="20"/>
        <v>1772159700</v>
      </c>
    </row>
    <row r="428" spans="1:11" x14ac:dyDescent="0.55000000000000004">
      <c r="A428">
        <v>1772159998</v>
      </c>
      <c r="B428" t="s">
        <v>6</v>
      </c>
      <c r="C428" t="s">
        <v>7</v>
      </c>
      <c r="D428">
        <v>5181.46</v>
      </c>
      <c r="E428">
        <v>0</v>
      </c>
      <c r="F428">
        <v>0</v>
      </c>
      <c r="G428">
        <v>5185.17</v>
      </c>
      <c r="I428" s="1">
        <f t="shared" si="18"/>
        <v>46080.111087962963</v>
      </c>
      <c r="J428" s="2">
        <f t="shared" si="19"/>
        <v>46080.111111111109</v>
      </c>
      <c r="K428">
        <f t="shared" si="20"/>
        <v>1772160000</v>
      </c>
    </row>
    <row r="429" spans="1:11" x14ac:dyDescent="0.55000000000000004">
      <c r="A429">
        <v>1772160298</v>
      </c>
      <c r="B429" t="s">
        <v>6</v>
      </c>
      <c r="C429" t="s">
        <v>7</v>
      </c>
      <c r="D429">
        <v>5178.68</v>
      </c>
      <c r="E429">
        <v>0</v>
      </c>
      <c r="F429">
        <v>0</v>
      </c>
      <c r="G429">
        <v>5184.76</v>
      </c>
      <c r="I429" s="1">
        <f t="shared" si="18"/>
        <v>46080.114560185189</v>
      </c>
      <c r="J429" s="2">
        <f t="shared" si="19"/>
        <v>46080.114583333336</v>
      </c>
      <c r="K429">
        <f t="shared" si="20"/>
        <v>1772160300</v>
      </c>
    </row>
    <row r="430" spans="1:11" x14ac:dyDescent="0.55000000000000004">
      <c r="A430">
        <v>1772160598</v>
      </c>
      <c r="B430" t="s">
        <v>6</v>
      </c>
      <c r="C430" t="s">
        <v>7</v>
      </c>
      <c r="D430">
        <v>5177.7700000000004</v>
      </c>
      <c r="E430">
        <v>0</v>
      </c>
      <c r="F430">
        <v>5173.6099999999997</v>
      </c>
      <c r="G430">
        <v>5184.1899999999996</v>
      </c>
      <c r="I430" s="1">
        <f t="shared" si="18"/>
        <v>46080.118032407408</v>
      </c>
      <c r="J430" s="2">
        <f t="shared" si="19"/>
        <v>46080.118055555555</v>
      </c>
      <c r="K430">
        <f t="shared" si="20"/>
        <v>1772160600</v>
      </c>
    </row>
    <row r="431" spans="1:11" x14ac:dyDescent="0.55000000000000004">
      <c r="A431">
        <v>1772160898</v>
      </c>
      <c r="B431" t="s">
        <v>6</v>
      </c>
      <c r="C431" t="s">
        <v>7</v>
      </c>
      <c r="D431">
        <v>5183.68</v>
      </c>
      <c r="E431">
        <v>0</v>
      </c>
      <c r="F431">
        <v>0</v>
      </c>
      <c r="G431">
        <v>5184.01</v>
      </c>
      <c r="I431" s="1">
        <f t="shared" si="18"/>
        <v>46080.121504629627</v>
      </c>
      <c r="J431" s="2">
        <f t="shared" si="19"/>
        <v>46080.121527777781</v>
      </c>
      <c r="K431">
        <f t="shared" si="20"/>
        <v>1772160900</v>
      </c>
    </row>
    <row r="432" spans="1:11" x14ac:dyDescent="0.55000000000000004">
      <c r="A432">
        <v>1772161198</v>
      </c>
      <c r="B432" t="s">
        <v>6</v>
      </c>
      <c r="C432" t="s">
        <v>7</v>
      </c>
      <c r="D432">
        <v>5182.75</v>
      </c>
      <c r="E432">
        <v>0</v>
      </c>
      <c r="F432">
        <v>0</v>
      </c>
      <c r="G432">
        <v>5183.96</v>
      </c>
      <c r="I432" s="1">
        <f t="shared" si="18"/>
        <v>46080.124976851846</v>
      </c>
      <c r="J432" s="2">
        <f t="shared" si="19"/>
        <v>46080.125</v>
      </c>
      <c r="K432">
        <f t="shared" si="20"/>
        <v>1772161200</v>
      </c>
    </row>
    <row r="433" spans="1:11" x14ac:dyDescent="0.55000000000000004">
      <c r="A433">
        <v>1772161498</v>
      </c>
      <c r="B433" t="s">
        <v>6</v>
      </c>
      <c r="C433" t="s">
        <v>7</v>
      </c>
      <c r="D433">
        <v>5183.04</v>
      </c>
      <c r="E433">
        <v>0</v>
      </c>
      <c r="F433">
        <v>0</v>
      </c>
      <c r="G433">
        <v>5183.88</v>
      </c>
      <c r="I433" s="1">
        <f t="shared" si="18"/>
        <v>46080.128449074073</v>
      </c>
      <c r="J433" s="2">
        <f t="shared" si="19"/>
        <v>46080.128472222219</v>
      </c>
      <c r="K433">
        <f t="shared" si="20"/>
        <v>1772161500</v>
      </c>
    </row>
    <row r="434" spans="1:11" x14ac:dyDescent="0.55000000000000004">
      <c r="A434">
        <v>1772161798</v>
      </c>
      <c r="B434" t="s">
        <v>6</v>
      </c>
      <c r="C434" t="s">
        <v>7</v>
      </c>
      <c r="D434">
        <v>5182.8999999999996</v>
      </c>
      <c r="E434">
        <v>0</v>
      </c>
      <c r="F434">
        <v>0</v>
      </c>
      <c r="G434">
        <v>5183.79</v>
      </c>
      <c r="I434" s="1">
        <f t="shared" si="18"/>
        <v>46080.131921296299</v>
      </c>
      <c r="J434" s="2">
        <f t="shared" si="19"/>
        <v>46080.131944444445</v>
      </c>
      <c r="K434">
        <f t="shared" si="20"/>
        <v>1772161800</v>
      </c>
    </row>
    <row r="435" spans="1:11" x14ac:dyDescent="0.55000000000000004">
      <c r="A435">
        <v>1772162098</v>
      </c>
      <c r="B435" t="s">
        <v>6</v>
      </c>
      <c r="C435" t="s">
        <v>7</v>
      </c>
      <c r="D435">
        <v>5183.78</v>
      </c>
      <c r="E435">
        <v>0</v>
      </c>
      <c r="F435">
        <v>0</v>
      </c>
      <c r="G435">
        <v>5183.76</v>
      </c>
      <c r="I435" s="1">
        <f t="shared" si="18"/>
        <v>46080.135393518518</v>
      </c>
      <c r="J435" s="2">
        <f t="shared" si="19"/>
        <v>46080.135416666664</v>
      </c>
      <c r="K435">
        <f t="shared" si="20"/>
        <v>1772162100</v>
      </c>
    </row>
    <row r="436" spans="1:11" x14ac:dyDescent="0.55000000000000004">
      <c r="A436">
        <v>1772162398</v>
      </c>
      <c r="B436" t="s">
        <v>6</v>
      </c>
      <c r="C436" t="s">
        <v>7</v>
      </c>
      <c r="D436">
        <v>5185.07</v>
      </c>
      <c r="E436">
        <v>0</v>
      </c>
      <c r="F436">
        <v>0</v>
      </c>
      <c r="G436">
        <v>5183.78</v>
      </c>
      <c r="I436" s="1">
        <f t="shared" si="18"/>
        <v>46080.138865740737</v>
      </c>
      <c r="J436" s="2">
        <f t="shared" si="19"/>
        <v>46080.138888888891</v>
      </c>
      <c r="K436">
        <f t="shared" si="20"/>
        <v>1772162400</v>
      </c>
    </row>
    <row r="437" spans="1:11" x14ac:dyDescent="0.55000000000000004">
      <c r="A437">
        <v>1772162698</v>
      </c>
      <c r="B437" t="s">
        <v>6</v>
      </c>
      <c r="C437" t="s">
        <v>7</v>
      </c>
      <c r="D437">
        <v>5186.8900000000003</v>
      </c>
      <c r="E437">
        <v>0</v>
      </c>
      <c r="F437">
        <v>0</v>
      </c>
      <c r="G437">
        <v>5183.99</v>
      </c>
      <c r="I437" s="1">
        <f t="shared" si="18"/>
        <v>46080.142337962963</v>
      </c>
      <c r="J437" s="2">
        <f t="shared" si="19"/>
        <v>46080.142361111109</v>
      </c>
      <c r="K437">
        <f t="shared" si="20"/>
        <v>1772162700</v>
      </c>
    </row>
    <row r="438" spans="1:11" x14ac:dyDescent="0.55000000000000004">
      <c r="A438">
        <v>1772162998</v>
      </c>
      <c r="B438" t="s">
        <v>6</v>
      </c>
      <c r="C438" t="s">
        <v>7</v>
      </c>
      <c r="D438">
        <v>5187.76</v>
      </c>
      <c r="E438">
        <v>0</v>
      </c>
      <c r="F438">
        <v>0</v>
      </c>
      <c r="G438">
        <v>5184.24</v>
      </c>
      <c r="I438" s="1">
        <f t="shared" si="18"/>
        <v>46080.145810185189</v>
      </c>
      <c r="J438" s="2">
        <f t="shared" si="19"/>
        <v>46080.145833333336</v>
      </c>
      <c r="K438">
        <f t="shared" si="20"/>
        <v>1772163000</v>
      </c>
    </row>
    <row r="439" spans="1:11" x14ac:dyDescent="0.55000000000000004">
      <c r="A439">
        <v>1772163298</v>
      </c>
      <c r="B439" t="s">
        <v>6</v>
      </c>
      <c r="C439" t="s">
        <v>7</v>
      </c>
      <c r="D439">
        <v>5186.55</v>
      </c>
      <c r="E439">
        <v>0</v>
      </c>
      <c r="F439">
        <v>0</v>
      </c>
      <c r="G439">
        <v>5184.3599999999997</v>
      </c>
      <c r="I439" s="1">
        <f t="shared" si="18"/>
        <v>46080.149282407408</v>
      </c>
      <c r="J439" s="2">
        <f t="shared" si="19"/>
        <v>46080.149305555555</v>
      </c>
      <c r="K439">
        <f t="shared" si="20"/>
        <v>1772163300</v>
      </c>
    </row>
    <row r="440" spans="1:11" x14ac:dyDescent="0.55000000000000004">
      <c r="A440">
        <v>1772163598</v>
      </c>
      <c r="B440" t="s">
        <v>6</v>
      </c>
      <c r="C440" t="s">
        <v>7</v>
      </c>
      <c r="D440">
        <v>5187.17</v>
      </c>
      <c r="E440">
        <v>0</v>
      </c>
      <c r="F440">
        <v>0</v>
      </c>
      <c r="G440">
        <v>5184.54</v>
      </c>
      <c r="I440" s="1">
        <f t="shared" si="18"/>
        <v>46080.152754629627</v>
      </c>
      <c r="J440" s="2">
        <f t="shared" si="19"/>
        <v>46080.152777777781</v>
      </c>
      <c r="K440">
        <f t="shared" si="20"/>
        <v>1772163600</v>
      </c>
    </row>
    <row r="441" spans="1:11" x14ac:dyDescent="0.55000000000000004">
      <c r="A441">
        <v>1772163898</v>
      </c>
      <c r="B441" t="s">
        <v>6</v>
      </c>
      <c r="C441" t="s">
        <v>7</v>
      </c>
      <c r="D441">
        <v>5189.7</v>
      </c>
      <c r="E441">
        <v>0</v>
      </c>
      <c r="F441">
        <v>0</v>
      </c>
      <c r="G441">
        <v>5184.8599999999997</v>
      </c>
      <c r="I441" s="1">
        <f t="shared" si="18"/>
        <v>46080.156226851846</v>
      </c>
      <c r="J441" s="2">
        <f t="shared" si="19"/>
        <v>46080.15625</v>
      </c>
      <c r="K441">
        <f t="shared" si="20"/>
        <v>1772163900</v>
      </c>
    </row>
    <row r="442" spans="1:11" x14ac:dyDescent="0.55000000000000004">
      <c r="A442">
        <v>1772164198</v>
      </c>
      <c r="B442" t="s">
        <v>6</v>
      </c>
      <c r="C442" t="s">
        <v>7</v>
      </c>
      <c r="D442">
        <v>5189.59</v>
      </c>
      <c r="E442">
        <v>5190.4399999999996</v>
      </c>
      <c r="F442">
        <v>0</v>
      </c>
      <c r="G442">
        <v>5185.2</v>
      </c>
      <c r="I442" s="1">
        <f t="shared" si="18"/>
        <v>46080.159699074073</v>
      </c>
      <c r="J442" s="2">
        <f t="shared" si="19"/>
        <v>46080.159722222219</v>
      </c>
      <c r="K442">
        <f t="shared" si="20"/>
        <v>1772164200</v>
      </c>
    </row>
    <row r="443" spans="1:11" x14ac:dyDescent="0.55000000000000004">
      <c r="A443">
        <v>1772164498</v>
      </c>
      <c r="B443" t="s">
        <v>6</v>
      </c>
      <c r="C443" t="s">
        <v>7</v>
      </c>
      <c r="D443">
        <v>5184</v>
      </c>
      <c r="E443">
        <v>0</v>
      </c>
      <c r="F443">
        <v>0</v>
      </c>
      <c r="G443">
        <v>5185.2700000000004</v>
      </c>
      <c r="I443" s="1">
        <f t="shared" si="18"/>
        <v>46080.163171296299</v>
      </c>
      <c r="J443" s="2">
        <f t="shared" si="19"/>
        <v>46080.163194444445</v>
      </c>
      <c r="K443">
        <f t="shared" si="20"/>
        <v>1772164500</v>
      </c>
    </row>
    <row r="444" spans="1:11" x14ac:dyDescent="0.55000000000000004">
      <c r="A444">
        <v>1772164798</v>
      </c>
      <c r="B444" t="s">
        <v>6</v>
      </c>
      <c r="C444" t="s">
        <v>7</v>
      </c>
      <c r="D444">
        <v>5185.32</v>
      </c>
      <c r="E444">
        <v>0</v>
      </c>
      <c r="F444">
        <v>0</v>
      </c>
      <c r="G444">
        <v>5185.25</v>
      </c>
      <c r="I444" s="1">
        <f t="shared" si="18"/>
        <v>46080.166643518518</v>
      </c>
      <c r="J444" s="2">
        <f t="shared" si="19"/>
        <v>46080.166666666664</v>
      </c>
      <c r="K444">
        <f t="shared" si="20"/>
        <v>1772164800</v>
      </c>
    </row>
    <row r="445" spans="1:11" x14ac:dyDescent="0.55000000000000004">
      <c r="A445">
        <v>1772165098</v>
      </c>
      <c r="B445" t="s">
        <v>6</v>
      </c>
      <c r="C445" t="s">
        <v>7</v>
      </c>
      <c r="D445">
        <v>5185.8900000000003</v>
      </c>
      <c r="E445">
        <v>0</v>
      </c>
      <c r="F445">
        <v>0</v>
      </c>
      <c r="G445">
        <v>5185.32</v>
      </c>
      <c r="I445" s="1">
        <f t="shared" si="18"/>
        <v>46080.170115740737</v>
      </c>
      <c r="J445" s="2">
        <f t="shared" si="19"/>
        <v>46080.170138888891</v>
      </c>
      <c r="K445">
        <f t="shared" si="20"/>
        <v>1772165100</v>
      </c>
    </row>
    <row r="446" spans="1:11" x14ac:dyDescent="0.55000000000000004">
      <c r="A446">
        <v>1772165398</v>
      </c>
      <c r="B446" t="s">
        <v>6</v>
      </c>
      <c r="C446" t="s">
        <v>7</v>
      </c>
      <c r="D446">
        <v>5186.6099999999997</v>
      </c>
      <c r="E446">
        <v>0</v>
      </c>
      <c r="F446">
        <v>0</v>
      </c>
      <c r="G446">
        <v>5185.3500000000004</v>
      </c>
      <c r="I446" s="1">
        <f t="shared" si="18"/>
        <v>46080.173587962963</v>
      </c>
      <c r="J446" s="2">
        <f t="shared" si="19"/>
        <v>46080.173611111109</v>
      </c>
      <c r="K446">
        <f t="shared" si="20"/>
        <v>1772165400</v>
      </c>
    </row>
    <row r="447" spans="1:11" x14ac:dyDescent="0.55000000000000004">
      <c r="A447">
        <v>1772165698</v>
      </c>
      <c r="B447" t="s">
        <v>6</v>
      </c>
      <c r="C447" t="s">
        <v>7</v>
      </c>
      <c r="D447">
        <v>5184.83</v>
      </c>
      <c r="E447">
        <v>0</v>
      </c>
      <c r="F447">
        <v>0</v>
      </c>
      <c r="G447">
        <v>5185.3599999999997</v>
      </c>
      <c r="I447" s="1">
        <f t="shared" si="18"/>
        <v>46080.177060185189</v>
      </c>
      <c r="J447" s="2">
        <f t="shared" si="19"/>
        <v>46080.177083333336</v>
      </c>
      <c r="K447">
        <f t="shared" si="20"/>
        <v>1772165700</v>
      </c>
    </row>
    <row r="448" spans="1:11" x14ac:dyDescent="0.55000000000000004">
      <c r="A448">
        <v>1772165998</v>
      </c>
      <c r="B448" t="s">
        <v>6</v>
      </c>
      <c r="C448" t="s">
        <v>7</v>
      </c>
      <c r="D448">
        <v>5187.8599999999997</v>
      </c>
      <c r="E448">
        <v>0</v>
      </c>
      <c r="F448">
        <v>0</v>
      </c>
      <c r="G448">
        <v>5185.3900000000003</v>
      </c>
      <c r="I448" s="1">
        <f t="shared" si="18"/>
        <v>46080.180532407408</v>
      </c>
      <c r="J448" s="2">
        <f t="shared" si="19"/>
        <v>46080.180555555555</v>
      </c>
      <c r="K448">
        <f t="shared" si="20"/>
        <v>1772166000</v>
      </c>
    </row>
    <row r="449" spans="1:11" x14ac:dyDescent="0.55000000000000004">
      <c r="A449">
        <v>1772166298</v>
      </c>
      <c r="B449" t="s">
        <v>6</v>
      </c>
      <c r="C449" t="s">
        <v>7</v>
      </c>
      <c r="D449">
        <v>5187.37</v>
      </c>
      <c r="E449">
        <v>0</v>
      </c>
      <c r="F449">
        <v>0</v>
      </c>
      <c r="G449">
        <v>5185.5600000000004</v>
      </c>
      <c r="I449" s="1">
        <f t="shared" si="18"/>
        <v>46080.184004629627</v>
      </c>
      <c r="J449" s="2">
        <f t="shared" si="19"/>
        <v>46080.184027777781</v>
      </c>
      <c r="K449">
        <f t="shared" si="20"/>
        <v>1772166300</v>
      </c>
    </row>
    <row r="450" spans="1:11" x14ac:dyDescent="0.55000000000000004">
      <c r="A450">
        <v>1772166598</v>
      </c>
      <c r="B450" t="s">
        <v>6</v>
      </c>
      <c r="C450" t="s">
        <v>7</v>
      </c>
      <c r="D450">
        <v>5186.79</v>
      </c>
      <c r="E450">
        <v>0</v>
      </c>
      <c r="F450">
        <v>0</v>
      </c>
      <c r="G450">
        <v>5185.63</v>
      </c>
      <c r="I450" s="1">
        <f t="shared" ref="I450:I501" si="21">(A450/86400)+25569</f>
        <v>46080.187476851846</v>
      </c>
      <c r="J450" s="2">
        <f t="shared" ref="J450:J501" si="22">CEILING(INT(I450*1440)/1440*288,1)/288</f>
        <v>46080.1875</v>
      </c>
      <c r="K450">
        <f t="shared" si="20"/>
        <v>1772166600</v>
      </c>
    </row>
    <row r="451" spans="1:11" x14ac:dyDescent="0.55000000000000004">
      <c r="A451">
        <v>1772166898</v>
      </c>
      <c r="B451" t="s">
        <v>6</v>
      </c>
      <c r="C451" t="s">
        <v>7</v>
      </c>
      <c r="D451">
        <v>5187.75</v>
      </c>
      <c r="E451">
        <v>0</v>
      </c>
      <c r="F451">
        <v>0</v>
      </c>
      <c r="G451">
        <v>5185.78</v>
      </c>
      <c r="I451" s="1">
        <f t="shared" si="21"/>
        <v>46080.190949074073</v>
      </c>
      <c r="J451" s="2">
        <f t="shared" si="22"/>
        <v>46080.190972222219</v>
      </c>
      <c r="K451">
        <f t="shared" ref="K451:K501" si="23">MROUND((J451-25569)*86400,300)</f>
        <v>1772166900</v>
      </c>
    </row>
    <row r="452" spans="1:11" x14ac:dyDescent="0.55000000000000004">
      <c r="A452">
        <v>1772167198</v>
      </c>
      <c r="B452" t="s">
        <v>6</v>
      </c>
      <c r="C452" t="s">
        <v>7</v>
      </c>
      <c r="D452">
        <v>5187.34</v>
      </c>
      <c r="E452">
        <v>0</v>
      </c>
      <c r="F452">
        <v>0</v>
      </c>
      <c r="G452">
        <v>5185.8900000000003</v>
      </c>
      <c r="I452" s="1">
        <f t="shared" si="21"/>
        <v>46080.194421296299</v>
      </c>
      <c r="J452" s="2">
        <f t="shared" si="22"/>
        <v>46080.194444444445</v>
      </c>
      <c r="K452">
        <f t="shared" si="23"/>
        <v>1772167200</v>
      </c>
    </row>
    <row r="453" spans="1:11" x14ac:dyDescent="0.55000000000000004">
      <c r="A453">
        <v>1772167498</v>
      </c>
      <c r="B453" t="s">
        <v>6</v>
      </c>
      <c r="C453" t="s">
        <v>7</v>
      </c>
      <c r="D453">
        <v>5185.67</v>
      </c>
      <c r="E453">
        <v>0</v>
      </c>
      <c r="F453">
        <v>0</v>
      </c>
      <c r="G453">
        <v>5185.91</v>
      </c>
      <c r="I453" s="1">
        <f t="shared" si="21"/>
        <v>46080.197893518518</v>
      </c>
      <c r="J453" s="2">
        <f t="shared" si="22"/>
        <v>46080.197916666664</v>
      </c>
      <c r="K453">
        <f t="shared" si="23"/>
        <v>1772167500</v>
      </c>
    </row>
    <row r="454" spans="1:11" x14ac:dyDescent="0.55000000000000004">
      <c r="A454">
        <v>1772167798</v>
      </c>
      <c r="B454" t="s">
        <v>6</v>
      </c>
      <c r="C454" t="s">
        <v>7</v>
      </c>
      <c r="D454">
        <v>5183.22</v>
      </c>
      <c r="E454">
        <v>0</v>
      </c>
      <c r="F454">
        <v>0</v>
      </c>
      <c r="G454">
        <v>5185.7700000000004</v>
      </c>
      <c r="I454" s="1">
        <f t="shared" si="21"/>
        <v>46080.201365740737</v>
      </c>
      <c r="J454" s="2">
        <f t="shared" si="22"/>
        <v>46080.201388888891</v>
      </c>
      <c r="K454">
        <f t="shared" si="23"/>
        <v>1772167800</v>
      </c>
    </row>
    <row r="455" spans="1:11" x14ac:dyDescent="0.55000000000000004">
      <c r="A455">
        <v>1772168098</v>
      </c>
      <c r="B455" t="s">
        <v>6</v>
      </c>
      <c r="C455" t="s">
        <v>7</v>
      </c>
      <c r="D455">
        <v>5181.88</v>
      </c>
      <c r="E455">
        <v>0</v>
      </c>
      <c r="F455">
        <v>5181.05</v>
      </c>
      <c r="G455">
        <v>5185.54</v>
      </c>
      <c r="I455" s="1">
        <f t="shared" si="21"/>
        <v>46080.204837962963</v>
      </c>
      <c r="J455" s="2">
        <f t="shared" si="22"/>
        <v>46080.204861111109</v>
      </c>
      <c r="K455">
        <f t="shared" si="23"/>
        <v>1772168100</v>
      </c>
    </row>
    <row r="456" spans="1:11" x14ac:dyDescent="0.55000000000000004">
      <c r="A456">
        <v>1772168398</v>
      </c>
      <c r="B456" t="s">
        <v>6</v>
      </c>
      <c r="C456" t="s">
        <v>7</v>
      </c>
      <c r="D456">
        <v>5184.54</v>
      </c>
      <c r="E456">
        <v>0</v>
      </c>
      <c r="F456">
        <v>0</v>
      </c>
      <c r="G456">
        <v>5185.3999999999996</v>
      </c>
      <c r="I456" s="1">
        <f t="shared" si="21"/>
        <v>46080.208310185189</v>
      </c>
      <c r="J456" s="2">
        <f t="shared" si="22"/>
        <v>46080.208333333336</v>
      </c>
      <c r="K456">
        <f t="shared" si="23"/>
        <v>1772168400</v>
      </c>
    </row>
    <row r="457" spans="1:11" x14ac:dyDescent="0.55000000000000004">
      <c r="A457">
        <v>1772168698</v>
      </c>
      <c r="B457" t="s">
        <v>6</v>
      </c>
      <c r="C457" t="s">
        <v>7</v>
      </c>
      <c r="D457">
        <v>5185.09</v>
      </c>
      <c r="E457">
        <v>0</v>
      </c>
      <c r="F457">
        <v>0</v>
      </c>
      <c r="G457">
        <v>5185.38</v>
      </c>
      <c r="I457" s="1">
        <f t="shared" si="21"/>
        <v>46080.211782407408</v>
      </c>
      <c r="J457" s="2">
        <f t="shared" si="22"/>
        <v>46080.211805555555</v>
      </c>
      <c r="K457">
        <f t="shared" si="23"/>
        <v>1772168700</v>
      </c>
    </row>
    <row r="458" spans="1:11" x14ac:dyDescent="0.55000000000000004">
      <c r="A458">
        <v>1772168998</v>
      </c>
      <c r="B458" t="s">
        <v>6</v>
      </c>
      <c r="C458" t="s">
        <v>7</v>
      </c>
      <c r="D458">
        <v>5187.34</v>
      </c>
      <c r="E458">
        <v>0</v>
      </c>
      <c r="F458">
        <v>0</v>
      </c>
      <c r="G458">
        <v>5185.46</v>
      </c>
      <c r="I458" s="1">
        <f t="shared" si="21"/>
        <v>46080.215254629627</v>
      </c>
      <c r="J458" s="2">
        <f t="shared" si="22"/>
        <v>46080.215277777781</v>
      </c>
      <c r="K458">
        <f t="shared" si="23"/>
        <v>1772169000</v>
      </c>
    </row>
    <row r="459" spans="1:11" x14ac:dyDescent="0.55000000000000004">
      <c r="A459">
        <v>1772169298</v>
      </c>
      <c r="B459" t="s">
        <v>6</v>
      </c>
      <c r="C459" t="s">
        <v>7</v>
      </c>
      <c r="D459">
        <v>5186.4799999999996</v>
      </c>
      <c r="E459">
        <v>0</v>
      </c>
      <c r="F459">
        <v>0</v>
      </c>
      <c r="G459">
        <v>5185.54</v>
      </c>
      <c r="I459" s="1">
        <f t="shared" si="21"/>
        <v>46080.218726851846</v>
      </c>
      <c r="J459" s="2">
        <f t="shared" si="22"/>
        <v>46080.21875</v>
      </c>
      <c r="K459">
        <f t="shared" si="23"/>
        <v>1772169300</v>
      </c>
    </row>
    <row r="460" spans="1:11" x14ac:dyDescent="0.55000000000000004">
      <c r="A460">
        <v>1772169598</v>
      </c>
      <c r="B460" t="s">
        <v>6</v>
      </c>
      <c r="C460" t="s">
        <v>7</v>
      </c>
      <c r="D460">
        <v>5189.16</v>
      </c>
      <c r="E460">
        <v>0</v>
      </c>
      <c r="F460">
        <v>0</v>
      </c>
      <c r="G460">
        <v>5185.74</v>
      </c>
      <c r="I460" s="1">
        <f t="shared" si="21"/>
        <v>46080.222199074073</v>
      </c>
      <c r="J460" s="2">
        <f t="shared" si="22"/>
        <v>46080.222222222219</v>
      </c>
      <c r="K460">
        <f t="shared" si="23"/>
        <v>1772169600</v>
      </c>
    </row>
    <row r="461" spans="1:11" x14ac:dyDescent="0.55000000000000004">
      <c r="A461">
        <v>1772169898</v>
      </c>
      <c r="B461" t="s">
        <v>6</v>
      </c>
      <c r="C461" t="s">
        <v>7</v>
      </c>
      <c r="D461">
        <v>5194.8</v>
      </c>
      <c r="E461">
        <v>0</v>
      </c>
      <c r="F461">
        <v>0</v>
      </c>
      <c r="G461">
        <v>5186.25</v>
      </c>
      <c r="I461" s="1">
        <f t="shared" si="21"/>
        <v>46080.225671296299</v>
      </c>
      <c r="J461" s="2">
        <f t="shared" si="22"/>
        <v>46080.225694444445</v>
      </c>
      <c r="K461">
        <f t="shared" si="23"/>
        <v>1772169900</v>
      </c>
    </row>
    <row r="462" spans="1:11" x14ac:dyDescent="0.55000000000000004">
      <c r="A462">
        <v>1772170198</v>
      </c>
      <c r="B462" t="s">
        <v>6</v>
      </c>
      <c r="C462" t="s">
        <v>7</v>
      </c>
      <c r="D462">
        <v>5196.26</v>
      </c>
      <c r="E462">
        <v>0</v>
      </c>
      <c r="F462">
        <v>0</v>
      </c>
      <c r="G462">
        <v>5186.95</v>
      </c>
      <c r="I462" s="1">
        <f t="shared" si="21"/>
        <v>46080.229143518518</v>
      </c>
      <c r="J462" s="2">
        <f t="shared" si="22"/>
        <v>46080.229166666664</v>
      </c>
      <c r="K462">
        <f t="shared" si="23"/>
        <v>1772170200</v>
      </c>
    </row>
    <row r="463" spans="1:11" x14ac:dyDescent="0.55000000000000004">
      <c r="A463">
        <v>1772170498</v>
      </c>
      <c r="B463" t="s">
        <v>6</v>
      </c>
      <c r="C463" t="s">
        <v>7</v>
      </c>
      <c r="D463">
        <v>5194.54</v>
      </c>
      <c r="E463">
        <v>0</v>
      </c>
      <c r="F463">
        <v>0</v>
      </c>
      <c r="G463">
        <v>5187.42</v>
      </c>
      <c r="I463" s="1">
        <f t="shared" si="21"/>
        <v>46080.232615740737</v>
      </c>
      <c r="J463" s="2">
        <f t="shared" si="22"/>
        <v>46080.232638888891</v>
      </c>
      <c r="K463">
        <f t="shared" si="23"/>
        <v>1772170500</v>
      </c>
    </row>
    <row r="464" spans="1:11" x14ac:dyDescent="0.55000000000000004">
      <c r="A464">
        <v>1772170798</v>
      </c>
      <c r="B464" t="s">
        <v>6</v>
      </c>
      <c r="C464" t="s">
        <v>7</v>
      </c>
      <c r="D464">
        <v>5191.87</v>
      </c>
      <c r="E464">
        <v>0</v>
      </c>
      <c r="F464">
        <v>0</v>
      </c>
      <c r="G464">
        <v>5187.78</v>
      </c>
      <c r="I464" s="1">
        <f t="shared" si="21"/>
        <v>46080.236087962963</v>
      </c>
      <c r="J464" s="2">
        <f t="shared" si="22"/>
        <v>46080.236111111109</v>
      </c>
      <c r="K464">
        <f t="shared" si="23"/>
        <v>1772170800</v>
      </c>
    </row>
    <row r="465" spans="1:11" x14ac:dyDescent="0.55000000000000004">
      <c r="A465">
        <v>1772171098</v>
      </c>
      <c r="B465" t="s">
        <v>6</v>
      </c>
      <c r="C465" t="s">
        <v>7</v>
      </c>
      <c r="D465">
        <v>5191.26</v>
      </c>
      <c r="E465">
        <v>0</v>
      </c>
      <c r="F465">
        <v>0</v>
      </c>
      <c r="G465">
        <v>5188.08</v>
      </c>
      <c r="I465" s="1">
        <f t="shared" si="21"/>
        <v>46080.239560185189</v>
      </c>
      <c r="J465" s="2">
        <f t="shared" si="22"/>
        <v>46080.239583333336</v>
      </c>
      <c r="K465">
        <f t="shared" si="23"/>
        <v>1772171100</v>
      </c>
    </row>
    <row r="466" spans="1:11" x14ac:dyDescent="0.55000000000000004">
      <c r="A466">
        <v>1772171398</v>
      </c>
      <c r="B466" t="s">
        <v>6</v>
      </c>
      <c r="C466" t="s">
        <v>7</v>
      </c>
      <c r="D466">
        <v>5194.8599999999997</v>
      </c>
      <c r="E466">
        <v>0</v>
      </c>
      <c r="F466">
        <v>0</v>
      </c>
      <c r="G466">
        <v>5188.51</v>
      </c>
      <c r="I466" s="1">
        <f t="shared" si="21"/>
        <v>46080.243032407408</v>
      </c>
      <c r="J466" s="2">
        <f t="shared" si="22"/>
        <v>46080.243055555555</v>
      </c>
      <c r="K466">
        <f t="shared" si="23"/>
        <v>1772171400</v>
      </c>
    </row>
    <row r="467" spans="1:11" x14ac:dyDescent="0.55000000000000004">
      <c r="A467">
        <v>1772171698</v>
      </c>
      <c r="B467" t="s">
        <v>6</v>
      </c>
      <c r="C467" t="s">
        <v>7</v>
      </c>
      <c r="D467">
        <v>5197.92</v>
      </c>
      <c r="E467">
        <v>5200.3599999999997</v>
      </c>
      <c r="F467">
        <v>0</v>
      </c>
      <c r="G467">
        <v>5189.1499999999996</v>
      </c>
      <c r="I467" s="1">
        <f t="shared" si="21"/>
        <v>46080.246504629627</v>
      </c>
      <c r="J467" s="2">
        <f t="shared" si="22"/>
        <v>46080.246527777781</v>
      </c>
      <c r="K467">
        <f t="shared" si="23"/>
        <v>1772171700</v>
      </c>
    </row>
    <row r="468" spans="1:11" x14ac:dyDescent="0.55000000000000004">
      <c r="A468">
        <v>1772171998</v>
      </c>
      <c r="B468" t="s">
        <v>6</v>
      </c>
      <c r="C468" t="s">
        <v>7</v>
      </c>
      <c r="D468">
        <v>5193.54</v>
      </c>
      <c r="E468">
        <v>0</v>
      </c>
      <c r="F468">
        <v>0</v>
      </c>
      <c r="G468">
        <v>5189.5600000000004</v>
      </c>
      <c r="I468" s="1">
        <f t="shared" si="21"/>
        <v>46080.249976851846</v>
      </c>
      <c r="J468" s="2">
        <f t="shared" si="22"/>
        <v>46080.25</v>
      </c>
      <c r="K468">
        <f t="shared" si="23"/>
        <v>1772172000</v>
      </c>
    </row>
    <row r="469" spans="1:11" x14ac:dyDescent="0.55000000000000004">
      <c r="A469">
        <v>1772172298</v>
      </c>
      <c r="B469" t="s">
        <v>6</v>
      </c>
      <c r="C469" t="s">
        <v>7</v>
      </c>
      <c r="D469">
        <v>5194.7299999999996</v>
      </c>
      <c r="E469">
        <v>0</v>
      </c>
      <c r="F469">
        <v>0</v>
      </c>
      <c r="G469">
        <v>5189.9399999999996</v>
      </c>
      <c r="I469" s="1">
        <f t="shared" si="21"/>
        <v>46080.253449074073</v>
      </c>
      <c r="J469" s="2">
        <f t="shared" si="22"/>
        <v>46080.253472222219</v>
      </c>
      <c r="K469">
        <f t="shared" si="23"/>
        <v>1772172300</v>
      </c>
    </row>
    <row r="470" spans="1:11" x14ac:dyDescent="0.55000000000000004">
      <c r="A470">
        <v>1772172598</v>
      </c>
      <c r="B470" t="s">
        <v>6</v>
      </c>
      <c r="C470" t="s">
        <v>7</v>
      </c>
      <c r="D470">
        <v>5197.1400000000003</v>
      </c>
      <c r="E470">
        <v>0</v>
      </c>
      <c r="F470">
        <v>0</v>
      </c>
      <c r="G470">
        <v>5190.43</v>
      </c>
      <c r="I470" s="1">
        <f t="shared" si="21"/>
        <v>46080.256921296299</v>
      </c>
      <c r="J470" s="2">
        <f t="shared" si="22"/>
        <v>46080.256944444445</v>
      </c>
      <c r="K470">
        <f t="shared" si="23"/>
        <v>1772172600</v>
      </c>
    </row>
    <row r="471" spans="1:11" x14ac:dyDescent="0.55000000000000004">
      <c r="A471">
        <v>1772172898</v>
      </c>
      <c r="B471" t="s">
        <v>6</v>
      </c>
      <c r="C471" t="s">
        <v>7</v>
      </c>
      <c r="D471">
        <v>5195.58</v>
      </c>
      <c r="E471">
        <v>0</v>
      </c>
      <c r="F471">
        <v>0</v>
      </c>
      <c r="G471">
        <v>5190.87</v>
      </c>
      <c r="I471" s="1">
        <f t="shared" si="21"/>
        <v>46080.260393518518</v>
      </c>
      <c r="J471" s="2">
        <f t="shared" si="22"/>
        <v>46080.260416666664</v>
      </c>
      <c r="K471">
        <f t="shared" si="23"/>
        <v>1772172900</v>
      </c>
    </row>
    <row r="472" spans="1:11" x14ac:dyDescent="0.55000000000000004">
      <c r="A472">
        <v>1772173198</v>
      </c>
      <c r="B472" t="s">
        <v>6</v>
      </c>
      <c r="C472" t="s">
        <v>7</v>
      </c>
      <c r="D472">
        <v>5195</v>
      </c>
      <c r="E472">
        <v>0</v>
      </c>
      <c r="F472">
        <v>0</v>
      </c>
      <c r="G472">
        <v>5191.1899999999996</v>
      </c>
      <c r="I472" s="1">
        <f t="shared" si="21"/>
        <v>46080.263865740737</v>
      </c>
      <c r="J472" s="2">
        <f t="shared" si="22"/>
        <v>46080.263888888891</v>
      </c>
      <c r="K472">
        <f t="shared" si="23"/>
        <v>1772173200</v>
      </c>
    </row>
    <row r="473" spans="1:11" x14ac:dyDescent="0.55000000000000004">
      <c r="A473">
        <v>1772173498</v>
      </c>
      <c r="B473" t="s">
        <v>6</v>
      </c>
      <c r="C473" t="s">
        <v>7</v>
      </c>
      <c r="D473">
        <v>5193.22</v>
      </c>
      <c r="E473">
        <v>0</v>
      </c>
      <c r="F473">
        <v>0</v>
      </c>
      <c r="G473">
        <v>5191.37</v>
      </c>
      <c r="I473" s="1">
        <f t="shared" si="21"/>
        <v>46080.267337962963</v>
      </c>
      <c r="J473" s="2">
        <f t="shared" si="22"/>
        <v>46080.267361111109</v>
      </c>
      <c r="K473">
        <f t="shared" si="23"/>
        <v>1772173500</v>
      </c>
    </row>
    <row r="474" spans="1:11" x14ac:dyDescent="0.55000000000000004">
      <c r="A474">
        <v>1772173798</v>
      </c>
      <c r="B474" t="s">
        <v>6</v>
      </c>
      <c r="C474" t="s">
        <v>7</v>
      </c>
      <c r="D474">
        <v>5192.34</v>
      </c>
      <c r="E474">
        <v>0</v>
      </c>
      <c r="F474">
        <v>0</v>
      </c>
      <c r="G474">
        <v>5191.53</v>
      </c>
      <c r="I474" s="1">
        <f t="shared" si="21"/>
        <v>46080.270810185189</v>
      </c>
      <c r="J474" s="2">
        <f t="shared" si="22"/>
        <v>46080.270833333336</v>
      </c>
      <c r="K474">
        <f t="shared" si="23"/>
        <v>1772173800</v>
      </c>
    </row>
    <row r="475" spans="1:11" x14ac:dyDescent="0.55000000000000004">
      <c r="A475">
        <v>1772174098</v>
      </c>
      <c r="B475" t="s">
        <v>6</v>
      </c>
      <c r="C475" t="s">
        <v>7</v>
      </c>
      <c r="D475">
        <v>5194.18</v>
      </c>
      <c r="E475">
        <v>0</v>
      </c>
      <c r="F475">
        <v>0</v>
      </c>
      <c r="G475">
        <v>5191.67</v>
      </c>
      <c r="I475" s="1">
        <f t="shared" si="21"/>
        <v>46080.274282407408</v>
      </c>
      <c r="J475" s="2">
        <f t="shared" si="22"/>
        <v>46080.274305555555</v>
      </c>
      <c r="K475">
        <f t="shared" si="23"/>
        <v>1772174100</v>
      </c>
    </row>
    <row r="476" spans="1:11" x14ac:dyDescent="0.55000000000000004">
      <c r="A476">
        <v>1772174398</v>
      </c>
      <c r="B476" t="s">
        <v>6</v>
      </c>
      <c r="C476" t="s">
        <v>7</v>
      </c>
      <c r="D476">
        <v>5193.45</v>
      </c>
      <c r="E476">
        <v>0</v>
      </c>
      <c r="F476">
        <v>0</v>
      </c>
      <c r="G476">
        <v>5191.8500000000004</v>
      </c>
      <c r="I476" s="1">
        <f t="shared" si="21"/>
        <v>46080.277754629627</v>
      </c>
      <c r="J476" s="2">
        <f t="shared" si="22"/>
        <v>46080.277777777781</v>
      </c>
      <c r="K476">
        <f t="shared" si="23"/>
        <v>1772174400</v>
      </c>
    </row>
    <row r="477" spans="1:11" x14ac:dyDescent="0.55000000000000004">
      <c r="A477">
        <v>1772174698</v>
      </c>
      <c r="B477" t="s">
        <v>6</v>
      </c>
      <c r="C477" t="s">
        <v>7</v>
      </c>
      <c r="D477">
        <v>5191.8900000000003</v>
      </c>
      <c r="E477">
        <v>0</v>
      </c>
      <c r="F477">
        <v>0</v>
      </c>
      <c r="G477">
        <v>5191.8900000000003</v>
      </c>
      <c r="I477" s="1">
        <f t="shared" si="21"/>
        <v>46080.281226851846</v>
      </c>
      <c r="J477" s="2">
        <f t="shared" si="22"/>
        <v>46080.28125</v>
      </c>
      <c r="K477">
        <f t="shared" si="23"/>
        <v>1772174700</v>
      </c>
    </row>
    <row r="478" spans="1:11" x14ac:dyDescent="0.55000000000000004">
      <c r="A478">
        <v>1772174998</v>
      </c>
      <c r="B478" t="s">
        <v>6</v>
      </c>
      <c r="C478" t="s">
        <v>7</v>
      </c>
      <c r="D478">
        <v>5188.8500000000004</v>
      </c>
      <c r="E478">
        <v>0</v>
      </c>
      <c r="F478">
        <v>0</v>
      </c>
      <c r="G478">
        <v>5191.7299999999996</v>
      </c>
      <c r="I478" s="1">
        <f t="shared" si="21"/>
        <v>46080.284699074073</v>
      </c>
      <c r="J478" s="2">
        <f t="shared" si="22"/>
        <v>46080.284722222219</v>
      </c>
      <c r="K478">
        <f t="shared" si="23"/>
        <v>1772175000</v>
      </c>
    </row>
    <row r="479" spans="1:11" x14ac:dyDescent="0.55000000000000004">
      <c r="A479">
        <v>1772175298</v>
      </c>
      <c r="B479" t="s">
        <v>6</v>
      </c>
      <c r="C479" t="s">
        <v>7</v>
      </c>
      <c r="D479">
        <v>5185.71</v>
      </c>
      <c r="E479">
        <v>0</v>
      </c>
      <c r="F479">
        <v>0</v>
      </c>
      <c r="G479">
        <v>5191.3599999999997</v>
      </c>
      <c r="I479" s="1">
        <f t="shared" si="21"/>
        <v>46080.288171296299</v>
      </c>
      <c r="J479" s="2">
        <f t="shared" si="22"/>
        <v>46080.288194444445</v>
      </c>
      <c r="K479">
        <f t="shared" si="23"/>
        <v>1772175300</v>
      </c>
    </row>
    <row r="480" spans="1:11" x14ac:dyDescent="0.55000000000000004">
      <c r="A480">
        <v>1772175598</v>
      </c>
      <c r="B480" t="s">
        <v>6</v>
      </c>
      <c r="C480" t="s">
        <v>7</v>
      </c>
      <c r="D480">
        <v>5185.28</v>
      </c>
      <c r="E480">
        <v>0</v>
      </c>
      <c r="F480">
        <v>0</v>
      </c>
      <c r="G480">
        <v>5190.95</v>
      </c>
      <c r="I480" s="1">
        <f t="shared" si="21"/>
        <v>46080.291643518518</v>
      </c>
      <c r="J480" s="2">
        <f t="shared" si="22"/>
        <v>46080.291666666664</v>
      </c>
      <c r="K480">
        <f t="shared" si="23"/>
        <v>1772175600</v>
      </c>
    </row>
    <row r="481" spans="1:11" x14ac:dyDescent="0.55000000000000004">
      <c r="A481">
        <v>1772175898</v>
      </c>
      <c r="B481" t="s">
        <v>6</v>
      </c>
      <c r="C481" t="s">
        <v>7</v>
      </c>
      <c r="D481">
        <v>5187.16</v>
      </c>
      <c r="E481">
        <v>0</v>
      </c>
      <c r="F481">
        <v>0</v>
      </c>
      <c r="G481">
        <v>5190.6899999999996</v>
      </c>
      <c r="I481" s="1">
        <f t="shared" si="21"/>
        <v>46080.295115740737</v>
      </c>
      <c r="J481" s="2">
        <f t="shared" si="22"/>
        <v>46080.295138888891</v>
      </c>
      <c r="K481">
        <f t="shared" si="23"/>
        <v>1772175900</v>
      </c>
    </row>
    <row r="482" spans="1:11" x14ac:dyDescent="0.55000000000000004">
      <c r="A482">
        <v>1772176198</v>
      </c>
      <c r="B482" t="s">
        <v>6</v>
      </c>
      <c r="C482" t="s">
        <v>7</v>
      </c>
      <c r="D482">
        <v>5181.7</v>
      </c>
      <c r="E482">
        <v>0</v>
      </c>
      <c r="F482">
        <v>0</v>
      </c>
      <c r="G482">
        <v>5190.21</v>
      </c>
      <c r="I482" s="1">
        <f t="shared" si="21"/>
        <v>46080.298587962963</v>
      </c>
      <c r="J482" s="2">
        <f t="shared" si="22"/>
        <v>46080.298611111109</v>
      </c>
      <c r="K482">
        <f t="shared" si="23"/>
        <v>1772176200</v>
      </c>
    </row>
    <row r="483" spans="1:11" x14ac:dyDescent="0.55000000000000004">
      <c r="A483">
        <v>1772176498</v>
      </c>
      <c r="B483" t="s">
        <v>6</v>
      </c>
      <c r="C483" t="s">
        <v>7</v>
      </c>
      <c r="D483">
        <v>5177.62</v>
      </c>
      <c r="E483">
        <v>0</v>
      </c>
      <c r="F483">
        <v>0</v>
      </c>
      <c r="G483">
        <v>5189.4399999999996</v>
      </c>
      <c r="I483" s="1">
        <f t="shared" si="21"/>
        <v>46080.302060185189</v>
      </c>
      <c r="J483" s="2">
        <f t="shared" si="22"/>
        <v>46080.302083333336</v>
      </c>
      <c r="K483">
        <f t="shared" si="23"/>
        <v>1772176500</v>
      </c>
    </row>
    <row r="484" spans="1:11" x14ac:dyDescent="0.55000000000000004">
      <c r="A484">
        <v>1772176798</v>
      </c>
      <c r="B484" t="s">
        <v>6</v>
      </c>
      <c r="C484" t="s">
        <v>7</v>
      </c>
      <c r="D484">
        <v>5182.82</v>
      </c>
      <c r="E484">
        <v>0</v>
      </c>
      <c r="F484">
        <v>0</v>
      </c>
      <c r="G484">
        <v>5188.87</v>
      </c>
      <c r="I484" s="1">
        <f t="shared" si="21"/>
        <v>46080.305532407408</v>
      </c>
      <c r="J484" s="2">
        <f t="shared" si="22"/>
        <v>46080.305555555555</v>
      </c>
      <c r="K484">
        <f t="shared" si="23"/>
        <v>1772176800</v>
      </c>
    </row>
    <row r="485" spans="1:11" x14ac:dyDescent="0.55000000000000004">
      <c r="A485">
        <v>1772177098</v>
      </c>
      <c r="B485" t="s">
        <v>6</v>
      </c>
      <c r="C485" t="s">
        <v>7</v>
      </c>
      <c r="D485">
        <v>5178.6400000000003</v>
      </c>
      <c r="E485">
        <v>0</v>
      </c>
      <c r="F485">
        <v>0</v>
      </c>
      <c r="G485">
        <v>5188.3</v>
      </c>
      <c r="I485" s="1">
        <f t="shared" si="21"/>
        <v>46080.309004629627</v>
      </c>
      <c r="J485" s="2">
        <f t="shared" si="22"/>
        <v>46080.309027777781</v>
      </c>
      <c r="K485">
        <f t="shared" si="23"/>
        <v>1772177100</v>
      </c>
    </row>
    <row r="486" spans="1:11" x14ac:dyDescent="0.55000000000000004">
      <c r="A486">
        <v>1772177398</v>
      </c>
      <c r="B486" t="s">
        <v>6</v>
      </c>
      <c r="C486" t="s">
        <v>7</v>
      </c>
      <c r="D486">
        <v>5180.1899999999996</v>
      </c>
      <c r="E486">
        <v>0</v>
      </c>
      <c r="F486">
        <v>0</v>
      </c>
      <c r="G486">
        <v>5187.6499999999996</v>
      </c>
      <c r="I486" s="1">
        <f t="shared" si="21"/>
        <v>46080.312476851846</v>
      </c>
      <c r="J486" s="2">
        <f t="shared" si="22"/>
        <v>46080.3125</v>
      </c>
      <c r="K486">
        <f t="shared" si="23"/>
        <v>1772177400</v>
      </c>
    </row>
    <row r="487" spans="1:11" x14ac:dyDescent="0.55000000000000004">
      <c r="A487">
        <v>1772177698</v>
      </c>
      <c r="B487" t="s">
        <v>6</v>
      </c>
      <c r="C487" t="s">
        <v>7</v>
      </c>
      <c r="D487">
        <v>5182.7</v>
      </c>
      <c r="E487">
        <v>0</v>
      </c>
      <c r="F487">
        <v>0</v>
      </c>
      <c r="G487">
        <v>5187.24</v>
      </c>
      <c r="I487" s="1">
        <f t="shared" si="21"/>
        <v>46080.315949074073</v>
      </c>
      <c r="J487" s="2">
        <f t="shared" si="22"/>
        <v>46080.315972222219</v>
      </c>
      <c r="K487">
        <f t="shared" si="23"/>
        <v>1772177700</v>
      </c>
    </row>
    <row r="488" spans="1:11" x14ac:dyDescent="0.55000000000000004">
      <c r="A488">
        <v>1772177998</v>
      </c>
      <c r="B488" t="s">
        <v>6</v>
      </c>
      <c r="C488" t="s">
        <v>7</v>
      </c>
      <c r="D488">
        <v>5180.5200000000004</v>
      </c>
      <c r="E488">
        <v>0</v>
      </c>
      <c r="F488">
        <v>0</v>
      </c>
      <c r="G488">
        <v>5186.8</v>
      </c>
      <c r="I488" s="1">
        <f t="shared" si="21"/>
        <v>46080.319421296299</v>
      </c>
      <c r="J488" s="2">
        <f t="shared" si="22"/>
        <v>46080.319444444445</v>
      </c>
      <c r="K488">
        <f t="shared" si="23"/>
        <v>1772178000</v>
      </c>
    </row>
    <row r="489" spans="1:11" x14ac:dyDescent="0.55000000000000004">
      <c r="A489">
        <v>1772178298</v>
      </c>
      <c r="B489" t="s">
        <v>6</v>
      </c>
      <c r="C489" t="s">
        <v>7</v>
      </c>
      <c r="D489">
        <v>5181.24</v>
      </c>
      <c r="E489">
        <v>0</v>
      </c>
      <c r="F489">
        <v>0</v>
      </c>
      <c r="G489">
        <v>5186.38</v>
      </c>
      <c r="I489" s="1">
        <f t="shared" si="21"/>
        <v>46080.322893518518</v>
      </c>
      <c r="J489" s="2">
        <f t="shared" si="22"/>
        <v>46080.322916666664</v>
      </c>
      <c r="K489">
        <f t="shared" si="23"/>
        <v>1772178300</v>
      </c>
    </row>
    <row r="490" spans="1:11" x14ac:dyDescent="0.55000000000000004">
      <c r="A490">
        <v>1772178598</v>
      </c>
      <c r="B490" t="s">
        <v>6</v>
      </c>
      <c r="C490" t="s">
        <v>7</v>
      </c>
      <c r="D490">
        <v>5179.6499999999996</v>
      </c>
      <c r="E490">
        <v>0</v>
      </c>
      <c r="F490">
        <v>0</v>
      </c>
      <c r="G490">
        <v>5185.8999999999996</v>
      </c>
      <c r="I490" s="1">
        <f t="shared" si="21"/>
        <v>46080.326365740737</v>
      </c>
      <c r="J490" s="2">
        <f t="shared" si="22"/>
        <v>46080.326388888891</v>
      </c>
      <c r="K490">
        <f t="shared" si="23"/>
        <v>1772178600</v>
      </c>
    </row>
    <row r="491" spans="1:11" x14ac:dyDescent="0.55000000000000004">
      <c r="A491">
        <v>1772178898</v>
      </c>
      <c r="B491" t="s">
        <v>6</v>
      </c>
      <c r="C491" t="s">
        <v>7</v>
      </c>
      <c r="D491">
        <v>5176.1000000000004</v>
      </c>
      <c r="E491">
        <v>0</v>
      </c>
      <c r="F491">
        <v>0</v>
      </c>
      <c r="G491">
        <v>5185.3599999999997</v>
      </c>
      <c r="I491" s="1">
        <f t="shared" si="21"/>
        <v>46080.329837962963</v>
      </c>
      <c r="J491" s="2">
        <f t="shared" si="22"/>
        <v>46080.329861111109</v>
      </c>
      <c r="K491">
        <f t="shared" si="23"/>
        <v>1772178900</v>
      </c>
    </row>
    <row r="492" spans="1:11" x14ac:dyDescent="0.55000000000000004">
      <c r="A492">
        <v>1772179198</v>
      </c>
      <c r="B492" t="s">
        <v>6</v>
      </c>
      <c r="C492" t="s">
        <v>7</v>
      </c>
      <c r="D492">
        <v>5180.66</v>
      </c>
      <c r="E492">
        <v>0</v>
      </c>
      <c r="F492">
        <v>0</v>
      </c>
      <c r="G492">
        <v>5184.95</v>
      </c>
      <c r="I492" s="1">
        <f t="shared" si="21"/>
        <v>46080.333310185189</v>
      </c>
      <c r="J492" s="2">
        <f t="shared" si="22"/>
        <v>46080.333333333336</v>
      </c>
      <c r="K492">
        <f t="shared" si="23"/>
        <v>1772179200</v>
      </c>
    </row>
    <row r="493" spans="1:11" x14ac:dyDescent="0.55000000000000004">
      <c r="A493">
        <v>1772179498</v>
      </c>
      <c r="B493" t="s">
        <v>6</v>
      </c>
      <c r="C493" t="s">
        <v>7</v>
      </c>
      <c r="D493">
        <v>5180.62</v>
      </c>
      <c r="E493">
        <v>0</v>
      </c>
      <c r="F493">
        <v>0</v>
      </c>
      <c r="G493">
        <v>5184.59</v>
      </c>
      <c r="I493" s="1">
        <f t="shared" si="21"/>
        <v>46080.336782407408</v>
      </c>
      <c r="J493" s="2">
        <f t="shared" si="22"/>
        <v>46080.336805555555</v>
      </c>
      <c r="K493">
        <f t="shared" si="23"/>
        <v>1772179500</v>
      </c>
    </row>
    <row r="494" spans="1:11" x14ac:dyDescent="0.55000000000000004">
      <c r="A494">
        <v>1772179798</v>
      </c>
      <c r="B494" t="s">
        <v>6</v>
      </c>
      <c r="C494" t="s">
        <v>7</v>
      </c>
      <c r="D494">
        <v>5178.43</v>
      </c>
      <c r="E494">
        <v>0</v>
      </c>
      <c r="F494">
        <v>0</v>
      </c>
      <c r="G494">
        <v>5184.1899999999996</v>
      </c>
      <c r="I494" s="1">
        <f t="shared" si="21"/>
        <v>46080.340254629627</v>
      </c>
      <c r="J494" s="2">
        <f t="shared" si="22"/>
        <v>46080.340277777781</v>
      </c>
      <c r="K494">
        <f t="shared" si="23"/>
        <v>1772179800</v>
      </c>
    </row>
    <row r="495" spans="1:11" x14ac:dyDescent="0.55000000000000004">
      <c r="A495">
        <v>1772180098</v>
      </c>
      <c r="B495" t="s">
        <v>6</v>
      </c>
      <c r="C495" t="s">
        <v>7</v>
      </c>
      <c r="D495">
        <v>5178.8999999999996</v>
      </c>
      <c r="E495">
        <v>0</v>
      </c>
      <c r="F495">
        <v>0</v>
      </c>
      <c r="G495">
        <v>5183.79</v>
      </c>
      <c r="I495" s="1">
        <f t="shared" si="21"/>
        <v>46080.343726851846</v>
      </c>
      <c r="J495" s="2">
        <f t="shared" si="22"/>
        <v>46080.34375</v>
      </c>
      <c r="K495">
        <f t="shared" si="23"/>
        <v>1772180100</v>
      </c>
    </row>
    <row r="496" spans="1:11" x14ac:dyDescent="0.55000000000000004">
      <c r="A496">
        <v>1772180398</v>
      </c>
      <c r="B496" t="s">
        <v>6</v>
      </c>
      <c r="C496" t="s">
        <v>7</v>
      </c>
      <c r="D496">
        <v>5175</v>
      </c>
      <c r="E496">
        <v>0</v>
      </c>
      <c r="F496">
        <v>5174.41</v>
      </c>
      <c r="G496">
        <v>5183.25</v>
      </c>
      <c r="I496" s="1">
        <f t="shared" si="21"/>
        <v>46080.347199074073</v>
      </c>
      <c r="J496" s="2">
        <f t="shared" si="22"/>
        <v>46080.347222222219</v>
      </c>
      <c r="K496">
        <f t="shared" si="23"/>
        <v>1772180400</v>
      </c>
    </row>
    <row r="497" spans="1:11" x14ac:dyDescent="0.55000000000000004">
      <c r="A497">
        <v>1772180698</v>
      </c>
      <c r="B497" t="s">
        <v>6</v>
      </c>
      <c r="C497" t="s">
        <v>7</v>
      </c>
      <c r="D497">
        <v>5177.6099999999997</v>
      </c>
      <c r="E497">
        <v>0</v>
      </c>
      <c r="F497">
        <v>0</v>
      </c>
      <c r="G497">
        <v>5182.83</v>
      </c>
      <c r="I497" s="1">
        <f t="shared" si="21"/>
        <v>46080.350671296299</v>
      </c>
      <c r="J497" s="2">
        <f t="shared" si="22"/>
        <v>46080.350694444445</v>
      </c>
      <c r="K497">
        <f t="shared" si="23"/>
        <v>1772180700</v>
      </c>
    </row>
    <row r="498" spans="1:11" x14ac:dyDescent="0.55000000000000004">
      <c r="A498">
        <v>1772180998</v>
      </c>
      <c r="B498" t="s">
        <v>6</v>
      </c>
      <c r="C498" t="s">
        <v>7</v>
      </c>
      <c r="D498">
        <v>5181.78</v>
      </c>
      <c r="E498">
        <v>0</v>
      </c>
      <c r="F498">
        <v>0</v>
      </c>
      <c r="G498">
        <v>5182.6400000000003</v>
      </c>
      <c r="I498" s="1">
        <f t="shared" si="21"/>
        <v>46080.354143518518</v>
      </c>
      <c r="J498" s="2">
        <f t="shared" si="22"/>
        <v>46080.354166666664</v>
      </c>
      <c r="K498">
        <f t="shared" si="23"/>
        <v>1772181000</v>
      </c>
    </row>
    <row r="499" spans="1:11" x14ac:dyDescent="0.55000000000000004">
      <c r="A499">
        <v>1772181298</v>
      </c>
      <c r="B499" t="s">
        <v>6</v>
      </c>
      <c r="C499" t="s">
        <v>7</v>
      </c>
      <c r="D499">
        <v>5180.34</v>
      </c>
      <c r="E499">
        <v>0</v>
      </c>
      <c r="F499">
        <v>0</v>
      </c>
      <c r="G499">
        <v>5182.51</v>
      </c>
      <c r="I499" s="1">
        <f t="shared" si="21"/>
        <v>46080.357615740737</v>
      </c>
      <c r="J499" s="2">
        <f t="shared" si="22"/>
        <v>46080.357638888891</v>
      </c>
      <c r="K499">
        <f t="shared" si="23"/>
        <v>1772181300</v>
      </c>
    </row>
    <row r="500" spans="1:11" x14ac:dyDescent="0.55000000000000004">
      <c r="A500">
        <v>1772181598</v>
      </c>
      <c r="B500" t="s">
        <v>6</v>
      </c>
      <c r="C500" t="s">
        <v>7</v>
      </c>
      <c r="D500">
        <v>5180.32</v>
      </c>
      <c r="E500">
        <v>0</v>
      </c>
      <c r="F500">
        <v>0</v>
      </c>
      <c r="G500">
        <v>5182.3599999999997</v>
      </c>
      <c r="I500" s="1">
        <f t="shared" si="21"/>
        <v>46080.361087962963</v>
      </c>
      <c r="J500" s="2">
        <f t="shared" si="22"/>
        <v>46080.361111111109</v>
      </c>
      <c r="K500">
        <f t="shared" si="23"/>
        <v>1772181600</v>
      </c>
    </row>
    <row r="501" spans="1:11" x14ac:dyDescent="0.55000000000000004">
      <c r="A501">
        <v>1772181898</v>
      </c>
      <c r="B501" t="s">
        <v>6</v>
      </c>
      <c r="C501" t="s">
        <v>7</v>
      </c>
      <c r="D501">
        <v>5180.67</v>
      </c>
      <c r="E501">
        <v>0</v>
      </c>
      <c r="F501">
        <v>0</v>
      </c>
      <c r="G501">
        <v>5182.26</v>
      </c>
      <c r="I501" s="1">
        <f t="shared" si="21"/>
        <v>46080.364560185189</v>
      </c>
      <c r="J501" s="2">
        <f t="shared" si="22"/>
        <v>46080.364583333336</v>
      </c>
      <c r="K501">
        <f t="shared" si="23"/>
        <v>1772181900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J501"/>
  <sheetViews>
    <sheetView zoomScale="70" zoomScaleNormal="70" workbookViewId="0">
      <selection activeCell="I1" sqref="I1"/>
    </sheetView>
  </sheetViews>
  <sheetFormatPr defaultRowHeight="14.4" x14ac:dyDescent="0.55000000000000004"/>
  <cols>
    <col min="1" max="1" width="10.68359375" bestFit="1" customWidth="1"/>
    <col min="5" max="5" width="13.41796875" bestFit="1" customWidth="1"/>
    <col min="6" max="6" width="12.9453125" bestFit="1" customWidth="1"/>
    <col min="8" max="8" width="17.41796875" bestFit="1" customWidth="1"/>
    <col min="9" max="9" width="14.83984375" bestFit="1" customWidth="1"/>
    <col min="10" max="10" width="17.47265625" bestFit="1" customWidth="1"/>
  </cols>
  <sheetData>
    <row r="1" spans="1:10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27</v>
      </c>
      <c r="I1" t="s">
        <v>28</v>
      </c>
      <c r="J1" t="s">
        <v>29</v>
      </c>
    </row>
    <row r="2" spans="1:10" x14ac:dyDescent="0.55000000000000004">
      <c r="A2">
        <v>1772024998</v>
      </c>
      <c r="B2" t="s">
        <v>6</v>
      </c>
      <c r="C2" t="s">
        <v>7</v>
      </c>
      <c r="D2">
        <v>5187.2</v>
      </c>
      <c r="E2">
        <v>5188.55</v>
      </c>
      <c r="F2">
        <v>5184.29</v>
      </c>
      <c r="H2" s="1">
        <f t="shared" ref="H2:H65" si="0">(A2/86400)+25569</f>
        <v>46078.548587962963</v>
      </c>
      <c r="I2" s="2">
        <f t="shared" ref="I2:I65" si="1">CEILING(INT(H2*1440)/1440*288,1)/288</f>
        <v>46078.548611111109</v>
      </c>
      <c r="J2">
        <f>MROUND((I2-25569)*86400,300)</f>
        <v>1772025000</v>
      </c>
    </row>
    <row r="3" spans="1:10" x14ac:dyDescent="0.55000000000000004">
      <c r="A3">
        <v>1772025298</v>
      </c>
      <c r="B3" t="s">
        <v>6</v>
      </c>
      <c r="C3" t="s">
        <v>7</v>
      </c>
      <c r="D3">
        <v>5187</v>
      </c>
      <c r="E3">
        <v>5189.3599999999997</v>
      </c>
      <c r="F3">
        <v>5185.43</v>
      </c>
      <c r="H3" s="1">
        <f t="shared" si="0"/>
        <v>46078.552060185189</v>
      </c>
      <c r="I3" s="2">
        <f t="shared" si="1"/>
        <v>46078.552083333336</v>
      </c>
      <c r="J3">
        <f t="shared" ref="J3:J66" si="2">MROUND((I3-25569)*86400,300)</f>
        <v>1772025300</v>
      </c>
    </row>
    <row r="4" spans="1:10" x14ac:dyDescent="0.55000000000000004">
      <c r="A4">
        <v>1772025598</v>
      </c>
      <c r="B4" t="s">
        <v>6</v>
      </c>
      <c r="C4" t="s">
        <v>7</v>
      </c>
      <c r="D4">
        <v>5191.13</v>
      </c>
      <c r="E4">
        <v>5190.7299999999996</v>
      </c>
      <c r="F4">
        <v>5186.16</v>
      </c>
      <c r="H4" s="1">
        <f t="shared" si="0"/>
        <v>46078.555532407408</v>
      </c>
      <c r="I4" s="2">
        <f t="shared" si="1"/>
        <v>46078.555555555555</v>
      </c>
      <c r="J4">
        <f t="shared" si="2"/>
        <v>1772025600</v>
      </c>
    </row>
    <row r="5" spans="1:10" x14ac:dyDescent="0.55000000000000004">
      <c r="A5">
        <v>1772025898</v>
      </c>
      <c r="B5" t="s">
        <v>6</v>
      </c>
      <c r="C5" t="s">
        <v>7</v>
      </c>
      <c r="D5">
        <v>5188.07</v>
      </c>
      <c r="E5">
        <v>5191.47</v>
      </c>
      <c r="F5">
        <v>5186.92</v>
      </c>
      <c r="H5" s="1">
        <f t="shared" si="0"/>
        <v>46078.559004629627</v>
      </c>
      <c r="I5" s="2">
        <f t="shared" si="1"/>
        <v>46078.559027777781</v>
      </c>
      <c r="J5">
        <f t="shared" si="2"/>
        <v>1772025900</v>
      </c>
    </row>
    <row r="6" spans="1:10" x14ac:dyDescent="0.55000000000000004">
      <c r="A6">
        <v>1772026198</v>
      </c>
      <c r="B6" t="s">
        <v>6</v>
      </c>
      <c r="C6" t="s">
        <v>7</v>
      </c>
      <c r="D6">
        <v>5188.16</v>
      </c>
      <c r="E6">
        <v>5191.3599999999997</v>
      </c>
      <c r="F6">
        <v>5187.17</v>
      </c>
      <c r="H6" s="1">
        <f t="shared" si="0"/>
        <v>46078.562476851846</v>
      </c>
      <c r="I6" s="2">
        <f t="shared" si="1"/>
        <v>46078.5625</v>
      </c>
      <c r="J6">
        <f t="shared" si="2"/>
        <v>1772026200</v>
      </c>
    </row>
    <row r="7" spans="1:10" x14ac:dyDescent="0.55000000000000004">
      <c r="A7">
        <v>1772026498</v>
      </c>
      <c r="B7" t="s">
        <v>6</v>
      </c>
      <c r="C7" t="s">
        <v>7</v>
      </c>
      <c r="D7">
        <v>5189.6099999999997</v>
      </c>
      <c r="E7">
        <v>5191.2</v>
      </c>
      <c r="F7">
        <v>5187.78</v>
      </c>
      <c r="H7" s="1">
        <f t="shared" si="0"/>
        <v>46078.565949074073</v>
      </c>
      <c r="I7" s="2">
        <f t="shared" si="1"/>
        <v>46078.565972222219</v>
      </c>
      <c r="J7">
        <f t="shared" si="2"/>
        <v>1772026500</v>
      </c>
    </row>
    <row r="8" spans="1:10" x14ac:dyDescent="0.55000000000000004">
      <c r="A8">
        <v>1772026798</v>
      </c>
      <c r="B8" t="s">
        <v>6</v>
      </c>
      <c r="C8" t="s">
        <v>7</v>
      </c>
      <c r="D8">
        <v>5186.84</v>
      </c>
      <c r="E8">
        <v>5191.5</v>
      </c>
      <c r="F8">
        <v>5185.3100000000004</v>
      </c>
      <c r="H8" s="1">
        <f t="shared" si="0"/>
        <v>46078.569421296299</v>
      </c>
      <c r="I8" s="2">
        <f t="shared" si="1"/>
        <v>46078.569444444445</v>
      </c>
      <c r="J8">
        <f t="shared" si="2"/>
        <v>1772026800</v>
      </c>
    </row>
    <row r="9" spans="1:10" x14ac:dyDescent="0.55000000000000004">
      <c r="A9">
        <v>1772027098</v>
      </c>
      <c r="B9" t="s">
        <v>6</v>
      </c>
      <c r="C9" t="s">
        <v>7</v>
      </c>
      <c r="D9">
        <v>5186.59</v>
      </c>
      <c r="E9">
        <v>5191.53</v>
      </c>
      <c r="F9">
        <v>5185.45</v>
      </c>
      <c r="H9" s="1">
        <f t="shared" si="0"/>
        <v>46078.572893518518</v>
      </c>
      <c r="I9" s="2">
        <f t="shared" si="1"/>
        <v>46078.572916666664</v>
      </c>
      <c r="J9">
        <f t="shared" si="2"/>
        <v>1772027100</v>
      </c>
    </row>
    <row r="10" spans="1:10" x14ac:dyDescent="0.55000000000000004">
      <c r="A10">
        <v>1772027398</v>
      </c>
      <c r="B10" t="s">
        <v>6</v>
      </c>
      <c r="C10" t="s">
        <v>7</v>
      </c>
      <c r="D10">
        <v>5186.07</v>
      </c>
      <c r="E10">
        <v>5189.6899999999996</v>
      </c>
      <c r="F10">
        <v>5184.8599999999997</v>
      </c>
      <c r="H10" s="1">
        <f t="shared" si="0"/>
        <v>46078.576365740737</v>
      </c>
      <c r="I10" s="2">
        <f t="shared" si="1"/>
        <v>46078.576388888891</v>
      </c>
      <c r="J10">
        <f t="shared" si="2"/>
        <v>1772027400</v>
      </c>
    </row>
    <row r="11" spans="1:10" x14ac:dyDescent="0.55000000000000004">
      <c r="A11">
        <v>1772027698</v>
      </c>
      <c r="B11" t="s">
        <v>6</v>
      </c>
      <c r="C11" t="s">
        <v>7</v>
      </c>
      <c r="D11">
        <v>5185.2299999999996</v>
      </c>
      <c r="E11">
        <v>5189.01</v>
      </c>
      <c r="F11">
        <v>5184.7</v>
      </c>
      <c r="H11" s="1">
        <f t="shared" si="0"/>
        <v>46078.579837962963</v>
      </c>
      <c r="I11" s="2">
        <f t="shared" si="1"/>
        <v>46078.579861111109</v>
      </c>
      <c r="J11">
        <f t="shared" si="2"/>
        <v>1772027700</v>
      </c>
    </row>
    <row r="12" spans="1:10" x14ac:dyDescent="0.55000000000000004">
      <c r="A12">
        <v>1772027998</v>
      </c>
      <c r="B12" t="s">
        <v>6</v>
      </c>
      <c r="C12" t="s">
        <v>7</v>
      </c>
      <c r="D12">
        <v>5187.18</v>
      </c>
      <c r="E12">
        <v>5188.01</v>
      </c>
      <c r="F12">
        <v>5184.1099999999997</v>
      </c>
      <c r="H12" s="1">
        <f t="shared" si="0"/>
        <v>46078.583310185189</v>
      </c>
      <c r="I12" s="2">
        <f t="shared" si="1"/>
        <v>46078.583333333336</v>
      </c>
      <c r="J12">
        <f t="shared" si="2"/>
        <v>1772028000</v>
      </c>
    </row>
    <row r="13" spans="1:10" x14ac:dyDescent="0.55000000000000004">
      <c r="A13">
        <v>1772028298</v>
      </c>
      <c r="B13" t="s">
        <v>6</v>
      </c>
      <c r="C13" t="s">
        <v>7</v>
      </c>
      <c r="D13">
        <v>5189.99</v>
      </c>
      <c r="E13">
        <v>5189.22</v>
      </c>
      <c r="F13">
        <v>5185.22</v>
      </c>
      <c r="H13" s="1">
        <f t="shared" si="0"/>
        <v>46078.586782407408</v>
      </c>
      <c r="I13" s="2">
        <f t="shared" si="1"/>
        <v>46078.586805555555</v>
      </c>
      <c r="J13">
        <f t="shared" si="2"/>
        <v>1772028300</v>
      </c>
    </row>
    <row r="14" spans="1:10" x14ac:dyDescent="0.55000000000000004">
      <c r="A14">
        <v>1772028598</v>
      </c>
      <c r="B14" t="s">
        <v>6</v>
      </c>
      <c r="C14" t="s">
        <v>7</v>
      </c>
      <c r="D14">
        <v>5185.4399999999996</v>
      </c>
      <c r="E14">
        <v>5189.63</v>
      </c>
      <c r="F14">
        <v>5184.42</v>
      </c>
      <c r="H14" s="1">
        <f t="shared" si="0"/>
        <v>46078.590254629627</v>
      </c>
      <c r="I14" s="2">
        <f t="shared" si="1"/>
        <v>46078.590277777781</v>
      </c>
      <c r="J14">
        <f>MROUND((I14-25569)*86400,300)</f>
        <v>1772028600</v>
      </c>
    </row>
    <row r="15" spans="1:10" x14ac:dyDescent="0.55000000000000004">
      <c r="A15">
        <v>1772028898</v>
      </c>
      <c r="B15" t="s">
        <v>6</v>
      </c>
      <c r="C15" t="s">
        <v>7</v>
      </c>
      <c r="D15">
        <v>5182.68</v>
      </c>
      <c r="E15">
        <v>5187.79</v>
      </c>
      <c r="F15">
        <v>5183.1099999999997</v>
      </c>
      <c r="H15" s="1">
        <f t="shared" si="0"/>
        <v>46078.593726851846</v>
      </c>
      <c r="I15" s="2">
        <f t="shared" si="1"/>
        <v>46078.59375</v>
      </c>
      <c r="J15">
        <f t="shared" si="2"/>
        <v>1772028900</v>
      </c>
    </row>
    <row r="16" spans="1:10" x14ac:dyDescent="0.55000000000000004">
      <c r="A16">
        <v>1772029198</v>
      </c>
      <c r="B16" t="s">
        <v>6</v>
      </c>
      <c r="C16" t="s">
        <v>7</v>
      </c>
      <c r="D16">
        <v>5181.49</v>
      </c>
      <c r="E16">
        <v>5186.3</v>
      </c>
      <c r="F16">
        <v>5181.25</v>
      </c>
      <c r="H16" s="1">
        <f t="shared" si="0"/>
        <v>46078.597199074073</v>
      </c>
      <c r="I16" s="2">
        <f t="shared" si="1"/>
        <v>46078.597222222219</v>
      </c>
      <c r="J16">
        <f t="shared" si="2"/>
        <v>1772029200</v>
      </c>
    </row>
    <row r="17" spans="1:10" x14ac:dyDescent="0.55000000000000004">
      <c r="A17">
        <v>1772029498</v>
      </c>
      <c r="B17" t="s">
        <v>6</v>
      </c>
      <c r="C17" t="s">
        <v>7</v>
      </c>
      <c r="D17">
        <v>5177.91</v>
      </c>
      <c r="E17">
        <v>5184.05</v>
      </c>
      <c r="F17">
        <v>5177.67</v>
      </c>
      <c r="H17" s="1">
        <f t="shared" si="0"/>
        <v>46078.600671296299</v>
      </c>
      <c r="I17" s="2">
        <f t="shared" si="1"/>
        <v>46078.600694444445</v>
      </c>
      <c r="J17">
        <f t="shared" si="2"/>
        <v>1772029500</v>
      </c>
    </row>
    <row r="18" spans="1:10" x14ac:dyDescent="0.55000000000000004">
      <c r="A18">
        <v>1772029798</v>
      </c>
      <c r="B18" t="s">
        <v>6</v>
      </c>
      <c r="C18" t="s">
        <v>7</v>
      </c>
      <c r="D18">
        <v>5174.1400000000003</v>
      </c>
      <c r="E18">
        <v>5182</v>
      </c>
      <c r="F18">
        <v>5174.18</v>
      </c>
      <c r="H18" s="1">
        <f t="shared" si="0"/>
        <v>46078.604143518518</v>
      </c>
      <c r="I18" s="2">
        <f t="shared" si="1"/>
        <v>46078.604166666664</v>
      </c>
      <c r="J18">
        <f t="shared" si="2"/>
        <v>1772029800</v>
      </c>
    </row>
    <row r="19" spans="1:10" x14ac:dyDescent="0.55000000000000004">
      <c r="A19">
        <v>1772030098</v>
      </c>
      <c r="B19" t="s">
        <v>6</v>
      </c>
      <c r="C19" t="s">
        <v>7</v>
      </c>
      <c r="D19">
        <v>5159.7299999999996</v>
      </c>
      <c r="E19">
        <v>5178.2299999999996</v>
      </c>
      <c r="F19">
        <v>5165.63</v>
      </c>
      <c r="H19" s="1">
        <f t="shared" si="0"/>
        <v>46078.607615740737</v>
      </c>
      <c r="I19" s="2">
        <f t="shared" si="1"/>
        <v>46078.607638888891</v>
      </c>
      <c r="J19">
        <f t="shared" si="2"/>
        <v>1772030100</v>
      </c>
    </row>
    <row r="20" spans="1:10" x14ac:dyDescent="0.55000000000000004">
      <c r="A20">
        <v>1772030398</v>
      </c>
      <c r="B20" t="s">
        <v>6</v>
      </c>
      <c r="C20" t="s">
        <v>7</v>
      </c>
      <c r="D20">
        <v>5174.91</v>
      </c>
      <c r="E20">
        <v>5176.18</v>
      </c>
      <c r="F20">
        <v>5160.7700000000004</v>
      </c>
      <c r="H20" s="1">
        <f t="shared" si="0"/>
        <v>46078.611087962963</v>
      </c>
      <c r="I20" s="2">
        <f t="shared" si="1"/>
        <v>46078.611111111109</v>
      </c>
      <c r="J20">
        <f t="shared" si="2"/>
        <v>1772030400</v>
      </c>
    </row>
    <row r="21" spans="1:10" x14ac:dyDescent="0.55000000000000004">
      <c r="A21">
        <v>1772030698</v>
      </c>
      <c r="B21" t="s">
        <v>6</v>
      </c>
      <c r="C21" t="s">
        <v>7</v>
      </c>
      <c r="D21">
        <v>5181.79</v>
      </c>
      <c r="E21">
        <v>5177.79</v>
      </c>
      <c r="F21">
        <v>5165.3599999999997</v>
      </c>
      <c r="H21" s="1">
        <f t="shared" si="0"/>
        <v>46078.614560185189</v>
      </c>
      <c r="I21" s="2">
        <f t="shared" si="1"/>
        <v>46078.614583333336</v>
      </c>
      <c r="J21">
        <f t="shared" si="2"/>
        <v>1772030700</v>
      </c>
    </row>
    <row r="22" spans="1:10" x14ac:dyDescent="0.55000000000000004">
      <c r="A22">
        <v>1772030998</v>
      </c>
      <c r="B22" t="s">
        <v>6</v>
      </c>
      <c r="C22" t="s">
        <v>7</v>
      </c>
      <c r="D22">
        <v>5188.55</v>
      </c>
      <c r="E22">
        <v>5182.51</v>
      </c>
      <c r="F22">
        <v>5171.16</v>
      </c>
      <c r="H22" s="1">
        <f t="shared" si="0"/>
        <v>46078.618032407408</v>
      </c>
      <c r="I22" s="2">
        <f t="shared" si="1"/>
        <v>46078.618055555555</v>
      </c>
      <c r="J22">
        <f t="shared" si="2"/>
        <v>1772031000</v>
      </c>
    </row>
    <row r="23" spans="1:10" x14ac:dyDescent="0.55000000000000004">
      <c r="A23">
        <v>1772031298</v>
      </c>
      <c r="B23" t="s">
        <v>6</v>
      </c>
      <c r="C23" t="s">
        <v>7</v>
      </c>
      <c r="D23">
        <v>5191.25</v>
      </c>
      <c r="E23">
        <v>5187.67</v>
      </c>
      <c r="F23">
        <v>5178.91</v>
      </c>
      <c r="H23" s="1">
        <f t="shared" si="0"/>
        <v>46078.621504629627</v>
      </c>
      <c r="I23" s="2">
        <f t="shared" si="1"/>
        <v>46078.621527777781</v>
      </c>
      <c r="J23">
        <f t="shared" si="2"/>
        <v>1772031300</v>
      </c>
    </row>
    <row r="24" spans="1:10" x14ac:dyDescent="0.55000000000000004">
      <c r="A24">
        <v>1772031598</v>
      </c>
      <c r="B24" t="s">
        <v>6</v>
      </c>
      <c r="C24" t="s">
        <v>7</v>
      </c>
      <c r="D24">
        <v>5198.6400000000003</v>
      </c>
      <c r="E24">
        <v>5194.91</v>
      </c>
      <c r="F24">
        <v>5185.26</v>
      </c>
      <c r="H24" s="1">
        <f t="shared" si="0"/>
        <v>46078.624976851846</v>
      </c>
      <c r="I24" s="2">
        <f t="shared" si="1"/>
        <v>46078.625</v>
      </c>
      <c r="J24">
        <f t="shared" si="2"/>
        <v>1772031600</v>
      </c>
    </row>
    <row r="25" spans="1:10" x14ac:dyDescent="0.55000000000000004">
      <c r="A25">
        <v>1772031898</v>
      </c>
      <c r="B25" t="s">
        <v>6</v>
      </c>
      <c r="C25" t="s">
        <v>7</v>
      </c>
      <c r="D25">
        <v>5195.8900000000003</v>
      </c>
      <c r="E25">
        <v>5199.99</v>
      </c>
      <c r="F25">
        <v>5191.55</v>
      </c>
      <c r="H25" s="1">
        <f t="shared" si="0"/>
        <v>46078.628449074073</v>
      </c>
      <c r="I25" s="2">
        <f t="shared" si="1"/>
        <v>46078.628472222219</v>
      </c>
      <c r="J25">
        <f t="shared" si="2"/>
        <v>1772031900</v>
      </c>
    </row>
    <row r="26" spans="1:10" x14ac:dyDescent="0.55000000000000004">
      <c r="A26">
        <v>1772032198</v>
      </c>
      <c r="B26" t="s">
        <v>6</v>
      </c>
      <c r="C26" t="s">
        <v>7</v>
      </c>
      <c r="D26">
        <v>5193.17</v>
      </c>
      <c r="E26">
        <v>5199.88</v>
      </c>
      <c r="F26">
        <v>5192.84</v>
      </c>
      <c r="H26" s="1">
        <f t="shared" si="0"/>
        <v>46078.631921296299</v>
      </c>
      <c r="I26" s="2">
        <f t="shared" si="1"/>
        <v>46078.631944444445</v>
      </c>
      <c r="J26">
        <f t="shared" si="2"/>
        <v>1772032200</v>
      </c>
    </row>
    <row r="27" spans="1:10" x14ac:dyDescent="0.55000000000000004">
      <c r="A27">
        <v>1772032498</v>
      </c>
      <c r="B27" t="s">
        <v>6</v>
      </c>
      <c r="C27" t="s">
        <v>7</v>
      </c>
      <c r="D27">
        <v>5188.97</v>
      </c>
      <c r="E27">
        <v>5199.2700000000004</v>
      </c>
      <c r="F27">
        <v>5192.3999999999996</v>
      </c>
      <c r="H27" s="1">
        <f t="shared" si="0"/>
        <v>46078.635393518518</v>
      </c>
      <c r="I27" s="2">
        <f t="shared" si="1"/>
        <v>46078.635416666664</v>
      </c>
      <c r="J27">
        <f t="shared" si="2"/>
        <v>1772032500</v>
      </c>
    </row>
    <row r="28" spans="1:10" x14ac:dyDescent="0.55000000000000004">
      <c r="A28">
        <v>1772032798</v>
      </c>
      <c r="B28" t="s">
        <v>6</v>
      </c>
      <c r="C28" t="s">
        <v>7</v>
      </c>
      <c r="D28">
        <v>5185.46</v>
      </c>
      <c r="E28">
        <v>5196.5600000000004</v>
      </c>
      <c r="F28">
        <v>5189.6499999999996</v>
      </c>
      <c r="H28" s="1">
        <f t="shared" si="0"/>
        <v>46078.638865740737</v>
      </c>
      <c r="I28" s="2">
        <f t="shared" si="1"/>
        <v>46078.638888888891</v>
      </c>
      <c r="J28">
        <f t="shared" si="2"/>
        <v>1772032800</v>
      </c>
    </row>
    <row r="29" spans="1:10" x14ac:dyDescent="0.55000000000000004">
      <c r="A29">
        <v>1772033098</v>
      </c>
      <c r="B29" t="s">
        <v>6</v>
      </c>
      <c r="C29" t="s">
        <v>7</v>
      </c>
      <c r="D29">
        <v>5180.33</v>
      </c>
      <c r="E29">
        <v>5192.6000000000004</v>
      </c>
      <c r="F29">
        <v>5182.92</v>
      </c>
      <c r="H29" s="1">
        <f t="shared" si="0"/>
        <v>46078.642337962963</v>
      </c>
      <c r="I29" s="2">
        <f t="shared" si="1"/>
        <v>46078.642361111109</v>
      </c>
      <c r="J29">
        <f t="shared" si="2"/>
        <v>1772033100</v>
      </c>
    </row>
    <row r="30" spans="1:10" x14ac:dyDescent="0.55000000000000004">
      <c r="A30">
        <v>1772033398</v>
      </c>
      <c r="B30" t="s">
        <v>6</v>
      </c>
      <c r="C30" t="s">
        <v>7</v>
      </c>
      <c r="D30">
        <v>5181.68</v>
      </c>
      <c r="E30">
        <v>5187.93</v>
      </c>
      <c r="F30">
        <v>5177.74</v>
      </c>
      <c r="H30" s="1">
        <f t="shared" si="0"/>
        <v>46078.645810185189</v>
      </c>
      <c r="I30" s="2">
        <f t="shared" si="1"/>
        <v>46078.645833333336</v>
      </c>
      <c r="J30">
        <f t="shared" si="2"/>
        <v>1772033400</v>
      </c>
    </row>
    <row r="31" spans="1:10" x14ac:dyDescent="0.55000000000000004">
      <c r="A31">
        <v>1772033698</v>
      </c>
      <c r="B31" t="s">
        <v>6</v>
      </c>
      <c r="C31" t="s">
        <v>7</v>
      </c>
      <c r="D31">
        <v>5187.95</v>
      </c>
      <c r="E31">
        <v>5188.16</v>
      </c>
      <c r="F31">
        <v>5178.7299999999996</v>
      </c>
      <c r="H31" s="1">
        <f t="shared" si="0"/>
        <v>46078.649282407408</v>
      </c>
      <c r="I31" s="2">
        <f t="shared" si="1"/>
        <v>46078.649305555555</v>
      </c>
      <c r="J31">
        <f t="shared" si="2"/>
        <v>1772033700</v>
      </c>
    </row>
    <row r="32" spans="1:10" x14ac:dyDescent="0.55000000000000004">
      <c r="A32">
        <v>1772033998</v>
      </c>
      <c r="B32" t="s">
        <v>6</v>
      </c>
      <c r="C32" t="s">
        <v>7</v>
      </c>
      <c r="D32">
        <v>5191</v>
      </c>
      <c r="E32">
        <v>5190.12</v>
      </c>
      <c r="F32">
        <v>5182.22</v>
      </c>
      <c r="H32" s="1">
        <f t="shared" si="0"/>
        <v>46078.652754629627</v>
      </c>
      <c r="I32" s="2">
        <f t="shared" si="1"/>
        <v>46078.652777777781</v>
      </c>
      <c r="J32">
        <f t="shared" si="2"/>
        <v>1772034000</v>
      </c>
    </row>
    <row r="33" spans="1:10" x14ac:dyDescent="0.55000000000000004">
      <c r="A33">
        <v>1772034298</v>
      </c>
      <c r="B33" t="s">
        <v>6</v>
      </c>
      <c r="C33" t="s">
        <v>7</v>
      </c>
      <c r="D33">
        <v>5197.8999999999996</v>
      </c>
      <c r="E33">
        <v>5193.9799999999996</v>
      </c>
      <c r="F33">
        <v>5184.4399999999996</v>
      </c>
      <c r="H33" s="1">
        <f t="shared" si="0"/>
        <v>46078.656226851846</v>
      </c>
      <c r="I33" s="2">
        <f t="shared" si="1"/>
        <v>46078.65625</v>
      </c>
      <c r="J33">
        <f t="shared" si="2"/>
        <v>1772034300</v>
      </c>
    </row>
    <row r="34" spans="1:10" x14ac:dyDescent="0.55000000000000004">
      <c r="A34">
        <v>1772034598</v>
      </c>
      <c r="B34" t="s">
        <v>6</v>
      </c>
      <c r="C34" t="s">
        <v>7</v>
      </c>
      <c r="D34">
        <v>5195.4799999999996</v>
      </c>
      <c r="E34">
        <v>5196.26</v>
      </c>
      <c r="F34">
        <v>5188.72</v>
      </c>
      <c r="H34" s="1">
        <f t="shared" si="0"/>
        <v>46078.659699074073</v>
      </c>
      <c r="I34" s="2">
        <f t="shared" si="1"/>
        <v>46078.659722222219</v>
      </c>
      <c r="J34">
        <f t="shared" si="2"/>
        <v>1772034600</v>
      </c>
    </row>
    <row r="35" spans="1:10" x14ac:dyDescent="0.55000000000000004">
      <c r="A35">
        <v>1772034898</v>
      </c>
      <c r="B35" t="s">
        <v>6</v>
      </c>
      <c r="C35" t="s">
        <v>7</v>
      </c>
      <c r="D35">
        <v>5194.5</v>
      </c>
      <c r="E35">
        <v>5197.66</v>
      </c>
      <c r="F35">
        <v>5191.68</v>
      </c>
      <c r="H35" s="1">
        <f t="shared" si="0"/>
        <v>46078.663171296299</v>
      </c>
      <c r="I35" s="2">
        <f t="shared" si="1"/>
        <v>46078.663194444445</v>
      </c>
      <c r="J35">
        <f t="shared" si="2"/>
        <v>1772034900</v>
      </c>
    </row>
    <row r="36" spans="1:10" x14ac:dyDescent="0.55000000000000004">
      <c r="A36">
        <v>1772035198</v>
      </c>
      <c r="B36" t="s">
        <v>6</v>
      </c>
      <c r="C36" t="s">
        <v>7</v>
      </c>
      <c r="D36">
        <v>5194.37</v>
      </c>
      <c r="E36">
        <v>5198.6400000000003</v>
      </c>
      <c r="F36">
        <v>5193.3100000000004</v>
      </c>
      <c r="H36" s="1">
        <f t="shared" si="0"/>
        <v>46078.666643518518</v>
      </c>
      <c r="I36" s="2">
        <f t="shared" si="1"/>
        <v>46078.666666666664</v>
      </c>
      <c r="J36">
        <f t="shared" si="2"/>
        <v>1772035200</v>
      </c>
    </row>
    <row r="37" spans="1:10" x14ac:dyDescent="0.55000000000000004">
      <c r="A37">
        <v>1772035498</v>
      </c>
      <c r="B37" t="s">
        <v>6</v>
      </c>
      <c r="C37" t="s">
        <v>7</v>
      </c>
      <c r="D37">
        <v>5191.37</v>
      </c>
      <c r="E37">
        <v>5197.62</v>
      </c>
      <c r="F37">
        <v>5192.8999999999996</v>
      </c>
      <c r="H37" s="1">
        <f t="shared" si="0"/>
        <v>46078.670115740737</v>
      </c>
      <c r="I37" s="2">
        <f t="shared" si="1"/>
        <v>46078.670138888891</v>
      </c>
      <c r="J37">
        <f t="shared" si="2"/>
        <v>1772035500</v>
      </c>
    </row>
    <row r="38" spans="1:10" x14ac:dyDescent="0.55000000000000004">
      <c r="A38">
        <v>1772035798</v>
      </c>
      <c r="B38" t="s">
        <v>6</v>
      </c>
      <c r="C38" t="s">
        <v>7</v>
      </c>
      <c r="D38">
        <v>5192.5200000000004</v>
      </c>
      <c r="E38">
        <v>5197.12</v>
      </c>
      <c r="F38">
        <v>5192.18</v>
      </c>
      <c r="H38" s="1">
        <f t="shared" si="0"/>
        <v>46078.673587962963</v>
      </c>
      <c r="I38" s="2">
        <f t="shared" si="1"/>
        <v>46078.673611111109</v>
      </c>
      <c r="J38">
        <f t="shared" si="2"/>
        <v>1772035800</v>
      </c>
    </row>
    <row r="39" spans="1:10" x14ac:dyDescent="0.55000000000000004">
      <c r="A39">
        <v>1772036098</v>
      </c>
      <c r="B39" t="s">
        <v>6</v>
      </c>
      <c r="C39" t="s">
        <v>7</v>
      </c>
      <c r="D39">
        <v>5197.05</v>
      </c>
      <c r="E39">
        <v>5197.62</v>
      </c>
      <c r="F39">
        <v>5192.54</v>
      </c>
      <c r="H39" s="1">
        <f t="shared" si="0"/>
        <v>46078.677060185189</v>
      </c>
      <c r="I39" s="2">
        <f t="shared" si="1"/>
        <v>46078.677083333336</v>
      </c>
      <c r="J39">
        <f t="shared" si="2"/>
        <v>1772036100</v>
      </c>
    </row>
    <row r="40" spans="1:10" x14ac:dyDescent="0.55000000000000004">
      <c r="A40">
        <v>1772036398</v>
      </c>
      <c r="B40" t="s">
        <v>6</v>
      </c>
      <c r="C40" t="s">
        <v>7</v>
      </c>
      <c r="D40">
        <v>5205.29</v>
      </c>
      <c r="E40">
        <v>5201.83</v>
      </c>
      <c r="F40">
        <v>5195.21</v>
      </c>
      <c r="H40" s="1">
        <f t="shared" si="0"/>
        <v>46078.680532407408</v>
      </c>
      <c r="I40" s="2">
        <f t="shared" si="1"/>
        <v>46078.680555555555</v>
      </c>
      <c r="J40">
        <f t="shared" si="2"/>
        <v>1772036400</v>
      </c>
    </row>
    <row r="41" spans="1:10" x14ac:dyDescent="0.55000000000000004">
      <c r="A41">
        <v>1772036698</v>
      </c>
      <c r="B41" t="s">
        <v>6</v>
      </c>
      <c r="C41" t="s">
        <v>7</v>
      </c>
      <c r="D41">
        <v>5203.22</v>
      </c>
      <c r="E41">
        <v>5204.6400000000003</v>
      </c>
      <c r="F41">
        <v>5198.82</v>
      </c>
      <c r="H41" s="1">
        <f t="shared" si="0"/>
        <v>46078.684004629627</v>
      </c>
      <c r="I41" s="2">
        <f t="shared" si="1"/>
        <v>46078.684027777781</v>
      </c>
      <c r="J41">
        <f t="shared" si="2"/>
        <v>1772036700</v>
      </c>
    </row>
    <row r="42" spans="1:10" x14ac:dyDescent="0.55000000000000004">
      <c r="A42">
        <v>1772036998</v>
      </c>
      <c r="B42" t="s">
        <v>6</v>
      </c>
      <c r="C42" t="s">
        <v>7</v>
      </c>
      <c r="D42">
        <v>5206.5600000000004</v>
      </c>
      <c r="E42">
        <v>5206.5200000000004</v>
      </c>
      <c r="F42">
        <v>5200.03</v>
      </c>
      <c r="H42" s="1">
        <f t="shared" si="0"/>
        <v>46078.687476851846</v>
      </c>
      <c r="I42" s="2">
        <f t="shared" si="1"/>
        <v>46078.6875</v>
      </c>
      <c r="J42">
        <f t="shared" si="2"/>
        <v>1772037000</v>
      </c>
    </row>
    <row r="43" spans="1:10" x14ac:dyDescent="0.55000000000000004">
      <c r="A43">
        <v>1772037298</v>
      </c>
      <c r="B43" t="s">
        <v>6</v>
      </c>
      <c r="C43" t="s">
        <v>7</v>
      </c>
      <c r="D43">
        <v>5203.3900000000003</v>
      </c>
      <c r="E43">
        <v>5207.76</v>
      </c>
      <c r="F43">
        <v>5202.1899999999996</v>
      </c>
      <c r="H43" s="1">
        <f t="shared" si="0"/>
        <v>46078.690949074073</v>
      </c>
      <c r="I43" s="2">
        <f t="shared" si="1"/>
        <v>46078.690972222219</v>
      </c>
      <c r="J43">
        <f t="shared" si="2"/>
        <v>1772037300</v>
      </c>
    </row>
    <row r="44" spans="1:10" x14ac:dyDescent="0.55000000000000004">
      <c r="A44">
        <v>1772037598</v>
      </c>
      <c r="B44" t="s">
        <v>6</v>
      </c>
      <c r="C44" t="s">
        <v>7</v>
      </c>
      <c r="D44">
        <v>5207.51</v>
      </c>
      <c r="E44">
        <v>5208.57</v>
      </c>
      <c r="F44">
        <v>5203.8500000000004</v>
      </c>
      <c r="H44" s="1">
        <f t="shared" si="0"/>
        <v>46078.694421296299</v>
      </c>
      <c r="I44" s="2">
        <f t="shared" si="1"/>
        <v>46078.694444444445</v>
      </c>
      <c r="J44">
        <f t="shared" si="2"/>
        <v>1772037600</v>
      </c>
    </row>
    <row r="45" spans="1:10" x14ac:dyDescent="0.55000000000000004">
      <c r="A45">
        <v>1772037898</v>
      </c>
      <c r="B45" t="s">
        <v>6</v>
      </c>
      <c r="C45" t="s">
        <v>7</v>
      </c>
      <c r="D45">
        <v>5208.18</v>
      </c>
      <c r="E45">
        <v>5211.97</v>
      </c>
      <c r="F45">
        <v>5206.3100000000004</v>
      </c>
      <c r="H45" s="1">
        <f t="shared" si="0"/>
        <v>46078.697893518518</v>
      </c>
      <c r="I45" s="2">
        <f t="shared" si="1"/>
        <v>46078.697916666664</v>
      </c>
      <c r="J45">
        <f t="shared" si="2"/>
        <v>1772037900</v>
      </c>
    </row>
    <row r="46" spans="1:10" x14ac:dyDescent="0.55000000000000004">
      <c r="A46">
        <v>1772038198</v>
      </c>
      <c r="B46" t="s">
        <v>6</v>
      </c>
      <c r="C46" t="s">
        <v>7</v>
      </c>
      <c r="D46">
        <v>5211.95</v>
      </c>
      <c r="E46">
        <v>5213.3100000000004</v>
      </c>
      <c r="F46">
        <v>5208.0600000000004</v>
      </c>
      <c r="H46" s="1">
        <f t="shared" si="0"/>
        <v>46078.701365740737</v>
      </c>
      <c r="I46" s="2">
        <f t="shared" si="1"/>
        <v>46078.701388888891</v>
      </c>
      <c r="J46">
        <f t="shared" si="2"/>
        <v>1772038200</v>
      </c>
    </row>
    <row r="47" spans="1:10" x14ac:dyDescent="0.55000000000000004">
      <c r="A47">
        <v>1772038498</v>
      </c>
      <c r="B47" t="s">
        <v>6</v>
      </c>
      <c r="C47" t="s">
        <v>7</v>
      </c>
      <c r="D47">
        <v>5212.3100000000004</v>
      </c>
      <c r="E47">
        <v>5214.09</v>
      </c>
      <c r="F47">
        <v>5210.2</v>
      </c>
      <c r="H47" s="1">
        <f t="shared" si="0"/>
        <v>46078.704837962963</v>
      </c>
      <c r="I47" s="2">
        <f t="shared" si="1"/>
        <v>46078.704861111109</v>
      </c>
      <c r="J47">
        <f t="shared" si="2"/>
        <v>1772038500</v>
      </c>
    </row>
    <row r="48" spans="1:10" x14ac:dyDescent="0.55000000000000004">
      <c r="A48">
        <v>1772038798</v>
      </c>
      <c r="B48" t="s">
        <v>6</v>
      </c>
      <c r="C48" t="s">
        <v>7</v>
      </c>
      <c r="D48">
        <v>5210.09</v>
      </c>
      <c r="E48">
        <v>5214.33</v>
      </c>
      <c r="F48">
        <v>5210.3599999999997</v>
      </c>
      <c r="H48" s="1">
        <f t="shared" si="0"/>
        <v>46078.708310185189</v>
      </c>
      <c r="I48" s="2">
        <f t="shared" si="1"/>
        <v>46078.708333333336</v>
      </c>
      <c r="J48">
        <f t="shared" si="2"/>
        <v>1772038800</v>
      </c>
    </row>
    <row r="49" spans="1:10" x14ac:dyDescent="0.55000000000000004">
      <c r="A49">
        <v>1772039098</v>
      </c>
      <c r="B49" t="s">
        <v>6</v>
      </c>
      <c r="C49" t="s">
        <v>7</v>
      </c>
      <c r="D49">
        <v>5214.6899999999996</v>
      </c>
      <c r="E49">
        <v>5215.41</v>
      </c>
      <c r="F49">
        <v>5210.13</v>
      </c>
      <c r="H49" s="1">
        <f t="shared" si="0"/>
        <v>46078.711782407408</v>
      </c>
      <c r="I49" s="2">
        <f t="shared" si="1"/>
        <v>46078.711805555555</v>
      </c>
      <c r="J49">
        <f t="shared" si="2"/>
        <v>1772039100</v>
      </c>
    </row>
    <row r="50" spans="1:10" x14ac:dyDescent="0.55000000000000004">
      <c r="A50">
        <v>1772039398</v>
      </c>
      <c r="B50" t="s">
        <v>6</v>
      </c>
      <c r="C50" t="s">
        <v>7</v>
      </c>
      <c r="D50">
        <v>5215.17</v>
      </c>
      <c r="E50">
        <v>5217.2299999999996</v>
      </c>
      <c r="F50">
        <v>5212.83</v>
      </c>
      <c r="H50" s="1">
        <f t="shared" si="0"/>
        <v>46078.715254629627</v>
      </c>
      <c r="I50" s="2">
        <f t="shared" si="1"/>
        <v>46078.715277777781</v>
      </c>
      <c r="J50">
        <f t="shared" si="2"/>
        <v>1772039400</v>
      </c>
    </row>
    <row r="51" spans="1:10" x14ac:dyDescent="0.55000000000000004">
      <c r="A51">
        <v>1772039698</v>
      </c>
      <c r="B51" t="s">
        <v>6</v>
      </c>
      <c r="C51" t="s">
        <v>7</v>
      </c>
      <c r="D51">
        <v>5214.53</v>
      </c>
      <c r="E51">
        <v>5217.08</v>
      </c>
      <c r="F51">
        <v>5213.3599999999997</v>
      </c>
      <c r="H51" s="1">
        <f t="shared" si="0"/>
        <v>46078.718726851846</v>
      </c>
      <c r="I51" s="2">
        <f t="shared" si="1"/>
        <v>46078.71875</v>
      </c>
      <c r="J51">
        <f t="shared" si="2"/>
        <v>1772039700</v>
      </c>
    </row>
    <row r="52" spans="1:10" x14ac:dyDescent="0.55000000000000004">
      <c r="A52">
        <v>1772039998</v>
      </c>
      <c r="B52" t="s">
        <v>6</v>
      </c>
      <c r="C52" t="s">
        <v>7</v>
      </c>
      <c r="D52">
        <v>5213.2700000000004</v>
      </c>
      <c r="E52">
        <v>5217</v>
      </c>
      <c r="F52">
        <v>5213.1899999999996</v>
      </c>
      <c r="H52" s="1">
        <f t="shared" si="0"/>
        <v>46078.722199074073</v>
      </c>
      <c r="I52" s="2">
        <f t="shared" si="1"/>
        <v>46078.722222222219</v>
      </c>
      <c r="J52">
        <f t="shared" si="2"/>
        <v>1772040000</v>
      </c>
    </row>
    <row r="53" spans="1:10" x14ac:dyDescent="0.55000000000000004">
      <c r="A53">
        <v>1772040298</v>
      </c>
      <c r="B53" t="s">
        <v>6</v>
      </c>
      <c r="C53" t="s">
        <v>7</v>
      </c>
      <c r="D53">
        <v>5213.1000000000004</v>
      </c>
      <c r="E53">
        <v>5216.96</v>
      </c>
      <c r="F53">
        <v>5213.3</v>
      </c>
      <c r="H53" s="1">
        <f t="shared" si="0"/>
        <v>46078.725671296299</v>
      </c>
      <c r="I53" s="2">
        <f t="shared" si="1"/>
        <v>46078.725694444445</v>
      </c>
      <c r="J53">
        <f t="shared" si="2"/>
        <v>1772040300</v>
      </c>
    </row>
    <row r="54" spans="1:10" x14ac:dyDescent="0.55000000000000004">
      <c r="A54">
        <v>1772040598</v>
      </c>
      <c r="B54" t="s">
        <v>6</v>
      </c>
      <c r="C54" t="s">
        <v>7</v>
      </c>
      <c r="D54">
        <v>5211.8500000000004</v>
      </c>
      <c r="E54">
        <v>5216.0600000000004</v>
      </c>
      <c r="F54">
        <v>5212.6499999999996</v>
      </c>
      <c r="H54" s="1">
        <f t="shared" si="0"/>
        <v>46078.729143518518</v>
      </c>
      <c r="I54" s="2">
        <f t="shared" si="1"/>
        <v>46078.729166666664</v>
      </c>
      <c r="J54">
        <f t="shared" si="2"/>
        <v>1772040600</v>
      </c>
    </row>
    <row r="55" spans="1:10" x14ac:dyDescent="0.55000000000000004">
      <c r="A55">
        <v>1772040898</v>
      </c>
      <c r="B55" t="s">
        <v>6</v>
      </c>
      <c r="C55" t="s">
        <v>7</v>
      </c>
      <c r="D55">
        <v>5213.17</v>
      </c>
      <c r="E55">
        <v>5214.93</v>
      </c>
      <c r="F55">
        <v>5211.76</v>
      </c>
      <c r="H55" s="1">
        <f t="shared" si="0"/>
        <v>46078.732615740737</v>
      </c>
      <c r="I55" s="2">
        <f t="shared" si="1"/>
        <v>46078.732638888891</v>
      </c>
      <c r="J55">
        <f t="shared" si="2"/>
        <v>1772040900</v>
      </c>
    </row>
    <row r="56" spans="1:10" x14ac:dyDescent="0.55000000000000004">
      <c r="A56">
        <v>1772041198</v>
      </c>
      <c r="B56" t="s">
        <v>6</v>
      </c>
      <c r="C56" t="s">
        <v>7</v>
      </c>
      <c r="D56">
        <v>5208.33</v>
      </c>
      <c r="E56">
        <v>5214.32</v>
      </c>
      <c r="F56">
        <v>5210.07</v>
      </c>
      <c r="H56" s="1">
        <f t="shared" si="0"/>
        <v>46078.736087962963</v>
      </c>
      <c r="I56" s="2">
        <f t="shared" si="1"/>
        <v>46078.736111111109</v>
      </c>
      <c r="J56">
        <f t="shared" si="2"/>
        <v>1772041200</v>
      </c>
    </row>
    <row r="57" spans="1:10" x14ac:dyDescent="0.55000000000000004">
      <c r="A57">
        <v>1772041498</v>
      </c>
      <c r="B57" t="s">
        <v>6</v>
      </c>
      <c r="C57" t="s">
        <v>7</v>
      </c>
      <c r="D57">
        <v>5206.71</v>
      </c>
      <c r="E57">
        <v>5211.58</v>
      </c>
      <c r="F57">
        <v>5207.1099999999997</v>
      </c>
      <c r="H57" s="1">
        <f t="shared" si="0"/>
        <v>46078.739560185189</v>
      </c>
      <c r="I57" s="2">
        <f t="shared" si="1"/>
        <v>46078.739583333336</v>
      </c>
      <c r="J57">
        <f t="shared" si="2"/>
        <v>1772041500</v>
      </c>
    </row>
    <row r="58" spans="1:10" x14ac:dyDescent="0.55000000000000004">
      <c r="A58">
        <v>1772041798</v>
      </c>
      <c r="B58" t="s">
        <v>6</v>
      </c>
      <c r="C58" t="s">
        <v>7</v>
      </c>
      <c r="D58">
        <v>5206.32</v>
      </c>
      <c r="E58">
        <v>5210.6499999999996</v>
      </c>
      <c r="F58">
        <v>5205.47</v>
      </c>
      <c r="H58" s="1">
        <f t="shared" si="0"/>
        <v>46078.743032407408</v>
      </c>
      <c r="I58" s="2">
        <f t="shared" si="1"/>
        <v>46078.743055555555</v>
      </c>
      <c r="J58">
        <f t="shared" si="2"/>
        <v>1772041800</v>
      </c>
    </row>
    <row r="59" spans="1:10" x14ac:dyDescent="0.55000000000000004">
      <c r="A59">
        <v>1772042098</v>
      </c>
      <c r="B59" t="s">
        <v>6</v>
      </c>
      <c r="C59" t="s">
        <v>7</v>
      </c>
      <c r="D59">
        <v>5206.82</v>
      </c>
      <c r="E59">
        <v>5208.82</v>
      </c>
      <c r="F59">
        <v>5203.78</v>
      </c>
      <c r="H59" s="1">
        <f t="shared" si="0"/>
        <v>46078.746504629627</v>
      </c>
      <c r="I59" s="2">
        <f t="shared" si="1"/>
        <v>46078.746527777781</v>
      </c>
      <c r="J59">
        <f t="shared" si="2"/>
        <v>1772042100</v>
      </c>
    </row>
    <row r="60" spans="1:10" x14ac:dyDescent="0.55000000000000004">
      <c r="A60">
        <v>1772042398</v>
      </c>
      <c r="B60" t="s">
        <v>6</v>
      </c>
      <c r="C60" t="s">
        <v>7</v>
      </c>
      <c r="D60">
        <v>5207.3999999999996</v>
      </c>
      <c r="E60">
        <v>5207.4399999999996</v>
      </c>
      <c r="F60">
        <v>5204.45</v>
      </c>
      <c r="H60" s="1">
        <f t="shared" si="0"/>
        <v>46078.749976851846</v>
      </c>
      <c r="I60" s="2">
        <f t="shared" si="1"/>
        <v>46078.75</v>
      </c>
      <c r="J60">
        <f t="shared" si="2"/>
        <v>1772042400</v>
      </c>
    </row>
    <row r="61" spans="1:10" x14ac:dyDescent="0.55000000000000004">
      <c r="A61">
        <v>1772042698</v>
      </c>
      <c r="B61" t="s">
        <v>6</v>
      </c>
      <c r="C61" t="s">
        <v>7</v>
      </c>
      <c r="D61">
        <v>5207.07</v>
      </c>
      <c r="E61">
        <v>5206.7</v>
      </c>
      <c r="F61">
        <v>5205.07</v>
      </c>
      <c r="H61" s="1">
        <f t="shared" si="0"/>
        <v>46078.753449074073</v>
      </c>
      <c r="I61" s="2">
        <f t="shared" si="1"/>
        <v>46078.753472222219</v>
      </c>
      <c r="J61">
        <f t="shared" si="2"/>
        <v>1772042700</v>
      </c>
    </row>
    <row r="62" spans="1:10" x14ac:dyDescent="0.55000000000000004">
      <c r="A62">
        <v>1772042998</v>
      </c>
      <c r="B62" t="s">
        <v>6</v>
      </c>
      <c r="C62" t="s">
        <v>7</v>
      </c>
      <c r="D62">
        <v>5206.8900000000003</v>
      </c>
      <c r="E62">
        <v>5206.1400000000003</v>
      </c>
      <c r="F62">
        <v>5205.3900000000003</v>
      </c>
      <c r="H62" s="1">
        <f t="shared" si="0"/>
        <v>46078.756921296299</v>
      </c>
      <c r="I62" s="2">
        <f t="shared" si="1"/>
        <v>46078.756944444445</v>
      </c>
      <c r="J62">
        <f t="shared" si="2"/>
        <v>1772043000</v>
      </c>
    </row>
    <row r="63" spans="1:10" x14ac:dyDescent="0.55000000000000004">
      <c r="A63">
        <v>1772043298</v>
      </c>
      <c r="B63" t="s">
        <v>6</v>
      </c>
      <c r="C63" t="s">
        <v>7</v>
      </c>
      <c r="D63">
        <v>5206.8</v>
      </c>
      <c r="E63">
        <v>5205.9799999999996</v>
      </c>
      <c r="F63">
        <v>5205.6499999999996</v>
      </c>
      <c r="H63" s="1">
        <f t="shared" si="0"/>
        <v>46078.760393518518</v>
      </c>
      <c r="I63" s="2">
        <f t="shared" si="1"/>
        <v>46078.760416666664</v>
      </c>
      <c r="J63">
        <f t="shared" si="2"/>
        <v>1772043300</v>
      </c>
    </row>
    <row r="64" spans="1:10" x14ac:dyDescent="0.55000000000000004">
      <c r="A64">
        <v>1772043598</v>
      </c>
      <c r="B64" t="s">
        <v>6</v>
      </c>
      <c r="C64" t="s">
        <v>7</v>
      </c>
      <c r="D64">
        <v>5206.7700000000004</v>
      </c>
      <c r="E64">
        <v>5205.9799999999996</v>
      </c>
      <c r="F64">
        <v>5205.87</v>
      </c>
      <c r="H64" s="1">
        <f t="shared" si="0"/>
        <v>46078.763865740737</v>
      </c>
      <c r="I64" s="2">
        <f t="shared" si="1"/>
        <v>46078.763888888891</v>
      </c>
      <c r="J64">
        <f t="shared" si="2"/>
        <v>1772043600</v>
      </c>
    </row>
    <row r="65" spans="1:10" x14ac:dyDescent="0.55000000000000004">
      <c r="A65">
        <v>1772043898</v>
      </c>
      <c r="B65" t="s">
        <v>6</v>
      </c>
      <c r="C65" t="s">
        <v>7</v>
      </c>
      <c r="D65">
        <v>5206.8</v>
      </c>
      <c r="E65">
        <v>5205.96</v>
      </c>
      <c r="F65">
        <v>5206.01</v>
      </c>
      <c r="H65" s="1">
        <f t="shared" si="0"/>
        <v>46078.767337962963</v>
      </c>
      <c r="I65" s="2">
        <f t="shared" si="1"/>
        <v>46078.767361111109</v>
      </c>
      <c r="J65">
        <f t="shared" si="2"/>
        <v>1772043900</v>
      </c>
    </row>
    <row r="66" spans="1:10" x14ac:dyDescent="0.55000000000000004">
      <c r="A66">
        <v>1772044198</v>
      </c>
      <c r="B66" t="s">
        <v>6</v>
      </c>
      <c r="C66" t="s">
        <v>7</v>
      </c>
      <c r="D66">
        <v>5206.8</v>
      </c>
      <c r="E66">
        <v>5206.16</v>
      </c>
      <c r="F66">
        <v>5206.18</v>
      </c>
      <c r="H66" s="1">
        <f t="shared" ref="H66:H129" si="3">(A66/86400)+25569</f>
        <v>46078.770810185189</v>
      </c>
      <c r="I66" s="2">
        <f t="shared" ref="I66:I129" si="4">CEILING(INT(H66*1440)/1440*288,1)/288</f>
        <v>46078.770833333336</v>
      </c>
      <c r="J66">
        <f t="shared" si="2"/>
        <v>1772044200</v>
      </c>
    </row>
    <row r="67" spans="1:10" x14ac:dyDescent="0.55000000000000004">
      <c r="A67">
        <v>1772044498</v>
      </c>
      <c r="B67" t="s">
        <v>6</v>
      </c>
      <c r="C67" t="s">
        <v>7</v>
      </c>
      <c r="D67">
        <v>5206.3900000000003</v>
      </c>
      <c r="E67">
        <v>5206.12</v>
      </c>
      <c r="F67">
        <v>5205.88</v>
      </c>
      <c r="H67" s="1">
        <f t="shared" si="3"/>
        <v>46078.774282407408</v>
      </c>
      <c r="I67" s="2">
        <f t="shared" si="4"/>
        <v>46078.774305555555</v>
      </c>
      <c r="J67">
        <f t="shared" ref="J67:J130" si="5">MROUND((I67-25569)*86400,300)</f>
        <v>1772044500</v>
      </c>
    </row>
    <row r="68" spans="1:10" x14ac:dyDescent="0.55000000000000004">
      <c r="A68">
        <v>1772044798</v>
      </c>
      <c r="B68" t="s">
        <v>6</v>
      </c>
      <c r="C68" t="s">
        <v>7</v>
      </c>
      <c r="D68">
        <v>5205.13</v>
      </c>
      <c r="E68">
        <v>5206.0600000000004</v>
      </c>
      <c r="F68">
        <v>5205.26</v>
      </c>
      <c r="H68" s="1">
        <f t="shared" si="3"/>
        <v>46078.777754629627</v>
      </c>
      <c r="I68" s="2">
        <f t="shared" si="4"/>
        <v>46078.777777777781</v>
      </c>
      <c r="J68">
        <f t="shared" si="5"/>
        <v>1772044800</v>
      </c>
    </row>
    <row r="69" spans="1:10" x14ac:dyDescent="0.55000000000000004">
      <c r="A69">
        <v>1772045098</v>
      </c>
      <c r="B69" t="s">
        <v>6</v>
      </c>
      <c r="C69" t="s">
        <v>7</v>
      </c>
      <c r="D69">
        <v>5200.95</v>
      </c>
      <c r="E69">
        <v>5205.4799999999996</v>
      </c>
      <c r="F69">
        <v>5202.83</v>
      </c>
      <c r="H69" s="1">
        <f t="shared" si="3"/>
        <v>46078.781226851846</v>
      </c>
      <c r="I69" s="2">
        <f t="shared" si="4"/>
        <v>46078.78125</v>
      </c>
      <c r="J69">
        <f t="shared" si="5"/>
        <v>1772045100</v>
      </c>
    </row>
    <row r="70" spans="1:10" x14ac:dyDescent="0.55000000000000004">
      <c r="A70">
        <v>1772045398</v>
      </c>
      <c r="B70" t="s">
        <v>6</v>
      </c>
      <c r="C70" t="s">
        <v>7</v>
      </c>
      <c r="D70">
        <v>5202.58</v>
      </c>
      <c r="E70">
        <v>5204.4799999999996</v>
      </c>
      <c r="F70">
        <v>5201.3900000000003</v>
      </c>
      <c r="H70" s="1">
        <f t="shared" si="3"/>
        <v>46078.784699074073</v>
      </c>
      <c r="I70" s="2">
        <f t="shared" si="4"/>
        <v>46078.784722222219</v>
      </c>
      <c r="J70">
        <f t="shared" si="5"/>
        <v>1772045400</v>
      </c>
    </row>
    <row r="71" spans="1:10" x14ac:dyDescent="0.55000000000000004">
      <c r="A71">
        <v>1772045698</v>
      </c>
      <c r="B71" t="s">
        <v>6</v>
      </c>
      <c r="C71" t="s">
        <v>7</v>
      </c>
      <c r="D71">
        <v>5202.12</v>
      </c>
      <c r="E71">
        <v>5203.6899999999996</v>
      </c>
      <c r="F71">
        <v>5200.75</v>
      </c>
      <c r="H71" s="1">
        <f t="shared" si="3"/>
        <v>46078.788171296299</v>
      </c>
      <c r="I71" s="2">
        <f t="shared" si="4"/>
        <v>46078.788194444445</v>
      </c>
      <c r="J71">
        <f t="shared" si="5"/>
        <v>1772045700</v>
      </c>
    </row>
    <row r="72" spans="1:10" x14ac:dyDescent="0.55000000000000004">
      <c r="A72">
        <v>1772045998</v>
      </c>
      <c r="B72" t="s">
        <v>6</v>
      </c>
      <c r="C72" t="s">
        <v>7</v>
      </c>
      <c r="D72">
        <v>5200.91</v>
      </c>
      <c r="E72">
        <v>5202.8599999999997</v>
      </c>
      <c r="F72">
        <v>5200.28</v>
      </c>
      <c r="H72" s="1">
        <f t="shared" si="3"/>
        <v>46078.791643518518</v>
      </c>
      <c r="I72" s="2">
        <f t="shared" si="4"/>
        <v>46078.791666666664</v>
      </c>
      <c r="J72">
        <f t="shared" si="5"/>
        <v>1772046000</v>
      </c>
    </row>
    <row r="73" spans="1:10" x14ac:dyDescent="0.55000000000000004">
      <c r="A73">
        <v>1772046298</v>
      </c>
      <c r="B73" t="s">
        <v>6</v>
      </c>
      <c r="C73" t="s">
        <v>7</v>
      </c>
      <c r="D73">
        <v>5194.29</v>
      </c>
      <c r="E73">
        <v>5201.6400000000003</v>
      </c>
      <c r="F73">
        <v>5196.74</v>
      </c>
      <c r="H73" s="1">
        <f t="shared" si="3"/>
        <v>46078.795115740737</v>
      </c>
      <c r="I73" s="2">
        <f t="shared" si="4"/>
        <v>46078.795138888891</v>
      </c>
      <c r="J73">
        <f t="shared" si="5"/>
        <v>1772046300</v>
      </c>
    </row>
    <row r="74" spans="1:10" x14ac:dyDescent="0.55000000000000004">
      <c r="A74">
        <v>1772046598</v>
      </c>
      <c r="B74" t="s">
        <v>6</v>
      </c>
      <c r="C74" t="s">
        <v>7</v>
      </c>
      <c r="D74">
        <v>5207.04</v>
      </c>
      <c r="E74">
        <v>5204.21</v>
      </c>
      <c r="F74">
        <v>5193.42</v>
      </c>
      <c r="H74" s="1">
        <f t="shared" si="3"/>
        <v>46078.798587962963</v>
      </c>
      <c r="I74" s="2">
        <f t="shared" si="4"/>
        <v>46078.798611111109</v>
      </c>
      <c r="J74">
        <f t="shared" si="5"/>
        <v>1772046600</v>
      </c>
    </row>
    <row r="75" spans="1:10" x14ac:dyDescent="0.55000000000000004">
      <c r="A75">
        <v>1772046898</v>
      </c>
      <c r="B75" t="s">
        <v>6</v>
      </c>
      <c r="C75" t="s">
        <v>7</v>
      </c>
      <c r="D75">
        <v>5200.55</v>
      </c>
      <c r="E75">
        <v>5205.6000000000004</v>
      </c>
      <c r="F75">
        <v>5195.76</v>
      </c>
      <c r="H75" s="1">
        <f t="shared" si="3"/>
        <v>46078.802060185189</v>
      </c>
      <c r="I75" s="2">
        <f t="shared" si="4"/>
        <v>46078.802083333336</v>
      </c>
      <c r="J75">
        <f t="shared" si="5"/>
        <v>1772046900</v>
      </c>
    </row>
    <row r="76" spans="1:10" x14ac:dyDescent="0.55000000000000004">
      <c r="A76">
        <v>1772047198</v>
      </c>
      <c r="B76" t="s">
        <v>6</v>
      </c>
      <c r="C76" t="s">
        <v>7</v>
      </c>
      <c r="D76">
        <v>5197.32</v>
      </c>
      <c r="E76">
        <v>5203.28</v>
      </c>
      <c r="F76">
        <v>5194.42</v>
      </c>
      <c r="H76" s="1">
        <f t="shared" si="3"/>
        <v>46078.805532407408</v>
      </c>
      <c r="I76" s="2">
        <f t="shared" si="4"/>
        <v>46078.805555555555</v>
      </c>
      <c r="J76">
        <f t="shared" si="5"/>
        <v>1772047200</v>
      </c>
    </row>
    <row r="77" spans="1:10" x14ac:dyDescent="0.55000000000000004">
      <c r="A77">
        <v>1772047498</v>
      </c>
      <c r="B77" t="s">
        <v>6</v>
      </c>
      <c r="C77" t="s">
        <v>7</v>
      </c>
      <c r="D77">
        <v>5202.59</v>
      </c>
      <c r="E77">
        <v>5202.8500000000004</v>
      </c>
      <c r="F77">
        <v>5193.58</v>
      </c>
      <c r="H77" s="1">
        <f t="shared" si="3"/>
        <v>46078.809004629627</v>
      </c>
      <c r="I77" s="2">
        <f t="shared" si="4"/>
        <v>46078.809027777781</v>
      </c>
      <c r="J77">
        <f t="shared" si="5"/>
        <v>1772047500</v>
      </c>
    </row>
    <row r="78" spans="1:10" x14ac:dyDescent="0.55000000000000004">
      <c r="A78">
        <v>1772047798</v>
      </c>
      <c r="B78" t="s">
        <v>6</v>
      </c>
      <c r="C78" t="s">
        <v>7</v>
      </c>
      <c r="D78">
        <v>5202.51</v>
      </c>
      <c r="E78">
        <v>5203.4799999999996</v>
      </c>
      <c r="F78">
        <v>5195.88</v>
      </c>
      <c r="H78" s="1">
        <f t="shared" si="3"/>
        <v>46078.812476851846</v>
      </c>
      <c r="I78" s="2">
        <f t="shared" si="4"/>
        <v>46078.8125</v>
      </c>
      <c r="J78">
        <f t="shared" si="5"/>
        <v>1772047800</v>
      </c>
    </row>
    <row r="79" spans="1:10" x14ac:dyDescent="0.55000000000000004">
      <c r="A79">
        <v>1772048098</v>
      </c>
      <c r="B79" t="s">
        <v>6</v>
      </c>
      <c r="C79" t="s">
        <v>7</v>
      </c>
      <c r="D79">
        <v>5201</v>
      </c>
      <c r="E79">
        <v>5204.79</v>
      </c>
      <c r="F79">
        <v>5198.05</v>
      </c>
      <c r="H79" s="1">
        <f t="shared" si="3"/>
        <v>46078.815949074073</v>
      </c>
      <c r="I79" s="2">
        <f t="shared" si="4"/>
        <v>46078.815972222219</v>
      </c>
      <c r="J79">
        <f t="shared" si="5"/>
        <v>1772048100</v>
      </c>
    </row>
    <row r="80" spans="1:10" x14ac:dyDescent="0.55000000000000004">
      <c r="A80">
        <v>1772048398</v>
      </c>
      <c r="B80" t="s">
        <v>6</v>
      </c>
      <c r="C80" t="s">
        <v>7</v>
      </c>
      <c r="D80">
        <v>5204.32</v>
      </c>
      <c r="E80">
        <v>5205.07</v>
      </c>
      <c r="F80">
        <v>5199.42</v>
      </c>
      <c r="H80" s="1">
        <f t="shared" si="3"/>
        <v>46078.819421296299</v>
      </c>
      <c r="I80" s="2">
        <f t="shared" si="4"/>
        <v>46078.819444444445</v>
      </c>
      <c r="J80">
        <f t="shared" si="5"/>
        <v>1772048400</v>
      </c>
    </row>
    <row r="81" spans="1:10" x14ac:dyDescent="0.55000000000000004">
      <c r="A81">
        <v>1772048698</v>
      </c>
      <c r="B81" t="s">
        <v>6</v>
      </c>
      <c r="C81" t="s">
        <v>7</v>
      </c>
      <c r="D81">
        <v>5205</v>
      </c>
      <c r="E81">
        <v>5206.4399999999996</v>
      </c>
      <c r="F81">
        <v>5200.09</v>
      </c>
      <c r="H81" s="1">
        <f t="shared" si="3"/>
        <v>46078.822893518518</v>
      </c>
      <c r="I81" s="2">
        <f t="shared" si="4"/>
        <v>46078.822916666664</v>
      </c>
      <c r="J81">
        <f t="shared" si="5"/>
        <v>1772048700</v>
      </c>
    </row>
    <row r="82" spans="1:10" x14ac:dyDescent="0.55000000000000004">
      <c r="A82">
        <v>1772048998</v>
      </c>
      <c r="B82" t="s">
        <v>6</v>
      </c>
      <c r="C82" t="s">
        <v>7</v>
      </c>
      <c r="D82">
        <v>5204.97</v>
      </c>
      <c r="E82">
        <v>5207.6400000000003</v>
      </c>
      <c r="F82">
        <v>5200.6499999999996</v>
      </c>
      <c r="H82" s="1">
        <f t="shared" si="3"/>
        <v>46078.826365740737</v>
      </c>
      <c r="I82" s="2">
        <f t="shared" si="4"/>
        <v>46078.826388888891</v>
      </c>
      <c r="J82">
        <f t="shared" si="5"/>
        <v>1772049000</v>
      </c>
    </row>
    <row r="83" spans="1:10" x14ac:dyDescent="0.55000000000000004">
      <c r="A83">
        <v>1772049298</v>
      </c>
      <c r="B83" t="s">
        <v>6</v>
      </c>
      <c r="C83" t="s">
        <v>7</v>
      </c>
      <c r="D83">
        <v>5204.87</v>
      </c>
      <c r="E83">
        <v>5207.99</v>
      </c>
      <c r="F83">
        <v>5202.43</v>
      </c>
      <c r="H83" s="1">
        <f t="shared" si="3"/>
        <v>46078.829837962963</v>
      </c>
      <c r="I83" s="2">
        <f t="shared" si="4"/>
        <v>46078.829861111109</v>
      </c>
      <c r="J83">
        <f t="shared" si="5"/>
        <v>1772049300</v>
      </c>
    </row>
    <row r="84" spans="1:10" x14ac:dyDescent="0.55000000000000004">
      <c r="A84">
        <v>1772049598</v>
      </c>
      <c r="B84" t="s">
        <v>6</v>
      </c>
      <c r="C84" t="s">
        <v>7</v>
      </c>
      <c r="D84">
        <v>5201.76</v>
      </c>
      <c r="E84">
        <v>5207.03</v>
      </c>
      <c r="F84">
        <v>5200.2</v>
      </c>
      <c r="H84" s="1">
        <f t="shared" si="3"/>
        <v>46078.833310185189</v>
      </c>
      <c r="I84" s="2">
        <f t="shared" si="4"/>
        <v>46078.833333333336</v>
      </c>
      <c r="J84">
        <f t="shared" si="5"/>
        <v>1772049600</v>
      </c>
    </row>
    <row r="85" spans="1:10" x14ac:dyDescent="0.55000000000000004">
      <c r="A85">
        <v>1772049898</v>
      </c>
      <c r="B85" t="s">
        <v>6</v>
      </c>
      <c r="C85" t="s">
        <v>7</v>
      </c>
      <c r="D85">
        <v>5202.46</v>
      </c>
      <c r="E85">
        <v>5206.6400000000003</v>
      </c>
      <c r="F85">
        <v>5200.75</v>
      </c>
      <c r="H85" s="1">
        <f t="shared" si="3"/>
        <v>46078.836782407408</v>
      </c>
      <c r="I85" s="2">
        <f t="shared" si="4"/>
        <v>46078.836805555555</v>
      </c>
      <c r="J85">
        <f t="shared" si="5"/>
        <v>1772049900</v>
      </c>
    </row>
    <row r="86" spans="1:10" x14ac:dyDescent="0.55000000000000004">
      <c r="A86">
        <v>1772050198</v>
      </c>
      <c r="B86" t="s">
        <v>6</v>
      </c>
      <c r="C86" t="s">
        <v>7</v>
      </c>
      <c r="D86">
        <v>5195.2700000000004</v>
      </c>
      <c r="E86">
        <v>5206.49</v>
      </c>
      <c r="F86">
        <v>5198.26</v>
      </c>
      <c r="H86" s="1">
        <f t="shared" si="3"/>
        <v>46078.840254629627</v>
      </c>
      <c r="I86" s="2">
        <f t="shared" si="4"/>
        <v>46078.840277777781</v>
      </c>
      <c r="J86">
        <f t="shared" si="5"/>
        <v>1772050200</v>
      </c>
    </row>
    <row r="87" spans="1:10" x14ac:dyDescent="0.55000000000000004">
      <c r="A87">
        <v>1772050498</v>
      </c>
      <c r="B87" t="s">
        <v>6</v>
      </c>
      <c r="C87" t="s">
        <v>7</v>
      </c>
      <c r="D87">
        <v>5184.8</v>
      </c>
      <c r="E87">
        <v>5201.63</v>
      </c>
      <c r="F87">
        <v>5190.97</v>
      </c>
      <c r="H87" s="1">
        <f t="shared" si="3"/>
        <v>46078.843726851846</v>
      </c>
      <c r="I87" s="2">
        <f t="shared" si="4"/>
        <v>46078.84375</v>
      </c>
      <c r="J87">
        <f t="shared" si="5"/>
        <v>1772050500</v>
      </c>
    </row>
    <row r="88" spans="1:10" x14ac:dyDescent="0.55000000000000004">
      <c r="A88">
        <v>1772050798</v>
      </c>
      <c r="B88" t="s">
        <v>6</v>
      </c>
      <c r="C88" t="s">
        <v>7</v>
      </c>
      <c r="D88">
        <v>5189</v>
      </c>
      <c r="E88">
        <v>5194.99</v>
      </c>
      <c r="F88">
        <v>5186.28</v>
      </c>
      <c r="H88" s="1">
        <f t="shared" si="3"/>
        <v>46078.847199074073</v>
      </c>
      <c r="I88" s="2">
        <f t="shared" si="4"/>
        <v>46078.847222222219</v>
      </c>
      <c r="J88">
        <f t="shared" si="5"/>
        <v>1772050800</v>
      </c>
    </row>
    <row r="89" spans="1:10" x14ac:dyDescent="0.55000000000000004">
      <c r="A89">
        <v>1772051098</v>
      </c>
      <c r="B89" t="s">
        <v>6</v>
      </c>
      <c r="C89" t="s">
        <v>7</v>
      </c>
      <c r="D89">
        <v>5186.1099999999997</v>
      </c>
      <c r="E89">
        <v>5192.99</v>
      </c>
      <c r="F89">
        <v>5184.6899999999996</v>
      </c>
      <c r="H89" s="1">
        <f t="shared" si="3"/>
        <v>46078.850671296299</v>
      </c>
      <c r="I89" s="2">
        <f t="shared" si="4"/>
        <v>46078.850694444445</v>
      </c>
      <c r="J89">
        <f t="shared" si="5"/>
        <v>1772051100</v>
      </c>
    </row>
    <row r="90" spans="1:10" x14ac:dyDescent="0.55000000000000004">
      <c r="A90">
        <v>1772051398</v>
      </c>
      <c r="B90" t="s">
        <v>6</v>
      </c>
      <c r="C90" t="s">
        <v>7</v>
      </c>
      <c r="D90">
        <v>5188.12</v>
      </c>
      <c r="E90">
        <v>5190.59</v>
      </c>
      <c r="F90">
        <v>5181.3999999999996</v>
      </c>
      <c r="H90" s="1">
        <f t="shared" si="3"/>
        <v>46078.854143518518</v>
      </c>
      <c r="I90" s="2">
        <f t="shared" si="4"/>
        <v>46078.854166666664</v>
      </c>
      <c r="J90">
        <f t="shared" si="5"/>
        <v>1772051400</v>
      </c>
    </row>
    <row r="91" spans="1:10" x14ac:dyDescent="0.55000000000000004">
      <c r="A91">
        <v>1772051698</v>
      </c>
      <c r="B91" t="s">
        <v>6</v>
      </c>
      <c r="C91" t="s">
        <v>7</v>
      </c>
      <c r="D91">
        <v>5183.41</v>
      </c>
      <c r="E91">
        <v>5188.25</v>
      </c>
      <c r="F91">
        <v>5179.8599999999997</v>
      </c>
      <c r="H91" s="1">
        <f t="shared" si="3"/>
        <v>46078.857615740737</v>
      </c>
      <c r="I91" s="2">
        <f t="shared" si="4"/>
        <v>46078.857638888891</v>
      </c>
      <c r="J91">
        <f t="shared" si="5"/>
        <v>1772051700</v>
      </c>
    </row>
    <row r="92" spans="1:10" x14ac:dyDescent="0.55000000000000004">
      <c r="A92">
        <v>1772051998</v>
      </c>
      <c r="B92" t="s">
        <v>6</v>
      </c>
      <c r="C92" t="s">
        <v>7</v>
      </c>
      <c r="D92">
        <v>5181.4799999999996</v>
      </c>
      <c r="E92">
        <v>5184.8999999999996</v>
      </c>
      <c r="F92">
        <v>5177.2700000000004</v>
      </c>
      <c r="H92" s="1">
        <f t="shared" si="3"/>
        <v>46078.861087962963</v>
      </c>
      <c r="I92" s="2">
        <f t="shared" si="4"/>
        <v>46078.861111111109</v>
      </c>
      <c r="J92">
        <f t="shared" si="5"/>
        <v>1772052000</v>
      </c>
    </row>
    <row r="93" spans="1:10" x14ac:dyDescent="0.55000000000000004">
      <c r="A93">
        <v>1772052298</v>
      </c>
      <c r="B93" t="s">
        <v>6</v>
      </c>
      <c r="C93" t="s">
        <v>7</v>
      </c>
      <c r="D93">
        <v>5173.57</v>
      </c>
      <c r="E93">
        <v>5181.71</v>
      </c>
      <c r="F93">
        <v>5170.9399999999996</v>
      </c>
      <c r="H93" s="1">
        <f t="shared" si="3"/>
        <v>46078.864560185189</v>
      </c>
      <c r="I93" s="2">
        <f t="shared" si="4"/>
        <v>46078.864583333336</v>
      </c>
      <c r="J93">
        <f t="shared" si="5"/>
        <v>1772052300</v>
      </c>
    </row>
    <row r="94" spans="1:10" x14ac:dyDescent="0.55000000000000004">
      <c r="A94">
        <v>1772052598</v>
      </c>
      <c r="B94" t="s">
        <v>6</v>
      </c>
      <c r="C94" t="s">
        <v>7</v>
      </c>
      <c r="D94">
        <v>5178.01</v>
      </c>
      <c r="E94">
        <v>5179.5200000000004</v>
      </c>
      <c r="F94">
        <v>5169.62</v>
      </c>
      <c r="H94" s="1">
        <f t="shared" si="3"/>
        <v>46078.868032407408</v>
      </c>
      <c r="I94" s="2">
        <f t="shared" si="4"/>
        <v>46078.868055555555</v>
      </c>
      <c r="J94">
        <f t="shared" si="5"/>
        <v>1772052600</v>
      </c>
    </row>
    <row r="95" spans="1:10" x14ac:dyDescent="0.55000000000000004">
      <c r="A95">
        <v>1772052898</v>
      </c>
      <c r="B95" t="s">
        <v>6</v>
      </c>
      <c r="C95" t="s">
        <v>7</v>
      </c>
      <c r="D95">
        <v>5152.16</v>
      </c>
      <c r="E95">
        <v>5177.18</v>
      </c>
      <c r="F95">
        <v>5156.08</v>
      </c>
      <c r="H95" s="1">
        <f t="shared" si="3"/>
        <v>46078.871504629627</v>
      </c>
      <c r="I95" s="2">
        <f t="shared" si="4"/>
        <v>46078.871527777781</v>
      </c>
      <c r="J95">
        <f t="shared" si="5"/>
        <v>1772052900</v>
      </c>
    </row>
    <row r="96" spans="1:10" x14ac:dyDescent="0.55000000000000004">
      <c r="A96">
        <v>1772053198</v>
      </c>
      <c r="B96" t="s">
        <v>6</v>
      </c>
      <c r="C96" t="s">
        <v>7</v>
      </c>
      <c r="D96">
        <v>5156.08</v>
      </c>
      <c r="E96">
        <v>5167.2700000000004</v>
      </c>
      <c r="F96">
        <v>5150.3500000000004</v>
      </c>
      <c r="H96" s="1">
        <f t="shared" si="3"/>
        <v>46078.874976851846</v>
      </c>
      <c r="I96" s="2">
        <f t="shared" si="4"/>
        <v>46078.875</v>
      </c>
      <c r="J96">
        <f t="shared" si="5"/>
        <v>1772053200</v>
      </c>
    </row>
    <row r="97" spans="1:10" x14ac:dyDescent="0.55000000000000004">
      <c r="A97">
        <v>1772053498</v>
      </c>
      <c r="B97" t="s">
        <v>6</v>
      </c>
      <c r="C97" t="s">
        <v>7</v>
      </c>
      <c r="D97">
        <v>5163.03</v>
      </c>
      <c r="E97">
        <v>5162.88</v>
      </c>
      <c r="F97">
        <v>5149.97</v>
      </c>
      <c r="H97" s="1">
        <f t="shared" si="3"/>
        <v>46078.878449074073</v>
      </c>
      <c r="I97" s="2">
        <f t="shared" si="4"/>
        <v>46078.878472222219</v>
      </c>
      <c r="J97">
        <f t="shared" si="5"/>
        <v>1772053500</v>
      </c>
    </row>
    <row r="98" spans="1:10" x14ac:dyDescent="0.55000000000000004">
      <c r="A98">
        <v>1772053798</v>
      </c>
      <c r="B98" t="s">
        <v>6</v>
      </c>
      <c r="C98" t="s">
        <v>7</v>
      </c>
      <c r="D98">
        <v>5161.84</v>
      </c>
      <c r="E98">
        <v>5161.53</v>
      </c>
      <c r="F98">
        <v>5151.5200000000004</v>
      </c>
      <c r="H98" s="1">
        <f t="shared" si="3"/>
        <v>46078.881921296299</v>
      </c>
      <c r="I98" s="2">
        <f t="shared" si="4"/>
        <v>46078.881944444445</v>
      </c>
      <c r="J98">
        <f t="shared" si="5"/>
        <v>1772053800</v>
      </c>
    </row>
    <row r="99" spans="1:10" x14ac:dyDescent="0.55000000000000004">
      <c r="A99">
        <v>1772054098</v>
      </c>
      <c r="B99" t="s">
        <v>6</v>
      </c>
      <c r="C99" t="s">
        <v>7</v>
      </c>
      <c r="D99">
        <v>5165.38</v>
      </c>
      <c r="E99">
        <v>5165.0600000000004</v>
      </c>
      <c r="F99">
        <v>5154.1099999999997</v>
      </c>
      <c r="H99" s="1">
        <f t="shared" si="3"/>
        <v>46078.885393518518</v>
      </c>
      <c r="I99" s="2">
        <f t="shared" si="4"/>
        <v>46078.885416666664</v>
      </c>
      <c r="J99">
        <f t="shared" si="5"/>
        <v>1772054100</v>
      </c>
    </row>
    <row r="100" spans="1:10" x14ac:dyDescent="0.55000000000000004">
      <c r="A100">
        <v>1772054398</v>
      </c>
      <c r="B100" t="s">
        <v>6</v>
      </c>
      <c r="C100" t="s">
        <v>7</v>
      </c>
      <c r="D100">
        <v>5169.17</v>
      </c>
      <c r="E100">
        <v>5166.17</v>
      </c>
      <c r="F100">
        <v>5158.1899999999996</v>
      </c>
      <c r="H100" s="1">
        <f t="shared" si="3"/>
        <v>46078.888865740737</v>
      </c>
      <c r="I100" s="2">
        <f t="shared" si="4"/>
        <v>46078.888888888891</v>
      </c>
      <c r="J100">
        <f t="shared" si="5"/>
        <v>1772054400</v>
      </c>
    </row>
    <row r="101" spans="1:10" x14ac:dyDescent="0.55000000000000004">
      <c r="A101">
        <v>1772054698</v>
      </c>
      <c r="B101" t="s">
        <v>6</v>
      </c>
      <c r="C101" t="s">
        <v>7</v>
      </c>
      <c r="D101">
        <v>5169.12</v>
      </c>
      <c r="E101">
        <v>5167.3100000000004</v>
      </c>
      <c r="F101">
        <v>5162.3500000000004</v>
      </c>
      <c r="H101" s="1">
        <f t="shared" si="3"/>
        <v>46078.892337962963</v>
      </c>
      <c r="I101" s="2">
        <f t="shared" si="4"/>
        <v>46078.892361111109</v>
      </c>
      <c r="J101">
        <f t="shared" si="5"/>
        <v>1772054700</v>
      </c>
    </row>
    <row r="102" spans="1:10" x14ac:dyDescent="0.55000000000000004">
      <c r="A102">
        <v>1772054998</v>
      </c>
      <c r="B102" t="s">
        <v>6</v>
      </c>
      <c r="C102" t="s">
        <v>7</v>
      </c>
      <c r="D102">
        <v>5168.22</v>
      </c>
      <c r="E102">
        <v>5168.62</v>
      </c>
      <c r="F102">
        <v>5164.62</v>
      </c>
      <c r="H102" s="1">
        <f t="shared" si="3"/>
        <v>46078.895810185189</v>
      </c>
      <c r="I102" s="2">
        <f t="shared" si="4"/>
        <v>46078.895833333336</v>
      </c>
      <c r="J102">
        <f t="shared" si="5"/>
        <v>1772055000</v>
      </c>
    </row>
    <row r="103" spans="1:10" x14ac:dyDescent="0.55000000000000004">
      <c r="A103">
        <v>1772055298</v>
      </c>
      <c r="B103" t="s">
        <v>6</v>
      </c>
      <c r="C103" t="s">
        <v>7</v>
      </c>
      <c r="D103">
        <v>5168.8999999999996</v>
      </c>
      <c r="E103">
        <v>5170.7</v>
      </c>
      <c r="F103">
        <v>5166.84</v>
      </c>
      <c r="H103" s="1">
        <f t="shared" si="3"/>
        <v>46078.899282407408</v>
      </c>
      <c r="I103" s="2">
        <f t="shared" si="4"/>
        <v>46078.899305555555</v>
      </c>
      <c r="J103">
        <f t="shared" si="5"/>
        <v>1772055300</v>
      </c>
    </row>
    <row r="104" spans="1:10" x14ac:dyDescent="0.55000000000000004">
      <c r="A104">
        <v>1772055598</v>
      </c>
      <c r="B104" t="s">
        <v>6</v>
      </c>
      <c r="C104" t="s">
        <v>7</v>
      </c>
      <c r="D104">
        <v>5170.25</v>
      </c>
      <c r="E104">
        <v>5170.78</v>
      </c>
      <c r="F104">
        <v>5168.25</v>
      </c>
      <c r="H104" s="1">
        <f t="shared" si="3"/>
        <v>46078.902754629627</v>
      </c>
      <c r="I104" s="2">
        <f t="shared" si="4"/>
        <v>46078.902777777781</v>
      </c>
      <c r="J104">
        <f t="shared" si="5"/>
        <v>1772055600</v>
      </c>
    </row>
    <row r="105" spans="1:10" x14ac:dyDescent="0.55000000000000004">
      <c r="A105">
        <v>1772055898</v>
      </c>
      <c r="B105" t="s">
        <v>6</v>
      </c>
      <c r="C105" t="s">
        <v>7</v>
      </c>
      <c r="D105">
        <v>5170.9399999999996</v>
      </c>
      <c r="E105">
        <v>5171.3100000000004</v>
      </c>
      <c r="F105">
        <v>5169.42</v>
      </c>
      <c r="H105" s="1">
        <f t="shared" si="3"/>
        <v>46078.906226851846</v>
      </c>
      <c r="I105" s="2">
        <f t="shared" si="4"/>
        <v>46078.90625</v>
      </c>
      <c r="J105">
        <f t="shared" si="5"/>
        <v>1772055900</v>
      </c>
    </row>
    <row r="106" spans="1:10" x14ac:dyDescent="0.55000000000000004">
      <c r="A106">
        <v>1772056198</v>
      </c>
      <c r="B106" t="s">
        <v>6</v>
      </c>
      <c r="C106" t="s">
        <v>7</v>
      </c>
      <c r="D106">
        <v>5164.3100000000004</v>
      </c>
      <c r="E106">
        <v>5171.6000000000004</v>
      </c>
      <c r="F106">
        <v>5167.24</v>
      </c>
      <c r="H106" s="1">
        <f t="shared" si="3"/>
        <v>46078.909699074073</v>
      </c>
      <c r="I106" s="2">
        <f t="shared" si="4"/>
        <v>46078.909722222219</v>
      </c>
      <c r="J106">
        <f t="shared" si="5"/>
        <v>1772056200</v>
      </c>
    </row>
    <row r="107" spans="1:10" x14ac:dyDescent="0.55000000000000004">
      <c r="A107">
        <v>1772056498</v>
      </c>
      <c r="B107" t="s">
        <v>6</v>
      </c>
      <c r="C107" t="s">
        <v>7</v>
      </c>
      <c r="D107">
        <v>5164.8900000000003</v>
      </c>
      <c r="E107">
        <v>5171.37</v>
      </c>
      <c r="F107">
        <v>5166.05</v>
      </c>
      <c r="H107" s="1">
        <f t="shared" si="3"/>
        <v>46078.913171296299</v>
      </c>
      <c r="I107" s="2">
        <f t="shared" si="4"/>
        <v>46078.913194444445</v>
      </c>
      <c r="J107">
        <f t="shared" si="5"/>
        <v>1772056500</v>
      </c>
    </row>
    <row r="108" spans="1:10" x14ac:dyDescent="0.55000000000000004">
      <c r="A108">
        <v>1772060398</v>
      </c>
      <c r="B108" t="s">
        <v>6</v>
      </c>
      <c r="C108" t="s">
        <v>7</v>
      </c>
      <c r="D108">
        <v>5175.34</v>
      </c>
      <c r="E108">
        <v>5175.34</v>
      </c>
      <c r="F108">
        <v>5163.68</v>
      </c>
      <c r="H108" s="1">
        <f t="shared" si="3"/>
        <v>46078.958310185189</v>
      </c>
      <c r="I108" s="2">
        <f t="shared" si="4"/>
        <v>46078.958333333336</v>
      </c>
      <c r="J108">
        <f t="shared" si="5"/>
        <v>1772060400</v>
      </c>
    </row>
    <row r="109" spans="1:10" x14ac:dyDescent="0.55000000000000004">
      <c r="A109">
        <v>1772060698</v>
      </c>
      <c r="B109" t="s">
        <v>6</v>
      </c>
      <c r="C109" t="s">
        <v>7</v>
      </c>
      <c r="D109">
        <v>5179.7299999999996</v>
      </c>
      <c r="E109">
        <v>5179.41</v>
      </c>
      <c r="F109">
        <v>5168.84</v>
      </c>
      <c r="H109" s="1">
        <f t="shared" si="3"/>
        <v>46078.961782407408</v>
      </c>
      <c r="I109" s="2">
        <f t="shared" si="4"/>
        <v>46078.961805555555</v>
      </c>
      <c r="J109">
        <f t="shared" si="5"/>
        <v>1772060700</v>
      </c>
    </row>
    <row r="110" spans="1:10" x14ac:dyDescent="0.55000000000000004">
      <c r="A110">
        <v>1772060998</v>
      </c>
      <c r="B110" t="s">
        <v>6</v>
      </c>
      <c r="C110" t="s">
        <v>7</v>
      </c>
      <c r="D110">
        <v>5168.8</v>
      </c>
      <c r="E110">
        <v>5180.7299999999996</v>
      </c>
      <c r="F110">
        <v>5168.2700000000004</v>
      </c>
      <c r="H110" s="1">
        <f t="shared" si="3"/>
        <v>46078.965254629627</v>
      </c>
      <c r="I110" s="2">
        <f t="shared" si="4"/>
        <v>46078.965277777781</v>
      </c>
      <c r="J110">
        <f t="shared" si="5"/>
        <v>1772061000</v>
      </c>
    </row>
    <row r="111" spans="1:10" x14ac:dyDescent="0.55000000000000004">
      <c r="A111">
        <v>1772061298</v>
      </c>
      <c r="B111" t="s">
        <v>6</v>
      </c>
      <c r="C111" t="s">
        <v>7</v>
      </c>
      <c r="D111">
        <v>5174.01</v>
      </c>
      <c r="E111">
        <v>5179.09</v>
      </c>
      <c r="F111">
        <v>5166.8900000000003</v>
      </c>
      <c r="H111" s="1">
        <f t="shared" si="3"/>
        <v>46078.968726851846</v>
      </c>
      <c r="I111" s="2">
        <f t="shared" si="4"/>
        <v>46078.96875</v>
      </c>
      <c r="J111">
        <f t="shared" si="5"/>
        <v>1772061300</v>
      </c>
    </row>
    <row r="112" spans="1:10" x14ac:dyDescent="0.55000000000000004">
      <c r="A112">
        <v>1772061598</v>
      </c>
      <c r="B112" t="s">
        <v>6</v>
      </c>
      <c r="C112" t="s">
        <v>7</v>
      </c>
      <c r="D112">
        <v>5170.68</v>
      </c>
      <c r="E112">
        <v>5180.33</v>
      </c>
      <c r="F112">
        <v>5168.96</v>
      </c>
      <c r="H112" s="1">
        <f t="shared" si="3"/>
        <v>46078.972199074073</v>
      </c>
      <c r="I112" s="2">
        <f t="shared" si="4"/>
        <v>46078.972222222219</v>
      </c>
      <c r="J112">
        <f t="shared" si="5"/>
        <v>1772061600</v>
      </c>
    </row>
    <row r="113" spans="1:10" x14ac:dyDescent="0.55000000000000004">
      <c r="A113">
        <v>1772061898</v>
      </c>
      <c r="B113" t="s">
        <v>6</v>
      </c>
      <c r="C113" t="s">
        <v>7</v>
      </c>
      <c r="D113">
        <v>5170.04</v>
      </c>
      <c r="E113">
        <v>5176.84</v>
      </c>
      <c r="F113">
        <v>5168.58</v>
      </c>
      <c r="H113" s="1">
        <f t="shared" si="3"/>
        <v>46078.975671296299</v>
      </c>
      <c r="I113" s="2">
        <f t="shared" si="4"/>
        <v>46078.975694444445</v>
      </c>
      <c r="J113">
        <f t="shared" si="5"/>
        <v>1772061900</v>
      </c>
    </row>
    <row r="114" spans="1:10" x14ac:dyDescent="0.55000000000000004">
      <c r="A114">
        <v>1772062198</v>
      </c>
      <c r="B114" t="s">
        <v>6</v>
      </c>
      <c r="C114" t="s">
        <v>7</v>
      </c>
      <c r="D114">
        <v>5168.9799999999996</v>
      </c>
      <c r="E114">
        <v>5173.93</v>
      </c>
      <c r="F114">
        <v>5167.46</v>
      </c>
      <c r="H114" s="1">
        <f t="shared" si="3"/>
        <v>46078.979143518518</v>
      </c>
      <c r="I114" s="2">
        <f t="shared" si="4"/>
        <v>46078.979166666664</v>
      </c>
      <c r="J114">
        <f t="shared" si="5"/>
        <v>1772062200</v>
      </c>
    </row>
    <row r="115" spans="1:10" x14ac:dyDescent="0.55000000000000004">
      <c r="A115">
        <v>1772062498</v>
      </c>
      <c r="B115" t="s">
        <v>6</v>
      </c>
      <c r="C115" t="s">
        <v>7</v>
      </c>
      <c r="D115">
        <v>5169.88</v>
      </c>
      <c r="E115">
        <v>5171.8900000000003</v>
      </c>
      <c r="F115">
        <v>5166.05</v>
      </c>
      <c r="H115" s="1">
        <f t="shared" si="3"/>
        <v>46078.982615740737</v>
      </c>
      <c r="I115" s="2">
        <f t="shared" si="4"/>
        <v>46078.982638888891</v>
      </c>
      <c r="J115">
        <f t="shared" si="5"/>
        <v>1772062500</v>
      </c>
    </row>
    <row r="116" spans="1:10" x14ac:dyDescent="0.55000000000000004">
      <c r="A116">
        <v>1772062798</v>
      </c>
      <c r="B116" t="s">
        <v>6</v>
      </c>
      <c r="C116" t="s">
        <v>7</v>
      </c>
      <c r="D116">
        <v>5172.62</v>
      </c>
      <c r="E116">
        <v>5172.8</v>
      </c>
      <c r="F116">
        <v>5167.3900000000003</v>
      </c>
      <c r="H116" s="1">
        <f t="shared" si="3"/>
        <v>46078.986087962963</v>
      </c>
      <c r="I116" s="2">
        <f t="shared" si="4"/>
        <v>46078.986111111109</v>
      </c>
      <c r="J116">
        <f t="shared" si="5"/>
        <v>1772062800</v>
      </c>
    </row>
    <row r="117" spans="1:10" x14ac:dyDescent="0.55000000000000004">
      <c r="A117">
        <v>1772063098</v>
      </c>
      <c r="B117" t="s">
        <v>6</v>
      </c>
      <c r="C117" t="s">
        <v>7</v>
      </c>
      <c r="D117">
        <v>5167.3100000000004</v>
      </c>
      <c r="E117">
        <v>5175.6099999999997</v>
      </c>
      <c r="F117">
        <v>5167.17</v>
      </c>
      <c r="H117" s="1">
        <f t="shared" si="3"/>
        <v>46078.989560185189</v>
      </c>
      <c r="I117" s="2">
        <f t="shared" si="4"/>
        <v>46078.989583333336</v>
      </c>
      <c r="J117">
        <f t="shared" si="5"/>
        <v>1772063100</v>
      </c>
    </row>
    <row r="118" spans="1:10" x14ac:dyDescent="0.55000000000000004">
      <c r="A118">
        <v>1772063398</v>
      </c>
      <c r="B118" t="s">
        <v>6</v>
      </c>
      <c r="C118" t="s">
        <v>7</v>
      </c>
      <c r="D118">
        <v>5169.57</v>
      </c>
      <c r="E118">
        <v>5173.43</v>
      </c>
      <c r="F118">
        <v>5166.41</v>
      </c>
      <c r="H118" s="1">
        <f t="shared" si="3"/>
        <v>46078.993032407408</v>
      </c>
      <c r="I118" s="2">
        <f t="shared" si="4"/>
        <v>46078.993055555555</v>
      </c>
      <c r="J118">
        <f t="shared" si="5"/>
        <v>1772063400</v>
      </c>
    </row>
    <row r="119" spans="1:10" x14ac:dyDescent="0.55000000000000004">
      <c r="A119">
        <v>1772063698</v>
      </c>
      <c r="B119" t="s">
        <v>6</v>
      </c>
      <c r="C119" t="s">
        <v>7</v>
      </c>
      <c r="D119">
        <v>5163.13</v>
      </c>
      <c r="E119">
        <v>5172.03</v>
      </c>
      <c r="F119">
        <v>5164.07</v>
      </c>
      <c r="H119" s="1">
        <f t="shared" si="3"/>
        <v>46078.996504629627</v>
      </c>
      <c r="I119" s="2">
        <f t="shared" si="4"/>
        <v>46078.996527777781</v>
      </c>
      <c r="J119">
        <f t="shared" si="5"/>
        <v>1772063700</v>
      </c>
    </row>
    <row r="120" spans="1:10" x14ac:dyDescent="0.55000000000000004">
      <c r="A120">
        <v>1772063998</v>
      </c>
      <c r="B120" t="s">
        <v>6</v>
      </c>
      <c r="C120" t="s">
        <v>7</v>
      </c>
      <c r="D120">
        <v>5160.24</v>
      </c>
      <c r="E120">
        <v>5169.8900000000003</v>
      </c>
      <c r="F120">
        <v>5159.75</v>
      </c>
      <c r="H120" s="1">
        <f t="shared" si="3"/>
        <v>46078.999976851846</v>
      </c>
      <c r="I120" s="2">
        <f t="shared" si="4"/>
        <v>46079</v>
      </c>
      <c r="J120">
        <f t="shared" si="5"/>
        <v>1772064000</v>
      </c>
    </row>
    <row r="121" spans="1:10" x14ac:dyDescent="0.55000000000000004">
      <c r="A121">
        <v>1772064298</v>
      </c>
      <c r="B121" t="s">
        <v>6</v>
      </c>
      <c r="C121" t="s">
        <v>7</v>
      </c>
      <c r="D121">
        <v>5161.95</v>
      </c>
      <c r="E121">
        <v>5168.21</v>
      </c>
      <c r="F121">
        <v>5157.42</v>
      </c>
      <c r="H121" s="1">
        <f t="shared" si="3"/>
        <v>46079.003449074073</v>
      </c>
      <c r="I121" s="2">
        <f t="shared" si="4"/>
        <v>46079.003472222219</v>
      </c>
      <c r="J121">
        <f t="shared" si="5"/>
        <v>1772064300</v>
      </c>
    </row>
    <row r="122" spans="1:10" x14ac:dyDescent="0.55000000000000004">
      <c r="A122">
        <v>1772064598</v>
      </c>
      <c r="B122" t="s">
        <v>6</v>
      </c>
      <c r="C122" t="s">
        <v>7</v>
      </c>
      <c r="D122">
        <v>5167.67</v>
      </c>
      <c r="E122">
        <v>5168.21</v>
      </c>
      <c r="F122">
        <v>5158.22</v>
      </c>
      <c r="H122" s="1">
        <f t="shared" si="3"/>
        <v>46079.006921296299</v>
      </c>
      <c r="I122" s="2">
        <f t="shared" si="4"/>
        <v>46079.006944444445</v>
      </c>
      <c r="J122">
        <f t="shared" si="5"/>
        <v>1772064600</v>
      </c>
    </row>
    <row r="123" spans="1:10" x14ac:dyDescent="0.55000000000000004">
      <c r="A123">
        <v>1772064898</v>
      </c>
      <c r="B123" t="s">
        <v>6</v>
      </c>
      <c r="C123" t="s">
        <v>7</v>
      </c>
      <c r="D123">
        <v>5169.72</v>
      </c>
      <c r="E123">
        <v>5170.8599999999997</v>
      </c>
      <c r="F123">
        <v>5162.17</v>
      </c>
      <c r="H123" s="1">
        <f t="shared" si="3"/>
        <v>46079.010393518518</v>
      </c>
      <c r="I123" s="2">
        <f t="shared" si="4"/>
        <v>46079.010416666664</v>
      </c>
      <c r="J123">
        <f t="shared" si="5"/>
        <v>1772064900</v>
      </c>
    </row>
    <row r="124" spans="1:10" x14ac:dyDescent="0.55000000000000004">
      <c r="A124">
        <v>1772065198</v>
      </c>
      <c r="B124" t="s">
        <v>6</v>
      </c>
      <c r="C124" t="s">
        <v>7</v>
      </c>
      <c r="D124">
        <v>5180.9399999999996</v>
      </c>
      <c r="E124">
        <v>5176.54</v>
      </c>
      <c r="F124">
        <v>5165.8500000000004</v>
      </c>
      <c r="H124" s="1">
        <f t="shared" si="3"/>
        <v>46079.013865740737</v>
      </c>
      <c r="I124" s="2">
        <f t="shared" si="4"/>
        <v>46079.013888888891</v>
      </c>
      <c r="J124">
        <f t="shared" si="5"/>
        <v>1772065200</v>
      </c>
    </row>
    <row r="125" spans="1:10" x14ac:dyDescent="0.55000000000000004">
      <c r="A125">
        <v>1772065498</v>
      </c>
      <c r="B125" t="s">
        <v>6</v>
      </c>
      <c r="C125" t="s">
        <v>7</v>
      </c>
      <c r="D125">
        <v>5185.25</v>
      </c>
      <c r="E125">
        <v>5181.95</v>
      </c>
      <c r="F125">
        <v>5172.67</v>
      </c>
      <c r="H125" s="1">
        <f t="shared" si="3"/>
        <v>46079.017337962963</v>
      </c>
      <c r="I125" s="2">
        <f t="shared" si="4"/>
        <v>46079.017361111109</v>
      </c>
      <c r="J125">
        <f t="shared" si="5"/>
        <v>1772065500</v>
      </c>
    </row>
    <row r="126" spans="1:10" x14ac:dyDescent="0.55000000000000004">
      <c r="A126">
        <v>1772065798</v>
      </c>
      <c r="B126" t="s">
        <v>6</v>
      </c>
      <c r="C126" t="s">
        <v>7</v>
      </c>
      <c r="D126">
        <v>5182.32</v>
      </c>
      <c r="E126">
        <v>5186.79</v>
      </c>
      <c r="F126">
        <v>5178.54</v>
      </c>
      <c r="H126" s="1">
        <f t="shared" si="3"/>
        <v>46079.020810185189</v>
      </c>
      <c r="I126" s="2">
        <f t="shared" si="4"/>
        <v>46079.020833333336</v>
      </c>
      <c r="J126">
        <f t="shared" si="5"/>
        <v>1772065800</v>
      </c>
    </row>
    <row r="127" spans="1:10" x14ac:dyDescent="0.55000000000000004">
      <c r="A127">
        <v>1772066098</v>
      </c>
      <c r="B127" t="s">
        <v>6</v>
      </c>
      <c r="C127" t="s">
        <v>7</v>
      </c>
      <c r="D127">
        <v>5182.63</v>
      </c>
      <c r="E127">
        <v>5187.57</v>
      </c>
      <c r="F127">
        <v>5181.62</v>
      </c>
      <c r="H127" s="1">
        <f t="shared" si="3"/>
        <v>46079.024282407408</v>
      </c>
      <c r="I127" s="2">
        <f t="shared" si="4"/>
        <v>46079.024305555555</v>
      </c>
      <c r="J127">
        <f t="shared" si="5"/>
        <v>1772066100</v>
      </c>
    </row>
    <row r="128" spans="1:10" x14ac:dyDescent="0.55000000000000004">
      <c r="A128">
        <v>1772066398</v>
      </c>
      <c r="B128" t="s">
        <v>6</v>
      </c>
      <c r="C128" t="s">
        <v>7</v>
      </c>
      <c r="D128">
        <v>5188.37</v>
      </c>
      <c r="E128">
        <v>5189.3999999999996</v>
      </c>
      <c r="F128">
        <v>5183.2299999999996</v>
      </c>
      <c r="H128" s="1">
        <f t="shared" si="3"/>
        <v>46079.027754629627</v>
      </c>
      <c r="I128" s="2">
        <f t="shared" si="4"/>
        <v>46079.027777777781</v>
      </c>
      <c r="J128">
        <f t="shared" si="5"/>
        <v>1772066400</v>
      </c>
    </row>
    <row r="129" spans="1:10" x14ac:dyDescent="0.55000000000000004">
      <c r="A129">
        <v>1772066698</v>
      </c>
      <c r="B129" t="s">
        <v>6</v>
      </c>
      <c r="C129" t="s">
        <v>7</v>
      </c>
      <c r="D129">
        <v>5185.97</v>
      </c>
      <c r="E129">
        <v>5191.12</v>
      </c>
      <c r="F129">
        <v>5185.8900000000003</v>
      </c>
      <c r="H129" s="1">
        <f t="shared" si="3"/>
        <v>46079.031226851846</v>
      </c>
      <c r="I129" s="2">
        <f t="shared" si="4"/>
        <v>46079.03125</v>
      </c>
      <c r="J129">
        <f t="shared" si="5"/>
        <v>1772066700</v>
      </c>
    </row>
    <row r="130" spans="1:10" x14ac:dyDescent="0.55000000000000004">
      <c r="A130">
        <v>1772066998</v>
      </c>
      <c r="B130" t="s">
        <v>6</v>
      </c>
      <c r="C130" t="s">
        <v>7</v>
      </c>
      <c r="D130">
        <v>5189.7</v>
      </c>
      <c r="E130">
        <v>5192.47</v>
      </c>
      <c r="F130">
        <v>5187.1499999999996</v>
      </c>
      <c r="H130" s="1">
        <f t="shared" ref="H130:H193" si="6">(A130/86400)+25569</f>
        <v>46079.034699074073</v>
      </c>
      <c r="I130" s="2">
        <f t="shared" ref="I130:I193" si="7">CEILING(INT(H130*1440)/1440*288,1)/288</f>
        <v>46079.034722222219</v>
      </c>
      <c r="J130">
        <f t="shared" si="5"/>
        <v>1772067000</v>
      </c>
    </row>
    <row r="131" spans="1:10" x14ac:dyDescent="0.55000000000000004">
      <c r="A131">
        <v>1772067298</v>
      </c>
      <c r="B131" t="s">
        <v>6</v>
      </c>
      <c r="C131" t="s">
        <v>7</v>
      </c>
      <c r="D131">
        <v>5188.3100000000004</v>
      </c>
      <c r="E131">
        <v>5193.6000000000004</v>
      </c>
      <c r="F131">
        <v>5188.22</v>
      </c>
      <c r="H131" s="1">
        <f t="shared" si="6"/>
        <v>46079.038171296299</v>
      </c>
      <c r="I131" s="2">
        <f t="shared" si="7"/>
        <v>46079.038194444445</v>
      </c>
      <c r="J131">
        <f t="shared" ref="J131:J194" si="8">MROUND((I131-25569)*86400,300)</f>
        <v>1772067300</v>
      </c>
    </row>
    <row r="132" spans="1:10" x14ac:dyDescent="0.55000000000000004">
      <c r="A132">
        <v>1772067598</v>
      </c>
      <c r="B132" t="s">
        <v>6</v>
      </c>
      <c r="C132" t="s">
        <v>7</v>
      </c>
      <c r="D132">
        <v>5194.75</v>
      </c>
      <c r="E132">
        <v>5197.18</v>
      </c>
      <c r="F132">
        <v>5189.6499999999996</v>
      </c>
      <c r="H132" s="1">
        <f t="shared" si="6"/>
        <v>46079.041643518518</v>
      </c>
      <c r="I132" s="2">
        <f t="shared" si="7"/>
        <v>46079.041666666664</v>
      </c>
      <c r="J132">
        <f t="shared" si="8"/>
        <v>1772067600</v>
      </c>
    </row>
    <row r="133" spans="1:10" x14ac:dyDescent="0.55000000000000004">
      <c r="A133">
        <v>1772067898</v>
      </c>
      <c r="B133" t="s">
        <v>6</v>
      </c>
      <c r="C133" t="s">
        <v>7</v>
      </c>
      <c r="D133">
        <v>5183.93</v>
      </c>
      <c r="E133">
        <v>5197.49</v>
      </c>
      <c r="F133">
        <v>5187.71</v>
      </c>
      <c r="H133" s="1">
        <f t="shared" si="6"/>
        <v>46079.045115740737</v>
      </c>
      <c r="I133" s="2">
        <f t="shared" si="7"/>
        <v>46079.045138888891</v>
      </c>
      <c r="J133">
        <f t="shared" si="8"/>
        <v>1772067900</v>
      </c>
    </row>
    <row r="134" spans="1:10" x14ac:dyDescent="0.55000000000000004">
      <c r="A134">
        <v>1772068198</v>
      </c>
      <c r="B134" t="s">
        <v>6</v>
      </c>
      <c r="C134" t="s">
        <v>7</v>
      </c>
      <c r="D134">
        <v>5187.53</v>
      </c>
      <c r="E134">
        <v>5194.51</v>
      </c>
      <c r="F134">
        <v>5186.1499999999996</v>
      </c>
      <c r="H134" s="1">
        <f t="shared" si="6"/>
        <v>46079.048587962963</v>
      </c>
      <c r="I134" s="2">
        <f t="shared" si="7"/>
        <v>46079.048611111109</v>
      </c>
      <c r="J134">
        <f t="shared" si="8"/>
        <v>1772068200</v>
      </c>
    </row>
    <row r="135" spans="1:10" x14ac:dyDescent="0.55000000000000004">
      <c r="A135">
        <v>1772068498</v>
      </c>
      <c r="B135" t="s">
        <v>6</v>
      </c>
      <c r="C135" t="s">
        <v>7</v>
      </c>
      <c r="D135">
        <v>5189.46</v>
      </c>
      <c r="E135">
        <v>5194.13</v>
      </c>
      <c r="F135">
        <v>5187.28</v>
      </c>
      <c r="H135" s="1">
        <f t="shared" si="6"/>
        <v>46079.052060185189</v>
      </c>
      <c r="I135" s="2">
        <f t="shared" si="7"/>
        <v>46079.052083333336</v>
      </c>
      <c r="J135">
        <f t="shared" si="8"/>
        <v>1772068500</v>
      </c>
    </row>
    <row r="136" spans="1:10" x14ac:dyDescent="0.55000000000000004">
      <c r="A136">
        <v>1772068798</v>
      </c>
      <c r="B136" t="s">
        <v>6</v>
      </c>
      <c r="C136" t="s">
        <v>7</v>
      </c>
      <c r="D136">
        <v>5186.05</v>
      </c>
      <c r="E136">
        <v>5194.9799999999996</v>
      </c>
      <c r="F136">
        <v>5185.9399999999996</v>
      </c>
      <c r="H136" s="1">
        <f t="shared" si="6"/>
        <v>46079.055532407408</v>
      </c>
      <c r="I136" s="2">
        <f t="shared" si="7"/>
        <v>46079.055555555555</v>
      </c>
      <c r="J136">
        <f t="shared" si="8"/>
        <v>1772068800</v>
      </c>
    </row>
    <row r="137" spans="1:10" x14ac:dyDescent="0.55000000000000004">
      <c r="A137">
        <v>1772069098</v>
      </c>
      <c r="B137" t="s">
        <v>6</v>
      </c>
      <c r="C137" t="s">
        <v>7</v>
      </c>
      <c r="D137">
        <v>5180.54</v>
      </c>
      <c r="E137">
        <v>5191.53</v>
      </c>
      <c r="F137">
        <v>5182.78</v>
      </c>
      <c r="H137" s="1">
        <f t="shared" si="6"/>
        <v>46079.059004629627</v>
      </c>
      <c r="I137" s="2">
        <f t="shared" si="7"/>
        <v>46079.059027777781</v>
      </c>
      <c r="J137">
        <f t="shared" si="8"/>
        <v>1772069100</v>
      </c>
    </row>
    <row r="138" spans="1:10" x14ac:dyDescent="0.55000000000000004">
      <c r="A138">
        <v>1772069398</v>
      </c>
      <c r="B138" t="s">
        <v>6</v>
      </c>
      <c r="C138" t="s">
        <v>7</v>
      </c>
      <c r="D138">
        <v>5187.99</v>
      </c>
      <c r="E138">
        <v>5189.83</v>
      </c>
      <c r="F138">
        <v>5180.49</v>
      </c>
      <c r="H138" s="1">
        <f t="shared" si="6"/>
        <v>46079.062476851846</v>
      </c>
      <c r="I138" s="2">
        <f t="shared" si="7"/>
        <v>46079.0625</v>
      </c>
      <c r="J138">
        <f t="shared" si="8"/>
        <v>1772069400</v>
      </c>
    </row>
    <row r="139" spans="1:10" x14ac:dyDescent="0.55000000000000004">
      <c r="A139">
        <v>1772069698</v>
      </c>
      <c r="B139" t="s">
        <v>6</v>
      </c>
      <c r="C139" t="s">
        <v>7</v>
      </c>
      <c r="D139">
        <v>5185.42</v>
      </c>
      <c r="E139">
        <v>5190.29</v>
      </c>
      <c r="F139">
        <v>5182.1099999999997</v>
      </c>
      <c r="H139" s="1">
        <f t="shared" si="6"/>
        <v>46079.065949074073</v>
      </c>
      <c r="I139" s="2">
        <f t="shared" si="7"/>
        <v>46079.065972222219</v>
      </c>
      <c r="J139">
        <f t="shared" si="8"/>
        <v>1772069700</v>
      </c>
    </row>
    <row r="140" spans="1:10" x14ac:dyDescent="0.55000000000000004">
      <c r="A140">
        <v>1772069998</v>
      </c>
      <c r="B140" t="s">
        <v>6</v>
      </c>
      <c r="C140" t="s">
        <v>7</v>
      </c>
      <c r="D140">
        <v>5189.54</v>
      </c>
      <c r="E140">
        <v>5191.17</v>
      </c>
      <c r="F140">
        <v>5183.32</v>
      </c>
      <c r="H140" s="1">
        <f t="shared" si="6"/>
        <v>46079.069421296299</v>
      </c>
      <c r="I140" s="2">
        <f t="shared" si="7"/>
        <v>46079.069444444445</v>
      </c>
      <c r="J140">
        <f t="shared" si="8"/>
        <v>1772070000</v>
      </c>
    </row>
    <row r="141" spans="1:10" x14ac:dyDescent="0.55000000000000004">
      <c r="A141">
        <v>1772070298</v>
      </c>
      <c r="B141" t="s">
        <v>6</v>
      </c>
      <c r="C141" t="s">
        <v>7</v>
      </c>
      <c r="D141">
        <v>5189.93</v>
      </c>
      <c r="E141">
        <v>5191.5200000000004</v>
      </c>
      <c r="F141">
        <v>5185.03</v>
      </c>
      <c r="H141" s="1">
        <f t="shared" si="6"/>
        <v>46079.072893518518</v>
      </c>
      <c r="I141" s="2">
        <f t="shared" si="7"/>
        <v>46079.072916666664</v>
      </c>
      <c r="J141">
        <f t="shared" si="8"/>
        <v>1772070300</v>
      </c>
    </row>
    <row r="142" spans="1:10" x14ac:dyDescent="0.55000000000000004">
      <c r="A142">
        <v>1772070598</v>
      </c>
      <c r="B142" t="s">
        <v>6</v>
      </c>
      <c r="C142" t="s">
        <v>7</v>
      </c>
      <c r="D142">
        <v>5191.16</v>
      </c>
      <c r="E142">
        <v>5192.3900000000003</v>
      </c>
      <c r="F142">
        <v>5185.1400000000003</v>
      </c>
      <c r="H142" s="1">
        <f t="shared" si="6"/>
        <v>46079.076365740737</v>
      </c>
      <c r="I142" s="2">
        <f t="shared" si="7"/>
        <v>46079.076388888891</v>
      </c>
      <c r="J142">
        <f t="shared" si="8"/>
        <v>1772070600</v>
      </c>
    </row>
    <row r="143" spans="1:10" x14ac:dyDescent="0.55000000000000004">
      <c r="A143">
        <v>1772070898</v>
      </c>
      <c r="B143" t="s">
        <v>6</v>
      </c>
      <c r="C143" t="s">
        <v>7</v>
      </c>
      <c r="D143">
        <v>5191.71</v>
      </c>
      <c r="E143">
        <v>5193.2</v>
      </c>
      <c r="F143">
        <v>5187.7299999999996</v>
      </c>
      <c r="H143" s="1">
        <f t="shared" si="6"/>
        <v>46079.079837962963</v>
      </c>
      <c r="I143" s="2">
        <f t="shared" si="7"/>
        <v>46079.079861111109</v>
      </c>
      <c r="J143">
        <f t="shared" si="8"/>
        <v>1772070900</v>
      </c>
    </row>
    <row r="144" spans="1:10" x14ac:dyDescent="0.55000000000000004">
      <c r="A144">
        <v>1772071198</v>
      </c>
      <c r="B144" t="s">
        <v>6</v>
      </c>
      <c r="C144" t="s">
        <v>7</v>
      </c>
      <c r="D144">
        <v>5190.17</v>
      </c>
      <c r="E144">
        <v>5194.38</v>
      </c>
      <c r="F144">
        <v>5188.05</v>
      </c>
      <c r="H144" s="1">
        <f t="shared" si="6"/>
        <v>46079.083310185189</v>
      </c>
      <c r="I144" s="2">
        <f t="shared" si="7"/>
        <v>46079.083333333336</v>
      </c>
      <c r="J144">
        <f t="shared" si="8"/>
        <v>1772071200</v>
      </c>
    </row>
    <row r="145" spans="1:10" x14ac:dyDescent="0.55000000000000004">
      <c r="A145">
        <v>1772071498</v>
      </c>
      <c r="B145" t="s">
        <v>6</v>
      </c>
      <c r="C145" t="s">
        <v>7</v>
      </c>
      <c r="D145">
        <v>5187.26</v>
      </c>
      <c r="E145">
        <v>5192.54</v>
      </c>
      <c r="F145">
        <v>5186.74</v>
      </c>
      <c r="H145" s="1">
        <f t="shared" si="6"/>
        <v>46079.086782407408</v>
      </c>
      <c r="I145" s="2">
        <f t="shared" si="7"/>
        <v>46079.086805555555</v>
      </c>
      <c r="J145">
        <f t="shared" si="8"/>
        <v>1772071500</v>
      </c>
    </row>
    <row r="146" spans="1:10" x14ac:dyDescent="0.55000000000000004">
      <c r="A146">
        <v>1772071798</v>
      </c>
      <c r="B146" t="s">
        <v>6</v>
      </c>
      <c r="C146" t="s">
        <v>7</v>
      </c>
      <c r="D146">
        <v>5183.0600000000004</v>
      </c>
      <c r="E146">
        <v>5191.67</v>
      </c>
      <c r="F146">
        <v>5184.59</v>
      </c>
      <c r="H146" s="1">
        <f t="shared" si="6"/>
        <v>46079.090254629627</v>
      </c>
      <c r="I146" s="2">
        <f t="shared" si="7"/>
        <v>46079.090277777781</v>
      </c>
      <c r="J146">
        <f t="shared" si="8"/>
        <v>1772071800</v>
      </c>
    </row>
    <row r="147" spans="1:10" x14ac:dyDescent="0.55000000000000004">
      <c r="A147">
        <v>1772072098</v>
      </c>
      <c r="B147" t="s">
        <v>6</v>
      </c>
      <c r="C147" t="s">
        <v>7</v>
      </c>
      <c r="D147">
        <v>5188.25</v>
      </c>
      <c r="E147">
        <v>5190.67</v>
      </c>
      <c r="F147">
        <v>5183</v>
      </c>
      <c r="H147" s="1">
        <f t="shared" si="6"/>
        <v>46079.093726851846</v>
      </c>
      <c r="I147" s="2">
        <f t="shared" si="7"/>
        <v>46079.09375</v>
      </c>
      <c r="J147">
        <f t="shared" si="8"/>
        <v>1772072100</v>
      </c>
    </row>
    <row r="148" spans="1:10" x14ac:dyDescent="0.55000000000000004">
      <c r="A148">
        <v>1772072398</v>
      </c>
      <c r="B148" t="s">
        <v>6</v>
      </c>
      <c r="C148" t="s">
        <v>7</v>
      </c>
      <c r="D148">
        <v>5183.4399999999996</v>
      </c>
      <c r="E148">
        <v>5189.72</v>
      </c>
      <c r="F148">
        <v>5181.8</v>
      </c>
      <c r="H148" s="1">
        <f t="shared" si="6"/>
        <v>46079.097199074073</v>
      </c>
      <c r="I148" s="2">
        <f t="shared" si="7"/>
        <v>46079.097222222219</v>
      </c>
      <c r="J148">
        <f t="shared" si="8"/>
        <v>1772072400</v>
      </c>
    </row>
    <row r="149" spans="1:10" x14ac:dyDescent="0.55000000000000004">
      <c r="A149">
        <v>1772072698</v>
      </c>
      <c r="B149" t="s">
        <v>6</v>
      </c>
      <c r="C149" t="s">
        <v>7</v>
      </c>
      <c r="D149">
        <v>5180.79</v>
      </c>
      <c r="E149">
        <v>5186.88</v>
      </c>
      <c r="F149">
        <v>5180.76</v>
      </c>
      <c r="H149" s="1">
        <f t="shared" si="6"/>
        <v>46079.100671296299</v>
      </c>
      <c r="I149" s="2">
        <f t="shared" si="7"/>
        <v>46079.100694444445</v>
      </c>
      <c r="J149">
        <f t="shared" si="8"/>
        <v>1772072700</v>
      </c>
    </row>
    <row r="150" spans="1:10" x14ac:dyDescent="0.55000000000000004">
      <c r="A150">
        <v>1772072998</v>
      </c>
      <c r="B150" t="s">
        <v>6</v>
      </c>
      <c r="C150" t="s">
        <v>7</v>
      </c>
      <c r="D150">
        <v>5178.87</v>
      </c>
      <c r="E150">
        <v>5184.67</v>
      </c>
      <c r="F150">
        <v>5178.92</v>
      </c>
      <c r="H150" s="1">
        <f t="shared" si="6"/>
        <v>46079.104143518518</v>
      </c>
      <c r="I150" s="2">
        <f t="shared" si="7"/>
        <v>46079.104166666664</v>
      </c>
      <c r="J150">
        <f t="shared" si="8"/>
        <v>1772073000</v>
      </c>
    </row>
    <row r="151" spans="1:10" x14ac:dyDescent="0.55000000000000004">
      <c r="A151">
        <v>1772073298</v>
      </c>
      <c r="B151" t="s">
        <v>6</v>
      </c>
      <c r="C151" t="s">
        <v>7</v>
      </c>
      <c r="D151">
        <v>5180.5200000000004</v>
      </c>
      <c r="E151">
        <v>5183.59</v>
      </c>
      <c r="F151">
        <v>5176.18</v>
      </c>
      <c r="H151" s="1">
        <f t="shared" si="6"/>
        <v>46079.107615740737</v>
      </c>
      <c r="I151" s="2">
        <f t="shared" si="7"/>
        <v>46079.107638888891</v>
      </c>
      <c r="J151">
        <f t="shared" si="8"/>
        <v>1772073300</v>
      </c>
    </row>
    <row r="152" spans="1:10" x14ac:dyDescent="0.55000000000000004">
      <c r="A152">
        <v>1772073598</v>
      </c>
      <c r="B152" t="s">
        <v>6</v>
      </c>
      <c r="C152" t="s">
        <v>7</v>
      </c>
      <c r="D152">
        <v>5176.09</v>
      </c>
      <c r="E152">
        <v>5181.1899999999996</v>
      </c>
      <c r="F152">
        <v>5174.37</v>
      </c>
      <c r="H152" s="1">
        <f t="shared" si="6"/>
        <v>46079.111087962963</v>
      </c>
      <c r="I152" s="2">
        <f t="shared" si="7"/>
        <v>46079.111111111109</v>
      </c>
      <c r="J152">
        <f t="shared" si="8"/>
        <v>1772073600</v>
      </c>
    </row>
    <row r="153" spans="1:10" x14ac:dyDescent="0.55000000000000004">
      <c r="A153">
        <v>1772073898</v>
      </c>
      <c r="B153" t="s">
        <v>6</v>
      </c>
      <c r="C153" t="s">
        <v>7</v>
      </c>
      <c r="D153">
        <v>5180.78</v>
      </c>
      <c r="E153">
        <v>5181.1899999999996</v>
      </c>
      <c r="F153">
        <v>5174.22</v>
      </c>
      <c r="H153" s="1">
        <f t="shared" si="6"/>
        <v>46079.114560185189</v>
      </c>
      <c r="I153" s="2">
        <f t="shared" si="7"/>
        <v>46079.114583333336</v>
      </c>
      <c r="J153">
        <f t="shared" si="8"/>
        <v>1772073900</v>
      </c>
    </row>
    <row r="154" spans="1:10" x14ac:dyDescent="0.55000000000000004">
      <c r="A154">
        <v>1772074198</v>
      </c>
      <c r="B154" t="s">
        <v>6</v>
      </c>
      <c r="C154" t="s">
        <v>7</v>
      </c>
      <c r="D154">
        <v>5184.6899999999996</v>
      </c>
      <c r="E154">
        <v>5182.1099999999997</v>
      </c>
      <c r="F154">
        <v>5176.55</v>
      </c>
      <c r="H154" s="1">
        <f t="shared" si="6"/>
        <v>46079.118032407408</v>
      </c>
      <c r="I154" s="2">
        <f t="shared" si="7"/>
        <v>46079.118055555555</v>
      </c>
      <c r="J154">
        <f t="shared" si="8"/>
        <v>1772074200</v>
      </c>
    </row>
    <row r="155" spans="1:10" x14ac:dyDescent="0.55000000000000004">
      <c r="A155">
        <v>1772074498</v>
      </c>
      <c r="B155" t="s">
        <v>6</v>
      </c>
      <c r="C155" t="s">
        <v>7</v>
      </c>
      <c r="D155">
        <v>5184.34</v>
      </c>
      <c r="E155">
        <v>5183.59</v>
      </c>
      <c r="F155">
        <v>5179.6499999999996</v>
      </c>
      <c r="H155" s="1">
        <f t="shared" si="6"/>
        <v>46079.121504629627</v>
      </c>
      <c r="I155" s="2">
        <f t="shared" si="7"/>
        <v>46079.121527777781</v>
      </c>
      <c r="J155">
        <f t="shared" si="8"/>
        <v>1772074500</v>
      </c>
    </row>
    <row r="156" spans="1:10" x14ac:dyDescent="0.55000000000000004">
      <c r="A156">
        <v>1772074798</v>
      </c>
      <c r="B156" t="s">
        <v>6</v>
      </c>
      <c r="C156" t="s">
        <v>7</v>
      </c>
      <c r="D156">
        <v>5187.4399999999996</v>
      </c>
      <c r="E156">
        <v>5185.25</v>
      </c>
      <c r="F156">
        <v>5181.2700000000004</v>
      </c>
      <c r="H156" s="1">
        <f t="shared" si="6"/>
        <v>46079.124976851846</v>
      </c>
      <c r="I156" s="2">
        <f t="shared" si="7"/>
        <v>46079.125</v>
      </c>
      <c r="J156">
        <f t="shared" si="8"/>
        <v>1772074800</v>
      </c>
    </row>
    <row r="157" spans="1:10" x14ac:dyDescent="0.55000000000000004">
      <c r="A157">
        <v>1772075098</v>
      </c>
      <c r="B157" t="s">
        <v>6</v>
      </c>
      <c r="C157" t="s">
        <v>7</v>
      </c>
      <c r="D157">
        <v>5185.97</v>
      </c>
      <c r="E157">
        <v>5186.3100000000004</v>
      </c>
      <c r="F157">
        <v>5182.97</v>
      </c>
      <c r="H157" s="1">
        <f t="shared" si="6"/>
        <v>46079.128449074073</v>
      </c>
      <c r="I157" s="2">
        <f t="shared" si="7"/>
        <v>46079.128472222219</v>
      </c>
      <c r="J157">
        <f t="shared" si="8"/>
        <v>1772075100</v>
      </c>
    </row>
    <row r="158" spans="1:10" x14ac:dyDescent="0.55000000000000004">
      <c r="A158">
        <v>1772075398</v>
      </c>
      <c r="B158" t="s">
        <v>6</v>
      </c>
      <c r="C158" t="s">
        <v>7</v>
      </c>
      <c r="D158">
        <v>5187.26</v>
      </c>
      <c r="E158">
        <v>5187.3</v>
      </c>
      <c r="F158">
        <v>5184.04</v>
      </c>
      <c r="H158" s="1">
        <f t="shared" si="6"/>
        <v>46079.131921296299</v>
      </c>
      <c r="I158" s="2">
        <f t="shared" si="7"/>
        <v>46079.131944444445</v>
      </c>
      <c r="J158">
        <f t="shared" si="8"/>
        <v>1772075400</v>
      </c>
    </row>
    <row r="159" spans="1:10" x14ac:dyDescent="0.55000000000000004">
      <c r="A159">
        <v>1772075698</v>
      </c>
      <c r="B159" t="s">
        <v>6</v>
      </c>
      <c r="C159" t="s">
        <v>7</v>
      </c>
      <c r="D159">
        <v>5190.1899999999996</v>
      </c>
      <c r="E159">
        <v>5190.7</v>
      </c>
      <c r="F159">
        <v>5185.2299999999996</v>
      </c>
      <c r="H159" s="1">
        <f t="shared" si="6"/>
        <v>46079.135393518518</v>
      </c>
      <c r="I159" s="2">
        <f t="shared" si="7"/>
        <v>46079.135416666664</v>
      </c>
      <c r="J159">
        <f t="shared" si="8"/>
        <v>1772075700</v>
      </c>
    </row>
    <row r="160" spans="1:10" x14ac:dyDescent="0.55000000000000004">
      <c r="A160">
        <v>1772075998</v>
      </c>
      <c r="B160" t="s">
        <v>6</v>
      </c>
      <c r="C160" t="s">
        <v>7</v>
      </c>
      <c r="D160">
        <v>5191.04</v>
      </c>
      <c r="E160">
        <v>5191.79</v>
      </c>
      <c r="F160">
        <v>5187.0600000000004</v>
      </c>
      <c r="H160" s="1">
        <f t="shared" si="6"/>
        <v>46079.138865740737</v>
      </c>
      <c r="I160" s="2">
        <f t="shared" si="7"/>
        <v>46079.138888888891</v>
      </c>
      <c r="J160">
        <f t="shared" si="8"/>
        <v>1772076000</v>
      </c>
    </row>
    <row r="161" spans="1:10" x14ac:dyDescent="0.55000000000000004">
      <c r="A161">
        <v>1772076298</v>
      </c>
      <c r="B161" t="s">
        <v>6</v>
      </c>
      <c r="C161" t="s">
        <v>7</v>
      </c>
      <c r="D161">
        <v>5188.3500000000004</v>
      </c>
      <c r="E161">
        <v>5192.16</v>
      </c>
      <c r="F161">
        <v>5188.08</v>
      </c>
      <c r="H161" s="1">
        <f t="shared" si="6"/>
        <v>46079.142337962963</v>
      </c>
      <c r="I161" s="2">
        <f t="shared" si="7"/>
        <v>46079.142361111109</v>
      </c>
      <c r="J161">
        <f t="shared" si="8"/>
        <v>1772076300</v>
      </c>
    </row>
    <row r="162" spans="1:10" x14ac:dyDescent="0.55000000000000004">
      <c r="A162">
        <v>1772076598</v>
      </c>
      <c r="B162" t="s">
        <v>6</v>
      </c>
      <c r="C162" t="s">
        <v>7</v>
      </c>
      <c r="D162">
        <v>5188.5600000000004</v>
      </c>
      <c r="E162">
        <v>5191.58</v>
      </c>
      <c r="F162">
        <v>5188.67</v>
      </c>
      <c r="H162" s="1">
        <f t="shared" si="6"/>
        <v>46079.145810185189</v>
      </c>
      <c r="I162" s="2">
        <f t="shared" si="7"/>
        <v>46079.145833333336</v>
      </c>
      <c r="J162">
        <f t="shared" si="8"/>
        <v>1772076600</v>
      </c>
    </row>
    <row r="163" spans="1:10" x14ac:dyDescent="0.55000000000000004">
      <c r="A163">
        <v>1772076898</v>
      </c>
      <c r="B163" t="s">
        <v>6</v>
      </c>
      <c r="C163" t="s">
        <v>7</v>
      </c>
      <c r="D163">
        <v>5186.58</v>
      </c>
      <c r="E163">
        <v>5190.66</v>
      </c>
      <c r="F163">
        <v>5188.09</v>
      </c>
      <c r="H163" s="1">
        <f t="shared" si="6"/>
        <v>46079.149282407408</v>
      </c>
      <c r="I163" s="2">
        <f t="shared" si="7"/>
        <v>46079.149305555555</v>
      </c>
      <c r="J163">
        <f t="shared" si="8"/>
        <v>1772076900</v>
      </c>
    </row>
    <row r="164" spans="1:10" x14ac:dyDescent="0.55000000000000004">
      <c r="A164">
        <v>1772077198</v>
      </c>
      <c r="B164" t="s">
        <v>6</v>
      </c>
      <c r="C164" t="s">
        <v>7</v>
      </c>
      <c r="D164">
        <v>5186.18</v>
      </c>
      <c r="E164">
        <v>5189.9799999999996</v>
      </c>
      <c r="F164">
        <v>5187.51</v>
      </c>
      <c r="H164" s="1">
        <f t="shared" si="6"/>
        <v>46079.152754629627</v>
      </c>
      <c r="I164" s="2">
        <f t="shared" si="7"/>
        <v>46079.152777777781</v>
      </c>
      <c r="J164">
        <f t="shared" si="8"/>
        <v>1772077200</v>
      </c>
    </row>
    <row r="165" spans="1:10" x14ac:dyDescent="0.55000000000000004">
      <c r="A165">
        <v>1772077498</v>
      </c>
      <c r="B165" t="s">
        <v>6</v>
      </c>
      <c r="C165" t="s">
        <v>7</v>
      </c>
      <c r="D165">
        <v>5188.6099999999997</v>
      </c>
      <c r="E165">
        <v>5189.45</v>
      </c>
      <c r="F165">
        <v>5186.2299999999996</v>
      </c>
      <c r="H165" s="1">
        <f t="shared" si="6"/>
        <v>46079.156226851846</v>
      </c>
      <c r="I165" s="2">
        <f t="shared" si="7"/>
        <v>46079.15625</v>
      </c>
      <c r="J165">
        <f t="shared" si="8"/>
        <v>1772077500</v>
      </c>
    </row>
    <row r="166" spans="1:10" x14ac:dyDescent="0.55000000000000004">
      <c r="A166">
        <v>1772077798</v>
      </c>
      <c r="B166" t="s">
        <v>6</v>
      </c>
      <c r="C166" t="s">
        <v>7</v>
      </c>
      <c r="D166">
        <v>5191.34</v>
      </c>
      <c r="E166">
        <v>5190.5</v>
      </c>
      <c r="F166">
        <v>5187.07</v>
      </c>
      <c r="H166" s="1">
        <f t="shared" si="6"/>
        <v>46079.159699074073</v>
      </c>
      <c r="I166" s="2">
        <f t="shared" si="7"/>
        <v>46079.159722222219</v>
      </c>
      <c r="J166">
        <f t="shared" si="8"/>
        <v>1772077800</v>
      </c>
    </row>
    <row r="167" spans="1:10" x14ac:dyDescent="0.55000000000000004">
      <c r="A167">
        <v>1772078098</v>
      </c>
      <c r="B167" t="s">
        <v>6</v>
      </c>
      <c r="C167" t="s">
        <v>7</v>
      </c>
      <c r="D167">
        <v>5192.63</v>
      </c>
      <c r="E167">
        <v>5191.8100000000004</v>
      </c>
      <c r="F167">
        <v>5188.8999999999996</v>
      </c>
      <c r="H167" s="1">
        <f t="shared" si="6"/>
        <v>46079.163171296299</v>
      </c>
      <c r="I167" s="2">
        <f t="shared" si="7"/>
        <v>46079.163194444445</v>
      </c>
      <c r="J167">
        <f t="shared" si="8"/>
        <v>1772078100</v>
      </c>
    </row>
    <row r="168" spans="1:10" x14ac:dyDescent="0.55000000000000004">
      <c r="A168">
        <v>1772078398</v>
      </c>
      <c r="B168" t="s">
        <v>6</v>
      </c>
      <c r="C168" t="s">
        <v>7</v>
      </c>
      <c r="D168">
        <v>5194.08</v>
      </c>
      <c r="E168">
        <v>5193.88</v>
      </c>
      <c r="F168">
        <v>5190.95</v>
      </c>
      <c r="H168" s="1">
        <f t="shared" si="6"/>
        <v>46079.166643518518</v>
      </c>
      <c r="I168" s="2">
        <f t="shared" si="7"/>
        <v>46079.166666666664</v>
      </c>
      <c r="J168">
        <f t="shared" si="8"/>
        <v>1772078400</v>
      </c>
    </row>
    <row r="169" spans="1:10" x14ac:dyDescent="0.55000000000000004">
      <c r="A169">
        <v>1772078698</v>
      </c>
      <c r="B169" t="s">
        <v>6</v>
      </c>
      <c r="C169" t="s">
        <v>7</v>
      </c>
      <c r="D169">
        <v>5195.76</v>
      </c>
      <c r="E169">
        <v>5195.6499999999996</v>
      </c>
      <c r="F169">
        <v>5192.6400000000003</v>
      </c>
      <c r="H169" s="1">
        <f t="shared" si="6"/>
        <v>46079.170115740737</v>
      </c>
      <c r="I169" s="2">
        <f t="shared" si="7"/>
        <v>46079.170138888891</v>
      </c>
      <c r="J169">
        <f t="shared" si="8"/>
        <v>1772078700</v>
      </c>
    </row>
    <row r="170" spans="1:10" x14ac:dyDescent="0.55000000000000004">
      <c r="A170">
        <v>1772078998</v>
      </c>
      <c r="B170" t="s">
        <v>6</v>
      </c>
      <c r="C170" t="s">
        <v>7</v>
      </c>
      <c r="D170">
        <v>5196.8</v>
      </c>
      <c r="E170">
        <v>5197.93</v>
      </c>
      <c r="F170">
        <v>5194.3999999999996</v>
      </c>
      <c r="H170" s="1">
        <f t="shared" si="6"/>
        <v>46079.173587962963</v>
      </c>
      <c r="I170" s="2">
        <f t="shared" si="7"/>
        <v>46079.173611111109</v>
      </c>
      <c r="J170">
        <f t="shared" si="8"/>
        <v>1772079000</v>
      </c>
    </row>
    <row r="171" spans="1:10" x14ac:dyDescent="0.55000000000000004">
      <c r="A171">
        <v>1772079298</v>
      </c>
      <c r="B171" t="s">
        <v>6</v>
      </c>
      <c r="C171" t="s">
        <v>7</v>
      </c>
      <c r="D171">
        <v>5193.83</v>
      </c>
      <c r="E171">
        <v>5198.29</v>
      </c>
      <c r="F171">
        <v>5193.78</v>
      </c>
      <c r="H171" s="1">
        <f t="shared" si="6"/>
        <v>46079.177060185189</v>
      </c>
      <c r="I171" s="2">
        <f t="shared" si="7"/>
        <v>46079.177083333336</v>
      </c>
      <c r="J171">
        <f t="shared" si="8"/>
        <v>1772079300</v>
      </c>
    </row>
    <row r="172" spans="1:10" x14ac:dyDescent="0.55000000000000004">
      <c r="A172">
        <v>1772079598</v>
      </c>
      <c r="B172" t="s">
        <v>6</v>
      </c>
      <c r="C172" t="s">
        <v>7</v>
      </c>
      <c r="D172">
        <v>5193.75</v>
      </c>
      <c r="E172">
        <v>5197.54</v>
      </c>
      <c r="F172">
        <v>5193.2</v>
      </c>
      <c r="H172" s="1">
        <f t="shared" si="6"/>
        <v>46079.180532407408</v>
      </c>
      <c r="I172" s="2">
        <f t="shared" si="7"/>
        <v>46079.180555555555</v>
      </c>
      <c r="J172">
        <f t="shared" si="8"/>
        <v>1772079600</v>
      </c>
    </row>
    <row r="173" spans="1:10" x14ac:dyDescent="0.55000000000000004">
      <c r="A173">
        <v>1772079898</v>
      </c>
      <c r="B173" t="s">
        <v>6</v>
      </c>
      <c r="C173" t="s">
        <v>7</v>
      </c>
      <c r="D173">
        <v>5194.13</v>
      </c>
      <c r="E173">
        <v>5196.6499999999996</v>
      </c>
      <c r="F173">
        <v>5192.82</v>
      </c>
      <c r="H173" s="1">
        <f t="shared" si="6"/>
        <v>46079.184004629627</v>
      </c>
      <c r="I173" s="2">
        <f t="shared" si="7"/>
        <v>46079.184027777781</v>
      </c>
      <c r="J173">
        <f t="shared" si="8"/>
        <v>1772079900</v>
      </c>
    </row>
    <row r="174" spans="1:10" x14ac:dyDescent="0.55000000000000004">
      <c r="A174">
        <v>1772080198</v>
      </c>
      <c r="B174" t="s">
        <v>6</v>
      </c>
      <c r="C174" t="s">
        <v>7</v>
      </c>
      <c r="D174">
        <v>5194.8599999999997</v>
      </c>
      <c r="E174">
        <v>5196.12</v>
      </c>
      <c r="F174">
        <v>5193.04</v>
      </c>
      <c r="H174" s="1">
        <f t="shared" si="6"/>
        <v>46079.187476851846</v>
      </c>
      <c r="I174" s="2">
        <f t="shared" si="7"/>
        <v>46079.1875</v>
      </c>
      <c r="J174">
        <f t="shared" si="8"/>
        <v>1772080200</v>
      </c>
    </row>
    <row r="175" spans="1:10" x14ac:dyDescent="0.55000000000000004">
      <c r="A175">
        <v>1772080498</v>
      </c>
      <c r="B175" t="s">
        <v>6</v>
      </c>
      <c r="C175" t="s">
        <v>7</v>
      </c>
      <c r="D175">
        <v>5195.3999999999996</v>
      </c>
      <c r="E175">
        <v>5196.01</v>
      </c>
      <c r="F175">
        <v>5193.8100000000004</v>
      </c>
      <c r="H175" s="1">
        <f t="shared" si="6"/>
        <v>46079.190949074073</v>
      </c>
      <c r="I175" s="2">
        <f t="shared" si="7"/>
        <v>46079.190972222219</v>
      </c>
      <c r="J175">
        <f t="shared" si="8"/>
        <v>1772080500</v>
      </c>
    </row>
    <row r="176" spans="1:10" x14ac:dyDescent="0.55000000000000004">
      <c r="A176">
        <v>1772080798</v>
      </c>
      <c r="B176" t="s">
        <v>6</v>
      </c>
      <c r="C176" t="s">
        <v>7</v>
      </c>
      <c r="D176">
        <v>5194.26</v>
      </c>
      <c r="E176">
        <v>5196</v>
      </c>
      <c r="F176">
        <v>5194.1899999999996</v>
      </c>
      <c r="H176" s="1">
        <f t="shared" si="6"/>
        <v>46079.194421296299</v>
      </c>
      <c r="I176" s="2">
        <f t="shared" si="7"/>
        <v>46079.194444444445</v>
      </c>
      <c r="J176">
        <f t="shared" si="8"/>
        <v>1772080800</v>
      </c>
    </row>
    <row r="177" spans="1:10" x14ac:dyDescent="0.55000000000000004">
      <c r="A177">
        <v>1772081098</v>
      </c>
      <c r="B177" t="s">
        <v>6</v>
      </c>
      <c r="C177" t="s">
        <v>7</v>
      </c>
      <c r="D177">
        <v>5191.38</v>
      </c>
      <c r="E177">
        <v>5195.4799999999996</v>
      </c>
      <c r="F177">
        <v>5192.6899999999996</v>
      </c>
      <c r="H177" s="1">
        <f t="shared" si="6"/>
        <v>46079.197893518518</v>
      </c>
      <c r="I177" s="2">
        <f t="shared" si="7"/>
        <v>46079.197916666664</v>
      </c>
      <c r="J177">
        <f t="shared" si="8"/>
        <v>1772081100</v>
      </c>
    </row>
    <row r="178" spans="1:10" x14ac:dyDescent="0.55000000000000004">
      <c r="A178">
        <v>1772081398</v>
      </c>
      <c r="B178" t="s">
        <v>6</v>
      </c>
      <c r="C178" t="s">
        <v>7</v>
      </c>
      <c r="D178">
        <v>5192.6099999999997</v>
      </c>
      <c r="E178">
        <v>5194.2299999999996</v>
      </c>
      <c r="F178">
        <v>5191.6099999999997</v>
      </c>
      <c r="H178" s="1">
        <f t="shared" si="6"/>
        <v>46079.201365740737</v>
      </c>
      <c r="I178" s="2">
        <f t="shared" si="7"/>
        <v>46079.201388888891</v>
      </c>
      <c r="J178">
        <f t="shared" si="8"/>
        <v>1772081400</v>
      </c>
    </row>
    <row r="179" spans="1:10" x14ac:dyDescent="0.55000000000000004">
      <c r="A179">
        <v>1772081698</v>
      </c>
      <c r="B179" t="s">
        <v>6</v>
      </c>
      <c r="C179" t="s">
        <v>7</v>
      </c>
      <c r="D179">
        <v>5192.6899999999996</v>
      </c>
      <c r="E179">
        <v>5193.72</v>
      </c>
      <c r="F179">
        <v>5191.67</v>
      </c>
      <c r="H179" s="1">
        <f t="shared" si="6"/>
        <v>46079.204837962963</v>
      </c>
      <c r="I179" s="2">
        <f t="shared" si="7"/>
        <v>46079.204861111109</v>
      </c>
      <c r="J179">
        <f t="shared" si="8"/>
        <v>1772081700</v>
      </c>
    </row>
    <row r="180" spans="1:10" x14ac:dyDescent="0.55000000000000004">
      <c r="A180">
        <v>1772081998</v>
      </c>
      <c r="B180" t="s">
        <v>6</v>
      </c>
      <c r="C180" t="s">
        <v>7</v>
      </c>
      <c r="D180">
        <v>5193.25</v>
      </c>
      <c r="E180">
        <v>5194.2299999999996</v>
      </c>
      <c r="F180">
        <v>5190.9799999999996</v>
      </c>
      <c r="H180" s="1">
        <f t="shared" si="6"/>
        <v>46079.208310185189</v>
      </c>
      <c r="I180" s="2">
        <f t="shared" si="7"/>
        <v>46079.208333333336</v>
      </c>
      <c r="J180">
        <f t="shared" si="8"/>
        <v>1772082000</v>
      </c>
    </row>
    <row r="181" spans="1:10" x14ac:dyDescent="0.55000000000000004">
      <c r="A181">
        <v>1772082298</v>
      </c>
      <c r="B181" t="s">
        <v>6</v>
      </c>
      <c r="C181" t="s">
        <v>7</v>
      </c>
      <c r="D181">
        <v>5194.54</v>
      </c>
      <c r="E181">
        <v>5194.24</v>
      </c>
      <c r="F181">
        <v>5191.2700000000004</v>
      </c>
      <c r="H181" s="1">
        <f t="shared" si="6"/>
        <v>46079.211782407408</v>
      </c>
      <c r="I181" s="2">
        <f t="shared" si="7"/>
        <v>46079.211805555555</v>
      </c>
      <c r="J181">
        <f t="shared" si="8"/>
        <v>1772082300</v>
      </c>
    </row>
    <row r="182" spans="1:10" x14ac:dyDescent="0.55000000000000004">
      <c r="A182">
        <v>1772082598</v>
      </c>
      <c r="B182" t="s">
        <v>6</v>
      </c>
      <c r="C182" t="s">
        <v>7</v>
      </c>
      <c r="D182">
        <v>5197.8500000000004</v>
      </c>
      <c r="E182">
        <v>5196.7299999999996</v>
      </c>
      <c r="F182">
        <v>5192.25</v>
      </c>
      <c r="H182" s="1">
        <f t="shared" si="6"/>
        <v>46079.215254629627</v>
      </c>
      <c r="I182" s="2">
        <f t="shared" si="7"/>
        <v>46079.215277777781</v>
      </c>
      <c r="J182">
        <f t="shared" si="8"/>
        <v>1772082600</v>
      </c>
    </row>
    <row r="183" spans="1:10" x14ac:dyDescent="0.55000000000000004">
      <c r="A183">
        <v>1772082898</v>
      </c>
      <c r="B183" t="s">
        <v>6</v>
      </c>
      <c r="C183" t="s">
        <v>7</v>
      </c>
      <c r="D183">
        <v>5199.82</v>
      </c>
      <c r="E183">
        <v>5199.68</v>
      </c>
      <c r="F183">
        <v>5194.3500000000004</v>
      </c>
      <c r="H183" s="1">
        <f t="shared" si="6"/>
        <v>46079.218726851846</v>
      </c>
      <c r="I183" s="2">
        <f t="shared" si="7"/>
        <v>46079.21875</v>
      </c>
      <c r="J183">
        <f t="shared" si="8"/>
        <v>1772082900</v>
      </c>
    </row>
    <row r="184" spans="1:10" x14ac:dyDescent="0.55000000000000004">
      <c r="A184">
        <v>1772083198</v>
      </c>
      <c r="B184" t="s">
        <v>6</v>
      </c>
      <c r="C184" t="s">
        <v>7</v>
      </c>
      <c r="D184">
        <v>5202.71</v>
      </c>
      <c r="E184">
        <v>5201.83</v>
      </c>
      <c r="F184">
        <v>5196.33</v>
      </c>
      <c r="H184" s="1">
        <f t="shared" si="6"/>
        <v>46079.222199074073</v>
      </c>
      <c r="I184" s="2">
        <f t="shared" si="7"/>
        <v>46079.222222222219</v>
      </c>
      <c r="J184">
        <f t="shared" si="8"/>
        <v>1772083200</v>
      </c>
    </row>
    <row r="185" spans="1:10" x14ac:dyDescent="0.55000000000000004">
      <c r="A185">
        <v>1772083498</v>
      </c>
      <c r="B185" t="s">
        <v>6</v>
      </c>
      <c r="C185" t="s">
        <v>7</v>
      </c>
      <c r="D185">
        <v>5200.41</v>
      </c>
      <c r="E185">
        <v>5204.1899999999996</v>
      </c>
      <c r="F185">
        <v>5198.33</v>
      </c>
      <c r="H185" s="1">
        <f t="shared" si="6"/>
        <v>46079.225671296299</v>
      </c>
      <c r="I185" s="2">
        <f t="shared" si="7"/>
        <v>46079.225694444445</v>
      </c>
      <c r="J185">
        <f t="shared" si="8"/>
        <v>1772083500</v>
      </c>
    </row>
    <row r="186" spans="1:10" x14ac:dyDescent="0.55000000000000004">
      <c r="A186">
        <v>1772083798</v>
      </c>
      <c r="B186" t="s">
        <v>6</v>
      </c>
      <c r="C186" t="s">
        <v>7</v>
      </c>
      <c r="D186">
        <v>5201.13</v>
      </c>
      <c r="E186">
        <v>5203.76</v>
      </c>
      <c r="F186">
        <v>5199.25</v>
      </c>
      <c r="H186" s="1">
        <f t="shared" si="6"/>
        <v>46079.229143518518</v>
      </c>
      <c r="I186" s="2">
        <f t="shared" si="7"/>
        <v>46079.229166666664</v>
      </c>
      <c r="J186">
        <f t="shared" si="8"/>
        <v>1772083800</v>
      </c>
    </row>
    <row r="187" spans="1:10" x14ac:dyDescent="0.55000000000000004">
      <c r="A187">
        <v>1772084098</v>
      </c>
      <c r="B187" t="s">
        <v>6</v>
      </c>
      <c r="C187" t="s">
        <v>7</v>
      </c>
      <c r="D187">
        <v>5199.26</v>
      </c>
      <c r="E187">
        <v>5204.1400000000003</v>
      </c>
      <c r="F187">
        <v>5198.16</v>
      </c>
      <c r="H187" s="1">
        <f t="shared" si="6"/>
        <v>46079.232615740737</v>
      </c>
      <c r="I187" s="2">
        <f t="shared" si="7"/>
        <v>46079.232638888891</v>
      </c>
      <c r="J187">
        <f t="shared" si="8"/>
        <v>1772084100</v>
      </c>
    </row>
    <row r="188" spans="1:10" x14ac:dyDescent="0.55000000000000004">
      <c r="A188">
        <v>1772084398</v>
      </c>
      <c r="B188" t="s">
        <v>6</v>
      </c>
      <c r="C188" t="s">
        <v>7</v>
      </c>
      <c r="D188">
        <v>5199.6899999999996</v>
      </c>
      <c r="E188">
        <v>5203.51</v>
      </c>
      <c r="F188">
        <v>5198.88</v>
      </c>
      <c r="H188" s="1">
        <f t="shared" si="6"/>
        <v>46079.236087962963</v>
      </c>
      <c r="I188" s="2">
        <f t="shared" si="7"/>
        <v>46079.236111111109</v>
      </c>
      <c r="J188">
        <f t="shared" si="8"/>
        <v>1772084400</v>
      </c>
    </row>
    <row r="189" spans="1:10" x14ac:dyDescent="0.55000000000000004">
      <c r="A189">
        <v>1772084698</v>
      </c>
      <c r="B189" t="s">
        <v>6</v>
      </c>
      <c r="C189" t="s">
        <v>7</v>
      </c>
      <c r="D189">
        <v>5193.88</v>
      </c>
      <c r="E189">
        <v>5202.17</v>
      </c>
      <c r="F189">
        <v>5195.5600000000004</v>
      </c>
      <c r="H189" s="1">
        <f t="shared" si="6"/>
        <v>46079.239560185189</v>
      </c>
      <c r="I189" s="2">
        <f t="shared" si="7"/>
        <v>46079.239583333336</v>
      </c>
      <c r="J189">
        <f t="shared" si="8"/>
        <v>1772084700</v>
      </c>
    </row>
    <row r="190" spans="1:10" x14ac:dyDescent="0.55000000000000004">
      <c r="A190">
        <v>1772084998</v>
      </c>
      <c r="B190" t="s">
        <v>6</v>
      </c>
      <c r="C190" t="s">
        <v>7</v>
      </c>
      <c r="D190">
        <v>5194.18</v>
      </c>
      <c r="E190">
        <v>5199.47</v>
      </c>
      <c r="F190">
        <v>5194.34</v>
      </c>
      <c r="H190" s="1">
        <f t="shared" si="6"/>
        <v>46079.243032407408</v>
      </c>
      <c r="I190" s="2">
        <f t="shared" si="7"/>
        <v>46079.243055555555</v>
      </c>
      <c r="J190">
        <f t="shared" si="8"/>
        <v>1772085000</v>
      </c>
    </row>
    <row r="191" spans="1:10" x14ac:dyDescent="0.55000000000000004">
      <c r="A191">
        <v>1772085298</v>
      </c>
      <c r="B191" t="s">
        <v>6</v>
      </c>
      <c r="C191" t="s">
        <v>7</v>
      </c>
      <c r="D191">
        <v>5198.46</v>
      </c>
      <c r="E191">
        <v>5198.83</v>
      </c>
      <c r="F191">
        <v>5194.1099999999997</v>
      </c>
      <c r="H191" s="1">
        <f t="shared" si="6"/>
        <v>46079.246504629627</v>
      </c>
      <c r="I191" s="2">
        <f t="shared" si="7"/>
        <v>46079.246527777781</v>
      </c>
      <c r="J191">
        <f t="shared" si="8"/>
        <v>1772085300</v>
      </c>
    </row>
    <row r="192" spans="1:10" x14ac:dyDescent="0.55000000000000004">
      <c r="A192">
        <v>1772085598</v>
      </c>
      <c r="B192" t="s">
        <v>6</v>
      </c>
      <c r="C192" t="s">
        <v>7</v>
      </c>
      <c r="D192">
        <v>5193.7700000000004</v>
      </c>
      <c r="E192">
        <v>5198.8100000000004</v>
      </c>
      <c r="F192">
        <v>5193.5600000000004</v>
      </c>
      <c r="H192" s="1">
        <f t="shared" si="6"/>
        <v>46079.249976851846</v>
      </c>
      <c r="I192" s="2">
        <f t="shared" si="7"/>
        <v>46079.25</v>
      </c>
      <c r="J192">
        <f t="shared" si="8"/>
        <v>1772085600</v>
      </c>
    </row>
    <row r="193" spans="1:10" x14ac:dyDescent="0.55000000000000004">
      <c r="A193">
        <v>1772085898</v>
      </c>
      <c r="B193" t="s">
        <v>6</v>
      </c>
      <c r="C193" t="s">
        <v>7</v>
      </c>
      <c r="D193">
        <v>5198.41</v>
      </c>
      <c r="E193">
        <v>5198.96</v>
      </c>
      <c r="F193">
        <v>5193.24</v>
      </c>
      <c r="H193" s="1">
        <f t="shared" si="6"/>
        <v>46079.253449074073</v>
      </c>
      <c r="I193" s="2">
        <f t="shared" si="7"/>
        <v>46079.253472222219</v>
      </c>
      <c r="J193">
        <f t="shared" si="8"/>
        <v>1772085900</v>
      </c>
    </row>
    <row r="194" spans="1:10" x14ac:dyDescent="0.55000000000000004">
      <c r="A194">
        <v>1772086198</v>
      </c>
      <c r="B194" t="s">
        <v>6</v>
      </c>
      <c r="C194" t="s">
        <v>7</v>
      </c>
      <c r="D194">
        <v>5197.99</v>
      </c>
      <c r="E194">
        <v>5198.4799999999996</v>
      </c>
      <c r="F194">
        <v>5194.18</v>
      </c>
      <c r="H194" s="1">
        <f t="shared" ref="H194:H257" si="9">(A194/86400)+25569</f>
        <v>46079.256921296299</v>
      </c>
      <c r="I194" s="2">
        <f t="shared" ref="I194:I257" si="10">CEILING(INT(H194*1440)/1440*288,1)/288</f>
        <v>46079.256944444445</v>
      </c>
      <c r="J194">
        <f t="shared" si="8"/>
        <v>1772086200</v>
      </c>
    </row>
    <row r="195" spans="1:10" x14ac:dyDescent="0.55000000000000004">
      <c r="A195">
        <v>1772086498</v>
      </c>
      <c r="B195" t="s">
        <v>6</v>
      </c>
      <c r="C195" t="s">
        <v>7</v>
      </c>
      <c r="D195">
        <v>5196.0600000000004</v>
      </c>
      <c r="E195">
        <v>5198.25</v>
      </c>
      <c r="F195">
        <v>5194.2700000000004</v>
      </c>
      <c r="H195" s="1">
        <f t="shared" si="9"/>
        <v>46079.260393518518</v>
      </c>
      <c r="I195" s="2">
        <f t="shared" si="10"/>
        <v>46079.260416666664</v>
      </c>
      <c r="J195">
        <f t="shared" ref="J195:J258" si="11">MROUND((I195-25569)*86400,300)</f>
        <v>1772086500</v>
      </c>
    </row>
    <row r="196" spans="1:10" x14ac:dyDescent="0.55000000000000004">
      <c r="A196">
        <v>1772086798</v>
      </c>
      <c r="B196" t="s">
        <v>6</v>
      </c>
      <c r="C196" t="s">
        <v>7</v>
      </c>
      <c r="D196">
        <v>5196.4399999999996</v>
      </c>
      <c r="E196">
        <v>5197.49</v>
      </c>
      <c r="F196">
        <v>5193.45</v>
      </c>
      <c r="H196" s="1">
        <f t="shared" si="9"/>
        <v>46079.263865740737</v>
      </c>
      <c r="I196" s="2">
        <f t="shared" si="10"/>
        <v>46079.263888888891</v>
      </c>
      <c r="J196">
        <f t="shared" si="11"/>
        <v>1772086800</v>
      </c>
    </row>
    <row r="197" spans="1:10" x14ac:dyDescent="0.55000000000000004">
      <c r="A197">
        <v>1772087098</v>
      </c>
      <c r="B197" t="s">
        <v>6</v>
      </c>
      <c r="C197" t="s">
        <v>7</v>
      </c>
      <c r="D197">
        <v>5193.49</v>
      </c>
      <c r="E197">
        <v>5197.3999999999996</v>
      </c>
      <c r="F197">
        <v>5193.1099999999997</v>
      </c>
      <c r="H197" s="1">
        <f t="shared" si="9"/>
        <v>46079.267337962963</v>
      </c>
      <c r="I197" s="2">
        <f t="shared" si="10"/>
        <v>46079.267361111109</v>
      </c>
      <c r="J197">
        <f t="shared" si="11"/>
        <v>1772087100</v>
      </c>
    </row>
    <row r="198" spans="1:10" x14ac:dyDescent="0.55000000000000004">
      <c r="A198">
        <v>1772087398</v>
      </c>
      <c r="B198" t="s">
        <v>6</v>
      </c>
      <c r="C198" t="s">
        <v>7</v>
      </c>
      <c r="D198">
        <v>5196.8999999999996</v>
      </c>
      <c r="E198">
        <v>5197.1099999999997</v>
      </c>
      <c r="F198">
        <v>5193.09</v>
      </c>
      <c r="H198" s="1">
        <f t="shared" si="9"/>
        <v>46079.270810185189</v>
      </c>
      <c r="I198" s="2">
        <f t="shared" si="10"/>
        <v>46079.270833333336</v>
      </c>
      <c r="J198">
        <f t="shared" si="11"/>
        <v>1772087400</v>
      </c>
    </row>
    <row r="199" spans="1:10" x14ac:dyDescent="0.55000000000000004">
      <c r="A199">
        <v>1772087698</v>
      </c>
      <c r="B199" t="s">
        <v>6</v>
      </c>
      <c r="C199" t="s">
        <v>7</v>
      </c>
      <c r="D199">
        <v>5196.79</v>
      </c>
      <c r="E199">
        <v>5197.3999999999996</v>
      </c>
      <c r="F199">
        <v>5193.42</v>
      </c>
      <c r="H199" s="1">
        <f t="shared" si="9"/>
        <v>46079.274282407408</v>
      </c>
      <c r="I199" s="2">
        <f t="shared" si="10"/>
        <v>46079.274305555555</v>
      </c>
      <c r="J199">
        <f t="shared" si="11"/>
        <v>1772087700</v>
      </c>
    </row>
    <row r="200" spans="1:10" x14ac:dyDescent="0.55000000000000004">
      <c r="A200">
        <v>1772087998</v>
      </c>
      <c r="B200" t="s">
        <v>6</v>
      </c>
      <c r="C200" t="s">
        <v>7</v>
      </c>
      <c r="D200">
        <v>5196.4399999999996</v>
      </c>
      <c r="E200">
        <v>5197.1099999999997</v>
      </c>
      <c r="F200">
        <v>5193.72</v>
      </c>
      <c r="H200" s="1">
        <f t="shared" si="9"/>
        <v>46079.277754629627</v>
      </c>
      <c r="I200" s="2">
        <f t="shared" si="10"/>
        <v>46079.277777777781</v>
      </c>
      <c r="J200">
        <f t="shared" si="11"/>
        <v>1772088000</v>
      </c>
    </row>
    <row r="201" spans="1:10" x14ac:dyDescent="0.55000000000000004">
      <c r="A201">
        <v>1772088298</v>
      </c>
      <c r="B201" t="s">
        <v>6</v>
      </c>
      <c r="C201" t="s">
        <v>7</v>
      </c>
      <c r="D201">
        <v>5192.8</v>
      </c>
      <c r="E201">
        <v>5196.84</v>
      </c>
      <c r="F201">
        <v>5192.9399999999996</v>
      </c>
      <c r="H201" s="1">
        <f t="shared" si="9"/>
        <v>46079.281226851846</v>
      </c>
      <c r="I201" s="2">
        <f t="shared" si="10"/>
        <v>46079.28125</v>
      </c>
      <c r="J201">
        <f t="shared" si="11"/>
        <v>1772088300</v>
      </c>
    </row>
    <row r="202" spans="1:10" x14ac:dyDescent="0.55000000000000004">
      <c r="A202">
        <v>1772088598</v>
      </c>
      <c r="B202" t="s">
        <v>6</v>
      </c>
      <c r="C202" t="s">
        <v>7</v>
      </c>
      <c r="D202">
        <v>5192.66</v>
      </c>
      <c r="E202">
        <v>5196.63</v>
      </c>
      <c r="F202">
        <v>5191.96</v>
      </c>
      <c r="H202" s="1">
        <f t="shared" si="9"/>
        <v>46079.284699074073</v>
      </c>
      <c r="I202" s="2">
        <f t="shared" si="10"/>
        <v>46079.284722222219</v>
      </c>
      <c r="J202">
        <f t="shared" si="11"/>
        <v>1772088600</v>
      </c>
    </row>
    <row r="203" spans="1:10" x14ac:dyDescent="0.55000000000000004">
      <c r="A203">
        <v>1772088898</v>
      </c>
      <c r="B203" t="s">
        <v>6</v>
      </c>
      <c r="C203" t="s">
        <v>7</v>
      </c>
      <c r="D203">
        <v>5193.26</v>
      </c>
      <c r="E203">
        <v>5194.83</v>
      </c>
      <c r="F203">
        <v>5190.95</v>
      </c>
      <c r="H203" s="1">
        <f t="shared" si="9"/>
        <v>46079.288171296299</v>
      </c>
      <c r="I203" s="2">
        <f t="shared" si="10"/>
        <v>46079.288194444445</v>
      </c>
      <c r="J203">
        <f t="shared" si="11"/>
        <v>1772088900</v>
      </c>
    </row>
    <row r="204" spans="1:10" x14ac:dyDescent="0.55000000000000004">
      <c r="A204">
        <v>1772089198</v>
      </c>
      <c r="B204" t="s">
        <v>6</v>
      </c>
      <c r="C204" t="s">
        <v>7</v>
      </c>
      <c r="D204">
        <v>5190.96</v>
      </c>
      <c r="E204">
        <v>5194.41</v>
      </c>
      <c r="F204">
        <v>5187.9399999999996</v>
      </c>
      <c r="H204" s="1">
        <f t="shared" si="9"/>
        <v>46079.291643518518</v>
      </c>
      <c r="I204" s="2">
        <f t="shared" si="10"/>
        <v>46079.291666666664</v>
      </c>
      <c r="J204">
        <f t="shared" si="11"/>
        <v>1772089200</v>
      </c>
    </row>
    <row r="205" spans="1:10" x14ac:dyDescent="0.55000000000000004">
      <c r="A205">
        <v>1772089498</v>
      </c>
      <c r="B205" t="s">
        <v>6</v>
      </c>
      <c r="C205" t="s">
        <v>7</v>
      </c>
      <c r="D205">
        <v>5184.75</v>
      </c>
      <c r="E205">
        <v>5192.2700000000004</v>
      </c>
      <c r="F205">
        <v>5184.71</v>
      </c>
      <c r="H205" s="1">
        <f t="shared" si="9"/>
        <v>46079.295115740737</v>
      </c>
      <c r="I205" s="2">
        <f t="shared" si="10"/>
        <v>46079.295138888891</v>
      </c>
      <c r="J205">
        <f t="shared" si="11"/>
        <v>1772089500</v>
      </c>
    </row>
    <row r="206" spans="1:10" x14ac:dyDescent="0.55000000000000004">
      <c r="A206">
        <v>1772089798</v>
      </c>
      <c r="B206" t="s">
        <v>6</v>
      </c>
      <c r="C206" t="s">
        <v>7</v>
      </c>
      <c r="D206">
        <v>5187.62</v>
      </c>
      <c r="E206">
        <v>5189.53</v>
      </c>
      <c r="F206">
        <v>5182.71</v>
      </c>
      <c r="H206" s="1">
        <f t="shared" si="9"/>
        <v>46079.298587962963</v>
      </c>
      <c r="I206" s="2">
        <f t="shared" si="10"/>
        <v>46079.298611111109</v>
      </c>
      <c r="J206">
        <f t="shared" si="11"/>
        <v>1772089800</v>
      </c>
    </row>
    <row r="207" spans="1:10" x14ac:dyDescent="0.55000000000000004">
      <c r="A207">
        <v>1772090098</v>
      </c>
      <c r="B207" t="s">
        <v>6</v>
      </c>
      <c r="C207" t="s">
        <v>7</v>
      </c>
      <c r="D207">
        <v>5188.55</v>
      </c>
      <c r="E207">
        <v>5189.38</v>
      </c>
      <c r="F207">
        <v>5182.96</v>
      </c>
      <c r="H207" s="1">
        <f t="shared" si="9"/>
        <v>46079.302060185189</v>
      </c>
      <c r="I207" s="2">
        <f t="shared" si="10"/>
        <v>46079.302083333336</v>
      </c>
      <c r="J207">
        <f t="shared" si="11"/>
        <v>1772090100</v>
      </c>
    </row>
    <row r="208" spans="1:10" x14ac:dyDescent="0.55000000000000004">
      <c r="A208">
        <v>1772090398</v>
      </c>
      <c r="B208" t="s">
        <v>6</v>
      </c>
      <c r="C208" t="s">
        <v>7</v>
      </c>
      <c r="D208">
        <v>5186.04</v>
      </c>
      <c r="E208">
        <v>5188.6099999999997</v>
      </c>
      <c r="F208">
        <v>5181.74</v>
      </c>
      <c r="H208" s="1">
        <f t="shared" si="9"/>
        <v>46079.305532407408</v>
      </c>
      <c r="I208" s="2">
        <f t="shared" si="10"/>
        <v>46079.305555555555</v>
      </c>
      <c r="J208">
        <f t="shared" si="11"/>
        <v>1772090400</v>
      </c>
    </row>
    <row r="209" spans="1:10" x14ac:dyDescent="0.55000000000000004">
      <c r="A209">
        <v>1772090698</v>
      </c>
      <c r="B209" t="s">
        <v>6</v>
      </c>
      <c r="C209" t="s">
        <v>7</v>
      </c>
      <c r="D209">
        <v>5184.88</v>
      </c>
      <c r="E209">
        <v>5187.68</v>
      </c>
      <c r="F209">
        <v>5182.26</v>
      </c>
      <c r="H209" s="1">
        <f t="shared" si="9"/>
        <v>46079.309004629627</v>
      </c>
      <c r="I209" s="2">
        <f t="shared" si="10"/>
        <v>46079.309027777781</v>
      </c>
      <c r="J209">
        <f t="shared" si="11"/>
        <v>1772090700</v>
      </c>
    </row>
    <row r="210" spans="1:10" x14ac:dyDescent="0.55000000000000004">
      <c r="A210">
        <v>1772090998</v>
      </c>
      <c r="B210" t="s">
        <v>6</v>
      </c>
      <c r="C210" t="s">
        <v>7</v>
      </c>
      <c r="D210">
        <v>5186.1499999999996</v>
      </c>
      <c r="E210">
        <v>5187.5600000000004</v>
      </c>
      <c r="F210">
        <v>5182.8100000000004</v>
      </c>
      <c r="H210" s="1">
        <f t="shared" si="9"/>
        <v>46079.312476851846</v>
      </c>
      <c r="I210" s="2">
        <f t="shared" si="10"/>
        <v>46079.3125</v>
      </c>
      <c r="J210">
        <f t="shared" si="11"/>
        <v>1772091000</v>
      </c>
    </row>
    <row r="211" spans="1:10" x14ac:dyDescent="0.55000000000000004">
      <c r="A211">
        <v>1772091298</v>
      </c>
      <c r="B211" t="s">
        <v>6</v>
      </c>
      <c r="C211" t="s">
        <v>7</v>
      </c>
      <c r="D211">
        <v>5188.3500000000004</v>
      </c>
      <c r="E211">
        <v>5187.74</v>
      </c>
      <c r="F211">
        <v>5183.29</v>
      </c>
      <c r="H211" s="1">
        <f t="shared" si="9"/>
        <v>46079.315949074073</v>
      </c>
      <c r="I211" s="2">
        <f t="shared" si="10"/>
        <v>46079.315972222219</v>
      </c>
      <c r="J211">
        <f t="shared" si="11"/>
        <v>1772091300</v>
      </c>
    </row>
    <row r="212" spans="1:10" x14ac:dyDescent="0.55000000000000004">
      <c r="A212">
        <v>1772091598</v>
      </c>
      <c r="B212" t="s">
        <v>6</v>
      </c>
      <c r="C212" t="s">
        <v>7</v>
      </c>
      <c r="D212">
        <v>5186.49</v>
      </c>
      <c r="E212">
        <v>5188.33</v>
      </c>
      <c r="F212">
        <v>5184.3900000000003</v>
      </c>
      <c r="H212" s="1">
        <f t="shared" si="9"/>
        <v>46079.319421296299</v>
      </c>
      <c r="I212" s="2">
        <f t="shared" si="10"/>
        <v>46079.319444444445</v>
      </c>
      <c r="J212">
        <f t="shared" si="11"/>
        <v>1772091600</v>
      </c>
    </row>
    <row r="213" spans="1:10" x14ac:dyDescent="0.55000000000000004">
      <c r="A213">
        <v>1772091898</v>
      </c>
      <c r="B213" t="s">
        <v>6</v>
      </c>
      <c r="C213" t="s">
        <v>7</v>
      </c>
      <c r="D213">
        <v>5181.91</v>
      </c>
      <c r="E213">
        <v>5187.38</v>
      </c>
      <c r="F213">
        <v>5183.09</v>
      </c>
      <c r="H213" s="1">
        <f t="shared" si="9"/>
        <v>46079.322893518518</v>
      </c>
      <c r="I213" s="2">
        <f t="shared" si="10"/>
        <v>46079.322916666664</v>
      </c>
      <c r="J213">
        <f t="shared" si="11"/>
        <v>1772091900</v>
      </c>
    </row>
    <row r="214" spans="1:10" x14ac:dyDescent="0.55000000000000004">
      <c r="A214">
        <v>1772092198</v>
      </c>
      <c r="B214" t="s">
        <v>6</v>
      </c>
      <c r="C214" t="s">
        <v>7</v>
      </c>
      <c r="D214">
        <v>5183.7</v>
      </c>
      <c r="E214">
        <v>5185.5200000000004</v>
      </c>
      <c r="F214">
        <v>5181.25</v>
      </c>
      <c r="H214" s="1">
        <f t="shared" si="9"/>
        <v>46079.326365740737</v>
      </c>
      <c r="I214" s="2">
        <f t="shared" si="10"/>
        <v>46079.326388888891</v>
      </c>
      <c r="J214">
        <f t="shared" si="11"/>
        <v>1772092200</v>
      </c>
    </row>
    <row r="215" spans="1:10" x14ac:dyDescent="0.55000000000000004">
      <c r="A215">
        <v>1772092498</v>
      </c>
      <c r="B215" t="s">
        <v>6</v>
      </c>
      <c r="C215" t="s">
        <v>7</v>
      </c>
      <c r="D215">
        <v>5186.0200000000004</v>
      </c>
      <c r="E215">
        <v>5186.3500000000004</v>
      </c>
      <c r="F215">
        <v>5182.1099999999997</v>
      </c>
      <c r="H215" s="1">
        <f t="shared" si="9"/>
        <v>46079.329837962963</v>
      </c>
      <c r="I215" s="2">
        <f t="shared" si="10"/>
        <v>46079.329861111109</v>
      </c>
      <c r="J215">
        <f t="shared" si="11"/>
        <v>1772092500</v>
      </c>
    </row>
    <row r="216" spans="1:10" x14ac:dyDescent="0.55000000000000004">
      <c r="A216">
        <v>1772092798</v>
      </c>
      <c r="B216" t="s">
        <v>6</v>
      </c>
      <c r="C216" t="s">
        <v>7</v>
      </c>
      <c r="D216">
        <v>5181.47</v>
      </c>
      <c r="E216">
        <v>5186.43</v>
      </c>
      <c r="F216">
        <v>5180.74</v>
      </c>
      <c r="H216" s="1">
        <f t="shared" si="9"/>
        <v>46079.333310185189</v>
      </c>
      <c r="I216" s="2">
        <f t="shared" si="10"/>
        <v>46079.333333333336</v>
      </c>
      <c r="J216">
        <f t="shared" si="11"/>
        <v>1772092800</v>
      </c>
    </row>
    <row r="217" spans="1:10" x14ac:dyDescent="0.55000000000000004">
      <c r="A217">
        <v>1772093098</v>
      </c>
      <c r="B217" t="s">
        <v>6</v>
      </c>
      <c r="C217" t="s">
        <v>7</v>
      </c>
      <c r="D217">
        <v>5183.96</v>
      </c>
      <c r="E217">
        <v>5185.72</v>
      </c>
      <c r="F217">
        <v>5179.8</v>
      </c>
      <c r="H217" s="1">
        <f t="shared" si="9"/>
        <v>46079.336782407408</v>
      </c>
      <c r="I217" s="2">
        <f t="shared" si="10"/>
        <v>46079.336805555555</v>
      </c>
      <c r="J217">
        <f t="shared" si="11"/>
        <v>1772093100</v>
      </c>
    </row>
    <row r="218" spans="1:10" x14ac:dyDescent="0.55000000000000004">
      <c r="A218">
        <v>1772093398</v>
      </c>
      <c r="B218" t="s">
        <v>6</v>
      </c>
      <c r="C218" t="s">
        <v>7</v>
      </c>
      <c r="D218">
        <v>5189.4799999999996</v>
      </c>
      <c r="E218">
        <v>5187.8100000000004</v>
      </c>
      <c r="F218">
        <v>5181.3999999999996</v>
      </c>
      <c r="H218" s="1">
        <f t="shared" si="9"/>
        <v>46079.340254629627</v>
      </c>
      <c r="I218" s="2">
        <f t="shared" si="10"/>
        <v>46079.340277777781</v>
      </c>
      <c r="J218">
        <f t="shared" si="11"/>
        <v>1772093400</v>
      </c>
    </row>
    <row r="219" spans="1:10" x14ac:dyDescent="0.55000000000000004">
      <c r="A219">
        <v>1772093698</v>
      </c>
      <c r="B219" t="s">
        <v>6</v>
      </c>
      <c r="C219" t="s">
        <v>7</v>
      </c>
      <c r="D219">
        <v>5187.25</v>
      </c>
      <c r="E219">
        <v>5189.37</v>
      </c>
      <c r="F219">
        <v>5183.03</v>
      </c>
      <c r="H219" s="1">
        <f t="shared" si="9"/>
        <v>46079.343726851846</v>
      </c>
      <c r="I219" s="2">
        <f t="shared" si="10"/>
        <v>46079.34375</v>
      </c>
      <c r="J219">
        <f t="shared" si="11"/>
        <v>1772093700</v>
      </c>
    </row>
    <row r="220" spans="1:10" x14ac:dyDescent="0.55000000000000004">
      <c r="A220">
        <v>1772093998</v>
      </c>
      <c r="B220" t="s">
        <v>6</v>
      </c>
      <c r="C220" t="s">
        <v>7</v>
      </c>
      <c r="D220">
        <v>5187.01</v>
      </c>
      <c r="E220">
        <v>5188.75</v>
      </c>
      <c r="F220">
        <v>5184.1099999999997</v>
      </c>
      <c r="H220" s="1">
        <f t="shared" si="9"/>
        <v>46079.347199074073</v>
      </c>
      <c r="I220" s="2">
        <f t="shared" si="10"/>
        <v>46079.347222222219</v>
      </c>
      <c r="J220">
        <f t="shared" si="11"/>
        <v>1772094000</v>
      </c>
    </row>
    <row r="221" spans="1:10" x14ac:dyDescent="0.55000000000000004">
      <c r="A221">
        <v>1772094298</v>
      </c>
      <c r="B221" t="s">
        <v>6</v>
      </c>
      <c r="C221" t="s">
        <v>7</v>
      </c>
      <c r="D221">
        <v>5176.99</v>
      </c>
      <c r="E221">
        <v>5188.41</v>
      </c>
      <c r="F221">
        <v>5180.1400000000003</v>
      </c>
      <c r="H221" s="1">
        <f t="shared" si="9"/>
        <v>46079.350671296299</v>
      </c>
      <c r="I221" s="2">
        <f t="shared" si="10"/>
        <v>46079.350694444445</v>
      </c>
      <c r="J221">
        <f t="shared" si="11"/>
        <v>1772094300</v>
      </c>
    </row>
    <row r="222" spans="1:10" x14ac:dyDescent="0.55000000000000004">
      <c r="A222">
        <v>1772094598</v>
      </c>
      <c r="B222" t="s">
        <v>6</v>
      </c>
      <c r="C222" t="s">
        <v>7</v>
      </c>
      <c r="D222">
        <v>5175.0600000000004</v>
      </c>
      <c r="E222">
        <v>5184.83</v>
      </c>
      <c r="F222">
        <v>5175.58</v>
      </c>
      <c r="H222" s="1">
        <f t="shared" si="9"/>
        <v>46079.354143518518</v>
      </c>
      <c r="I222" s="2">
        <f t="shared" si="10"/>
        <v>46079.354166666664</v>
      </c>
      <c r="J222">
        <f t="shared" si="11"/>
        <v>1772094600</v>
      </c>
    </row>
    <row r="223" spans="1:10" x14ac:dyDescent="0.55000000000000004">
      <c r="A223">
        <v>1772094898</v>
      </c>
      <c r="B223" t="s">
        <v>6</v>
      </c>
      <c r="C223" t="s">
        <v>7</v>
      </c>
      <c r="D223">
        <v>5174.82</v>
      </c>
      <c r="E223">
        <v>5181.0600000000004</v>
      </c>
      <c r="F223">
        <v>5173.5</v>
      </c>
      <c r="H223" s="1">
        <f t="shared" si="9"/>
        <v>46079.357615740737</v>
      </c>
      <c r="I223" s="2">
        <f t="shared" si="10"/>
        <v>46079.357638888891</v>
      </c>
      <c r="J223">
        <f t="shared" si="11"/>
        <v>1772094900</v>
      </c>
    </row>
    <row r="224" spans="1:10" x14ac:dyDescent="0.55000000000000004">
      <c r="A224">
        <v>1772095198</v>
      </c>
      <c r="B224" t="s">
        <v>6</v>
      </c>
      <c r="C224" t="s">
        <v>7</v>
      </c>
      <c r="D224">
        <v>5174.28</v>
      </c>
      <c r="E224">
        <v>5178.2299999999996</v>
      </c>
      <c r="F224">
        <v>5171.8100000000004</v>
      </c>
      <c r="H224" s="1">
        <f t="shared" si="9"/>
        <v>46079.361087962963</v>
      </c>
      <c r="I224" s="2">
        <f t="shared" si="10"/>
        <v>46079.361111111109</v>
      </c>
      <c r="J224">
        <f t="shared" si="11"/>
        <v>1772095200</v>
      </c>
    </row>
    <row r="225" spans="1:10" x14ac:dyDescent="0.55000000000000004">
      <c r="A225">
        <v>1772095498</v>
      </c>
      <c r="B225" t="s">
        <v>6</v>
      </c>
      <c r="C225" t="s">
        <v>7</v>
      </c>
      <c r="D225">
        <v>5179.75</v>
      </c>
      <c r="E225">
        <v>5178.12</v>
      </c>
      <c r="F225">
        <v>5169.03</v>
      </c>
      <c r="H225" s="1">
        <f t="shared" si="9"/>
        <v>46079.364560185189</v>
      </c>
      <c r="I225" s="2">
        <f t="shared" si="10"/>
        <v>46079.364583333336</v>
      </c>
      <c r="J225">
        <f t="shared" si="11"/>
        <v>1772095500</v>
      </c>
    </row>
    <row r="226" spans="1:10" x14ac:dyDescent="0.55000000000000004">
      <c r="A226">
        <v>1772095798</v>
      </c>
      <c r="B226" t="s">
        <v>6</v>
      </c>
      <c r="C226" t="s">
        <v>7</v>
      </c>
      <c r="D226">
        <v>5178.38</v>
      </c>
      <c r="E226">
        <v>5179.3999999999996</v>
      </c>
      <c r="F226">
        <v>5172.28</v>
      </c>
      <c r="H226" s="1">
        <f t="shared" si="9"/>
        <v>46079.368032407408</v>
      </c>
      <c r="I226" s="2">
        <f t="shared" si="10"/>
        <v>46079.368055555555</v>
      </c>
      <c r="J226">
        <f t="shared" si="11"/>
        <v>1772095800</v>
      </c>
    </row>
    <row r="227" spans="1:10" x14ac:dyDescent="0.55000000000000004">
      <c r="A227">
        <v>1772096098</v>
      </c>
      <c r="B227" t="s">
        <v>6</v>
      </c>
      <c r="C227" t="s">
        <v>7</v>
      </c>
      <c r="D227">
        <v>5179.41</v>
      </c>
      <c r="E227">
        <v>5179.96</v>
      </c>
      <c r="F227">
        <v>5173.3100000000004</v>
      </c>
      <c r="H227" s="1">
        <f t="shared" si="9"/>
        <v>46079.371504629627</v>
      </c>
      <c r="I227" s="2">
        <f t="shared" si="10"/>
        <v>46079.371527777781</v>
      </c>
      <c r="J227">
        <f t="shared" si="11"/>
        <v>1772096100</v>
      </c>
    </row>
    <row r="228" spans="1:10" x14ac:dyDescent="0.55000000000000004">
      <c r="A228">
        <v>1772096398</v>
      </c>
      <c r="B228" t="s">
        <v>6</v>
      </c>
      <c r="C228" t="s">
        <v>7</v>
      </c>
      <c r="D228">
        <v>5174.4399999999996</v>
      </c>
      <c r="E228">
        <v>5179.8999999999996</v>
      </c>
      <c r="F228">
        <v>5173.6000000000004</v>
      </c>
      <c r="H228" s="1">
        <f t="shared" si="9"/>
        <v>46079.374976851846</v>
      </c>
      <c r="I228" s="2">
        <f t="shared" si="10"/>
        <v>46079.375</v>
      </c>
      <c r="J228">
        <f t="shared" si="11"/>
        <v>1772096400</v>
      </c>
    </row>
    <row r="229" spans="1:10" x14ac:dyDescent="0.55000000000000004">
      <c r="A229">
        <v>1772096698</v>
      </c>
      <c r="B229" t="s">
        <v>6</v>
      </c>
      <c r="C229" t="s">
        <v>7</v>
      </c>
      <c r="D229">
        <v>5178.01</v>
      </c>
      <c r="E229">
        <v>5178.93</v>
      </c>
      <c r="F229">
        <v>5173.6099999999997</v>
      </c>
      <c r="H229" s="1">
        <f t="shared" si="9"/>
        <v>46079.378449074073</v>
      </c>
      <c r="I229" s="2">
        <f t="shared" si="10"/>
        <v>46079.378472222219</v>
      </c>
      <c r="J229">
        <f t="shared" si="11"/>
        <v>1772096700</v>
      </c>
    </row>
    <row r="230" spans="1:10" x14ac:dyDescent="0.55000000000000004">
      <c r="A230">
        <v>1772096998</v>
      </c>
      <c r="B230" t="s">
        <v>6</v>
      </c>
      <c r="C230" t="s">
        <v>7</v>
      </c>
      <c r="D230">
        <v>5181.6400000000003</v>
      </c>
      <c r="E230">
        <v>5180.41</v>
      </c>
      <c r="F230">
        <v>5175.47</v>
      </c>
      <c r="H230" s="1">
        <f t="shared" si="9"/>
        <v>46079.381921296299</v>
      </c>
      <c r="I230" s="2">
        <f t="shared" si="10"/>
        <v>46079.381944444445</v>
      </c>
      <c r="J230">
        <f t="shared" si="11"/>
        <v>1772097000</v>
      </c>
    </row>
    <row r="231" spans="1:10" x14ac:dyDescent="0.55000000000000004">
      <c r="A231">
        <v>1772097298</v>
      </c>
      <c r="B231" t="s">
        <v>6</v>
      </c>
      <c r="C231" t="s">
        <v>7</v>
      </c>
      <c r="D231">
        <v>5176.99</v>
      </c>
      <c r="E231">
        <v>5181.28</v>
      </c>
      <c r="F231">
        <v>5175.8500000000004</v>
      </c>
      <c r="H231" s="1">
        <f t="shared" si="9"/>
        <v>46079.385393518518</v>
      </c>
      <c r="I231" s="2">
        <f t="shared" si="10"/>
        <v>46079.385416666664</v>
      </c>
      <c r="J231">
        <f t="shared" si="11"/>
        <v>1772097300</v>
      </c>
    </row>
    <row r="232" spans="1:10" x14ac:dyDescent="0.55000000000000004">
      <c r="A232">
        <v>1772097598</v>
      </c>
      <c r="B232" t="s">
        <v>6</v>
      </c>
      <c r="C232" t="s">
        <v>7</v>
      </c>
      <c r="D232">
        <v>5176.5600000000004</v>
      </c>
      <c r="E232">
        <v>5179.32</v>
      </c>
      <c r="F232">
        <v>5175.5200000000004</v>
      </c>
      <c r="H232" s="1">
        <f t="shared" si="9"/>
        <v>46079.388865740737</v>
      </c>
      <c r="I232" s="2">
        <f t="shared" si="10"/>
        <v>46079.388888888891</v>
      </c>
      <c r="J232">
        <f t="shared" si="11"/>
        <v>1772097600</v>
      </c>
    </row>
    <row r="233" spans="1:10" x14ac:dyDescent="0.55000000000000004">
      <c r="A233">
        <v>1772097898</v>
      </c>
      <c r="B233" t="s">
        <v>6</v>
      </c>
      <c r="C233" t="s">
        <v>7</v>
      </c>
      <c r="D233">
        <v>5181.2</v>
      </c>
      <c r="E233">
        <v>5180.62</v>
      </c>
      <c r="F233">
        <v>5176.18</v>
      </c>
      <c r="H233" s="1">
        <f t="shared" si="9"/>
        <v>46079.392337962963</v>
      </c>
      <c r="I233" s="2">
        <f t="shared" si="10"/>
        <v>46079.392361111109</v>
      </c>
      <c r="J233">
        <f t="shared" si="11"/>
        <v>1772097900</v>
      </c>
    </row>
    <row r="234" spans="1:10" x14ac:dyDescent="0.55000000000000004">
      <c r="A234">
        <v>1772098198</v>
      </c>
      <c r="B234" t="s">
        <v>6</v>
      </c>
      <c r="C234" t="s">
        <v>7</v>
      </c>
      <c r="D234">
        <v>5181.63</v>
      </c>
      <c r="E234">
        <v>5182.09</v>
      </c>
      <c r="F234">
        <v>5177.93</v>
      </c>
      <c r="H234" s="1">
        <f t="shared" si="9"/>
        <v>46079.395810185189</v>
      </c>
      <c r="I234" s="2">
        <f t="shared" si="10"/>
        <v>46079.395833333336</v>
      </c>
      <c r="J234">
        <f t="shared" si="11"/>
        <v>1772098200</v>
      </c>
    </row>
    <row r="235" spans="1:10" x14ac:dyDescent="0.55000000000000004">
      <c r="A235">
        <v>1772098498</v>
      </c>
      <c r="B235" t="s">
        <v>6</v>
      </c>
      <c r="C235" t="s">
        <v>7</v>
      </c>
      <c r="D235">
        <v>5183.3</v>
      </c>
      <c r="E235">
        <v>5183.1099999999997</v>
      </c>
      <c r="F235">
        <v>5179.4799999999996</v>
      </c>
      <c r="H235" s="1">
        <f t="shared" si="9"/>
        <v>46079.399282407408</v>
      </c>
      <c r="I235" s="2">
        <f t="shared" si="10"/>
        <v>46079.399305555555</v>
      </c>
      <c r="J235">
        <f t="shared" si="11"/>
        <v>1772098500</v>
      </c>
    </row>
    <row r="236" spans="1:10" x14ac:dyDescent="0.55000000000000004">
      <c r="A236">
        <v>1772098798</v>
      </c>
      <c r="B236" t="s">
        <v>6</v>
      </c>
      <c r="C236" t="s">
        <v>7</v>
      </c>
      <c r="D236">
        <v>5181.5</v>
      </c>
      <c r="E236">
        <v>5183.66</v>
      </c>
      <c r="F236">
        <v>5180.45</v>
      </c>
      <c r="H236" s="1">
        <f t="shared" si="9"/>
        <v>46079.402754629627</v>
      </c>
      <c r="I236" s="2">
        <f t="shared" si="10"/>
        <v>46079.402777777781</v>
      </c>
      <c r="J236">
        <f t="shared" si="11"/>
        <v>1772098800</v>
      </c>
    </row>
    <row r="237" spans="1:10" x14ac:dyDescent="0.55000000000000004">
      <c r="A237">
        <v>1772099098</v>
      </c>
      <c r="B237" t="s">
        <v>6</v>
      </c>
      <c r="C237" t="s">
        <v>7</v>
      </c>
      <c r="D237">
        <v>5184.6400000000003</v>
      </c>
      <c r="E237">
        <v>5184.8</v>
      </c>
      <c r="F237">
        <v>5181.57</v>
      </c>
      <c r="H237" s="1">
        <f t="shared" si="9"/>
        <v>46079.406226851846</v>
      </c>
      <c r="I237" s="2">
        <f t="shared" si="10"/>
        <v>46079.40625</v>
      </c>
      <c r="J237">
        <f t="shared" si="11"/>
        <v>1772099100</v>
      </c>
    </row>
    <row r="238" spans="1:10" x14ac:dyDescent="0.55000000000000004">
      <c r="A238">
        <v>1772099398</v>
      </c>
      <c r="B238" t="s">
        <v>6</v>
      </c>
      <c r="C238" t="s">
        <v>7</v>
      </c>
      <c r="D238">
        <v>5186.9799999999996</v>
      </c>
      <c r="E238">
        <v>5186.43</v>
      </c>
      <c r="F238">
        <v>5183.41</v>
      </c>
      <c r="H238" s="1">
        <f t="shared" si="9"/>
        <v>46079.409699074073</v>
      </c>
      <c r="I238" s="2">
        <f t="shared" si="10"/>
        <v>46079.409722222219</v>
      </c>
      <c r="J238">
        <f t="shared" si="11"/>
        <v>1772099400</v>
      </c>
    </row>
    <row r="239" spans="1:10" x14ac:dyDescent="0.55000000000000004">
      <c r="A239">
        <v>1772099698</v>
      </c>
      <c r="B239" t="s">
        <v>6</v>
      </c>
      <c r="C239" t="s">
        <v>7</v>
      </c>
      <c r="D239">
        <v>5186.32</v>
      </c>
      <c r="E239">
        <v>5188.6099999999997</v>
      </c>
      <c r="F239">
        <v>5185.45</v>
      </c>
      <c r="H239" s="1">
        <f t="shared" si="9"/>
        <v>46079.413171296299</v>
      </c>
      <c r="I239" s="2">
        <f t="shared" si="10"/>
        <v>46079.413194444445</v>
      </c>
      <c r="J239">
        <f t="shared" si="11"/>
        <v>1772099700</v>
      </c>
    </row>
    <row r="240" spans="1:10" x14ac:dyDescent="0.55000000000000004">
      <c r="A240">
        <v>1772099998</v>
      </c>
      <c r="B240" t="s">
        <v>6</v>
      </c>
      <c r="C240" t="s">
        <v>7</v>
      </c>
      <c r="D240">
        <v>5189.51</v>
      </c>
      <c r="E240">
        <v>5189.8</v>
      </c>
      <c r="F240">
        <v>5186.41</v>
      </c>
      <c r="H240" s="1">
        <f t="shared" si="9"/>
        <v>46079.416643518518</v>
      </c>
      <c r="I240" s="2">
        <f t="shared" si="10"/>
        <v>46079.416666666664</v>
      </c>
      <c r="J240">
        <f t="shared" si="11"/>
        <v>1772100000</v>
      </c>
    </row>
    <row r="241" spans="1:10" x14ac:dyDescent="0.55000000000000004">
      <c r="A241">
        <v>1772100298</v>
      </c>
      <c r="B241" t="s">
        <v>6</v>
      </c>
      <c r="C241" t="s">
        <v>7</v>
      </c>
      <c r="D241">
        <v>5188.45</v>
      </c>
      <c r="E241">
        <v>5190.72</v>
      </c>
      <c r="F241">
        <v>5188.1099999999997</v>
      </c>
      <c r="H241" s="1">
        <f t="shared" si="9"/>
        <v>46079.420115740737</v>
      </c>
      <c r="I241" s="2">
        <f t="shared" si="10"/>
        <v>46079.420138888891</v>
      </c>
      <c r="J241">
        <f t="shared" si="11"/>
        <v>1772100300</v>
      </c>
    </row>
    <row r="242" spans="1:10" x14ac:dyDescent="0.55000000000000004">
      <c r="A242">
        <v>1772100598</v>
      </c>
      <c r="B242" t="s">
        <v>6</v>
      </c>
      <c r="C242" t="s">
        <v>7</v>
      </c>
      <c r="D242">
        <v>5187.8900000000003</v>
      </c>
      <c r="E242">
        <v>5190.49</v>
      </c>
      <c r="F242">
        <v>5188.5200000000004</v>
      </c>
      <c r="H242" s="1">
        <f t="shared" si="9"/>
        <v>46079.423587962963</v>
      </c>
      <c r="I242" s="2">
        <f t="shared" si="10"/>
        <v>46079.423611111109</v>
      </c>
      <c r="J242">
        <f t="shared" si="11"/>
        <v>1772100600</v>
      </c>
    </row>
    <row r="243" spans="1:10" x14ac:dyDescent="0.55000000000000004">
      <c r="A243">
        <v>1772100898</v>
      </c>
      <c r="B243" t="s">
        <v>6</v>
      </c>
      <c r="C243" t="s">
        <v>7</v>
      </c>
      <c r="D243">
        <v>5182.8500000000004</v>
      </c>
      <c r="E243">
        <v>5190.24</v>
      </c>
      <c r="F243">
        <v>5186.1000000000004</v>
      </c>
      <c r="H243" s="1">
        <f t="shared" si="9"/>
        <v>46079.427060185189</v>
      </c>
      <c r="I243" s="2">
        <f t="shared" si="10"/>
        <v>46079.427083333336</v>
      </c>
      <c r="J243">
        <f t="shared" si="11"/>
        <v>1772100900</v>
      </c>
    </row>
    <row r="244" spans="1:10" x14ac:dyDescent="0.55000000000000004">
      <c r="A244">
        <v>1772101198</v>
      </c>
      <c r="B244" t="s">
        <v>6</v>
      </c>
      <c r="C244" t="s">
        <v>7</v>
      </c>
      <c r="D244">
        <v>5183.6000000000004</v>
      </c>
      <c r="E244">
        <v>5187.95</v>
      </c>
      <c r="F244">
        <v>5184.16</v>
      </c>
      <c r="H244" s="1">
        <f t="shared" si="9"/>
        <v>46079.430532407408</v>
      </c>
      <c r="I244" s="2">
        <f t="shared" si="10"/>
        <v>46079.430555555555</v>
      </c>
      <c r="J244">
        <f t="shared" si="11"/>
        <v>1772101200</v>
      </c>
    </row>
    <row r="245" spans="1:10" x14ac:dyDescent="0.55000000000000004">
      <c r="A245">
        <v>1772101498</v>
      </c>
      <c r="B245" t="s">
        <v>6</v>
      </c>
      <c r="C245" t="s">
        <v>7</v>
      </c>
      <c r="D245">
        <v>5179.29</v>
      </c>
      <c r="E245">
        <v>5186.6899999999996</v>
      </c>
      <c r="F245">
        <v>5181.7</v>
      </c>
      <c r="H245" s="1">
        <f t="shared" si="9"/>
        <v>46079.434004629627</v>
      </c>
      <c r="I245" s="2">
        <f t="shared" si="10"/>
        <v>46079.434027777781</v>
      </c>
      <c r="J245">
        <f t="shared" si="11"/>
        <v>1772101500</v>
      </c>
    </row>
    <row r="246" spans="1:10" x14ac:dyDescent="0.55000000000000004">
      <c r="A246">
        <v>1772101798</v>
      </c>
      <c r="B246" t="s">
        <v>6</v>
      </c>
      <c r="C246" t="s">
        <v>7</v>
      </c>
      <c r="D246">
        <v>5177.04</v>
      </c>
      <c r="E246">
        <v>5183.05</v>
      </c>
      <c r="F246">
        <v>5178.05</v>
      </c>
      <c r="H246" s="1">
        <f t="shared" si="9"/>
        <v>46079.437476851846</v>
      </c>
      <c r="I246" s="2">
        <f t="shared" si="10"/>
        <v>46079.4375</v>
      </c>
      <c r="J246">
        <f t="shared" si="11"/>
        <v>1772101800</v>
      </c>
    </row>
    <row r="247" spans="1:10" x14ac:dyDescent="0.55000000000000004">
      <c r="A247">
        <v>1772102098</v>
      </c>
      <c r="B247" t="s">
        <v>6</v>
      </c>
      <c r="C247" t="s">
        <v>7</v>
      </c>
      <c r="D247">
        <v>5176.09</v>
      </c>
      <c r="E247">
        <v>5179.68</v>
      </c>
      <c r="F247">
        <v>5174.34</v>
      </c>
      <c r="H247" s="1">
        <f t="shared" si="9"/>
        <v>46079.440949074073</v>
      </c>
      <c r="I247" s="2">
        <f t="shared" si="10"/>
        <v>46079.440972222219</v>
      </c>
      <c r="J247">
        <f t="shared" si="11"/>
        <v>1772102100</v>
      </c>
    </row>
    <row r="248" spans="1:10" x14ac:dyDescent="0.55000000000000004">
      <c r="A248">
        <v>1772102398</v>
      </c>
      <c r="B248" t="s">
        <v>6</v>
      </c>
      <c r="C248" t="s">
        <v>7</v>
      </c>
      <c r="D248">
        <v>5172.13</v>
      </c>
      <c r="E248">
        <v>5178.3999999999996</v>
      </c>
      <c r="F248">
        <v>5172.26</v>
      </c>
      <c r="H248" s="1">
        <f t="shared" si="9"/>
        <v>46079.444421296299</v>
      </c>
      <c r="I248" s="2">
        <f t="shared" si="10"/>
        <v>46079.444444444445</v>
      </c>
      <c r="J248">
        <f t="shared" si="11"/>
        <v>1772102400</v>
      </c>
    </row>
    <row r="249" spans="1:10" x14ac:dyDescent="0.55000000000000004">
      <c r="A249">
        <v>1772102698</v>
      </c>
      <c r="B249" t="s">
        <v>6</v>
      </c>
      <c r="C249" t="s">
        <v>7</v>
      </c>
      <c r="D249">
        <v>5171.17</v>
      </c>
      <c r="E249">
        <v>5175.99</v>
      </c>
      <c r="F249">
        <v>5170.38</v>
      </c>
      <c r="H249" s="1">
        <f t="shared" si="9"/>
        <v>46079.447893518518</v>
      </c>
      <c r="I249" s="2">
        <f t="shared" si="10"/>
        <v>46079.447916666664</v>
      </c>
      <c r="J249">
        <f t="shared" si="11"/>
        <v>1772102700</v>
      </c>
    </row>
    <row r="250" spans="1:10" x14ac:dyDescent="0.55000000000000004">
      <c r="A250">
        <v>1772102998</v>
      </c>
      <c r="B250" t="s">
        <v>6</v>
      </c>
      <c r="C250" t="s">
        <v>7</v>
      </c>
      <c r="D250">
        <v>5173.6000000000004</v>
      </c>
      <c r="E250">
        <v>5173.83</v>
      </c>
      <c r="F250">
        <v>5168.47</v>
      </c>
      <c r="H250" s="1">
        <f t="shared" si="9"/>
        <v>46079.451365740737</v>
      </c>
      <c r="I250" s="2">
        <f t="shared" si="10"/>
        <v>46079.451388888891</v>
      </c>
      <c r="J250">
        <f t="shared" si="11"/>
        <v>1772103000</v>
      </c>
    </row>
    <row r="251" spans="1:10" x14ac:dyDescent="0.55000000000000004">
      <c r="A251">
        <v>1772103298</v>
      </c>
      <c r="B251" t="s">
        <v>6</v>
      </c>
      <c r="C251" t="s">
        <v>7</v>
      </c>
      <c r="D251">
        <v>5171.6099999999997</v>
      </c>
      <c r="E251">
        <v>5172.68</v>
      </c>
      <c r="F251">
        <v>5166.42</v>
      </c>
      <c r="H251" s="1">
        <f t="shared" si="9"/>
        <v>46079.454837962963</v>
      </c>
      <c r="I251" s="2">
        <f t="shared" si="10"/>
        <v>46079.454861111109</v>
      </c>
      <c r="J251">
        <f t="shared" si="11"/>
        <v>1772103300</v>
      </c>
    </row>
    <row r="252" spans="1:10" x14ac:dyDescent="0.55000000000000004">
      <c r="A252">
        <v>1772103598</v>
      </c>
      <c r="B252" t="s">
        <v>6</v>
      </c>
      <c r="C252" t="s">
        <v>7</v>
      </c>
      <c r="D252">
        <v>5173.83</v>
      </c>
      <c r="E252">
        <v>5172.87</v>
      </c>
      <c r="F252">
        <v>5166.5600000000004</v>
      </c>
      <c r="H252" s="1">
        <f t="shared" si="9"/>
        <v>46079.458310185189</v>
      </c>
      <c r="I252" s="2">
        <f t="shared" si="10"/>
        <v>46079.458333333336</v>
      </c>
      <c r="J252">
        <f t="shared" si="11"/>
        <v>1772103600</v>
      </c>
    </row>
    <row r="253" spans="1:10" x14ac:dyDescent="0.55000000000000004">
      <c r="A253">
        <v>1772103898</v>
      </c>
      <c r="B253" t="s">
        <v>6</v>
      </c>
      <c r="C253" t="s">
        <v>7</v>
      </c>
      <c r="D253">
        <v>5177.33</v>
      </c>
      <c r="E253">
        <v>5174.76</v>
      </c>
      <c r="F253">
        <v>5168.5600000000004</v>
      </c>
      <c r="H253" s="1">
        <f t="shared" si="9"/>
        <v>46079.461782407408</v>
      </c>
      <c r="I253" s="2">
        <f t="shared" si="10"/>
        <v>46079.461805555555</v>
      </c>
      <c r="J253">
        <f t="shared" si="11"/>
        <v>1772103900</v>
      </c>
    </row>
    <row r="254" spans="1:10" x14ac:dyDescent="0.55000000000000004">
      <c r="A254">
        <v>1772104198</v>
      </c>
      <c r="B254" t="s">
        <v>6</v>
      </c>
      <c r="C254" t="s">
        <v>7</v>
      </c>
      <c r="D254">
        <v>5175.8500000000004</v>
      </c>
      <c r="E254">
        <v>5175.59</v>
      </c>
      <c r="F254">
        <v>5171.25</v>
      </c>
      <c r="H254" s="1">
        <f t="shared" si="9"/>
        <v>46079.465254629627</v>
      </c>
      <c r="I254" s="2">
        <f t="shared" si="10"/>
        <v>46079.465277777781</v>
      </c>
      <c r="J254">
        <f t="shared" si="11"/>
        <v>1772104200</v>
      </c>
    </row>
    <row r="255" spans="1:10" x14ac:dyDescent="0.55000000000000004">
      <c r="A255">
        <v>1772104498</v>
      </c>
      <c r="B255" t="s">
        <v>6</v>
      </c>
      <c r="C255" t="s">
        <v>7</v>
      </c>
      <c r="D255">
        <v>5175.54</v>
      </c>
      <c r="E255">
        <v>5175.5</v>
      </c>
      <c r="F255">
        <v>5170.9799999999996</v>
      </c>
      <c r="H255" s="1">
        <f t="shared" si="9"/>
        <v>46079.468726851846</v>
      </c>
      <c r="I255" s="2">
        <f t="shared" si="10"/>
        <v>46079.46875</v>
      </c>
      <c r="J255">
        <f t="shared" si="11"/>
        <v>1772104500</v>
      </c>
    </row>
    <row r="256" spans="1:10" x14ac:dyDescent="0.55000000000000004">
      <c r="A256">
        <v>1772104798</v>
      </c>
      <c r="B256" t="s">
        <v>6</v>
      </c>
      <c r="C256" t="s">
        <v>7</v>
      </c>
      <c r="D256">
        <v>5171.7</v>
      </c>
      <c r="E256">
        <v>5175.42</v>
      </c>
      <c r="F256">
        <v>5170.83</v>
      </c>
      <c r="H256" s="1">
        <f t="shared" si="9"/>
        <v>46079.472199074073</v>
      </c>
      <c r="I256" s="2">
        <f t="shared" si="10"/>
        <v>46079.472222222219</v>
      </c>
      <c r="J256">
        <f t="shared" si="11"/>
        <v>1772104800</v>
      </c>
    </row>
    <row r="257" spans="1:10" x14ac:dyDescent="0.55000000000000004">
      <c r="A257">
        <v>1772105098</v>
      </c>
      <c r="B257" t="s">
        <v>6</v>
      </c>
      <c r="C257" t="s">
        <v>7</v>
      </c>
      <c r="D257">
        <v>5171.88</v>
      </c>
      <c r="E257">
        <v>5175.5600000000004</v>
      </c>
      <c r="F257">
        <v>5171</v>
      </c>
      <c r="H257" s="1">
        <f t="shared" si="9"/>
        <v>46079.475671296299</v>
      </c>
      <c r="I257" s="2">
        <f t="shared" si="10"/>
        <v>46079.475694444445</v>
      </c>
      <c r="J257">
        <f t="shared" si="11"/>
        <v>1772105100</v>
      </c>
    </row>
    <row r="258" spans="1:10" x14ac:dyDescent="0.55000000000000004">
      <c r="A258">
        <v>1772105398</v>
      </c>
      <c r="B258" t="s">
        <v>6</v>
      </c>
      <c r="C258" t="s">
        <v>7</v>
      </c>
      <c r="D258">
        <v>5173.38</v>
      </c>
      <c r="E258">
        <v>5174.74</v>
      </c>
      <c r="F258">
        <v>5171.3100000000004</v>
      </c>
      <c r="H258" s="1">
        <f t="shared" ref="H258:H321" si="12">(A258/86400)+25569</f>
        <v>46079.479143518518</v>
      </c>
      <c r="I258" s="2">
        <f t="shared" ref="I258:I321" si="13">CEILING(INT(H258*1440)/1440*288,1)/288</f>
        <v>46079.479166666664</v>
      </c>
      <c r="J258">
        <f t="shared" si="11"/>
        <v>1772105400</v>
      </c>
    </row>
    <row r="259" spans="1:10" x14ac:dyDescent="0.55000000000000004">
      <c r="A259">
        <v>1772105698</v>
      </c>
      <c r="B259" t="s">
        <v>6</v>
      </c>
      <c r="C259" t="s">
        <v>7</v>
      </c>
      <c r="D259">
        <v>5173.54</v>
      </c>
      <c r="E259">
        <v>5174.93</v>
      </c>
      <c r="F259">
        <v>5171.87</v>
      </c>
      <c r="H259" s="1">
        <f t="shared" si="12"/>
        <v>46079.482615740737</v>
      </c>
      <c r="I259" s="2">
        <f t="shared" si="13"/>
        <v>46079.482638888891</v>
      </c>
      <c r="J259">
        <f t="shared" ref="J259:J322" si="14">MROUND((I259-25569)*86400,300)</f>
        <v>1772105700</v>
      </c>
    </row>
    <row r="260" spans="1:10" x14ac:dyDescent="0.55000000000000004">
      <c r="A260">
        <v>1772105998</v>
      </c>
      <c r="B260" t="s">
        <v>6</v>
      </c>
      <c r="C260" t="s">
        <v>7</v>
      </c>
      <c r="D260">
        <v>5174.68</v>
      </c>
      <c r="E260">
        <v>5174.8999999999996</v>
      </c>
      <c r="F260">
        <v>5172.57</v>
      </c>
      <c r="H260" s="1">
        <f t="shared" si="12"/>
        <v>46079.486087962963</v>
      </c>
      <c r="I260" s="2">
        <f t="shared" si="13"/>
        <v>46079.486111111109</v>
      </c>
      <c r="J260">
        <f t="shared" si="14"/>
        <v>1772106000</v>
      </c>
    </row>
    <row r="261" spans="1:10" x14ac:dyDescent="0.55000000000000004">
      <c r="A261">
        <v>1772106298</v>
      </c>
      <c r="B261" t="s">
        <v>6</v>
      </c>
      <c r="C261" t="s">
        <v>7</v>
      </c>
      <c r="D261">
        <v>5171.3999999999996</v>
      </c>
      <c r="E261">
        <v>5174.6499999999996</v>
      </c>
      <c r="F261">
        <v>5171.8999999999996</v>
      </c>
      <c r="H261" s="1">
        <f t="shared" si="12"/>
        <v>46079.489560185189</v>
      </c>
      <c r="I261" s="2">
        <f t="shared" si="13"/>
        <v>46079.489583333336</v>
      </c>
      <c r="J261">
        <f t="shared" si="14"/>
        <v>1772106300</v>
      </c>
    </row>
    <row r="262" spans="1:10" x14ac:dyDescent="0.55000000000000004">
      <c r="A262">
        <v>1772106598</v>
      </c>
      <c r="B262" t="s">
        <v>6</v>
      </c>
      <c r="C262" t="s">
        <v>7</v>
      </c>
      <c r="D262">
        <v>5163.51</v>
      </c>
      <c r="E262">
        <v>5173.07</v>
      </c>
      <c r="F262">
        <v>5166.79</v>
      </c>
      <c r="H262" s="1">
        <f t="shared" si="12"/>
        <v>46079.493032407408</v>
      </c>
      <c r="I262" s="2">
        <f t="shared" si="13"/>
        <v>46079.493055555555</v>
      </c>
      <c r="J262">
        <f t="shared" si="14"/>
        <v>1772106600</v>
      </c>
    </row>
    <row r="263" spans="1:10" x14ac:dyDescent="0.55000000000000004">
      <c r="A263">
        <v>1772106898</v>
      </c>
      <c r="B263" t="s">
        <v>6</v>
      </c>
      <c r="C263" t="s">
        <v>7</v>
      </c>
      <c r="D263">
        <v>5164.71</v>
      </c>
      <c r="E263">
        <v>5169.3500000000004</v>
      </c>
      <c r="F263">
        <v>5163.8599999999997</v>
      </c>
      <c r="H263" s="1">
        <f t="shared" si="12"/>
        <v>46079.496504629627</v>
      </c>
      <c r="I263" s="2">
        <f t="shared" si="13"/>
        <v>46079.496527777781</v>
      </c>
      <c r="J263">
        <f t="shared" si="14"/>
        <v>1772106900</v>
      </c>
    </row>
    <row r="264" spans="1:10" x14ac:dyDescent="0.55000000000000004">
      <c r="A264">
        <v>1772107198</v>
      </c>
      <c r="B264" t="s">
        <v>6</v>
      </c>
      <c r="C264" t="s">
        <v>7</v>
      </c>
      <c r="D264">
        <v>5165.67</v>
      </c>
      <c r="E264">
        <v>5168.16</v>
      </c>
      <c r="F264">
        <v>5160.2299999999996</v>
      </c>
      <c r="H264" s="1">
        <f t="shared" si="12"/>
        <v>46079.499976851846</v>
      </c>
      <c r="I264" s="2">
        <f t="shared" si="13"/>
        <v>46079.5</v>
      </c>
      <c r="J264">
        <f t="shared" si="14"/>
        <v>1772107200</v>
      </c>
    </row>
    <row r="265" spans="1:10" x14ac:dyDescent="0.55000000000000004">
      <c r="A265">
        <v>1772107498</v>
      </c>
      <c r="B265" t="s">
        <v>6</v>
      </c>
      <c r="C265" t="s">
        <v>7</v>
      </c>
      <c r="D265">
        <v>5169.1499999999996</v>
      </c>
      <c r="E265">
        <v>5168.05</v>
      </c>
      <c r="F265">
        <v>5160.6099999999997</v>
      </c>
      <c r="H265" s="1">
        <f t="shared" si="12"/>
        <v>46079.503449074073</v>
      </c>
      <c r="I265" s="2">
        <f t="shared" si="13"/>
        <v>46079.503472222219</v>
      </c>
      <c r="J265">
        <f t="shared" si="14"/>
        <v>1772107500</v>
      </c>
    </row>
    <row r="266" spans="1:10" x14ac:dyDescent="0.55000000000000004">
      <c r="A266">
        <v>1772107798</v>
      </c>
      <c r="B266" t="s">
        <v>6</v>
      </c>
      <c r="C266" t="s">
        <v>7</v>
      </c>
      <c r="D266">
        <v>5168.46</v>
      </c>
      <c r="E266">
        <v>5168.49</v>
      </c>
      <c r="F266">
        <v>5162.83</v>
      </c>
      <c r="H266" s="1">
        <f t="shared" si="12"/>
        <v>46079.506921296299</v>
      </c>
      <c r="I266" s="2">
        <f t="shared" si="13"/>
        <v>46079.506944444445</v>
      </c>
      <c r="J266">
        <f t="shared" si="14"/>
        <v>1772107800</v>
      </c>
    </row>
    <row r="267" spans="1:10" x14ac:dyDescent="0.55000000000000004">
      <c r="A267">
        <v>1772108098</v>
      </c>
      <c r="B267" t="s">
        <v>6</v>
      </c>
      <c r="C267" t="s">
        <v>7</v>
      </c>
      <c r="D267">
        <v>5172.18</v>
      </c>
      <c r="E267">
        <v>5170.66</v>
      </c>
      <c r="F267">
        <v>5164.03</v>
      </c>
      <c r="H267" s="1">
        <f t="shared" si="12"/>
        <v>46079.510393518518</v>
      </c>
      <c r="I267" s="2">
        <f t="shared" si="13"/>
        <v>46079.510416666664</v>
      </c>
      <c r="J267">
        <f t="shared" si="14"/>
        <v>1772108100</v>
      </c>
    </row>
    <row r="268" spans="1:10" x14ac:dyDescent="0.55000000000000004">
      <c r="A268">
        <v>1772108398</v>
      </c>
      <c r="B268" t="s">
        <v>6</v>
      </c>
      <c r="C268" t="s">
        <v>7</v>
      </c>
      <c r="D268">
        <v>5176.5200000000004</v>
      </c>
      <c r="E268">
        <v>5173.49</v>
      </c>
      <c r="F268">
        <v>5166.8999999999996</v>
      </c>
      <c r="H268" s="1">
        <f t="shared" si="12"/>
        <v>46079.513865740737</v>
      </c>
      <c r="I268" s="2">
        <f t="shared" si="13"/>
        <v>46079.513888888891</v>
      </c>
      <c r="J268">
        <f t="shared" si="14"/>
        <v>1772108400</v>
      </c>
    </row>
    <row r="269" spans="1:10" x14ac:dyDescent="0.55000000000000004">
      <c r="A269">
        <v>1772108698</v>
      </c>
      <c r="B269" t="s">
        <v>6</v>
      </c>
      <c r="C269" t="s">
        <v>7</v>
      </c>
      <c r="D269">
        <v>5178.54</v>
      </c>
      <c r="E269">
        <v>5176.9799999999996</v>
      </c>
      <c r="F269">
        <v>5171.5200000000004</v>
      </c>
      <c r="H269" s="1">
        <f t="shared" si="12"/>
        <v>46079.517337962963</v>
      </c>
      <c r="I269" s="2">
        <f t="shared" si="13"/>
        <v>46079.517361111109</v>
      </c>
      <c r="J269">
        <f t="shared" si="14"/>
        <v>1772108700</v>
      </c>
    </row>
    <row r="270" spans="1:10" x14ac:dyDescent="0.55000000000000004">
      <c r="A270">
        <v>1772108998</v>
      </c>
      <c r="B270" t="s">
        <v>6</v>
      </c>
      <c r="C270" t="s">
        <v>7</v>
      </c>
      <c r="D270">
        <v>5183.1000000000004</v>
      </c>
      <c r="E270">
        <v>5181.1499999999996</v>
      </c>
      <c r="F270">
        <v>5175.33</v>
      </c>
      <c r="H270" s="1">
        <f t="shared" si="12"/>
        <v>46079.520810185189</v>
      </c>
      <c r="I270" s="2">
        <f t="shared" si="13"/>
        <v>46079.520833333336</v>
      </c>
      <c r="J270">
        <f t="shared" si="14"/>
        <v>1772109000</v>
      </c>
    </row>
    <row r="271" spans="1:10" x14ac:dyDescent="0.55000000000000004">
      <c r="A271">
        <v>1772109298</v>
      </c>
      <c r="B271" t="s">
        <v>6</v>
      </c>
      <c r="C271" t="s">
        <v>7</v>
      </c>
      <c r="D271">
        <v>5182.34</v>
      </c>
      <c r="E271">
        <v>5183.82</v>
      </c>
      <c r="F271">
        <v>5178.62</v>
      </c>
      <c r="H271" s="1">
        <f t="shared" si="12"/>
        <v>46079.524282407408</v>
      </c>
      <c r="I271" s="2">
        <f t="shared" si="13"/>
        <v>46079.524305555555</v>
      </c>
      <c r="J271">
        <f t="shared" si="14"/>
        <v>1772109300</v>
      </c>
    </row>
    <row r="272" spans="1:10" x14ac:dyDescent="0.55000000000000004">
      <c r="A272">
        <v>1772109598</v>
      </c>
      <c r="B272" t="s">
        <v>6</v>
      </c>
      <c r="C272" t="s">
        <v>7</v>
      </c>
      <c r="D272">
        <v>5187.5200000000004</v>
      </c>
      <c r="E272">
        <v>5186.95</v>
      </c>
      <c r="F272">
        <v>5181.72</v>
      </c>
      <c r="H272" s="1">
        <f t="shared" si="12"/>
        <v>46079.527754629627</v>
      </c>
      <c r="I272" s="2">
        <f t="shared" si="13"/>
        <v>46079.527777777781</v>
      </c>
      <c r="J272">
        <f t="shared" si="14"/>
        <v>1772109600</v>
      </c>
    </row>
    <row r="273" spans="1:10" x14ac:dyDescent="0.55000000000000004">
      <c r="A273">
        <v>1772109898</v>
      </c>
      <c r="B273" t="s">
        <v>6</v>
      </c>
      <c r="C273" t="s">
        <v>7</v>
      </c>
      <c r="D273">
        <v>5181.29</v>
      </c>
      <c r="E273">
        <v>5188.8</v>
      </c>
      <c r="F273">
        <v>5183</v>
      </c>
      <c r="H273" s="1">
        <f t="shared" si="12"/>
        <v>46079.531226851846</v>
      </c>
      <c r="I273" s="2">
        <f t="shared" si="13"/>
        <v>46079.53125</v>
      </c>
      <c r="J273">
        <f t="shared" si="14"/>
        <v>1772109900</v>
      </c>
    </row>
    <row r="274" spans="1:10" x14ac:dyDescent="0.55000000000000004">
      <c r="A274">
        <v>1772110198</v>
      </c>
      <c r="B274" t="s">
        <v>6</v>
      </c>
      <c r="C274" t="s">
        <v>7</v>
      </c>
      <c r="D274">
        <v>5181.25</v>
      </c>
      <c r="E274">
        <v>5186.88</v>
      </c>
      <c r="F274">
        <v>5182.71</v>
      </c>
      <c r="H274" s="1">
        <f t="shared" si="12"/>
        <v>46079.534699074073</v>
      </c>
      <c r="I274" s="2">
        <f t="shared" si="13"/>
        <v>46079.534722222219</v>
      </c>
      <c r="J274">
        <f t="shared" si="14"/>
        <v>1772110200</v>
      </c>
    </row>
    <row r="275" spans="1:10" x14ac:dyDescent="0.55000000000000004">
      <c r="A275">
        <v>1772110498</v>
      </c>
      <c r="B275" t="s">
        <v>6</v>
      </c>
      <c r="C275" t="s">
        <v>7</v>
      </c>
      <c r="D275">
        <v>5183.8500000000004</v>
      </c>
      <c r="E275">
        <v>5186.97</v>
      </c>
      <c r="F275">
        <v>5182.5200000000004</v>
      </c>
      <c r="H275" s="1">
        <f t="shared" si="12"/>
        <v>46079.538171296299</v>
      </c>
      <c r="I275" s="2">
        <f t="shared" si="13"/>
        <v>46079.538194444445</v>
      </c>
      <c r="J275">
        <f t="shared" si="14"/>
        <v>1772110500</v>
      </c>
    </row>
    <row r="276" spans="1:10" x14ac:dyDescent="0.55000000000000004">
      <c r="A276">
        <v>1772110798</v>
      </c>
      <c r="B276" t="s">
        <v>6</v>
      </c>
      <c r="C276" t="s">
        <v>7</v>
      </c>
      <c r="D276">
        <v>5175.76</v>
      </c>
      <c r="E276">
        <v>5187.09</v>
      </c>
      <c r="F276">
        <v>5179.8599999999997</v>
      </c>
      <c r="H276" s="1">
        <f t="shared" si="12"/>
        <v>46079.541643518518</v>
      </c>
      <c r="I276" s="2">
        <f t="shared" si="13"/>
        <v>46079.541666666664</v>
      </c>
      <c r="J276">
        <f t="shared" si="14"/>
        <v>1772110800</v>
      </c>
    </row>
    <row r="277" spans="1:10" x14ac:dyDescent="0.55000000000000004">
      <c r="A277">
        <v>1772111098</v>
      </c>
      <c r="B277" t="s">
        <v>6</v>
      </c>
      <c r="C277" t="s">
        <v>7</v>
      </c>
      <c r="D277">
        <v>5172.5</v>
      </c>
      <c r="E277">
        <v>5184.51</v>
      </c>
      <c r="F277">
        <v>5176.07</v>
      </c>
      <c r="H277" s="1">
        <f t="shared" si="12"/>
        <v>46079.545115740737</v>
      </c>
      <c r="I277" s="2">
        <f t="shared" si="13"/>
        <v>46079.545138888891</v>
      </c>
      <c r="J277">
        <f t="shared" si="14"/>
        <v>1772111100</v>
      </c>
    </row>
    <row r="278" spans="1:10" x14ac:dyDescent="0.55000000000000004">
      <c r="A278">
        <v>1772111398</v>
      </c>
      <c r="B278" t="s">
        <v>6</v>
      </c>
      <c r="C278" t="s">
        <v>7</v>
      </c>
      <c r="D278">
        <v>5174</v>
      </c>
      <c r="E278">
        <v>5179.8900000000003</v>
      </c>
      <c r="F278">
        <v>5172.2</v>
      </c>
      <c r="H278" s="1">
        <f t="shared" si="12"/>
        <v>46079.548587962963</v>
      </c>
      <c r="I278" s="2">
        <f t="shared" si="13"/>
        <v>46079.548611111109</v>
      </c>
      <c r="J278">
        <f t="shared" si="14"/>
        <v>1772111400</v>
      </c>
    </row>
    <row r="279" spans="1:10" x14ac:dyDescent="0.55000000000000004">
      <c r="A279">
        <v>1772111698</v>
      </c>
      <c r="B279" t="s">
        <v>6</v>
      </c>
      <c r="C279" t="s">
        <v>7</v>
      </c>
      <c r="D279">
        <v>5171.6499999999996</v>
      </c>
      <c r="E279">
        <v>5178.55</v>
      </c>
      <c r="F279">
        <v>5171.33</v>
      </c>
      <c r="H279" s="1">
        <f t="shared" si="12"/>
        <v>46079.552060185189</v>
      </c>
      <c r="I279" s="2">
        <f t="shared" si="13"/>
        <v>46079.552083333336</v>
      </c>
      <c r="J279">
        <f t="shared" si="14"/>
        <v>1772111700</v>
      </c>
    </row>
    <row r="280" spans="1:10" x14ac:dyDescent="0.55000000000000004">
      <c r="A280">
        <v>1772111998</v>
      </c>
      <c r="B280" t="s">
        <v>6</v>
      </c>
      <c r="C280" t="s">
        <v>7</v>
      </c>
      <c r="D280">
        <v>5178.12</v>
      </c>
      <c r="E280">
        <v>5178.2299999999996</v>
      </c>
      <c r="F280">
        <v>5170.87</v>
      </c>
      <c r="H280" s="1">
        <f t="shared" si="12"/>
        <v>46079.555532407408</v>
      </c>
      <c r="I280" s="2">
        <f t="shared" si="13"/>
        <v>46079.555555555555</v>
      </c>
      <c r="J280">
        <f t="shared" si="14"/>
        <v>1772112000</v>
      </c>
    </row>
    <row r="281" spans="1:10" x14ac:dyDescent="0.55000000000000004">
      <c r="A281">
        <v>1772112298</v>
      </c>
      <c r="B281" t="s">
        <v>6</v>
      </c>
      <c r="C281" t="s">
        <v>7</v>
      </c>
      <c r="D281">
        <v>5174.76</v>
      </c>
      <c r="E281">
        <v>5177.63</v>
      </c>
      <c r="F281">
        <v>5172.13</v>
      </c>
      <c r="H281" s="1">
        <f t="shared" si="12"/>
        <v>46079.559004629627</v>
      </c>
      <c r="I281" s="2">
        <f t="shared" si="13"/>
        <v>46079.559027777781</v>
      </c>
      <c r="J281">
        <f t="shared" si="14"/>
        <v>1772112300</v>
      </c>
    </row>
    <row r="282" spans="1:10" x14ac:dyDescent="0.55000000000000004">
      <c r="A282">
        <v>1772112598</v>
      </c>
      <c r="B282" t="s">
        <v>6</v>
      </c>
      <c r="C282" t="s">
        <v>7</v>
      </c>
      <c r="D282">
        <v>5174.3599999999997</v>
      </c>
      <c r="E282">
        <v>5176.07</v>
      </c>
      <c r="F282">
        <v>5168.8</v>
      </c>
      <c r="H282" s="1">
        <f t="shared" si="12"/>
        <v>46079.562476851846</v>
      </c>
      <c r="I282" s="2">
        <f t="shared" si="13"/>
        <v>46079.5625</v>
      </c>
      <c r="J282">
        <f t="shared" si="14"/>
        <v>1772112600</v>
      </c>
    </row>
    <row r="283" spans="1:10" x14ac:dyDescent="0.55000000000000004">
      <c r="A283">
        <v>1772112898</v>
      </c>
      <c r="B283" t="s">
        <v>6</v>
      </c>
      <c r="C283" t="s">
        <v>7</v>
      </c>
      <c r="D283">
        <v>5173.6099999999997</v>
      </c>
      <c r="E283">
        <v>5176.08</v>
      </c>
      <c r="F283">
        <v>5168.5200000000004</v>
      </c>
      <c r="H283" s="1">
        <f t="shared" si="12"/>
        <v>46079.565949074073</v>
      </c>
      <c r="I283" s="2">
        <f t="shared" si="13"/>
        <v>46079.565972222219</v>
      </c>
      <c r="J283">
        <f t="shared" si="14"/>
        <v>1772112900</v>
      </c>
    </row>
    <row r="284" spans="1:10" x14ac:dyDescent="0.55000000000000004">
      <c r="A284">
        <v>1772113198</v>
      </c>
      <c r="B284" t="s">
        <v>6</v>
      </c>
      <c r="C284" t="s">
        <v>7</v>
      </c>
      <c r="D284">
        <v>5165.1400000000003</v>
      </c>
      <c r="E284">
        <v>5174.7700000000004</v>
      </c>
      <c r="F284">
        <v>5165.88</v>
      </c>
      <c r="H284" s="1">
        <f t="shared" si="12"/>
        <v>46079.569421296299</v>
      </c>
      <c r="I284" s="2">
        <f t="shared" si="13"/>
        <v>46079.569444444445</v>
      </c>
      <c r="J284">
        <f t="shared" si="14"/>
        <v>1772113200</v>
      </c>
    </row>
    <row r="285" spans="1:10" x14ac:dyDescent="0.55000000000000004">
      <c r="A285">
        <v>1772113498</v>
      </c>
      <c r="B285" t="s">
        <v>6</v>
      </c>
      <c r="C285" t="s">
        <v>7</v>
      </c>
      <c r="D285">
        <v>5168.76</v>
      </c>
      <c r="E285">
        <v>5171.7</v>
      </c>
      <c r="F285">
        <v>5164.46</v>
      </c>
      <c r="H285" s="1">
        <f t="shared" si="12"/>
        <v>46079.572893518518</v>
      </c>
      <c r="I285" s="2">
        <f t="shared" si="13"/>
        <v>46079.572916666664</v>
      </c>
      <c r="J285">
        <f t="shared" si="14"/>
        <v>1772113500</v>
      </c>
    </row>
    <row r="286" spans="1:10" x14ac:dyDescent="0.55000000000000004">
      <c r="A286">
        <v>1772113798</v>
      </c>
      <c r="B286" t="s">
        <v>6</v>
      </c>
      <c r="C286" t="s">
        <v>7</v>
      </c>
      <c r="D286">
        <v>5170.8</v>
      </c>
      <c r="E286">
        <v>5170.43</v>
      </c>
      <c r="F286">
        <v>5165.25</v>
      </c>
      <c r="H286" s="1">
        <f t="shared" si="12"/>
        <v>46079.576365740737</v>
      </c>
      <c r="I286" s="2">
        <f t="shared" si="13"/>
        <v>46079.576388888891</v>
      </c>
      <c r="J286">
        <f t="shared" si="14"/>
        <v>1772113800</v>
      </c>
    </row>
    <row r="287" spans="1:10" x14ac:dyDescent="0.55000000000000004">
      <c r="A287">
        <v>1772114098</v>
      </c>
      <c r="B287" t="s">
        <v>6</v>
      </c>
      <c r="C287" t="s">
        <v>7</v>
      </c>
      <c r="D287">
        <v>5166.3900000000003</v>
      </c>
      <c r="E287">
        <v>5170.1000000000004</v>
      </c>
      <c r="F287">
        <v>5165.0200000000004</v>
      </c>
      <c r="H287" s="1">
        <f t="shared" si="12"/>
        <v>46079.579837962963</v>
      </c>
      <c r="I287" s="2">
        <f t="shared" si="13"/>
        <v>46079.579861111109</v>
      </c>
      <c r="J287">
        <f t="shared" si="14"/>
        <v>1772114100</v>
      </c>
    </row>
    <row r="288" spans="1:10" x14ac:dyDescent="0.55000000000000004">
      <c r="A288">
        <v>1772114398</v>
      </c>
      <c r="B288" t="s">
        <v>6</v>
      </c>
      <c r="C288" t="s">
        <v>7</v>
      </c>
      <c r="D288">
        <v>5166.0600000000004</v>
      </c>
      <c r="E288">
        <v>5169.34</v>
      </c>
      <c r="F288">
        <v>5163.42</v>
      </c>
      <c r="H288" s="1">
        <f t="shared" si="12"/>
        <v>46079.583310185189</v>
      </c>
      <c r="I288" s="2">
        <f t="shared" si="13"/>
        <v>46079.583333333336</v>
      </c>
      <c r="J288">
        <f t="shared" si="14"/>
        <v>1772114400</v>
      </c>
    </row>
    <row r="289" spans="1:10" x14ac:dyDescent="0.55000000000000004">
      <c r="A289">
        <v>1772114698</v>
      </c>
      <c r="B289" t="s">
        <v>6</v>
      </c>
      <c r="C289" t="s">
        <v>7</v>
      </c>
      <c r="D289">
        <v>5163.55</v>
      </c>
      <c r="E289">
        <v>5167.76</v>
      </c>
      <c r="F289">
        <v>5161.29</v>
      </c>
      <c r="H289" s="1">
        <f t="shared" si="12"/>
        <v>46079.586782407408</v>
      </c>
      <c r="I289" s="2">
        <f t="shared" si="13"/>
        <v>46079.586805555555</v>
      </c>
      <c r="J289">
        <f t="shared" si="14"/>
        <v>1772114700</v>
      </c>
    </row>
    <row r="290" spans="1:10" x14ac:dyDescent="0.55000000000000004">
      <c r="A290">
        <v>1772114998</v>
      </c>
      <c r="B290" t="s">
        <v>6</v>
      </c>
      <c r="C290" t="s">
        <v>7</v>
      </c>
      <c r="D290">
        <v>5166.28</v>
      </c>
      <c r="E290">
        <v>5166.4799999999996</v>
      </c>
      <c r="F290">
        <v>5161.16</v>
      </c>
      <c r="H290" s="1">
        <f t="shared" si="12"/>
        <v>46079.590254629627</v>
      </c>
      <c r="I290" s="2">
        <f t="shared" si="13"/>
        <v>46079.590277777781</v>
      </c>
      <c r="J290">
        <f t="shared" si="14"/>
        <v>1772115000</v>
      </c>
    </row>
    <row r="291" spans="1:10" x14ac:dyDescent="0.55000000000000004">
      <c r="A291">
        <v>1772115298</v>
      </c>
      <c r="B291" t="s">
        <v>6</v>
      </c>
      <c r="C291" t="s">
        <v>7</v>
      </c>
      <c r="D291">
        <v>5167.0200000000004</v>
      </c>
      <c r="E291">
        <v>5166.83</v>
      </c>
      <c r="F291">
        <v>5162.4799999999996</v>
      </c>
      <c r="H291" s="1">
        <f t="shared" si="12"/>
        <v>46079.593726851846</v>
      </c>
      <c r="I291" s="2">
        <f t="shared" si="13"/>
        <v>46079.59375</v>
      </c>
      <c r="J291">
        <f t="shared" si="14"/>
        <v>1772115300</v>
      </c>
    </row>
    <row r="292" spans="1:10" x14ac:dyDescent="0.55000000000000004">
      <c r="A292">
        <v>1772115598</v>
      </c>
      <c r="B292" t="s">
        <v>6</v>
      </c>
      <c r="C292" t="s">
        <v>7</v>
      </c>
      <c r="D292">
        <v>5168.82</v>
      </c>
      <c r="E292">
        <v>5167.79</v>
      </c>
      <c r="F292">
        <v>5162.62</v>
      </c>
      <c r="H292" s="1">
        <f t="shared" si="12"/>
        <v>46079.597199074073</v>
      </c>
      <c r="I292" s="2">
        <f t="shared" si="13"/>
        <v>46079.597222222219</v>
      </c>
      <c r="J292">
        <f t="shared" si="14"/>
        <v>1772115600</v>
      </c>
    </row>
    <row r="293" spans="1:10" x14ac:dyDescent="0.55000000000000004">
      <c r="A293">
        <v>1772115898</v>
      </c>
      <c r="B293" t="s">
        <v>6</v>
      </c>
      <c r="C293" t="s">
        <v>7</v>
      </c>
      <c r="D293">
        <v>5170.41</v>
      </c>
      <c r="E293">
        <v>5169.62</v>
      </c>
      <c r="F293">
        <v>5165.24</v>
      </c>
      <c r="H293" s="1">
        <f t="shared" si="12"/>
        <v>46079.600671296299</v>
      </c>
      <c r="I293" s="2">
        <f t="shared" si="13"/>
        <v>46079.600694444445</v>
      </c>
      <c r="J293">
        <f t="shared" si="14"/>
        <v>1772115900</v>
      </c>
    </row>
    <row r="294" spans="1:10" x14ac:dyDescent="0.55000000000000004">
      <c r="A294">
        <v>1772116198</v>
      </c>
      <c r="B294" t="s">
        <v>6</v>
      </c>
      <c r="C294" t="s">
        <v>7</v>
      </c>
      <c r="D294">
        <v>5165.83</v>
      </c>
      <c r="E294">
        <v>5169.9399999999996</v>
      </c>
      <c r="F294">
        <v>5153.4399999999996</v>
      </c>
      <c r="H294" s="1">
        <f t="shared" si="12"/>
        <v>46079.604143518518</v>
      </c>
      <c r="I294" s="2">
        <f t="shared" si="13"/>
        <v>46079.604166666664</v>
      </c>
      <c r="J294">
        <f t="shared" si="14"/>
        <v>1772116200</v>
      </c>
    </row>
    <row r="295" spans="1:10" x14ac:dyDescent="0.55000000000000004">
      <c r="A295">
        <v>1772116498</v>
      </c>
      <c r="B295" t="s">
        <v>6</v>
      </c>
      <c r="C295" t="s">
        <v>7</v>
      </c>
      <c r="D295">
        <v>5166.41</v>
      </c>
      <c r="E295">
        <v>5172.3500000000004</v>
      </c>
      <c r="F295">
        <v>5157.3100000000004</v>
      </c>
      <c r="H295" s="1">
        <f t="shared" si="12"/>
        <v>46079.607615740737</v>
      </c>
      <c r="I295" s="2">
        <f t="shared" si="13"/>
        <v>46079.607638888891</v>
      </c>
      <c r="J295">
        <f t="shared" si="14"/>
        <v>1772116500</v>
      </c>
    </row>
    <row r="296" spans="1:10" x14ac:dyDescent="0.55000000000000004">
      <c r="A296">
        <v>1772116798</v>
      </c>
      <c r="B296" t="s">
        <v>6</v>
      </c>
      <c r="C296" t="s">
        <v>7</v>
      </c>
      <c r="D296">
        <v>5172.5600000000004</v>
      </c>
      <c r="E296">
        <v>5173.68</v>
      </c>
      <c r="F296">
        <v>5157.29</v>
      </c>
      <c r="H296" s="1">
        <f t="shared" si="12"/>
        <v>46079.611087962963</v>
      </c>
      <c r="I296" s="2">
        <f t="shared" si="13"/>
        <v>46079.611111111109</v>
      </c>
      <c r="J296">
        <f t="shared" si="14"/>
        <v>1772116800</v>
      </c>
    </row>
    <row r="297" spans="1:10" x14ac:dyDescent="0.55000000000000004">
      <c r="A297">
        <v>1772117098</v>
      </c>
      <c r="B297" t="s">
        <v>6</v>
      </c>
      <c r="C297" t="s">
        <v>7</v>
      </c>
      <c r="D297">
        <v>5171.99</v>
      </c>
      <c r="E297">
        <v>5175.22</v>
      </c>
      <c r="F297">
        <v>5161.03</v>
      </c>
      <c r="H297" s="1">
        <f t="shared" si="12"/>
        <v>46079.614560185189</v>
      </c>
      <c r="I297" s="2">
        <f t="shared" si="13"/>
        <v>46079.614583333336</v>
      </c>
      <c r="J297">
        <f t="shared" si="14"/>
        <v>1772117100</v>
      </c>
    </row>
    <row r="298" spans="1:10" x14ac:dyDescent="0.55000000000000004">
      <c r="A298">
        <v>1772117398</v>
      </c>
      <c r="B298" t="s">
        <v>6</v>
      </c>
      <c r="C298" t="s">
        <v>7</v>
      </c>
      <c r="D298">
        <v>5167.91</v>
      </c>
      <c r="E298">
        <v>5175.05</v>
      </c>
      <c r="F298">
        <v>5162.59</v>
      </c>
      <c r="H298" s="1">
        <f t="shared" si="12"/>
        <v>46079.618032407408</v>
      </c>
      <c r="I298" s="2">
        <f t="shared" si="13"/>
        <v>46079.618055555555</v>
      </c>
      <c r="J298">
        <f t="shared" si="14"/>
        <v>1772117400</v>
      </c>
    </row>
    <row r="299" spans="1:10" x14ac:dyDescent="0.55000000000000004">
      <c r="A299">
        <v>1772117698</v>
      </c>
      <c r="B299" t="s">
        <v>6</v>
      </c>
      <c r="C299" t="s">
        <v>7</v>
      </c>
      <c r="D299">
        <v>5165.1400000000003</v>
      </c>
      <c r="E299">
        <v>5173.78</v>
      </c>
      <c r="F299">
        <v>5163.5200000000004</v>
      </c>
      <c r="H299" s="1">
        <f t="shared" si="12"/>
        <v>46079.621504629627</v>
      </c>
      <c r="I299" s="2">
        <f t="shared" si="13"/>
        <v>46079.621527777781</v>
      </c>
      <c r="J299">
        <f t="shared" si="14"/>
        <v>1772117700</v>
      </c>
    </row>
    <row r="300" spans="1:10" x14ac:dyDescent="0.55000000000000004">
      <c r="A300">
        <v>1772117998</v>
      </c>
      <c r="B300" t="s">
        <v>6</v>
      </c>
      <c r="C300" t="s">
        <v>7</v>
      </c>
      <c r="D300">
        <v>5167.7</v>
      </c>
      <c r="E300">
        <v>5173.22</v>
      </c>
      <c r="F300">
        <v>5161.62</v>
      </c>
      <c r="H300" s="1">
        <f t="shared" si="12"/>
        <v>46079.624976851846</v>
      </c>
      <c r="I300" s="2">
        <f t="shared" si="13"/>
        <v>46079.625</v>
      </c>
      <c r="J300">
        <f t="shared" si="14"/>
        <v>1772118000</v>
      </c>
    </row>
    <row r="301" spans="1:10" x14ac:dyDescent="0.55000000000000004">
      <c r="A301">
        <v>1772118298</v>
      </c>
      <c r="B301" t="s">
        <v>6</v>
      </c>
      <c r="C301" t="s">
        <v>7</v>
      </c>
      <c r="D301">
        <v>5167.21</v>
      </c>
      <c r="E301">
        <v>5171.7299999999996</v>
      </c>
      <c r="F301">
        <v>5162.8500000000004</v>
      </c>
      <c r="H301" s="1">
        <f t="shared" si="12"/>
        <v>46079.628449074073</v>
      </c>
      <c r="I301" s="2">
        <f t="shared" si="13"/>
        <v>46079.628472222219</v>
      </c>
      <c r="J301">
        <f t="shared" si="14"/>
        <v>1772118300</v>
      </c>
    </row>
    <row r="302" spans="1:10" x14ac:dyDescent="0.55000000000000004">
      <c r="A302">
        <v>1772118598</v>
      </c>
      <c r="B302" t="s">
        <v>6</v>
      </c>
      <c r="C302" t="s">
        <v>7</v>
      </c>
      <c r="D302">
        <v>5162.38</v>
      </c>
      <c r="E302">
        <v>5171.54</v>
      </c>
      <c r="F302">
        <v>5162.3100000000004</v>
      </c>
      <c r="H302" s="1">
        <f t="shared" si="12"/>
        <v>46079.631921296299</v>
      </c>
      <c r="I302" s="2">
        <f t="shared" si="13"/>
        <v>46079.631944444445</v>
      </c>
      <c r="J302">
        <f t="shared" si="14"/>
        <v>1772118600</v>
      </c>
    </row>
    <row r="303" spans="1:10" x14ac:dyDescent="0.55000000000000004">
      <c r="A303">
        <v>1772118898</v>
      </c>
      <c r="B303" t="s">
        <v>6</v>
      </c>
      <c r="C303" t="s">
        <v>7</v>
      </c>
      <c r="D303">
        <v>5158.57</v>
      </c>
      <c r="E303">
        <v>5167.47</v>
      </c>
      <c r="F303">
        <v>5156.57</v>
      </c>
      <c r="H303" s="1">
        <f t="shared" si="12"/>
        <v>46079.635393518518</v>
      </c>
      <c r="I303" s="2">
        <f t="shared" si="13"/>
        <v>46079.635416666664</v>
      </c>
      <c r="J303">
        <f t="shared" si="14"/>
        <v>1772118900</v>
      </c>
    </row>
    <row r="304" spans="1:10" x14ac:dyDescent="0.55000000000000004">
      <c r="A304">
        <v>1772119198</v>
      </c>
      <c r="B304" t="s">
        <v>6</v>
      </c>
      <c r="C304" t="s">
        <v>7</v>
      </c>
      <c r="D304">
        <v>5154.46</v>
      </c>
      <c r="E304">
        <v>5164.4399999999996</v>
      </c>
      <c r="F304">
        <v>5153.7700000000004</v>
      </c>
      <c r="H304" s="1">
        <f t="shared" si="12"/>
        <v>46079.638865740737</v>
      </c>
      <c r="I304" s="2">
        <f t="shared" si="13"/>
        <v>46079.638888888891</v>
      </c>
      <c r="J304">
        <f t="shared" si="14"/>
        <v>1772119200</v>
      </c>
    </row>
    <row r="305" spans="1:10" x14ac:dyDescent="0.55000000000000004">
      <c r="A305">
        <v>1772119498</v>
      </c>
      <c r="B305" t="s">
        <v>6</v>
      </c>
      <c r="C305" t="s">
        <v>7</v>
      </c>
      <c r="D305">
        <v>5141.51</v>
      </c>
      <c r="E305">
        <v>5160.63</v>
      </c>
      <c r="F305">
        <v>5141.8100000000004</v>
      </c>
      <c r="H305" s="1">
        <f t="shared" si="12"/>
        <v>46079.642337962963</v>
      </c>
      <c r="I305" s="2">
        <f t="shared" si="13"/>
        <v>46079.642361111109</v>
      </c>
      <c r="J305">
        <f t="shared" si="14"/>
        <v>1772119500</v>
      </c>
    </row>
    <row r="306" spans="1:10" x14ac:dyDescent="0.55000000000000004">
      <c r="A306">
        <v>1772119798</v>
      </c>
      <c r="B306" t="s">
        <v>6</v>
      </c>
      <c r="C306" t="s">
        <v>7</v>
      </c>
      <c r="D306">
        <v>5153.62</v>
      </c>
      <c r="E306">
        <v>5157.53</v>
      </c>
      <c r="F306">
        <v>5139.22</v>
      </c>
      <c r="H306" s="1">
        <f t="shared" si="12"/>
        <v>46079.645810185189</v>
      </c>
      <c r="I306" s="2">
        <f t="shared" si="13"/>
        <v>46079.645833333336</v>
      </c>
      <c r="J306">
        <f t="shared" si="14"/>
        <v>1772119800</v>
      </c>
    </row>
    <row r="307" spans="1:10" x14ac:dyDescent="0.55000000000000004">
      <c r="A307">
        <v>1772120098</v>
      </c>
      <c r="B307" t="s">
        <v>6</v>
      </c>
      <c r="C307" t="s">
        <v>7</v>
      </c>
      <c r="D307">
        <v>5169.2299999999996</v>
      </c>
      <c r="E307">
        <v>5162.1000000000004</v>
      </c>
      <c r="F307">
        <v>5143.8999999999996</v>
      </c>
      <c r="H307" s="1">
        <f t="shared" si="12"/>
        <v>46079.649282407408</v>
      </c>
      <c r="I307" s="2">
        <f t="shared" si="13"/>
        <v>46079.649305555555</v>
      </c>
      <c r="J307">
        <f t="shared" si="14"/>
        <v>1772120100</v>
      </c>
    </row>
    <row r="308" spans="1:10" x14ac:dyDescent="0.55000000000000004">
      <c r="A308">
        <v>1772120398</v>
      </c>
      <c r="B308" t="s">
        <v>6</v>
      </c>
      <c r="C308" t="s">
        <v>7</v>
      </c>
      <c r="D308">
        <v>5175.5600000000004</v>
      </c>
      <c r="E308">
        <v>5168.58</v>
      </c>
      <c r="F308">
        <v>5153.71</v>
      </c>
      <c r="H308" s="1">
        <f t="shared" si="12"/>
        <v>46079.652754629627</v>
      </c>
      <c r="I308" s="2">
        <f t="shared" si="13"/>
        <v>46079.652777777781</v>
      </c>
      <c r="J308">
        <f t="shared" si="14"/>
        <v>1772120400</v>
      </c>
    </row>
    <row r="309" spans="1:10" x14ac:dyDescent="0.55000000000000004">
      <c r="A309">
        <v>1772120698</v>
      </c>
      <c r="B309" t="s">
        <v>6</v>
      </c>
      <c r="C309" t="s">
        <v>7</v>
      </c>
      <c r="D309">
        <v>5182.38</v>
      </c>
      <c r="E309">
        <v>5177.38</v>
      </c>
      <c r="F309">
        <v>5164.5</v>
      </c>
      <c r="H309" s="1">
        <f t="shared" si="12"/>
        <v>46079.656226851846</v>
      </c>
      <c r="I309" s="2">
        <f t="shared" si="13"/>
        <v>46079.65625</v>
      </c>
      <c r="J309">
        <f t="shared" si="14"/>
        <v>1772120700</v>
      </c>
    </row>
    <row r="310" spans="1:10" x14ac:dyDescent="0.55000000000000004">
      <c r="A310">
        <v>1772120998</v>
      </c>
      <c r="B310" t="s">
        <v>6</v>
      </c>
      <c r="C310" t="s">
        <v>7</v>
      </c>
      <c r="D310">
        <v>5189.7</v>
      </c>
      <c r="E310">
        <v>5186.1899999999996</v>
      </c>
      <c r="F310">
        <v>5174.0200000000004</v>
      </c>
      <c r="H310" s="1">
        <f t="shared" si="12"/>
        <v>46079.659699074073</v>
      </c>
      <c r="I310" s="2">
        <f t="shared" si="13"/>
        <v>46079.659722222219</v>
      </c>
      <c r="J310">
        <f t="shared" si="14"/>
        <v>1772121000</v>
      </c>
    </row>
    <row r="311" spans="1:10" x14ac:dyDescent="0.55000000000000004">
      <c r="A311">
        <v>1772121298</v>
      </c>
      <c r="B311" t="s">
        <v>6</v>
      </c>
      <c r="C311" t="s">
        <v>7</v>
      </c>
      <c r="D311">
        <v>5185.8599999999997</v>
      </c>
      <c r="E311">
        <v>5191.43</v>
      </c>
      <c r="F311">
        <v>5180.8999999999996</v>
      </c>
      <c r="H311" s="1">
        <f t="shared" si="12"/>
        <v>46079.663171296299</v>
      </c>
      <c r="I311" s="2">
        <f t="shared" si="13"/>
        <v>46079.663194444445</v>
      </c>
      <c r="J311">
        <f t="shared" si="14"/>
        <v>1772121300</v>
      </c>
    </row>
    <row r="312" spans="1:10" x14ac:dyDescent="0.55000000000000004">
      <c r="A312">
        <v>1772121598</v>
      </c>
      <c r="B312" t="s">
        <v>6</v>
      </c>
      <c r="C312" t="s">
        <v>7</v>
      </c>
      <c r="D312">
        <v>5178.92</v>
      </c>
      <c r="E312">
        <v>5191.78</v>
      </c>
      <c r="F312">
        <v>5182.5600000000004</v>
      </c>
      <c r="H312" s="1">
        <f t="shared" si="12"/>
        <v>46079.666643518518</v>
      </c>
      <c r="I312" s="2">
        <f t="shared" si="13"/>
        <v>46079.666666666664</v>
      </c>
      <c r="J312">
        <f t="shared" si="14"/>
        <v>1772121600</v>
      </c>
    </row>
    <row r="313" spans="1:10" x14ac:dyDescent="0.55000000000000004">
      <c r="A313">
        <v>1772121898</v>
      </c>
      <c r="B313" t="s">
        <v>6</v>
      </c>
      <c r="C313" t="s">
        <v>7</v>
      </c>
      <c r="D313">
        <v>5177.76</v>
      </c>
      <c r="E313">
        <v>5188.54</v>
      </c>
      <c r="F313">
        <v>5182.33</v>
      </c>
      <c r="H313" s="1">
        <f t="shared" si="12"/>
        <v>46079.670115740737</v>
      </c>
      <c r="I313" s="2">
        <f t="shared" si="13"/>
        <v>46079.670138888891</v>
      </c>
      <c r="J313">
        <f t="shared" si="14"/>
        <v>1772121900</v>
      </c>
    </row>
    <row r="314" spans="1:10" x14ac:dyDescent="0.55000000000000004">
      <c r="A314">
        <v>1772122198</v>
      </c>
      <c r="B314" t="s">
        <v>6</v>
      </c>
      <c r="C314" t="s">
        <v>7</v>
      </c>
      <c r="D314">
        <v>5176.76</v>
      </c>
      <c r="E314">
        <v>5185.95</v>
      </c>
      <c r="F314">
        <v>5179.99</v>
      </c>
      <c r="H314" s="1">
        <f t="shared" si="12"/>
        <v>46079.673587962963</v>
      </c>
      <c r="I314" s="2">
        <f t="shared" si="13"/>
        <v>46079.673611111109</v>
      </c>
      <c r="J314">
        <f t="shared" si="14"/>
        <v>1772122200</v>
      </c>
    </row>
    <row r="315" spans="1:10" x14ac:dyDescent="0.55000000000000004">
      <c r="A315">
        <v>1772122498</v>
      </c>
      <c r="B315" t="s">
        <v>6</v>
      </c>
      <c r="C315" t="s">
        <v>7</v>
      </c>
      <c r="D315">
        <v>5181.3999999999996</v>
      </c>
      <c r="E315">
        <v>5186.1499999999996</v>
      </c>
      <c r="F315">
        <v>5178.63</v>
      </c>
      <c r="H315" s="1">
        <f t="shared" si="12"/>
        <v>46079.677060185189</v>
      </c>
      <c r="I315" s="2">
        <f t="shared" si="13"/>
        <v>46079.677083333336</v>
      </c>
      <c r="J315">
        <f t="shared" si="14"/>
        <v>1772122500</v>
      </c>
    </row>
    <row r="316" spans="1:10" x14ac:dyDescent="0.55000000000000004">
      <c r="A316">
        <v>1772122798</v>
      </c>
      <c r="B316" t="s">
        <v>6</v>
      </c>
      <c r="C316" t="s">
        <v>7</v>
      </c>
      <c r="D316">
        <v>5178.22</v>
      </c>
      <c r="E316">
        <v>5185.9399999999996</v>
      </c>
      <c r="F316">
        <v>5178.5600000000004</v>
      </c>
      <c r="H316" s="1">
        <f t="shared" si="12"/>
        <v>46079.680532407408</v>
      </c>
      <c r="I316" s="2">
        <f t="shared" si="13"/>
        <v>46079.680555555555</v>
      </c>
      <c r="J316">
        <f t="shared" si="14"/>
        <v>1772122800</v>
      </c>
    </row>
    <row r="317" spans="1:10" x14ac:dyDescent="0.55000000000000004">
      <c r="A317">
        <v>1772123098</v>
      </c>
      <c r="B317" t="s">
        <v>6</v>
      </c>
      <c r="C317" t="s">
        <v>7</v>
      </c>
      <c r="D317">
        <v>5180.4799999999996</v>
      </c>
      <c r="E317">
        <v>5183.82</v>
      </c>
      <c r="F317">
        <v>5178.0200000000004</v>
      </c>
      <c r="H317" s="1">
        <f t="shared" si="12"/>
        <v>46079.684004629627</v>
      </c>
      <c r="I317" s="2">
        <f t="shared" si="13"/>
        <v>46079.684027777781</v>
      </c>
      <c r="J317">
        <f t="shared" si="14"/>
        <v>1772123100</v>
      </c>
    </row>
    <row r="318" spans="1:10" x14ac:dyDescent="0.55000000000000004">
      <c r="A318">
        <v>1772123398</v>
      </c>
      <c r="B318" t="s">
        <v>6</v>
      </c>
      <c r="C318" t="s">
        <v>7</v>
      </c>
      <c r="D318">
        <v>5181.91</v>
      </c>
      <c r="E318">
        <v>5183.78</v>
      </c>
      <c r="F318">
        <v>5178.7</v>
      </c>
      <c r="H318" s="1">
        <f t="shared" si="12"/>
        <v>46079.687476851846</v>
      </c>
      <c r="I318" s="2">
        <f t="shared" si="13"/>
        <v>46079.6875</v>
      </c>
      <c r="J318">
        <f t="shared" si="14"/>
        <v>1772123400</v>
      </c>
    </row>
    <row r="319" spans="1:10" x14ac:dyDescent="0.55000000000000004">
      <c r="A319">
        <v>1772123698</v>
      </c>
      <c r="B319" t="s">
        <v>6</v>
      </c>
      <c r="C319" t="s">
        <v>7</v>
      </c>
      <c r="D319">
        <v>5182.3500000000004</v>
      </c>
      <c r="E319">
        <v>5184.22</v>
      </c>
      <c r="F319">
        <v>5179.74</v>
      </c>
      <c r="H319" s="1">
        <f t="shared" si="12"/>
        <v>46079.690949074073</v>
      </c>
      <c r="I319" s="2">
        <f t="shared" si="13"/>
        <v>46079.690972222219</v>
      </c>
      <c r="J319">
        <f t="shared" si="14"/>
        <v>1772123700</v>
      </c>
    </row>
    <row r="320" spans="1:10" x14ac:dyDescent="0.55000000000000004">
      <c r="A320">
        <v>1772123998</v>
      </c>
      <c r="B320" t="s">
        <v>6</v>
      </c>
      <c r="C320" t="s">
        <v>7</v>
      </c>
      <c r="D320">
        <v>5183.3</v>
      </c>
      <c r="E320">
        <v>5185.3</v>
      </c>
      <c r="F320">
        <v>5180.5600000000004</v>
      </c>
      <c r="H320" s="1">
        <f t="shared" si="12"/>
        <v>46079.694421296299</v>
      </c>
      <c r="I320" s="2">
        <f t="shared" si="13"/>
        <v>46079.694444444445</v>
      </c>
      <c r="J320">
        <f t="shared" si="14"/>
        <v>1772124000</v>
      </c>
    </row>
    <row r="321" spans="1:10" x14ac:dyDescent="0.55000000000000004">
      <c r="A321">
        <v>1772124298</v>
      </c>
      <c r="B321" t="s">
        <v>6</v>
      </c>
      <c r="C321" t="s">
        <v>7</v>
      </c>
      <c r="D321">
        <v>5181.3599999999997</v>
      </c>
      <c r="E321">
        <v>5185.51</v>
      </c>
      <c r="F321">
        <v>5180.08</v>
      </c>
      <c r="H321" s="1">
        <f t="shared" si="12"/>
        <v>46079.697893518518</v>
      </c>
      <c r="I321" s="2">
        <f t="shared" si="13"/>
        <v>46079.697916666664</v>
      </c>
      <c r="J321">
        <f t="shared" si="14"/>
        <v>1772124300</v>
      </c>
    </row>
    <row r="322" spans="1:10" x14ac:dyDescent="0.55000000000000004">
      <c r="A322">
        <v>1772124598</v>
      </c>
      <c r="B322" t="s">
        <v>6</v>
      </c>
      <c r="C322" t="s">
        <v>7</v>
      </c>
      <c r="D322">
        <v>5179.0200000000004</v>
      </c>
      <c r="E322">
        <v>5184.74</v>
      </c>
      <c r="F322">
        <v>5178.74</v>
      </c>
      <c r="H322" s="1">
        <f t="shared" ref="H322:H385" si="15">(A322/86400)+25569</f>
        <v>46079.701365740737</v>
      </c>
      <c r="I322" s="2">
        <f t="shared" ref="I322:I385" si="16">CEILING(INT(H322*1440)/1440*288,1)/288</f>
        <v>46079.701388888891</v>
      </c>
      <c r="J322">
        <f t="shared" si="14"/>
        <v>1772124600</v>
      </c>
    </row>
    <row r="323" spans="1:10" x14ac:dyDescent="0.55000000000000004">
      <c r="A323">
        <v>1772124898</v>
      </c>
      <c r="B323" t="s">
        <v>6</v>
      </c>
      <c r="C323" t="s">
        <v>7</v>
      </c>
      <c r="D323">
        <v>5179.6099999999997</v>
      </c>
      <c r="E323">
        <v>5182.87</v>
      </c>
      <c r="F323">
        <v>5177.2700000000004</v>
      </c>
      <c r="H323" s="1">
        <f t="shared" si="15"/>
        <v>46079.704837962963</v>
      </c>
      <c r="I323" s="2">
        <f t="shared" si="16"/>
        <v>46079.704861111109</v>
      </c>
      <c r="J323">
        <f t="shared" ref="J323:J386" si="17">MROUND((I323-25569)*86400,300)</f>
        <v>1772124900</v>
      </c>
    </row>
    <row r="324" spans="1:10" x14ac:dyDescent="0.55000000000000004">
      <c r="A324">
        <v>1772125198</v>
      </c>
      <c r="B324" t="s">
        <v>6</v>
      </c>
      <c r="C324" t="s">
        <v>7</v>
      </c>
      <c r="D324">
        <v>5181.28</v>
      </c>
      <c r="E324">
        <v>5182.58</v>
      </c>
      <c r="F324">
        <v>5177.6899999999996</v>
      </c>
      <c r="H324" s="1">
        <f t="shared" si="15"/>
        <v>46079.708310185189</v>
      </c>
      <c r="I324" s="2">
        <f t="shared" si="16"/>
        <v>46079.708333333336</v>
      </c>
      <c r="J324">
        <f t="shared" si="17"/>
        <v>1772125200</v>
      </c>
    </row>
    <row r="325" spans="1:10" x14ac:dyDescent="0.55000000000000004">
      <c r="A325">
        <v>1772125498</v>
      </c>
      <c r="B325" t="s">
        <v>6</v>
      </c>
      <c r="C325" t="s">
        <v>7</v>
      </c>
      <c r="D325">
        <v>5186.3900000000003</v>
      </c>
      <c r="E325">
        <v>5184.88</v>
      </c>
      <c r="F325">
        <v>5179.1499999999996</v>
      </c>
      <c r="H325" s="1">
        <f t="shared" si="15"/>
        <v>46079.711782407408</v>
      </c>
      <c r="I325" s="2">
        <f t="shared" si="16"/>
        <v>46079.711805555555</v>
      </c>
      <c r="J325">
        <f t="shared" si="17"/>
        <v>1772125500</v>
      </c>
    </row>
    <row r="326" spans="1:10" x14ac:dyDescent="0.55000000000000004">
      <c r="A326">
        <v>1772125798</v>
      </c>
      <c r="B326" t="s">
        <v>6</v>
      </c>
      <c r="C326" t="s">
        <v>7</v>
      </c>
      <c r="D326">
        <v>5179.6499999999996</v>
      </c>
      <c r="E326">
        <v>5187.5600000000004</v>
      </c>
      <c r="F326">
        <v>5179.46</v>
      </c>
      <c r="H326" s="1">
        <f t="shared" si="15"/>
        <v>46079.715254629627</v>
      </c>
      <c r="I326" s="2">
        <f t="shared" si="16"/>
        <v>46079.715277777781</v>
      </c>
      <c r="J326">
        <f t="shared" si="17"/>
        <v>1772125800</v>
      </c>
    </row>
    <row r="327" spans="1:10" x14ac:dyDescent="0.55000000000000004">
      <c r="A327">
        <v>1772126098</v>
      </c>
      <c r="B327" t="s">
        <v>6</v>
      </c>
      <c r="C327" t="s">
        <v>7</v>
      </c>
      <c r="D327">
        <v>5178.26</v>
      </c>
      <c r="E327">
        <v>5184.88</v>
      </c>
      <c r="F327">
        <v>5177.62</v>
      </c>
      <c r="H327" s="1">
        <f t="shared" si="15"/>
        <v>46079.718726851846</v>
      </c>
      <c r="I327" s="2">
        <f t="shared" si="16"/>
        <v>46079.71875</v>
      </c>
      <c r="J327">
        <f t="shared" si="17"/>
        <v>1772126100</v>
      </c>
    </row>
    <row r="328" spans="1:10" x14ac:dyDescent="0.55000000000000004">
      <c r="A328">
        <v>1772126398</v>
      </c>
      <c r="B328" t="s">
        <v>6</v>
      </c>
      <c r="C328" t="s">
        <v>7</v>
      </c>
      <c r="D328">
        <v>5179.47</v>
      </c>
      <c r="E328">
        <v>5183.3599999999997</v>
      </c>
      <c r="F328">
        <v>5177.68</v>
      </c>
      <c r="H328" s="1">
        <f t="shared" si="15"/>
        <v>46079.722199074073</v>
      </c>
      <c r="I328" s="2">
        <f t="shared" si="16"/>
        <v>46079.722222222219</v>
      </c>
      <c r="J328">
        <f t="shared" si="17"/>
        <v>1772126400</v>
      </c>
    </row>
    <row r="329" spans="1:10" x14ac:dyDescent="0.55000000000000004">
      <c r="A329">
        <v>1772126698</v>
      </c>
      <c r="B329" t="s">
        <v>6</v>
      </c>
      <c r="C329" t="s">
        <v>7</v>
      </c>
      <c r="D329">
        <v>5174.3900000000003</v>
      </c>
      <c r="E329">
        <v>5181.55</v>
      </c>
      <c r="F329">
        <v>5175.57</v>
      </c>
      <c r="H329" s="1">
        <f t="shared" si="15"/>
        <v>46079.725671296299</v>
      </c>
      <c r="I329" s="2">
        <f t="shared" si="16"/>
        <v>46079.725694444445</v>
      </c>
      <c r="J329">
        <f t="shared" si="17"/>
        <v>1772126700</v>
      </c>
    </row>
    <row r="330" spans="1:10" x14ac:dyDescent="0.55000000000000004">
      <c r="A330">
        <v>1772126998</v>
      </c>
      <c r="B330" t="s">
        <v>6</v>
      </c>
      <c r="C330" t="s">
        <v>7</v>
      </c>
      <c r="D330">
        <v>5176.7299999999996</v>
      </c>
      <c r="E330">
        <v>5178.91</v>
      </c>
      <c r="F330">
        <v>5173.3999999999996</v>
      </c>
      <c r="H330" s="1">
        <f t="shared" si="15"/>
        <v>46079.729143518518</v>
      </c>
      <c r="I330" s="2">
        <f t="shared" si="16"/>
        <v>46079.729166666664</v>
      </c>
      <c r="J330">
        <f t="shared" si="17"/>
        <v>1772127000</v>
      </c>
    </row>
    <row r="331" spans="1:10" x14ac:dyDescent="0.55000000000000004">
      <c r="A331">
        <v>1772127298</v>
      </c>
      <c r="B331" t="s">
        <v>6</v>
      </c>
      <c r="C331" t="s">
        <v>7</v>
      </c>
      <c r="D331">
        <v>5173.9399999999996</v>
      </c>
      <c r="E331">
        <v>5177.71</v>
      </c>
      <c r="F331">
        <v>5172.5</v>
      </c>
      <c r="H331" s="1">
        <f t="shared" si="15"/>
        <v>46079.732615740737</v>
      </c>
      <c r="I331" s="2">
        <f t="shared" si="16"/>
        <v>46079.732638888891</v>
      </c>
      <c r="J331">
        <f t="shared" si="17"/>
        <v>1772127300</v>
      </c>
    </row>
    <row r="332" spans="1:10" x14ac:dyDescent="0.55000000000000004">
      <c r="A332">
        <v>1772127598</v>
      </c>
      <c r="B332" t="s">
        <v>6</v>
      </c>
      <c r="C332" t="s">
        <v>7</v>
      </c>
      <c r="D332">
        <v>5174.7299999999996</v>
      </c>
      <c r="E332">
        <v>5176.53</v>
      </c>
      <c r="F332">
        <v>5172.3900000000003</v>
      </c>
      <c r="H332" s="1">
        <f t="shared" si="15"/>
        <v>46079.736087962963</v>
      </c>
      <c r="I332" s="2">
        <f t="shared" si="16"/>
        <v>46079.736111111109</v>
      </c>
      <c r="J332">
        <f t="shared" si="17"/>
        <v>1772127600</v>
      </c>
    </row>
    <row r="333" spans="1:10" x14ac:dyDescent="0.55000000000000004">
      <c r="A333">
        <v>1772127898</v>
      </c>
      <c r="B333" t="s">
        <v>6</v>
      </c>
      <c r="C333" t="s">
        <v>7</v>
      </c>
      <c r="D333">
        <v>5169.95</v>
      </c>
      <c r="E333">
        <v>5175.21</v>
      </c>
      <c r="F333">
        <v>5169.04</v>
      </c>
      <c r="H333" s="1">
        <f t="shared" si="15"/>
        <v>46079.739560185189</v>
      </c>
      <c r="I333" s="2">
        <f t="shared" si="16"/>
        <v>46079.739583333336</v>
      </c>
      <c r="J333">
        <f t="shared" si="17"/>
        <v>1772127900</v>
      </c>
    </row>
    <row r="334" spans="1:10" x14ac:dyDescent="0.55000000000000004">
      <c r="A334">
        <v>1772128198</v>
      </c>
      <c r="B334" t="s">
        <v>6</v>
      </c>
      <c r="C334" t="s">
        <v>7</v>
      </c>
      <c r="D334">
        <v>5166.97</v>
      </c>
      <c r="E334">
        <v>5173.38</v>
      </c>
      <c r="F334">
        <v>5166.21</v>
      </c>
      <c r="H334" s="1">
        <f t="shared" si="15"/>
        <v>46079.743032407408</v>
      </c>
      <c r="I334" s="2">
        <f t="shared" si="16"/>
        <v>46079.743055555555</v>
      </c>
      <c r="J334">
        <f t="shared" si="17"/>
        <v>1772128200</v>
      </c>
    </row>
    <row r="335" spans="1:10" x14ac:dyDescent="0.55000000000000004">
      <c r="A335">
        <v>1772128498</v>
      </c>
      <c r="B335" t="s">
        <v>6</v>
      </c>
      <c r="C335" t="s">
        <v>7</v>
      </c>
      <c r="D335">
        <v>5167.22</v>
      </c>
      <c r="E335">
        <v>5170.21</v>
      </c>
      <c r="F335">
        <v>5163.1000000000004</v>
      </c>
      <c r="H335" s="1">
        <f t="shared" si="15"/>
        <v>46079.746504629627</v>
      </c>
      <c r="I335" s="2">
        <f t="shared" si="16"/>
        <v>46079.746527777781</v>
      </c>
      <c r="J335">
        <f t="shared" si="17"/>
        <v>1772128500</v>
      </c>
    </row>
    <row r="336" spans="1:10" x14ac:dyDescent="0.55000000000000004">
      <c r="A336">
        <v>1772128798</v>
      </c>
      <c r="B336" t="s">
        <v>6</v>
      </c>
      <c r="C336" t="s">
        <v>7</v>
      </c>
      <c r="D336">
        <v>5168.87</v>
      </c>
      <c r="E336">
        <v>5169.71</v>
      </c>
      <c r="F336">
        <v>5163.8999999999996</v>
      </c>
      <c r="H336" s="1">
        <f t="shared" si="15"/>
        <v>46079.749976851846</v>
      </c>
      <c r="I336" s="2">
        <f t="shared" si="16"/>
        <v>46079.75</v>
      </c>
      <c r="J336">
        <f t="shared" si="17"/>
        <v>1772128800</v>
      </c>
    </row>
    <row r="337" spans="1:10" x14ac:dyDescent="0.55000000000000004">
      <c r="A337">
        <v>1772129098</v>
      </c>
      <c r="B337" t="s">
        <v>6</v>
      </c>
      <c r="C337" t="s">
        <v>7</v>
      </c>
      <c r="D337">
        <v>5170.2</v>
      </c>
      <c r="E337">
        <v>5169.42</v>
      </c>
      <c r="F337">
        <v>5162.7700000000004</v>
      </c>
      <c r="H337" s="1">
        <f t="shared" si="15"/>
        <v>46079.753449074073</v>
      </c>
      <c r="I337" s="2">
        <f t="shared" si="16"/>
        <v>46079.753472222219</v>
      </c>
      <c r="J337">
        <f t="shared" si="17"/>
        <v>1772129100</v>
      </c>
    </row>
    <row r="338" spans="1:10" x14ac:dyDescent="0.55000000000000004">
      <c r="A338">
        <v>1772129398</v>
      </c>
      <c r="B338" t="s">
        <v>6</v>
      </c>
      <c r="C338" t="s">
        <v>7</v>
      </c>
      <c r="D338">
        <v>5173.38</v>
      </c>
      <c r="E338">
        <v>5170.62</v>
      </c>
      <c r="F338">
        <v>5165</v>
      </c>
      <c r="H338" s="1">
        <f t="shared" si="15"/>
        <v>46079.756921296299</v>
      </c>
      <c r="I338" s="2">
        <f t="shared" si="16"/>
        <v>46079.756944444445</v>
      </c>
      <c r="J338">
        <f t="shared" si="17"/>
        <v>1772129400</v>
      </c>
    </row>
    <row r="339" spans="1:10" x14ac:dyDescent="0.55000000000000004">
      <c r="A339">
        <v>1772129698</v>
      </c>
      <c r="B339" t="s">
        <v>6</v>
      </c>
      <c r="C339" t="s">
        <v>7</v>
      </c>
      <c r="D339">
        <v>5174.8500000000004</v>
      </c>
      <c r="E339">
        <v>5172.87</v>
      </c>
      <c r="F339">
        <v>5167.79</v>
      </c>
      <c r="H339" s="1">
        <f t="shared" si="15"/>
        <v>46079.760393518518</v>
      </c>
      <c r="I339" s="2">
        <f t="shared" si="16"/>
        <v>46079.760416666664</v>
      </c>
      <c r="J339">
        <f t="shared" si="17"/>
        <v>1772129700</v>
      </c>
    </row>
    <row r="340" spans="1:10" x14ac:dyDescent="0.55000000000000004">
      <c r="A340">
        <v>1772129998</v>
      </c>
      <c r="B340" t="s">
        <v>6</v>
      </c>
      <c r="C340" t="s">
        <v>7</v>
      </c>
      <c r="D340">
        <v>5174.8599999999997</v>
      </c>
      <c r="E340">
        <v>5174.6000000000004</v>
      </c>
      <c r="F340">
        <v>5170.74</v>
      </c>
      <c r="H340" s="1">
        <f t="shared" si="15"/>
        <v>46079.763865740737</v>
      </c>
      <c r="I340" s="2">
        <f t="shared" si="16"/>
        <v>46079.763888888891</v>
      </c>
      <c r="J340">
        <f t="shared" si="17"/>
        <v>1772130000</v>
      </c>
    </row>
    <row r="341" spans="1:10" x14ac:dyDescent="0.55000000000000004">
      <c r="A341">
        <v>1772130298</v>
      </c>
      <c r="B341" t="s">
        <v>6</v>
      </c>
      <c r="C341" t="s">
        <v>7</v>
      </c>
      <c r="D341">
        <v>5177.09</v>
      </c>
      <c r="E341">
        <v>5176.5200000000004</v>
      </c>
      <c r="F341">
        <v>5172.59</v>
      </c>
      <c r="H341" s="1">
        <f t="shared" si="15"/>
        <v>46079.767337962963</v>
      </c>
      <c r="I341" s="2">
        <f t="shared" si="16"/>
        <v>46079.767361111109</v>
      </c>
      <c r="J341">
        <f t="shared" si="17"/>
        <v>1772130300</v>
      </c>
    </row>
    <row r="342" spans="1:10" x14ac:dyDescent="0.55000000000000004">
      <c r="A342">
        <v>1772130598</v>
      </c>
      <c r="B342" t="s">
        <v>6</v>
      </c>
      <c r="C342" t="s">
        <v>7</v>
      </c>
      <c r="D342">
        <v>5167.5600000000004</v>
      </c>
      <c r="E342">
        <v>5178.67</v>
      </c>
      <c r="F342">
        <v>5169.79</v>
      </c>
      <c r="H342" s="1">
        <f t="shared" si="15"/>
        <v>46079.770810185189</v>
      </c>
      <c r="I342" s="2">
        <f t="shared" si="16"/>
        <v>46079.770833333336</v>
      </c>
      <c r="J342">
        <f t="shared" si="17"/>
        <v>1772130600</v>
      </c>
    </row>
    <row r="343" spans="1:10" x14ac:dyDescent="0.55000000000000004">
      <c r="A343">
        <v>1772130898</v>
      </c>
      <c r="B343" t="s">
        <v>6</v>
      </c>
      <c r="C343" t="s">
        <v>7</v>
      </c>
      <c r="D343">
        <v>5175.5</v>
      </c>
      <c r="E343">
        <v>5178.54</v>
      </c>
      <c r="F343">
        <v>5165.5600000000004</v>
      </c>
      <c r="H343" s="1">
        <f t="shared" si="15"/>
        <v>46079.774282407408</v>
      </c>
      <c r="I343" s="2">
        <f t="shared" si="16"/>
        <v>46079.774305555555</v>
      </c>
      <c r="J343">
        <f t="shared" si="17"/>
        <v>1772130900</v>
      </c>
    </row>
    <row r="344" spans="1:10" x14ac:dyDescent="0.55000000000000004">
      <c r="A344">
        <v>1772131198</v>
      </c>
      <c r="B344" t="s">
        <v>6</v>
      </c>
      <c r="C344" t="s">
        <v>7</v>
      </c>
      <c r="D344">
        <v>5181.72</v>
      </c>
      <c r="E344">
        <v>5180.87</v>
      </c>
      <c r="F344">
        <v>5169.6000000000004</v>
      </c>
      <c r="H344" s="1">
        <f t="shared" si="15"/>
        <v>46079.777754629627</v>
      </c>
      <c r="I344" s="2">
        <f t="shared" si="16"/>
        <v>46079.777777777781</v>
      </c>
      <c r="J344">
        <f t="shared" si="17"/>
        <v>1772131200</v>
      </c>
    </row>
    <row r="345" spans="1:10" x14ac:dyDescent="0.55000000000000004">
      <c r="A345">
        <v>1772131498</v>
      </c>
      <c r="B345" t="s">
        <v>6</v>
      </c>
      <c r="C345" t="s">
        <v>7</v>
      </c>
      <c r="D345">
        <v>5184.66</v>
      </c>
      <c r="E345">
        <v>5183.59</v>
      </c>
      <c r="F345">
        <v>5175.45</v>
      </c>
      <c r="H345" s="1">
        <f t="shared" si="15"/>
        <v>46079.781226851846</v>
      </c>
      <c r="I345" s="2">
        <f t="shared" si="16"/>
        <v>46079.78125</v>
      </c>
      <c r="J345">
        <f t="shared" si="17"/>
        <v>1772131500</v>
      </c>
    </row>
    <row r="346" spans="1:10" x14ac:dyDescent="0.55000000000000004">
      <c r="A346">
        <v>1772131798</v>
      </c>
      <c r="B346" t="s">
        <v>6</v>
      </c>
      <c r="C346" t="s">
        <v>7</v>
      </c>
      <c r="D346">
        <v>5180.8999999999996</v>
      </c>
      <c r="E346">
        <v>5185.58</v>
      </c>
      <c r="F346">
        <v>5178.8900000000003</v>
      </c>
      <c r="H346" s="1">
        <f t="shared" si="15"/>
        <v>46079.784699074073</v>
      </c>
      <c r="I346" s="2">
        <f t="shared" si="16"/>
        <v>46079.784722222219</v>
      </c>
      <c r="J346">
        <f t="shared" si="17"/>
        <v>1772131800</v>
      </c>
    </row>
    <row r="347" spans="1:10" x14ac:dyDescent="0.55000000000000004">
      <c r="A347">
        <v>1772132098</v>
      </c>
      <c r="B347" t="s">
        <v>6</v>
      </c>
      <c r="C347" t="s">
        <v>7</v>
      </c>
      <c r="D347">
        <v>5180.24</v>
      </c>
      <c r="E347">
        <v>5184.97</v>
      </c>
      <c r="F347">
        <v>5180.13</v>
      </c>
      <c r="H347" s="1">
        <f t="shared" si="15"/>
        <v>46079.788171296299</v>
      </c>
      <c r="I347" s="2">
        <f t="shared" si="16"/>
        <v>46079.788194444445</v>
      </c>
      <c r="J347">
        <f t="shared" si="17"/>
        <v>1772132100</v>
      </c>
    </row>
    <row r="348" spans="1:10" x14ac:dyDescent="0.55000000000000004">
      <c r="A348">
        <v>1772132398</v>
      </c>
      <c r="B348" t="s">
        <v>6</v>
      </c>
      <c r="C348" t="s">
        <v>7</v>
      </c>
      <c r="D348">
        <v>5185.45</v>
      </c>
      <c r="E348">
        <v>5186.33</v>
      </c>
      <c r="F348">
        <v>5181.04</v>
      </c>
      <c r="H348" s="1">
        <f t="shared" si="15"/>
        <v>46079.791643518518</v>
      </c>
      <c r="I348" s="2">
        <f t="shared" si="16"/>
        <v>46079.791666666664</v>
      </c>
      <c r="J348">
        <f t="shared" si="17"/>
        <v>1772132400</v>
      </c>
    </row>
    <row r="349" spans="1:10" x14ac:dyDescent="0.55000000000000004">
      <c r="A349">
        <v>1772132698</v>
      </c>
      <c r="B349" t="s">
        <v>6</v>
      </c>
      <c r="C349" t="s">
        <v>7</v>
      </c>
      <c r="D349">
        <v>5186.22</v>
      </c>
      <c r="E349">
        <v>5187.84</v>
      </c>
      <c r="F349">
        <v>5183.58</v>
      </c>
      <c r="H349" s="1">
        <f t="shared" si="15"/>
        <v>46079.795115740737</v>
      </c>
      <c r="I349" s="2">
        <f t="shared" si="16"/>
        <v>46079.795138888891</v>
      </c>
      <c r="J349">
        <f t="shared" si="17"/>
        <v>1772132700</v>
      </c>
    </row>
    <row r="350" spans="1:10" x14ac:dyDescent="0.55000000000000004">
      <c r="A350">
        <v>1772132998</v>
      </c>
      <c r="B350" t="s">
        <v>6</v>
      </c>
      <c r="C350" t="s">
        <v>7</v>
      </c>
      <c r="D350">
        <v>5186.4799999999996</v>
      </c>
      <c r="E350">
        <v>5188.91</v>
      </c>
      <c r="F350">
        <v>5185.3599999999997</v>
      </c>
      <c r="H350" s="1">
        <f t="shared" si="15"/>
        <v>46079.798587962963</v>
      </c>
      <c r="I350" s="2">
        <f t="shared" si="16"/>
        <v>46079.798611111109</v>
      </c>
      <c r="J350">
        <f t="shared" si="17"/>
        <v>1772133000</v>
      </c>
    </row>
    <row r="351" spans="1:10" x14ac:dyDescent="0.55000000000000004">
      <c r="A351">
        <v>1772133298</v>
      </c>
      <c r="B351" t="s">
        <v>6</v>
      </c>
      <c r="C351" t="s">
        <v>7</v>
      </c>
      <c r="D351">
        <v>5187.7</v>
      </c>
      <c r="E351">
        <v>5189.22</v>
      </c>
      <c r="F351">
        <v>5186.43</v>
      </c>
      <c r="H351" s="1">
        <f t="shared" si="15"/>
        <v>46079.802060185189</v>
      </c>
      <c r="I351" s="2">
        <f t="shared" si="16"/>
        <v>46079.802083333336</v>
      </c>
      <c r="J351">
        <f t="shared" si="17"/>
        <v>1772133300</v>
      </c>
    </row>
    <row r="352" spans="1:10" x14ac:dyDescent="0.55000000000000004">
      <c r="A352">
        <v>1772133598</v>
      </c>
      <c r="B352" t="s">
        <v>6</v>
      </c>
      <c r="C352" t="s">
        <v>7</v>
      </c>
      <c r="D352">
        <v>5185.79</v>
      </c>
      <c r="E352">
        <v>5189.8999999999996</v>
      </c>
      <c r="F352">
        <v>5187.0600000000004</v>
      </c>
      <c r="H352" s="1">
        <f t="shared" si="15"/>
        <v>46079.805532407408</v>
      </c>
      <c r="I352" s="2">
        <f t="shared" si="16"/>
        <v>46079.805555555555</v>
      </c>
      <c r="J352">
        <f t="shared" si="17"/>
        <v>1772133600</v>
      </c>
    </row>
    <row r="353" spans="1:10" x14ac:dyDescent="0.55000000000000004">
      <c r="A353">
        <v>1772133898</v>
      </c>
      <c r="B353" t="s">
        <v>6</v>
      </c>
      <c r="C353" t="s">
        <v>7</v>
      </c>
      <c r="D353">
        <v>5185.5600000000004</v>
      </c>
      <c r="E353">
        <v>5189</v>
      </c>
      <c r="F353">
        <v>5186.84</v>
      </c>
      <c r="H353" s="1">
        <f t="shared" si="15"/>
        <v>46079.809004629627</v>
      </c>
      <c r="I353" s="2">
        <f t="shared" si="16"/>
        <v>46079.809027777781</v>
      </c>
      <c r="J353">
        <f t="shared" si="17"/>
        <v>1772133900</v>
      </c>
    </row>
    <row r="354" spans="1:10" x14ac:dyDescent="0.55000000000000004">
      <c r="A354">
        <v>1772134198</v>
      </c>
      <c r="B354" t="s">
        <v>6</v>
      </c>
      <c r="C354" t="s">
        <v>7</v>
      </c>
      <c r="D354">
        <v>5188.8599999999997</v>
      </c>
      <c r="E354">
        <v>5189.43</v>
      </c>
      <c r="F354">
        <v>5185.9799999999996</v>
      </c>
      <c r="H354" s="1">
        <f t="shared" si="15"/>
        <v>46079.812476851846</v>
      </c>
      <c r="I354" s="2">
        <f t="shared" si="16"/>
        <v>46079.8125</v>
      </c>
      <c r="J354">
        <f t="shared" si="17"/>
        <v>1772134200</v>
      </c>
    </row>
    <row r="355" spans="1:10" x14ac:dyDescent="0.55000000000000004">
      <c r="A355">
        <v>1772134498</v>
      </c>
      <c r="B355" t="s">
        <v>6</v>
      </c>
      <c r="C355" t="s">
        <v>7</v>
      </c>
      <c r="D355">
        <v>5184.1899999999996</v>
      </c>
      <c r="E355">
        <v>5190.5</v>
      </c>
      <c r="F355">
        <v>5185.37</v>
      </c>
      <c r="H355" s="1">
        <f t="shared" si="15"/>
        <v>46079.815949074073</v>
      </c>
      <c r="I355" s="2">
        <f t="shared" si="16"/>
        <v>46079.815972222219</v>
      </c>
      <c r="J355">
        <f t="shared" si="17"/>
        <v>1772134500</v>
      </c>
    </row>
    <row r="356" spans="1:10" x14ac:dyDescent="0.55000000000000004">
      <c r="A356">
        <v>1772134798</v>
      </c>
      <c r="B356" t="s">
        <v>6</v>
      </c>
      <c r="C356" t="s">
        <v>7</v>
      </c>
      <c r="D356">
        <v>5186.3999999999996</v>
      </c>
      <c r="E356">
        <v>5189.18</v>
      </c>
      <c r="F356">
        <v>5185.05</v>
      </c>
      <c r="H356" s="1">
        <f t="shared" si="15"/>
        <v>46079.819421296299</v>
      </c>
      <c r="I356" s="2">
        <f t="shared" si="16"/>
        <v>46079.819444444445</v>
      </c>
      <c r="J356">
        <f t="shared" si="17"/>
        <v>1772134800</v>
      </c>
    </row>
    <row r="357" spans="1:10" x14ac:dyDescent="0.55000000000000004">
      <c r="A357">
        <v>1772135098</v>
      </c>
      <c r="B357" t="s">
        <v>6</v>
      </c>
      <c r="C357" t="s">
        <v>7</v>
      </c>
      <c r="D357">
        <v>5193.8900000000003</v>
      </c>
      <c r="E357">
        <v>5191.74</v>
      </c>
      <c r="F357">
        <v>5185.91</v>
      </c>
      <c r="H357" s="1">
        <f t="shared" si="15"/>
        <v>46079.822893518518</v>
      </c>
      <c r="I357" s="2">
        <f t="shared" si="16"/>
        <v>46079.822916666664</v>
      </c>
      <c r="J357">
        <f t="shared" si="17"/>
        <v>1772135100</v>
      </c>
    </row>
    <row r="358" spans="1:10" x14ac:dyDescent="0.55000000000000004">
      <c r="A358">
        <v>1772135398</v>
      </c>
      <c r="B358" t="s">
        <v>6</v>
      </c>
      <c r="C358" t="s">
        <v>7</v>
      </c>
      <c r="D358">
        <v>5189.59</v>
      </c>
      <c r="E358">
        <v>5193.24</v>
      </c>
      <c r="F358">
        <v>5187.6400000000003</v>
      </c>
      <c r="H358" s="1">
        <f t="shared" si="15"/>
        <v>46079.826365740737</v>
      </c>
      <c r="I358" s="2">
        <f t="shared" si="16"/>
        <v>46079.826388888891</v>
      </c>
      <c r="J358">
        <f t="shared" si="17"/>
        <v>1772135400</v>
      </c>
    </row>
    <row r="359" spans="1:10" x14ac:dyDescent="0.55000000000000004">
      <c r="A359">
        <v>1772135698</v>
      </c>
      <c r="B359" t="s">
        <v>6</v>
      </c>
      <c r="C359" t="s">
        <v>7</v>
      </c>
      <c r="D359">
        <v>5187.0600000000004</v>
      </c>
      <c r="E359">
        <v>5192.46</v>
      </c>
      <c r="F359">
        <v>5187.4799999999996</v>
      </c>
      <c r="H359" s="1">
        <f t="shared" si="15"/>
        <v>46079.829837962963</v>
      </c>
      <c r="I359" s="2">
        <f t="shared" si="16"/>
        <v>46079.829861111109</v>
      </c>
      <c r="J359">
        <f t="shared" si="17"/>
        <v>1772135700</v>
      </c>
    </row>
    <row r="360" spans="1:10" x14ac:dyDescent="0.55000000000000004">
      <c r="A360">
        <v>1772135998</v>
      </c>
      <c r="B360" t="s">
        <v>6</v>
      </c>
      <c r="C360" t="s">
        <v>7</v>
      </c>
      <c r="D360">
        <v>5193.8100000000004</v>
      </c>
      <c r="E360">
        <v>5193.45</v>
      </c>
      <c r="F360">
        <v>5187.43</v>
      </c>
      <c r="H360" s="1">
        <f t="shared" si="15"/>
        <v>46079.833310185189</v>
      </c>
      <c r="I360" s="2">
        <f t="shared" si="16"/>
        <v>46079.833333333336</v>
      </c>
      <c r="J360">
        <f t="shared" si="17"/>
        <v>1772136000</v>
      </c>
    </row>
    <row r="361" spans="1:10" x14ac:dyDescent="0.55000000000000004">
      <c r="A361">
        <v>1772136298</v>
      </c>
      <c r="B361" t="s">
        <v>6</v>
      </c>
      <c r="C361" t="s">
        <v>7</v>
      </c>
      <c r="D361">
        <v>5195.17</v>
      </c>
      <c r="E361">
        <v>5195.29</v>
      </c>
      <c r="F361">
        <v>5190.74</v>
      </c>
      <c r="H361" s="1">
        <f t="shared" si="15"/>
        <v>46079.836782407408</v>
      </c>
      <c r="I361" s="2">
        <f t="shared" si="16"/>
        <v>46079.836805555555</v>
      </c>
      <c r="J361">
        <f t="shared" si="17"/>
        <v>1772136300</v>
      </c>
    </row>
    <row r="362" spans="1:10" x14ac:dyDescent="0.55000000000000004">
      <c r="A362">
        <v>1772136598</v>
      </c>
      <c r="B362" t="s">
        <v>6</v>
      </c>
      <c r="C362" t="s">
        <v>7</v>
      </c>
      <c r="D362">
        <v>5196.91</v>
      </c>
      <c r="E362">
        <v>5197.13</v>
      </c>
      <c r="F362">
        <v>5193.03</v>
      </c>
      <c r="H362" s="1">
        <f t="shared" si="15"/>
        <v>46079.840254629627</v>
      </c>
      <c r="I362" s="2">
        <f t="shared" si="16"/>
        <v>46079.840277777781</v>
      </c>
      <c r="J362">
        <f t="shared" si="17"/>
        <v>1772136600</v>
      </c>
    </row>
    <row r="363" spans="1:10" x14ac:dyDescent="0.55000000000000004">
      <c r="A363">
        <v>1772136898</v>
      </c>
      <c r="B363" t="s">
        <v>6</v>
      </c>
      <c r="C363" t="s">
        <v>7</v>
      </c>
      <c r="D363">
        <v>5194.53</v>
      </c>
      <c r="E363">
        <v>5197.72</v>
      </c>
      <c r="F363">
        <v>5193.2</v>
      </c>
      <c r="H363" s="1">
        <f t="shared" si="15"/>
        <v>46079.843726851846</v>
      </c>
      <c r="I363" s="2">
        <f t="shared" si="16"/>
        <v>46079.84375</v>
      </c>
      <c r="J363">
        <f t="shared" si="17"/>
        <v>1772136900</v>
      </c>
    </row>
    <row r="364" spans="1:10" x14ac:dyDescent="0.55000000000000004">
      <c r="A364">
        <v>1772137198</v>
      </c>
      <c r="B364" t="s">
        <v>6</v>
      </c>
      <c r="C364" t="s">
        <v>7</v>
      </c>
      <c r="D364">
        <v>5197.78</v>
      </c>
      <c r="E364">
        <v>5198.3100000000004</v>
      </c>
      <c r="F364">
        <v>5194.29</v>
      </c>
      <c r="H364" s="1">
        <f t="shared" si="15"/>
        <v>46079.847199074073</v>
      </c>
      <c r="I364" s="2">
        <f t="shared" si="16"/>
        <v>46079.847222222219</v>
      </c>
      <c r="J364">
        <f t="shared" si="17"/>
        <v>1772137200</v>
      </c>
    </row>
    <row r="365" spans="1:10" x14ac:dyDescent="0.55000000000000004">
      <c r="A365">
        <v>1772137498</v>
      </c>
      <c r="B365" t="s">
        <v>6</v>
      </c>
      <c r="C365" t="s">
        <v>7</v>
      </c>
      <c r="D365">
        <v>5193.62</v>
      </c>
      <c r="E365">
        <v>5198.59</v>
      </c>
      <c r="F365">
        <v>5194.38</v>
      </c>
      <c r="H365" s="1">
        <f t="shared" si="15"/>
        <v>46079.850671296299</v>
      </c>
      <c r="I365" s="2">
        <f t="shared" si="16"/>
        <v>46079.850694444445</v>
      </c>
      <c r="J365">
        <f t="shared" si="17"/>
        <v>1772137500</v>
      </c>
    </row>
    <row r="366" spans="1:10" x14ac:dyDescent="0.55000000000000004">
      <c r="A366">
        <v>1772137798</v>
      </c>
      <c r="B366" t="s">
        <v>6</v>
      </c>
      <c r="C366" t="s">
        <v>7</v>
      </c>
      <c r="D366">
        <v>5194.3500000000004</v>
      </c>
      <c r="E366">
        <v>5197.18</v>
      </c>
      <c r="F366">
        <v>5193.08</v>
      </c>
      <c r="H366" s="1">
        <f t="shared" si="15"/>
        <v>46079.854143518518</v>
      </c>
      <c r="I366" s="2">
        <f t="shared" si="16"/>
        <v>46079.854166666664</v>
      </c>
      <c r="J366">
        <f t="shared" si="17"/>
        <v>1772137800</v>
      </c>
    </row>
    <row r="367" spans="1:10" x14ac:dyDescent="0.55000000000000004">
      <c r="A367">
        <v>1772138098</v>
      </c>
      <c r="B367" t="s">
        <v>6</v>
      </c>
      <c r="C367" t="s">
        <v>7</v>
      </c>
      <c r="D367">
        <v>5197.7299999999996</v>
      </c>
      <c r="E367">
        <v>5198.43</v>
      </c>
      <c r="F367">
        <v>5193.8500000000004</v>
      </c>
      <c r="H367" s="1">
        <f t="shared" si="15"/>
        <v>46079.857615740737</v>
      </c>
      <c r="I367" s="2">
        <f t="shared" si="16"/>
        <v>46079.857638888891</v>
      </c>
      <c r="J367">
        <f t="shared" si="17"/>
        <v>1772138100</v>
      </c>
    </row>
    <row r="368" spans="1:10" x14ac:dyDescent="0.55000000000000004">
      <c r="A368">
        <v>1772138398</v>
      </c>
      <c r="B368" t="s">
        <v>6</v>
      </c>
      <c r="C368" t="s">
        <v>7</v>
      </c>
      <c r="D368">
        <v>5198.3500000000004</v>
      </c>
      <c r="E368">
        <v>5199.08</v>
      </c>
      <c r="F368">
        <v>5195.34</v>
      </c>
      <c r="H368" s="1">
        <f t="shared" si="15"/>
        <v>46079.861087962963</v>
      </c>
      <c r="I368" s="2">
        <f t="shared" si="16"/>
        <v>46079.861111111109</v>
      </c>
      <c r="J368">
        <f t="shared" si="17"/>
        <v>1772138400</v>
      </c>
    </row>
    <row r="369" spans="1:10" x14ac:dyDescent="0.55000000000000004">
      <c r="A369">
        <v>1772138698</v>
      </c>
      <c r="B369" t="s">
        <v>6</v>
      </c>
      <c r="C369" t="s">
        <v>7</v>
      </c>
      <c r="D369">
        <v>5199.97</v>
      </c>
      <c r="E369">
        <v>5200.12</v>
      </c>
      <c r="F369">
        <v>5197.17</v>
      </c>
      <c r="H369" s="1">
        <f t="shared" si="15"/>
        <v>46079.864560185189</v>
      </c>
      <c r="I369" s="2">
        <f t="shared" si="16"/>
        <v>46079.864583333336</v>
      </c>
      <c r="J369">
        <f t="shared" si="17"/>
        <v>1772138700</v>
      </c>
    </row>
    <row r="370" spans="1:10" x14ac:dyDescent="0.55000000000000004">
      <c r="A370">
        <v>1772138998</v>
      </c>
      <c r="B370" t="s">
        <v>6</v>
      </c>
      <c r="C370" t="s">
        <v>7</v>
      </c>
      <c r="D370">
        <v>5192.82</v>
      </c>
      <c r="E370">
        <v>5200.49</v>
      </c>
      <c r="F370">
        <v>5194.92</v>
      </c>
      <c r="H370" s="1">
        <f t="shared" si="15"/>
        <v>46079.868032407408</v>
      </c>
      <c r="I370" s="2">
        <f t="shared" si="16"/>
        <v>46079.868055555555</v>
      </c>
      <c r="J370">
        <f t="shared" si="17"/>
        <v>1772139000</v>
      </c>
    </row>
    <row r="371" spans="1:10" x14ac:dyDescent="0.55000000000000004">
      <c r="A371">
        <v>1772139298</v>
      </c>
      <c r="B371" t="s">
        <v>6</v>
      </c>
      <c r="C371" t="s">
        <v>7</v>
      </c>
      <c r="D371">
        <v>5196.6099999999997</v>
      </c>
      <c r="E371">
        <v>5199.26</v>
      </c>
      <c r="F371">
        <v>5192.49</v>
      </c>
      <c r="H371" s="1">
        <f t="shared" si="15"/>
        <v>46079.871504629627</v>
      </c>
      <c r="I371" s="2">
        <f t="shared" si="16"/>
        <v>46079.871527777781</v>
      </c>
      <c r="J371">
        <f t="shared" si="17"/>
        <v>1772139300</v>
      </c>
    </row>
    <row r="372" spans="1:10" x14ac:dyDescent="0.55000000000000004">
      <c r="A372">
        <v>1772139598</v>
      </c>
      <c r="B372" t="s">
        <v>6</v>
      </c>
      <c r="C372" t="s">
        <v>7</v>
      </c>
      <c r="D372">
        <v>5198.6400000000003</v>
      </c>
      <c r="E372">
        <v>5199.97</v>
      </c>
      <c r="F372">
        <v>5194.21</v>
      </c>
      <c r="H372" s="1">
        <f t="shared" si="15"/>
        <v>46079.874976851846</v>
      </c>
      <c r="I372" s="2">
        <f t="shared" si="16"/>
        <v>46079.875</v>
      </c>
      <c r="J372">
        <f t="shared" si="17"/>
        <v>1772139600</v>
      </c>
    </row>
    <row r="373" spans="1:10" x14ac:dyDescent="0.55000000000000004">
      <c r="A373">
        <v>1772139898</v>
      </c>
      <c r="B373" t="s">
        <v>6</v>
      </c>
      <c r="C373" t="s">
        <v>7</v>
      </c>
      <c r="D373">
        <v>5199.59</v>
      </c>
      <c r="E373">
        <v>5200</v>
      </c>
      <c r="F373">
        <v>5196.28</v>
      </c>
      <c r="H373" s="1">
        <f t="shared" si="15"/>
        <v>46079.878449074073</v>
      </c>
      <c r="I373" s="2">
        <f t="shared" si="16"/>
        <v>46079.878472222219</v>
      </c>
      <c r="J373">
        <f t="shared" si="17"/>
        <v>1772139900</v>
      </c>
    </row>
    <row r="374" spans="1:10" x14ac:dyDescent="0.55000000000000004">
      <c r="A374">
        <v>1772140198</v>
      </c>
      <c r="B374" t="s">
        <v>6</v>
      </c>
      <c r="C374" t="s">
        <v>7</v>
      </c>
      <c r="D374">
        <v>5196.51</v>
      </c>
      <c r="E374">
        <v>5199.88</v>
      </c>
      <c r="F374">
        <v>5196.5</v>
      </c>
      <c r="H374" s="1">
        <f t="shared" si="15"/>
        <v>46079.881921296299</v>
      </c>
      <c r="I374" s="2">
        <f t="shared" si="16"/>
        <v>46079.881944444445</v>
      </c>
      <c r="J374">
        <f t="shared" si="17"/>
        <v>1772140200</v>
      </c>
    </row>
    <row r="375" spans="1:10" x14ac:dyDescent="0.55000000000000004">
      <c r="A375">
        <v>1772140498</v>
      </c>
      <c r="B375" t="s">
        <v>6</v>
      </c>
      <c r="C375" t="s">
        <v>7</v>
      </c>
      <c r="D375">
        <v>5195.12</v>
      </c>
      <c r="E375">
        <v>5198.4399999999996</v>
      </c>
      <c r="F375">
        <v>5195.3100000000004</v>
      </c>
      <c r="H375" s="1">
        <f t="shared" si="15"/>
        <v>46079.885393518518</v>
      </c>
      <c r="I375" s="2">
        <f t="shared" si="16"/>
        <v>46079.885416666664</v>
      </c>
      <c r="J375">
        <f t="shared" si="17"/>
        <v>1772140500</v>
      </c>
    </row>
    <row r="376" spans="1:10" x14ac:dyDescent="0.55000000000000004">
      <c r="A376">
        <v>1772140798</v>
      </c>
      <c r="B376" t="s">
        <v>6</v>
      </c>
      <c r="C376" t="s">
        <v>7</v>
      </c>
      <c r="D376">
        <v>5191.3100000000004</v>
      </c>
      <c r="E376">
        <v>5197.33</v>
      </c>
      <c r="F376">
        <v>5193.34</v>
      </c>
      <c r="H376" s="1">
        <f t="shared" si="15"/>
        <v>46079.888865740737</v>
      </c>
      <c r="I376" s="2">
        <f t="shared" si="16"/>
        <v>46079.888888888891</v>
      </c>
      <c r="J376">
        <f t="shared" si="17"/>
        <v>1772140800</v>
      </c>
    </row>
    <row r="377" spans="1:10" x14ac:dyDescent="0.55000000000000004">
      <c r="A377">
        <v>1772141098</v>
      </c>
      <c r="B377" t="s">
        <v>6</v>
      </c>
      <c r="C377" t="s">
        <v>7</v>
      </c>
      <c r="D377">
        <v>5185.72</v>
      </c>
      <c r="E377">
        <v>5194.46</v>
      </c>
      <c r="F377">
        <v>5188.92</v>
      </c>
      <c r="H377" s="1">
        <f t="shared" si="15"/>
        <v>46079.892337962963</v>
      </c>
      <c r="I377" s="2">
        <f t="shared" si="16"/>
        <v>46079.892361111109</v>
      </c>
      <c r="J377">
        <f t="shared" si="17"/>
        <v>1772141100</v>
      </c>
    </row>
    <row r="378" spans="1:10" x14ac:dyDescent="0.55000000000000004">
      <c r="A378">
        <v>1772141398</v>
      </c>
      <c r="B378" t="s">
        <v>6</v>
      </c>
      <c r="C378" t="s">
        <v>7</v>
      </c>
      <c r="D378">
        <v>5185.1099999999997</v>
      </c>
      <c r="E378">
        <v>5191.16</v>
      </c>
      <c r="F378">
        <v>5185.99</v>
      </c>
      <c r="H378" s="1">
        <f t="shared" si="15"/>
        <v>46079.895810185189</v>
      </c>
      <c r="I378" s="2">
        <f t="shared" si="16"/>
        <v>46079.895833333336</v>
      </c>
      <c r="J378">
        <f t="shared" si="17"/>
        <v>1772141400</v>
      </c>
    </row>
    <row r="379" spans="1:10" x14ac:dyDescent="0.55000000000000004">
      <c r="A379">
        <v>1772141698</v>
      </c>
      <c r="B379" t="s">
        <v>6</v>
      </c>
      <c r="C379" t="s">
        <v>7</v>
      </c>
      <c r="D379">
        <v>5187.12</v>
      </c>
      <c r="E379">
        <v>5188.47</v>
      </c>
      <c r="F379">
        <v>5184.29</v>
      </c>
      <c r="H379" s="1">
        <f t="shared" si="15"/>
        <v>46079.899282407408</v>
      </c>
      <c r="I379" s="2">
        <f t="shared" si="16"/>
        <v>46079.899305555555</v>
      </c>
      <c r="J379">
        <f t="shared" si="17"/>
        <v>1772141700</v>
      </c>
    </row>
    <row r="380" spans="1:10" x14ac:dyDescent="0.55000000000000004">
      <c r="A380">
        <v>1772141998</v>
      </c>
      <c r="B380" t="s">
        <v>6</v>
      </c>
      <c r="C380" t="s">
        <v>7</v>
      </c>
      <c r="D380">
        <v>5190.3900000000003</v>
      </c>
      <c r="E380">
        <v>5188.79</v>
      </c>
      <c r="F380">
        <v>5184.43</v>
      </c>
      <c r="H380" s="1">
        <f t="shared" si="15"/>
        <v>46079.902754629627</v>
      </c>
      <c r="I380" s="2">
        <f t="shared" si="16"/>
        <v>46079.902777777781</v>
      </c>
      <c r="J380">
        <f t="shared" si="17"/>
        <v>1772142000</v>
      </c>
    </row>
    <row r="381" spans="1:10" x14ac:dyDescent="0.55000000000000004">
      <c r="A381">
        <v>1772142298</v>
      </c>
      <c r="B381" t="s">
        <v>6</v>
      </c>
      <c r="C381" t="s">
        <v>7</v>
      </c>
      <c r="D381">
        <v>5187.18</v>
      </c>
      <c r="E381">
        <v>5188.63</v>
      </c>
      <c r="F381">
        <v>5184.8999999999996</v>
      </c>
      <c r="H381" s="1">
        <f t="shared" si="15"/>
        <v>46079.906226851846</v>
      </c>
      <c r="I381" s="2">
        <f t="shared" si="16"/>
        <v>46079.90625</v>
      </c>
      <c r="J381">
        <f t="shared" si="17"/>
        <v>1772142300</v>
      </c>
    </row>
    <row r="382" spans="1:10" x14ac:dyDescent="0.55000000000000004">
      <c r="A382">
        <v>1772142598</v>
      </c>
      <c r="B382" t="s">
        <v>6</v>
      </c>
      <c r="C382" t="s">
        <v>7</v>
      </c>
      <c r="D382">
        <v>5183.3999999999996</v>
      </c>
      <c r="E382">
        <v>5187.63</v>
      </c>
      <c r="F382">
        <v>5183.41</v>
      </c>
      <c r="H382" s="1">
        <f t="shared" si="15"/>
        <v>46079.909699074073</v>
      </c>
      <c r="I382" s="2">
        <f t="shared" si="16"/>
        <v>46079.909722222219</v>
      </c>
      <c r="J382">
        <f t="shared" si="17"/>
        <v>1772142600</v>
      </c>
    </row>
    <row r="383" spans="1:10" x14ac:dyDescent="0.55000000000000004">
      <c r="A383">
        <v>1772142898</v>
      </c>
      <c r="B383" t="s">
        <v>6</v>
      </c>
      <c r="C383" t="s">
        <v>7</v>
      </c>
      <c r="D383">
        <v>5185.2</v>
      </c>
      <c r="E383">
        <v>5186.1099999999997</v>
      </c>
      <c r="F383">
        <v>5182.41</v>
      </c>
      <c r="H383" s="1">
        <f t="shared" si="15"/>
        <v>46079.913171296299</v>
      </c>
      <c r="I383" s="2">
        <f t="shared" si="16"/>
        <v>46079.913194444445</v>
      </c>
      <c r="J383">
        <f t="shared" si="17"/>
        <v>1772142900</v>
      </c>
    </row>
    <row r="384" spans="1:10" x14ac:dyDescent="0.55000000000000004">
      <c r="A384">
        <v>1772146798</v>
      </c>
      <c r="B384" t="s">
        <v>6</v>
      </c>
      <c r="C384" t="s">
        <v>7</v>
      </c>
      <c r="D384">
        <v>5182.18</v>
      </c>
      <c r="E384">
        <v>5187.0200000000004</v>
      </c>
      <c r="F384">
        <v>5178.41</v>
      </c>
      <c r="H384" s="1">
        <f t="shared" si="15"/>
        <v>46079.958310185189</v>
      </c>
      <c r="I384" s="2">
        <f t="shared" si="16"/>
        <v>46079.958333333336</v>
      </c>
      <c r="J384">
        <f t="shared" si="17"/>
        <v>1772146800</v>
      </c>
    </row>
    <row r="385" spans="1:10" x14ac:dyDescent="0.55000000000000004">
      <c r="A385">
        <v>1772147098</v>
      </c>
      <c r="B385" t="s">
        <v>6</v>
      </c>
      <c r="C385" t="s">
        <v>7</v>
      </c>
      <c r="D385">
        <v>5184.67</v>
      </c>
      <c r="E385">
        <v>5186.1400000000003</v>
      </c>
      <c r="F385">
        <v>5177.62</v>
      </c>
      <c r="H385" s="1">
        <f t="shared" si="15"/>
        <v>46079.961782407408</v>
      </c>
      <c r="I385" s="2">
        <f t="shared" si="16"/>
        <v>46079.961805555555</v>
      </c>
      <c r="J385">
        <f t="shared" si="17"/>
        <v>1772147100</v>
      </c>
    </row>
    <row r="386" spans="1:10" x14ac:dyDescent="0.55000000000000004">
      <c r="A386">
        <v>1772147398</v>
      </c>
      <c r="B386" t="s">
        <v>6</v>
      </c>
      <c r="C386" t="s">
        <v>7</v>
      </c>
      <c r="D386">
        <v>5183.99</v>
      </c>
      <c r="E386">
        <v>5186.75</v>
      </c>
      <c r="F386">
        <v>5179.29</v>
      </c>
      <c r="H386" s="1">
        <f t="shared" ref="H386:H449" si="18">(A386/86400)+25569</f>
        <v>46079.965254629627</v>
      </c>
      <c r="I386" s="2">
        <f t="shared" ref="I386:I449" si="19">CEILING(INT(H386*1440)/1440*288,1)/288</f>
        <v>46079.965277777781</v>
      </c>
      <c r="J386">
        <f t="shared" si="17"/>
        <v>1772147400</v>
      </c>
    </row>
    <row r="387" spans="1:10" x14ac:dyDescent="0.55000000000000004">
      <c r="A387">
        <v>1772147698</v>
      </c>
      <c r="B387" t="s">
        <v>6</v>
      </c>
      <c r="C387" t="s">
        <v>7</v>
      </c>
      <c r="D387">
        <v>5183.7700000000004</v>
      </c>
      <c r="E387">
        <v>5185.83</v>
      </c>
      <c r="F387">
        <v>5180.34</v>
      </c>
      <c r="H387" s="1">
        <f t="shared" si="18"/>
        <v>46079.968726851846</v>
      </c>
      <c r="I387" s="2">
        <f t="shared" si="19"/>
        <v>46079.96875</v>
      </c>
      <c r="J387">
        <f t="shared" ref="J387:J450" si="20">MROUND((I387-25569)*86400,300)</f>
        <v>1772147700</v>
      </c>
    </row>
    <row r="388" spans="1:10" x14ac:dyDescent="0.55000000000000004">
      <c r="A388">
        <v>1772147998</v>
      </c>
      <c r="B388" t="s">
        <v>6</v>
      </c>
      <c r="C388" t="s">
        <v>7</v>
      </c>
      <c r="D388">
        <v>5183.6899999999996</v>
      </c>
      <c r="E388">
        <v>5186.08</v>
      </c>
      <c r="F388">
        <v>5181.5600000000004</v>
      </c>
      <c r="H388" s="1">
        <f t="shared" si="18"/>
        <v>46079.972199074073</v>
      </c>
      <c r="I388" s="2">
        <f t="shared" si="19"/>
        <v>46079.972222222219</v>
      </c>
      <c r="J388">
        <f t="shared" si="20"/>
        <v>1772148000</v>
      </c>
    </row>
    <row r="389" spans="1:10" x14ac:dyDescent="0.55000000000000004">
      <c r="A389">
        <v>1772148298</v>
      </c>
      <c r="B389" t="s">
        <v>6</v>
      </c>
      <c r="C389" t="s">
        <v>7</v>
      </c>
      <c r="D389">
        <v>5184</v>
      </c>
      <c r="E389">
        <v>5185.62</v>
      </c>
      <c r="F389">
        <v>5181.28</v>
      </c>
      <c r="H389" s="1">
        <f t="shared" si="18"/>
        <v>46079.975671296299</v>
      </c>
      <c r="I389" s="2">
        <f t="shared" si="19"/>
        <v>46079.975694444445</v>
      </c>
      <c r="J389">
        <f t="shared" si="20"/>
        <v>1772148300</v>
      </c>
    </row>
    <row r="390" spans="1:10" x14ac:dyDescent="0.55000000000000004">
      <c r="A390">
        <v>1772148598</v>
      </c>
      <c r="B390" t="s">
        <v>6</v>
      </c>
      <c r="C390" t="s">
        <v>7</v>
      </c>
      <c r="D390">
        <v>5183.32</v>
      </c>
      <c r="E390">
        <v>5184.9799999999996</v>
      </c>
      <c r="F390">
        <v>5181.32</v>
      </c>
      <c r="H390" s="1">
        <f t="shared" si="18"/>
        <v>46079.979143518518</v>
      </c>
      <c r="I390" s="2">
        <f t="shared" si="19"/>
        <v>46079.979166666664</v>
      </c>
      <c r="J390">
        <f t="shared" si="20"/>
        <v>1772148600</v>
      </c>
    </row>
    <row r="391" spans="1:10" x14ac:dyDescent="0.55000000000000004">
      <c r="A391">
        <v>1772148898</v>
      </c>
      <c r="B391" t="s">
        <v>6</v>
      </c>
      <c r="C391" t="s">
        <v>7</v>
      </c>
      <c r="D391">
        <v>5187.21</v>
      </c>
      <c r="E391">
        <v>5185.7700000000004</v>
      </c>
      <c r="F391">
        <v>5182.17</v>
      </c>
      <c r="H391" s="1">
        <f t="shared" si="18"/>
        <v>46079.982615740737</v>
      </c>
      <c r="I391" s="2">
        <f t="shared" si="19"/>
        <v>46079.982638888891</v>
      </c>
      <c r="J391">
        <f t="shared" si="20"/>
        <v>1772148900</v>
      </c>
    </row>
    <row r="392" spans="1:10" x14ac:dyDescent="0.55000000000000004">
      <c r="A392">
        <v>1772149198</v>
      </c>
      <c r="B392" t="s">
        <v>6</v>
      </c>
      <c r="C392" t="s">
        <v>7</v>
      </c>
      <c r="D392">
        <v>5186.0200000000004</v>
      </c>
      <c r="E392">
        <v>5187.46</v>
      </c>
      <c r="F392">
        <v>5183.12</v>
      </c>
      <c r="H392" s="1">
        <f t="shared" si="18"/>
        <v>46079.986087962963</v>
      </c>
      <c r="I392" s="2">
        <f t="shared" si="19"/>
        <v>46079.986111111109</v>
      </c>
      <c r="J392">
        <f t="shared" si="20"/>
        <v>1772149200</v>
      </c>
    </row>
    <row r="393" spans="1:10" x14ac:dyDescent="0.55000000000000004">
      <c r="A393">
        <v>1772149498</v>
      </c>
      <c r="B393" t="s">
        <v>6</v>
      </c>
      <c r="C393" t="s">
        <v>7</v>
      </c>
      <c r="D393">
        <v>5183.96</v>
      </c>
      <c r="E393">
        <v>5188.09</v>
      </c>
      <c r="F393">
        <v>5183.66</v>
      </c>
      <c r="H393" s="1">
        <f t="shared" si="18"/>
        <v>46079.989560185189</v>
      </c>
      <c r="I393" s="2">
        <f t="shared" si="19"/>
        <v>46079.989583333336</v>
      </c>
      <c r="J393">
        <f t="shared" si="20"/>
        <v>1772149500</v>
      </c>
    </row>
    <row r="394" spans="1:10" x14ac:dyDescent="0.55000000000000004">
      <c r="A394">
        <v>1772149798</v>
      </c>
      <c r="B394" t="s">
        <v>6</v>
      </c>
      <c r="C394" t="s">
        <v>7</v>
      </c>
      <c r="D394">
        <v>5184.93</v>
      </c>
      <c r="E394">
        <v>5187.18</v>
      </c>
      <c r="F394">
        <v>5183.2299999999996</v>
      </c>
      <c r="H394" s="1">
        <f t="shared" si="18"/>
        <v>46079.993032407408</v>
      </c>
      <c r="I394" s="2">
        <f t="shared" si="19"/>
        <v>46079.993055555555</v>
      </c>
      <c r="J394">
        <f t="shared" si="20"/>
        <v>1772149800</v>
      </c>
    </row>
    <row r="395" spans="1:10" x14ac:dyDescent="0.55000000000000004">
      <c r="A395">
        <v>1772150098</v>
      </c>
      <c r="B395" t="s">
        <v>6</v>
      </c>
      <c r="C395" t="s">
        <v>7</v>
      </c>
      <c r="D395">
        <v>5184.6099999999997</v>
      </c>
      <c r="E395">
        <v>5186.1899999999996</v>
      </c>
      <c r="F395">
        <v>5183.47</v>
      </c>
      <c r="H395" s="1">
        <f t="shared" si="18"/>
        <v>46079.996504629627</v>
      </c>
      <c r="I395" s="2">
        <f t="shared" si="19"/>
        <v>46079.996527777781</v>
      </c>
      <c r="J395">
        <f t="shared" si="20"/>
        <v>1772150100</v>
      </c>
    </row>
    <row r="396" spans="1:10" x14ac:dyDescent="0.55000000000000004">
      <c r="A396">
        <v>1772150398</v>
      </c>
      <c r="B396" t="s">
        <v>6</v>
      </c>
      <c r="C396" t="s">
        <v>7</v>
      </c>
      <c r="D396">
        <v>5180.24</v>
      </c>
      <c r="E396">
        <v>5185.74</v>
      </c>
      <c r="F396">
        <v>5181.5</v>
      </c>
      <c r="H396" s="1">
        <f t="shared" si="18"/>
        <v>46079.999976851846</v>
      </c>
      <c r="I396" s="2">
        <f t="shared" si="19"/>
        <v>46080</v>
      </c>
      <c r="J396">
        <f t="shared" si="20"/>
        <v>1772150400</v>
      </c>
    </row>
    <row r="397" spans="1:10" x14ac:dyDescent="0.55000000000000004">
      <c r="A397">
        <v>1772150698</v>
      </c>
      <c r="B397" t="s">
        <v>6</v>
      </c>
      <c r="C397" t="s">
        <v>7</v>
      </c>
      <c r="D397">
        <v>5182.68</v>
      </c>
      <c r="E397">
        <v>5185.45</v>
      </c>
      <c r="F397">
        <v>5180.2299999999996</v>
      </c>
      <c r="H397" s="1">
        <f t="shared" si="18"/>
        <v>46080.003449074073</v>
      </c>
      <c r="I397" s="2">
        <f t="shared" si="19"/>
        <v>46080.003472222219</v>
      </c>
      <c r="J397">
        <f t="shared" si="20"/>
        <v>1772150700</v>
      </c>
    </row>
    <row r="398" spans="1:10" x14ac:dyDescent="0.55000000000000004">
      <c r="A398">
        <v>1772150998</v>
      </c>
      <c r="B398" t="s">
        <v>6</v>
      </c>
      <c r="C398" t="s">
        <v>7</v>
      </c>
      <c r="D398">
        <v>5185.8900000000003</v>
      </c>
      <c r="E398">
        <v>5185.8900000000003</v>
      </c>
      <c r="F398">
        <v>5181.1899999999996</v>
      </c>
      <c r="H398" s="1">
        <f t="shared" si="18"/>
        <v>46080.006921296299</v>
      </c>
      <c r="I398" s="2">
        <f t="shared" si="19"/>
        <v>46080.006944444445</v>
      </c>
      <c r="J398">
        <f t="shared" si="20"/>
        <v>1772151000</v>
      </c>
    </row>
    <row r="399" spans="1:10" x14ac:dyDescent="0.55000000000000004">
      <c r="A399">
        <v>1772151298</v>
      </c>
      <c r="B399" t="s">
        <v>6</v>
      </c>
      <c r="C399" t="s">
        <v>7</v>
      </c>
      <c r="D399">
        <v>5189.28</v>
      </c>
      <c r="E399">
        <v>5187.96</v>
      </c>
      <c r="F399">
        <v>5183.18</v>
      </c>
      <c r="H399" s="1">
        <f t="shared" si="18"/>
        <v>46080.010393518518</v>
      </c>
      <c r="I399" s="2">
        <f t="shared" si="19"/>
        <v>46080.010416666664</v>
      </c>
      <c r="J399">
        <f t="shared" si="20"/>
        <v>1772151300</v>
      </c>
    </row>
    <row r="400" spans="1:10" x14ac:dyDescent="0.55000000000000004">
      <c r="A400">
        <v>1772151598</v>
      </c>
      <c r="B400" t="s">
        <v>6</v>
      </c>
      <c r="C400" t="s">
        <v>7</v>
      </c>
      <c r="D400">
        <v>5192.47</v>
      </c>
      <c r="E400">
        <v>5191.49</v>
      </c>
      <c r="F400">
        <v>5186.1099999999997</v>
      </c>
      <c r="H400" s="1">
        <f t="shared" si="18"/>
        <v>46080.013865740737</v>
      </c>
      <c r="I400" s="2">
        <f t="shared" si="19"/>
        <v>46080.013888888891</v>
      </c>
      <c r="J400">
        <f t="shared" si="20"/>
        <v>1772151600</v>
      </c>
    </row>
    <row r="401" spans="1:10" x14ac:dyDescent="0.55000000000000004">
      <c r="A401">
        <v>1772151898</v>
      </c>
      <c r="B401" t="s">
        <v>6</v>
      </c>
      <c r="C401" t="s">
        <v>7</v>
      </c>
      <c r="D401">
        <v>5188.1400000000003</v>
      </c>
      <c r="E401">
        <v>5192.71</v>
      </c>
      <c r="F401">
        <v>5187.45</v>
      </c>
      <c r="H401" s="1">
        <f t="shared" si="18"/>
        <v>46080.017337962963</v>
      </c>
      <c r="I401" s="2">
        <f t="shared" si="19"/>
        <v>46080.017361111109</v>
      </c>
      <c r="J401">
        <f t="shared" si="20"/>
        <v>1772151900</v>
      </c>
    </row>
    <row r="402" spans="1:10" x14ac:dyDescent="0.55000000000000004">
      <c r="A402">
        <v>1772152198</v>
      </c>
      <c r="B402" t="s">
        <v>6</v>
      </c>
      <c r="C402" t="s">
        <v>7</v>
      </c>
      <c r="D402">
        <v>5182.22</v>
      </c>
      <c r="E402">
        <v>5191.8999999999996</v>
      </c>
      <c r="F402">
        <v>5184.3100000000004</v>
      </c>
      <c r="H402" s="1">
        <f t="shared" si="18"/>
        <v>46080.020810185189</v>
      </c>
      <c r="I402" s="2">
        <f t="shared" si="19"/>
        <v>46080.020833333336</v>
      </c>
      <c r="J402">
        <f t="shared" si="20"/>
        <v>1772152200</v>
      </c>
    </row>
    <row r="403" spans="1:10" x14ac:dyDescent="0.55000000000000004">
      <c r="A403">
        <v>1772152498</v>
      </c>
      <c r="B403" t="s">
        <v>6</v>
      </c>
      <c r="C403" t="s">
        <v>7</v>
      </c>
      <c r="D403">
        <v>5174.71</v>
      </c>
      <c r="E403">
        <v>5187.6499999999996</v>
      </c>
      <c r="F403">
        <v>5178.4399999999996</v>
      </c>
      <c r="H403" s="1">
        <f t="shared" si="18"/>
        <v>46080.024282407408</v>
      </c>
      <c r="I403" s="2">
        <f t="shared" si="19"/>
        <v>46080.024305555555</v>
      </c>
      <c r="J403">
        <f t="shared" si="20"/>
        <v>1772152500</v>
      </c>
    </row>
    <row r="404" spans="1:10" x14ac:dyDescent="0.55000000000000004">
      <c r="A404">
        <v>1772152798</v>
      </c>
      <c r="B404" t="s">
        <v>6</v>
      </c>
      <c r="C404" t="s">
        <v>7</v>
      </c>
      <c r="D404">
        <v>5176.2</v>
      </c>
      <c r="E404">
        <v>5182.67</v>
      </c>
      <c r="F404">
        <v>5173.8999999999996</v>
      </c>
      <c r="H404" s="1">
        <f t="shared" si="18"/>
        <v>46080.027754629627</v>
      </c>
      <c r="I404" s="2">
        <f t="shared" si="19"/>
        <v>46080.027777777781</v>
      </c>
      <c r="J404">
        <f t="shared" si="20"/>
        <v>1772152800</v>
      </c>
    </row>
    <row r="405" spans="1:10" x14ac:dyDescent="0.55000000000000004">
      <c r="A405">
        <v>1772153098</v>
      </c>
      <c r="B405" t="s">
        <v>6</v>
      </c>
      <c r="C405" t="s">
        <v>7</v>
      </c>
      <c r="D405">
        <v>5173.8999999999996</v>
      </c>
      <c r="E405">
        <v>5179.4399999999996</v>
      </c>
      <c r="F405">
        <v>5171.87</v>
      </c>
      <c r="H405" s="1">
        <f t="shared" si="18"/>
        <v>46080.031226851846</v>
      </c>
      <c r="I405" s="2">
        <f t="shared" si="19"/>
        <v>46080.03125</v>
      </c>
      <c r="J405">
        <f t="shared" si="20"/>
        <v>1772153100</v>
      </c>
    </row>
    <row r="406" spans="1:10" x14ac:dyDescent="0.55000000000000004">
      <c r="A406">
        <v>1772153398</v>
      </c>
      <c r="B406" t="s">
        <v>6</v>
      </c>
      <c r="C406" t="s">
        <v>7</v>
      </c>
      <c r="D406">
        <v>5176.5600000000004</v>
      </c>
      <c r="E406">
        <v>5177.6099999999997</v>
      </c>
      <c r="F406">
        <v>5170.99</v>
      </c>
      <c r="H406" s="1">
        <f t="shared" si="18"/>
        <v>46080.034699074073</v>
      </c>
      <c r="I406" s="2">
        <f t="shared" si="19"/>
        <v>46080.034722222219</v>
      </c>
      <c r="J406">
        <f t="shared" si="20"/>
        <v>1772153400</v>
      </c>
    </row>
    <row r="407" spans="1:10" x14ac:dyDescent="0.55000000000000004">
      <c r="A407">
        <v>1772153698</v>
      </c>
      <c r="B407" t="s">
        <v>6</v>
      </c>
      <c r="C407" t="s">
        <v>7</v>
      </c>
      <c r="D407">
        <v>5174.97</v>
      </c>
      <c r="E407">
        <v>5176.3999999999996</v>
      </c>
      <c r="F407">
        <v>5171.29</v>
      </c>
      <c r="H407" s="1">
        <f t="shared" si="18"/>
        <v>46080.038171296299</v>
      </c>
      <c r="I407" s="2">
        <f t="shared" si="19"/>
        <v>46080.038194444445</v>
      </c>
      <c r="J407">
        <f t="shared" si="20"/>
        <v>1772153700</v>
      </c>
    </row>
    <row r="408" spans="1:10" x14ac:dyDescent="0.55000000000000004">
      <c r="A408">
        <v>1772153998</v>
      </c>
      <c r="B408" t="s">
        <v>6</v>
      </c>
      <c r="C408" t="s">
        <v>7</v>
      </c>
      <c r="D408">
        <v>5175.37</v>
      </c>
      <c r="E408">
        <v>5175.5</v>
      </c>
      <c r="F408">
        <v>5169.18</v>
      </c>
      <c r="H408" s="1">
        <f t="shared" si="18"/>
        <v>46080.041643518518</v>
      </c>
      <c r="I408" s="2">
        <f t="shared" si="19"/>
        <v>46080.041666666664</v>
      </c>
      <c r="J408">
        <f t="shared" si="20"/>
        <v>1772154000</v>
      </c>
    </row>
    <row r="409" spans="1:10" x14ac:dyDescent="0.55000000000000004">
      <c r="A409">
        <v>1772154298</v>
      </c>
      <c r="B409" t="s">
        <v>6</v>
      </c>
      <c r="C409" t="s">
        <v>7</v>
      </c>
      <c r="D409">
        <v>5174.8599999999997</v>
      </c>
      <c r="E409">
        <v>5175.18</v>
      </c>
      <c r="F409">
        <v>5167.17</v>
      </c>
      <c r="H409" s="1">
        <f t="shared" si="18"/>
        <v>46080.045115740737</v>
      </c>
      <c r="I409" s="2">
        <f t="shared" si="19"/>
        <v>46080.045138888891</v>
      </c>
      <c r="J409">
        <f t="shared" si="20"/>
        <v>1772154300</v>
      </c>
    </row>
    <row r="410" spans="1:10" x14ac:dyDescent="0.55000000000000004">
      <c r="A410">
        <v>1772154598</v>
      </c>
      <c r="B410" t="s">
        <v>6</v>
      </c>
      <c r="C410" t="s">
        <v>7</v>
      </c>
      <c r="D410">
        <v>5176.58</v>
      </c>
      <c r="E410">
        <v>5176.1499999999996</v>
      </c>
      <c r="F410">
        <v>5169.8999999999996</v>
      </c>
      <c r="H410" s="1">
        <f t="shared" si="18"/>
        <v>46080.048587962963</v>
      </c>
      <c r="I410" s="2">
        <f t="shared" si="19"/>
        <v>46080.048611111109</v>
      </c>
      <c r="J410">
        <f t="shared" si="20"/>
        <v>1772154600</v>
      </c>
    </row>
    <row r="411" spans="1:10" x14ac:dyDescent="0.55000000000000004">
      <c r="A411">
        <v>1772154898</v>
      </c>
      <c r="B411" t="s">
        <v>6</v>
      </c>
      <c r="C411" t="s">
        <v>7</v>
      </c>
      <c r="D411">
        <v>5177.91</v>
      </c>
      <c r="E411">
        <v>5177</v>
      </c>
      <c r="F411">
        <v>5171.93</v>
      </c>
      <c r="H411" s="1">
        <f t="shared" si="18"/>
        <v>46080.052060185189</v>
      </c>
      <c r="I411" s="2">
        <f t="shared" si="19"/>
        <v>46080.052083333336</v>
      </c>
      <c r="J411">
        <f t="shared" si="20"/>
        <v>1772154900</v>
      </c>
    </row>
    <row r="412" spans="1:10" x14ac:dyDescent="0.55000000000000004">
      <c r="A412">
        <v>1772155198</v>
      </c>
      <c r="B412" t="s">
        <v>6</v>
      </c>
      <c r="C412" t="s">
        <v>7</v>
      </c>
      <c r="D412">
        <v>5177.8599999999997</v>
      </c>
      <c r="E412">
        <v>5178.18</v>
      </c>
      <c r="F412">
        <v>5173.82</v>
      </c>
      <c r="H412" s="1">
        <f t="shared" si="18"/>
        <v>46080.055532407408</v>
      </c>
      <c r="I412" s="2">
        <f t="shared" si="19"/>
        <v>46080.055555555555</v>
      </c>
      <c r="J412">
        <f t="shared" si="20"/>
        <v>1772155200</v>
      </c>
    </row>
    <row r="413" spans="1:10" x14ac:dyDescent="0.55000000000000004">
      <c r="A413">
        <v>1772155498</v>
      </c>
      <c r="B413" t="s">
        <v>6</v>
      </c>
      <c r="C413" t="s">
        <v>7</v>
      </c>
      <c r="D413">
        <v>5174.99</v>
      </c>
      <c r="E413">
        <v>5178.1400000000003</v>
      </c>
      <c r="F413">
        <v>5174.46</v>
      </c>
      <c r="H413" s="1">
        <f t="shared" si="18"/>
        <v>46080.059004629627</v>
      </c>
      <c r="I413" s="2">
        <f t="shared" si="19"/>
        <v>46080.059027777781</v>
      </c>
      <c r="J413">
        <f t="shared" si="20"/>
        <v>1772155500</v>
      </c>
    </row>
    <row r="414" spans="1:10" x14ac:dyDescent="0.55000000000000004">
      <c r="A414">
        <v>1772155798</v>
      </c>
      <c r="B414" t="s">
        <v>6</v>
      </c>
      <c r="C414" t="s">
        <v>7</v>
      </c>
      <c r="D414">
        <v>5182.1400000000003</v>
      </c>
      <c r="E414">
        <v>5180.25</v>
      </c>
      <c r="F414">
        <v>5174.17</v>
      </c>
      <c r="H414" s="1">
        <f t="shared" si="18"/>
        <v>46080.062476851846</v>
      </c>
      <c r="I414" s="2">
        <f t="shared" si="19"/>
        <v>46080.0625</v>
      </c>
      <c r="J414">
        <f t="shared" si="20"/>
        <v>1772155800</v>
      </c>
    </row>
    <row r="415" spans="1:10" x14ac:dyDescent="0.55000000000000004">
      <c r="A415">
        <v>1772156098</v>
      </c>
      <c r="B415" t="s">
        <v>6</v>
      </c>
      <c r="C415" t="s">
        <v>7</v>
      </c>
      <c r="D415">
        <v>5190.7</v>
      </c>
      <c r="E415">
        <v>5185.6099999999997</v>
      </c>
      <c r="F415">
        <v>5178.12</v>
      </c>
      <c r="H415" s="1">
        <f t="shared" si="18"/>
        <v>46080.065949074073</v>
      </c>
      <c r="I415" s="2">
        <f t="shared" si="19"/>
        <v>46080.065972222219</v>
      </c>
      <c r="J415">
        <f t="shared" si="20"/>
        <v>1772156100</v>
      </c>
    </row>
    <row r="416" spans="1:10" x14ac:dyDescent="0.55000000000000004">
      <c r="A416">
        <v>1772156398</v>
      </c>
      <c r="B416" t="s">
        <v>6</v>
      </c>
      <c r="C416" t="s">
        <v>7</v>
      </c>
      <c r="D416">
        <v>5188.6499999999996</v>
      </c>
      <c r="E416">
        <v>5189.1400000000003</v>
      </c>
      <c r="F416">
        <v>5183.01</v>
      </c>
      <c r="H416" s="1">
        <f t="shared" si="18"/>
        <v>46080.069421296299</v>
      </c>
      <c r="I416" s="2">
        <f t="shared" si="19"/>
        <v>46080.069444444445</v>
      </c>
      <c r="J416">
        <f t="shared" si="20"/>
        <v>1772156400</v>
      </c>
    </row>
    <row r="417" spans="1:10" x14ac:dyDescent="0.55000000000000004">
      <c r="A417">
        <v>1772156698</v>
      </c>
      <c r="B417" t="s">
        <v>6</v>
      </c>
      <c r="C417" t="s">
        <v>7</v>
      </c>
      <c r="D417">
        <v>5188.54</v>
      </c>
      <c r="E417">
        <v>5190.5600000000004</v>
      </c>
      <c r="F417">
        <v>5186.2700000000004</v>
      </c>
      <c r="H417" s="1">
        <f t="shared" si="18"/>
        <v>46080.072893518518</v>
      </c>
      <c r="I417" s="2">
        <f t="shared" si="19"/>
        <v>46080.072916666664</v>
      </c>
      <c r="J417">
        <f t="shared" si="20"/>
        <v>1772156700</v>
      </c>
    </row>
    <row r="418" spans="1:10" x14ac:dyDescent="0.55000000000000004">
      <c r="A418">
        <v>1772156998</v>
      </c>
      <c r="B418" t="s">
        <v>6</v>
      </c>
      <c r="C418" t="s">
        <v>7</v>
      </c>
      <c r="D418">
        <v>5192.1000000000004</v>
      </c>
      <c r="E418">
        <v>5193.26</v>
      </c>
      <c r="F418">
        <v>5188.18</v>
      </c>
      <c r="H418" s="1">
        <f t="shared" si="18"/>
        <v>46080.076365740737</v>
      </c>
      <c r="I418" s="2">
        <f t="shared" si="19"/>
        <v>46080.076388888891</v>
      </c>
      <c r="J418">
        <f t="shared" si="20"/>
        <v>1772157000</v>
      </c>
    </row>
    <row r="419" spans="1:10" x14ac:dyDescent="0.55000000000000004">
      <c r="A419">
        <v>1772157298</v>
      </c>
      <c r="B419" t="s">
        <v>6</v>
      </c>
      <c r="C419" t="s">
        <v>7</v>
      </c>
      <c r="D419">
        <v>5194.22</v>
      </c>
      <c r="E419">
        <v>5195.17</v>
      </c>
      <c r="F419">
        <v>5190.41</v>
      </c>
      <c r="H419" s="1">
        <f t="shared" si="18"/>
        <v>46080.079837962963</v>
      </c>
      <c r="I419" s="2">
        <f t="shared" si="19"/>
        <v>46080.079861111109</v>
      </c>
      <c r="J419">
        <f t="shared" si="20"/>
        <v>1772157300</v>
      </c>
    </row>
    <row r="420" spans="1:10" x14ac:dyDescent="0.55000000000000004">
      <c r="A420">
        <v>1772157598</v>
      </c>
      <c r="B420" t="s">
        <v>6</v>
      </c>
      <c r="C420" t="s">
        <v>7</v>
      </c>
      <c r="D420">
        <v>5193.3100000000004</v>
      </c>
      <c r="E420">
        <v>5197.6000000000004</v>
      </c>
      <c r="F420">
        <v>5192.5</v>
      </c>
      <c r="H420" s="1">
        <f t="shared" si="18"/>
        <v>46080.083310185189</v>
      </c>
      <c r="I420" s="2">
        <f t="shared" si="19"/>
        <v>46080.083333333336</v>
      </c>
      <c r="J420">
        <f t="shared" si="20"/>
        <v>1772157600</v>
      </c>
    </row>
    <row r="421" spans="1:10" x14ac:dyDescent="0.55000000000000004">
      <c r="A421">
        <v>1772157898</v>
      </c>
      <c r="B421" t="s">
        <v>6</v>
      </c>
      <c r="C421" t="s">
        <v>7</v>
      </c>
      <c r="D421">
        <v>5195.28</v>
      </c>
      <c r="E421">
        <v>5199.96</v>
      </c>
      <c r="F421">
        <v>5194.2299999999996</v>
      </c>
      <c r="H421" s="1">
        <f t="shared" si="18"/>
        <v>46080.086782407408</v>
      </c>
      <c r="I421" s="2">
        <f t="shared" si="19"/>
        <v>46080.086805555555</v>
      </c>
      <c r="J421">
        <f t="shared" si="20"/>
        <v>1772157900</v>
      </c>
    </row>
    <row r="422" spans="1:10" x14ac:dyDescent="0.55000000000000004">
      <c r="A422">
        <v>1772158198</v>
      </c>
      <c r="B422" t="s">
        <v>6</v>
      </c>
      <c r="C422" t="s">
        <v>7</v>
      </c>
      <c r="D422">
        <v>5194.16</v>
      </c>
      <c r="E422">
        <v>5199.7700000000004</v>
      </c>
      <c r="F422">
        <v>5194.5</v>
      </c>
      <c r="H422" s="1">
        <f t="shared" si="18"/>
        <v>46080.090254629627</v>
      </c>
      <c r="I422" s="2">
        <f t="shared" si="19"/>
        <v>46080.090277777781</v>
      </c>
      <c r="J422">
        <f t="shared" si="20"/>
        <v>1772158200</v>
      </c>
    </row>
    <row r="423" spans="1:10" x14ac:dyDescent="0.55000000000000004">
      <c r="A423">
        <v>1772158498</v>
      </c>
      <c r="B423" t="s">
        <v>6</v>
      </c>
      <c r="C423" t="s">
        <v>7</v>
      </c>
      <c r="D423">
        <v>5191.24</v>
      </c>
      <c r="E423">
        <v>5198.63</v>
      </c>
      <c r="F423">
        <v>5194.04</v>
      </c>
      <c r="H423" s="1">
        <f t="shared" si="18"/>
        <v>46080.093726851846</v>
      </c>
      <c r="I423" s="2">
        <f t="shared" si="19"/>
        <v>46080.09375</v>
      </c>
      <c r="J423">
        <f t="shared" si="20"/>
        <v>1772158500</v>
      </c>
    </row>
    <row r="424" spans="1:10" x14ac:dyDescent="0.55000000000000004">
      <c r="A424">
        <v>1772158798</v>
      </c>
      <c r="B424" t="s">
        <v>6</v>
      </c>
      <c r="C424" t="s">
        <v>7</v>
      </c>
      <c r="D424">
        <v>5186.66</v>
      </c>
      <c r="E424">
        <v>5196.1000000000004</v>
      </c>
      <c r="F424">
        <v>5190.3100000000004</v>
      </c>
      <c r="H424" s="1">
        <f t="shared" si="18"/>
        <v>46080.097199074073</v>
      </c>
      <c r="I424" s="2">
        <f t="shared" si="19"/>
        <v>46080.097222222219</v>
      </c>
      <c r="J424">
        <f t="shared" si="20"/>
        <v>1772158800</v>
      </c>
    </row>
    <row r="425" spans="1:10" x14ac:dyDescent="0.55000000000000004">
      <c r="A425">
        <v>1772159098</v>
      </c>
      <c r="B425" t="s">
        <v>6</v>
      </c>
      <c r="C425" t="s">
        <v>7</v>
      </c>
      <c r="D425">
        <v>5183.93</v>
      </c>
      <c r="E425">
        <v>5192.55</v>
      </c>
      <c r="F425">
        <v>5187.38</v>
      </c>
      <c r="H425" s="1">
        <f t="shared" si="18"/>
        <v>46080.100671296299</v>
      </c>
      <c r="I425" s="2">
        <f t="shared" si="19"/>
        <v>46080.100694444445</v>
      </c>
      <c r="J425">
        <f t="shared" si="20"/>
        <v>1772159100</v>
      </c>
    </row>
    <row r="426" spans="1:10" x14ac:dyDescent="0.55000000000000004">
      <c r="A426">
        <v>1772159398</v>
      </c>
      <c r="B426" t="s">
        <v>6</v>
      </c>
      <c r="C426" t="s">
        <v>7</v>
      </c>
      <c r="D426">
        <v>5183.74</v>
      </c>
      <c r="E426">
        <v>5189.25</v>
      </c>
      <c r="F426">
        <v>5184.62</v>
      </c>
      <c r="H426" s="1">
        <f t="shared" si="18"/>
        <v>46080.104143518518</v>
      </c>
      <c r="I426" s="2">
        <f t="shared" si="19"/>
        <v>46080.104166666664</v>
      </c>
      <c r="J426">
        <f t="shared" si="20"/>
        <v>1772159400</v>
      </c>
    </row>
    <row r="427" spans="1:10" x14ac:dyDescent="0.55000000000000004">
      <c r="A427">
        <v>1772159698</v>
      </c>
      <c r="B427" t="s">
        <v>6</v>
      </c>
      <c r="C427" t="s">
        <v>7</v>
      </c>
      <c r="D427">
        <v>5178.53</v>
      </c>
      <c r="E427">
        <v>5186.25</v>
      </c>
      <c r="F427">
        <v>5179.07</v>
      </c>
      <c r="H427" s="1">
        <f t="shared" si="18"/>
        <v>46080.107615740737</v>
      </c>
      <c r="I427" s="2">
        <f t="shared" si="19"/>
        <v>46080.107638888891</v>
      </c>
      <c r="J427">
        <f t="shared" si="20"/>
        <v>1772159700</v>
      </c>
    </row>
    <row r="428" spans="1:10" x14ac:dyDescent="0.55000000000000004">
      <c r="A428">
        <v>1772159998</v>
      </c>
      <c r="B428" t="s">
        <v>6</v>
      </c>
      <c r="C428" t="s">
        <v>7</v>
      </c>
      <c r="D428">
        <v>5181.46</v>
      </c>
      <c r="E428">
        <v>5183.42</v>
      </c>
      <c r="F428">
        <v>5177.22</v>
      </c>
      <c r="H428" s="1">
        <f t="shared" si="18"/>
        <v>46080.111087962963</v>
      </c>
      <c r="I428" s="2">
        <f t="shared" si="19"/>
        <v>46080.111111111109</v>
      </c>
      <c r="J428">
        <f t="shared" si="20"/>
        <v>1772160000</v>
      </c>
    </row>
    <row r="429" spans="1:10" x14ac:dyDescent="0.55000000000000004">
      <c r="A429">
        <v>1772160298</v>
      </c>
      <c r="B429" t="s">
        <v>6</v>
      </c>
      <c r="C429" t="s">
        <v>7</v>
      </c>
      <c r="D429">
        <v>5178.68</v>
      </c>
      <c r="E429">
        <v>5182.04</v>
      </c>
      <c r="F429">
        <v>5176.04</v>
      </c>
      <c r="H429" s="1">
        <f t="shared" si="18"/>
        <v>46080.114560185189</v>
      </c>
      <c r="I429" s="2">
        <f t="shared" si="19"/>
        <v>46080.114583333336</v>
      </c>
      <c r="J429">
        <f t="shared" si="20"/>
        <v>1772160300</v>
      </c>
    </row>
    <row r="430" spans="1:10" x14ac:dyDescent="0.55000000000000004">
      <c r="A430">
        <v>1772160598</v>
      </c>
      <c r="B430" t="s">
        <v>6</v>
      </c>
      <c r="C430" t="s">
        <v>7</v>
      </c>
      <c r="D430">
        <v>5177.7700000000004</v>
      </c>
      <c r="E430">
        <v>5179.42</v>
      </c>
      <c r="F430">
        <v>5173.7299999999996</v>
      </c>
      <c r="H430" s="1">
        <f t="shared" si="18"/>
        <v>46080.118032407408</v>
      </c>
      <c r="I430" s="2">
        <f t="shared" si="19"/>
        <v>46080.118055555555</v>
      </c>
      <c r="J430">
        <f t="shared" si="20"/>
        <v>1772160600</v>
      </c>
    </row>
    <row r="431" spans="1:10" x14ac:dyDescent="0.55000000000000004">
      <c r="A431">
        <v>1772160898</v>
      </c>
      <c r="B431" t="s">
        <v>6</v>
      </c>
      <c r="C431" t="s">
        <v>7</v>
      </c>
      <c r="D431">
        <v>5183.68</v>
      </c>
      <c r="E431">
        <v>5180.55</v>
      </c>
      <c r="F431">
        <v>5174.24</v>
      </c>
      <c r="H431" s="1">
        <f t="shared" si="18"/>
        <v>46080.121504629627</v>
      </c>
      <c r="I431" s="2">
        <f t="shared" si="19"/>
        <v>46080.121527777781</v>
      </c>
      <c r="J431">
        <f t="shared" si="20"/>
        <v>1772160900</v>
      </c>
    </row>
    <row r="432" spans="1:10" x14ac:dyDescent="0.55000000000000004">
      <c r="A432">
        <v>1772161198</v>
      </c>
      <c r="B432" t="s">
        <v>6</v>
      </c>
      <c r="C432" t="s">
        <v>7</v>
      </c>
      <c r="D432">
        <v>5182.75</v>
      </c>
      <c r="E432">
        <v>5181.87</v>
      </c>
      <c r="F432">
        <v>5177.0600000000004</v>
      </c>
      <c r="H432" s="1">
        <f t="shared" si="18"/>
        <v>46080.124976851846</v>
      </c>
      <c r="I432" s="2">
        <f t="shared" si="19"/>
        <v>46080.125</v>
      </c>
      <c r="J432">
        <f t="shared" si="20"/>
        <v>1772161200</v>
      </c>
    </row>
    <row r="433" spans="1:10" x14ac:dyDescent="0.55000000000000004">
      <c r="A433">
        <v>1772161498</v>
      </c>
      <c r="B433" t="s">
        <v>6</v>
      </c>
      <c r="C433" t="s">
        <v>7</v>
      </c>
      <c r="D433">
        <v>5183.04</v>
      </c>
      <c r="E433">
        <v>5182.3500000000004</v>
      </c>
      <c r="F433">
        <v>5178.66</v>
      </c>
      <c r="H433" s="1">
        <f t="shared" si="18"/>
        <v>46080.128449074073</v>
      </c>
      <c r="I433" s="2">
        <f t="shared" si="19"/>
        <v>46080.128472222219</v>
      </c>
      <c r="J433">
        <f t="shared" si="20"/>
        <v>1772161500</v>
      </c>
    </row>
    <row r="434" spans="1:10" x14ac:dyDescent="0.55000000000000004">
      <c r="A434">
        <v>1772161798</v>
      </c>
      <c r="B434" t="s">
        <v>6</v>
      </c>
      <c r="C434" t="s">
        <v>7</v>
      </c>
      <c r="D434">
        <v>5182.8999999999996</v>
      </c>
      <c r="E434">
        <v>5182.47</v>
      </c>
      <c r="F434">
        <v>5179.8500000000004</v>
      </c>
      <c r="H434" s="1">
        <f t="shared" si="18"/>
        <v>46080.131921296299</v>
      </c>
      <c r="I434" s="2">
        <f t="shared" si="19"/>
        <v>46080.131944444445</v>
      </c>
      <c r="J434">
        <f t="shared" si="20"/>
        <v>1772161800</v>
      </c>
    </row>
    <row r="435" spans="1:10" x14ac:dyDescent="0.55000000000000004">
      <c r="A435">
        <v>1772162098</v>
      </c>
      <c r="B435" t="s">
        <v>6</v>
      </c>
      <c r="C435" t="s">
        <v>7</v>
      </c>
      <c r="D435">
        <v>5183.78</v>
      </c>
      <c r="E435">
        <v>5183.07</v>
      </c>
      <c r="F435">
        <v>5180.74</v>
      </c>
      <c r="H435" s="1">
        <f t="shared" si="18"/>
        <v>46080.135393518518</v>
      </c>
      <c r="I435" s="2">
        <f t="shared" si="19"/>
        <v>46080.135416666664</v>
      </c>
      <c r="J435">
        <f t="shared" si="20"/>
        <v>1772162100</v>
      </c>
    </row>
    <row r="436" spans="1:10" x14ac:dyDescent="0.55000000000000004">
      <c r="A436">
        <v>1772162398</v>
      </c>
      <c r="B436" t="s">
        <v>6</v>
      </c>
      <c r="C436" t="s">
        <v>7</v>
      </c>
      <c r="D436">
        <v>5185.07</v>
      </c>
      <c r="E436">
        <v>5183.84</v>
      </c>
      <c r="F436">
        <v>5181.45</v>
      </c>
      <c r="H436" s="1">
        <f t="shared" si="18"/>
        <v>46080.138865740737</v>
      </c>
      <c r="I436" s="2">
        <f t="shared" si="19"/>
        <v>46080.138888888891</v>
      </c>
      <c r="J436">
        <f t="shared" si="20"/>
        <v>1772162400</v>
      </c>
    </row>
    <row r="437" spans="1:10" x14ac:dyDescent="0.55000000000000004">
      <c r="A437">
        <v>1772162698</v>
      </c>
      <c r="B437" t="s">
        <v>6</v>
      </c>
      <c r="C437" t="s">
        <v>7</v>
      </c>
      <c r="D437">
        <v>5186.8900000000003</v>
      </c>
      <c r="E437">
        <v>5185.9399999999996</v>
      </c>
      <c r="F437">
        <v>5183.38</v>
      </c>
      <c r="H437" s="1">
        <f t="shared" si="18"/>
        <v>46080.142337962963</v>
      </c>
      <c r="I437" s="2">
        <f t="shared" si="19"/>
        <v>46080.142361111109</v>
      </c>
      <c r="J437">
        <f t="shared" si="20"/>
        <v>1772162700</v>
      </c>
    </row>
    <row r="438" spans="1:10" x14ac:dyDescent="0.55000000000000004">
      <c r="A438">
        <v>1772162998</v>
      </c>
      <c r="B438" t="s">
        <v>6</v>
      </c>
      <c r="C438" t="s">
        <v>7</v>
      </c>
      <c r="D438">
        <v>5187.76</v>
      </c>
      <c r="E438">
        <v>5187.6899999999996</v>
      </c>
      <c r="F438">
        <v>5184.79</v>
      </c>
      <c r="H438" s="1">
        <f t="shared" si="18"/>
        <v>46080.145810185189</v>
      </c>
      <c r="I438" s="2">
        <f t="shared" si="19"/>
        <v>46080.145833333336</v>
      </c>
      <c r="J438">
        <f t="shared" si="20"/>
        <v>1772163000</v>
      </c>
    </row>
    <row r="439" spans="1:10" x14ac:dyDescent="0.55000000000000004">
      <c r="A439">
        <v>1772163298</v>
      </c>
      <c r="B439" t="s">
        <v>6</v>
      </c>
      <c r="C439" t="s">
        <v>7</v>
      </c>
      <c r="D439">
        <v>5186.55</v>
      </c>
      <c r="E439">
        <v>5188.18</v>
      </c>
      <c r="F439">
        <v>5184.6499999999996</v>
      </c>
      <c r="H439" s="1">
        <f t="shared" si="18"/>
        <v>46080.149282407408</v>
      </c>
      <c r="I439" s="2">
        <f t="shared" si="19"/>
        <v>46080.149305555555</v>
      </c>
      <c r="J439">
        <f t="shared" si="20"/>
        <v>1772163300</v>
      </c>
    </row>
    <row r="440" spans="1:10" x14ac:dyDescent="0.55000000000000004">
      <c r="A440">
        <v>1772163598</v>
      </c>
      <c r="B440" t="s">
        <v>6</v>
      </c>
      <c r="C440" t="s">
        <v>7</v>
      </c>
      <c r="D440">
        <v>5187.17</v>
      </c>
      <c r="E440">
        <v>5188.3599999999997</v>
      </c>
      <c r="F440">
        <v>5185.4399999999996</v>
      </c>
      <c r="H440" s="1">
        <f t="shared" si="18"/>
        <v>46080.152754629627</v>
      </c>
      <c r="I440" s="2">
        <f t="shared" si="19"/>
        <v>46080.152777777781</v>
      </c>
      <c r="J440">
        <f t="shared" si="20"/>
        <v>1772163600</v>
      </c>
    </row>
    <row r="441" spans="1:10" x14ac:dyDescent="0.55000000000000004">
      <c r="A441">
        <v>1772163898</v>
      </c>
      <c r="B441" t="s">
        <v>6</v>
      </c>
      <c r="C441" t="s">
        <v>7</v>
      </c>
      <c r="D441">
        <v>5189.7</v>
      </c>
      <c r="E441">
        <v>5189.71</v>
      </c>
      <c r="F441">
        <v>5186.57</v>
      </c>
      <c r="H441" s="1">
        <f t="shared" si="18"/>
        <v>46080.156226851846</v>
      </c>
      <c r="I441" s="2">
        <f t="shared" si="19"/>
        <v>46080.15625</v>
      </c>
      <c r="J441">
        <f t="shared" si="20"/>
        <v>1772163900</v>
      </c>
    </row>
    <row r="442" spans="1:10" x14ac:dyDescent="0.55000000000000004">
      <c r="A442">
        <v>1772164198</v>
      </c>
      <c r="B442" t="s">
        <v>6</v>
      </c>
      <c r="C442" t="s">
        <v>7</v>
      </c>
      <c r="D442">
        <v>5189.59</v>
      </c>
      <c r="E442">
        <v>5190.53</v>
      </c>
      <c r="F442">
        <v>5188.29</v>
      </c>
      <c r="H442" s="1">
        <f t="shared" si="18"/>
        <v>46080.159699074073</v>
      </c>
      <c r="I442" s="2">
        <f t="shared" si="19"/>
        <v>46080.159722222219</v>
      </c>
      <c r="J442">
        <f t="shared" si="20"/>
        <v>1772164200</v>
      </c>
    </row>
    <row r="443" spans="1:10" x14ac:dyDescent="0.55000000000000004">
      <c r="A443">
        <v>1772164498</v>
      </c>
      <c r="B443" t="s">
        <v>6</v>
      </c>
      <c r="C443" t="s">
        <v>7</v>
      </c>
      <c r="D443">
        <v>5184</v>
      </c>
      <c r="E443">
        <v>5190.9399999999996</v>
      </c>
      <c r="F443">
        <v>5186.79</v>
      </c>
      <c r="H443" s="1">
        <f t="shared" si="18"/>
        <v>46080.163171296299</v>
      </c>
      <c r="I443" s="2">
        <f t="shared" si="19"/>
        <v>46080.163194444445</v>
      </c>
      <c r="J443">
        <f t="shared" si="20"/>
        <v>1772164500</v>
      </c>
    </row>
    <row r="444" spans="1:10" x14ac:dyDescent="0.55000000000000004">
      <c r="A444">
        <v>1772164798</v>
      </c>
      <c r="B444" t="s">
        <v>6</v>
      </c>
      <c r="C444" t="s">
        <v>7</v>
      </c>
      <c r="D444">
        <v>5185.32</v>
      </c>
      <c r="E444">
        <v>5189.0600000000004</v>
      </c>
      <c r="F444">
        <v>5185.5200000000004</v>
      </c>
      <c r="H444" s="1">
        <f t="shared" si="18"/>
        <v>46080.166643518518</v>
      </c>
      <c r="I444" s="2">
        <f t="shared" si="19"/>
        <v>46080.166666666664</v>
      </c>
      <c r="J444">
        <f t="shared" si="20"/>
        <v>1772164800</v>
      </c>
    </row>
    <row r="445" spans="1:10" x14ac:dyDescent="0.55000000000000004">
      <c r="A445">
        <v>1772165098</v>
      </c>
      <c r="B445" t="s">
        <v>6</v>
      </c>
      <c r="C445" t="s">
        <v>7</v>
      </c>
      <c r="D445">
        <v>5185.8900000000003</v>
      </c>
      <c r="E445">
        <v>5188.4799999999996</v>
      </c>
      <c r="F445">
        <v>5185.5</v>
      </c>
      <c r="H445" s="1">
        <f t="shared" si="18"/>
        <v>46080.170115740737</v>
      </c>
      <c r="I445" s="2">
        <f t="shared" si="19"/>
        <v>46080.170138888891</v>
      </c>
      <c r="J445">
        <f t="shared" si="20"/>
        <v>1772165100</v>
      </c>
    </row>
    <row r="446" spans="1:10" x14ac:dyDescent="0.55000000000000004">
      <c r="A446">
        <v>1772165398</v>
      </c>
      <c r="B446" t="s">
        <v>6</v>
      </c>
      <c r="C446" t="s">
        <v>7</v>
      </c>
      <c r="D446">
        <v>5186.6099999999997</v>
      </c>
      <c r="E446">
        <v>5187.63</v>
      </c>
      <c r="F446">
        <v>5185.05</v>
      </c>
      <c r="H446" s="1">
        <f t="shared" si="18"/>
        <v>46080.173587962963</v>
      </c>
      <c r="I446" s="2">
        <f t="shared" si="19"/>
        <v>46080.173611111109</v>
      </c>
      <c r="J446">
        <f t="shared" si="20"/>
        <v>1772165400</v>
      </c>
    </row>
    <row r="447" spans="1:10" x14ac:dyDescent="0.55000000000000004">
      <c r="A447">
        <v>1772165698</v>
      </c>
      <c r="B447" t="s">
        <v>6</v>
      </c>
      <c r="C447" t="s">
        <v>7</v>
      </c>
      <c r="D447">
        <v>5184.83</v>
      </c>
      <c r="E447">
        <v>5187.21</v>
      </c>
      <c r="F447">
        <v>5184.76</v>
      </c>
      <c r="H447" s="1">
        <f t="shared" si="18"/>
        <v>46080.177060185189</v>
      </c>
      <c r="I447" s="2">
        <f t="shared" si="19"/>
        <v>46080.177083333336</v>
      </c>
      <c r="J447">
        <f t="shared" si="20"/>
        <v>1772165700</v>
      </c>
    </row>
    <row r="448" spans="1:10" x14ac:dyDescent="0.55000000000000004">
      <c r="A448">
        <v>1772165998</v>
      </c>
      <c r="B448" t="s">
        <v>6</v>
      </c>
      <c r="C448" t="s">
        <v>7</v>
      </c>
      <c r="D448">
        <v>5187.8599999999997</v>
      </c>
      <c r="E448">
        <v>5187.5200000000004</v>
      </c>
      <c r="F448">
        <v>5183.2700000000004</v>
      </c>
      <c r="H448" s="1">
        <f t="shared" si="18"/>
        <v>46080.180532407408</v>
      </c>
      <c r="I448" s="2">
        <f t="shared" si="19"/>
        <v>46080.180555555555</v>
      </c>
      <c r="J448">
        <f t="shared" si="20"/>
        <v>1772166000</v>
      </c>
    </row>
    <row r="449" spans="1:10" x14ac:dyDescent="0.55000000000000004">
      <c r="A449">
        <v>1772166298</v>
      </c>
      <c r="B449" t="s">
        <v>6</v>
      </c>
      <c r="C449" t="s">
        <v>7</v>
      </c>
      <c r="D449">
        <v>5187.37</v>
      </c>
      <c r="E449">
        <v>5188.1400000000003</v>
      </c>
      <c r="F449">
        <v>5184.7299999999996</v>
      </c>
      <c r="H449" s="1">
        <f t="shared" si="18"/>
        <v>46080.184004629627</v>
      </c>
      <c r="I449" s="2">
        <f t="shared" si="19"/>
        <v>46080.184027777781</v>
      </c>
      <c r="J449">
        <f t="shared" si="20"/>
        <v>1772166300</v>
      </c>
    </row>
    <row r="450" spans="1:10" x14ac:dyDescent="0.55000000000000004">
      <c r="A450">
        <v>1772166598</v>
      </c>
      <c r="B450" t="s">
        <v>6</v>
      </c>
      <c r="C450" t="s">
        <v>7</v>
      </c>
      <c r="D450">
        <v>5186.79</v>
      </c>
      <c r="E450">
        <v>5187.82</v>
      </c>
      <c r="F450">
        <v>5185.09</v>
      </c>
      <c r="H450" s="1">
        <f t="shared" ref="H450:H501" si="21">(A450/86400)+25569</f>
        <v>46080.187476851846</v>
      </c>
      <c r="I450" s="2">
        <f t="shared" ref="I450:I501" si="22">CEILING(INT(H450*1440)/1440*288,1)/288</f>
        <v>46080.1875</v>
      </c>
      <c r="J450">
        <f t="shared" si="20"/>
        <v>1772166600</v>
      </c>
    </row>
    <row r="451" spans="1:10" x14ac:dyDescent="0.55000000000000004">
      <c r="A451">
        <v>1772166898</v>
      </c>
      <c r="B451" t="s">
        <v>6</v>
      </c>
      <c r="C451" t="s">
        <v>7</v>
      </c>
      <c r="D451">
        <v>5187.75</v>
      </c>
      <c r="E451">
        <v>5188.18</v>
      </c>
      <c r="F451">
        <v>5185.93</v>
      </c>
      <c r="H451" s="1">
        <f t="shared" si="21"/>
        <v>46080.190949074073</v>
      </c>
      <c r="I451" s="2">
        <f t="shared" si="22"/>
        <v>46080.190972222219</v>
      </c>
      <c r="J451">
        <f t="shared" ref="J451:J501" si="23">MROUND((I451-25569)*86400,300)</f>
        <v>1772166900</v>
      </c>
    </row>
    <row r="452" spans="1:10" x14ac:dyDescent="0.55000000000000004">
      <c r="A452">
        <v>1772167198</v>
      </c>
      <c r="B452" t="s">
        <v>6</v>
      </c>
      <c r="C452" t="s">
        <v>7</v>
      </c>
      <c r="D452">
        <v>5187.34</v>
      </c>
      <c r="E452">
        <v>5188.1499999999996</v>
      </c>
      <c r="F452">
        <v>5186.38</v>
      </c>
      <c r="H452" s="1">
        <f t="shared" si="21"/>
        <v>46080.194421296299</v>
      </c>
      <c r="I452" s="2">
        <f t="shared" si="22"/>
        <v>46080.194444444445</v>
      </c>
      <c r="J452">
        <f t="shared" si="23"/>
        <v>1772167200</v>
      </c>
    </row>
    <row r="453" spans="1:10" x14ac:dyDescent="0.55000000000000004">
      <c r="A453">
        <v>1772167498</v>
      </c>
      <c r="B453" t="s">
        <v>6</v>
      </c>
      <c r="C453" t="s">
        <v>7</v>
      </c>
      <c r="D453">
        <v>5185.67</v>
      </c>
      <c r="E453">
        <v>5187.84</v>
      </c>
      <c r="F453">
        <v>5186.03</v>
      </c>
      <c r="H453" s="1">
        <f t="shared" si="21"/>
        <v>46080.197893518518</v>
      </c>
      <c r="I453" s="2">
        <f t="shared" si="22"/>
        <v>46080.197916666664</v>
      </c>
      <c r="J453">
        <f t="shared" si="23"/>
        <v>1772167500</v>
      </c>
    </row>
    <row r="454" spans="1:10" x14ac:dyDescent="0.55000000000000004">
      <c r="A454">
        <v>1772167798</v>
      </c>
      <c r="B454" t="s">
        <v>6</v>
      </c>
      <c r="C454" t="s">
        <v>7</v>
      </c>
      <c r="D454">
        <v>5183.22</v>
      </c>
      <c r="E454">
        <v>5186.8999999999996</v>
      </c>
      <c r="F454">
        <v>5184.54</v>
      </c>
      <c r="H454" s="1">
        <f t="shared" si="21"/>
        <v>46080.201365740737</v>
      </c>
      <c r="I454" s="2">
        <f t="shared" si="22"/>
        <v>46080.201388888891</v>
      </c>
      <c r="J454">
        <f t="shared" si="23"/>
        <v>1772167800</v>
      </c>
    </row>
    <row r="455" spans="1:10" x14ac:dyDescent="0.55000000000000004">
      <c r="A455">
        <v>1772168098</v>
      </c>
      <c r="B455" t="s">
        <v>6</v>
      </c>
      <c r="C455" t="s">
        <v>7</v>
      </c>
      <c r="D455">
        <v>5181.88</v>
      </c>
      <c r="E455">
        <v>5185.6899999999996</v>
      </c>
      <c r="F455">
        <v>5182.72</v>
      </c>
      <c r="H455" s="1">
        <f t="shared" si="21"/>
        <v>46080.204837962963</v>
      </c>
      <c r="I455" s="2">
        <f t="shared" si="22"/>
        <v>46080.204861111109</v>
      </c>
      <c r="J455">
        <f t="shared" si="23"/>
        <v>1772168100</v>
      </c>
    </row>
    <row r="456" spans="1:10" x14ac:dyDescent="0.55000000000000004">
      <c r="A456">
        <v>1772168398</v>
      </c>
      <c r="B456" t="s">
        <v>6</v>
      </c>
      <c r="C456" t="s">
        <v>7</v>
      </c>
      <c r="D456">
        <v>5184.54</v>
      </c>
      <c r="E456">
        <v>5184.8900000000003</v>
      </c>
      <c r="F456">
        <v>5181.87</v>
      </c>
      <c r="H456" s="1">
        <f t="shared" si="21"/>
        <v>46080.208310185189</v>
      </c>
      <c r="I456" s="2">
        <f t="shared" si="22"/>
        <v>46080.208333333336</v>
      </c>
      <c r="J456">
        <f t="shared" si="23"/>
        <v>1772168400</v>
      </c>
    </row>
    <row r="457" spans="1:10" x14ac:dyDescent="0.55000000000000004">
      <c r="A457">
        <v>1772168698</v>
      </c>
      <c r="B457" t="s">
        <v>6</v>
      </c>
      <c r="C457" t="s">
        <v>7</v>
      </c>
      <c r="D457">
        <v>5185.09</v>
      </c>
      <c r="E457">
        <v>5185.04</v>
      </c>
      <c r="F457">
        <v>5182.6499999999996</v>
      </c>
      <c r="H457" s="1">
        <f t="shared" si="21"/>
        <v>46080.211782407408</v>
      </c>
      <c r="I457" s="2">
        <f t="shared" si="22"/>
        <v>46080.211805555555</v>
      </c>
      <c r="J457">
        <f t="shared" si="23"/>
        <v>1772168700</v>
      </c>
    </row>
    <row r="458" spans="1:10" x14ac:dyDescent="0.55000000000000004">
      <c r="A458">
        <v>1772168998</v>
      </c>
      <c r="B458" t="s">
        <v>6</v>
      </c>
      <c r="C458" t="s">
        <v>7</v>
      </c>
      <c r="D458">
        <v>5187.34</v>
      </c>
      <c r="E458">
        <v>5186.03</v>
      </c>
      <c r="F458">
        <v>5183.37</v>
      </c>
      <c r="H458" s="1">
        <f t="shared" si="21"/>
        <v>46080.215254629627</v>
      </c>
      <c r="I458" s="2">
        <f t="shared" si="22"/>
        <v>46080.215277777781</v>
      </c>
      <c r="J458">
        <f t="shared" si="23"/>
        <v>1772169000</v>
      </c>
    </row>
    <row r="459" spans="1:10" x14ac:dyDescent="0.55000000000000004">
      <c r="A459">
        <v>1772169298</v>
      </c>
      <c r="B459" t="s">
        <v>6</v>
      </c>
      <c r="C459" t="s">
        <v>7</v>
      </c>
      <c r="D459">
        <v>5186.4799999999996</v>
      </c>
      <c r="E459">
        <v>5186.67</v>
      </c>
      <c r="F459">
        <v>5184.41</v>
      </c>
      <c r="H459" s="1">
        <f t="shared" si="21"/>
        <v>46080.218726851846</v>
      </c>
      <c r="I459" s="2">
        <f t="shared" si="22"/>
        <v>46080.21875</v>
      </c>
      <c r="J459">
        <f t="shared" si="23"/>
        <v>1772169300</v>
      </c>
    </row>
    <row r="460" spans="1:10" x14ac:dyDescent="0.55000000000000004">
      <c r="A460">
        <v>1772169598</v>
      </c>
      <c r="B460" t="s">
        <v>6</v>
      </c>
      <c r="C460" t="s">
        <v>7</v>
      </c>
      <c r="D460">
        <v>5189.16</v>
      </c>
      <c r="E460">
        <v>5188.2</v>
      </c>
      <c r="F460">
        <v>5185.3500000000004</v>
      </c>
      <c r="H460" s="1">
        <f t="shared" si="21"/>
        <v>46080.222199074073</v>
      </c>
      <c r="I460" s="2">
        <f t="shared" si="22"/>
        <v>46080.222222222219</v>
      </c>
      <c r="J460">
        <f t="shared" si="23"/>
        <v>1772169600</v>
      </c>
    </row>
    <row r="461" spans="1:10" x14ac:dyDescent="0.55000000000000004">
      <c r="A461">
        <v>1772169898</v>
      </c>
      <c r="B461" t="s">
        <v>6</v>
      </c>
      <c r="C461" t="s">
        <v>7</v>
      </c>
      <c r="D461">
        <v>5194.8</v>
      </c>
      <c r="E461">
        <v>5191.62</v>
      </c>
      <c r="F461">
        <v>5187.3500000000004</v>
      </c>
      <c r="H461" s="1">
        <f t="shared" si="21"/>
        <v>46080.225671296299</v>
      </c>
      <c r="I461" s="2">
        <f t="shared" si="22"/>
        <v>46080.225694444445</v>
      </c>
      <c r="J461">
        <f t="shared" si="23"/>
        <v>1772169900</v>
      </c>
    </row>
    <row r="462" spans="1:10" x14ac:dyDescent="0.55000000000000004">
      <c r="A462">
        <v>1772170198</v>
      </c>
      <c r="B462" t="s">
        <v>6</v>
      </c>
      <c r="C462" t="s">
        <v>7</v>
      </c>
      <c r="D462">
        <v>5196.26</v>
      </c>
      <c r="E462">
        <v>5195.07</v>
      </c>
      <c r="F462">
        <v>5191</v>
      </c>
      <c r="H462" s="1">
        <f t="shared" si="21"/>
        <v>46080.229143518518</v>
      </c>
      <c r="I462" s="2">
        <f t="shared" si="22"/>
        <v>46080.229166666664</v>
      </c>
      <c r="J462">
        <f t="shared" si="23"/>
        <v>1772170200</v>
      </c>
    </row>
    <row r="463" spans="1:10" x14ac:dyDescent="0.55000000000000004">
      <c r="A463">
        <v>1772170498</v>
      </c>
      <c r="B463" t="s">
        <v>6</v>
      </c>
      <c r="C463" t="s">
        <v>7</v>
      </c>
      <c r="D463">
        <v>5194.54</v>
      </c>
      <c r="E463">
        <v>5196.51</v>
      </c>
      <c r="F463">
        <v>5191.21</v>
      </c>
      <c r="H463" s="1">
        <f t="shared" si="21"/>
        <v>46080.232615740737</v>
      </c>
      <c r="I463" s="2">
        <f t="shared" si="22"/>
        <v>46080.232638888891</v>
      </c>
      <c r="J463">
        <f t="shared" si="23"/>
        <v>1772170500</v>
      </c>
    </row>
    <row r="464" spans="1:10" x14ac:dyDescent="0.55000000000000004">
      <c r="A464">
        <v>1772170798</v>
      </c>
      <c r="B464" t="s">
        <v>6</v>
      </c>
      <c r="C464" t="s">
        <v>7</v>
      </c>
      <c r="D464">
        <v>5191.87</v>
      </c>
      <c r="E464">
        <v>5196.3100000000004</v>
      </c>
      <c r="F464">
        <v>5191.87</v>
      </c>
      <c r="H464" s="1">
        <f t="shared" si="21"/>
        <v>46080.236087962963</v>
      </c>
      <c r="I464" s="2">
        <f t="shared" si="22"/>
        <v>46080.236111111109</v>
      </c>
      <c r="J464">
        <f t="shared" si="23"/>
        <v>1772170800</v>
      </c>
    </row>
    <row r="465" spans="1:10" x14ac:dyDescent="0.55000000000000004">
      <c r="A465">
        <v>1772171098</v>
      </c>
      <c r="B465" t="s">
        <v>6</v>
      </c>
      <c r="C465" t="s">
        <v>7</v>
      </c>
      <c r="D465">
        <v>5191.26</v>
      </c>
      <c r="E465">
        <v>5195.78</v>
      </c>
      <c r="F465">
        <v>5192.07</v>
      </c>
      <c r="H465" s="1">
        <f t="shared" si="21"/>
        <v>46080.239560185189</v>
      </c>
      <c r="I465" s="2">
        <f t="shared" si="22"/>
        <v>46080.239583333336</v>
      </c>
      <c r="J465">
        <f t="shared" si="23"/>
        <v>1772171100</v>
      </c>
    </row>
    <row r="466" spans="1:10" x14ac:dyDescent="0.55000000000000004">
      <c r="A466">
        <v>1772171398</v>
      </c>
      <c r="B466" t="s">
        <v>6</v>
      </c>
      <c r="C466" t="s">
        <v>7</v>
      </c>
      <c r="D466">
        <v>5194.8599999999997</v>
      </c>
      <c r="E466">
        <v>5196.72</v>
      </c>
      <c r="F466">
        <v>5192.0200000000004</v>
      </c>
      <c r="H466" s="1">
        <f t="shared" si="21"/>
        <v>46080.243032407408</v>
      </c>
      <c r="I466" s="2">
        <f t="shared" si="22"/>
        <v>46080.243055555555</v>
      </c>
      <c r="J466">
        <f t="shared" si="23"/>
        <v>1772171400</v>
      </c>
    </row>
    <row r="467" spans="1:10" x14ac:dyDescent="0.55000000000000004">
      <c r="A467">
        <v>1772171698</v>
      </c>
      <c r="B467" t="s">
        <v>6</v>
      </c>
      <c r="C467" t="s">
        <v>7</v>
      </c>
      <c r="D467">
        <v>5197.92</v>
      </c>
      <c r="E467">
        <v>5199.0600000000004</v>
      </c>
      <c r="F467">
        <v>5193.3100000000004</v>
      </c>
      <c r="H467" s="1">
        <f t="shared" si="21"/>
        <v>46080.246504629627</v>
      </c>
      <c r="I467" s="2">
        <f t="shared" si="22"/>
        <v>46080.246527777781</v>
      </c>
      <c r="J467">
        <f t="shared" si="23"/>
        <v>1772171700</v>
      </c>
    </row>
    <row r="468" spans="1:10" x14ac:dyDescent="0.55000000000000004">
      <c r="A468">
        <v>1772171998</v>
      </c>
      <c r="B468" t="s">
        <v>6</v>
      </c>
      <c r="C468" t="s">
        <v>7</v>
      </c>
      <c r="D468">
        <v>5193.54</v>
      </c>
      <c r="E468">
        <v>5199.49</v>
      </c>
      <c r="F468">
        <v>5193.62</v>
      </c>
      <c r="H468" s="1">
        <f t="shared" si="21"/>
        <v>46080.249976851846</v>
      </c>
      <c r="I468" s="2">
        <f t="shared" si="22"/>
        <v>46080.25</v>
      </c>
      <c r="J468">
        <f t="shared" si="23"/>
        <v>1772172000</v>
      </c>
    </row>
    <row r="469" spans="1:10" x14ac:dyDescent="0.55000000000000004">
      <c r="A469">
        <v>1772172298</v>
      </c>
      <c r="B469" t="s">
        <v>6</v>
      </c>
      <c r="C469" t="s">
        <v>7</v>
      </c>
      <c r="D469">
        <v>5194.7299999999996</v>
      </c>
      <c r="E469">
        <v>5198.6099999999997</v>
      </c>
      <c r="F469">
        <v>5193.96</v>
      </c>
      <c r="H469" s="1">
        <f t="shared" si="21"/>
        <v>46080.253449074073</v>
      </c>
      <c r="I469" s="2">
        <f t="shared" si="22"/>
        <v>46080.253472222219</v>
      </c>
      <c r="J469">
        <f t="shared" si="23"/>
        <v>1772172300</v>
      </c>
    </row>
    <row r="470" spans="1:10" x14ac:dyDescent="0.55000000000000004">
      <c r="A470">
        <v>1772172598</v>
      </c>
      <c r="B470" t="s">
        <v>6</v>
      </c>
      <c r="C470" t="s">
        <v>7</v>
      </c>
      <c r="D470">
        <v>5197.1400000000003</v>
      </c>
      <c r="E470">
        <v>5198.97</v>
      </c>
      <c r="F470">
        <v>5194.7299999999996</v>
      </c>
      <c r="H470" s="1">
        <f t="shared" si="21"/>
        <v>46080.256921296299</v>
      </c>
      <c r="I470" s="2">
        <f t="shared" si="22"/>
        <v>46080.256944444445</v>
      </c>
      <c r="J470">
        <f t="shared" si="23"/>
        <v>1772172600</v>
      </c>
    </row>
    <row r="471" spans="1:10" x14ac:dyDescent="0.55000000000000004">
      <c r="A471">
        <v>1772172898</v>
      </c>
      <c r="B471" t="s">
        <v>6</v>
      </c>
      <c r="C471" t="s">
        <v>7</v>
      </c>
      <c r="D471">
        <v>5195.58</v>
      </c>
      <c r="E471">
        <v>5199.53</v>
      </c>
      <c r="F471">
        <v>5195.2700000000004</v>
      </c>
      <c r="H471" s="1">
        <f t="shared" si="21"/>
        <v>46080.260393518518</v>
      </c>
      <c r="I471" s="2">
        <f t="shared" si="22"/>
        <v>46080.260416666664</v>
      </c>
      <c r="J471">
        <f t="shared" si="23"/>
        <v>1772172900</v>
      </c>
    </row>
    <row r="472" spans="1:10" x14ac:dyDescent="0.55000000000000004">
      <c r="A472">
        <v>1772173198</v>
      </c>
      <c r="B472" t="s">
        <v>6</v>
      </c>
      <c r="C472" t="s">
        <v>7</v>
      </c>
      <c r="D472">
        <v>5195</v>
      </c>
      <c r="E472">
        <v>5198.58</v>
      </c>
      <c r="F472">
        <v>5195.1499999999996</v>
      </c>
      <c r="H472" s="1">
        <f t="shared" si="21"/>
        <v>46080.263865740737</v>
      </c>
      <c r="I472" s="2">
        <f t="shared" si="22"/>
        <v>46080.263888888891</v>
      </c>
      <c r="J472">
        <f t="shared" si="23"/>
        <v>1772173200</v>
      </c>
    </row>
    <row r="473" spans="1:10" x14ac:dyDescent="0.55000000000000004">
      <c r="A473">
        <v>1772173498</v>
      </c>
      <c r="B473" t="s">
        <v>6</v>
      </c>
      <c r="C473" t="s">
        <v>7</v>
      </c>
      <c r="D473">
        <v>5193.22</v>
      </c>
      <c r="E473">
        <v>5197.26</v>
      </c>
      <c r="F473">
        <v>5193.9799999999996</v>
      </c>
      <c r="H473" s="1">
        <f t="shared" si="21"/>
        <v>46080.267337962963</v>
      </c>
      <c r="I473" s="2">
        <f t="shared" si="22"/>
        <v>46080.267361111109</v>
      </c>
      <c r="J473">
        <f t="shared" si="23"/>
        <v>1772173500</v>
      </c>
    </row>
    <row r="474" spans="1:10" x14ac:dyDescent="0.55000000000000004">
      <c r="A474">
        <v>1772173798</v>
      </c>
      <c r="B474" t="s">
        <v>6</v>
      </c>
      <c r="C474" t="s">
        <v>7</v>
      </c>
      <c r="D474">
        <v>5192.34</v>
      </c>
      <c r="E474">
        <v>5196.75</v>
      </c>
      <c r="F474">
        <v>5193.26</v>
      </c>
      <c r="H474" s="1">
        <f t="shared" si="21"/>
        <v>46080.270810185189</v>
      </c>
      <c r="I474" s="2">
        <f t="shared" si="22"/>
        <v>46080.270833333336</v>
      </c>
      <c r="J474">
        <f t="shared" si="23"/>
        <v>1772173800</v>
      </c>
    </row>
    <row r="475" spans="1:10" x14ac:dyDescent="0.55000000000000004">
      <c r="A475">
        <v>1772174098</v>
      </c>
      <c r="B475" t="s">
        <v>6</v>
      </c>
      <c r="C475" t="s">
        <v>7</v>
      </c>
      <c r="D475">
        <v>5194.18</v>
      </c>
      <c r="E475">
        <v>5195.75</v>
      </c>
      <c r="F475">
        <v>5192.3900000000003</v>
      </c>
      <c r="H475" s="1">
        <f t="shared" si="21"/>
        <v>46080.274282407408</v>
      </c>
      <c r="I475" s="2">
        <f t="shared" si="22"/>
        <v>46080.274305555555</v>
      </c>
      <c r="J475">
        <f t="shared" si="23"/>
        <v>1772174100</v>
      </c>
    </row>
    <row r="476" spans="1:10" x14ac:dyDescent="0.55000000000000004">
      <c r="A476">
        <v>1772174398</v>
      </c>
      <c r="B476" t="s">
        <v>6</v>
      </c>
      <c r="C476" t="s">
        <v>7</v>
      </c>
      <c r="D476">
        <v>5193.45</v>
      </c>
      <c r="E476">
        <v>5195.8</v>
      </c>
      <c r="F476">
        <v>5192.43</v>
      </c>
      <c r="H476" s="1">
        <f t="shared" si="21"/>
        <v>46080.277754629627</v>
      </c>
      <c r="I476" s="2">
        <f t="shared" si="22"/>
        <v>46080.277777777781</v>
      </c>
      <c r="J476">
        <f t="shared" si="23"/>
        <v>1772174400</v>
      </c>
    </row>
    <row r="477" spans="1:10" x14ac:dyDescent="0.55000000000000004">
      <c r="A477">
        <v>1772174698</v>
      </c>
      <c r="B477" t="s">
        <v>6</v>
      </c>
      <c r="C477" t="s">
        <v>7</v>
      </c>
      <c r="D477">
        <v>5191.8900000000003</v>
      </c>
      <c r="E477">
        <v>5194.6400000000003</v>
      </c>
      <c r="F477">
        <v>5191.82</v>
      </c>
      <c r="H477" s="1">
        <f t="shared" si="21"/>
        <v>46080.281226851846</v>
      </c>
      <c r="I477" s="2">
        <f t="shared" si="22"/>
        <v>46080.28125</v>
      </c>
      <c r="J477">
        <f t="shared" si="23"/>
        <v>1772174700</v>
      </c>
    </row>
    <row r="478" spans="1:10" x14ac:dyDescent="0.55000000000000004">
      <c r="A478">
        <v>1772174998</v>
      </c>
      <c r="B478" t="s">
        <v>6</v>
      </c>
      <c r="C478" t="s">
        <v>7</v>
      </c>
      <c r="D478">
        <v>5188.8500000000004</v>
      </c>
      <c r="E478">
        <v>5193.34</v>
      </c>
      <c r="F478">
        <v>5189.53</v>
      </c>
      <c r="H478" s="1">
        <f t="shared" si="21"/>
        <v>46080.284699074073</v>
      </c>
      <c r="I478" s="2">
        <f t="shared" si="22"/>
        <v>46080.284722222219</v>
      </c>
      <c r="J478">
        <f t="shared" si="23"/>
        <v>1772175000</v>
      </c>
    </row>
    <row r="479" spans="1:10" x14ac:dyDescent="0.55000000000000004">
      <c r="A479">
        <v>1772175298</v>
      </c>
      <c r="B479" t="s">
        <v>6</v>
      </c>
      <c r="C479" t="s">
        <v>7</v>
      </c>
      <c r="D479">
        <v>5185.71</v>
      </c>
      <c r="E479">
        <v>5190.71</v>
      </c>
      <c r="F479">
        <v>5186.92</v>
      </c>
      <c r="H479" s="1">
        <f t="shared" si="21"/>
        <v>46080.288171296299</v>
      </c>
      <c r="I479" s="2">
        <f t="shared" si="22"/>
        <v>46080.288194444445</v>
      </c>
      <c r="J479">
        <f t="shared" si="23"/>
        <v>1772175300</v>
      </c>
    </row>
    <row r="480" spans="1:10" x14ac:dyDescent="0.55000000000000004">
      <c r="A480">
        <v>1772175598</v>
      </c>
      <c r="B480" t="s">
        <v>6</v>
      </c>
      <c r="C480" t="s">
        <v>7</v>
      </c>
      <c r="D480">
        <v>5185.28</v>
      </c>
      <c r="E480">
        <v>5188.72</v>
      </c>
      <c r="F480">
        <v>5184.51</v>
      </c>
      <c r="H480" s="1">
        <f t="shared" si="21"/>
        <v>46080.291643518518</v>
      </c>
      <c r="I480" s="2">
        <f t="shared" si="22"/>
        <v>46080.291666666664</v>
      </c>
      <c r="J480">
        <f t="shared" si="23"/>
        <v>1772175600</v>
      </c>
    </row>
    <row r="481" spans="1:10" x14ac:dyDescent="0.55000000000000004">
      <c r="A481">
        <v>1772175898</v>
      </c>
      <c r="B481" t="s">
        <v>6</v>
      </c>
      <c r="C481" t="s">
        <v>7</v>
      </c>
      <c r="D481">
        <v>5187.16</v>
      </c>
      <c r="E481">
        <v>5188.38</v>
      </c>
      <c r="F481">
        <v>5183.93</v>
      </c>
      <c r="H481" s="1">
        <f t="shared" si="21"/>
        <v>46080.295115740737</v>
      </c>
      <c r="I481" s="2">
        <f t="shared" si="22"/>
        <v>46080.295138888891</v>
      </c>
      <c r="J481">
        <f t="shared" si="23"/>
        <v>1772175900</v>
      </c>
    </row>
    <row r="482" spans="1:10" x14ac:dyDescent="0.55000000000000004">
      <c r="A482">
        <v>1772176198</v>
      </c>
      <c r="B482" t="s">
        <v>6</v>
      </c>
      <c r="C482" t="s">
        <v>7</v>
      </c>
      <c r="D482">
        <v>5181.7</v>
      </c>
      <c r="E482">
        <v>5187.93</v>
      </c>
      <c r="F482">
        <v>5181.88</v>
      </c>
      <c r="H482" s="1">
        <f t="shared" si="21"/>
        <v>46080.298587962963</v>
      </c>
      <c r="I482" s="2">
        <f t="shared" si="22"/>
        <v>46080.298611111109</v>
      </c>
      <c r="J482">
        <f t="shared" si="23"/>
        <v>1772176200</v>
      </c>
    </row>
    <row r="483" spans="1:10" x14ac:dyDescent="0.55000000000000004">
      <c r="A483">
        <v>1772176498</v>
      </c>
      <c r="B483" t="s">
        <v>6</v>
      </c>
      <c r="C483" t="s">
        <v>7</v>
      </c>
      <c r="D483">
        <v>5177.62</v>
      </c>
      <c r="E483">
        <v>5184.87</v>
      </c>
      <c r="F483">
        <v>5178.8500000000004</v>
      </c>
      <c r="H483" s="1">
        <f t="shared" si="21"/>
        <v>46080.302060185189</v>
      </c>
      <c r="I483" s="2">
        <f t="shared" si="22"/>
        <v>46080.302083333336</v>
      </c>
      <c r="J483">
        <f t="shared" si="23"/>
        <v>1772176500</v>
      </c>
    </row>
    <row r="484" spans="1:10" x14ac:dyDescent="0.55000000000000004">
      <c r="A484">
        <v>1772176798</v>
      </c>
      <c r="B484" t="s">
        <v>6</v>
      </c>
      <c r="C484" t="s">
        <v>7</v>
      </c>
      <c r="D484">
        <v>5182.82</v>
      </c>
      <c r="E484">
        <v>5183.41</v>
      </c>
      <c r="F484">
        <v>5177.16</v>
      </c>
      <c r="H484" s="1">
        <f t="shared" si="21"/>
        <v>46080.305532407408</v>
      </c>
      <c r="I484" s="2">
        <f t="shared" si="22"/>
        <v>46080.305555555555</v>
      </c>
      <c r="J484">
        <f t="shared" si="23"/>
        <v>1772176800</v>
      </c>
    </row>
    <row r="485" spans="1:10" x14ac:dyDescent="0.55000000000000004">
      <c r="A485">
        <v>1772177098</v>
      </c>
      <c r="B485" t="s">
        <v>6</v>
      </c>
      <c r="C485" t="s">
        <v>7</v>
      </c>
      <c r="D485">
        <v>5178.6400000000003</v>
      </c>
      <c r="E485">
        <v>5183.47</v>
      </c>
      <c r="F485">
        <v>5176.7</v>
      </c>
      <c r="H485" s="1">
        <f t="shared" si="21"/>
        <v>46080.309004629627</v>
      </c>
      <c r="I485" s="2">
        <f t="shared" si="22"/>
        <v>46080.309027777781</v>
      </c>
      <c r="J485">
        <f t="shared" si="23"/>
        <v>1772177100</v>
      </c>
    </row>
    <row r="486" spans="1:10" x14ac:dyDescent="0.55000000000000004">
      <c r="A486">
        <v>1772177398</v>
      </c>
      <c r="B486" t="s">
        <v>6</v>
      </c>
      <c r="C486" t="s">
        <v>7</v>
      </c>
      <c r="D486">
        <v>5180.1899999999996</v>
      </c>
      <c r="E486">
        <v>5181.8</v>
      </c>
      <c r="F486">
        <v>5175.26</v>
      </c>
      <c r="H486" s="1">
        <f t="shared" si="21"/>
        <v>46080.312476851846</v>
      </c>
      <c r="I486" s="2">
        <f t="shared" si="22"/>
        <v>46080.3125</v>
      </c>
      <c r="J486">
        <f t="shared" si="23"/>
        <v>1772177400</v>
      </c>
    </row>
    <row r="487" spans="1:10" x14ac:dyDescent="0.55000000000000004">
      <c r="A487">
        <v>1772177698</v>
      </c>
      <c r="B487" t="s">
        <v>6</v>
      </c>
      <c r="C487" t="s">
        <v>7</v>
      </c>
      <c r="D487">
        <v>5182.7</v>
      </c>
      <c r="E487">
        <v>5181.4799999999996</v>
      </c>
      <c r="F487">
        <v>5176.66</v>
      </c>
      <c r="H487" s="1">
        <f t="shared" si="21"/>
        <v>46080.315949074073</v>
      </c>
      <c r="I487" s="2">
        <f t="shared" si="22"/>
        <v>46080.315972222219</v>
      </c>
      <c r="J487">
        <f t="shared" si="23"/>
        <v>1772177700</v>
      </c>
    </row>
    <row r="488" spans="1:10" x14ac:dyDescent="0.55000000000000004">
      <c r="A488">
        <v>1772177998</v>
      </c>
      <c r="B488" t="s">
        <v>6</v>
      </c>
      <c r="C488" t="s">
        <v>7</v>
      </c>
      <c r="D488">
        <v>5180.5200000000004</v>
      </c>
      <c r="E488">
        <v>5181.4399999999996</v>
      </c>
      <c r="F488">
        <v>5177.6400000000003</v>
      </c>
      <c r="H488" s="1">
        <f t="shared" si="21"/>
        <v>46080.319421296299</v>
      </c>
      <c r="I488" s="2">
        <f t="shared" si="22"/>
        <v>46080.319444444445</v>
      </c>
      <c r="J488">
        <f t="shared" si="23"/>
        <v>1772178000</v>
      </c>
    </row>
    <row r="489" spans="1:10" x14ac:dyDescent="0.55000000000000004">
      <c r="A489">
        <v>1772178298</v>
      </c>
      <c r="B489" t="s">
        <v>6</v>
      </c>
      <c r="C489" t="s">
        <v>7</v>
      </c>
      <c r="D489">
        <v>5181.24</v>
      </c>
      <c r="E489">
        <v>5181.1400000000003</v>
      </c>
      <c r="F489">
        <v>5178.12</v>
      </c>
      <c r="H489" s="1">
        <f t="shared" si="21"/>
        <v>46080.322893518518</v>
      </c>
      <c r="I489" s="2">
        <f t="shared" si="22"/>
        <v>46080.322916666664</v>
      </c>
      <c r="J489">
        <f t="shared" si="23"/>
        <v>1772178300</v>
      </c>
    </row>
    <row r="490" spans="1:10" x14ac:dyDescent="0.55000000000000004">
      <c r="A490">
        <v>1772178598</v>
      </c>
      <c r="B490" t="s">
        <v>6</v>
      </c>
      <c r="C490" t="s">
        <v>7</v>
      </c>
      <c r="D490">
        <v>5179.6499999999996</v>
      </c>
      <c r="E490">
        <v>5180.82</v>
      </c>
      <c r="F490">
        <v>5177.6899999999996</v>
      </c>
      <c r="H490" s="1">
        <f t="shared" si="21"/>
        <v>46080.326365740737</v>
      </c>
      <c r="I490" s="2">
        <f t="shared" si="22"/>
        <v>46080.326388888891</v>
      </c>
      <c r="J490">
        <f t="shared" si="23"/>
        <v>1772178600</v>
      </c>
    </row>
    <row r="491" spans="1:10" x14ac:dyDescent="0.55000000000000004">
      <c r="A491">
        <v>1772178898</v>
      </c>
      <c r="B491" t="s">
        <v>6</v>
      </c>
      <c r="C491" t="s">
        <v>7</v>
      </c>
      <c r="D491">
        <v>5176.1000000000004</v>
      </c>
      <c r="E491">
        <v>5181.34</v>
      </c>
      <c r="F491">
        <v>5176.62</v>
      </c>
      <c r="H491" s="1">
        <f t="shared" si="21"/>
        <v>46080.329837962963</v>
      </c>
      <c r="I491" s="2">
        <f t="shared" si="22"/>
        <v>46080.329861111109</v>
      </c>
      <c r="J491">
        <f t="shared" si="23"/>
        <v>1772178900</v>
      </c>
    </row>
    <row r="492" spans="1:10" x14ac:dyDescent="0.55000000000000004">
      <c r="A492">
        <v>1772179198</v>
      </c>
      <c r="B492" t="s">
        <v>6</v>
      </c>
      <c r="C492" t="s">
        <v>7</v>
      </c>
      <c r="D492">
        <v>5180.66</v>
      </c>
      <c r="E492">
        <v>5181.55</v>
      </c>
      <c r="F492">
        <v>5176.07</v>
      </c>
      <c r="H492" s="1">
        <f t="shared" si="21"/>
        <v>46080.333310185189</v>
      </c>
      <c r="I492" s="2">
        <f t="shared" si="22"/>
        <v>46080.333333333336</v>
      </c>
      <c r="J492">
        <f t="shared" si="23"/>
        <v>1772179200</v>
      </c>
    </row>
    <row r="493" spans="1:10" x14ac:dyDescent="0.55000000000000004">
      <c r="A493">
        <v>1772179498</v>
      </c>
      <c r="B493" t="s">
        <v>6</v>
      </c>
      <c r="C493" t="s">
        <v>7</v>
      </c>
      <c r="D493">
        <v>5180.62</v>
      </c>
      <c r="E493">
        <v>5181.41</v>
      </c>
      <c r="F493">
        <v>5176.3599999999997</v>
      </c>
      <c r="H493" s="1">
        <f t="shared" si="21"/>
        <v>46080.336782407408</v>
      </c>
      <c r="I493" s="2">
        <f t="shared" si="22"/>
        <v>46080.336805555555</v>
      </c>
      <c r="J493">
        <f t="shared" si="23"/>
        <v>1772179500</v>
      </c>
    </row>
    <row r="494" spans="1:10" x14ac:dyDescent="0.55000000000000004">
      <c r="A494">
        <v>1772179798</v>
      </c>
      <c r="B494" t="s">
        <v>6</v>
      </c>
      <c r="C494" t="s">
        <v>7</v>
      </c>
      <c r="D494">
        <v>5178.43</v>
      </c>
      <c r="E494">
        <v>5181.07</v>
      </c>
      <c r="F494">
        <v>5176.78</v>
      </c>
      <c r="H494" s="1">
        <f t="shared" si="21"/>
        <v>46080.340254629627</v>
      </c>
      <c r="I494" s="2">
        <f t="shared" si="22"/>
        <v>46080.340277777781</v>
      </c>
      <c r="J494">
        <f t="shared" si="23"/>
        <v>1772179800</v>
      </c>
    </row>
    <row r="495" spans="1:10" x14ac:dyDescent="0.55000000000000004">
      <c r="A495">
        <v>1772180098</v>
      </c>
      <c r="B495" t="s">
        <v>6</v>
      </c>
      <c r="C495" t="s">
        <v>7</v>
      </c>
      <c r="D495">
        <v>5178.8999999999996</v>
      </c>
      <c r="E495">
        <v>5180.32</v>
      </c>
      <c r="F495">
        <v>5176.8900000000003</v>
      </c>
      <c r="H495" s="1">
        <f t="shared" si="21"/>
        <v>46080.343726851846</v>
      </c>
      <c r="I495" s="2">
        <f t="shared" si="22"/>
        <v>46080.34375</v>
      </c>
      <c r="J495">
        <f t="shared" si="23"/>
        <v>1772180100</v>
      </c>
    </row>
    <row r="496" spans="1:10" x14ac:dyDescent="0.55000000000000004">
      <c r="A496">
        <v>1772180398</v>
      </c>
      <c r="B496" t="s">
        <v>6</v>
      </c>
      <c r="C496" t="s">
        <v>7</v>
      </c>
      <c r="D496">
        <v>5175</v>
      </c>
      <c r="E496">
        <v>5179.68</v>
      </c>
      <c r="F496">
        <v>5175.6499999999996</v>
      </c>
      <c r="H496" s="1">
        <f t="shared" si="21"/>
        <v>46080.347199074073</v>
      </c>
      <c r="I496" s="2">
        <f t="shared" si="22"/>
        <v>46080.347222222219</v>
      </c>
      <c r="J496">
        <f t="shared" si="23"/>
        <v>1772180400</v>
      </c>
    </row>
    <row r="497" spans="1:10" x14ac:dyDescent="0.55000000000000004">
      <c r="A497">
        <v>1772180698</v>
      </c>
      <c r="B497" t="s">
        <v>6</v>
      </c>
      <c r="C497" t="s">
        <v>7</v>
      </c>
      <c r="D497">
        <v>5177.6099999999997</v>
      </c>
      <c r="E497">
        <v>5179.3900000000003</v>
      </c>
      <c r="F497">
        <v>5175.1099999999997</v>
      </c>
      <c r="H497" s="1">
        <f t="shared" si="21"/>
        <v>46080.350671296299</v>
      </c>
      <c r="I497" s="2">
        <f t="shared" si="22"/>
        <v>46080.350694444445</v>
      </c>
      <c r="J497">
        <f t="shared" si="23"/>
        <v>1772180700</v>
      </c>
    </row>
    <row r="498" spans="1:10" x14ac:dyDescent="0.55000000000000004">
      <c r="A498">
        <v>1772180998</v>
      </c>
      <c r="B498" t="s">
        <v>6</v>
      </c>
      <c r="C498" t="s">
        <v>7</v>
      </c>
      <c r="D498">
        <v>5181.78</v>
      </c>
      <c r="E498">
        <v>5180.41</v>
      </c>
      <c r="F498">
        <v>5175.76</v>
      </c>
      <c r="H498" s="1">
        <f t="shared" si="21"/>
        <v>46080.354143518518</v>
      </c>
      <c r="I498" s="2">
        <f t="shared" si="22"/>
        <v>46080.354166666664</v>
      </c>
      <c r="J498">
        <f t="shared" si="23"/>
        <v>1772181000</v>
      </c>
    </row>
    <row r="499" spans="1:10" x14ac:dyDescent="0.55000000000000004">
      <c r="A499">
        <v>1772181298</v>
      </c>
      <c r="B499" t="s">
        <v>6</v>
      </c>
      <c r="C499" t="s">
        <v>7</v>
      </c>
      <c r="D499">
        <v>5180.34</v>
      </c>
      <c r="E499">
        <v>5181.34</v>
      </c>
      <c r="F499">
        <v>5177.71</v>
      </c>
      <c r="H499" s="1">
        <f t="shared" si="21"/>
        <v>46080.357615740737</v>
      </c>
      <c r="I499" s="2">
        <f t="shared" si="22"/>
        <v>46080.357638888891</v>
      </c>
      <c r="J499">
        <f t="shared" si="23"/>
        <v>1772181300</v>
      </c>
    </row>
    <row r="500" spans="1:10" x14ac:dyDescent="0.55000000000000004">
      <c r="A500">
        <v>1772181598</v>
      </c>
      <c r="B500" t="s">
        <v>6</v>
      </c>
      <c r="C500" t="s">
        <v>7</v>
      </c>
      <c r="D500">
        <v>5180.32</v>
      </c>
      <c r="E500">
        <v>5181.47</v>
      </c>
      <c r="F500">
        <v>5178.82</v>
      </c>
      <c r="H500" s="1">
        <f t="shared" si="21"/>
        <v>46080.361087962963</v>
      </c>
      <c r="I500" s="2">
        <f t="shared" si="22"/>
        <v>46080.361111111109</v>
      </c>
      <c r="J500">
        <f t="shared" si="23"/>
        <v>1772181600</v>
      </c>
    </row>
    <row r="501" spans="1:10" x14ac:dyDescent="0.55000000000000004">
      <c r="A501">
        <v>1772181898</v>
      </c>
      <c r="B501" t="s">
        <v>6</v>
      </c>
      <c r="C501" t="s">
        <v>7</v>
      </c>
      <c r="D501">
        <v>5180</v>
      </c>
      <c r="E501">
        <v>5181.09</v>
      </c>
      <c r="F501">
        <v>5179.72</v>
      </c>
      <c r="H501" s="1">
        <f t="shared" si="21"/>
        <v>46080.364560185189</v>
      </c>
      <c r="I501" s="2">
        <f t="shared" si="22"/>
        <v>46080.364583333336</v>
      </c>
      <c r="J501">
        <f t="shared" si="23"/>
        <v>1772181900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30A0"/>
  </sheetPr>
  <dimension ref="A1:I501"/>
  <sheetViews>
    <sheetView zoomScale="70" zoomScaleNormal="70" workbookViewId="0">
      <selection activeCell="I2" sqref="I2"/>
    </sheetView>
  </sheetViews>
  <sheetFormatPr defaultRowHeight="14.4" x14ac:dyDescent="0.55000000000000004"/>
  <cols>
    <col min="1" max="1" width="10.68359375" bestFit="1" customWidth="1"/>
    <col min="7" max="7" width="26.20703125" bestFit="1" customWidth="1"/>
    <col min="8" max="8" width="14.83984375" bestFit="1" customWidth="1"/>
    <col min="9" max="9" width="17.47265625" bestFit="1" customWidth="1"/>
  </cols>
  <sheetData>
    <row r="1" spans="1:9" x14ac:dyDescent="0.55000000000000004">
      <c r="A1" t="s">
        <v>0</v>
      </c>
      <c r="B1" t="s">
        <v>1</v>
      </c>
      <c r="C1" t="s">
        <v>2</v>
      </c>
      <c r="D1" t="s">
        <v>3</v>
      </c>
      <c r="E1" t="s">
        <v>16</v>
      </c>
      <c r="G1" t="s">
        <v>27</v>
      </c>
      <c r="H1" t="s">
        <v>28</v>
      </c>
      <c r="I1" t="s">
        <v>29</v>
      </c>
    </row>
    <row r="2" spans="1:9" x14ac:dyDescent="0.55000000000000004">
      <c r="A2">
        <v>1772024998</v>
      </c>
      <c r="B2" t="s">
        <v>6</v>
      </c>
      <c r="C2" t="s">
        <v>7</v>
      </c>
      <c r="D2">
        <v>5187.2</v>
      </c>
      <c r="E2">
        <v>0</v>
      </c>
      <c r="G2" s="1">
        <f t="shared" ref="G2:G65" si="0">(A2/86400)+25569</f>
        <v>46078.548587962963</v>
      </c>
      <c r="H2" s="2">
        <f t="shared" ref="H2:H65" si="1">CEILING(INT(G2*1440)/1440*288,1)/288</f>
        <v>46078.548611111109</v>
      </c>
      <c r="I2">
        <f>MROUND((H2-25569)*86400,300)</f>
        <v>1772025000</v>
      </c>
    </row>
    <row r="3" spans="1:9" x14ac:dyDescent="0.55000000000000004">
      <c r="A3">
        <v>1772025298</v>
      </c>
      <c r="B3" t="s">
        <v>6</v>
      </c>
      <c r="C3" t="s">
        <v>7</v>
      </c>
      <c r="D3">
        <v>5187</v>
      </c>
      <c r="E3">
        <v>0</v>
      </c>
      <c r="G3" s="1">
        <f t="shared" si="0"/>
        <v>46078.552060185189</v>
      </c>
      <c r="H3" s="2">
        <f t="shared" si="1"/>
        <v>46078.552083333336</v>
      </c>
      <c r="I3">
        <f t="shared" ref="I3:I66" si="2">MROUND((H3-25569)*86400,300)</f>
        <v>1772025300</v>
      </c>
    </row>
    <row r="4" spans="1:9" x14ac:dyDescent="0.55000000000000004">
      <c r="A4">
        <v>1772025598</v>
      </c>
      <c r="B4" t="s">
        <v>6</v>
      </c>
      <c r="C4" t="s">
        <v>7</v>
      </c>
      <c r="D4">
        <v>5191.13</v>
      </c>
      <c r="E4">
        <v>0</v>
      </c>
      <c r="G4" s="1">
        <f t="shared" si="0"/>
        <v>46078.555532407408</v>
      </c>
      <c r="H4" s="2">
        <f t="shared" si="1"/>
        <v>46078.555555555555</v>
      </c>
      <c r="I4">
        <f t="shared" si="2"/>
        <v>1772025600</v>
      </c>
    </row>
    <row r="5" spans="1:9" x14ac:dyDescent="0.55000000000000004">
      <c r="A5">
        <v>1772025898</v>
      </c>
      <c r="B5" t="s">
        <v>6</v>
      </c>
      <c r="C5" t="s">
        <v>7</v>
      </c>
      <c r="D5">
        <v>5188.07</v>
      </c>
      <c r="E5">
        <v>0</v>
      </c>
      <c r="G5" s="1">
        <f t="shared" si="0"/>
        <v>46078.559004629627</v>
      </c>
      <c r="H5" s="2">
        <f t="shared" si="1"/>
        <v>46078.559027777781</v>
      </c>
      <c r="I5">
        <f t="shared" si="2"/>
        <v>1772025900</v>
      </c>
    </row>
    <row r="6" spans="1:9" x14ac:dyDescent="0.55000000000000004">
      <c r="A6">
        <v>1772026198</v>
      </c>
      <c r="B6" t="s">
        <v>6</v>
      </c>
      <c r="C6" t="s">
        <v>7</v>
      </c>
      <c r="D6">
        <v>5188.16</v>
      </c>
      <c r="E6">
        <v>0</v>
      </c>
      <c r="G6" s="1">
        <f t="shared" si="0"/>
        <v>46078.562476851846</v>
      </c>
      <c r="H6" s="2">
        <f t="shared" si="1"/>
        <v>46078.5625</v>
      </c>
      <c r="I6">
        <f t="shared" si="2"/>
        <v>1772026200</v>
      </c>
    </row>
    <row r="7" spans="1:9" x14ac:dyDescent="0.55000000000000004">
      <c r="A7">
        <v>1772026498</v>
      </c>
      <c r="B7" t="s">
        <v>6</v>
      </c>
      <c r="C7" t="s">
        <v>7</v>
      </c>
      <c r="D7">
        <v>5189.6099999999997</v>
      </c>
      <c r="E7">
        <v>0</v>
      </c>
      <c r="G7" s="1">
        <f t="shared" si="0"/>
        <v>46078.565949074073</v>
      </c>
      <c r="H7" s="2">
        <f t="shared" si="1"/>
        <v>46078.565972222219</v>
      </c>
      <c r="I7">
        <f t="shared" si="2"/>
        <v>1772026500</v>
      </c>
    </row>
    <row r="8" spans="1:9" x14ac:dyDescent="0.55000000000000004">
      <c r="A8">
        <v>1772026798</v>
      </c>
      <c r="B8" t="s">
        <v>6</v>
      </c>
      <c r="C8" t="s">
        <v>7</v>
      </c>
      <c r="D8">
        <v>5186.84</v>
      </c>
      <c r="E8">
        <v>0</v>
      </c>
      <c r="G8" s="1">
        <f t="shared" si="0"/>
        <v>46078.569421296299</v>
      </c>
      <c r="H8" s="2">
        <f t="shared" si="1"/>
        <v>46078.569444444445</v>
      </c>
      <c r="I8">
        <f t="shared" si="2"/>
        <v>1772026800</v>
      </c>
    </row>
    <row r="9" spans="1:9" x14ac:dyDescent="0.55000000000000004">
      <c r="A9">
        <v>1772027098</v>
      </c>
      <c r="B9" t="s">
        <v>6</v>
      </c>
      <c r="C9" t="s">
        <v>7</v>
      </c>
      <c r="D9">
        <v>5186.59</v>
      </c>
      <c r="E9">
        <v>0</v>
      </c>
      <c r="G9" s="1">
        <f t="shared" si="0"/>
        <v>46078.572893518518</v>
      </c>
      <c r="H9" s="2">
        <f t="shared" si="1"/>
        <v>46078.572916666664</v>
      </c>
      <c r="I9">
        <f t="shared" si="2"/>
        <v>1772027100</v>
      </c>
    </row>
    <row r="10" spans="1:9" x14ac:dyDescent="0.55000000000000004">
      <c r="A10">
        <v>1772027398</v>
      </c>
      <c r="B10" t="s">
        <v>6</v>
      </c>
      <c r="C10" t="s">
        <v>7</v>
      </c>
      <c r="D10">
        <v>5186.07</v>
      </c>
      <c r="E10">
        <v>0</v>
      </c>
      <c r="G10" s="1">
        <f t="shared" si="0"/>
        <v>46078.576365740737</v>
      </c>
      <c r="H10" s="2">
        <f t="shared" si="1"/>
        <v>46078.576388888891</v>
      </c>
      <c r="I10">
        <f t="shared" si="2"/>
        <v>1772027400</v>
      </c>
    </row>
    <row r="11" spans="1:9" x14ac:dyDescent="0.55000000000000004">
      <c r="A11">
        <v>1772027698</v>
      </c>
      <c r="B11" t="s">
        <v>6</v>
      </c>
      <c r="C11" t="s">
        <v>7</v>
      </c>
      <c r="D11">
        <v>5185.2299999999996</v>
      </c>
      <c r="E11">
        <v>0</v>
      </c>
      <c r="G11" s="1">
        <f t="shared" si="0"/>
        <v>46078.579837962963</v>
      </c>
      <c r="H11" s="2">
        <f t="shared" si="1"/>
        <v>46078.579861111109</v>
      </c>
      <c r="I11">
        <f t="shared" si="2"/>
        <v>1772027700</v>
      </c>
    </row>
    <row r="12" spans="1:9" x14ac:dyDescent="0.55000000000000004">
      <c r="A12">
        <v>1772027998</v>
      </c>
      <c r="B12" t="s">
        <v>6</v>
      </c>
      <c r="C12" t="s">
        <v>7</v>
      </c>
      <c r="D12">
        <v>5187.18</v>
      </c>
      <c r="E12">
        <v>0</v>
      </c>
      <c r="G12" s="1">
        <f t="shared" si="0"/>
        <v>46078.583310185189</v>
      </c>
      <c r="H12" s="2">
        <f t="shared" si="1"/>
        <v>46078.583333333336</v>
      </c>
      <c r="I12">
        <f t="shared" si="2"/>
        <v>1772028000</v>
      </c>
    </row>
    <row r="13" spans="1:9" x14ac:dyDescent="0.55000000000000004">
      <c r="A13">
        <v>1772028298</v>
      </c>
      <c r="B13" t="s">
        <v>6</v>
      </c>
      <c r="C13" t="s">
        <v>7</v>
      </c>
      <c r="D13">
        <v>5189.99</v>
      </c>
      <c r="E13">
        <v>0</v>
      </c>
      <c r="G13" s="1">
        <f t="shared" si="0"/>
        <v>46078.586782407408</v>
      </c>
      <c r="H13" s="2">
        <f t="shared" si="1"/>
        <v>46078.586805555555</v>
      </c>
      <c r="I13">
        <f t="shared" si="2"/>
        <v>1772028300</v>
      </c>
    </row>
    <row r="14" spans="1:9" x14ac:dyDescent="0.55000000000000004">
      <c r="A14">
        <v>1772028598</v>
      </c>
      <c r="B14" t="s">
        <v>6</v>
      </c>
      <c r="C14" t="s">
        <v>7</v>
      </c>
      <c r="D14">
        <v>5185.4399999999996</v>
      </c>
      <c r="E14">
        <v>0</v>
      </c>
      <c r="G14" s="1">
        <f t="shared" si="0"/>
        <v>46078.590254629627</v>
      </c>
      <c r="H14" s="2">
        <f t="shared" si="1"/>
        <v>46078.590277777781</v>
      </c>
      <c r="I14">
        <f>MROUND((H14-25569)*86400,300)</f>
        <v>1772028600</v>
      </c>
    </row>
    <row r="15" spans="1:9" x14ac:dyDescent="0.55000000000000004">
      <c r="A15">
        <v>1772028898</v>
      </c>
      <c r="B15" t="s">
        <v>6</v>
      </c>
      <c r="C15" t="s">
        <v>7</v>
      </c>
      <c r="D15">
        <v>5182.68</v>
      </c>
      <c r="E15">
        <v>0</v>
      </c>
      <c r="G15" s="1">
        <f t="shared" si="0"/>
        <v>46078.593726851846</v>
      </c>
      <c r="H15" s="2">
        <f t="shared" si="1"/>
        <v>46078.59375</v>
      </c>
      <c r="I15">
        <f t="shared" si="2"/>
        <v>1772028900</v>
      </c>
    </row>
    <row r="16" spans="1:9" x14ac:dyDescent="0.55000000000000004">
      <c r="A16">
        <v>1772029198</v>
      </c>
      <c r="B16" t="s">
        <v>6</v>
      </c>
      <c r="C16" t="s">
        <v>7</v>
      </c>
      <c r="D16">
        <v>5181.49</v>
      </c>
      <c r="E16">
        <v>0</v>
      </c>
      <c r="G16" s="1">
        <f t="shared" si="0"/>
        <v>46078.597199074073</v>
      </c>
      <c r="H16" s="2">
        <f t="shared" si="1"/>
        <v>46078.597222222219</v>
      </c>
      <c r="I16">
        <f t="shared" si="2"/>
        <v>1772029200</v>
      </c>
    </row>
    <row r="17" spans="1:9" x14ac:dyDescent="0.55000000000000004">
      <c r="A17">
        <v>1772029498</v>
      </c>
      <c r="B17" t="s">
        <v>6</v>
      </c>
      <c r="C17" t="s">
        <v>7</v>
      </c>
      <c r="D17">
        <v>5177.91</v>
      </c>
      <c r="E17">
        <v>0</v>
      </c>
      <c r="G17" s="1">
        <f t="shared" si="0"/>
        <v>46078.600671296299</v>
      </c>
      <c r="H17" s="2">
        <f t="shared" si="1"/>
        <v>46078.600694444445</v>
      </c>
      <c r="I17">
        <f t="shared" si="2"/>
        <v>1772029500</v>
      </c>
    </row>
    <row r="18" spans="1:9" x14ac:dyDescent="0.55000000000000004">
      <c r="A18">
        <v>1772029798</v>
      </c>
      <c r="B18" t="s">
        <v>6</v>
      </c>
      <c r="C18" t="s">
        <v>7</v>
      </c>
      <c r="D18">
        <v>5174.1400000000003</v>
      </c>
      <c r="E18">
        <v>0</v>
      </c>
      <c r="G18" s="1">
        <f t="shared" si="0"/>
        <v>46078.604143518518</v>
      </c>
      <c r="H18" s="2">
        <f t="shared" si="1"/>
        <v>46078.604166666664</v>
      </c>
      <c r="I18">
        <f t="shared" si="2"/>
        <v>1772029800</v>
      </c>
    </row>
    <row r="19" spans="1:9" x14ac:dyDescent="0.55000000000000004">
      <c r="A19">
        <v>1772030098</v>
      </c>
      <c r="B19" t="s">
        <v>6</v>
      </c>
      <c r="C19" t="s">
        <v>7</v>
      </c>
      <c r="D19">
        <v>5159.7299999999996</v>
      </c>
      <c r="E19">
        <v>0</v>
      </c>
      <c r="G19" s="1">
        <f t="shared" si="0"/>
        <v>46078.607615740737</v>
      </c>
      <c r="H19" s="2">
        <f t="shared" si="1"/>
        <v>46078.607638888891</v>
      </c>
      <c r="I19">
        <f t="shared" si="2"/>
        <v>1772030100</v>
      </c>
    </row>
    <row r="20" spans="1:9" x14ac:dyDescent="0.55000000000000004">
      <c r="A20">
        <v>1772030398</v>
      </c>
      <c r="B20" t="s">
        <v>6</v>
      </c>
      <c r="C20" t="s">
        <v>7</v>
      </c>
      <c r="D20">
        <v>5174.91</v>
      </c>
      <c r="E20">
        <v>0</v>
      </c>
      <c r="G20" s="1">
        <f t="shared" si="0"/>
        <v>46078.611087962963</v>
      </c>
      <c r="H20" s="2">
        <f t="shared" si="1"/>
        <v>46078.611111111109</v>
      </c>
      <c r="I20">
        <f t="shared" si="2"/>
        <v>1772030400</v>
      </c>
    </row>
    <row r="21" spans="1:9" x14ac:dyDescent="0.55000000000000004">
      <c r="A21">
        <v>1772030698</v>
      </c>
      <c r="B21" t="s">
        <v>6</v>
      </c>
      <c r="C21" t="s">
        <v>7</v>
      </c>
      <c r="D21">
        <v>5181.79</v>
      </c>
      <c r="E21">
        <v>0</v>
      </c>
      <c r="G21" s="1">
        <f t="shared" si="0"/>
        <v>46078.614560185189</v>
      </c>
      <c r="H21" s="2">
        <f t="shared" si="1"/>
        <v>46078.614583333336</v>
      </c>
      <c r="I21">
        <f t="shared" si="2"/>
        <v>1772030700</v>
      </c>
    </row>
    <row r="22" spans="1:9" x14ac:dyDescent="0.55000000000000004">
      <c r="A22">
        <v>1772030998</v>
      </c>
      <c r="B22" t="s">
        <v>6</v>
      </c>
      <c r="C22" t="s">
        <v>7</v>
      </c>
      <c r="D22">
        <v>5188.55</v>
      </c>
      <c r="E22">
        <v>0</v>
      </c>
      <c r="G22" s="1">
        <f t="shared" si="0"/>
        <v>46078.618032407408</v>
      </c>
      <c r="H22" s="2">
        <f t="shared" si="1"/>
        <v>46078.618055555555</v>
      </c>
      <c r="I22">
        <f t="shared" si="2"/>
        <v>1772031000</v>
      </c>
    </row>
    <row r="23" spans="1:9" x14ac:dyDescent="0.55000000000000004">
      <c r="A23">
        <v>1772031298</v>
      </c>
      <c r="B23" t="s">
        <v>6</v>
      </c>
      <c r="C23" t="s">
        <v>7</v>
      </c>
      <c r="D23">
        <v>5191.25</v>
      </c>
      <c r="E23">
        <v>0</v>
      </c>
      <c r="G23" s="1">
        <f t="shared" si="0"/>
        <v>46078.621504629627</v>
      </c>
      <c r="H23" s="2">
        <f t="shared" si="1"/>
        <v>46078.621527777781</v>
      </c>
      <c r="I23">
        <f t="shared" si="2"/>
        <v>1772031300</v>
      </c>
    </row>
    <row r="24" spans="1:9" x14ac:dyDescent="0.55000000000000004">
      <c r="A24">
        <v>1772031598</v>
      </c>
      <c r="B24" t="s">
        <v>6</v>
      </c>
      <c r="C24" t="s">
        <v>7</v>
      </c>
      <c r="D24">
        <v>5198.6400000000003</v>
      </c>
      <c r="E24">
        <v>0</v>
      </c>
      <c r="G24" s="1">
        <f t="shared" si="0"/>
        <v>46078.624976851846</v>
      </c>
      <c r="H24" s="2">
        <f t="shared" si="1"/>
        <v>46078.625</v>
      </c>
      <c r="I24">
        <f t="shared" si="2"/>
        <v>1772031600</v>
      </c>
    </row>
    <row r="25" spans="1:9" x14ac:dyDescent="0.55000000000000004">
      <c r="A25">
        <v>1772031898</v>
      </c>
      <c r="B25" t="s">
        <v>6</v>
      </c>
      <c r="C25" t="s">
        <v>7</v>
      </c>
      <c r="D25">
        <v>5195.8900000000003</v>
      </c>
      <c r="E25">
        <v>0</v>
      </c>
      <c r="G25" s="1">
        <f t="shared" si="0"/>
        <v>46078.628449074073</v>
      </c>
      <c r="H25" s="2">
        <f t="shared" si="1"/>
        <v>46078.628472222219</v>
      </c>
      <c r="I25">
        <f t="shared" si="2"/>
        <v>1772031900</v>
      </c>
    </row>
    <row r="26" spans="1:9" x14ac:dyDescent="0.55000000000000004">
      <c r="A26">
        <v>1772032198</v>
      </c>
      <c r="B26" t="s">
        <v>6</v>
      </c>
      <c r="C26" t="s">
        <v>7</v>
      </c>
      <c r="D26">
        <v>5193.17</v>
      </c>
      <c r="E26">
        <v>0</v>
      </c>
      <c r="G26" s="1">
        <f t="shared" si="0"/>
        <v>46078.631921296299</v>
      </c>
      <c r="H26" s="2">
        <f t="shared" si="1"/>
        <v>46078.631944444445</v>
      </c>
      <c r="I26">
        <f t="shared" si="2"/>
        <v>1772032200</v>
      </c>
    </row>
    <row r="27" spans="1:9" x14ac:dyDescent="0.55000000000000004">
      <c r="A27">
        <v>1772032498</v>
      </c>
      <c r="B27" t="s">
        <v>6</v>
      </c>
      <c r="C27" t="s">
        <v>7</v>
      </c>
      <c r="D27">
        <v>5188.97</v>
      </c>
      <c r="E27">
        <v>0</v>
      </c>
      <c r="G27" s="1">
        <f t="shared" si="0"/>
        <v>46078.635393518518</v>
      </c>
      <c r="H27" s="2">
        <f t="shared" si="1"/>
        <v>46078.635416666664</v>
      </c>
      <c r="I27">
        <f t="shared" si="2"/>
        <v>1772032500</v>
      </c>
    </row>
    <row r="28" spans="1:9" x14ac:dyDescent="0.55000000000000004">
      <c r="A28">
        <v>1772032798</v>
      </c>
      <c r="B28" t="s">
        <v>6</v>
      </c>
      <c r="C28" t="s">
        <v>7</v>
      </c>
      <c r="D28">
        <v>5185.46</v>
      </c>
      <c r="E28">
        <v>0</v>
      </c>
      <c r="G28" s="1">
        <f t="shared" si="0"/>
        <v>46078.638865740737</v>
      </c>
      <c r="H28" s="2">
        <f t="shared" si="1"/>
        <v>46078.638888888891</v>
      </c>
      <c r="I28">
        <f t="shared" si="2"/>
        <v>1772032800</v>
      </c>
    </row>
    <row r="29" spans="1:9" x14ac:dyDescent="0.55000000000000004">
      <c r="A29">
        <v>1772033098</v>
      </c>
      <c r="B29" t="s">
        <v>6</v>
      </c>
      <c r="C29" t="s">
        <v>7</v>
      </c>
      <c r="D29">
        <v>5180.33</v>
      </c>
      <c r="E29">
        <v>0</v>
      </c>
      <c r="G29" s="1">
        <f t="shared" si="0"/>
        <v>46078.642337962963</v>
      </c>
      <c r="H29" s="2">
        <f t="shared" si="1"/>
        <v>46078.642361111109</v>
      </c>
      <c r="I29">
        <f t="shared" si="2"/>
        <v>1772033100</v>
      </c>
    </row>
    <row r="30" spans="1:9" x14ac:dyDescent="0.55000000000000004">
      <c r="A30">
        <v>1772033398</v>
      </c>
      <c r="B30" t="s">
        <v>6</v>
      </c>
      <c r="C30" t="s">
        <v>7</v>
      </c>
      <c r="D30">
        <v>5181.68</v>
      </c>
      <c r="E30">
        <v>0</v>
      </c>
      <c r="G30" s="1">
        <f t="shared" si="0"/>
        <v>46078.645810185189</v>
      </c>
      <c r="H30" s="2">
        <f t="shared" si="1"/>
        <v>46078.645833333336</v>
      </c>
      <c r="I30">
        <f t="shared" si="2"/>
        <v>1772033400</v>
      </c>
    </row>
    <row r="31" spans="1:9" x14ac:dyDescent="0.55000000000000004">
      <c r="A31">
        <v>1772033698</v>
      </c>
      <c r="B31" t="s">
        <v>6</v>
      </c>
      <c r="C31" t="s">
        <v>7</v>
      </c>
      <c r="D31">
        <v>5187.95</v>
      </c>
      <c r="E31">
        <v>0</v>
      </c>
      <c r="G31" s="1">
        <f t="shared" si="0"/>
        <v>46078.649282407408</v>
      </c>
      <c r="H31" s="2">
        <f t="shared" si="1"/>
        <v>46078.649305555555</v>
      </c>
      <c r="I31">
        <f t="shared" si="2"/>
        <v>1772033700</v>
      </c>
    </row>
    <row r="32" spans="1:9" x14ac:dyDescent="0.55000000000000004">
      <c r="A32">
        <v>1772033998</v>
      </c>
      <c r="B32" t="s">
        <v>6</v>
      </c>
      <c r="C32" t="s">
        <v>7</v>
      </c>
      <c r="D32">
        <v>5191</v>
      </c>
      <c r="E32">
        <v>0</v>
      </c>
      <c r="G32" s="1">
        <f t="shared" si="0"/>
        <v>46078.652754629627</v>
      </c>
      <c r="H32" s="2">
        <f t="shared" si="1"/>
        <v>46078.652777777781</v>
      </c>
      <c r="I32">
        <f t="shared" si="2"/>
        <v>1772034000</v>
      </c>
    </row>
    <row r="33" spans="1:9" x14ac:dyDescent="0.55000000000000004">
      <c r="A33">
        <v>1772034298</v>
      </c>
      <c r="B33" t="s">
        <v>6</v>
      </c>
      <c r="C33" t="s">
        <v>7</v>
      </c>
      <c r="D33">
        <v>5197.8999999999996</v>
      </c>
      <c r="E33">
        <v>0</v>
      </c>
      <c r="G33" s="1">
        <f t="shared" si="0"/>
        <v>46078.656226851846</v>
      </c>
      <c r="H33" s="2">
        <f t="shared" si="1"/>
        <v>46078.65625</v>
      </c>
      <c r="I33">
        <f t="shared" si="2"/>
        <v>1772034300</v>
      </c>
    </row>
    <row r="34" spans="1:9" x14ac:dyDescent="0.55000000000000004">
      <c r="A34">
        <v>1772034598</v>
      </c>
      <c r="B34" t="s">
        <v>6</v>
      </c>
      <c r="C34" t="s">
        <v>7</v>
      </c>
      <c r="D34">
        <v>5195.4799999999996</v>
      </c>
      <c r="E34">
        <v>0</v>
      </c>
      <c r="G34" s="1">
        <f t="shared" si="0"/>
        <v>46078.659699074073</v>
      </c>
      <c r="H34" s="2">
        <f t="shared" si="1"/>
        <v>46078.659722222219</v>
      </c>
      <c r="I34">
        <f t="shared" si="2"/>
        <v>1772034600</v>
      </c>
    </row>
    <row r="35" spans="1:9" x14ac:dyDescent="0.55000000000000004">
      <c r="A35">
        <v>1772034898</v>
      </c>
      <c r="B35" t="s">
        <v>6</v>
      </c>
      <c r="C35" t="s">
        <v>7</v>
      </c>
      <c r="D35">
        <v>5194.5</v>
      </c>
      <c r="E35">
        <v>0</v>
      </c>
      <c r="G35" s="1">
        <f t="shared" si="0"/>
        <v>46078.663171296299</v>
      </c>
      <c r="H35" s="2">
        <f t="shared" si="1"/>
        <v>46078.663194444445</v>
      </c>
      <c r="I35">
        <f t="shared" si="2"/>
        <v>1772034900</v>
      </c>
    </row>
    <row r="36" spans="1:9" x14ac:dyDescent="0.55000000000000004">
      <c r="A36">
        <v>1772035198</v>
      </c>
      <c r="B36" t="s">
        <v>6</v>
      </c>
      <c r="C36" t="s">
        <v>7</v>
      </c>
      <c r="D36">
        <v>5194.37</v>
      </c>
      <c r="E36">
        <v>0</v>
      </c>
      <c r="G36" s="1">
        <f t="shared" si="0"/>
        <v>46078.666643518518</v>
      </c>
      <c r="H36" s="2">
        <f t="shared" si="1"/>
        <v>46078.666666666664</v>
      </c>
      <c r="I36">
        <f t="shared" si="2"/>
        <v>1772035200</v>
      </c>
    </row>
    <row r="37" spans="1:9" x14ac:dyDescent="0.55000000000000004">
      <c r="A37">
        <v>1772035498</v>
      </c>
      <c r="B37" t="s">
        <v>6</v>
      </c>
      <c r="C37" t="s">
        <v>7</v>
      </c>
      <c r="D37">
        <v>5191.37</v>
      </c>
      <c r="E37">
        <v>0</v>
      </c>
      <c r="G37" s="1">
        <f t="shared" si="0"/>
        <v>46078.670115740737</v>
      </c>
      <c r="H37" s="2">
        <f t="shared" si="1"/>
        <v>46078.670138888891</v>
      </c>
      <c r="I37">
        <f t="shared" si="2"/>
        <v>1772035500</v>
      </c>
    </row>
    <row r="38" spans="1:9" x14ac:dyDescent="0.55000000000000004">
      <c r="A38">
        <v>1772035798</v>
      </c>
      <c r="B38" t="s">
        <v>6</v>
      </c>
      <c r="C38" t="s">
        <v>7</v>
      </c>
      <c r="D38">
        <v>5192.5200000000004</v>
      </c>
      <c r="E38">
        <v>0</v>
      </c>
      <c r="G38" s="1">
        <f t="shared" si="0"/>
        <v>46078.673587962963</v>
      </c>
      <c r="H38" s="2">
        <f t="shared" si="1"/>
        <v>46078.673611111109</v>
      </c>
      <c r="I38">
        <f t="shared" si="2"/>
        <v>1772035800</v>
      </c>
    </row>
    <row r="39" spans="1:9" x14ac:dyDescent="0.55000000000000004">
      <c r="A39">
        <v>1772036098</v>
      </c>
      <c r="B39" t="s">
        <v>6</v>
      </c>
      <c r="C39" t="s">
        <v>7</v>
      </c>
      <c r="D39">
        <v>5197.05</v>
      </c>
      <c r="E39">
        <v>0</v>
      </c>
      <c r="G39" s="1">
        <f t="shared" si="0"/>
        <v>46078.677060185189</v>
      </c>
      <c r="H39" s="2">
        <f t="shared" si="1"/>
        <v>46078.677083333336</v>
      </c>
      <c r="I39">
        <f t="shared" si="2"/>
        <v>1772036100</v>
      </c>
    </row>
    <row r="40" spans="1:9" x14ac:dyDescent="0.55000000000000004">
      <c r="A40">
        <v>1772036398</v>
      </c>
      <c r="B40" t="s">
        <v>6</v>
      </c>
      <c r="C40" t="s">
        <v>7</v>
      </c>
      <c r="D40">
        <v>5205.29</v>
      </c>
      <c r="E40">
        <v>0</v>
      </c>
      <c r="G40" s="1">
        <f t="shared" si="0"/>
        <v>46078.680532407408</v>
      </c>
      <c r="H40" s="2">
        <f t="shared" si="1"/>
        <v>46078.680555555555</v>
      </c>
      <c r="I40">
        <f t="shared" si="2"/>
        <v>1772036400</v>
      </c>
    </row>
    <row r="41" spans="1:9" x14ac:dyDescent="0.55000000000000004">
      <c r="A41">
        <v>1772036698</v>
      </c>
      <c r="B41" t="s">
        <v>6</v>
      </c>
      <c r="C41" t="s">
        <v>7</v>
      </c>
      <c r="D41">
        <v>5203.22</v>
      </c>
      <c r="E41">
        <v>0</v>
      </c>
      <c r="G41" s="1">
        <f t="shared" si="0"/>
        <v>46078.684004629627</v>
      </c>
      <c r="H41" s="2">
        <f t="shared" si="1"/>
        <v>46078.684027777781</v>
      </c>
      <c r="I41">
        <f t="shared" si="2"/>
        <v>1772036700</v>
      </c>
    </row>
    <row r="42" spans="1:9" x14ac:dyDescent="0.55000000000000004">
      <c r="A42">
        <v>1772036998</v>
      </c>
      <c r="B42" t="s">
        <v>6</v>
      </c>
      <c r="C42" t="s">
        <v>7</v>
      </c>
      <c r="D42">
        <v>5206.5600000000004</v>
      </c>
      <c r="E42">
        <v>0</v>
      </c>
      <c r="G42" s="1">
        <f t="shared" si="0"/>
        <v>46078.687476851846</v>
      </c>
      <c r="H42" s="2">
        <f t="shared" si="1"/>
        <v>46078.6875</v>
      </c>
      <c r="I42">
        <f t="shared" si="2"/>
        <v>1772037000</v>
      </c>
    </row>
    <row r="43" spans="1:9" x14ac:dyDescent="0.55000000000000004">
      <c r="A43">
        <v>1772037298</v>
      </c>
      <c r="B43" t="s">
        <v>6</v>
      </c>
      <c r="C43" t="s">
        <v>7</v>
      </c>
      <c r="D43">
        <v>5203.3900000000003</v>
      </c>
      <c r="E43">
        <v>0</v>
      </c>
      <c r="G43" s="1">
        <f t="shared" si="0"/>
        <v>46078.690949074073</v>
      </c>
      <c r="H43" s="2">
        <f t="shared" si="1"/>
        <v>46078.690972222219</v>
      </c>
      <c r="I43">
        <f t="shared" si="2"/>
        <v>1772037300</v>
      </c>
    </row>
    <row r="44" spans="1:9" x14ac:dyDescent="0.55000000000000004">
      <c r="A44">
        <v>1772037598</v>
      </c>
      <c r="B44" t="s">
        <v>6</v>
      </c>
      <c r="C44" t="s">
        <v>7</v>
      </c>
      <c r="D44">
        <v>5207.51</v>
      </c>
      <c r="E44">
        <v>0</v>
      </c>
      <c r="G44" s="1">
        <f t="shared" si="0"/>
        <v>46078.694421296299</v>
      </c>
      <c r="H44" s="2">
        <f t="shared" si="1"/>
        <v>46078.694444444445</v>
      </c>
      <c r="I44">
        <f t="shared" si="2"/>
        <v>1772037600</v>
      </c>
    </row>
    <row r="45" spans="1:9" x14ac:dyDescent="0.55000000000000004">
      <c r="A45">
        <v>1772037898</v>
      </c>
      <c r="B45" t="s">
        <v>6</v>
      </c>
      <c r="C45" t="s">
        <v>7</v>
      </c>
      <c r="D45">
        <v>5208.18</v>
      </c>
      <c r="E45">
        <v>1</v>
      </c>
      <c r="G45" s="1">
        <f t="shared" si="0"/>
        <v>46078.697893518518</v>
      </c>
      <c r="H45" s="2">
        <f t="shared" si="1"/>
        <v>46078.697916666664</v>
      </c>
      <c r="I45">
        <f t="shared" si="2"/>
        <v>1772037900</v>
      </c>
    </row>
    <row r="46" spans="1:9" x14ac:dyDescent="0.55000000000000004">
      <c r="A46">
        <v>1772038198</v>
      </c>
      <c r="B46" t="s">
        <v>6</v>
      </c>
      <c r="C46" t="s">
        <v>7</v>
      </c>
      <c r="D46">
        <v>5211.95</v>
      </c>
      <c r="E46">
        <v>0</v>
      </c>
      <c r="G46" s="1">
        <f t="shared" si="0"/>
        <v>46078.701365740737</v>
      </c>
      <c r="H46" s="2">
        <f t="shared" si="1"/>
        <v>46078.701388888891</v>
      </c>
      <c r="I46">
        <f t="shared" si="2"/>
        <v>1772038200</v>
      </c>
    </row>
    <row r="47" spans="1:9" x14ac:dyDescent="0.55000000000000004">
      <c r="A47">
        <v>1772038498</v>
      </c>
      <c r="B47" t="s">
        <v>6</v>
      </c>
      <c r="C47" t="s">
        <v>7</v>
      </c>
      <c r="D47">
        <v>5212.3100000000004</v>
      </c>
      <c r="E47">
        <v>0</v>
      </c>
      <c r="G47" s="1">
        <f t="shared" si="0"/>
        <v>46078.704837962963</v>
      </c>
      <c r="H47" s="2">
        <f t="shared" si="1"/>
        <v>46078.704861111109</v>
      </c>
      <c r="I47">
        <f t="shared" si="2"/>
        <v>1772038500</v>
      </c>
    </row>
    <row r="48" spans="1:9" x14ac:dyDescent="0.55000000000000004">
      <c r="A48">
        <v>1772038798</v>
      </c>
      <c r="B48" t="s">
        <v>6</v>
      </c>
      <c r="C48" t="s">
        <v>7</v>
      </c>
      <c r="D48">
        <v>5210.09</v>
      </c>
      <c r="E48">
        <v>0</v>
      </c>
      <c r="G48" s="1">
        <f t="shared" si="0"/>
        <v>46078.708310185189</v>
      </c>
      <c r="H48" s="2">
        <f t="shared" si="1"/>
        <v>46078.708333333336</v>
      </c>
      <c r="I48">
        <f t="shared" si="2"/>
        <v>1772038800</v>
      </c>
    </row>
    <row r="49" spans="1:9" x14ac:dyDescent="0.55000000000000004">
      <c r="A49">
        <v>1772039098</v>
      </c>
      <c r="B49" t="s">
        <v>6</v>
      </c>
      <c r="C49" t="s">
        <v>7</v>
      </c>
      <c r="D49">
        <v>5214.6899999999996</v>
      </c>
      <c r="E49">
        <v>0</v>
      </c>
      <c r="G49" s="1">
        <f t="shared" si="0"/>
        <v>46078.711782407408</v>
      </c>
      <c r="H49" s="2">
        <f t="shared" si="1"/>
        <v>46078.711805555555</v>
      </c>
      <c r="I49">
        <f t="shared" si="2"/>
        <v>1772039100</v>
      </c>
    </row>
    <row r="50" spans="1:9" x14ac:dyDescent="0.55000000000000004">
      <c r="A50">
        <v>1772039398</v>
      </c>
      <c r="B50" t="s">
        <v>6</v>
      </c>
      <c r="C50" t="s">
        <v>7</v>
      </c>
      <c r="D50">
        <v>5215.17</v>
      </c>
      <c r="E50">
        <v>0</v>
      </c>
      <c r="G50" s="1">
        <f t="shared" si="0"/>
        <v>46078.715254629627</v>
      </c>
      <c r="H50" s="2">
        <f t="shared" si="1"/>
        <v>46078.715277777781</v>
      </c>
      <c r="I50">
        <f t="shared" si="2"/>
        <v>1772039400</v>
      </c>
    </row>
    <row r="51" spans="1:9" x14ac:dyDescent="0.55000000000000004">
      <c r="A51">
        <v>1772039698</v>
      </c>
      <c r="B51" t="s">
        <v>6</v>
      </c>
      <c r="C51" t="s">
        <v>7</v>
      </c>
      <c r="D51">
        <v>5214.53</v>
      </c>
      <c r="E51">
        <v>1</v>
      </c>
      <c r="G51" s="1">
        <f t="shared" si="0"/>
        <v>46078.718726851846</v>
      </c>
      <c r="H51" s="2">
        <f t="shared" si="1"/>
        <v>46078.71875</v>
      </c>
      <c r="I51">
        <f t="shared" si="2"/>
        <v>1772039700</v>
      </c>
    </row>
    <row r="52" spans="1:9" x14ac:dyDescent="0.55000000000000004">
      <c r="A52">
        <v>1772039998</v>
      </c>
      <c r="B52" t="s">
        <v>6</v>
      </c>
      <c r="C52" t="s">
        <v>7</v>
      </c>
      <c r="D52">
        <v>5213.2700000000004</v>
      </c>
      <c r="E52">
        <v>0</v>
      </c>
      <c r="G52" s="1">
        <f t="shared" si="0"/>
        <v>46078.722199074073</v>
      </c>
      <c r="H52" s="2">
        <f t="shared" si="1"/>
        <v>46078.722222222219</v>
      </c>
      <c r="I52">
        <f t="shared" si="2"/>
        <v>1772040000</v>
      </c>
    </row>
    <row r="53" spans="1:9" x14ac:dyDescent="0.55000000000000004">
      <c r="A53">
        <v>1772040298</v>
      </c>
      <c r="B53" t="s">
        <v>6</v>
      </c>
      <c r="C53" t="s">
        <v>7</v>
      </c>
      <c r="D53">
        <v>5213.1000000000004</v>
      </c>
      <c r="E53">
        <v>0</v>
      </c>
      <c r="G53" s="1">
        <f t="shared" si="0"/>
        <v>46078.725671296299</v>
      </c>
      <c r="H53" s="2">
        <f t="shared" si="1"/>
        <v>46078.725694444445</v>
      </c>
      <c r="I53">
        <f t="shared" si="2"/>
        <v>1772040300</v>
      </c>
    </row>
    <row r="54" spans="1:9" x14ac:dyDescent="0.55000000000000004">
      <c r="A54">
        <v>1772040598</v>
      </c>
      <c r="B54" t="s">
        <v>6</v>
      </c>
      <c r="C54" t="s">
        <v>7</v>
      </c>
      <c r="D54">
        <v>5211.8500000000004</v>
      </c>
      <c r="E54">
        <v>0</v>
      </c>
      <c r="G54" s="1">
        <f t="shared" si="0"/>
        <v>46078.729143518518</v>
      </c>
      <c r="H54" s="2">
        <f t="shared" si="1"/>
        <v>46078.729166666664</v>
      </c>
      <c r="I54">
        <f t="shared" si="2"/>
        <v>1772040600</v>
      </c>
    </row>
    <row r="55" spans="1:9" x14ac:dyDescent="0.55000000000000004">
      <c r="A55">
        <v>1772040898</v>
      </c>
      <c r="B55" t="s">
        <v>6</v>
      </c>
      <c r="C55" t="s">
        <v>7</v>
      </c>
      <c r="D55">
        <v>5213.17</v>
      </c>
      <c r="E55">
        <v>0</v>
      </c>
      <c r="G55" s="1">
        <f t="shared" si="0"/>
        <v>46078.732615740737</v>
      </c>
      <c r="H55" s="2">
        <f t="shared" si="1"/>
        <v>46078.732638888891</v>
      </c>
      <c r="I55">
        <f t="shared" si="2"/>
        <v>1772040900</v>
      </c>
    </row>
    <row r="56" spans="1:9" x14ac:dyDescent="0.55000000000000004">
      <c r="A56">
        <v>1772041198</v>
      </c>
      <c r="B56" t="s">
        <v>6</v>
      </c>
      <c r="C56" t="s">
        <v>7</v>
      </c>
      <c r="D56">
        <v>5208.33</v>
      </c>
      <c r="E56">
        <v>0</v>
      </c>
      <c r="G56" s="1">
        <f t="shared" si="0"/>
        <v>46078.736087962963</v>
      </c>
      <c r="H56" s="2">
        <f t="shared" si="1"/>
        <v>46078.736111111109</v>
      </c>
      <c r="I56">
        <f t="shared" si="2"/>
        <v>1772041200</v>
      </c>
    </row>
    <row r="57" spans="1:9" x14ac:dyDescent="0.55000000000000004">
      <c r="A57">
        <v>1772041498</v>
      </c>
      <c r="B57" t="s">
        <v>6</v>
      </c>
      <c r="C57" t="s">
        <v>7</v>
      </c>
      <c r="D57">
        <v>5206.71</v>
      </c>
      <c r="E57">
        <v>0</v>
      </c>
      <c r="G57" s="1">
        <f t="shared" si="0"/>
        <v>46078.739560185189</v>
      </c>
      <c r="H57" s="2">
        <f t="shared" si="1"/>
        <v>46078.739583333336</v>
      </c>
      <c r="I57">
        <f t="shared" si="2"/>
        <v>1772041500</v>
      </c>
    </row>
    <row r="58" spans="1:9" x14ac:dyDescent="0.55000000000000004">
      <c r="A58">
        <v>1772041798</v>
      </c>
      <c r="B58" t="s">
        <v>6</v>
      </c>
      <c r="C58" t="s">
        <v>7</v>
      </c>
      <c r="D58">
        <v>5206.32</v>
      </c>
      <c r="E58">
        <v>0</v>
      </c>
      <c r="G58" s="1">
        <f t="shared" si="0"/>
        <v>46078.743032407408</v>
      </c>
      <c r="H58" s="2">
        <f t="shared" si="1"/>
        <v>46078.743055555555</v>
      </c>
      <c r="I58">
        <f t="shared" si="2"/>
        <v>1772041800</v>
      </c>
    </row>
    <row r="59" spans="1:9" x14ac:dyDescent="0.55000000000000004">
      <c r="A59">
        <v>1772042098</v>
      </c>
      <c r="B59" t="s">
        <v>6</v>
      </c>
      <c r="C59" t="s">
        <v>7</v>
      </c>
      <c r="D59">
        <v>5206.82</v>
      </c>
      <c r="E59">
        <v>0</v>
      </c>
      <c r="G59" s="1">
        <f t="shared" si="0"/>
        <v>46078.746504629627</v>
      </c>
      <c r="H59" s="2">
        <f t="shared" si="1"/>
        <v>46078.746527777781</v>
      </c>
      <c r="I59">
        <f t="shared" si="2"/>
        <v>1772042100</v>
      </c>
    </row>
    <row r="60" spans="1:9" x14ac:dyDescent="0.55000000000000004">
      <c r="A60">
        <v>1772042398</v>
      </c>
      <c r="B60" t="s">
        <v>6</v>
      </c>
      <c r="C60" t="s">
        <v>7</v>
      </c>
      <c r="D60">
        <v>5207.3999999999996</v>
      </c>
      <c r="E60">
        <v>0</v>
      </c>
      <c r="G60" s="1">
        <f t="shared" si="0"/>
        <v>46078.749976851846</v>
      </c>
      <c r="H60" s="2">
        <f t="shared" si="1"/>
        <v>46078.75</v>
      </c>
      <c r="I60">
        <f t="shared" si="2"/>
        <v>1772042400</v>
      </c>
    </row>
    <row r="61" spans="1:9" x14ac:dyDescent="0.55000000000000004">
      <c r="A61">
        <v>1772042698</v>
      </c>
      <c r="B61" t="s">
        <v>6</v>
      </c>
      <c r="C61" t="s">
        <v>7</v>
      </c>
      <c r="D61">
        <v>5207.07</v>
      </c>
      <c r="E61">
        <v>0</v>
      </c>
      <c r="G61" s="1">
        <f t="shared" si="0"/>
        <v>46078.753449074073</v>
      </c>
      <c r="H61" s="2">
        <f t="shared" si="1"/>
        <v>46078.753472222219</v>
      </c>
      <c r="I61">
        <f t="shared" si="2"/>
        <v>1772042700</v>
      </c>
    </row>
    <row r="62" spans="1:9" x14ac:dyDescent="0.55000000000000004">
      <c r="A62">
        <v>1772042998</v>
      </c>
      <c r="B62" t="s">
        <v>6</v>
      </c>
      <c r="C62" t="s">
        <v>7</v>
      </c>
      <c r="D62">
        <v>5206.8900000000003</v>
      </c>
      <c r="E62">
        <v>0</v>
      </c>
      <c r="G62" s="1">
        <f t="shared" si="0"/>
        <v>46078.756921296299</v>
      </c>
      <c r="H62" s="2">
        <f t="shared" si="1"/>
        <v>46078.756944444445</v>
      </c>
      <c r="I62">
        <f t="shared" si="2"/>
        <v>1772043000</v>
      </c>
    </row>
    <row r="63" spans="1:9" x14ac:dyDescent="0.55000000000000004">
      <c r="A63">
        <v>1772043298</v>
      </c>
      <c r="B63" t="s">
        <v>6</v>
      </c>
      <c r="C63" t="s">
        <v>7</v>
      </c>
      <c r="D63">
        <v>5206.8</v>
      </c>
      <c r="E63">
        <v>0</v>
      </c>
      <c r="G63" s="1">
        <f t="shared" si="0"/>
        <v>46078.760393518518</v>
      </c>
      <c r="H63" s="2">
        <f t="shared" si="1"/>
        <v>46078.760416666664</v>
      </c>
      <c r="I63">
        <f t="shared" si="2"/>
        <v>1772043300</v>
      </c>
    </row>
    <row r="64" spans="1:9" x14ac:dyDescent="0.55000000000000004">
      <c r="A64">
        <v>1772043598</v>
      </c>
      <c r="B64" t="s">
        <v>6</v>
      </c>
      <c r="C64" t="s">
        <v>7</v>
      </c>
      <c r="D64">
        <v>5206.7700000000004</v>
      </c>
      <c r="E64">
        <v>1</v>
      </c>
      <c r="G64" s="1">
        <f t="shared" si="0"/>
        <v>46078.763865740737</v>
      </c>
      <c r="H64" s="2">
        <f t="shared" si="1"/>
        <v>46078.763888888891</v>
      </c>
      <c r="I64">
        <f t="shared" si="2"/>
        <v>1772043600</v>
      </c>
    </row>
    <row r="65" spans="1:9" x14ac:dyDescent="0.55000000000000004">
      <c r="A65">
        <v>1772043898</v>
      </c>
      <c r="B65" t="s">
        <v>6</v>
      </c>
      <c r="C65" t="s">
        <v>7</v>
      </c>
      <c r="D65">
        <v>5206.8</v>
      </c>
      <c r="E65">
        <v>0</v>
      </c>
      <c r="G65" s="1">
        <f t="shared" si="0"/>
        <v>46078.767337962963</v>
      </c>
      <c r="H65" s="2">
        <f t="shared" si="1"/>
        <v>46078.767361111109</v>
      </c>
      <c r="I65">
        <f t="shared" si="2"/>
        <v>1772043900</v>
      </c>
    </row>
    <row r="66" spans="1:9" x14ac:dyDescent="0.55000000000000004">
      <c r="A66">
        <v>1772044198</v>
      </c>
      <c r="B66" t="s">
        <v>6</v>
      </c>
      <c r="C66" t="s">
        <v>7</v>
      </c>
      <c r="D66">
        <v>5206.8</v>
      </c>
      <c r="E66">
        <v>1</v>
      </c>
      <c r="G66" s="1">
        <f t="shared" ref="G66:G129" si="3">(A66/86400)+25569</f>
        <v>46078.770810185189</v>
      </c>
      <c r="H66" s="2">
        <f t="shared" ref="H66:H129" si="4">CEILING(INT(G66*1440)/1440*288,1)/288</f>
        <v>46078.770833333336</v>
      </c>
      <c r="I66">
        <f t="shared" si="2"/>
        <v>1772044200</v>
      </c>
    </row>
    <row r="67" spans="1:9" x14ac:dyDescent="0.55000000000000004">
      <c r="A67">
        <v>1772044498</v>
      </c>
      <c r="B67" t="s">
        <v>6</v>
      </c>
      <c r="C67" t="s">
        <v>7</v>
      </c>
      <c r="D67">
        <v>5206.3900000000003</v>
      </c>
      <c r="E67">
        <v>0</v>
      </c>
      <c r="G67" s="1">
        <f t="shared" si="3"/>
        <v>46078.774282407408</v>
      </c>
      <c r="H67" s="2">
        <f t="shared" si="4"/>
        <v>46078.774305555555</v>
      </c>
      <c r="I67">
        <f t="shared" ref="I67:I130" si="5">MROUND((H67-25569)*86400,300)</f>
        <v>1772044500</v>
      </c>
    </row>
    <row r="68" spans="1:9" x14ac:dyDescent="0.55000000000000004">
      <c r="A68">
        <v>1772044798</v>
      </c>
      <c r="B68" t="s">
        <v>6</v>
      </c>
      <c r="C68" t="s">
        <v>7</v>
      </c>
      <c r="D68">
        <v>5205.13</v>
      </c>
      <c r="E68">
        <v>0</v>
      </c>
      <c r="G68" s="1">
        <f t="shared" si="3"/>
        <v>46078.777754629627</v>
      </c>
      <c r="H68" s="2">
        <f t="shared" si="4"/>
        <v>46078.777777777781</v>
      </c>
      <c r="I68">
        <f t="shared" si="5"/>
        <v>1772044800</v>
      </c>
    </row>
    <row r="69" spans="1:9" x14ac:dyDescent="0.55000000000000004">
      <c r="A69">
        <v>1772045098</v>
      </c>
      <c r="B69" t="s">
        <v>6</v>
      </c>
      <c r="C69" t="s">
        <v>7</v>
      </c>
      <c r="D69">
        <v>5200.95</v>
      </c>
      <c r="E69">
        <v>0</v>
      </c>
      <c r="G69" s="1">
        <f t="shared" si="3"/>
        <v>46078.781226851846</v>
      </c>
      <c r="H69" s="2">
        <f t="shared" si="4"/>
        <v>46078.78125</v>
      </c>
      <c r="I69">
        <f t="shared" si="5"/>
        <v>1772045100</v>
      </c>
    </row>
    <row r="70" spans="1:9" x14ac:dyDescent="0.55000000000000004">
      <c r="A70">
        <v>1772045398</v>
      </c>
      <c r="B70" t="s">
        <v>6</v>
      </c>
      <c r="C70" t="s">
        <v>7</v>
      </c>
      <c r="D70">
        <v>5202.58</v>
      </c>
      <c r="E70">
        <v>0</v>
      </c>
      <c r="G70" s="1">
        <f t="shared" si="3"/>
        <v>46078.784699074073</v>
      </c>
      <c r="H70" s="2">
        <f t="shared" si="4"/>
        <v>46078.784722222219</v>
      </c>
      <c r="I70">
        <f t="shared" si="5"/>
        <v>1772045400</v>
      </c>
    </row>
    <row r="71" spans="1:9" x14ac:dyDescent="0.55000000000000004">
      <c r="A71">
        <v>1772045698</v>
      </c>
      <c r="B71" t="s">
        <v>6</v>
      </c>
      <c r="C71" t="s">
        <v>7</v>
      </c>
      <c r="D71">
        <v>5202.12</v>
      </c>
      <c r="E71">
        <v>0</v>
      </c>
      <c r="G71" s="1">
        <f t="shared" si="3"/>
        <v>46078.788171296299</v>
      </c>
      <c r="H71" s="2">
        <f t="shared" si="4"/>
        <v>46078.788194444445</v>
      </c>
      <c r="I71">
        <f t="shared" si="5"/>
        <v>1772045700</v>
      </c>
    </row>
    <row r="72" spans="1:9" x14ac:dyDescent="0.55000000000000004">
      <c r="A72">
        <v>1772045998</v>
      </c>
      <c r="B72" t="s">
        <v>6</v>
      </c>
      <c r="C72" t="s">
        <v>7</v>
      </c>
      <c r="D72">
        <v>5200.91</v>
      </c>
      <c r="E72">
        <v>0</v>
      </c>
      <c r="G72" s="1">
        <f t="shared" si="3"/>
        <v>46078.791643518518</v>
      </c>
      <c r="H72" s="2">
        <f t="shared" si="4"/>
        <v>46078.791666666664</v>
      </c>
      <c r="I72">
        <f t="shared" si="5"/>
        <v>1772046000</v>
      </c>
    </row>
    <row r="73" spans="1:9" x14ac:dyDescent="0.55000000000000004">
      <c r="A73">
        <v>1772046298</v>
      </c>
      <c r="B73" t="s">
        <v>6</v>
      </c>
      <c r="C73" t="s">
        <v>7</v>
      </c>
      <c r="D73">
        <v>5194.29</v>
      </c>
      <c r="E73">
        <v>0</v>
      </c>
      <c r="G73" s="1">
        <f t="shared" si="3"/>
        <v>46078.795115740737</v>
      </c>
      <c r="H73" s="2">
        <f t="shared" si="4"/>
        <v>46078.795138888891</v>
      </c>
      <c r="I73">
        <f t="shared" si="5"/>
        <v>1772046300</v>
      </c>
    </row>
    <row r="74" spans="1:9" x14ac:dyDescent="0.55000000000000004">
      <c r="A74">
        <v>1772046598</v>
      </c>
      <c r="B74" t="s">
        <v>6</v>
      </c>
      <c r="C74" t="s">
        <v>7</v>
      </c>
      <c r="D74">
        <v>5207.04</v>
      </c>
      <c r="E74">
        <v>0</v>
      </c>
      <c r="G74" s="1">
        <f t="shared" si="3"/>
        <v>46078.798587962963</v>
      </c>
      <c r="H74" s="2">
        <f t="shared" si="4"/>
        <v>46078.798611111109</v>
      </c>
      <c r="I74">
        <f t="shared" si="5"/>
        <v>1772046600</v>
      </c>
    </row>
    <row r="75" spans="1:9" x14ac:dyDescent="0.55000000000000004">
      <c r="A75">
        <v>1772046898</v>
      </c>
      <c r="B75" t="s">
        <v>6</v>
      </c>
      <c r="C75" t="s">
        <v>7</v>
      </c>
      <c r="D75">
        <v>5200.55</v>
      </c>
      <c r="E75">
        <v>0</v>
      </c>
      <c r="G75" s="1">
        <f t="shared" si="3"/>
        <v>46078.802060185189</v>
      </c>
      <c r="H75" s="2">
        <f t="shared" si="4"/>
        <v>46078.802083333336</v>
      </c>
      <c r="I75">
        <f t="shared" si="5"/>
        <v>1772046900</v>
      </c>
    </row>
    <row r="76" spans="1:9" x14ac:dyDescent="0.55000000000000004">
      <c r="A76">
        <v>1772047198</v>
      </c>
      <c r="B76" t="s">
        <v>6</v>
      </c>
      <c r="C76" t="s">
        <v>7</v>
      </c>
      <c r="D76">
        <v>5197.32</v>
      </c>
      <c r="E76">
        <v>0</v>
      </c>
      <c r="G76" s="1">
        <f t="shared" si="3"/>
        <v>46078.805532407408</v>
      </c>
      <c r="H76" s="2">
        <f t="shared" si="4"/>
        <v>46078.805555555555</v>
      </c>
      <c r="I76">
        <f t="shared" si="5"/>
        <v>1772047200</v>
      </c>
    </row>
    <row r="77" spans="1:9" x14ac:dyDescent="0.55000000000000004">
      <c r="A77">
        <v>1772047498</v>
      </c>
      <c r="B77" t="s">
        <v>6</v>
      </c>
      <c r="C77" t="s">
        <v>7</v>
      </c>
      <c r="D77">
        <v>5202.59</v>
      </c>
      <c r="E77">
        <v>0</v>
      </c>
      <c r="G77" s="1">
        <f t="shared" si="3"/>
        <v>46078.809004629627</v>
      </c>
      <c r="H77" s="2">
        <f t="shared" si="4"/>
        <v>46078.809027777781</v>
      </c>
      <c r="I77">
        <f t="shared" si="5"/>
        <v>1772047500</v>
      </c>
    </row>
    <row r="78" spans="1:9" x14ac:dyDescent="0.55000000000000004">
      <c r="A78">
        <v>1772047798</v>
      </c>
      <c r="B78" t="s">
        <v>6</v>
      </c>
      <c r="C78" t="s">
        <v>7</v>
      </c>
      <c r="D78">
        <v>5202.51</v>
      </c>
      <c r="E78">
        <v>0</v>
      </c>
      <c r="G78" s="1">
        <f t="shared" si="3"/>
        <v>46078.812476851846</v>
      </c>
      <c r="H78" s="2">
        <f t="shared" si="4"/>
        <v>46078.8125</v>
      </c>
      <c r="I78">
        <f t="shared" si="5"/>
        <v>1772047800</v>
      </c>
    </row>
    <row r="79" spans="1:9" x14ac:dyDescent="0.55000000000000004">
      <c r="A79">
        <v>1772048098</v>
      </c>
      <c r="B79" t="s">
        <v>6</v>
      </c>
      <c r="C79" t="s">
        <v>7</v>
      </c>
      <c r="D79">
        <v>5201</v>
      </c>
      <c r="E79">
        <v>0</v>
      </c>
      <c r="G79" s="1">
        <f t="shared" si="3"/>
        <v>46078.815949074073</v>
      </c>
      <c r="H79" s="2">
        <f t="shared" si="4"/>
        <v>46078.815972222219</v>
      </c>
      <c r="I79">
        <f t="shared" si="5"/>
        <v>1772048100</v>
      </c>
    </row>
    <row r="80" spans="1:9" x14ac:dyDescent="0.55000000000000004">
      <c r="A80">
        <v>1772048398</v>
      </c>
      <c r="B80" t="s">
        <v>6</v>
      </c>
      <c r="C80" t="s">
        <v>7</v>
      </c>
      <c r="D80">
        <v>5204.32</v>
      </c>
      <c r="E80">
        <v>0</v>
      </c>
      <c r="G80" s="1">
        <f t="shared" si="3"/>
        <v>46078.819421296299</v>
      </c>
      <c r="H80" s="2">
        <f t="shared" si="4"/>
        <v>46078.819444444445</v>
      </c>
      <c r="I80">
        <f t="shared" si="5"/>
        <v>1772048400</v>
      </c>
    </row>
    <row r="81" spans="1:9" x14ac:dyDescent="0.55000000000000004">
      <c r="A81">
        <v>1772048698</v>
      </c>
      <c r="B81" t="s">
        <v>6</v>
      </c>
      <c r="C81" t="s">
        <v>7</v>
      </c>
      <c r="D81">
        <v>5205</v>
      </c>
      <c r="E81">
        <v>0</v>
      </c>
      <c r="G81" s="1">
        <f t="shared" si="3"/>
        <v>46078.822893518518</v>
      </c>
      <c r="H81" s="2">
        <f t="shared" si="4"/>
        <v>46078.822916666664</v>
      </c>
      <c r="I81">
        <f t="shared" si="5"/>
        <v>1772048700</v>
      </c>
    </row>
    <row r="82" spans="1:9" x14ac:dyDescent="0.55000000000000004">
      <c r="A82">
        <v>1772048998</v>
      </c>
      <c r="B82" t="s">
        <v>6</v>
      </c>
      <c r="C82" t="s">
        <v>7</v>
      </c>
      <c r="D82">
        <v>5204.97</v>
      </c>
      <c r="E82">
        <v>0</v>
      </c>
      <c r="G82" s="1">
        <f t="shared" si="3"/>
        <v>46078.826365740737</v>
      </c>
      <c r="H82" s="2">
        <f t="shared" si="4"/>
        <v>46078.826388888891</v>
      </c>
      <c r="I82">
        <f t="shared" si="5"/>
        <v>1772049000</v>
      </c>
    </row>
    <row r="83" spans="1:9" x14ac:dyDescent="0.55000000000000004">
      <c r="A83">
        <v>1772049298</v>
      </c>
      <c r="B83" t="s">
        <v>6</v>
      </c>
      <c r="C83" t="s">
        <v>7</v>
      </c>
      <c r="D83">
        <v>5204.87</v>
      </c>
      <c r="E83">
        <v>0</v>
      </c>
      <c r="G83" s="1">
        <f t="shared" si="3"/>
        <v>46078.829837962963</v>
      </c>
      <c r="H83" s="2">
        <f t="shared" si="4"/>
        <v>46078.829861111109</v>
      </c>
      <c r="I83">
        <f t="shared" si="5"/>
        <v>1772049300</v>
      </c>
    </row>
    <row r="84" spans="1:9" x14ac:dyDescent="0.55000000000000004">
      <c r="A84">
        <v>1772049598</v>
      </c>
      <c r="B84" t="s">
        <v>6</v>
      </c>
      <c r="C84" t="s">
        <v>7</v>
      </c>
      <c r="D84">
        <v>5201.76</v>
      </c>
      <c r="E84">
        <v>0</v>
      </c>
      <c r="G84" s="1">
        <f t="shared" si="3"/>
        <v>46078.833310185189</v>
      </c>
      <c r="H84" s="2">
        <f t="shared" si="4"/>
        <v>46078.833333333336</v>
      </c>
      <c r="I84">
        <f t="shared" si="5"/>
        <v>1772049600</v>
      </c>
    </row>
    <row r="85" spans="1:9" x14ac:dyDescent="0.55000000000000004">
      <c r="A85">
        <v>1772049898</v>
      </c>
      <c r="B85" t="s">
        <v>6</v>
      </c>
      <c r="C85" t="s">
        <v>7</v>
      </c>
      <c r="D85">
        <v>5202.46</v>
      </c>
      <c r="E85">
        <v>0</v>
      </c>
      <c r="G85" s="1">
        <f t="shared" si="3"/>
        <v>46078.836782407408</v>
      </c>
      <c r="H85" s="2">
        <f t="shared" si="4"/>
        <v>46078.836805555555</v>
      </c>
      <c r="I85">
        <f t="shared" si="5"/>
        <v>1772049900</v>
      </c>
    </row>
    <row r="86" spans="1:9" x14ac:dyDescent="0.55000000000000004">
      <c r="A86">
        <v>1772050198</v>
      </c>
      <c r="B86" t="s">
        <v>6</v>
      </c>
      <c r="C86" t="s">
        <v>7</v>
      </c>
      <c r="D86">
        <v>5195.2700000000004</v>
      </c>
      <c r="E86">
        <v>0</v>
      </c>
      <c r="G86" s="1">
        <f t="shared" si="3"/>
        <v>46078.840254629627</v>
      </c>
      <c r="H86" s="2">
        <f t="shared" si="4"/>
        <v>46078.840277777781</v>
      </c>
      <c r="I86">
        <f t="shared" si="5"/>
        <v>1772050200</v>
      </c>
    </row>
    <row r="87" spans="1:9" x14ac:dyDescent="0.55000000000000004">
      <c r="A87">
        <v>1772050498</v>
      </c>
      <c r="B87" t="s">
        <v>6</v>
      </c>
      <c r="C87" t="s">
        <v>7</v>
      </c>
      <c r="D87">
        <v>5184.8</v>
      </c>
      <c r="E87">
        <v>0</v>
      </c>
      <c r="G87" s="1">
        <f t="shared" si="3"/>
        <v>46078.843726851846</v>
      </c>
      <c r="H87" s="2">
        <f t="shared" si="4"/>
        <v>46078.84375</v>
      </c>
      <c r="I87">
        <f t="shared" si="5"/>
        <v>1772050500</v>
      </c>
    </row>
    <row r="88" spans="1:9" x14ac:dyDescent="0.55000000000000004">
      <c r="A88">
        <v>1772050798</v>
      </c>
      <c r="B88" t="s">
        <v>6</v>
      </c>
      <c r="C88" t="s">
        <v>7</v>
      </c>
      <c r="D88">
        <v>5189</v>
      </c>
      <c r="E88">
        <v>0</v>
      </c>
      <c r="G88" s="1">
        <f t="shared" si="3"/>
        <v>46078.847199074073</v>
      </c>
      <c r="H88" s="2">
        <f t="shared" si="4"/>
        <v>46078.847222222219</v>
      </c>
      <c r="I88">
        <f t="shared" si="5"/>
        <v>1772050800</v>
      </c>
    </row>
    <row r="89" spans="1:9" x14ac:dyDescent="0.55000000000000004">
      <c r="A89">
        <v>1772051098</v>
      </c>
      <c r="B89" t="s">
        <v>6</v>
      </c>
      <c r="C89" t="s">
        <v>7</v>
      </c>
      <c r="D89">
        <v>5186.1099999999997</v>
      </c>
      <c r="E89">
        <v>0</v>
      </c>
      <c r="G89" s="1">
        <f t="shared" si="3"/>
        <v>46078.850671296299</v>
      </c>
      <c r="H89" s="2">
        <f t="shared" si="4"/>
        <v>46078.850694444445</v>
      </c>
      <c r="I89">
        <f t="shared" si="5"/>
        <v>1772051100</v>
      </c>
    </row>
    <row r="90" spans="1:9" x14ac:dyDescent="0.55000000000000004">
      <c r="A90">
        <v>1772051398</v>
      </c>
      <c r="B90" t="s">
        <v>6</v>
      </c>
      <c r="C90" t="s">
        <v>7</v>
      </c>
      <c r="D90">
        <v>5188.12</v>
      </c>
      <c r="E90">
        <v>0</v>
      </c>
      <c r="G90" s="1">
        <f t="shared" si="3"/>
        <v>46078.854143518518</v>
      </c>
      <c r="H90" s="2">
        <f t="shared" si="4"/>
        <v>46078.854166666664</v>
      </c>
      <c r="I90">
        <f t="shared" si="5"/>
        <v>1772051400</v>
      </c>
    </row>
    <row r="91" spans="1:9" x14ac:dyDescent="0.55000000000000004">
      <c r="A91">
        <v>1772051698</v>
      </c>
      <c r="B91" t="s">
        <v>6</v>
      </c>
      <c r="C91" t="s">
        <v>7</v>
      </c>
      <c r="D91">
        <v>5183.41</v>
      </c>
      <c r="E91">
        <v>0</v>
      </c>
      <c r="G91" s="1">
        <f t="shared" si="3"/>
        <v>46078.857615740737</v>
      </c>
      <c r="H91" s="2">
        <f t="shared" si="4"/>
        <v>46078.857638888891</v>
      </c>
      <c r="I91">
        <f t="shared" si="5"/>
        <v>1772051700</v>
      </c>
    </row>
    <row r="92" spans="1:9" x14ac:dyDescent="0.55000000000000004">
      <c r="A92">
        <v>1772051998</v>
      </c>
      <c r="B92" t="s">
        <v>6</v>
      </c>
      <c r="C92" t="s">
        <v>7</v>
      </c>
      <c r="D92">
        <v>5181.4799999999996</v>
      </c>
      <c r="E92">
        <v>0</v>
      </c>
      <c r="G92" s="1">
        <f t="shared" si="3"/>
        <v>46078.861087962963</v>
      </c>
      <c r="H92" s="2">
        <f t="shared" si="4"/>
        <v>46078.861111111109</v>
      </c>
      <c r="I92">
        <f t="shared" si="5"/>
        <v>1772052000</v>
      </c>
    </row>
    <row r="93" spans="1:9" x14ac:dyDescent="0.55000000000000004">
      <c r="A93">
        <v>1772052298</v>
      </c>
      <c r="B93" t="s">
        <v>6</v>
      </c>
      <c r="C93" t="s">
        <v>7</v>
      </c>
      <c r="D93">
        <v>5173.57</v>
      </c>
      <c r="E93">
        <v>0</v>
      </c>
      <c r="G93" s="1">
        <f t="shared" si="3"/>
        <v>46078.864560185189</v>
      </c>
      <c r="H93" s="2">
        <f t="shared" si="4"/>
        <v>46078.864583333336</v>
      </c>
      <c r="I93">
        <f t="shared" si="5"/>
        <v>1772052300</v>
      </c>
    </row>
    <row r="94" spans="1:9" x14ac:dyDescent="0.55000000000000004">
      <c r="A94">
        <v>1772052598</v>
      </c>
      <c r="B94" t="s">
        <v>6</v>
      </c>
      <c r="C94" t="s">
        <v>7</v>
      </c>
      <c r="D94">
        <v>5178.01</v>
      </c>
      <c r="E94">
        <v>0</v>
      </c>
      <c r="G94" s="1">
        <f t="shared" si="3"/>
        <v>46078.868032407408</v>
      </c>
      <c r="H94" s="2">
        <f t="shared" si="4"/>
        <v>46078.868055555555</v>
      </c>
      <c r="I94">
        <f t="shared" si="5"/>
        <v>1772052600</v>
      </c>
    </row>
    <row r="95" spans="1:9" x14ac:dyDescent="0.55000000000000004">
      <c r="A95">
        <v>1772052898</v>
      </c>
      <c r="B95" t="s">
        <v>6</v>
      </c>
      <c r="C95" t="s">
        <v>7</v>
      </c>
      <c r="D95">
        <v>5152.16</v>
      </c>
      <c r="E95">
        <v>0</v>
      </c>
      <c r="G95" s="1">
        <f t="shared" si="3"/>
        <v>46078.871504629627</v>
      </c>
      <c r="H95" s="2">
        <f t="shared" si="4"/>
        <v>46078.871527777781</v>
      </c>
      <c r="I95">
        <f t="shared" si="5"/>
        <v>1772052900</v>
      </c>
    </row>
    <row r="96" spans="1:9" x14ac:dyDescent="0.55000000000000004">
      <c r="A96">
        <v>1772053198</v>
      </c>
      <c r="B96" t="s">
        <v>6</v>
      </c>
      <c r="C96" t="s">
        <v>7</v>
      </c>
      <c r="D96">
        <v>5156.08</v>
      </c>
      <c r="E96">
        <v>0</v>
      </c>
      <c r="G96" s="1">
        <f t="shared" si="3"/>
        <v>46078.874976851846</v>
      </c>
      <c r="H96" s="2">
        <f t="shared" si="4"/>
        <v>46078.875</v>
      </c>
      <c r="I96">
        <f t="shared" si="5"/>
        <v>1772053200</v>
      </c>
    </row>
    <row r="97" spans="1:9" x14ac:dyDescent="0.55000000000000004">
      <c r="A97">
        <v>1772053498</v>
      </c>
      <c r="B97" t="s">
        <v>6</v>
      </c>
      <c r="C97" t="s">
        <v>7</v>
      </c>
      <c r="D97">
        <v>5163.03</v>
      </c>
      <c r="E97">
        <v>0</v>
      </c>
      <c r="G97" s="1">
        <f t="shared" si="3"/>
        <v>46078.878449074073</v>
      </c>
      <c r="H97" s="2">
        <f t="shared" si="4"/>
        <v>46078.878472222219</v>
      </c>
      <c r="I97">
        <f t="shared" si="5"/>
        <v>1772053500</v>
      </c>
    </row>
    <row r="98" spans="1:9" x14ac:dyDescent="0.55000000000000004">
      <c r="A98">
        <v>1772053798</v>
      </c>
      <c r="B98" t="s">
        <v>6</v>
      </c>
      <c r="C98" t="s">
        <v>7</v>
      </c>
      <c r="D98">
        <v>5161.84</v>
      </c>
      <c r="E98">
        <v>0</v>
      </c>
      <c r="G98" s="1">
        <f t="shared" si="3"/>
        <v>46078.881921296299</v>
      </c>
      <c r="H98" s="2">
        <f t="shared" si="4"/>
        <v>46078.881944444445</v>
      </c>
      <c r="I98">
        <f t="shared" si="5"/>
        <v>1772053800</v>
      </c>
    </row>
    <row r="99" spans="1:9" x14ac:dyDescent="0.55000000000000004">
      <c r="A99">
        <v>1772054098</v>
      </c>
      <c r="B99" t="s">
        <v>6</v>
      </c>
      <c r="C99" t="s">
        <v>7</v>
      </c>
      <c r="D99">
        <v>5165.38</v>
      </c>
      <c r="E99">
        <v>0</v>
      </c>
      <c r="G99" s="1">
        <f t="shared" si="3"/>
        <v>46078.885393518518</v>
      </c>
      <c r="H99" s="2">
        <f t="shared" si="4"/>
        <v>46078.885416666664</v>
      </c>
      <c r="I99">
        <f t="shared" si="5"/>
        <v>1772054100</v>
      </c>
    </row>
    <row r="100" spans="1:9" x14ac:dyDescent="0.55000000000000004">
      <c r="A100">
        <v>1772054398</v>
      </c>
      <c r="B100" t="s">
        <v>6</v>
      </c>
      <c r="C100" t="s">
        <v>7</v>
      </c>
      <c r="D100">
        <v>5169.17</v>
      </c>
      <c r="E100">
        <v>0</v>
      </c>
      <c r="G100" s="1">
        <f t="shared" si="3"/>
        <v>46078.888865740737</v>
      </c>
      <c r="H100" s="2">
        <f t="shared" si="4"/>
        <v>46078.888888888891</v>
      </c>
      <c r="I100">
        <f t="shared" si="5"/>
        <v>1772054400</v>
      </c>
    </row>
    <row r="101" spans="1:9" x14ac:dyDescent="0.55000000000000004">
      <c r="A101">
        <v>1772054698</v>
      </c>
      <c r="B101" t="s">
        <v>6</v>
      </c>
      <c r="C101" t="s">
        <v>7</v>
      </c>
      <c r="D101">
        <v>5169.12</v>
      </c>
      <c r="E101">
        <v>0</v>
      </c>
      <c r="G101" s="1">
        <f t="shared" si="3"/>
        <v>46078.892337962963</v>
      </c>
      <c r="H101" s="2">
        <f t="shared" si="4"/>
        <v>46078.892361111109</v>
      </c>
      <c r="I101">
        <f t="shared" si="5"/>
        <v>1772054700</v>
      </c>
    </row>
    <row r="102" spans="1:9" x14ac:dyDescent="0.55000000000000004">
      <c r="A102">
        <v>1772054998</v>
      </c>
      <c r="B102" t="s">
        <v>6</v>
      </c>
      <c r="C102" t="s">
        <v>7</v>
      </c>
      <c r="D102">
        <v>5168.22</v>
      </c>
      <c r="E102">
        <v>0</v>
      </c>
      <c r="G102" s="1">
        <f t="shared" si="3"/>
        <v>46078.895810185189</v>
      </c>
      <c r="H102" s="2">
        <f t="shared" si="4"/>
        <v>46078.895833333336</v>
      </c>
      <c r="I102">
        <f t="shared" si="5"/>
        <v>1772055000</v>
      </c>
    </row>
    <row r="103" spans="1:9" x14ac:dyDescent="0.55000000000000004">
      <c r="A103">
        <v>1772055298</v>
      </c>
      <c r="B103" t="s">
        <v>6</v>
      </c>
      <c r="C103" t="s">
        <v>7</v>
      </c>
      <c r="D103">
        <v>5168.8999999999996</v>
      </c>
      <c r="E103">
        <v>1</v>
      </c>
      <c r="G103" s="1">
        <f t="shared" si="3"/>
        <v>46078.899282407408</v>
      </c>
      <c r="H103" s="2">
        <f t="shared" si="4"/>
        <v>46078.899305555555</v>
      </c>
      <c r="I103">
        <f t="shared" si="5"/>
        <v>1772055300</v>
      </c>
    </row>
    <row r="104" spans="1:9" x14ac:dyDescent="0.55000000000000004">
      <c r="A104">
        <v>1772055598</v>
      </c>
      <c r="B104" t="s">
        <v>6</v>
      </c>
      <c r="C104" t="s">
        <v>7</v>
      </c>
      <c r="D104">
        <v>5170.25</v>
      </c>
      <c r="E104">
        <v>0</v>
      </c>
      <c r="G104" s="1">
        <f t="shared" si="3"/>
        <v>46078.902754629627</v>
      </c>
      <c r="H104" s="2">
        <f t="shared" si="4"/>
        <v>46078.902777777781</v>
      </c>
      <c r="I104">
        <f t="shared" si="5"/>
        <v>1772055600</v>
      </c>
    </row>
    <row r="105" spans="1:9" x14ac:dyDescent="0.55000000000000004">
      <c r="A105">
        <v>1772055898</v>
      </c>
      <c r="B105" t="s">
        <v>6</v>
      </c>
      <c r="C105" t="s">
        <v>7</v>
      </c>
      <c r="D105">
        <v>5170.9399999999996</v>
      </c>
      <c r="E105">
        <v>0</v>
      </c>
      <c r="G105" s="1">
        <f t="shared" si="3"/>
        <v>46078.906226851846</v>
      </c>
      <c r="H105" s="2">
        <f t="shared" si="4"/>
        <v>46078.90625</v>
      </c>
      <c r="I105">
        <f t="shared" si="5"/>
        <v>1772055900</v>
      </c>
    </row>
    <row r="106" spans="1:9" x14ac:dyDescent="0.55000000000000004">
      <c r="A106">
        <v>1772056198</v>
      </c>
      <c r="B106" t="s">
        <v>6</v>
      </c>
      <c r="C106" t="s">
        <v>7</v>
      </c>
      <c r="D106">
        <v>5164.3100000000004</v>
      </c>
      <c r="E106">
        <v>0</v>
      </c>
      <c r="G106" s="1">
        <f t="shared" si="3"/>
        <v>46078.909699074073</v>
      </c>
      <c r="H106" s="2">
        <f t="shared" si="4"/>
        <v>46078.909722222219</v>
      </c>
      <c r="I106">
        <f t="shared" si="5"/>
        <v>1772056200</v>
      </c>
    </row>
    <row r="107" spans="1:9" x14ac:dyDescent="0.55000000000000004">
      <c r="A107">
        <v>1772056498</v>
      </c>
      <c r="B107" t="s">
        <v>6</v>
      </c>
      <c r="C107" t="s">
        <v>7</v>
      </c>
      <c r="D107">
        <v>5164.8900000000003</v>
      </c>
      <c r="E107">
        <v>1</v>
      </c>
      <c r="G107" s="1">
        <f t="shared" si="3"/>
        <v>46078.913171296299</v>
      </c>
      <c r="H107" s="2">
        <f t="shared" si="4"/>
        <v>46078.913194444445</v>
      </c>
      <c r="I107">
        <f t="shared" si="5"/>
        <v>1772056500</v>
      </c>
    </row>
    <row r="108" spans="1:9" x14ac:dyDescent="0.55000000000000004">
      <c r="A108">
        <v>1772060398</v>
      </c>
      <c r="B108" t="s">
        <v>6</v>
      </c>
      <c r="C108" t="s">
        <v>7</v>
      </c>
      <c r="D108">
        <v>5175.34</v>
      </c>
      <c r="E108">
        <v>0</v>
      </c>
      <c r="G108" s="1">
        <f t="shared" si="3"/>
        <v>46078.958310185189</v>
      </c>
      <c r="H108" s="2">
        <f t="shared" si="4"/>
        <v>46078.958333333336</v>
      </c>
      <c r="I108">
        <f t="shared" si="5"/>
        <v>1772060400</v>
      </c>
    </row>
    <row r="109" spans="1:9" x14ac:dyDescent="0.55000000000000004">
      <c r="A109">
        <v>1772060698</v>
      </c>
      <c r="B109" t="s">
        <v>6</v>
      </c>
      <c r="C109" t="s">
        <v>7</v>
      </c>
      <c r="D109">
        <v>5179.7299999999996</v>
      </c>
      <c r="E109">
        <v>0</v>
      </c>
      <c r="G109" s="1">
        <f t="shared" si="3"/>
        <v>46078.961782407408</v>
      </c>
      <c r="H109" s="2">
        <f t="shared" si="4"/>
        <v>46078.961805555555</v>
      </c>
      <c r="I109">
        <f t="shared" si="5"/>
        <v>1772060700</v>
      </c>
    </row>
    <row r="110" spans="1:9" x14ac:dyDescent="0.55000000000000004">
      <c r="A110">
        <v>1772060998</v>
      </c>
      <c r="B110" t="s">
        <v>6</v>
      </c>
      <c r="C110" t="s">
        <v>7</v>
      </c>
      <c r="D110">
        <v>5168.8</v>
      </c>
      <c r="E110">
        <v>0</v>
      </c>
      <c r="G110" s="1">
        <f t="shared" si="3"/>
        <v>46078.965254629627</v>
      </c>
      <c r="H110" s="2">
        <f t="shared" si="4"/>
        <v>46078.965277777781</v>
      </c>
      <c r="I110">
        <f t="shared" si="5"/>
        <v>1772061000</v>
      </c>
    </row>
    <row r="111" spans="1:9" x14ac:dyDescent="0.55000000000000004">
      <c r="A111">
        <v>1772061298</v>
      </c>
      <c r="B111" t="s">
        <v>6</v>
      </c>
      <c r="C111" t="s">
        <v>7</v>
      </c>
      <c r="D111">
        <v>5174.01</v>
      </c>
      <c r="E111">
        <v>0</v>
      </c>
      <c r="G111" s="1">
        <f t="shared" si="3"/>
        <v>46078.968726851846</v>
      </c>
      <c r="H111" s="2">
        <f t="shared" si="4"/>
        <v>46078.96875</v>
      </c>
      <c r="I111">
        <f t="shared" si="5"/>
        <v>1772061300</v>
      </c>
    </row>
    <row r="112" spans="1:9" x14ac:dyDescent="0.55000000000000004">
      <c r="A112">
        <v>1772061598</v>
      </c>
      <c r="B112" t="s">
        <v>6</v>
      </c>
      <c r="C112" t="s">
        <v>7</v>
      </c>
      <c r="D112">
        <v>5170.68</v>
      </c>
      <c r="E112">
        <v>0</v>
      </c>
      <c r="G112" s="1">
        <f t="shared" si="3"/>
        <v>46078.972199074073</v>
      </c>
      <c r="H112" s="2">
        <f t="shared" si="4"/>
        <v>46078.972222222219</v>
      </c>
      <c r="I112">
        <f t="shared" si="5"/>
        <v>1772061600</v>
      </c>
    </row>
    <row r="113" spans="1:9" x14ac:dyDescent="0.55000000000000004">
      <c r="A113">
        <v>1772061898</v>
      </c>
      <c r="B113" t="s">
        <v>6</v>
      </c>
      <c r="C113" t="s">
        <v>7</v>
      </c>
      <c r="D113">
        <v>5170.04</v>
      </c>
      <c r="E113">
        <v>0</v>
      </c>
      <c r="G113" s="1">
        <f t="shared" si="3"/>
        <v>46078.975671296299</v>
      </c>
      <c r="H113" s="2">
        <f t="shared" si="4"/>
        <v>46078.975694444445</v>
      </c>
      <c r="I113">
        <f t="shared" si="5"/>
        <v>1772061900</v>
      </c>
    </row>
    <row r="114" spans="1:9" x14ac:dyDescent="0.55000000000000004">
      <c r="A114">
        <v>1772062198</v>
      </c>
      <c r="B114" t="s">
        <v>6</v>
      </c>
      <c r="C114" t="s">
        <v>7</v>
      </c>
      <c r="D114">
        <v>5168.9799999999996</v>
      </c>
      <c r="E114">
        <v>0</v>
      </c>
      <c r="G114" s="1">
        <f t="shared" si="3"/>
        <v>46078.979143518518</v>
      </c>
      <c r="H114" s="2">
        <f t="shared" si="4"/>
        <v>46078.979166666664</v>
      </c>
      <c r="I114">
        <f t="shared" si="5"/>
        <v>1772062200</v>
      </c>
    </row>
    <row r="115" spans="1:9" x14ac:dyDescent="0.55000000000000004">
      <c r="A115">
        <v>1772062498</v>
      </c>
      <c r="B115" t="s">
        <v>6</v>
      </c>
      <c r="C115" t="s">
        <v>7</v>
      </c>
      <c r="D115">
        <v>5169.88</v>
      </c>
      <c r="E115">
        <v>1</v>
      </c>
      <c r="G115" s="1">
        <f t="shared" si="3"/>
        <v>46078.982615740737</v>
      </c>
      <c r="H115" s="2">
        <f t="shared" si="4"/>
        <v>46078.982638888891</v>
      </c>
      <c r="I115">
        <f t="shared" si="5"/>
        <v>1772062500</v>
      </c>
    </row>
    <row r="116" spans="1:9" x14ac:dyDescent="0.55000000000000004">
      <c r="A116">
        <v>1772062798</v>
      </c>
      <c r="B116" t="s">
        <v>6</v>
      </c>
      <c r="C116" t="s">
        <v>7</v>
      </c>
      <c r="D116">
        <v>5172.62</v>
      </c>
      <c r="E116">
        <v>0</v>
      </c>
      <c r="G116" s="1">
        <f t="shared" si="3"/>
        <v>46078.986087962963</v>
      </c>
      <c r="H116" s="2">
        <f t="shared" si="4"/>
        <v>46078.986111111109</v>
      </c>
      <c r="I116">
        <f t="shared" si="5"/>
        <v>1772062800</v>
      </c>
    </row>
    <row r="117" spans="1:9" x14ac:dyDescent="0.55000000000000004">
      <c r="A117">
        <v>1772063098</v>
      </c>
      <c r="B117" t="s">
        <v>6</v>
      </c>
      <c r="C117" t="s">
        <v>7</v>
      </c>
      <c r="D117">
        <v>5167.3100000000004</v>
      </c>
      <c r="E117">
        <v>0</v>
      </c>
      <c r="G117" s="1">
        <f t="shared" si="3"/>
        <v>46078.989560185189</v>
      </c>
      <c r="H117" s="2">
        <f t="shared" si="4"/>
        <v>46078.989583333336</v>
      </c>
      <c r="I117">
        <f t="shared" si="5"/>
        <v>1772063100</v>
      </c>
    </row>
    <row r="118" spans="1:9" x14ac:dyDescent="0.55000000000000004">
      <c r="A118">
        <v>1772063398</v>
      </c>
      <c r="B118" t="s">
        <v>6</v>
      </c>
      <c r="C118" t="s">
        <v>7</v>
      </c>
      <c r="D118">
        <v>5169.57</v>
      </c>
      <c r="E118">
        <v>0</v>
      </c>
      <c r="G118" s="1">
        <f t="shared" si="3"/>
        <v>46078.993032407408</v>
      </c>
      <c r="H118" s="2">
        <f t="shared" si="4"/>
        <v>46078.993055555555</v>
      </c>
      <c r="I118">
        <f t="shared" si="5"/>
        <v>1772063400</v>
      </c>
    </row>
    <row r="119" spans="1:9" x14ac:dyDescent="0.55000000000000004">
      <c r="A119">
        <v>1772063698</v>
      </c>
      <c r="B119" t="s">
        <v>6</v>
      </c>
      <c r="C119" t="s">
        <v>7</v>
      </c>
      <c r="D119">
        <v>5163.13</v>
      </c>
      <c r="E119">
        <v>0</v>
      </c>
      <c r="G119" s="1">
        <f t="shared" si="3"/>
        <v>46078.996504629627</v>
      </c>
      <c r="H119" s="2">
        <f t="shared" si="4"/>
        <v>46078.996527777781</v>
      </c>
      <c r="I119">
        <f t="shared" si="5"/>
        <v>1772063700</v>
      </c>
    </row>
    <row r="120" spans="1:9" x14ac:dyDescent="0.55000000000000004">
      <c r="A120">
        <v>1772063998</v>
      </c>
      <c r="B120" t="s">
        <v>6</v>
      </c>
      <c r="C120" t="s">
        <v>7</v>
      </c>
      <c r="D120">
        <v>5160.24</v>
      </c>
      <c r="E120">
        <v>0</v>
      </c>
      <c r="G120" s="1">
        <f t="shared" si="3"/>
        <v>46078.999976851846</v>
      </c>
      <c r="H120" s="2">
        <f t="shared" si="4"/>
        <v>46079</v>
      </c>
      <c r="I120">
        <f t="shared" si="5"/>
        <v>1772064000</v>
      </c>
    </row>
    <row r="121" spans="1:9" x14ac:dyDescent="0.55000000000000004">
      <c r="A121">
        <v>1772064298</v>
      </c>
      <c r="B121" t="s">
        <v>6</v>
      </c>
      <c r="C121" t="s">
        <v>7</v>
      </c>
      <c r="D121">
        <v>5161.95</v>
      </c>
      <c r="E121">
        <v>0</v>
      </c>
      <c r="G121" s="1">
        <f t="shared" si="3"/>
        <v>46079.003449074073</v>
      </c>
      <c r="H121" s="2">
        <f t="shared" si="4"/>
        <v>46079.003472222219</v>
      </c>
      <c r="I121">
        <f t="shared" si="5"/>
        <v>1772064300</v>
      </c>
    </row>
    <row r="122" spans="1:9" x14ac:dyDescent="0.55000000000000004">
      <c r="A122">
        <v>1772064598</v>
      </c>
      <c r="B122" t="s">
        <v>6</v>
      </c>
      <c r="C122" t="s">
        <v>7</v>
      </c>
      <c r="D122">
        <v>5167.67</v>
      </c>
      <c r="E122">
        <v>0</v>
      </c>
      <c r="G122" s="1">
        <f t="shared" si="3"/>
        <v>46079.006921296299</v>
      </c>
      <c r="H122" s="2">
        <f t="shared" si="4"/>
        <v>46079.006944444445</v>
      </c>
      <c r="I122">
        <f t="shared" si="5"/>
        <v>1772064600</v>
      </c>
    </row>
    <row r="123" spans="1:9" x14ac:dyDescent="0.55000000000000004">
      <c r="A123">
        <v>1772064898</v>
      </c>
      <c r="B123" t="s">
        <v>6</v>
      </c>
      <c r="C123" t="s">
        <v>7</v>
      </c>
      <c r="D123">
        <v>5169.72</v>
      </c>
      <c r="E123">
        <v>0</v>
      </c>
      <c r="G123" s="1">
        <f t="shared" si="3"/>
        <v>46079.010393518518</v>
      </c>
      <c r="H123" s="2">
        <f t="shared" si="4"/>
        <v>46079.010416666664</v>
      </c>
      <c r="I123">
        <f t="shared" si="5"/>
        <v>1772064900</v>
      </c>
    </row>
    <row r="124" spans="1:9" x14ac:dyDescent="0.55000000000000004">
      <c r="A124">
        <v>1772065198</v>
      </c>
      <c r="B124" t="s">
        <v>6</v>
      </c>
      <c r="C124" t="s">
        <v>7</v>
      </c>
      <c r="D124">
        <v>5180.9399999999996</v>
      </c>
      <c r="E124">
        <v>0</v>
      </c>
      <c r="G124" s="1">
        <f t="shared" si="3"/>
        <v>46079.013865740737</v>
      </c>
      <c r="H124" s="2">
        <f t="shared" si="4"/>
        <v>46079.013888888891</v>
      </c>
      <c r="I124">
        <f t="shared" si="5"/>
        <v>1772065200</v>
      </c>
    </row>
    <row r="125" spans="1:9" x14ac:dyDescent="0.55000000000000004">
      <c r="A125">
        <v>1772065498</v>
      </c>
      <c r="B125" t="s">
        <v>6</v>
      </c>
      <c r="C125" t="s">
        <v>7</v>
      </c>
      <c r="D125">
        <v>5185.25</v>
      </c>
      <c r="E125">
        <v>0</v>
      </c>
      <c r="G125" s="1">
        <f t="shared" si="3"/>
        <v>46079.017337962963</v>
      </c>
      <c r="H125" s="2">
        <f t="shared" si="4"/>
        <v>46079.017361111109</v>
      </c>
      <c r="I125">
        <f t="shared" si="5"/>
        <v>1772065500</v>
      </c>
    </row>
    <row r="126" spans="1:9" x14ac:dyDescent="0.55000000000000004">
      <c r="A126">
        <v>1772065798</v>
      </c>
      <c r="B126" t="s">
        <v>6</v>
      </c>
      <c r="C126" t="s">
        <v>7</v>
      </c>
      <c r="D126">
        <v>5182.32</v>
      </c>
      <c r="E126">
        <v>0</v>
      </c>
      <c r="G126" s="1">
        <f t="shared" si="3"/>
        <v>46079.020810185189</v>
      </c>
      <c r="H126" s="2">
        <f t="shared" si="4"/>
        <v>46079.020833333336</v>
      </c>
      <c r="I126">
        <f t="shared" si="5"/>
        <v>1772065800</v>
      </c>
    </row>
    <row r="127" spans="1:9" x14ac:dyDescent="0.55000000000000004">
      <c r="A127">
        <v>1772066098</v>
      </c>
      <c r="B127" t="s">
        <v>6</v>
      </c>
      <c r="C127" t="s">
        <v>7</v>
      </c>
      <c r="D127">
        <v>5182.63</v>
      </c>
      <c r="E127">
        <v>0</v>
      </c>
      <c r="G127" s="1">
        <f t="shared" si="3"/>
        <v>46079.024282407408</v>
      </c>
      <c r="H127" s="2">
        <f t="shared" si="4"/>
        <v>46079.024305555555</v>
      </c>
      <c r="I127">
        <f t="shared" si="5"/>
        <v>1772066100</v>
      </c>
    </row>
    <row r="128" spans="1:9" x14ac:dyDescent="0.55000000000000004">
      <c r="A128">
        <v>1772066398</v>
      </c>
      <c r="B128" t="s">
        <v>6</v>
      </c>
      <c r="C128" t="s">
        <v>7</v>
      </c>
      <c r="D128">
        <v>5188.37</v>
      </c>
      <c r="E128">
        <v>0</v>
      </c>
      <c r="G128" s="1">
        <f t="shared" si="3"/>
        <v>46079.027754629627</v>
      </c>
      <c r="H128" s="2">
        <f t="shared" si="4"/>
        <v>46079.027777777781</v>
      </c>
      <c r="I128">
        <f t="shared" si="5"/>
        <v>1772066400</v>
      </c>
    </row>
    <row r="129" spans="1:9" x14ac:dyDescent="0.55000000000000004">
      <c r="A129">
        <v>1772066698</v>
      </c>
      <c r="B129" t="s">
        <v>6</v>
      </c>
      <c r="C129" t="s">
        <v>7</v>
      </c>
      <c r="D129">
        <v>5185.97</v>
      </c>
      <c r="E129">
        <v>0</v>
      </c>
      <c r="G129" s="1">
        <f t="shared" si="3"/>
        <v>46079.031226851846</v>
      </c>
      <c r="H129" s="2">
        <f t="shared" si="4"/>
        <v>46079.03125</v>
      </c>
      <c r="I129">
        <f t="shared" si="5"/>
        <v>1772066700</v>
      </c>
    </row>
    <row r="130" spans="1:9" x14ac:dyDescent="0.55000000000000004">
      <c r="A130">
        <v>1772066998</v>
      </c>
      <c r="B130" t="s">
        <v>6</v>
      </c>
      <c r="C130" t="s">
        <v>7</v>
      </c>
      <c r="D130">
        <v>5189.7</v>
      </c>
      <c r="E130">
        <v>0</v>
      </c>
      <c r="G130" s="1">
        <f t="shared" ref="G130:G193" si="6">(A130/86400)+25569</f>
        <v>46079.034699074073</v>
      </c>
      <c r="H130" s="2">
        <f t="shared" ref="H130:H193" si="7">CEILING(INT(G130*1440)/1440*288,1)/288</f>
        <v>46079.034722222219</v>
      </c>
      <c r="I130">
        <f t="shared" si="5"/>
        <v>1772067000</v>
      </c>
    </row>
    <row r="131" spans="1:9" x14ac:dyDescent="0.55000000000000004">
      <c r="A131">
        <v>1772067298</v>
      </c>
      <c r="B131" t="s">
        <v>6</v>
      </c>
      <c r="C131" t="s">
        <v>7</v>
      </c>
      <c r="D131">
        <v>5188.3100000000004</v>
      </c>
      <c r="E131">
        <v>0</v>
      </c>
      <c r="G131" s="1">
        <f t="shared" si="6"/>
        <v>46079.038171296299</v>
      </c>
      <c r="H131" s="2">
        <f t="shared" si="7"/>
        <v>46079.038194444445</v>
      </c>
      <c r="I131">
        <f t="shared" ref="I131:I194" si="8">MROUND((H131-25569)*86400,300)</f>
        <v>1772067300</v>
      </c>
    </row>
    <row r="132" spans="1:9" x14ac:dyDescent="0.55000000000000004">
      <c r="A132">
        <v>1772067598</v>
      </c>
      <c r="B132" t="s">
        <v>6</v>
      </c>
      <c r="C132" t="s">
        <v>7</v>
      </c>
      <c r="D132">
        <v>5194.75</v>
      </c>
      <c r="E132">
        <v>0</v>
      </c>
      <c r="G132" s="1">
        <f t="shared" si="6"/>
        <v>46079.041643518518</v>
      </c>
      <c r="H132" s="2">
        <f t="shared" si="7"/>
        <v>46079.041666666664</v>
      </c>
      <c r="I132">
        <f t="shared" si="8"/>
        <v>1772067600</v>
      </c>
    </row>
    <row r="133" spans="1:9" x14ac:dyDescent="0.55000000000000004">
      <c r="A133">
        <v>1772067898</v>
      </c>
      <c r="B133" t="s">
        <v>6</v>
      </c>
      <c r="C133" t="s">
        <v>7</v>
      </c>
      <c r="D133">
        <v>5183.93</v>
      </c>
      <c r="E133">
        <v>0</v>
      </c>
      <c r="G133" s="1">
        <f t="shared" si="6"/>
        <v>46079.045115740737</v>
      </c>
      <c r="H133" s="2">
        <f t="shared" si="7"/>
        <v>46079.045138888891</v>
      </c>
      <c r="I133">
        <f t="shared" si="8"/>
        <v>1772067900</v>
      </c>
    </row>
    <row r="134" spans="1:9" x14ac:dyDescent="0.55000000000000004">
      <c r="A134">
        <v>1772068198</v>
      </c>
      <c r="B134" t="s">
        <v>6</v>
      </c>
      <c r="C134" t="s">
        <v>7</v>
      </c>
      <c r="D134">
        <v>5187.53</v>
      </c>
      <c r="E134">
        <v>0</v>
      </c>
      <c r="G134" s="1">
        <f t="shared" si="6"/>
        <v>46079.048587962963</v>
      </c>
      <c r="H134" s="2">
        <f t="shared" si="7"/>
        <v>46079.048611111109</v>
      </c>
      <c r="I134">
        <f t="shared" si="8"/>
        <v>1772068200</v>
      </c>
    </row>
    <row r="135" spans="1:9" x14ac:dyDescent="0.55000000000000004">
      <c r="A135">
        <v>1772068498</v>
      </c>
      <c r="B135" t="s">
        <v>6</v>
      </c>
      <c r="C135" t="s">
        <v>7</v>
      </c>
      <c r="D135">
        <v>5189.46</v>
      </c>
      <c r="E135">
        <v>0</v>
      </c>
      <c r="G135" s="1">
        <f t="shared" si="6"/>
        <v>46079.052060185189</v>
      </c>
      <c r="H135" s="2">
        <f t="shared" si="7"/>
        <v>46079.052083333336</v>
      </c>
      <c r="I135">
        <f t="shared" si="8"/>
        <v>1772068500</v>
      </c>
    </row>
    <row r="136" spans="1:9" x14ac:dyDescent="0.55000000000000004">
      <c r="A136">
        <v>1772068798</v>
      </c>
      <c r="B136" t="s">
        <v>6</v>
      </c>
      <c r="C136" t="s">
        <v>7</v>
      </c>
      <c r="D136">
        <v>5186.05</v>
      </c>
      <c r="E136">
        <v>0</v>
      </c>
      <c r="G136" s="1">
        <f t="shared" si="6"/>
        <v>46079.055532407408</v>
      </c>
      <c r="H136" s="2">
        <f t="shared" si="7"/>
        <v>46079.055555555555</v>
      </c>
      <c r="I136">
        <f t="shared" si="8"/>
        <v>1772068800</v>
      </c>
    </row>
    <row r="137" spans="1:9" x14ac:dyDescent="0.55000000000000004">
      <c r="A137">
        <v>1772069098</v>
      </c>
      <c r="B137" t="s">
        <v>6</v>
      </c>
      <c r="C137" t="s">
        <v>7</v>
      </c>
      <c r="D137">
        <v>5180.54</v>
      </c>
      <c r="E137">
        <v>0</v>
      </c>
      <c r="G137" s="1">
        <f t="shared" si="6"/>
        <v>46079.059004629627</v>
      </c>
      <c r="H137" s="2">
        <f t="shared" si="7"/>
        <v>46079.059027777781</v>
      </c>
      <c r="I137">
        <f t="shared" si="8"/>
        <v>1772069100</v>
      </c>
    </row>
    <row r="138" spans="1:9" x14ac:dyDescent="0.55000000000000004">
      <c r="A138">
        <v>1772069398</v>
      </c>
      <c r="B138" t="s">
        <v>6</v>
      </c>
      <c r="C138" t="s">
        <v>7</v>
      </c>
      <c r="D138">
        <v>5187.99</v>
      </c>
      <c r="E138">
        <v>0</v>
      </c>
      <c r="G138" s="1">
        <f t="shared" si="6"/>
        <v>46079.062476851846</v>
      </c>
      <c r="H138" s="2">
        <f t="shared" si="7"/>
        <v>46079.0625</v>
      </c>
      <c r="I138">
        <f t="shared" si="8"/>
        <v>1772069400</v>
      </c>
    </row>
    <row r="139" spans="1:9" x14ac:dyDescent="0.55000000000000004">
      <c r="A139">
        <v>1772069698</v>
      </c>
      <c r="B139" t="s">
        <v>6</v>
      </c>
      <c r="C139" t="s">
        <v>7</v>
      </c>
      <c r="D139">
        <v>5185.42</v>
      </c>
      <c r="E139">
        <v>0</v>
      </c>
      <c r="G139" s="1">
        <f t="shared" si="6"/>
        <v>46079.065949074073</v>
      </c>
      <c r="H139" s="2">
        <f t="shared" si="7"/>
        <v>46079.065972222219</v>
      </c>
      <c r="I139">
        <f t="shared" si="8"/>
        <v>1772069700</v>
      </c>
    </row>
    <row r="140" spans="1:9" x14ac:dyDescent="0.55000000000000004">
      <c r="A140">
        <v>1772069998</v>
      </c>
      <c r="B140" t="s">
        <v>6</v>
      </c>
      <c r="C140" t="s">
        <v>7</v>
      </c>
      <c r="D140">
        <v>5189.54</v>
      </c>
      <c r="E140">
        <v>0</v>
      </c>
      <c r="G140" s="1">
        <f t="shared" si="6"/>
        <v>46079.069421296299</v>
      </c>
      <c r="H140" s="2">
        <f t="shared" si="7"/>
        <v>46079.069444444445</v>
      </c>
      <c r="I140">
        <f t="shared" si="8"/>
        <v>1772070000</v>
      </c>
    </row>
    <row r="141" spans="1:9" x14ac:dyDescent="0.55000000000000004">
      <c r="A141">
        <v>1772070298</v>
      </c>
      <c r="B141" t="s">
        <v>6</v>
      </c>
      <c r="C141" t="s">
        <v>7</v>
      </c>
      <c r="D141">
        <v>5189.93</v>
      </c>
      <c r="E141">
        <v>0</v>
      </c>
      <c r="G141" s="1">
        <f t="shared" si="6"/>
        <v>46079.072893518518</v>
      </c>
      <c r="H141" s="2">
        <f t="shared" si="7"/>
        <v>46079.072916666664</v>
      </c>
      <c r="I141">
        <f t="shared" si="8"/>
        <v>1772070300</v>
      </c>
    </row>
    <row r="142" spans="1:9" x14ac:dyDescent="0.55000000000000004">
      <c r="A142">
        <v>1772070598</v>
      </c>
      <c r="B142" t="s">
        <v>6</v>
      </c>
      <c r="C142" t="s">
        <v>7</v>
      </c>
      <c r="D142">
        <v>5191.16</v>
      </c>
      <c r="E142">
        <v>0</v>
      </c>
      <c r="G142" s="1">
        <f t="shared" si="6"/>
        <v>46079.076365740737</v>
      </c>
      <c r="H142" s="2">
        <f t="shared" si="7"/>
        <v>46079.076388888891</v>
      </c>
      <c r="I142">
        <f t="shared" si="8"/>
        <v>1772070600</v>
      </c>
    </row>
    <row r="143" spans="1:9" x14ac:dyDescent="0.55000000000000004">
      <c r="A143">
        <v>1772070898</v>
      </c>
      <c r="B143" t="s">
        <v>6</v>
      </c>
      <c r="C143" t="s">
        <v>7</v>
      </c>
      <c r="D143">
        <v>5191.71</v>
      </c>
      <c r="E143">
        <v>0</v>
      </c>
      <c r="G143" s="1">
        <f t="shared" si="6"/>
        <v>46079.079837962963</v>
      </c>
      <c r="H143" s="2">
        <f t="shared" si="7"/>
        <v>46079.079861111109</v>
      </c>
      <c r="I143">
        <f t="shared" si="8"/>
        <v>1772070900</v>
      </c>
    </row>
    <row r="144" spans="1:9" x14ac:dyDescent="0.55000000000000004">
      <c r="A144">
        <v>1772071198</v>
      </c>
      <c r="B144" t="s">
        <v>6</v>
      </c>
      <c r="C144" t="s">
        <v>7</v>
      </c>
      <c r="D144">
        <v>5190.17</v>
      </c>
      <c r="E144">
        <v>0</v>
      </c>
      <c r="G144" s="1">
        <f t="shared" si="6"/>
        <v>46079.083310185189</v>
      </c>
      <c r="H144" s="2">
        <f t="shared" si="7"/>
        <v>46079.083333333336</v>
      </c>
      <c r="I144">
        <f t="shared" si="8"/>
        <v>1772071200</v>
      </c>
    </row>
    <row r="145" spans="1:9" x14ac:dyDescent="0.55000000000000004">
      <c r="A145">
        <v>1772071498</v>
      </c>
      <c r="B145" t="s">
        <v>6</v>
      </c>
      <c r="C145" t="s">
        <v>7</v>
      </c>
      <c r="D145">
        <v>5187.26</v>
      </c>
      <c r="E145">
        <v>0</v>
      </c>
      <c r="G145" s="1">
        <f t="shared" si="6"/>
        <v>46079.086782407408</v>
      </c>
      <c r="H145" s="2">
        <f t="shared" si="7"/>
        <v>46079.086805555555</v>
      </c>
      <c r="I145">
        <f t="shared" si="8"/>
        <v>1772071500</v>
      </c>
    </row>
    <row r="146" spans="1:9" x14ac:dyDescent="0.55000000000000004">
      <c r="A146">
        <v>1772071798</v>
      </c>
      <c r="B146" t="s">
        <v>6</v>
      </c>
      <c r="C146" t="s">
        <v>7</v>
      </c>
      <c r="D146">
        <v>5183.0600000000004</v>
      </c>
      <c r="E146">
        <v>0</v>
      </c>
      <c r="G146" s="1">
        <f t="shared" si="6"/>
        <v>46079.090254629627</v>
      </c>
      <c r="H146" s="2">
        <f t="shared" si="7"/>
        <v>46079.090277777781</v>
      </c>
      <c r="I146">
        <f t="shared" si="8"/>
        <v>1772071800</v>
      </c>
    </row>
    <row r="147" spans="1:9" x14ac:dyDescent="0.55000000000000004">
      <c r="A147">
        <v>1772072098</v>
      </c>
      <c r="B147" t="s">
        <v>6</v>
      </c>
      <c r="C147" t="s">
        <v>7</v>
      </c>
      <c r="D147">
        <v>5188.25</v>
      </c>
      <c r="E147">
        <v>0</v>
      </c>
      <c r="G147" s="1">
        <f t="shared" si="6"/>
        <v>46079.093726851846</v>
      </c>
      <c r="H147" s="2">
        <f t="shared" si="7"/>
        <v>46079.09375</v>
      </c>
      <c r="I147">
        <f t="shared" si="8"/>
        <v>1772072100</v>
      </c>
    </row>
    <row r="148" spans="1:9" x14ac:dyDescent="0.55000000000000004">
      <c r="A148">
        <v>1772072398</v>
      </c>
      <c r="B148" t="s">
        <v>6</v>
      </c>
      <c r="C148" t="s">
        <v>7</v>
      </c>
      <c r="D148">
        <v>5183.4399999999996</v>
      </c>
      <c r="E148">
        <v>0</v>
      </c>
      <c r="G148" s="1">
        <f t="shared" si="6"/>
        <v>46079.097199074073</v>
      </c>
      <c r="H148" s="2">
        <f t="shared" si="7"/>
        <v>46079.097222222219</v>
      </c>
      <c r="I148">
        <f t="shared" si="8"/>
        <v>1772072400</v>
      </c>
    </row>
    <row r="149" spans="1:9" x14ac:dyDescent="0.55000000000000004">
      <c r="A149">
        <v>1772072698</v>
      </c>
      <c r="B149" t="s">
        <v>6</v>
      </c>
      <c r="C149" t="s">
        <v>7</v>
      </c>
      <c r="D149">
        <v>5180.79</v>
      </c>
      <c r="E149">
        <v>0</v>
      </c>
      <c r="G149" s="1">
        <f t="shared" si="6"/>
        <v>46079.100671296299</v>
      </c>
      <c r="H149" s="2">
        <f t="shared" si="7"/>
        <v>46079.100694444445</v>
      </c>
      <c r="I149">
        <f t="shared" si="8"/>
        <v>1772072700</v>
      </c>
    </row>
    <row r="150" spans="1:9" x14ac:dyDescent="0.55000000000000004">
      <c r="A150">
        <v>1772072998</v>
      </c>
      <c r="B150" t="s">
        <v>6</v>
      </c>
      <c r="C150" t="s">
        <v>7</v>
      </c>
      <c r="D150">
        <v>5178.87</v>
      </c>
      <c r="E150">
        <v>0</v>
      </c>
      <c r="G150" s="1">
        <f t="shared" si="6"/>
        <v>46079.104143518518</v>
      </c>
      <c r="H150" s="2">
        <f t="shared" si="7"/>
        <v>46079.104166666664</v>
      </c>
      <c r="I150">
        <f t="shared" si="8"/>
        <v>1772073000</v>
      </c>
    </row>
    <row r="151" spans="1:9" x14ac:dyDescent="0.55000000000000004">
      <c r="A151">
        <v>1772073298</v>
      </c>
      <c r="B151" t="s">
        <v>6</v>
      </c>
      <c r="C151" t="s">
        <v>7</v>
      </c>
      <c r="D151">
        <v>5180.5200000000004</v>
      </c>
      <c r="E151">
        <v>0</v>
      </c>
      <c r="G151" s="1">
        <f t="shared" si="6"/>
        <v>46079.107615740737</v>
      </c>
      <c r="H151" s="2">
        <f t="shared" si="7"/>
        <v>46079.107638888891</v>
      </c>
      <c r="I151">
        <f t="shared" si="8"/>
        <v>1772073300</v>
      </c>
    </row>
    <row r="152" spans="1:9" x14ac:dyDescent="0.55000000000000004">
      <c r="A152">
        <v>1772073598</v>
      </c>
      <c r="B152" t="s">
        <v>6</v>
      </c>
      <c r="C152" t="s">
        <v>7</v>
      </c>
      <c r="D152">
        <v>5176.09</v>
      </c>
      <c r="E152">
        <v>0</v>
      </c>
      <c r="G152" s="1">
        <f t="shared" si="6"/>
        <v>46079.111087962963</v>
      </c>
      <c r="H152" s="2">
        <f t="shared" si="7"/>
        <v>46079.111111111109</v>
      </c>
      <c r="I152">
        <f t="shared" si="8"/>
        <v>1772073600</v>
      </c>
    </row>
    <row r="153" spans="1:9" x14ac:dyDescent="0.55000000000000004">
      <c r="A153">
        <v>1772073898</v>
      </c>
      <c r="B153" t="s">
        <v>6</v>
      </c>
      <c r="C153" t="s">
        <v>7</v>
      </c>
      <c r="D153">
        <v>5180.78</v>
      </c>
      <c r="E153">
        <v>0</v>
      </c>
      <c r="G153" s="1">
        <f t="shared" si="6"/>
        <v>46079.114560185189</v>
      </c>
      <c r="H153" s="2">
        <f t="shared" si="7"/>
        <v>46079.114583333336</v>
      </c>
      <c r="I153">
        <f t="shared" si="8"/>
        <v>1772073900</v>
      </c>
    </row>
    <row r="154" spans="1:9" x14ac:dyDescent="0.55000000000000004">
      <c r="A154">
        <v>1772074198</v>
      </c>
      <c r="B154" t="s">
        <v>6</v>
      </c>
      <c r="C154" t="s">
        <v>7</v>
      </c>
      <c r="D154">
        <v>5184.6899999999996</v>
      </c>
      <c r="E154">
        <v>0</v>
      </c>
      <c r="G154" s="1">
        <f t="shared" si="6"/>
        <v>46079.118032407408</v>
      </c>
      <c r="H154" s="2">
        <f t="shared" si="7"/>
        <v>46079.118055555555</v>
      </c>
      <c r="I154">
        <f t="shared" si="8"/>
        <v>1772074200</v>
      </c>
    </row>
    <row r="155" spans="1:9" x14ac:dyDescent="0.55000000000000004">
      <c r="A155">
        <v>1772074498</v>
      </c>
      <c r="B155" t="s">
        <v>6</v>
      </c>
      <c r="C155" t="s">
        <v>7</v>
      </c>
      <c r="D155">
        <v>5184.34</v>
      </c>
      <c r="E155">
        <v>0</v>
      </c>
      <c r="G155" s="1">
        <f t="shared" si="6"/>
        <v>46079.121504629627</v>
      </c>
      <c r="H155" s="2">
        <f t="shared" si="7"/>
        <v>46079.121527777781</v>
      </c>
      <c r="I155">
        <f t="shared" si="8"/>
        <v>1772074500</v>
      </c>
    </row>
    <row r="156" spans="1:9" x14ac:dyDescent="0.55000000000000004">
      <c r="A156">
        <v>1772074798</v>
      </c>
      <c r="B156" t="s">
        <v>6</v>
      </c>
      <c r="C156" t="s">
        <v>7</v>
      </c>
      <c r="D156">
        <v>5187.4399999999996</v>
      </c>
      <c r="E156">
        <v>0</v>
      </c>
      <c r="G156" s="1">
        <f t="shared" si="6"/>
        <v>46079.124976851846</v>
      </c>
      <c r="H156" s="2">
        <f t="shared" si="7"/>
        <v>46079.125</v>
      </c>
      <c r="I156">
        <f t="shared" si="8"/>
        <v>1772074800</v>
      </c>
    </row>
    <row r="157" spans="1:9" x14ac:dyDescent="0.55000000000000004">
      <c r="A157">
        <v>1772075098</v>
      </c>
      <c r="B157" t="s">
        <v>6</v>
      </c>
      <c r="C157" t="s">
        <v>7</v>
      </c>
      <c r="D157">
        <v>5185.97</v>
      </c>
      <c r="E157">
        <v>0</v>
      </c>
      <c r="G157" s="1">
        <f t="shared" si="6"/>
        <v>46079.128449074073</v>
      </c>
      <c r="H157" s="2">
        <f t="shared" si="7"/>
        <v>46079.128472222219</v>
      </c>
      <c r="I157">
        <f t="shared" si="8"/>
        <v>1772075100</v>
      </c>
    </row>
    <row r="158" spans="1:9" x14ac:dyDescent="0.55000000000000004">
      <c r="A158">
        <v>1772075398</v>
      </c>
      <c r="B158" t="s">
        <v>6</v>
      </c>
      <c r="C158" t="s">
        <v>7</v>
      </c>
      <c r="D158">
        <v>5187.26</v>
      </c>
      <c r="E158">
        <v>0</v>
      </c>
      <c r="G158" s="1">
        <f t="shared" si="6"/>
        <v>46079.131921296299</v>
      </c>
      <c r="H158" s="2">
        <f t="shared" si="7"/>
        <v>46079.131944444445</v>
      </c>
      <c r="I158">
        <f t="shared" si="8"/>
        <v>1772075400</v>
      </c>
    </row>
    <row r="159" spans="1:9" x14ac:dyDescent="0.55000000000000004">
      <c r="A159">
        <v>1772075698</v>
      </c>
      <c r="B159" t="s">
        <v>6</v>
      </c>
      <c r="C159" t="s">
        <v>7</v>
      </c>
      <c r="D159">
        <v>5190.1899999999996</v>
      </c>
      <c r="E159">
        <v>0</v>
      </c>
      <c r="G159" s="1">
        <f t="shared" si="6"/>
        <v>46079.135393518518</v>
      </c>
      <c r="H159" s="2">
        <f t="shared" si="7"/>
        <v>46079.135416666664</v>
      </c>
      <c r="I159">
        <f t="shared" si="8"/>
        <v>1772075700</v>
      </c>
    </row>
    <row r="160" spans="1:9" x14ac:dyDescent="0.55000000000000004">
      <c r="A160">
        <v>1772075998</v>
      </c>
      <c r="B160" t="s">
        <v>6</v>
      </c>
      <c r="C160" t="s">
        <v>7</v>
      </c>
      <c r="D160">
        <v>5191.04</v>
      </c>
      <c r="E160">
        <v>0</v>
      </c>
      <c r="G160" s="1">
        <f t="shared" si="6"/>
        <v>46079.138865740737</v>
      </c>
      <c r="H160" s="2">
        <f t="shared" si="7"/>
        <v>46079.138888888891</v>
      </c>
      <c r="I160">
        <f t="shared" si="8"/>
        <v>1772076000</v>
      </c>
    </row>
    <row r="161" spans="1:9" x14ac:dyDescent="0.55000000000000004">
      <c r="A161">
        <v>1772076298</v>
      </c>
      <c r="B161" t="s">
        <v>6</v>
      </c>
      <c r="C161" t="s">
        <v>7</v>
      </c>
      <c r="D161">
        <v>5188.3500000000004</v>
      </c>
      <c r="E161">
        <v>0</v>
      </c>
      <c r="G161" s="1">
        <f t="shared" si="6"/>
        <v>46079.142337962963</v>
      </c>
      <c r="H161" s="2">
        <f t="shared" si="7"/>
        <v>46079.142361111109</v>
      </c>
      <c r="I161">
        <f t="shared" si="8"/>
        <v>1772076300</v>
      </c>
    </row>
    <row r="162" spans="1:9" x14ac:dyDescent="0.55000000000000004">
      <c r="A162">
        <v>1772076598</v>
      </c>
      <c r="B162" t="s">
        <v>6</v>
      </c>
      <c r="C162" t="s">
        <v>7</v>
      </c>
      <c r="D162">
        <v>5188.5600000000004</v>
      </c>
      <c r="E162">
        <v>0</v>
      </c>
      <c r="G162" s="1">
        <f t="shared" si="6"/>
        <v>46079.145810185189</v>
      </c>
      <c r="H162" s="2">
        <f t="shared" si="7"/>
        <v>46079.145833333336</v>
      </c>
      <c r="I162">
        <f t="shared" si="8"/>
        <v>1772076600</v>
      </c>
    </row>
    <row r="163" spans="1:9" x14ac:dyDescent="0.55000000000000004">
      <c r="A163">
        <v>1772076898</v>
      </c>
      <c r="B163" t="s">
        <v>6</v>
      </c>
      <c r="C163" t="s">
        <v>7</v>
      </c>
      <c r="D163">
        <v>5186.58</v>
      </c>
      <c r="E163">
        <v>0</v>
      </c>
      <c r="G163" s="1">
        <f t="shared" si="6"/>
        <v>46079.149282407408</v>
      </c>
      <c r="H163" s="2">
        <f t="shared" si="7"/>
        <v>46079.149305555555</v>
      </c>
      <c r="I163">
        <f t="shared" si="8"/>
        <v>1772076900</v>
      </c>
    </row>
    <row r="164" spans="1:9" x14ac:dyDescent="0.55000000000000004">
      <c r="A164">
        <v>1772077198</v>
      </c>
      <c r="B164" t="s">
        <v>6</v>
      </c>
      <c r="C164" t="s">
        <v>7</v>
      </c>
      <c r="D164">
        <v>5186.18</v>
      </c>
      <c r="E164">
        <v>0</v>
      </c>
      <c r="G164" s="1">
        <f t="shared" si="6"/>
        <v>46079.152754629627</v>
      </c>
      <c r="H164" s="2">
        <f t="shared" si="7"/>
        <v>46079.152777777781</v>
      </c>
      <c r="I164">
        <f t="shared" si="8"/>
        <v>1772077200</v>
      </c>
    </row>
    <row r="165" spans="1:9" x14ac:dyDescent="0.55000000000000004">
      <c r="A165">
        <v>1772077498</v>
      </c>
      <c r="B165" t="s">
        <v>6</v>
      </c>
      <c r="C165" t="s">
        <v>7</v>
      </c>
      <c r="D165">
        <v>5188.6099999999997</v>
      </c>
      <c r="E165">
        <v>0</v>
      </c>
      <c r="G165" s="1">
        <f t="shared" si="6"/>
        <v>46079.156226851846</v>
      </c>
      <c r="H165" s="2">
        <f t="shared" si="7"/>
        <v>46079.15625</v>
      </c>
      <c r="I165">
        <f t="shared" si="8"/>
        <v>1772077500</v>
      </c>
    </row>
    <row r="166" spans="1:9" x14ac:dyDescent="0.55000000000000004">
      <c r="A166">
        <v>1772077798</v>
      </c>
      <c r="B166" t="s">
        <v>6</v>
      </c>
      <c r="C166" t="s">
        <v>7</v>
      </c>
      <c r="D166">
        <v>5191.34</v>
      </c>
      <c r="E166">
        <v>0</v>
      </c>
      <c r="G166" s="1">
        <f t="shared" si="6"/>
        <v>46079.159699074073</v>
      </c>
      <c r="H166" s="2">
        <f t="shared" si="7"/>
        <v>46079.159722222219</v>
      </c>
      <c r="I166">
        <f t="shared" si="8"/>
        <v>1772077800</v>
      </c>
    </row>
    <row r="167" spans="1:9" x14ac:dyDescent="0.55000000000000004">
      <c r="A167">
        <v>1772078098</v>
      </c>
      <c r="B167" t="s">
        <v>6</v>
      </c>
      <c r="C167" t="s">
        <v>7</v>
      </c>
      <c r="D167">
        <v>5192.63</v>
      </c>
      <c r="E167">
        <v>0</v>
      </c>
      <c r="G167" s="1">
        <f t="shared" si="6"/>
        <v>46079.163171296299</v>
      </c>
      <c r="H167" s="2">
        <f t="shared" si="7"/>
        <v>46079.163194444445</v>
      </c>
      <c r="I167">
        <f t="shared" si="8"/>
        <v>1772078100</v>
      </c>
    </row>
    <row r="168" spans="1:9" x14ac:dyDescent="0.55000000000000004">
      <c r="A168">
        <v>1772078398</v>
      </c>
      <c r="B168" t="s">
        <v>6</v>
      </c>
      <c r="C168" t="s">
        <v>7</v>
      </c>
      <c r="D168">
        <v>5194.08</v>
      </c>
      <c r="E168">
        <v>0</v>
      </c>
      <c r="G168" s="1">
        <f t="shared" si="6"/>
        <v>46079.166643518518</v>
      </c>
      <c r="H168" s="2">
        <f t="shared" si="7"/>
        <v>46079.166666666664</v>
      </c>
      <c r="I168">
        <f t="shared" si="8"/>
        <v>1772078400</v>
      </c>
    </row>
    <row r="169" spans="1:9" x14ac:dyDescent="0.55000000000000004">
      <c r="A169">
        <v>1772078698</v>
      </c>
      <c r="B169" t="s">
        <v>6</v>
      </c>
      <c r="C169" t="s">
        <v>7</v>
      </c>
      <c r="D169">
        <v>5195.76</v>
      </c>
      <c r="E169">
        <v>0</v>
      </c>
      <c r="G169" s="1">
        <f t="shared" si="6"/>
        <v>46079.170115740737</v>
      </c>
      <c r="H169" s="2">
        <f t="shared" si="7"/>
        <v>46079.170138888891</v>
      </c>
      <c r="I169">
        <f t="shared" si="8"/>
        <v>1772078700</v>
      </c>
    </row>
    <row r="170" spans="1:9" x14ac:dyDescent="0.55000000000000004">
      <c r="A170">
        <v>1772078998</v>
      </c>
      <c r="B170" t="s">
        <v>6</v>
      </c>
      <c r="C170" t="s">
        <v>7</v>
      </c>
      <c r="D170">
        <v>5196.8</v>
      </c>
      <c r="E170">
        <v>0</v>
      </c>
      <c r="G170" s="1">
        <f t="shared" si="6"/>
        <v>46079.173587962963</v>
      </c>
      <c r="H170" s="2">
        <f t="shared" si="7"/>
        <v>46079.173611111109</v>
      </c>
      <c r="I170">
        <f t="shared" si="8"/>
        <v>1772079000</v>
      </c>
    </row>
    <row r="171" spans="1:9" x14ac:dyDescent="0.55000000000000004">
      <c r="A171">
        <v>1772079298</v>
      </c>
      <c r="B171" t="s">
        <v>6</v>
      </c>
      <c r="C171" t="s">
        <v>7</v>
      </c>
      <c r="D171">
        <v>5193.83</v>
      </c>
      <c r="E171">
        <v>0</v>
      </c>
      <c r="G171" s="1">
        <f t="shared" si="6"/>
        <v>46079.177060185189</v>
      </c>
      <c r="H171" s="2">
        <f t="shared" si="7"/>
        <v>46079.177083333336</v>
      </c>
      <c r="I171">
        <f t="shared" si="8"/>
        <v>1772079300</v>
      </c>
    </row>
    <row r="172" spans="1:9" x14ac:dyDescent="0.55000000000000004">
      <c r="A172">
        <v>1772079598</v>
      </c>
      <c r="B172" t="s">
        <v>6</v>
      </c>
      <c r="C172" t="s">
        <v>7</v>
      </c>
      <c r="D172">
        <v>5193.75</v>
      </c>
      <c r="E172">
        <v>0</v>
      </c>
      <c r="G172" s="1">
        <f t="shared" si="6"/>
        <v>46079.180532407408</v>
      </c>
      <c r="H172" s="2">
        <f t="shared" si="7"/>
        <v>46079.180555555555</v>
      </c>
      <c r="I172">
        <f t="shared" si="8"/>
        <v>1772079600</v>
      </c>
    </row>
    <row r="173" spans="1:9" x14ac:dyDescent="0.55000000000000004">
      <c r="A173">
        <v>1772079898</v>
      </c>
      <c r="B173" t="s">
        <v>6</v>
      </c>
      <c r="C173" t="s">
        <v>7</v>
      </c>
      <c r="D173">
        <v>5194.13</v>
      </c>
      <c r="E173">
        <v>0</v>
      </c>
      <c r="G173" s="1">
        <f t="shared" si="6"/>
        <v>46079.184004629627</v>
      </c>
      <c r="H173" s="2">
        <f t="shared" si="7"/>
        <v>46079.184027777781</v>
      </c>
      <c r="I173">
        <f t="shared" si="8"/>
        <v>1772079900</v>
      </c>
    </row>
    <row r="174" spans="1:9" x14ac:dyDescent="0.55000000000000004">
      <c r="A174">
        <v>1772080198</v>
      </c>
      <c r="B174" t="s">
        <v>6</v>
      </c>
      <c r="C174" t="s">
        <v>7</v>
      </c>
      <c r="D174">
        <v>5194.8599999999997</v>
      </c>
      <c r="E174">
        <v>0</v>
      </c>
      <c r="G174" s="1">
        <f t="shared" si="6"/>
        <v>46079.187476851846</v>
      </c>
      <c r="H174" s="2">
        <f t="shared" si="7"/>
        <v>46079.1875</v>
      </c>
      <c r="I174">
        <f t="shared" si="8"/>
        <v>1772080200</v>
      </c>
    </row>
    <row r="175" spans="1:9" x14ac:dyDescent="0.55000000000000004">
      <c r="A175">
        <v>1772080498</v>
      </c>
      <c r="B175" t="s">
        <v>6</v>
      </c>
      <c r="C175" t="s">
        <v>7</v>
      </c>
      <c r="D175">
        <v>5195.3999999999996</v>
      </c>
      <c r="E175">
        <v>0</v>
      </c>
      <c r="G175" s="1">
        <f t="shared" si="6"/>
        <v>46079.190949074073</v>
      </c>
      <c r="H175" s="2">
        <f t="shared" si="7"/>
        <v>46079.190972222219</v>
      </c>
      <c r="I175">
        <f t="shared" si="8"/>
        <v>1772080500</v>
      </c>
    </row>
    <row r="176" spans="1:9" x14ac:dyDescent="0.55000000000000004">
      <c r="A176">
        <v>1772080798</v>
      </c>
      <c r="B176" t="s">
        <v>6</v>
      </c>
      <c r="C176" t="s">
        <v>7</v>
      </c>
      <c r="D176">
        <v>5194.26</v>
      </c>
      <c r="E176">
        <v>0</v>
      </c>
      <c r="G176" s="1">
        <f t="shared" si="6"/>
        <v>46079.194421296299</v>
      </c>
      <c r="H176" s="2">
        <f t="shared" si="7"/>
        <v>46079.194444444445</v>
      </c>
      <c r="I176">
        <f t="shared" si="8"/>
        <v>1772080800</v>
      </c>
    </row>
    <row r="177" spans="1:9" x14ac:dyDescent="0.55000000000000004">
      <c r="A177">
        <v>1772081098</v>
      </c>
      <c r="B177" t="s">
        <v>6</v>
      </c>
      <c r="C177" t="s">
        <v>7</v>
      </c>
      <c r="D177">
        <v>5191.38</v>
      </c>
      <c r="E177">
        <v>0</v>
      </c>
      <c r="G177" s="1">
        <f t="shared" si="6"/>
        <v>46079.197893518518</v>
      </c>
      <c r="H177" s="2">
        <f t="shared" si="7"/>
        <v>46079.197916666664</v>
      </c>
      <c r="I177">
        <f t="shared" si="8"/>
        <v>1772081100</v>
      </c>
    </row>
    <row r="178" spans="1:9" x14ac:dyDescent="0.55000000000000004">
      <c r="A178">
        <v>1772081398</v>
      </c>
      <c r="B178" t="s">
        <v>6</v>
      </c>
      <c r="C178" t="s">
        <v>7</v>
      </c>
      <c r="D178">
        <v>5192.6099999999997</v>
      </c>
      <c r="E178">
        <v>0</v>
      </c>
      <c r="G178" s="1">
        <f t="shared" si="6"/>
        <v>46079.201365740737</v>
      </c>
      <c r="H178" s="2">
        <f t="shared" si="7"/>
        <v>46079.201388888891</v>
      </c>
      <c r="I178">
        <f t="shared" si="8"/>
        <v>1772081400</v>
      </c>
    </row>
    <row r="179" spans="1:9" x14ac:dyDescent="0.55000000000000004">
      <c r="A179">
        <v>1772081698</v>
      </c>
      <c r="B179" t="s">
        <v>6</v>
      </c>
      <c r="C179" t="s">
        <v>7</v>
      </c>
      <c r="D179">
        <v>5192.6899999999996</v>
      </c>
      <c r="E179">
        <v>0</v>
      </c>
      <c r="G179" s="1">
        <f t="shared" si="6"/>
        <v>46079.204837962963</v>
      </c>
      <c r="H179" s="2">
        <f t="shared" si="7"/>
        <v>46079.204861111109</v>
      </c>
      <c r="I179">
        <f t="shared" si="8"/>
        <v>1772081700</v>
      </c>
    </row>
    <row r="180" spans="1:9" x14ac:dyDescent="0.55000000000000004">
      <c r="A180">
        <v>1772081998</v>
      </c>
      <c r="B180" t="s">
        <v>6</v>
      </c>
      <c r="C180" t="s">
        <v>7</v>
      </c>
      <c r="D180">
        <v>5193.25</v>
      </c>
      <c r="E180">
        <v>0</v>
      </c>
      <c r="G180" s="1">
        <f t="shared" si="6"/>
        <v>46079.208310185189</v>
      </c>
      <c r="H180" s="2">
        <f t="shared" si="7"/>
        <v>46079.208333333336</v>
      </c>
      <c r="I180">
        <f t="shared" si="8"/>
        <v>1772082000</v>
      </c>
    </row>
    <row r="181" spans="1:9" x14ac:dyDescent="0.55000000000000004">
      <c r="A181">
        <v>1772082298</v>
      </c>
      <c r="B181" t="s">
        <v>6</v>
      </c>
      <c r="C181" t="s">
        <v>7</v>
      </c>
      <c r="D181">
        <v>5194.54</v>
      </c>
      <c r="E181">
        <v>0</v>
      </c>
      <c r="G181" s="1">
        <f t="shared" si="6"/>
        <v>46079.211782407408</v>
      </c>
      <c r="H181" s="2">
        <f t="shared" si="7"/>
        <v>46079.211805555555</v>
      </c>
      <c r="I181">
        <f t="shared" si="8"/>
        <v>1772082300</v>
      </c>
    </row>
    <row r="182" spans="1:9" x14ac:dyDescent="0.55000000000000004">
      <c r="A182">
        <v>1772082598</v>
      </c>
      <c r="B182" t="s">
        <v>6</v>
      </c>
      <c r="C182" t="s">
        <v>7</v>
      </c>
      <c r="D182">
        <v>5197.8500000000004</v>
      </c>
      <c r="E182">
        <v>0</v>
      </c>
      <c r="G182" s="1">
        <f t="shared" si="6"/>
        <v>46079.215254629627</v>
      </c>
      <c r="H182" s="2">
        <f t="shared" si="7"/>
        <v>46079.215277777781</v>
      </c>
      <c r="I182">
        <f t="shared" si="8"/>
        <v>1772082600</v>
      </c>
    </row>
    <row r="183" spans="1:9" x14ac:dyDescent="0.55000000000000004">
      <c r="A183">
        <v>1772082898</v>
      </c>
      <c r="B183" t="s">
        <v>6</v>
      </c>
      <c r="C183" t="s">
        <v>7</v>
      </c>
      <c r="D183">
        <v>5199.82</v>
      </c>
      <c r="E183">
        <v>0</v>
      </c>
      <c r="G183" s="1">
        <f t="shared" si="6"/>
        <v>46079.218726851846</v>
      </c>
      <c r="H183" s="2">
        <f t="shared" si="7"/>
        <v>46079.21875</v>
      </c>
      <c r="I183">
        <f t="shared" si="8"/>
        <v>1772082900</v>
      </c>
    </row>
    <row r="184" spans="1:9" x14ac:dyDescent="0.55000000000000004">
      <c r="A184">
        <v>1772083198</v>
      </c>
      <c r="B184" t="s">
        <v>6</v>
      </c>
      <c r="C184" t="s">
        <v>7</v>
      </c>
      <c r="D184">
        <v>5202.71</v>
      </c>
      <c r="E184">
        <v>0</v>
      </c>
      <c r="G184" s="1">
        <f t="shared" si="6"/>
        <v>46079.222199074073</v>
      </c>
      <c r="H184" s="2">
        <f t="shared" si="7"/>
        <v>46079.222222222219</v>
      </c>
      <c r="I184">
        <f t="shared" si="8"/>
        <v>1772083200</v>
      </c>
    </row>
    <row r="185" spans="1:9" x14ac:dyDescent="0.55000000000000004">
      <c r="A185">
        <v>1772083498</v>
      </c>
      <c r="B185" t="s">
        <v>6</v>
      </c>
      <c r="C185" t="s">
        <v>7</v>
      </c>
      <c r="D185">
        <v>5200.41</v>
      </c>
      <c r="E185">
        <v>0</v>
      </c>
      <c r="G185" s="1">
        <f t="shared" si="6"/>
        <v>46079.225671296299</v>
      </c>
      <c r="H185" s="2">
        <f t="shared" si="7"/>
        <v>46079.225694444445</v>
      </c>
      <c r="I185">
        <f t="shared" si="8"/>
        <v>1772083500</v>
      </c>
    </row>
    <row r="186" spans="1:9" x14ac:dyDescent="0.55000000000000004">
      <c r="A186">
        <v>1772083798</v>
      </c>
      <c r="B186" t="s">
        <v>6</v>
      </c>
      <c r="C186" t="s">
        <v>7</v>
      </c>
      <c r="D186">
        <v>5201.13</v>
      </c>
      <c r="E186">
        <v>0</v>
      </c>
      <c r="G186" s="1">
        <f t="shared" si="6"/>
        <v>46079.229143518518</v>
      </c>
      <c r="H186" s="2">
        <f t="shared" si="7"/>
        <v>46079.229166666664</v>
      </c>
      <c r="I186">
        <f t="shared" si="8"/>
        <v>1772083800</v>
      </c>
    </row>
    <row r="187" spans="1:9" x14ac:dyDescent="0.55000000000000004">
      <c r="A187">
        <v>1772084098</v>
      </c>
      <c r="B187" t="s">
        <v>6</v>
      </c>
      <c r="C187" t="s">
        <v>7</v>
      </c>
      <c r="D187">
        <v>5199.26</v>
      </c>
      <c r="E187">
        <v>0</v>
      </c>
      <c r="G187" s="1">
        <f t="shared" si="6"/>
        <v>46079.232615740737</v>
      </c>
      <c r="H187" s="2">
        <f t="shared" si="7"/>
        <v>46079.232638888891</v>
      </c>
      <c r="I187">
        <f t="shared" si="8"/>
        <v>1772084100</v>
      </c>
    </row>
    <row r="188" spans="1:9" x14ac:dyDescent="0.55000000000000004">
      <c r="A188">
        <v>1772084398</v>
      </c>
      <c r="B188" t="s">
        <v>6</v>
      </c>
      <c r="C188" t="s">
        <v>7</v>
      </c>
      <c r="D188">
        <v>5199.6899999999996</v>
      </c>
      <c r="E188">
        <v>0</v>
      </c>
      <c r="G188" s="1">
        <f t="shared" si="6"/>
        <v>46079.236087962963</v>
      </c>
      <c r="H188" s="2">
        <f t="shared" si="7"/>
        <v>46079.236111111109</v>
      </c>
      <c r="I188">
        <f t="shared" si="8"/>
        <v>1772084400</v>
      </c>
    </row>
    <row r="189" spans="1:9" x14ac:dyDescent="0.55000000000000004">
      <c r="A189">
        <v>1772084698</v>
      </c>
      <c r="B189" t="s">
        <v>6</v>
      </c>
      <c r="C189" t="s">
        <v>7</v>
      </c>
      <c r="D189">
        <v>5193.88</v>
      </c>
      <c r="E189">
        <v>0</v>
      </c>
      <c r="G189" s="1">
        <f t="shared" si="6"/>
        <v>46079.239560185189</v>
      </c>
      <c r="H189" s="2">
        <f t="shared" si="7"/>
        <v>46079.239583333336</v>
      </c>
      <c r="I189">
        <f t="shared" si="8"/>
        <v>1772084700</v>
      </c>
    </row>
    <row r="190" spans="1:9" x14ac:dyDescent="0.55000000000000004">
      <c r="A190">
        <v>1772084998</v>
      </c>
      <c r="B190" t="s">
        <v>6</v>
      </c>
      <c r="C190" t="s">
        <v>7</v>
      </c>
      <c r="D190">
        <v>5194.18</v>
      </c>
      <c r="E190">
        <v>0</v>
      </c>
      <c r="G190" s="1">
        <f t="shared" si="6"/>
        <v>46079.243032407408</v>
      </c>
      <c r="H190" s="2">
        <f t="shared" si="7"/>
        <v>46079.243055555555</v>
      </c>
      <c r="I190">
        <f t="shared" si="8"/>
        <v>1772085000</v>
      </c>
    </row>
    <row r="191" spans="1:9" x14ac:dyDescent="0.55000000000000004">
      <c r="A191">
        <v>1772085298</v>
      </c>
      <c r="B191" t="s">
        <v>6</v>
      </c>
      <c r="C191" t="s">
        <v>7</v>
      </c>
      <c r="D191">
        <v>5198.46</v>
      </c>
      <c r="E191">
        <v>0</v>
      </c>
      <c r="G191" s="1">
        <f t="shared" si="6"/>
        <v>46079.246504629627</v>
      </c>
      <c r="H191" s="2">
        <f t="shared" si="7"/>
        <v>46079.246527777781</v>
      </c>
      <c r="I191">
        <f t="shared" si="8"/>
        <v>1772085300</v>
      </c>
    </row>
    <row r="192" spans="1:9" x14ac:dyDescent="0.55000000000000004">
      <c r="A192">
        <v>1772085598</v>
      </c>
      <c r="B192" t="s">
        <v>6</v>
      </c>
      <c r="C192" t="s">
        <v>7</v>
      </c>
      <c r="D192">
        <v>5193.7700000000004</v>
      </c>
      <c r="E192">
        <v>0</v>
      </c>
      <c r="G192" s="1">
        <f t="shared" si="6"/>
        <v>46079.249976851846</v>
      </c>
      <c r="H192" s="2">
        <f t="shared" si="7"/>
        <v>46079.25</v>
      </c>
      <c r="I192">
        <f t="shared" si="8"/>
        <v>1772085600</v>
      </c>
    </row>
    <row r="193" spans="1:9" x14ac:dyDescent="0.55000000000000004">
      <c r="A193">
        <v>1772085898</v>
      </c>
      <c r="B193" t="s">
        <v>6</v>
      </c>
      <c r="C193" t="s">
        <v>7</v>
      </c>
      <c r="D193">
        <v>5198.41</v>
      </c>
      <c r="E193">
        <v>0</v>
      </c>
      <c r="G193" s="1">
        <f t="shared" si="6"/>
        <v>46079.253449074073</v>
      </c>
      <c r="H193" s="2">
        <f t="shared" si="7"/>
        <v>46079.253472222219</v>
      </c>
      <c r="I193">
        <f t="shared" si="8"/>
        <v>1772085900</v>
      </c>
    </row>
    <row r="194" spans="1:9" x14ac:dyDescent="0.55000000000000004">
      <c r="A194">
        <v>1772086198</v>
      </c>
      <c r="B194" t="s">
        <v>6</v>
      </c>
      <c r="C194" t="s">
        <v>7</v>
      </c>
      <c r="D194">
        <v>5197.99</v>
      </c>
      <c r="E194">
        <v>1</v>
      </c>
      <c r="G194" s="1">
        <f t="shared" ref="G194:G257" si="9">(A194/86400)+25569</f>
        <v>46079.256921296299</v>
      </c>
      <c r="H194" s="2">
        <f t="shared" ref="H194:H257" si="10">CEILING(INT(G194*1440)/1440*288,1)/288</f>
        <v>46079.256944444445</v>
      </c>
      <c r="I194">
        <f t="shared" si="8"/>
        <v>1772086200</v>
      </c>
    </row>
    <row r="195" spans="1:9" x14ac:dyDescent="0.55000000000000004">
      <c r="A195">
        <v>1772086498</v>
      </c>
      <c r="B195" t="s">
        <v>6</v>
      </c>
      <c r="C195" t="s">
        <v>7</v>
      </c>
      <c r="D195">
        <v>5196.0600000000004</v>
      </c>
      <c r="E195">
        <v>0</v>
      </c>
      <c r="G195" s="1">
        <f t="shared" si="9"/>
        <v>46079.260393518518</v>
      </c>
      <c r="H195" s="2">
        <f t="shared" si="10"/>
        <v>46079.260416666664</v>
      </c>
      <c r="I195">
        <f t="shared" ref="I195:I258" si="11">MROUND((H195-25569)*86400,300)</f>
        <v>1772086500</v>
      </c>
    </row>
    <row r="196" spans="1:9" x14ac:dyDescent="0.55000000000000004">
      <c r="A196">
        <v>1772086798</v>
      </c>
      <c r="B196" t="s">
        <v>6</v>
      </c>
      <c r="C196" t="s">
        <v>7</v>
      </c>
      <c r="D196">
        <v>5196.4399999999996</v>
      </c>
      <c r="E196">
        <v>0</v>
      </c>
      <c r="G196" s="1">
        <f t="shared" si="9"/>
        <v>46079.263865740737</v>
      </c>
      <c r="H196" s="2">
        <f t="shared" si="10"/>
        <v>46079.263888888891</v>
      </c>
      <c r="I196">
        <f t="shared" si="11"/>
        <v>1772086800</v>
      </c>
    </row>
    <row r="197" spans="1:9" x14ac:dyDescent="0.55000000000000004">
      <c r="A197">
        <v>1772087098</v>
      </c>
      <c r="B197" t="s">
        <v>6</v>
      </c>
      <c r="C197" t="s">
        <v>7</v>
      </c>
      <c r="D197">
        <v>5193.49</v>
      </c>
      <c r="E197">
        <v>0</v>
      </c>
      <c r="G197" s="1">
        <f t="shared" si="9"/>
        <v>46079.267337962963</v>
      </c>
      <c r="H197" s="2">
        <f t="shared" si="10"/>
        <v>46079.267361111109</v>
      </c>
      <c r="I197">
        <f t="shared" si="11"/>
        <v>1772087100</v>
      </c>
    </row>
    <row r="198" spans="1:9" x14ac:dyDescent="0.55000000000000004">
      <c r="A198">
        <v>1772087398</v>
      </c>
      <c r="B198" t="s">
        <v>6</v>
      </c>
      <c r="C198" t="s">
        <v>7</v>
      </c>
      <c r="D198">
        <v>5196.8999999999996</v>
      </c>
      <c r="E198">
        <v>0</v>
      </c>
      <c r="G198" s="1">
        <f t="shared" si="9"/>
        <v>46079.270810185189</v>
      </c>
      <c r="H198" s="2">
        <f t="shared" si="10"/>
        <v>46079.270833333336</v>
      </c>
      <c r="I198">
        <f t="shared" si="11"/>
        <v>1772087400</v>
      </c>
    </row>
    <row r="199" spans="1:9" x14ac:dyDescent="0.55000000000000004">
      <c r="A199">
        <v>1772087698</v>
      </c>
      <c r="B199" t="s">
        <v>6</v>
      </c>
      <c r="C199" t="s">
        <v>7</v>
      </c>
      <c r="D199">
        <v>5196.79</v>
      </c>
      <c r="E199">
        <v>0</v>
      </c>
      <c r="G199" s="1">
        <f t="shared" si="9"/>
        <v>46079.274282407408</v>
      </c>
      <c r="H199" s="2">
        <f t="shared" si="10"/>
        <v>46079.274305555555</v>
      </c>
      <c r="I199">
        <f t="shared" si="11"/>
        <v>1772087700</v>
      </c>
    </row>
    <row r="200" spans="1:9" x14ac:dyDescent="0.55000000000000004">
      <c r="A200">
        <v>1772087998</v>
      </c>
      <c r="B200" t="s">
        <v>6</v>
      </c>
      <c r="C200" t="s">
        <v>7</v>
      </c>
      <c r="D200">
        <v>5196.4399999999996</v>
      </c>
      <c r="E200">
        <v>0</v>
      </c>
      <c r="G200" s="1">
        <f t="shared" si="9"/>
        <v>46079.277754629627</v>
      </c>
      <c r="H200" s="2">
        <f t="shared" si="10"/>
        <v>46079.277777777781</v>
      </c>
      <c r="I200">
        <f t="shared" si="11"/>
        <v>1772088000</v>
      </c>
    </row>
    <row r="201" spans="1:9" x14ac:dyDescent="0.55000000000000004">
      <c r="A201">
        <v>1772088298</v>
      </c>
      <c r="B201" t="s">
        <v>6</v>
      </c>
      <c r="C201" t="s">
        <v>7</v>
      </c>
      <c r="D201">
        <v>5192.8</v>
      </c>
      <c r="E201">
        <v>0</v>
      </c>
      <c r="G201" s="1">
        <f t="shared" si="9"/>
        <v>46079.281226851846</v>
      </c>
      <c r="H201" s="2">
        <f t="shared" si="10"/>
        <v>46079.28125</v>
      </c>
      <c r="I201">
        <f t="shared" si="11"/>
        <v>1772088300</v>
      </c>
    </row>
    <row r="202" spans="1:9" x14ac:dyDescent="0.55000000000000004">
      <c r="A202">
        <v>1772088598</v>
      </c>
      <c r="B202" t="s">
        <v>6</v>
      </c>
      <c r="C202" t="s">
        <v>7</v>
      </c>
      <c r="D202">
        <v>5192.66</v>
      </c>
      <c r="E202">
        <v>0</v>
      </c>
      <c r="G202" s="1">
        <f t="shared" si="9"/>
        <v>46079.284699074073</v>
      </c>
      <c r="H202" s="2">
        <f t="shared" si="10"/>
        <v>46079.284722222219</v>
      </c>
      <c r="I202">
        <f t="shared" si="11"/>
        <v>1772088600</v>
      </c>
    </row>
    <row r="203" spans="1:9" x14ac:dyDescent="0.55000000000000004">
      <c r="A203">
        <v>1772088898</v>
      </c>
      <c r="B203" t="s">
        <v>6</v>
      </c>
      <c r="C203" t="s">
        <v>7</v>
      </c>
      <c r="D203">
        <v>5193.26</v>
      </c>
      <c r="E203">
        <v>1</v>
      </c>
      <c r="G203" s="1">
        <f t="shared" si="9"/>
        <v>46079.288171296299</v>
      </c>
      <c r="H203" s="2">
        <f t="shared" si="10"/>
        <v>46079.288194444445</v>
      </c>
      <c r="I203">
        <f t="shared" si="11"/>
        <v>1772088900</v>
      </c>
    </row>
    <row r="204" spans="1:9" x14ac:dyDescent="0.55000000000000004">
      <c r="A204">
        <v>1772089198</v>
      </c>
      <c r="B204" t="s">
        <v>6</v>
      </c>
      <c r="C204" t="s">
        <v>7</v>
      </c>
      <c r="D204">
        <v>5190.96</v>
      </c>
      <c r="E204">
        <v>0</v>
      </c>
      <c r="G204" s="1">
        <f t="shared" si="9"/>
        <v>46079.291643518518</v>
      </c>
      <c r="H204" s="2">
        <f t="shared" si="10"/>
        <v>46079.291666666664</v>
      </c>
      <c r="I204">
        <f t="shared" si="11"/>
        <v>1772089200</v>
      </c>
    </row>
    <row r="205" spans="1:9" x14ac:dyDescent="0.55000000000000004">
      <c r="A205">
        <v>1772089498</v>
      </c>
      <c r="B205" t="s">
        <v>6</v>
      </c>
      <c r="C205" t="s">
        <v>7</v>
      </c>
      <c r="D205">
        <v>5184.75</v>
      </c>
      <c r="E205">
        <v>0</v>
      </c>
      <c r="G205" s="1">
        <f t="shared" si="9"/>
        <v>46079.295115740737</v>
      </c>
      <c r="H205" s="2">
        <f t="shared" si="10"/>
        <v>46079.295138888891</v>
      </c>
      <c r="I205">
        <f t="shared" si="11"/>
        <v>1772089500</v>
      </c>
    </row>
    <row r="206" spans="1:9" x14ac:dyDescent="0.55000000000000004">
      <c r="A206">
        <v>1772089798</v>
      </c>
      <c r="B206" t="s">
        <v>6</v>
      </c>
      <c r="C206" t="s">
        <v>7</v>
      </c>
      <c r="D206">
        <v>5187.62</v>
      </c>
      <c r="E206">
        <v>0</v>
      </c>
      <c r="G206" s="1">
        <f t="shared" si="9"/>
        <v>46079.298587962963</v>
      </c>
      <c r="H206" s="2">
        <f t="shared" si="10"/>
        <v>46079.298611111109</v>
      </c>
      <c r="I206">
        <f t="shared" si="11"/>
        <v>1772089800</v>
      </c>
    </row>
    <row r="207" spans="1:9" x14ac:dyDescent="0.55000000000000004">
      <c r="A207">
        <v>1772090098</v>
      </c>
      <c r="B207" t="s">
        <v>6</v>
      </c>
      <c r="C207" t="s">
        <v>7</v>
      </c>
      <c r="D207">
        <v>5188.55</v>
      </c>
      <c r="E207">
        <v>0</v>
      </c>
      <c r="G207" s="1">
        <f t="shared" si="9"/>
        <v>46079.302060185189</v>
      </c>
      <c r="H207" s="2">
        <f t="shared" si="10"/>
        <v>46079.302083333336</v>
      </c>
      <c r="I207">
        <f t="shared" si="11"/>
        <v>1772090100</v>
      </c>
    </row>
    <row r="208" spans="1:9" x14ac:dyDescent="0.55000000000000004">
      <c r="A208">
        <v>1772090398</v>
      </c>
      <c r="B208" t="s">
        <v>6</v>
      </c>
      <c r="C208" t="s">
        <v>7</v>
      </c>
      <c r="D208">
        <v>5186.04</v>
      </c>
      <c r="E208">
        <v>0</v>
      </c>
      <c r="G208" s="1">
        <f t="shared" si="9"/>
        <v>46079.305532407408</v>
      </c>
      <c r="H208" s="2">
        <f t="shared" si="10"/>
        <v>46079.305555555555</v>
      </c>
      <c r="I208">
        <f t="shared" si="11"/>
        <v>1772090400</v>
      </c>
    </row>
    <row r="209" spans="1:9" x14ac:dyDescent="0.55000000000000004">
      <c r="A209">
        <v>1772090698</v>
      </c>
      <c r="B209" t="s">
        <v>6</v>
      </c>
      <c r="C209" t="s">
        <v>7</v>
      </c>
      <c r="D209">
        <v>5184.88</v>
      </c>
      <c r="E209">
        <v>0</v>
      </c>
      <c r="G209" s="1">
        <f t="shared" si="9"/>
        <v>46079.309004629627</v>
      </c>
      <c r="H209" s="2">
        <f t="shared" si="10"/>
        <v>46079.309027777781</v>
      </c>
      <c r="I209">
        <f t="shared" si="11"/>
        <v>1772090700</v>
      </c>
    </row>
    <row r="210" spans="1:9" x14ac:dyDescent="0.55000000000000004">
      <c r="A210">
        <v>1772090998</v>
      </c>
      <c r="B210" t="s">
        <v>6</v>
      </c>
      <c r="C210" t="s">
        <v>7</v>
      </c>
      <c r="D210">
        <v>5186.1499999999996</v>
      </c>
      <c r="E210">
        <v>0</v>
      </c>
      <c r="G210" s="1">
        <f t="shared" si="9"/>
        <v>46079.312476851846</v>
      </c>
      <c r="H210" s="2">
        <f t="shared" si="10"/>
        <v>46079.3125</v>
      </c>
      <c r="I210">
        <f t="shared" si="11"/>
        <v>1772091000</v>
      </c>
    </row>
    <row r="211" spans="1:9" x14ac:dyDescent="0.55000000000000004">
      <c r="A211">
        <v>1772091298</v>
      </c>
      <c r="B211" t="s">
        <v>6</v>
      </c>
      <c r="C211" t="s">
        <v>7</v>
      </c>
      <c r="D211">
        <v>5188.3500000000004</v>
      </c>
      <c r="E211">
        <v>0</v>
      </c>
      <c r="G211" s="1">
        <f t="shared" si="9"/>
        <v>46079.315949074073</v>
      </c>
      <c r="H211" s="2">
        <f t="shared" si="10"/>
        <v>46079.315972222219</v>
      </c>
      <c r="I211">
        <f t="shared" si="11"/>
        <v>1772091300</v>
      </c>
    </row>
    <row r="212" spans="1:9" x14ac:dyDescent="0.55000000000000004">
      <c r="A212">
        <v>1772091598</v>
      </c>
      <c r="B212" t="s">
        <v>6</v>
      </c>
      <c r="C212" t="s">
        <v>7</v>
      </c>
      <c r="D212">
        <v>5186.49</v>
      </c>
      <c r="E212">
        <v>0</v>
      </c>
      <c r="G212" s="1">
        <f t="shared" si="9"/>
        <v>46079.319421296299</v>
      </c>
      <c r="H212" s="2">
        <f t="shared" si="10"/>
        <v>46079.319444444445</v>
      </c>
      <c r="I212">
        <f t="shared" si="11"/>
        <v>1772091600</v>
      </c>
    </row>
    <row r="213" spans="1:9" x14ac:dyDescent="0.55000000000000004">
      <c r="A213">
        <v>1772091898</v>
      </c>
      <c r="B213" t="s">
        <v>6</v>
      </c>
      <c r="C213" t="s">
        <v>7</v>
      </c>
      <c r="D213">
        <v>5181.91</v>
      </c>
      <c r="E213">
        <v>0</v>
      </c>
      <c r="G213" s="1">
        <f t="shared" si="9"/>
        <v>46079.322893518518</v>
      </c>
      <c r="H213" s="2">
        <f t="shared" si="10"/>
        <v>46079.322916666664</v>
      </c>
      <c r="I213">
        <f t="shared" si="11"/>
        <v>1772091900</v>
      </c>
    </row>
    <row r="214" spans="1:9" x14ac:dyDescent="0.55000000000000004">
      <c r="A214">
        <v>1772092198</v>
      </c>
      <c r="B214" t="s">
        <v>6</v>
      </c>
      <c r="C214" t="s">
        <v>7</v>
      </c>
      <c r="D214">
        <v>5183.7</v>
      </c>
      <c r="E214">
        <v>0</v>
      </c>
      <c r="G214" s="1">
        <f t="shared" si="9"/>
        <v>46079.326365740737</v>
      </c>
      <c r="H214" s="2">
        <f t="shared" si="10"/>
        <v>46079.326388888891</v>
      </c>
      <c r="I214">
        <f t="shared" si="11"/>
        <v>1772092200</v>
      </c>
    </row>
    <row r="215" spans="1:9" x14ac:dyDescent="0.55000000000000004">
      <c r="A215">
        <v>1772092498</v>
      </c>
      <c r="B215" t="s">
        <v>6</v>
      </c>
      <c r="C215" t="s">
        <v>7</v>
      </c>
      <c r="D215">
        <v>5186.0200000000004</v>
      </c>
      <c r="E215">
        <v>0</v>
      </c>
      <c r="G215" s="1">
        <f t="shared" si="9"/>
        <v>46079.329837962963</v>
      </c>
      <c r="H215" s="2">
        <f t="shared" si="10"/>
        <v>46079.329861111109</v>
      </c>
      <c r="I215">
        <f t="shared" si="11"/>
        <v>1772092500</v>
      </c>
    </row>
    <row r="216" spans="1:9" x14ac:dyDescent="0.55000000000000004">
      <c r="A216">
        <v>1772092798</v>
      </c>
      <c r="B216" t="s">
        <v>6</v>
      </c>
      <c r="C216" t="s">
        <v>7</v>
      </c>
      <c r="D216">
        <v>5181.47</v>
      </c>
      <c r="E216">
        <v>0</v>
      </c>
      <c r="G216" s="1">
        <f t="shared" si="9"/>
        <v>46079.333310185189</v>
      </c>
      <c r="H216" s="2">
        <f t="shared" si="10"/>
        <v>46079.333333333336</v>
      </c>
      <c r="I216">
        <f t="shared" si="11"/>
        <v>1772092800</v>
      </c>
    </row>
    <row r="217" spans="1:9" x14ac:dyDescent="0.55000000000000004">
      <c r="A217">
        <v>1772093098</v>
      </c>
      <c r="B217" t="s">
        <v>6</v>
      </c>
      <c r="C217" t="s">
        <v>7</v>
      </c>
      <c r="D217">
        <v>5183.96</v>
      </c>
      <c r="E217">
        <v>0</v>
      </c>
      <c r="G217" s="1">
        <f t="shared" si="9"/>
        <v>46079.336782407408</v>
      </c>
      <c r="H217" s="2">
        <f t="shared" si="10"/>
        <v>46079.336805555555</v>
      </c>
      <c r="I217">
        <f t="shared" si="11"/>
        <v>1772093100</v>
      </c>
    </row>
    <row r="218" spans="1:9" x14ac:dyDescent="0.55000000000000004">
      <c r="A218">
        <v>1772093398</v>
      </c>
      <c r="B218" t="s">
        <v>6</v>
      </c>
      <c r="C218" t="s">
        <v>7</v>
      </c>
      <c r="D218">
        <v>5189.4799999999996</v>
      </c>
      <c r="E218">
        <v>0</v>
      </c>
      <c r="G218" s="1">
        <f t="shared" si="9"/>
        <v>46079.340254629627</v>
      </c>
      <c r="H218" s="2">
        <f t="shared" si="10"/>
        <v>46079.340277777781</v>
      </c>
      <c r="I218">
        <f t="shared" si="11"/>
        <v>1772093400</v>
      </c>
    </row>
    <row r="219" spans="1:9" x14ac:dyDescent="0.55000000000000004">
      <c r="A219">
        <v>1772093698</v>
      </c>
      <c r="B219" t="s">
        <v>6</v>
      </c>
      <c r="C219" t="s">
        <v>7</v>
      </c>
      <c r="D219">
        <v>5187.25</v>
      </c>
      <c r="E219">
        <v>0</v>
      </c>
      <c r="G219" s="1">
        <f t="shared" si="9"/>
        <v>46079.343726851846</v>
      </c>
      <c r="H219" s="2">
        <f t="shared" si="10"/>
        <v>46079.34375</v>
      </c>
      <c r="I219">
        <f t="shared" si="11"/>
        <v>1772093700</v>
      </c>
    </row>
    <row r="220" spans="1:9" x14ac:dyDescent="0.55000000000000004">
      <c r="A220">
        <v>1772093998</v>
      </c>
      <c r="B220" t="s">
        <v>6</v>
      </c>
      <c r="C220" t="s">
        <v>7</v>
      </c>
      <c r="D220">
        <v>5187.01</v>
      </c>
      <c r="E220">
        <v>1</v>
      </c>
      <c r="G220" s="1">
        <f t="shared" si="9"/>
        <v>46079.347199074073</v>
      </c>
      <c r="H220" s="2">
        <f t="shared" si="10"/>
        <v>46079.347222222219</v>
      </c>
      <c r="I220">
        <f t="shared" si="11"/>
        <v>1772094000</v>
      </c>
    </row>
    <row r="221" spans="1:9" x14ac:dyDescent="0.55000000000000004">
      <c r="A221">
        <v>1772094298</v>
      </c>
      <c r="B221" t="s">
        <v>6</v>
      </c>
      <c r="C221" t="s">
        <v>7</v>
      </c>
      <c r="D221">
        <v>5176.99</v>
      </c>
      <c r="E221">
        <v>0</v>
      </c>
      <c r="G221" s="1">
        <f t="shared" si="9"/>
        <v>46079.350671296299</v>
      </c>
      <c r="H221" s="2">
        <f t="shared" si="10"/>
        <v>46079.350694444445</v>
      </c>
      <c r="I221">
        <f t="shared" si="11"/>
        <v>1772094300</v>
      </c>
    </row>
    <row r="222" spans="1:9" x14ac:dyDescent="0.55000000000000004">
      <c r="A222">
        <v>1772094598</v>
      </c>
      <c r="B222" t="s">
        <v>6</v>
      </c>
      <c r="C222" t="s">
        <v>7</v>
      </c>
      <c r="D222">
        <v>5175.0600000000004</v>
      </c>
      <c r="E222">
        <v>0</v>
      </c>
      <c r="G222" s="1">
        <f t="shared" si="9"/>
        <v>46079.354143518518</v>
      </c>
      <c r="H222" s="2">
        <f t="shared" si="10"/>
        <v>46079.354166666664</v>
      </c>
      <c r="I222">
        <f t="shared" si="11"/>
        <v>1772094600</v>
      </c>
    </row>
    <row r="223" spans="1:9" x14ac:dyDescent="0.55000000000000004">
      <c r="A223">
        <v>1772094898</v>
      </c>
      <c r="B223" t="s">
        <v>6</v>
      </c>
      <c r="C223" t="s">
        <v>7</v>
      </c>
      <c r="D223">
        <v>5174.82</v>
      </c>
      <c r="E223">
        <v>0</v>
      </c>
      <c r="G223" s="1">
        <f t="shared" si="9"/>
        <v>46079.357615740737</v>
      </c>
      <c r="H223" s="2">
        <f t="shared" si="10"/>
        <v>46079.357638888891</v>
      </c>
      <c r="I223">
        <f t="shared" si="11"/>
        <v>1772094900</v>
      </c>
    </row>
    <row r="224" spans="1:9" x14ac:dyDescent="0.55000000000000004">
      <c r="A224">
        <v>1772095198</v>
      </c>
      <c r="B224" t="s">
        <v>6</v>
      </c>
      <c r="C224" t="s">
        <v>7</v>
      </c>
      <c r="D224">
        <v>5174.28</v>
      </c>
      <c r="E224">
        <v>0</v>
      </c>
      <c r="G224" s="1">
        <f t="shared" si="9"/>
        <v>46079.361087962963</v>
      </c>
      <c r="H224" s="2">
        <f t="shared" si="10"/>
        <v>46079.361111111109</v>
      </c>
      <c r="I224">
        <f t="shared" si="11"/>
        <v>1772095200</v>
      </c>
    </row>
    <row r="225" spans="1:9" x14ac:dyDescent="0.55000000000000004">
      <c r="A225">
        <v>1772095498</v>
      </c>
      <c r="B225" t="s">
        <v>6</v>
      </c>
      <c r="C225" t="s">
        <v>7</v>
      </c>
      <c r="D225">
        <v>5179.75</v>
      </c>
      <c r="E225">
        <v>0</v>
      </c>
      <c r="G225" s="1">
        <f t="shared" si="9"/>
        <v>46079.364560185189</v>
      </c>
      <c r="H225" s="2">
        <f t="shared" si="10"/>
        <v>46079.364583333336</v>
      </c>
      <c r="I225">
        <f t="shared" si="11"/>
        <v>1772095500</v>
      </c>
    </row>
    <row r="226" spans="1:9" x14ac:dyDescent="0.55000000000000004">
      <c r="A226">
        <v>1772095798</v>
      </c>
      <c r="B226" t="s">
        <v>6</v>
      </c>
      <c r="C226" t="s">
        <v>7</v>
      </c>
      <c r="D226">
        <v>5178.38</v>
      </c>
      <c r="E226">
        <v>0</v>
      </c>
      <c r="G226" s="1">
        <f t="shared" si="9"/>
        <v>46079.368032407408</v>
      </c>
      <c r="H226" s="2">
        <f t="shared" si="10"/>
        <v>46079.368055555555</v>
      </c>
      <c r="I226">
        <f t="shared" si="11"/>
        <v>1772095800</v>
      </c>
    </row>
    <row r="227" spans="1:9" x14ac:dyDescent="0.55000000000000004">
      <c r="A227">
        <v>1772096098</v>
      </c>
      <c r="B227" t="s">
        <v>6</v>
      </c>
      <c r="C227" t="s">
        <v>7</v>
      </c>
      <c r="D227">
        <v>5179.41</v>
      </c>
      <c r="E227">
        <v>0</v>
      </c>
      <c r="G227" s="1">
        <f t="shared" si="9"/>
        <v>46079.371504629627</v>
      </c>
      <c r="H227" s="2">
        <f t="shared" si="10"/>
        <v>46079.371527777781</v>
      </c>
      <c r="I227">
        <f t="shared" si="11"/>
        <v>1772096100</v>
      </c>
    </row>
    <row r="228" spans="1:9" x14ac:dyDescent="0.55000000000000004">
      <c r="A228">
        <v>1772096398</v>
      </c>
      <c r="B228" t="s">
        <v>6</v>
      </c>
      <c r="C228" t="s">
        <v>7</v>
      </c>
      <c r="D228">
        <v>5174.4399999999996</v>
      </c>
      <c r="E228">
        <v>0</v>
      </c>
      <c r="G228" s="1">
        <f t="shared" si="9"/>
        <v>46079.374976851846</v>
      </c>
      <c r="H228" s="2">
        <f t="shared" si="10"/>
        <v>46079.375</v>
      </c>
      <c r="I228">
        <f t="shared" si="11"/>
        <v>1772096400</v>
      </c>
    </row>
    <row r="229" spans="1:9" x14ac:dyDescent="0.55000000000000004">
      <c r="A229">
        <v>1772096698</v>
      </c>
      <c r="B229" t="s">
        <v>6</v>
      </c>
      <c r="C229" t="s">
        <v>7</v>
      </c>
      <c r="D229">
        <v>5178.01</v>
      </c>
      <c r="E229">
        <v>0</v>
      </c>
      <c r="G229" s="1">
        <f t="shared" si="9"/>
        <v>46079.378449074073</v>
      </c>
      <c r="H229" s="2">
        <f t="shared" si="10"/>
        <v>46079.378472222219</v>
      </c>
      <c r="I229">
        <f t="shared" si="11"/>
        <v>1772096700</v>
      </c>
    </row>
    <row r="230" spans="1:9" x14ac:dyDescent="0.55000000000000004">
      <c r="A230">
        <v>1772096998</v>
      </c>
      <c r="B230" t="s">
        <v>6</v>
      </c>
      <c r="C230" t="s">
        <v>7</v>
      </c>
      <c r="D230">
        <v>5181.6400000000003</v>
      </c>
      <c r="E230">
        <v>0</v>
      </c>
      <c r="G230" s="1">
        <f t="shared" si="9"/>
        <v>46079.381921296299</v>
      </c>
      <c r="H230" s="2">
        <f t="shared" si="10"/>
        <v>46079.381944444445</v>
      </c>
      <c r="I230">
        <f t="shared" si="11"/>
        <v>1772097000</v>
      </c>
    </row>
    <row r="231" spans="1:9" x14ac:dyDescent="0.55000000000000004">
      <c r="A231">
        <v>1772097298</v>
      </c>
      <c r="B231" t="s">
        <v>6</v>
      </c>
      <c r="C231" t="s">
        <v>7</v>
      </c>
      <c r="D231">
        <v>5176.99</v>
      </c>
      <c r="E231">
        <v>0</v>
      </c>
      <c r="G231" s="1">
        <f t="shared" si="9"/>
        <v>46079.385393518518</v>
      </c>
      <c r="H231" s="2">
        <f t="shared" si="10"/>
        <v>46079.385416666664</v>
      </c>
      <c r="I231">
        <f t="shared" si="11"/>
        <v>1772097300</v>
      </c>
    </row>
    <row r="232" spans="1:9" x14ac:dyDescent="0.55000000000000004">
      <c r="A232">
        <v>1772097598</v>
      </c>
      <c r="B232" t="s">
        <v>6</v>
      </c>
      <c r="C232" t="s">
        <v>7</v>
      </c>
      <c r="D232">
        <v>5176.5600000000004</v>
      </c>
      <c r="E232">
        <v>1</v>
      </c>
      <c r="G232" s="1">
        <f t="shared" si="9"/>
        <v>46079.388865740737</v>
      </c>
      <c r="H232" s="2">
        <f t="shared" si="10"/>
        <v>46079.388888888891</v>
      </c>
      <c r="I232">
        <f t="shared" si="11"/>
        <v>1772097600</v>
      </c>
    </row>
    <row r="233" spans="1:9" x14ac:dyDescent="0.55000000000000004">
      <c r="A233">
        <v>1772097898</v>
      </c>
      <c r="B233" t="s">
        <v>6</v>
      </c>
      <c r="C233" t="s">
        <v>7</v>
      </c>
      <c r="D233">
        <v>5181.2</v>
      </c>
      <c r="E233">
        <v>0</v>
      </c>
      <c r="G233" s="1">
        <f t="shared" si="9"/>
        <v>46079.392337962963</v>
      </c>
      <c r="H233" s="2">
        <f t="shared" si="10"/>
        <v>46079.392361111109</v>
      </c>
      <c r="I233">
        <f t="shared" si="11"/>
        <v>1772097900</v>
      </c>
    </row>
    <row r="234" spans="1:9" x14ac:dyDescent="0.55000000000000004">
      <c r="A234">
        <v>1772098198</v>
      </c>
      <c r="B234" t="s">
        <v>6</v>
      </c>
      <c r="C234" t="s">
        <v>7</v>
      </c>
      <c r="D234">
        <v>5181.63</v>
      </c>
      <c r="E234">
        <v>0</v>
      </c>
      <c r="G234" s="1">
        <f t="shared" si="9"/>
        <v>46079.395810185189</v>
      </c>
      <c r="H234" s="2">
        <f t="shared" si="10"/>
        <v>46079.395833333336</v>
      </c>
      <c r="I234">
        <f t="shared" si="11"/>
        <v>1772098200</v>
      </c>
    </row>
    <row r="235" spans="1:9" x14ac:dyDescent="0.55000000000000004">
      <c r="A235">
        <v>1772098498</v>
      </c>
      <c r="B235" t="s">
        <v>6</v>
      </c>
      <c r="C235" t="s">
        <v>7</v>
      </c>
      <c r="D235">
        <v>5183.3</v>
      </c>
      <c r="E235">
        <v>0</v>
      </c>
      <c r="G235" s="1">
        <f t="shared" si="9"/>
        <v>46079.399282407408</v>
      </c>
      <c r="H235" s="2">
        <f t="shared" si="10"/>
        <v>46079.399305555555</v>
      </c>
      <c r="I235">
        <f t="shared" si="11"/>
        <v>1772098500</v>
      </c>
    </row>
    <row r="236" spans="1:9" x14ac:dyDescent="0.55000000000000004">
      <c r="A236">
        <v>1772098798</v>
      </c>
      <c r="B236" t="s">
        <v>6</v>
      </c>
      <c r="C236" t="s">
        <v>7</v>
      </c>
      <c r="D236">
        <v>5181.5</v>
      </c>
      <c r="E236">
        <v>0</v>
      </c>
      <c r="G236" s="1">
        <f t="shared" si="9"/>
        <v>46079.402754629627</v>
      </c>
      <c r="H236" s="2">
        <f t="shared" si="10"/>
        <v>46079.402777777781</v>
      </c>
      <c r="I236">
        <f t="shared" si="11"/>
        <v>1772098800</v>
      </c>
    </row>
    <row r="237" spans="1:9" x14ac:dyDescent="0.55000000000000004">
      <c r="A237">
        <v>1772099098</v>
      </c>
      <c r="B237" t="s">
        <v>6</v>
      </c>
      <c r="C237" t="s">
        <v>7</v>
      </c>
      <c r="D237">
        <v>5184.6400000000003</v>
      </c>
      <c r="E237">
        <v>0</v>
      </c>
      <c r="G237" s="1">
        <f t="shared" si="9"/>
        <v>46079.406226851846</v>
      </c>
      <c r="H237" s="2">
        <f t="shared" si="10"/>
        <v>46079.40625</v>
      </c>
      <c r="I237">
        <f t="shared" si="11"/>
        <v>1772099100</v>
      </c>
    </row>
    <row r="238" spans="1:9" x14ac:dyDescent="0.55000000000000004">
      <c r="A238">
        <v>1772099398</v>
      </c>
      <c r="B238" t="s">
        <v>6</v>
      </c>
      <c r="C238" t="s">
        <v>7</v>
      </c>
      <c r="D238">
        <v>5186.9799999999996</v>
      </c>
      <c r="E238">
        <v>0</v>
      </c>
      <c r="G238" s="1">
        <f t="shared" si="9"/>
        <v>46079.409699074073</v>
      </c>
      <c r="H238" s="2">
        <f t="shared" si="10"/>
        <v>46079.409722222219</v>
      </c>
      <c r="I238">
        <f t="shared" si="11"/>
        <v>1772099400</v>
      </c>
    </row>
    <row r="239" spans="1:9" x14ac:dyDescent="0.55000000000000004">
      <c r="A239">
        <v>1772099698</v>
      </c>
      <c r="B239" t="s">
        <v>6</v>
      </c>
      <c r="C239" t="s">
        <v>7</v>
      </c>
      <c r="D239">
        <v>5186.32</v>
      </c>
      <c r="E239">
        <v>1</v>
      </c>
      <c r="G239" s="1">
        <f t="shared" si="9"/>
        <v>46079.413171296299</v>
      </c>
      <c r="H239" s="2">
        <f t="shared" si="10"/>
        <v>46079.413194444445</v>
      </c>
      <c r="I239">
        <f t="shared" si="11"/>
        <v>1772099700</v>
      </c>
    </row>
    <row r="240" spans="1:9" x14ac:dyDescent="0.55000000000000004">
      <c r="A240">
        <v>1772099998</v>
      </c>
      <c r="B240" t="s">
        <v>6</v>
      </c>
      <c r="C240" t="s">
        <v>7</v>
      </c>
      <c r="D240">
        <v>5189.51</v>
      </c>
      <c r="E240">
        <v>0</v>
      </c>
      <c r="G240" s="1">
        <f t="shared" si="9"/>
        <v>46079.416643518518</v>
      </c>
      <c r="H240" s="2">
        <f t="shared" si="10"/>
        <v>46079.416666666664</v>
      </c>
      <c r="I240">
        <f t="shared" si="11"/>
        <v>1772100000</v>
      </c>
    </row>
    <row r="241" spans="1:9" x14ac:dyDescent="0.55000000000000004">
      <c r="A241">
        <v>1772100298</v>
      </c>
      <c r="B241" t="s">
        <v>6</v>
      </c>
      <c r="C241" t="s">
        <v>7</v>
      </c>
      <c r="D241">
        <v>5188.45</v>
      </c>
      <c r="E241">
        <v>0</v>
      </c>
      <c r="G241" s="1">
        <f t="shared" si="9"/>
        <v>46079.420115740737</v>
      </c>
      <c r="H241" s="2">
        <f t="shared" si="10"/>
        <v>46079.420138888891</v>
      </c>
      <c r="I241">
        <f t="shared" si="11"/>
        <v>1772100300</v>
      </c>
    </row>
    <row r="242" spans="1:9" x14ac:dyDescent="0.55000000000000004">
      <c r="A242">
        <v>1772100598</v>
      </c>
      <c r="B242" t="s">
        <v>6</v>
      </c>
      <c r="C242" t="s">
        <v>7</v>
      </c>
      <c r="D242">
        <v>5187.8900000000003</v>
      </c>
      <c r="E242">
        <v>0</v>
      </c>
      <c r="G242" s="1">
        <f t="shared" si="9"/>
        <v>46079.423587962963</v>
      </c>
      <c r="H242" s="2">
        <f t="shared" si="10"/>
        <v>46079.423611111109</v>
      </c>
      <c r="I242">
        <f t="shared" si="11"/>
        <v>1772100600</v>
      </c>
    </row>
    <row r="243" spans="1:9" x14ac:dyDescent="0.55000000000000004">
      <c r="A243">
        <v>1772100898</v>
      </c>
      <c r="B243" t="s">
        <v>6</v>
      </c>
      <c r="C243" t="s">
        <v>7</v>
      </c>
      <c r="D243">
        <v>5182.8500000000004</v>
      </c>
      <c r="E243">
        <v>0</v>
      </c>
      <c r="G243" s="1">
        <f t="shared" si="9"/>
        <v>46079.427060185189</v>
      </c>
      <c r="H243" s="2">
        <f t="shared" si="10"/>
        <v>46079.427083333336</v>
      </c>
      <c r="I243">
        <f t="shared" si="11"/>
        <v>1772100900</v>
      </c>
    </row>
    <row r="244" spans="1:9" x14ac:dyDescent="0.55000000000000004">
      <c r="A244">
        <v>1772101198</v>
      </c>
      <c r="B244" t="s">
        <v>6</v>
      </c>
      <c r="C244" t="s">
        <v>7</v>
      </c>
      <c r="D244">
        <v>5183.6000000000004</v>
      </c>
      <c r="E244">
        <v>0</v>
      </c>
      <c r="G244" s="1">
        <f t="shared" si="9"/>
        <v>46079.430532407408</v>
      </c>
      <c r="H244" s="2">
        <f t="shared" si="10"/>
        <v>46079.430555555555</v>
      </c>
      <c r="I244">
        <f t="shared" si="11"/>
        <v>1772101200</v>
      </c>
    </row>
    <row r="245" spans="1:9" x14ac:dyDescent="0.55000000000000004">
      <c r="A245">
        <v>1772101498</v>
      </c>
      <c r="B245" t="s">
        <v>6</v>
      </c>
      <c r="C245" t="s">
        <v>7</v>
      </c>
      <c r="D245">
        <v>5179.29</v>
      </c>
      <c r="E245">
        <v>0</v>
      </c>
      <c r="G245" s="1">
        <f t="shared" si="9"/>
        <v>46079.434004629627</v>
      </c>
      <c r="H245" s="2">
        <f t="shared" si="10"/>
        <v>46079.434027777781</v>
      </c>
      <c r="I245">
        <f t="shared" si="11"/>
        <v>1772101500</v>
      </c>
    </row>
    <row r="246" spans="1:9" x14ac:dyDescent="0.55000000000000004">
      <c r="A246">
        <v>1772101798</v>
      </c>
      <c r="B246" t="s">
        <v>6</v>
      </c>
      <c r="C246" t="s">
        <v>7</v>
      </c>
      <c r="D246">
        <v>5177.04</v>
      </c>
      <c r="E246">
        <v>0</v>
      </c>
      <c r="G246" s="1">
        <f t="shared" si="9"/>
        <v>46079.437476851846</v>
      </c>
      <c r="H246" s="2">
        <f t="shared" si="10"/>
        <v>46079.4375</v>
      </c>
      <c r="I246">
        <f t="shared" si="11"/>
        <v>1772101800</v>
      </c>
    </row>
    <row r="247" spans="1:9" x14ac:dyDescent="0.55000000000000004">
      <c r="A247">
        <v>1772102098</v>
      </c>
      <c r="B247" t="s">
        <v>6</v>
      </c>
      <c r="C247" t="s">
        <v>7</v>
      </c>
      <c r="D247">
        <v>5176.09</v>
      </c>
      <c r="E247">
        <v>1</v>
      </c>
      <c r="G247" s="1">
        <f t="shared" si="9"/>
        <v>46079.440949074073</v>
      </c>
      <c r="H247" s="2">
        <f t="shared" si="10"/>
        <v>46079.440972222219</v>
      </c>
      <c r="I247">
        <f t="shared" si="11"/>
        <v>1772102100</v>
      </c>
    </row>
    <row r="248" spans="1:9" x14ac:dyDescent="0.55000000000000004">
      <c r="A248">
        <v>1772102398</v>
      </c>
      <c r="B248" t="s">
        <v>6</v>
      </c>
      <c r="C248" t="s">
        <v>7</v>
      </c>
      <c r="D248">
        <v>5172.13</v>
      </c>
      <c r="E248">
        <v>0</v>
      </c>
      <c r="G248" s="1">
        <f t="shared" si="9"/>
        <v>46079.444421296299</v>
      </c>
      <c r="H248" s="2">
        <f t="shared" si="10"/>
        <v>46079.444444444445</v>
      </c>
      <c r="I248">
        <f t="shared" si="11"/>
        <v>1772102400</v>
      </c>
    </row>
    <row r="249" spans="1:9" x14ac:dyDescent="0.55000000000000004">
      <c r="A249">
        <v>1772102698</v>
      </c>
      <c r="B249" t="s">
        <v>6</v>
      </c>
      <c r="C249" t="s">
        <v>7</v>
      </c>
      <c r="D249">
        <v>5171.17</v>
      </c>
      <c r="E249">
        <v>0</v>
      </c>
      <c r="G249" s="1">
        <f t="shared" si="9"/>
        <v>46079.447893518518</v>
      </c>
      <c r="H249" s="2">
        <f t="shared" si="10"/>
        <v>46079.447916666664</v>
      </c>
      <c r="I249">
        <f t="shared" si="11"/>
        <v>1772102700</v>
      </c>
    </row>
    <row r="250" spans="1:9" x14ac:dyDescent="0.55000000000000004">
      <c r="A250">
        <v>1772102998</v>
      </c>
      <c r="B250" t="s">
        <v>6</v>
      </c>
      <c r="C250" t="s">
        <v>7</v>
      </c>
      <c r="D250">
        <v>5173.6000000000004</v>
      </c>
      <c r="E250">
        <v>0</v>
      </c>
      <c r="G250" s="1">
        <f t="shared" si="9"/>
        <v>46079.451365740737</v>
      </c>
      <c r="H250" s="2">
        <f t="shared" si="10"/>
        <v>46079.451388888891</v>
      </c>
      <c r="I250">
        <f t="shared" si="11"/>
        <v>1772103000</v>
      </c>
    </row>
    <row r="251" spans="1:9" x14ac:dyDescent="0.55000000000000004">
      <c r="A251">
        <v>1772103298</v>
      </c>
      <c r="B251" t="s">
        <v>6</v>
      </c>
      <c r="C251" t="s">
        <v>7</v>
      </c>
      <c r="D251">
        <v>5171.6099999999997</v>
      </c>
      <c r="E251">
        <v>0</v>
      </c>
      <c r="G251" s="1">
        <f t="shared" si="9"/>
        <v>46079.454837962963</v>
      </c>
      <c r="H251" s="2">
        <f t="shared" si="10"/>
        <v>46079.454861111109</v>
      </c>
      <c r="I251">
        <f t="shared" si="11"/>
        <v>1772103300</v>
      </c>
    </row>
    <row r="252" spans="1:9" x14ac:dyDescent="0.55000000000000004">
      <c r="A252">
        <v>1772103598</v>
      </c>
      <c r="B252" t="s">
        <v>6</v>
      </c>
      <c r="C252" t="s">
        <v>7</v>
      </c>
      <c r="D252">
        <v>5173.83</v>
      </c>
      <c r="E252">
        <v>0</v>
      </c>
      <c r="G252" s="1">
        <f t="shared" si="9"/>
        <v>46079.458310185189</v>
      </c>
      <c r="H252" s="2">
        <f t="shared" si="10"/>
        <v>46079.458333333336</v>
      </c>
      <c r="I252">
        <f t="shared" si="11"/>
        <v>1772103600</v>
      </c>
    </row>
    <row r="253" spans="1:9" x14ac:dyDescent="0.55000000000000004">
      <c r="A253">
        <v>1772103898</v>
      </c>
      <c r="B253" t="s">
        <v>6</v>
      </c>
      <c r="C253" t="s">
        <v>7</v>
      </c>
      <c r="D253">
        <v>5177.33</v>
      </c>
      <c r="E253">
        <v>0</v>
      </c>
      <c r="G253" s="1">
        <f t="shared" si="9"/>
        <v>46079.461782407408</v>
      </c>
      <c r="H253" s="2">
        <f t="shared" si="10"/>
        <v>46079.461805555555</v>
      </c>
      <c r="I253">
        <f t="shared" si="11"/>
        <v>1772103900</v>
      </c>
    </row>
    <row r="254" spans="1:9" x14ac:dyDescent="0.55000000000000004">
      <c r="A254">
        <v>1772104198</v>
      </c>
      <c r="B254" t="s">
        <v>6</v>
      </c>
      <c r="C254" t="s">
        <v>7</v>
      </c>
      <c r="D254">
        <v>5175.8500000000004</v>
      </c>
      <c r="E254">
        <v>0</v>
      </c>
      <c r="G254" s="1">
        <f t="shared" si="9"/>
        <v>46079.465254629627</v>
      </c>
      <c r="H254" s="2">
        <f t="shared" si="10"/>
        <v>46079.465277777781</v>
      </c>
      <c r="I254">
        <f t="shared" si="11"/>
        <v>1772104200</v>
      </c>
    </row>
    <row r="255" spans="1:9" x14ac:dyDescent="0.55000000000000004">
      <c r="A255">
        <v>1772104498</v>
      </c>
      <c r="B255" t="s">
        <v>6</v>
      </c>
      <c r="C255" t="s">
        <v>7</v>
      </c>
      <c r="D255">
        <v>5175.54</v>
      </c>
      <c r="E255">
        <v>1</v>
      </c>
      <c r="G255" s="1">
        <f t="shared" si="9"/>
        <v>46079.468726851846</v>
      </c>
      <c r="H255" s="2">
        <f t="shared" si="10"/>
        <v>46079.46875</v>
      </c>
      <c r="I255">
        <f t="shared" si="11"/>
        <v>1772104500</v>
      </c>
    </row>
    <row r="256" spans="1:9" x14ac:dyDescent="0.55000000000000004">
      <c r="A256">
        <v>1772104798</v>
      </c>
      <c r="B256" t="s">
        <v>6</v>
      </c>
      <c r="C256" t="s">
        <v>7</v>
      </c>
      <c r="D256">
        <v>5171.7</v>
      </c>
      <c r="E256">
        <v>0</v>
      </c>
      <c r="G256" s="1">
        <f t="shared" si="9"/>
        <v>46079.472199074073</v>
      </c>
      <c r="H256" s="2">
        <f t="shared" si="10"/>
        <v>46079.472222222219</v>
      </c>
      <c r="I256">
        <f t="shared" si="11"/>
        <v>1772104800</v>
      </c>
    </row>
    <row r="257" spans="1:9" x14ac:dyDescent="0.55000000000000004">
      <c r="A257">
        <v>1772105098</v>
      </c>
      <c r="B257" t="s">
        <v>6</v>
      </c>
      <c r="C257" t="s">
        <v>7</v>
      </c>
      <c r="D257">
        <v>5171.88</v>
      </c>
      <c r="E257">
        <v>1</v>
      </c>
      <c r="G257" s="1">
        <f t="shared" si="9"/>
        <v>46079.475671296299</v>
      </c>
      <c r="H257" s="2">
        <f t="shared" si="10"/>
        <v>46079.475694444445</v>
      </c>
      <c r="I257">
        <f t="shared" si="11"/>
        <v>1772105100</v>
      </c>
    </row>
    <row r="258" spans="1:9" x14ac:dyDescent="0.55000000000000004">
      <c r="A258">
        <v>1772105398</v>
      </c>
      <c r="B258" t="s">
        <v>6</v>
      </c>
      <c r="C258" t="s">
        <v>7</v>
      </c>
      <c r="D258">
        <v>5173.38</v>
      </c>
      <c r="E258">
        <v>0</v>
      </c>
      <c r="G258" s="1">
        <f t="shared" ref="G258:G321" si="12">(A258/86400)+25569</f>
        <v>46079.479143518518</v>
      </c>
      <c r="H258" s="2">
        <f t="shared" ref="H258:H321" si="13">CEILING(INT(G258*1440)/1440*288,1)/288</f>
        <v>46079.479166666664</v>
      </c>
      <c r="I258">
        <f t="shared" si="11"/>
        <v>1772105400</v>
      </c>
    </row>
    <row r="259" spans="1:9" x14ac:dyDescent="0.55000000000000004">
      <c r="A259">
        <v>1772105698</v>
      </c>
      <c r="B259" t="s">
        <v>6</v>
      </c>
      <c r="C259" t="s">
        <v>7</v>
      </c>
      <c r="D259">
        <v>5173.54</v>
      </c>
      <c r="E259">
        <v>0</v>
      </c>
      <c r="G259" s="1">
        <f t="shared" si="12"/>
        <v>46079.482615740737</v>
      </c>
      <c r="H259" s="2">
        <f t="shared" si="13"/>
        <v>46079.482638888891</v>
      </c>
      <c r="I259">
        <f t="shared" ref="I259:I322" si="14">MROUND((H259-25569)*86400,300)</f>
        <v>1772105700</v>
      </c>
    </row>
    <row r="260" spans="1:9" x14ac:dyDescent="0.55000000000000004">
      <c r="A260">
        <v>1772105998</v>
      </c>
      <c r="B260" t="s">
        <v>6</v>
      </c>
      <c r="C260" t="s">
        <v>7</v>
      </c>
      <c r="D260">
        <v>5174.68</v>
      </c>
      <c r="E260">
        <v>0</v>
      </c>
      <c r="G260" s="1">
        <f t="shared" si="12"/>
        <v>46079.486087962963</v>
      </c>
      <c r="H260" s="2">
        <f t="shared" si="13"/>
        <v>46079.486111111109</v>
      </c>
      <c r="I260">
        <f t="shared" si="14"/>
        <v>1772106000</v>
      </c>
    </row>
    <row r="261" spans="1:9" x14ac:dyDescent="0.55000000000000004">
      <c r="A261">
        <v>1772106298</v>
      </c>
      <c r="B261" t="s">
        <v>6</v>
      </c>
      <c r="C261" t="s">
        <v>7</v>
      </c>
      <c r="D261">
        <v>5171.3999999999996</v>
      </c>
      <c r="E261">
        <v>0</v>
      </c>
      <c r="G261" s="1">
        <f t="shared" si="12"/>
        <v>46079.489560185189</v>
      </c>
      <c r="H261" s="2">
        <f t="shared" si="13"/>
        <v>46079.489583333336</v>
      </c>
      <c r="I261">
        <f t="shared" si="14"/>
        <v>1772106300</v>
      </c>
    </row>
    <row r="262" spans="1:9" x14ac:dyDescent="0.55000000000000004">
      <c r="A262">
        <v>1772106598</v>
      </c>
      <c r="B262" t="s">
        <v>6</v>
      </c>
      <c r="C262" t="s">
        <v>7</v>
      </c>
      <c r="D262">
        <v>5163.51</v>
      </c>
      <c r="E262">
        <v>0</v>
      </c>
      <c r="G262" s="1">
        <f t="shared" si="12"/>
        <v>46079.493032407408</v>
      </c>
      <c r="H262" s="2">
        <f t="shared" si="13"/>
        <v>46079.493055555555</v>
      </c>
      <c r="I262">
        <f t="shared" si="14"/>
        <v>1772106600</v>
      </c>
    </row>
    <row r="263" spans="1:9" x14ac:dyDescent="0.55000000000000004">
      <c r="A263">
        <v>1772106898</v>
      </c>
      <c r="B263" t="s">
        <v>6</v>
      </c>
      <c r="C263" t="s">
        <v>7</v>
      </c>
      <c r="D263">
        <v>5164.71</v>
      </c>
      <c r="E263">
        <v>0</v>
      </c>
      <c r="G263" s="1">
        <f t="shared" si="12"/>
        <v>46079.496504629627</v>
      </c>
      <c r="H263" s="2">
        <f t="shared" si="13"/>
        <v>46079.496527777781</v>
      </c>
      <c r="I263">
        <f t="shared" si="14"/>
        <v>1772106900</v>
      </c>
    </row>
    <row r="264" spans="1:9" x14ac:dyDescent="0.55000000000000004">
      <c r="A264">
        <v>1772107198</v>
      </c>
      <c r="B264" t="s">
        <v>6</v>
      </c>
      <c r="C264" t="s">
        <v>7</v>
      </c>
      <c r="D264">
        <v>5165.67</v>
      </c>
      <c r="E264">
        <v>0</v>
      </c>
      <c r="G264" s="1">
        <f t="shared" si="12"/>
        <v>46079.499976851846</v>
      </c>
      <c r="H264" s="2">
        <f t="shared" si="13"/>
        <v>46079.5</v>
      </c>
      <c r="I264">
        <f t="shared" si="14"/>
        <v>1772107200</v>
      </c>
    </row>
    <row r="265" spans="1:9" x14ac:dyDescent="0.55000000000000004">
      <c r="A265">
        <v>1772107498</v>
      </c>
      <c r="B265" t="s">
        <v>6</v>
      </c>
      <c r="C265" t="s">
        <v>7</v>
      </c>
      <c r="D265">
        <v>5169.1499999999996</v>
      </c>
      <c r="E265">
        <v>0</v>
      </c>
      <c r="G265" s="1">
        <f t="shared" si="12"/>
        <v>46079.503449074073</v>
      </c>
      <c r="H265" s="2">
        <f t="shared" si="13"/>
        <v>46079.503472222219</v>
      </c>
      <c r="I265">
        <f t="shared" si="14"/>
        <v>1772107500</v>
      </c>
    </row>
    <row r="266" spans="1:9" x14ac:dyDescent="0.55000000000000004">
      <c r="A266">
        <v>1772107798</v>
      </c>
      <c r="B266" t="s">
        <v>6</v>
      </c>
      <c r="C266" t="s">
        <v>7</v>
      </c>
      <c r="D266">
        <v>5168.46</v>
      </c>
      <c r="E266">
        <v>0</v>
      </c>
      <c r="G266" s="1">
        <f t="shared" si="12"/>
        <v>46079.506921296299</v>
      </c>
      <c r="H266" s="2">
        <f t="shared" si="13"/>
        <v>46079.506944444445</v>
      </c>
      <c r="I266">
        <f t="shared" si="14"/>
        <v>1772107800</v>
      </c>
    </row>
    <row r="267" spans="1:9" x14ac:dyDescent="0.55000000000000004">
      <c r="A267">
        <v>1772108098</v>
      </c>
      <c r="B267" t="s">
        <v>6</v>
      </c>
      <c r="C267" t="s">
        <v>7</v>
      </c>
      <c r="D267">
        <v>5172.18</v>
      </c>
      <c r="E267">
        <v>0</v>
      </c>
      <c r="G267" s="1">
        <f t="shared" si="12"/>
        <v>46079.510393518518</v>
      </c>
      <c r="H267" s="2">
        <f t="shared" si="13"/>
        <v>46079.510416666664</v>
      </c>
      <c r="I267">
        <f t="shared" si="14"/>
        <v>1772108100</v>
      </c>
    </row>
    <row r="268" spans="1:9" x14ac:dyDescent="0.55000000000000004">
      <c r="A268">
        <v>1772108398</v>
      </c>
      <c r="B268" t="s">
        <v>6</v>
      </c>
      <c r="C268" t="s">
        <v>7</v>
      </c>
      <c r="D268">
        <v>5176.5200000000004</v>
      </c>
      <c r="E268">
        <v>0</v>
      </c>
      <c r="G268" s="1">
        <f t="shared" si="12"/>
        <v>46079.513865740737</v>
      </c>
      <c r="H268" s="2">
        <f t="shared" si="13"/>
        <v>46079.513888888891</v>
      </c>
      <c r="I268">
        <f t="shared" si="14"/>
        <v>1772108400</v>
      </c>
    </row>
    <row r="269" spans="1:9" x14ac:dyDescent="0.55000000000000004">
      <c r="A269">
        <v>1772108698</v>
      </c>
      <c r="B269" t="s">
        <v>6</v>
      </c>
      <c r="C269" t="s">
        <v>7</v>
      </c>
      <c r="D269">
        <v>5178.54</v>
      </c>
      <c r="E269">
        <v>0</v>
      </c>
      <c r="G269" s="1">
        <f t="shared" si="12"/>
        <v>46079.517337962963</v>
      </c>
      <c r="H269" s="2">
        <f t="shared" si="13"/>
        <v>46079.517361111109</v>
      </c>
      <c r="I269">
        <f t="shared" si="14"/>
        <v>1772108700</v>
      </c>
    </row>
    <row r="270" spans="1:9" x14ac:dyDescent="0.55000000000000004">
      <c r="A270">
        <v>1772108998</v>
      </c>
      <c r="B270" t="s">
        <v>6</v>
      </c>
      <c r="C270" t="s">
        <v>7</v>
      </c>
      <c r="D270">
        <v>5183.1000000000004</v>
      </c>
      <c r="E270">
        <v>0</v>
      </c>
      <c r="G270" s="1">
        <f t="shared" si="12"/>
        <v>46079.520810185189</v>
      </c>
      <c r="H270" s="2">
        <f t="shared" si="13"/>
        <v>46079.520833333336</v>
      </c>
      <c r="I270">
        <f t="shared" si="14"/>
        <v>1772109000</v>
      </c>
    </row>
    <row r="271" spans="1:9" x14ac:dyDescent="0.55000000000000004">
      <c r="A271">
        <v>1772109298</v>
      </c>
      <c r="B271" t="s">
        <v>6</v>
      </c>
      <c r="C271" t="s">
        <v>7</v>
      </c>
      <c r="D271">
        <v>5182.34</v>
      </c>
      <c r="E271">
        <v>0</v>
      </c>
      <c r="G271" s="1">
        <f t="shared" si="12"/>
        <v>46079.524282407408</v>
      </c>
      <c r="H271" s="2">
        <f t="shared" si="13"/>
        <v>46079.524305555555</v>
      </c>
      <c r="I271">
        <f t="shared" si="14"/>
        <v>1772109300</v>
      </c>
    </row>
    <row r="272" spans="1:9" x14ac:dyDescent="0.55000000000000004">
      <c r="A272">
        <v>1772109598</v>
      </c>
      <c r="B272" t="s">
        <v>6</v>
      </c>
      <c r="C272" t="s">
        <v>7</v>
      </c>
      <c r="D272">
        <v>5187.5200000000004</v>
      </c>
      <c r="E272">
        <v>0</v>
      </c>
      <c r="G272" s="1">
        <f t="shared" si="12"/>
        <v>46079.527754629627</v>
      </c>
      <c r="H272" s="2">
        <f t="shared" si="13"/>
        <v>46079.527777777781</v>
      </c>
      <c r="I272">
        <f t="shared" si="14"/>
        <v>1772109600</v>
      </c>
    </row>
    <row r="273" spans="1:9" x14ac:dyDescent="0.55000000000000004">
      <c r="A273">
        <v>1772109898</v>
      </c>
      <c r="B273" t="s">
        <v>6</v>
      </c>
      <c r="C273" t="s">
        <v>7</v>
      </c>
      <c r="D273">
        <v>5181.29</v>
      </c>
      <c r="E273">
        <v>0</v>
      </c>
      <c r="G273" s="1">
        <f t="shared" si="12"/>
        <v>46079.531226851846</v>
      </c>
      <c r="H273" s="2">
        <f t="shared" si="13"/>
        <v>46079.53125</v>
      </c>
      <c r="I273">
        <f t="shared" si="14"/>
        <v>1772109900</v>
      </c>
    </row>
    <row r="274" spans="1:9" x14ac:dyDescent="0.55000000000000004">
      <c r="A274">
        <v>1772110198</v>
      </c>
      <c r="B274" t="s">
        <v>6</v>
      </c>
      <c r="C274" t="s">
        <v>7</v>
      </c>
      <c r="D274">
        <v>5181.25</v>
      </c>
      <c r="E274">
        <v>0</v>
      </c>
      <c r="G274" s="1">
        <f t="shared" si="12"/>
        <v>46079.534699074073</v>
      </c>
      <c r="H274" s="2">
        <f t="shared" si="13"/>
        <v>46079.534722222219</v>
      </c>
      <c r="I274">
        <f t="shared" si="14"/>
        <v>1772110200</v>
      </c>
    </row>
    <row r="275" spans="1:9" x14ac:dyDescent="0.55000000000000004">
      <c r="A275">
        <v>1772110498</v>
      </c>
      <c r="B275" t="s">
        <v>6</v>
      </c>
      <c r="C275" t="s">
        <v>7</v>
      </c>
      <c r="D275">
        <v>5183.8500000000004</v>
      </c>
      <c r="E275">
        <v>0</v>
      </c>
      <c r="G275" s="1">
        <f t="shared" si="12"/>
        <v>46079.538171296299</v>
      </c>
      <c r="H275" s="2">
        <f t="shared" si="13"/>
        <v>46079.538194444445</v>
      </c>
      <c r="I275">
        <f t="shared" si="14"/>
        <v>1772110500</v>
      </c>
    </row>
    <row r="276" spans="1:9" x14ac:dyDescent="0.55000000000000004">
      <c r="A276">
        <v>1772110798</v>
      </c>
      <c r="B276" t="s">
        <v>6</v>
      </c>
      <c r="C276" t="s">
        <v>7</v>
      </c>
      <c r="D276">
        <v>5175.76</v>
      </c>
      <c r="E276">
        <v>0</v>
      </c>
      <c r="G276" s="1">
        <f t="shared" si="12"/>
        <v>46079.541643518518</v>
      </c>
      <c r="H276" s="2">
        <f t="shared" si="13"/>
        <v>46079.541666666664</v>
      </c>
      <c r="I276">
        <f t="shared" si="14"/>
        <v>1772110800</v>
      </c>
    </row>
    <row r="277" spans="1:9" x14ac:dyDescent="0.55000000000000004">
      <c r="A277">
        <v>1772111098</v>
      </c>
      <c r="B277" t="s">
        <v>6</v>
      </c>
      <c r="C277" t="s">
        <v>7</v>
      </c>
      <c r="D277">
        <v>5172.5</v>
      </c>
      <c r="E277">
        <v>0</v>
      </c>
      <c r="G277" s="1">
        <f t="shared" si="12"/>
        <v>46079.545115740737</v>
      </c>
      <c r="H277" s="2">
        <f t="shared" si="13"/>
        <v>46079.545138888891</v>
      </c>
      <c r="I277">
        <f t="shared" si="14"/>
        <v>1772111100</v>
      </c>
    </row>
    <row r="278" spans="1:9" x14ac:dyDescent="0.55000000000000004">
      <c r="A278">
        <v>1772111398</v>
      </c>
      <c r="B278" t="s">
        <v>6</v>
      </c>
      <c r="C278" t="s">
        <v>7</v>
      </c>
      <c r="D278">
        <v>5174</v>
      </c>
      <c r="E278">
        <v>0</v>
      </c>
      <c r="G278" s="1">
        <f t="shared" si="12"/>
        <v>46079.548587962963</v>
      </c>
      <c r="H278" s="2">
        <f t="shared" si="13"/>
        <v>46079.548611111109</v>
      </c>
      <c r="I278">
        <f t="shared" si="14"/>
        <v>1772111400</v>
      </c>
    </row>
    <row r="279" spans="1:9" x14ac:dyDescent="0.55000000000000004">
      <c r="A279">
        <v>1772111698</v>
      </c>
      <c r="B279" t="s">
        <v>6</v>
      </c>
      <c r="C279" t="s">
        <v>7</v>
      </c>
      <c r="D279">
        <v>5171.6499999999996</v>
      </c>
      <c r="E279">
        <v>0</v>
      </c>
      <c r="G279" s="1">
        <f t="shared" si="12"/>
        <v>46079.552060185189</v>
      </c>
      <c r="H279" s="2">
        <f t="shared" si="13"/>
        <v>46079.552083333336</v>
      </c>
      <c r="I279">
        <f t="shared" si="14"/>
        <v>1772111700</v>
      </c>
    </row>
    <row r="280" spans="1:9" x14ac:dyDescent="0.55000000000000004">
      <c r="A280">
        <v>1772111998</v>
      </c>
      <c r="B280" t="s">
        <v>6</v>
      </c>
      <c r="C280" t="s">
        <v>7</v>
      </c>
      <c r="D280">
        <v>5178.12</v>
      </c>
      <c r="E280">
        <v>0</v>
      </c>
      <c r="G280" s="1">
        <f t="shared" si="12"/>
        <v>46079.555532407408</v>
      </c>
      <c r="H280" s="2">
        <f t="shared" si="13"/>
        <v>46079.555555555555</v>
      </c>
      <c r="I280">
        <f t="shared" si="14"/>
        <v>1772112000</v>
      </c>
    </row>
    <row r="281" spans="1:9" x14ac:dyDescent="0.55000000000000004">
      <c r="A281">
        <v>1772112298</v>
      </c>
      <c r="B281" t="s">
        <v>6</v>
      </c>
      <c r="C281" t="s">
        <v>7</v>
      </c>
      <c r="D281">
        <v>5174.76</v>
      </c>
      <c r="E281">
        <v>0</v>
      </c>
      <c r="G281" s="1">
        <f t="shared" si="12"/>
        <v>46079.559004629627</v>
      </c>
      <c r="H281" s="2">
        <f t="shared" si="13"/>
        <v>46079.559027777781</v>
      </c>
      <c r="I281">
        <f t="shared" si="14"/>
        <v>1772112300</v>
      </c>
    </row>
    <row r="282" spans="1:9" x14ac:dyDescent="0.55000000000000004">
      <c r="A282">
        <v>1772112598</v>
      </c>
      <c r="B282" t="s">
        <v>6</v>
      </c>
      <c r="C282" t="s">
        <v>7</v>
      </c>
      <c r="D282">
        <v>5174.3599999999997</v>
      </c>
      <c r="E282">
        <v>1</v>
      </c>
      <c r="G282" s="1">
        <f t="shared" si="12"/>
        <v>46079.562476851846</v>
      </c>
      <c r="H282" s="2">
        <f t="shared" si="13"/>
        <v>46079.5625</v>
      </c>
      <c r="I282">
        <f t="shared" si="14"/>
        <v>1772112600</v>
      </c>
    </row>
    <row r="283" spans="1:9" x14ac:dyDescent="0.55000000000000004">
      <c r="A283">
        <v>1772112898</v>
      </c>
      <c r="B283" t="s">
        <v>6</v>
      </c>
      <c r="C283" t="s">
        <v>7</v>
      </c>
      <c r="D283">
        <v>5173.6099999999997</v>
      </c>
      <c r="E283">
        <v>0</v>
      </c>
      <c r="G283" s="1">
        <f t="shared" si="12"/>
        <v>46079.565949074073</v>
      </c>
      <c r="H283" s="2">
        <f t="shared" si="13"/>
        <v>46079.565972222219</v>
      </c>
      <c r="I283">
        <f t="shared" si="14"/>
        <v>1772112900</v>
      </c>
    </row>
    <row r="284" spans="1:9" x14ac:dyDescent="0.55000000000000004">
      <c r="A284">
        <v>1772113198</v>
      </c>
      <c r="B284" t="s">
        <v>6</v>
      </c>
      <c r="C284" t="s">
        <v>7</v>
      </c>
      <c r="D284">
        <v>5165.1400000000003</v>
      </c>
      <c r="E284">
        <v>0</v>
      </c>
      <c r="G284" s="1">
        <f t="shared" si="12"/>
        <v>46079.569421296299</v>
      </c>
      <c r="H284" s="2">
        <f t="shared" si="13"/>
        <v>46079.569444444445</v>
      </c>
      <c r="I284">
        <f t="shared" si="14"/>
        <v>1772113200</v>
      </c>
    </row>
    <row r="285" spans="1:9" x14ac:dyDescent="0.55000000000000004">
      <c r="A285">
        <v>1772113498</v>
      </c>
      <c r="B285" t="s">
        <v>6</v>
      </c>
      <c r="C285" t="s">
        <v>7</v>
      </c>
      <c r="D285">
        <v>5168.76</v>
      </c>
      <c r="E285">
        <v>0</v>
      </c>
      <c r="G285" s="1">
        <f t="shared" si="12"/>
        <v>46079.572893518518</v>
      </c>
      <c r="H285" s="2">
        <f t="shared" si="13"/>
        <v>46079.572916666664</v>
      </c>
      <c r="I285">
        <f t="shared" si="14"/>
        <v>1772113500</v>
      </c>
    </row>
    <row r="286" spans="1:9" x14ac:dyDescent="0.55000000000000004">
      <c r="A286">
        <v>1772113798</v>
      </c>
      <c r="B286" t="s">
        <v>6</v>
      </c>
      <c r="C286" t="s">
        <v>7</v>
      </c>
      <c r="D286">
        <v>5170.8</v>
      </c>
      <c r="E286">
        <v>0</v>
      </c>
      <c r="G286" s="1">
        <f t="shared" si="12"/>
        <v>46079.576365740737</v>
      </c>
      <c r="H286" s="2">
        <f t="shared" si="13"/>
        <v>46079.576388888891</v>
      </c>
      <c r="I286">
        <f t="shared" si="14"/>
        <v>1772113800</v>
      </c>
    </row>
    <row r="287" spans="1:9" x14ac:dyDescent="0.55000000000000004">
      <c r="A287">
        <v>1772114098</v>
      </c>
      <c r="B287" t="s">
        <v>6</v>
      </c>
      <c r="C287" t="s">
        <v>7</v>
      </c>
      <c r="D287">
        <v>5166.3900000000003</v>
      </c>
      <c r="E287">
        <v>0</v>
      </c>
      <c r="G287" s="1">
        <f t="shared" si="12"/>
        <v>46079.579837962963</v>
      </c>
      <c r="H287" s="2">
        <f t="shared" si="13"/>
        <v>46079.579861111109</v>
      </c>
      <c r="I287">
        <f t="shared" si="14"/>
        <v>1772114100</v>
      </c>
    </row>
    <row r="288" spans="1:9" x14ac:dyDescent="0.55000000000000004">
      <c r="A288">
        <v>1772114398</v>
      </c>
      <c r="B288" t="s">
        <v>6</v>
      </c>
      <c r="C288" t="s">
        <v>7</v>
      </c>
      <c r="D288">
        <v>5166.0600000000004</v>
      </c>
      <c r="E288">
        <v>0</v>
      </c>
      <c r="G288" s="1">
        <f t="shared" si="12"/>
        <v>46079.583310185189</v>
      </c>
      <c r="H288" s="2">
        <f t="shared" si="13"/>
        <v>46079.583333333336</v>
      </c>
      <c r="I288">
        <f t="shared" si="14"/>
        <v>1772114400</v>
      </c>
    </row>
    <row r="289" spans="1:9" x14ac:dyDescent="0.55000000000000004">
      <c r="A289">
        <v>1772114698</v>
      </c>
      <c r="B289" t="s">
        <v>6</v>
      </c>
      <c r="C289" t="s">
        <v>7</v>
      </c>
      <c r="D289">
        <v>5163.55</v>
      </c>
      <c r="E289">
        <v>0</v>
      </c>
      <c r="G289" s="1">
        <f t="shared" si="12"/>
        <v>46079.586782407408</v>
      </c>
      <c r="H289" s="2">
        <f t="shared" si="13"/>
        <v>46079.586805555555</v>
      </c>
      <c r="I289">
        <f t="shared" si="14"/>
        <v>1772114700</v>
      </c>
    </row>
    <row r="290" spans="1:9" x14ac:dyDescent="0.55000000000000004">
      <c r="A290">
        <v>1772114998</v>
      </c>
      <c r="B290" t="s">
        <v>6</v>
      </c>
      <c r="C290" t="s">
        <v>7</v>
      </c>
      <c r="D290">
        <v>5166.28</v>
      </c>
      <c r="E290">
        <v>0</v>
      </c>
      <c r="G290" s="1">
        <f t="shared" si="12"/>
        <v>46079.590254629627</v>
      </c>
      <c r="H290" s="2">
        <f t="shared" si="13"/>
        <v>46079.590277777781</v>
      </c>
      <c r="I290">
        <f t="shared" si="14"/>
        <v>1772115000</v>
      </c>
    </row>
    <row r="291" spans="1:9" x14ac:dyDescent="0.55000000000000004">
      <c r="A291">
        <v>1772115298</v>
      </c>
      <c r="B291" t="s">
        <v>6</v>
      </c>
      <c r="C291" t="s">
        <v>7</v>
      </c>
      <c r="D291">
        <v>5167.0200000000004</v>
      </c>
      <c r="E291">
        <v>0</v>
      </c>
      <c r="G291" s="1">
        <f t="shared" si="12"/>
        <v>46079.593726851846</v>
      </c>
      <c r="H291" s="2">
        <f t="shared" si="13"/>
        <v>46079.59375</v>
      </c>
      <c r="I291">
        <f t="shared" si="14"/>
        <v>1772115300</v>
      </c>
    </row>
    <row r="292" spans="1:9" x14ac:dyDescent="0.55000000000000004">
      <c r="A292">
        <v>1772115598</v>
      </c>
      <c r="B292" t="s">
        <v>6</v>
      </c>
      <c r="C292" t="s">
        <v>7</v>
      </c>
      <c r="D292">
        <v>5168.82</v>
      </c>
      <c r="E292">
        <v>0</v>
      </c>
      <c r="G292" s="1">
        <f t="shared" si="12"/>
        <v>46079.597199074073</v>
      </c>
      <c r="H292" s="2">
        <f t="shared" si="13"/>
        <v>46079.597222222219</v>
      </c>
      <c r="I292">
        <f t="shared" si="14"/>
        <v>1772115600</v>
      </c>
    </row>
    <row r="293" spans="1:9" x14ac:dyDescent="0.55000000000000004">
      <c r="A293">
        <v>1772115898</v>
      </c>
      <c r="B293" t="s">
        <v>6</v>
      </c>
      <c r="C293" t="s">
        <v>7</v>
      </c>
      <c r="D293">
        <v>5170.41</v>
      </c>
      <c r="E293">
        <v>0</v>
      </c>
      <c r="G293" s="1">
        <f t="shared" si="12"/>
        <v>46079.600671296299</v>
      </c>
      <c r="H293" s="2">
        <f t="shared" si="13"/>
        <v>46079.600694444445</v>
      </c>
      <c r="I293">
        <f t="shared" si="14"/>
        <v>1772115900</v>
      </c>
    </row>
    <row r="294" spans="1:9" x14ac:dyDescent="0.55000000000000004">
      <c r="A294">
        <v>1772116198</v>
      </c>
      <c r="B294" t="s">
        <v>6</v>
      </c>
      <c r="C294" t="s">
        <v>7</v>
      </c>
      <c r="D294">
        <v>5165.83</v>
      </c>
      <c r="E294">
        <v>1</v>
      </c>
      <c r="G294" s="1">
        <f t="shared" si="12"/>
        <v>46079.604143518518</v>
      </c>
      <c r="H294" s="2">
        <f t="shared" si="13"/>
        <v>46079.604166666664</v>
      </c>
      <c r="I294">
        <f t="shared" si="14"/>
        <v>1772116200</v>
      </c>
    </row>
    <row r="295" spans="1:9" x14ac:dyDescent="0.55000000000000004">
      <c r="A295">
        <v>1772116498</v>
      </c>
      <c r="B295" t="s">
        <v>6</v>
      </c>
      <c r="C295" t="s">
        <v>7</v>
      </c>
      <c r="D295">
        <v>5166.41</v>
      </c>
      <c r="E295">
        <v>1</v>
      </c>
      <c r="G295" s="1">
        <f t="shared" si="12"/>
        <v>46079.607615740737</v>
      </c>
      <c r="H295" s="2">
        <f t="shared" si="13"/>
        <v>46079.607638888891</v>
      </c>
      <c r="I295">
        <f t="shared" si="14"/>
        <v>1772116500</v>
      </c>
    </row>
    <row r="296" spans="1:9" x14ac:dyDescent="0.55000000000000004">
      <c r="A296">
        <v>1772116798</v>
      </c>
      <c r="B296" t="s">
        <v>6</v>
      </c>
      <c r="C296" t="s">
        <v>7</v>
      </c>
      <c r="D296">
        <v>5172.5600000000004</v>
      </c>
      <c r="E296">
        <v>0</v>
      </c>
      <c r="G296" s="1">
        <f t="shared" si="12"/>
        <v>46079.611087962963</v>
      </c>
      <c r="H296" s="2">
        <f t="shared" si="13"/>
        <v>46079.611111111109</v>
      </c>
      <c r="I296">
        <f t="shared" si="14"/>
        <v>1772116800</v>
      </c>
    </row>
    <row r="297" spans="1:9" x14ac:dyDescent="0.55000000000000004">
      <c r="A297">
        <v>1772117098</v>
      </c>
      <c r="B297" t="s">
        <v>6</v>
      </c>
      <c r="C297" t="s">
        <v>7</v>
      </c>
      <c r="D297">
        <v>5171.99</v>
      </c>
      <c r="E297">
        <v>0</v>
      </c>
      <c r="G297" s="1">
        <f t="shared" si="12"/>
        <v>46079.614560185189</v>
      </c>
      <c r="H297" s="2">
        <f t="shared" si="13"/>
        <v>46079.614583333336</v>
      </c>
      <c r="I297">
        <f t="shared" si="14"/>
        <v>1772117100</v>
      </c>
    </row>
    <row r="298" spans="1:9" x14ac:dyDescent="0.55000000000000004">
      <c r="A298">
        <v>1772117398</v>
      </c>
      <c r="B298" t="s">
        <v>6</v>
      </c>
      <c r="C298" t="s">
        <v>7</v>
      </c>
      <c r="D298">
        <v>5167.91</v>
      </c>
      <c r="E298">
        <v>0</v>
      </c>
      <c r="G298" s="1">
        <f t="shared" si="12"/>
        <v>46079.618032407408</v>
      </c>
      <c r="H298" s="2">
        <f t="shared" si="13"/>
        <v>46079.618055555555</v>
      </c>
      <c r="I298">
        <f t="shared" si="14"/>
        <v>1772117400</v>
      </c>
    </row>
    <row r="299" spans="1:9" x14ac:dyDescent="0.55000000000000004">
      <c r="A299">
        <v>1772117698</v>
      </c>
      <c r="B299" t="s">
        <v>6</v>
      </c>
      <c r="C299" t="s">
        <v>7</v>
      </c>
      <c r="D299">
        <v>5165.1400000000003</v>
      </c>
      <c r="E299">
        <v>0</v>
      </c>
      <c r="G299" s="1">
        <f t="shared" si="12"/>
        <v>46079.621504629627</v>
      </c>
      <c r="H299" s="2">
        <f t="shared" si="13"/>
        <v>46079.621527777781</v>
      </c>
      <c r="I299">
        <f t="shared" si="14"/>
        <v>1772117700</v>
      </c>
    </row>
    <row r="300" spans="1:9" x14ac:dyDescent="0.55000000000000004">
      <c r="A300">
        <v>1772117998</v>
      </c>
      <c r="B300" t="s">
        <v>6</v>
      </c>
      <c r="C300" t="s">
        <v>7</v>
      </c>
      <c r="D300">
        <v>5167.7</v>
      </c>
      <c r="E300">
        <v>0</v>
      </c>
      <c r="G300" s="1">
        <f t="shared" si="12"/>
        <v>46079.624976851846</v>
      </c>
      <c r="H300" s="2">
        <f t="shared" si="13"/>
        <v>46079.625</v>
      </c>
      <c r="I300">
        <f t="shared" si="14"/>
        <v>1772118000</v>
      </c>
    </row>
    <row r="301" spans="1:9" x14ac:dyDescent="0.55000000000000004">
      <c r="A301">
        <v>1772118298</v>
      </c>
      <c r="B301" t="s">
        <v>6</v>
      </c>
      <c r="C301" t="s">
        <v>7</v>
      </c>
      <c r="D301">
        <v>5167.21</v>
      </c>
      <c r="E301">
        <v>0</v>
      </c>
      <c r="G301" s="1">
        <f t="shared" si="12"/>
        <v>46079.628449074073</v>
      </c>
      <c r="H301" s="2">
        <f t="shared" si="13"/>
        <v>46079.628472222219</v>
      </c>
      <c r="I301">
        <f t="shared" si="14"/>
        <v>1772118300</v>
      </c>
    </row>
    <row r="302" spans="1:9" x14ac:dyDescent="0.55000000000000004">
      <c r="A302">
        <v>1772118598</v>
      </c>
      <c r="B302" t="s">
        <v>6</v>
      </c>
      <c r="C302" t="s">
        <v>7</v>
      </c>
      <c r="D302">
        <v>5162.38</v>
      </c>
      <c r="E302">
        <v>0</v>
      </c>
      <c r="G302" s="1">
        <f t="shared" si="12"/>
        <v>46079.631921296299</v>
      </c>
      <c r="H302" s="2">
        <f t="shared" si="13"/>
        <v>46079.631944444445</v>
      </c>
      <c r="I302">
        <f t="shared" si="14"/>
        <v>1772118600</v>
      </c>
    </row>
    <row r="303" spans="1:9" x14ac:dyDescent="0.55000000000000004">
      <c r="A303">
        <v>1772118898</v>
      </c>
      <c r="B303" t="s">
        <v>6</v>
      </c>
      <c r="C303" t="s">
        <v>7</v>
      </c>
      <c r="D303">
        <v>5158.57</v>
      </c>
      <c r="E303">
        <v>0</v>
      </c>
      <c r="G303" s="1">
        <f t="shared" si="12"/>
        <v>46079.635393518518</v>
      </c>
      <c r="H303" s="2">
        <f t="shared" si="13"/>
        <v>46079.635416666664</v>
      </c>
      <c r="I303">
        <f t="shared" si="14"/>
        <v>1772118900</v>
      </c>
    </row>
    <row r="304" spans="1:9" x14ac:dyDescent="0.55000000000000004">
      <c r="A304">
        <v>1772119198</v>
      </c>
      <c r="B304" t="s">
        <v>6</v>
      </c>
      <c r="C304" t="s">
        <v>7</v>
      </c>
      <c r="D304">
        <v>5154.46</v>
      </c>
      <c r="E304">
        <v>0</v>
      </c>
      <c r="G304" s="1">
        <f t="shared" si="12"/>
        <v>46079.638865740737</v>
      </c>
      <c r="H304" s="2">
        <f t="shared" si="13"/>
        <v>46079.638888888891</v>
      </c>
      <c r="I304">
        <f t="shared" si="14"/>
        <v>1772119200</v>
      </c>
    </row>
    <row r="305" spans="1:9" x14ac:dyDescent="0.55000000000000004">
      <c r="A305">
        <v>1772119498</v>
      </c>
      <c r="B305" t="s">
        <v>6</v>
      </c>
      <c r="C305" t="s">
        <v>7</v>
      </c>
      <c r="D305">
        <v>5141.51</v>
      </c>
      <c r="E305">
        <v>0</v>
      </c>
      <c r="G305" s="1">
        <f t="shared" si="12"/>
        <v>46079.642337962963</v>
      </c>
      <c r="H305" s="2">
        <f t="shared" si="13"/>
        <v>46079.642361111109</v>
      </c>
      <c r="I305">
        <f t="shared" si="14"/>
        <v>1772119500</v>
      </c>
    </row>
    <row r="306" spans="1:9" x14ac:dyDescent="0.55000000000000004">
      <c r="A306">
        <v>1772119798</v>
      </c>
      <c r="B306" t="s">
        <v>6</v>
      </c>
      <c r="C306" t="s">
        <v>7</v>
      </c>
      <c r="D306">
        <v>5153.62</v>
      </c>
      <c r="E306">
        <v>0</v>
      </c>
      <c r="G306" s="1">
        <f t="shared" si="12"/>
        <v>46079.645810185189</v>
      </c>
      <c r="H306" s="2">
        <f t="shared" si="13"/>
        <v>46079.645833333336</v>
      </c>
      <c r="I306">
        <f t="shared" si="14"/>
        <v>1772119800</v>
      </c>
    </row>
    <row r="307" spans="1:9" x14ac:dyDescent="0.55000000000000004">
      <c r="A307">
        <v>1772120098</v>
      </c>
      <c r="B307" t="s">
        <v>6</v>
      </c>
      <c r="C307" t="s">
        <v>7</v>
      </c>
      <c r="D307">
        <v>5169.2299999999996</v>
      </c>
      <c r="E307">
        <v>0</v>
      </c>
      <c r="G307" s="1">
        <f t="shared" si="12"/>
        <v>46079.649282407408</v>
      </c>
      <c r="H307" s="2">
        <f t="shared" si="13"/>
        <v>46079.649305555555</v>
      </c>
      <c r="I307">
        <f t="shared" si="14"/>
        <v>1772120100</v>
      </c>
    </row>
    <row r="308" spans="1:9" x14ac:dyDescent="0.55000000000000004">
      <c r="A308">
        <v>1772120398</v>
      </c>
      <c r="B308" t="s">
        <v>6</v>
      </c>
      <c r="C308" t="s">
        <v>7</v>
      </c>
      <c r="D308">
        <v>5175.5600000000004</v>
      </c>
      <c r="E308">
        <v>0</v>
      </c>
      <c r="G308" s="1">
        <f t="shared" si="12"/>
        <v>46079.652754629627</v>
      </c>
      <c r="H308" s="2">
        <f t="shared" si="13"/>
        <v>46079.652777777781</v>
      </c>
      <c r="I308">
        <f t="shared" si="14"/>
        <v>1772120400</v>
      </c>
    </row>
    <row r="309" spans="1:9" x14ac:dyDescent="0.55000000000000004">
      <c r="A309">
        <v>1772120698</v>
      </c>
      <c r="B309" t="s">
        <v>6</v>
      </c>
      <c r="C309" t="s">
        <v>7</v>
      </c>
      <c r="D309">
        <v>5182.38</v>
      </c>
      <c r="E309">
        <v>0</v>
      </c>
      <c r="G309" s="1">
        <f t="shared" si="12"/>
        <v>46079.656226851846</v>
      </c>
      <c r="H309" s="2">
        <f t="shared" si="13"/>
        <v>46079.65625</v>
      </c>
      <c r="I309">
        <f t="shared" si="14"/>
        <v>1772120700</v>
      </c>
    </row>
    <row r="310" spans="1:9" x14ac:dyDescent="0.55000000000000004">
      <c r="A310">
        <v>1772120998</v>
      </c>
      <c r="B310" t="s">
        <v>6</v>
      </c>
      <c r="C310" t="s">
        <v>7</v>
      </c>
      <c r="D310">
        <v>5189.7</v>
      </c>
      <c r="E310">
        <v>0</v>
      </c>
      <c r="G310" s="1">
        <f t="shared" si="12"/>
        <v>46079.659699074073</v>
      </c>
      <c r="H310" s="2">
        <f t="shared" si="13"/>
        <v>46079.659722222219</v>
      </c>
      <c r="I310">
        <f t="shared" si="14"/>
        <v>1772121000</v>
      </c>
    </row>
    <row r="311" spans="1:9" x14ac:dyDescent="0.55000000000000004">
      <c r="A311">
        <v>1772121298</v>
      </c>
      <c r="B311" t="s">
        <v>6</v>
      </c>
      <c r="C311" t="s">
        <v>7</v>
      </c>
      <c r="D311">
        <v>5185.8599999999997</v>
      </c>
      <c r="E311">
        <v>0</v>
      </c>
      <c r="G311" s="1">
        <f t="shared" si="12"/>
        <v>46079.663171296299</v>
      </c>
      <c r="H311" s="2">
        <f t="shared" si="13"/>
        <v>46079.663194444445</v>
      </c>
      <c r="I311">
        <f t="shared" si="14"/>
        <v>1772121300</v>
      </c>
    </row>
    <row r="312" spans="1:9" x14ac:dyDescent="0.55000000000000004">
      <c r="A312">
        <v>1772121598</v>
      </c>
      <c r="B312" t="s">
        <v>6</v>
      </c>
      <c r="C312" t="s">
        <v>7</v>
      </c>
      <c r="D312">
        <v>5178.92</v>
      </c>
      <c r="E312">
        <v>0</v>
      </c>
      <c r="G312" s="1">
        <f t="shared" si="12"/>
        <v>46079.666643518518</v>
      </c>
      <c r="H312" s="2">
        <f t="shared" si="13"/>
        <v>46079.666666666664</v>
      </c>
      <c r="I312">
        <f t="shared" si="14"/>
        <v>1772121600</v>
      </c>
    </row>
    <row r="313" spans="1:9" x14ac:dyDescent="0.55000000000000004">
      <c r="A313">
        <v>1772121898</v>
      </c>
      <c r="B313" t="s">
        <v>6</v>
      </c>
      <c r="C313" t="s">
        <v>7</v>
      </c>
      <c r="D313">
        <v>5177.76</v>
      </c>
      <c r="E313">
        <v>0</v>
      </c>
      <c r="G313" s="1">
        <f t="shared" si="12"/>
        <v>46079.670115740737</v>
      </c>
      <c r="H313" s="2">
        <f t="shared" si="13"/>
        <v>46079.670138888891</v>
      </c>
      <c r="I313">
        <f t="shared" si="14"/>
        <v>1772121900</v>
      </c>
    </row>
    <row r="314" spans="1:9" x14ac:dyDescent="0.55000000000000004">
      <c r="A314">
        <v>1772122198</v>
      </c>
      <c r="B314" t="s">
        <v>6</v>
      </c>
      <c r="C314" t="s">
        <v>7</v>
      </c>
      <c r="D314">
        <v>5176.76</v>
      </c>
      <c r="E314">
        <v>0</v>
      </c>
      <c r="G314" s="1">
        <f t="shared" si="12"/>
        <v>46079.673587962963</v>
      </c>
      <c r="H314" s="2">
        <f t="shared" si="13"/>
        <v>46079.673611111109</v>
      </c>
      <c r="I314">
        <f t="shared" si="14"/>
        <v>1772122200</v>
      </c>
    </row>
    <row r="315" spans="1:9" x14ac:dyDescent="0.55000000000000004">
      <c r="A315">
        <v>1772122498</v>
      </c>
      <c r="B315" t="s">
        <v>6</v>
      </c>
      <c r="C315" t="s">
        <v>7</v>
      </c>
      <c r="D315">
        <v>5181.3999999999996</v>
      </c>
      <c r="E315">
        <v>0</v>
      </c>
      <c r="G315" s="1">
        <f t="shared" si="12"/>
        <v>46079.677060185189</v>
      </c>
      <c r="H315" s="2">
        <f t="shared" si="13"/>
        <v>46079.677083333336</v>
      </c>
      <c r="I315">
        <f t="shared" si="14"/>
        <v>1772122500</v>
      </c>
    </row>
    <row r="316" spans="1:9" x14ac:dyDescent="0.55000000000000004">
      <c r="A316">
        <v>1772122798</v>
      </c>
      <c r="B316" t="s">
        <v>6</v>
      </c>
      <c r="C316" t="s">
        <v>7</v>
      </c>
      <c r="D316">
        <v>5178.22</v>
      </c>
      <c r="E316">
        <v>0</v>
      </c>
      <c r="G316" s="1">
        <f t="shared" si="12"/>
        <v>46079.680532407408</v>
      </c>
      <c r="H316" s="2">
        <f t="shared" si="13"/>
        <v>46079.680555555555</v>
      </c>
      <c r="I316">
        <f t="shared" si="14"/>
        <v>1772122800</v>
      </c>
    </row>
    <row r="317" spans="1:9" x14ac:dyDescent="0.55000000000000004">
      <c r="A317">
        <v>1772123098</v>
      </c>
      <c r="B317" t="s">
        <v>6</v>
      </c>
      <c r="C317" t="s">
        <v>7</v>
      </c>
      <c r="D317">
        <v>5180.4799999999996</v>
      </c>
      <c r="E317">
        <v>0</v>
      </c>
      <c r="G317" s="1">
        <f t="shared" si="12"/>
        <v>46079.684004629627</v>
      </c>
      <c r="H317" s="2">
        <f t="shared" si="13"/>
        <v>46079.684027777781</v>
      </c>
      <c r="I317">
        <f t="shared" si="14"/>
        <v>1772123100</v>
      </c>
    </row>
    <row r="318" spans="1:9" x14ac:dyDescent="0.55000000000000004">
      <c r="A318">
        <v>1772123398</v>
      </c>
      <c r="B318" t="s">
        <v>6</v>
      </c>
      <c r="C318" t="s">
        <v>7</v>
      </c>
      <c r="D318">
        <v>5181.91</v>
      </c>
      <c r="E318">
        <v>0</v>
      </c>
      <c r="G318" s="1">
        <f t="shared" si="12"/>
        <v>46079.687476851846</v>
      </c>
      <c r="H318" s="2">
        <f t="shared" si="13"/>
        <v>46079.6875</v>
      </c>
      <c r="I318">
        <f t="shared" si="14"/>
        <v>1772123400</v>
      </c>
    </row>
    <row r="319" spans="1:9" x14ac:dyDescent="0.55000000000000004">
      <c r="A319">
        <v>1772123698</v>
      </c>
      <c r="B319" t="s">
        <v>6</v>
      </c>
      <c r="C319" t="s">
        <v>7</v>
      </c>
      <c r="D319">
        <v>5182.3500000000004</v>
      </c>
      <c r="E319">
        <v>0</v>
      </c>
      <c r="G319" s="1">
        <f t="shared" si="12"/>
        <v>46079.690949074073</v>
      </c>
      <c r="H319" s="2">
        <f t="shared" si="13"/>
        <v>46079.690972222219</v>
      </c>
      <c r="I319">
        <f t="shared" si="14"/>
        <v>1772123700</v>
      </c>
    </row>
    <row r="320" spans="1:9" x14ac:dyDescent="0.55000000000000004">
      <c r="A320">
        <v>1772123998</v>
      </c>
      <c r="B320" t="s">
        <v>6</v>
      </c>
      <c r="C320" t="s">
        <v>7</v>
      </c>
      <c r="D320">
        <v>5183.3</v>
      </c>
      <c r="E320">
        <v>0</v>
      </c>
      <c r="G320" s="1">
        <f t="shared" si="12"/>
        <v>46079.694421296299</v>
      </c>
      <c r="H320" s="2">
        <f t="shared" si="13"/>
        <v>46079.694444444445</v>
      </c>
      <c r="I320">
        <f t="shared" si="14"/>
        <v>1772124000</v>
      </c>
    </row>
    <row r="321" spans="1:9" x14ac:dyDescent="0.55000000000000004">
      <c r="A321">
        <v>1772124298</v>
      </c>
      <c r="B321" t="s">
        <v>6</v>
      </c>
      <c r="C321" t="s">
        <v>7</v>
      </c>
      <c r="D321">
        <v>5181.3599999999997</v>
      </c>
      <c r="E321">
        <v>0</v>
      </c>
      <c r="G321" s="1">
        <f t="shared" si="12"/>
        <v>46079.697893518518</v>
      </c>
      <c r="H321" s="2">
        <f t="shared" si="13"/>
        <v>46079.697916666664</v>
      </c>
      <c r="I321">
        <f t="shared" si="14"/>
        <v>1772124300</v>
      </c>
    </row>
    <row r="322" spans="1:9" x14ac:dyDescent="0.55000000000000004">
      <c r="A322">
        <v>1772124598</v>
      </c>
      <c r="B322" t="s">
        <v>6</v>
      </c>
      <c r="C322" t="s">
        <v>7</v>
      </c>
      <c r="D322">
        <v>5179.0200000000004</v>
      </c>
      <c r="E322">
        <v>0</v>
      </c>
      <c r="G322" s="1">
        <f t="shared" ref="G322:G385" si="15">(A322/86400)+25569</f>
        <v>46079.701365740737</v>
      </c>
      <c r="H322" s="2">
        <f t="shared" ref="H322:H385" si="16">CEILING(INT(G322*1440)/1440*288,1)/288</f>
        <v>46079.701388888891</v>
      </c>
      <c r="I322">
        <f t="shared" si="14"/>
        <v>1772124600</v>
      </c>
    </row>
    <row r="323" spans="1:9" x14ac:dyDescent="0.55000000000000004">
      <c r="A323">
        <v>1772124898</v>
      </c>
      <c r="B323" t="s">
        <v>6</v>
      </c>
      <c r="C323" t="s">
        <v>7</v>
      </c>
      <c r="D323">
        <v>5179.6099999999997</v>
      </c>
      <c r="E323">
        <v>0</v>
      </c>
      <c r="G323" s="1">
        <f t="shared" si="15"/>
        <v>46079.704837962963</v>
      </c>
      <c r="H323" s="2">
        <f t="shared" si="16"/>
        <v>46079.704861111109</v>
      </c>
      <c r="I323">
        <f t="shared" ref="I323:I386" si="17">MROUND((H323-25569)*86400,300)</f>
        <v>1772124900</v>
      </c>
    </row>
    <row r="324" spans="1:9" x14ac:dyDescent="0.55000000000000004">
      <c r="A324">
        <v>1772125198</v>
      </c>
      <c r="B324" t="s">
        <v>6</v>
      </c>
      <c r="C324" t="s">
        <v>7</v>
      </c>
      <c r="D324">
        <v>5181.28</v>
      </c>
      <c r="E324">
        <v>0</v>
      </c>
      <c r="G324" s="1">
        <f t="shared" si="15"/>
        <v>46079.708310185189</v>
      </c>
      <c r="H324" s="2">
        <f t="shared" si="16"/>
        <v>46079.708333333336</v>
      </c>
      <c r="I324">
        <f t="shared" si="17"/>
        <v>1772125200</v>
      </c>
    </row>
    <row r="325" spans="1:9" x14ac:dyDescent="0.55000000000000004">
      <c r="A325">
        <v>1772125498</v>
      </c>
      <c r="B325" t="s">
        <v>6</v>
      </c>
      <c r="C325" t="s">
        <v>7</v>
      </c>
      <c r="D325">
        <v>5186.3900000000003</v>
      </c>
      <c r="E325">
        <v>0</v>
      </c>
      <c r="G325" s="1">
        <f t="shared" si="15"/>
        <v>46079.711782407408</v>
      </c>
      <c r="H325" s="2">
        <f t="shared" si="16"/>
        <v>46079.711805555555</v>
      </c>
      <c r="I325">
        <f t="shared" si="17"/>
        <v>1772125500</v>
      </c>
    </row>
    <row r="326" spans="1:9" x14ac:dyDescent="0.55000000000000004">
      <c r="A326">
        <v>1772125798</v>
      </c>
      <c r="B326" t="s">
        <v>6</v>
      </c>
      <c r="C326" t="s">
        <v>7</v>
      </c>
      <c r="D326">
        <v>5179.6499999999996</v>
      </c>
      <c r="E326">
        <v>0</v>
      </c>
      <c r="G326" s="1">
        <f t="shared" si="15"/>
        <v>46079.715254629627</v>
      </c>
      <c r="H326" s="2">
        <f t="shared" si="16"/>
        <v>46079.715277777781</v>
      </c>
      <c r="I326">
        <f t="shared" si="17"/>
        <v>1772125800</v>
      </c>
    </row>
    <row r="327" spans="1:9" x14ac:dyDescent="0.55000000000000004">
      <c r="A327">
        <v>1772126098</v>
      </c>
      <c r="B327" t="s">
        <v>6</v>
      </c>
      <c r="C327" t="s">
        <v>7</v>
      </c>
      <c r="D327">
        <v>5178.26</v>
      </c>
      <c r="E327">
        <v>0</v>
      </c>
      <c r="G327" s="1">
        <f t="shared" si="15"/>
        <v>46079.718726851846</v>
      </c>
      <c r="H327" s="2">
        <f t="shared" si="16"/>
        <v>46079.71875</v>
      </c>
      <c r="I327">
        <f t="shared" si="17"/>
        <v>1772126100</v>
      </c>
    </row>
    <row r="328" spans="1:9" x14ac:dyDescent="0.55000000000000004">
      <c r="A328">
        <v>1772126398</v>
      </c>
      <c r="B328" t="s">
        <v>6</v>
      </c>
      <c r="C328" t="s">
        <v>7</v>
      </c>
      <c r="D328">
        <v>5179.47</v>
      </c>
      <c r="E328">
        <v>0</v>
      </c>
      <c r="G328" s="1">
        <f t="shared" si="15"/>
        <v>46079.722199074073</v>
      </c>
      <c r="H328" s="2">
        <f t="shared" si="16"/>
        <v>46079.722222222219</v>
      </c>
      <c r="I328">
        <f t="shared" si="17"/>
        <v>1772126400</v>
      </c>
    </row>
    <row r="329" spans="1:9" x14ac:dyDescent="0.55000000000000004">
      <c r="A329">
        <v>1772126698</v>
      </c>
      <c r="B329" t="s">
        <v>6</v>
      </c>
      <c r="C329" t="s">
        <v>7</v>
      </c>
      <c r="D329">
        <v>5174.3900000000003</v>
      </c>
      <c r="E329">
        <v>0</v>
      </c>
      <c r="G329" s="1">
        <f t="shared" si="15"/>
        <v>46079.725671296299</v>
      </c>
      <c r="H329" s="2">
        <f t="shared" si="16"/>
        <v>46079.725694444445</v>
      </c>
      <c r="I329">
        <f t="shared" si="17"/>
        <v>1772126700</v>
      </c>
    </row>
    <row r="330" spans="1:9" x14ac:dyDescent="0.55000000000000004">
      <c r="A330">
        <v>1772126998</v>
      </c>
      <c r="B330" t="s">
        <v>6</v>
      </c>
      <c r="C330" t="s">
        <v>7</v>
      </c>
      <c r="D330">
        <v>5176.7299999999996</v>
      </c>
      <c r="E330">
        <v>0</v>
      </c>
      <c r="G330" s="1">
        <f t="shared" si="15"/>
        <v>46079.729143518518</v>
      </c>
      <c r="H330" s="2">
        <f t="shared" si="16"/>
        <v>46079.729166666664</v>
      </c>
      <c r="I330">
        <f t="shared" si="17"/>
        <v>1772127000</v>
      </c>
    </row>
    <row r="331" spans="1:9" x14ac:dyDescent="0.55000000000000004">
      <c r="A331">
        <v>1772127298</v>
      </c>
      <c r="B331" t="s">
        <v>6</v>
      </c>
      <c r="C331" t="s">
        <v>7</v>
      </c>
      <c r="D331">
        <v>5173.9399999999996</v>
      </c>
      <c r="E331">
        <v>0</v>
      </c>
      <c r="G331" s="1">
        <f t="shared" si="15"/>
        <v>46079.732615740737</v>
      </c>
      <c r="H331" s="2">
        <f t="shared" si="16"/>
        <v>46079.732638888891</v>
      </c>
      <c r="I331">
        <f t="shared" si="17"/>
        <v>1772127300</v>
      </c>
    </row>
    <row r="332" spans="1:9" x14ac:dyDescent="0.55000000000000004">
      <c r="A332">
        <v>1772127598</v>
      </c>
      <c r="B332" t="s">
        <v>6</v>
      </c>
      <c r="C332" t="s">
        <v>7</v>
      </c>
      <c r="D332">
        <v>5174.7299999999996</v>
      </c>
      <c r="E332">
        <v>0</v>
      </c>
      <c r="G332" s="1">
        <f t="shared" si="15"/>
        <v>46079.736087962963</v>
      </c>
      <c r="H332" s="2">
        <f t="shared" si="16"/>
        <v>46079.736111111109</v>
      </c>
      <c r="I332">
        <f t="shared" si="17"/>
        <v>1772127600</v>
      </c>
    </row>
    <row r="333" spans="1:9" x14ac:dyDescent="0.55000000000000004">
      <c r="A333">
        <v>1772127898</v>
      </c>
      <c r="B333" t="s">
        <v>6</v>
      </c>
      <c r="C333" t="s">
        <v>7</v>
      </c>
      <c r="D333">
        <v>5169.95</v>
      </c>
      <c r="E333">
        <v>0</v>
      </c>
      <c r="G333" s="1">
        <f t="shared" si="15"/>
        <v>46079.739560185189</v>
      </c>
      <c r="H333" s="2">
        <f t="shared" si="16"/>
        <v>46079.739583333336</v>
      </c>
      <c r="I333">
        <f t="shared" si="17"/>
        <v>1772127900</v>
      </c>
    </row>
    <row r="334" spans="1:9" x14ac:dyDescent="0.55000000000000004">
      <c r="A334">
        <v>1772128198</v>
      </c>
      <c r="B334" t="s">
        <v>6</v>
      </c>
      <c r="C334" t="s">
        <v>7</v>
      </c>
      <c r="D334">
        <v>5166.97</v>
      </c>
      <c r="E334">
        <v>0</v>
      </c>
      <c r="G334" s="1">
        <f t="shared" si="15"/>
        <v>46079.743032407408</v>
      </c>
      <c r="H334" s="2">
        <f t="shared" si="16"/>
        <v>46079.743055555555</v>
      </c>
      <c r="I334">
        <f t="shared" si="17"/>
        <v>1772128200</v>
      </c>
    </row>
    <row r="335" spans="1:9" x14ac:dyDescent="0.55000000000000004">
      <c r="A335">
        <v>1772128498</v>
      </c>
      <c r="B335" t="s">
        <v>6</v>
      </c>
      <c r="C335" t="s">
        <v>7</v>
      </c>
      <c r="D335">
        <v>5167.22</v>
      </c>
      <c r="E335">
        <v>0</v>
      </c>
      <c r="G335" s="1">
        <f t="shared" si="15"/>
        <v>46079.746504629627</v>
      </c>
      <c r="H335" s="2">
        <f t="shared" si="16"/>
        <v>46079.746527777781</v>
      </c>
      <c r="I335">
        <f t="shared" si="17"/>
        <v>1772128500</v>
      </c>
    </row>
    <row r="336" spans="1:9" x14ac:dyDescent="0.55000000000000004">
      <c r="A336">
        <v>1772128798</v>
      </c>
      <c r="B336" t="s">
        <v>6</v>
      </c>
      <c r="C336" t="s">
        <v>7</v>
      </c>
      <c r="D336">
        <v>5168.87</v>
      </c>
      <c r="E336">
        <v>0</v>
      </c>
      <c r="G336" s="1">
        <f t="shared" si="15"/>
        <v>46079.749976851846</v>
      </c>
      <c r="H336" s="2">
        <f t="shared" si="16"/>
        <v>46079.75</v>
      </c>
      <c r="I336">
        <f t="shared" si="17"/>
        <v>1772128800</v>
      </c>
    </row>
    <row r="337" spans="1:9" x14ac:dyDescent="0.55000000000000004">
      <c r="A337">
        <v>1772129098</v>
      </c>
      <c r="B337" t="s">
        <v>6</v>
      </c>
      <c r="C337" t="s">
        <v>7</v>
      </c>
      <c r="D337">
        <v>5170.2</v>
      </c>
      <c r="E337">
        <v>0</v>
      </c>
      <c r="G337" s="1">
        <f t="shared" si="15"/>
        <v>46079.753449074073</v>
      </c>
      <c r="H337" s="2">
        <f t="shared" si="16"/>
        <v>46079.753472222219</v>
      </c>
      <c r="I337">
        <f t="shared" si="17"/>
        <v>1772129100</v>
      </c>
    </row>
    <row r="338" spans="1:9" x14ac:dyDescent="0.55000000000000004">
      <c r="A338">
        <v>1772129398</v>
      </c>
      <c r="B338" t="s">
        <v>6</v>
      </c>
      <c r="C338" t="s">
        <v>7</v>
      </c>
      <c r="D338">
        <v>5173.38</v>
      </c>
      <c r="E338">
        <v>0</v>
      </c>
      <c r="G338" s="1">
        <f t="shared" si="15"/>
        <v>46079.756921296299</v>
      </c>
      <c r="H338" s="2">
        <f t="shared" si="16"/>
        <v>46079.756944444445</v>
      </c>
      <c r="I338">
        <f t="shared" si="17"/>
        <v>1772129400</v>
      </c>
    </row>
    <row r="339" spans="1:9" x14ac:dyDescent="0.55000000000000004">
      <c r="A339">
        <v>1772129698</v>
      </c>
      <c r="B339" t="s">
        <v>6</v>
      </c>
      <c r="C339" t="s">
        <v>7</v>
      </c>
      <c r="D339">
        <v>5174.8500000000004</v>
      </c>
      <c r="E339">
        <v>0</v>
      </c>
      <c r="G339" s="1">
        <f t="shared" si="15"/>
        <v>46079.760393518518</v>
      </c>
      <c r="H339" s="2">
        <f t="shared" si="16"/>
        <v>46079.760416666664</v>
      </c>
      <c r="I339">
        <f t="shared" si="17"/>
        <v>1772129700</v>
      </c>
    </row>
    <row r="340" spans="1:9" x14ac:dyDescent="0.55000000000000004">
      <c r="A340">
        <v>1772129998</v>
      </c>
      <c r="B340" t="s">
        <v>6</v>
      </c>
      <c r="C340" t="s">
        <v>7</v>
      </c>
      <c r="D340">
        <v>5174.8599999999997</v>
      </c>
      <c r="E340">
        <v>0</v>
      </c>
      <c r="G340" s="1">
        <f t="shared" si="15"/>
        <v>46079.763865740737</v>
      </c>
      <c r="H340" s="2">
        <f t="shared" si="16"/>
        <v>46079.763888888891</v>
      </c>
      <c r="I340">
        <f t="shared" si="17"/>
        <v>1772130000</v>
      </c>
    </row>
    <row r="341" spans="1:9" x14ac:dyDescent="0.55000000000000004">
      <c r="A341">
        <v>1772130298</v>
      </c>
      <c r="B341" t="s">
        <v>6</v>
      </c>
      <c r="C341" t="s">
        <v>7</v>
      </c>
      <c r="D341">
        <v>5177.09</v>
      </c>
      <c r="E341">
        <v>0</v>
      </c>
      <c r="G341" s="1">
        <f t="shared" si="15"/>
        <v>46079.767337962963</v>
      </c>
      <c r="H341" s="2">
        <f t="shared" si="16"/>
        <v>46079.767361111109</v>
      </c>
      <c r="I341">
        <f t="shared" si="17"/>
        <v>1772130300</v>
      </c>
    </row>
    <row r="342" spans="1:9" x14ac:dyDescent="0.55000000000000004">
      <c r="A342">
        <v>1772130598</v>
      </c>
      <c r="B342" t="s">
        <v>6</v>
      </c>
      <c r="C342" t="s">
        <v>7</v>
      </c>
      <c r="D342">
        <v>5167.5600000000004</v>
      </c>
      <c r="E342">
        <v>0</v>
      </c>
      <c r="G342" s="1">
        <f t="shared" si="15"/>
        <v>46079.770810185189</v>
      </c>
      <c r="H342" s="2">
        <f t="shared" si="16"/>
        <v>46079.770833333336</v>
      </c>
      <c r="I342">
        <f t="shared" si="17"/>
        <v>1772130600</v>
      </c>
    </row>
    <row r="343" spans="1:9" x14ac:dyDescent="0.55000000000000004">
      <c r="A343">
        <v>1772130898</v>
      </c>
      <c r="B343" t="s">
        <v>6</v>
      </c>
      <c r="C343" t="s">
        <v>7</v>
      </c>
      <c r="D343">
        <v>5175.5</v>
      </c>
      <c r="E343">
        <v>0</v>
      </c>
      <c r="G343" s="1">
        <f t="shared" si="15"/>
        <v>46079.774282407408</v>
      </c>
      <c r="H343" s="2">
        <f t="shared" si="16"/>
        <v>46079.774305555555</v>
      </c>
      <c r="I343">
        <f t="shared" si="17"/>
        <v>1772130900</v>
      </c>
    </row>
    <row r="344" spans="1:9" x14ac:dyDescent="0.55000000000000004">
      <c r="A344">
        <v>1772131198</v>
      </c>
      <c r="B344" t="s">
        <v>6</v>
      </c>
      <c r="C344" t="s">
        <v>7</v>
      </c>
      <c r="D344">
        <v>5181.72</v>
      </c>
      <c r="E344">
        <v>0</v>
      </c>
      <c r="G344" s="1">
        <f t="shared" si="15"/>
        <v>46079.777754629627</v>
      </c>
      <c r="H344" s="2">
        <f t="shared" si="16"/>
        <v>46079.777777777781</v>
      </c>
      <c r="I344">
        <f t="shared" si="17"/>
        <v>1772131200</v>
      </c>
    </row>
    <row r="345" spans="1:9" x14ac:dyDescent="0.55000000000000004">
      <c r="A345">
        <v>1772131498</v>
      </c>
      <c r="B345" t="s">
        <v>6</v>
      </c>
      <c r="C345" t="s">
        <v>7</v>
      </c>
      <c r="D345">
        <v>5184.66</v>
      </c>
      <c r="E345">
        <v>0</v>
      </c>
      <c r="G345" s="1">
        <f t="shared" si="15"/>
        <v>46079.781226851846</v>
      </c>
      <c r="H345" s="2">
        <f t="shared" si="16"/>
        <v>46079.78125</v>
      </c>
      <c r="I345">
        <f t="shared" si="17"/>
        <v>1772131500</v>
      </c>
    </row>
    <row r="346" spans="1:9" x14ac:dyDescent="0.55000000000000004">
      <c r="A346">
        <v>1772131798</v>
      </c>
      <c r="B346" t="s">
        <v>6</v>
      </c>
      <c r="C346" t="s">
        <v>7</v>
      </c>
      <c r="D346">
        <v>5180.8999999999996</v>
      </c>
      <c r="E346">
        <v>0</v>
      </c>
      <c r="G346" s="1">
        <f t="shared" si="15"/>
        <v>46079.784699074073</v>
      </c>
      <c r="H346" s="2">
        <f t="shared" si="16"/>
        <v>46079.784722222219</v>
      </c>
      <c r="I346">
        <f t="shared" si="17"/>
        <v>1772131800</v>
      </c>
    </row>
    <row r="347" spans="1:9" x14ac:dyDescent="0.55000000000000004">
      <c r="A347">
        <v>1772132098</v>
      </c>
      <c r="B347" t="s">
        <v>6</v>
      </c>
      <c r="C347" t="s">
        <v>7</v>
      </c>
      <c r="D347">
        <v>5180.24</v>
      </c>
      <c r="E347">
        <v>0</v>
      </c>
      <c r="G347" s="1">
        <f t="shared" si="15"/>
        <v>46079.788171296299</v>
      </c>
      <c r="H347" s="2">
        <f t="shared" si="16"/>
        <v>46079.788194444445</v>
      </c>
      <c r="I347">
        <f t="shared" si="17"/>
        <v>1772132100</v>
      </c>
    </row>
    <row r="348" spans="1:9" x14ac:dyDescent="0.55000000000000004">
      <c r="A348">
        <v>1772132398</v>
      </c>
      <c r="B348" t="s">
        <v>6</v>
      </c>
      <c r="C348" t="s">
        <v>7</v>
      </c>
      <c r="D348">
        <v>5185.45</v>
      </c>
      <c r="E348">
        <v>0</v>
      </c>
      <c r="G348" s="1">
        <f t="shared" si="15"/>
        <v>46079.791643518518</v>
      </c>
      <c r="H348" s="2">
        <f t="shared" si="16"/>
        <v>46079.791666666664</v>
      </c>
      <c r="I348">
        <f t="shared" si="17"/>
        <v>1772132400</v>
      </c>
    </row>
    <row r="349" spans="1:9" x14ac:dyDescent="0.55000000000000004">
      <c r="A349">
        <v>1772132698</v>
      </c>
      <c r="B349" t="s">
        <v>6</v>
      </c>
      <c r="C349" t="s">
        <v>7</v>
      </c>
      <c r="D349">
        <v>5186.22</v>
      </c>
      <c r="E349">
        <v>0</v>
      </c>
      <c r="G349" s="1">
        <f t="shared" si="15"/>
        <v>46079.795115740737</v>
      </c>
      <c r="H349" s="2">
        <f t="shared" si="16"/>
        <v>46079.795138888891</v>
      </c>
      <c r="I349">
        <f t="shared" si="17"/>
        <v>1772132700</v>
      </c>
    </row>
    <row r="350" spans="1:9" x14ac:dyDescent="0.55000000000000004">
      <c r="A350">
        <v>1772132998</v>
      </c>
      <c r="B350" t="s">
        <v>6</v>
      </c>
      <c r="C350" t="s">
        <v>7</v>
      </c>
      <c r="D350">
        <v>5186.4799999999996</v>
      </c>
      <c r="E350">
        <v>0</v>
      </c>
      <c r="G350" s="1">
        <f t="shared" si="15"/>
        <v>46079.798587962963</v>
      </c>
      <c r="H350" s="2">
        <f t="shared" si="16"/>
        <v>46079.798611111109</v>
      </c>
      <c r="I350">
        <f t="shared" si="17"/>
        <v>1772133000</v>
      </c>
    </row>
    <row r="351" spans="1:9" x14ac:dyDescent="0.55000000000000004">
      <c r="A351">
        <v>1772133298</v>
      </c>
      <c r="B351" t="s">
        <v>6</v>
      </c>
      <c r="C351" t="s">
        <v>7</v>
      </c>
      <c r="D351">
        <v>5187.7</v>
      </c>
      <c r="E351">
        <v>0</v>
      </c>
      <c r="G351" s="1">
        <f t="shared" si="15"/>
        <v>46079.802060185189</v>
      </c>
      <c r="H351" s="2">
        <f t="shared" si="16"/>
        <v>46079.802083333336</v>
      </c>
      <c r="I351">
        <f t="shared" si="17"/>
        <v>1772133300</v>
      </c>
    </row>
    <row r="352" spans="1:9" x14ac:dyDescent="0.55000000000000004">
      <c r="A352">
        <v>1772133598</v>
      </c>
      <c r="B352" t="s">
        <v>6</v>
      </c>
      <c r="C352" t="s">
        <v>7</v>
      </c>
      <c r="D352">
        <v>5185.79</v>
      </c>
      <c r="E352">
        <v>0</v>
      </c>
      <c r="G352" s="1">
        <f t="shared" si="15"/>
        <v>46079.805532407408</v>
      </c>
      <c r="H352" s="2">
        <f t="shared" si="16"/>
        <v>46079.805555555555</v>
      </c>
      <c r="I352">
        <f t="shared" si="17"/>
        <v>1772133600</v>
      </c>
    </row>
    <row r="353" spans="1:9" x14ac:dyDescent="0.55000000000000004">
      <c r="A353">
        <v>1772133898</v>
      </c>
      <c r="B353" t="s">
        <v>6</v>
      </c>
      <c r="C353" t="s">
        <v>7</v>
      </c>
      <c r="D353">
        <v>5185.5600000000004</v>
      </c>
      <c r="E353">
        <v>0</v>
      </c>
      <c r="G353" s="1">
        <f t="shared" si="15"/>
        <v>46079.809004629627</v>
      </c>
      <c r="H353" s="2">
        <f t="shared" si="16"/>
        <v>46079.809027777781</v>
      </c>
      <c r="I353">
        <f t="shared" si="17"/>
        <v>1772133900</v>
      </c>
    </row>
    <row r="354" spans="1:9" x14ac:dyDescent="0.55000000000000004">
      <c r="A354">
        <v>1772134198</v>
      </c>
      <c r="B354" t="s">
        <v>6</v>
      </c>
      <c r="C354" t="s">
        <v>7</v>
      </c>
      <c r="D354">
        <v>5188.8599999999997</v>
      </c>
      <c r="E354">
        <v>0</v>
      </c>
      <c r="G354" s="1">
        <f t="shared" si="15"/>
        <v>46079.812476851846</v>
      </c>
      <c r="H354" s="2">
        <f t="shared" si="16"/>
        <v>46079.8125</v>
      </c>
      <c r="I354">
        <f t="shared" si="17"/>
        <v>1772134200</v>
      </c>
    </row>
    <row r="355" spans="1:9" x14ac:dyDescent="0.55000000000000004">
      <c r="A355">
        <v>1772134498</v>
      </c>
      <c r="B355" t="s">
        <v>6</v>
      </c>
      <c r="C355" t="s">
        <v>7</v>
      </c>
      <c r="D355">
        <v>5184.1899999999996</v>
      </c>
      <c r="E355">
        <v>0</v>
      </c>
      <c r="G355" s="1">
        <f t="shared" si="15"/>
        <v>46079.815949074073</v>
      </c>
      <c r="H355" s="2">
        <f t="shared" si="16"/>
        <v>46079.815972222219</v>
      </c>
      <c r="I355">
        <f t="shared" si="17"/>
        <v>1772134500</v>
      </c>
    </row>
    <row r="356" spans="1:9" x14ac:dyDescent="0.55000000000000004">
      <c r="A356">
        <v>1772134798</v>
      </c>
      <c r="B356" t="s">
        <v>6</v>
      </c>
      <c r="C356" t="s">
        <v>7</v>
      </c>
      <c r="D356">
        <v>5186.3999999999996</v>
      </c>
      <c r="E356">
        <v>0</v>
      </c>
      <c r="G356" s="1">
        <f t="shared" si="15"/>
        <v>46079.819421296299</v>
      </c>
      <c r="H356" s="2">
        <f t="shared" si="16"/>
        <v>46079.819444444445</v>
      </c>
      <c r="I356">
        <f t="shared" si="17"/>
        <v>1772134800</v>
      </c>
    </row>
    <row r="357" spans="1:9" x14ac:dyDescent="0.55000000000000004">
      <c r="A357">
        <v>1772135098</v>
      </c>
      <c r="B357" t="s">
        <v>6</v>
      </c>
      <c r="C357" t="s">
        <v>7</v>
      </c>
      <c r="D357">
        <v>5193.8900000000003</v>
      </c>
      <c r="E357">
        <v>0</v>
      </c>
      <c r="G357" s="1">
        <f t="shared" si="15"/>
        <v>46079.822893518518</v>
      </c>
      <c r="H357" s="2">
        <f t="shared" si="16"/>
        <v>46079.822916666664</v>
      </c>
      <c r="I357">
        <f t="shared" si="17"/>
        <v>1772135100</v>
      </c>
    </row>
    <row r="358" spans="1:9" x14ac:dyDescent="0.55000000000000004">
      <c r="A358">
        <v>1772135398</v>
      </c>
      <c r="B358" t="s">
        <v>6</v>
      </c>
      <c r="C358" t="s">
        <v>7</v>
      </c>
      <c r="D358">
        <v>5189.59</v>
      </c>
      <c r="E358">
        <v>0</v>
      </c>
      <c r="G358" s="1">
        <f t="shared" si="15"/>
        <v>46079.826365740737</v>
      </c>
      <c r="H358" s="2">
        <f t="shared" si="16"/>
        <v>46079.826388888891</v>
      </c>
      <c r="I358">
        <f t="shared" si="17"/>
        <v>1772135400</v>
      </c>
    </row>
    <row r="359" spans="1:9" x14ac:dyDescent="0.55000000000000004">
      <c r="A359">
        <v>1772135698</v>
      </c>
      <c r="B359" t="s">
        <v>6</v>
      </c>
      <c r="C359" t="s">
        <v>7</v>
      </c>
      <c r="D359">
        <v>5187.0600000000004</v>
      </c>
      <c r="E359">
        <v>0</v>
      </c>
      <c r="G359" s="1">
        <f t="shared" si="15"/>
        <v>46079.829837962963</v>
      </c>
      <c r="H359" s="2">
        <f t="shared" si="16"/>
        <v>46079.829861111109</v>
      </c>
      <c r="I359">
        <f t="shared" si="17"/>
        <v>1772135700</v>
      </c>
    </row>
    <row r="360" spans="1:9" x14ac:dyDescent="0.55000000000000004">
      <c r="A360">
        <v>1772135998</v>
      </c>
      <c r="B360" t="s">
        <v>6</v>
      </c>
      <c r="C360" t="s">
        <v>7</v>
      </c>
      <c r="D360">
        <v>5193.8100000000004</v>
      </c>
      <c r="E360">
        <v>0</v>
      </c>
      <c r="G360" s="1">
        <f t="shared" si="15"/>
        <v>46079.833310185189</v>
      </c>
      <c r="H360" s="2">
        <f t="shared" si="16"/>
        <v>46079.833333333336</v>
      </c>
      <c r="I360">
        <f t="shared" si="17"/>
        <v>1772136000</v>
      </c>
    </row>
    <row r="361" spans="1:9" x14ac:dyDescent="0.55000000000000004">
      <c r="A361">
        <v>1772136298</v>
      </c>
      <c r="B361" t="s">
        <v>6</v>
      </c>
      <c r="C361" t="s">
        <v>7</v>
      </c>
      <c r="D361">
        <v>5195.17</v>
      </c>
      <c r="E361">
        <v>0</v>
      </c>
      <c r="G361" s="1">
        <f t="shared" si="15"/>
        <v>46079.836782407408</v>
      </c>
      <c r="H361" s="2">
        <f t="shared" si="16"/>
        <v>46079.836805555555</v>
      </c>
      <c r="I361">
        <f t="shared" si="17"/>
        <v>1772136300</v>
      </c>
    </row>
    <row r="362" spans="1:9" x14ac:dyDescent="0.55000000000000004">
      <c r="A362">
        <v>1772136598</v>
      </c>
      <c r="B362" t="s">
        <v>6</v>
      </c>
      <c r="C362" t="s">
        <v>7</v>
      </c>
      <c r="D362">
        <v>5196.91</v>
      </c>
      <c r="E362">
        <v>0</v>
      </c>
      <c r="G362" s="1">
        <f t="shared" si="15"/>
        <v>46079.840254629627</v>
      </c>
      <c r="H362" s="2">
        <f t="shared" si="16"/>
        <v>46079.840277777781</v>
      </c>
      <c r="I362">
        <f t="shared" si="17"/>
        <v>1772136600</v>
      </c>
    </row>
    <row r="363" spans="1:9" x14ac:dyDescent="0.55000000000000004">
      <c r="A363">
        <v>1772136898</v>
      </c>
      <c r="B363" t="s">
        <v>6</v>
      </c>
      <c r="C363" t="s">
        <v>7</v>
      </c>
      <c r="D363">
        <v>5194.53</v>
      </c>
      <c r="E363">
        <v>0</v>
      </c>
      <c r="G363" s="1">
        <f t="shared" si="15"/>
        <v>46079.843726851846</v>
      </c>
      <c r="H363" s="2">
        <f t="shared" si="16"/>
        <v>46079.84375</v>
      </c>
      <c r="I363">
        <f t="shared" si="17"/>
        <v>1772136900</v>
      </c>
    </row>
    <row r="364" spans="1:9" x14ac:dyDescent="0.55000000000000004">
      <c r="A364">
        <v>1772137198</v>
      </c>
      <c r="B364" t="s">
        <v>6</v>
      </c>
      <c r="C364" t="s">
        <v>7</v>
      </c>
      <c r="D364">
        <v>5197.78</v>
      </c>
      <c r="E364">
        <v>0</v>
      </c>
      <c r="G364" s="1">
        <f t="shared" si="15"/>
        <v>46079.847199074073</v>
      </c>
      <c r="H364" s="2">
        <f t="shared" si="16"/>
        <v>46079.847222222219</v>
      </c>
      <c r="I364">
        <f t="shared" si="17"/>
        <v>1772137200</v>
      </c>
    </row>
    <row r="365" spans="1:9" x14ac:dyDescent="0.55000000000000004">
      <c r="A365">
        <v>1772137498</v>
      </c>
      <c r="B365" t="s">
        <v>6</v>
      </c>
      <c r="C365" t="s">
        <v>7</v>
      </c>
      <c r="D365">
        <v>5193.62</v>
      </c>
      <c r="E365">
        <v>0</v>
      </c>
      <c r="G365" s="1">
        <f t="shared" si="15"/>
        <v>46079.850671296299</v>
      </c>
      <c r="H365" s="2">
        <f t="shared" si="16"/>
        <v>46079.850694444445</v>
      </c>
      <c r="I365">
        <f t="shared" si="17"/>
        <v>1772137500</v>
      </c>
    </row>
    <row r="366" spans="1:9" x14ac:dyDescent="0.55000000000000004">
      <c r="A366">
        <v>1772137798</v>
      </c>
      <c r="B366" t="s">
        <v>6</v>
      </c>
      <c r="C366" t="s">
        <v>7</v>
      </c>
      <c r="D366">
        <v>5194.3500000000004</v>
      </c>
      <c r="E366">
        <v>0</v>
      </c>
      <c r="G366" s="1">
        <f t="shared" si="15"/>
        <v>46079.854143518518</v>
      </c>
      <c r="H366" s="2">
        <f t="shared" si="16"/>
        <v>46079.854166666664</v>
      </c>
      <c r="I366">
        <f t="shared" si="17"/>
        <v>1772137800</v>
      </c>
    </row>
    <row r="367" spans="1:9" x14ac:dyDescent="0.55000000000000004">
      <c r="A367">
        <v>1772138098</v>
      </c>
      <c r="B367" t="s">
        <v>6</v>
      </c>
      <c r="C367" t="s">
        <v>7</v>
      </c>
      <c r="D367">
        <v>5197.7299999999996</v>
      </c>
      <c r="E367">
        <v>0</v>
      </c>
      <c r="G367" s="1">
        <f t="shared" si="15"/>
        <v>46079.857615740737</v>
      </c>
      <c r="H367" s="2">
        <f t="shared" si="16"/>
        <v>46079.857638888891</v>
      </c>
      <c r="I367">
        <f t="shared" si="17"/>
        <v>1772138100</v>
      </c>
    </row>
    <row r="368" spans="1:9" x14ac:dyDescent="0.55000000000000004">
      <c r="A368">
        <v>1772138398</v>
      </c>
      <c r="B368" t="s">
        <v>6</v>
      </c>
      <c r="C368" t="s">
        <v>7</v>
      </c>
      <c r="D368">
        <v>5198.3500000000004</v>
      </c>
      <c r="E368">
        <v>0</v>
      </c>
      <c r="G368" s="1">
        <f t="shared" si="15"/>
        <v>46079.861087962963</v>
      </c>
      <c r="H368" s="2">
        <f t="shared" si="16"/>
        <v>46079.861111111109</v>
      </c>
      <c r="I368">
        <f t="shared" si="17"/>
        <v>1772138400</v>
      </c>
    </row>
    <row r="369" spans="1:9" x14ac:dyDescent="0.55000000000000004">
      <c r="A369">
        <v>1772138698</v>
      </c>
      <c r="B369" t="s">
        <v>6</v>
      </c>
      <c r="C369" t="s">
        <v>7</v>
      </c>
      <c r="D369">
        <v>5199.97</v>
      </c>
      <c r="E369">
        <v>0</v>
      </c>
      <c r="G369" s="1">
        <f t="shared" si="15"/>
        <v>46079.864560185189</v>
      </c>
      <c r="H369" s="2">
        <f t="shared" si="16"/>
        <v>46079.864583333336</v>
      </c>
      <c r="I369">
        <f t="shared" si="17"/>
        <v>1772138700</v>
      </c>
    </row>
    <row r="370" spans="1:9" x14ac:dyDescent="0.55000000000000004">
      <c r="A370">
        <v>1772138998</v>
      </c>
      <c r="B370" t="s">
        <v>6</v>
      </c>
      <c r="C370" t="s">
        <v>7</v>
      </c>
      <c r="D370">
        <v>5192.82</v>
      </c>
      <c r="E370">
        <v>0</v>
      </c>
      <c r="G370" s="1">
        <f t="shared" si="15"/>
        <v>46079.868032407408</v>
      </c>
      <c r="H370" s="2">
        <f t="shared" si="16"/>
        <v>46079.868055555555</v>
      </c>
      <c r="I370">
        <f t="shared" si="17"/>
        <v>1772139000</v>
      </c>
    </row>
    <row r="371" spans="1:9" x14ac:dyDescent="0.55000000000000004">
      <c r="A371">
        <v>1772139298</v>
      </c>
      <c r="B371" t="s">
        <v>6</v>
      </c>
      <c r="C371" t="s">
        <v>7</v>
      </c>
      <c r="D371">
        <v>5196.6099999999997</v>
      </c>
      <c r="E371">
        <v>0</v>
      </c>
      <c r="G371" s="1">
        <f t="shared" si="15"/>
        <v>46079.871504629627</v>
      </c>
      <c r="H371" s="2">
        <f t="shared" si="16"/>
        <v>46079.871527777781</v>
      </c>
      <c r="I371">
        <f t="shared" si="17"/>
        <v>1772139300</v>
      </c>
    </row>
    <row r="372" spans="1:9" x14ac:dyDescent="0.55000000000000004">
      <c r="A372">
        <v>1772139598</v>
      </c>
      <c r="B372" t="s">
        <v>6</v>
      </c>
      <c r="C372" t="s">
        <v>7</v>
      </c>
      <c r="D372">
        <v>5198.6400000000003</v>
      </c>
      <c r="E372">
        <v>0</v>
      </c>
      <c r="G372" s="1">
        <f t="shared" si="15"/>
        <v>46079.874976851846</v>
      </c>
      <c r="H372" s="2">
        <f t="shared" si="16"/>
        <v>46079.875</v>
      </c>
      <c r="I372">
        <f t="shared" si="17"/>
        <v>1772139600</v>
      </c>
    </row>
    <row r="373" spans="1:9" x14ac:dyDescent="0.55000000000000004">
      <c r="A373">
        <v>1772139898</v>
      </c>
      <c r="B373" t="s">
        <v>6</v>
      </c>
      <c r="C373" t="s">
        <v>7</v>
      </c>
      <c r="D373">
        <v>5199.59</v>
      </c>
      <c r="E373">
        <v>0</v>
      </c>
      <c r="G373" s="1">
        <f t="shared" si="15"/>
        <v>46079.878449074073</v>
      </c>
      <c r="H373" s="2">
        <f t="shared" si="16"/>
        <v>46079.878472222219</v>
      </c>
      <c r="I373">
        <f t="shared" si="17"/>
        <v>1772139900</v>
      </c>
    </row>
    <row r="374" spans="1:9" x14ac:dyDescent="0.55000000000000004">
      <c r="A374">
        <v>1772140198</v>
      </c>
      <c r="B374" t="s">
        <v>6</v>
      </c>
      <c r="C374" t="s">
        <v>7</v>
      </c>
      <c r="D374">
        <v>5196.51</v>
      </c>
      <c r="E374">
        <v>0</v>
      </c>
      <c r="G374" s="1">
        <f t="shared" si="15"/>
        <v>46079.881921296299</v>
      </c>
      <c r="H374" s="2">
        <f t="shared" si="16"/>
        <v>46079.881944444445</v>
      </c>
      <c r="I374">
        <f t="shared" si="17"/>
        <v>1772140200</v>
      </c>
    </row>
    <row r="375" spans="1:9" x14ac:dyDescent="0.55000000000000004">
      <c r="A375">
        <v>1772140498</v>
      </c>
      <c r="B375" t="s">
        <v>6</v>
      </c>
      <c r="C375" t="s">
        <v>7</v>
      </c>
      <c r="D375">
        <v>5195.12</v>
      </c>
      <c r="E375">
        <v>0</v>
      </c>
      <c r="G375" s="1">
        <f t="shared" si="15"/>
        <v>46079.885393518518</v>
      </c>
      <c r="H375" s="2">
        <f t="shared" si="16"/>
        <v>46079.885416666664</v>
      </c>
      <c r="I375">
        <f t="shared" si="17"/>
        <v>1772140500</v>
      </c>
    </row>
    <row r="376" spans="1:9" x14ac:dyDescent="0.55000000000000004">
      <c r="A376">
        <v>1772140798</v>
      </c>
      <c r="B376" t="s">
        <v>6</v>
      </c>
      <c r="C376" t="s">
        <v>7</v>
      </c>
      <c r="D376">
        <v>5191.3100000000004</v>
      </c>
      <c r="E376">
        <v>0</v>
      </c>
      <c r="G376" s="1">
        <f t="shared" si="15"/>
        <v>46079.888865740737</v>
      </c>
      <c r="H376" s="2">
        <f t="shared" si="16"/>
        <v>46079.888888888891</v>
      </c>
      <c r="I376">
        <f t="shared" si="17"/>
        <v>1772140800</v>
      </c>
    </row>
    <row r="377" spans="1:9" x14ac:dyDescent="0.55000000000000004">
      <c r="A377">
        <v>1772141098</v>
      </c>
      <c r="B377" t="s">
        <v>6</v>
      </c>
      <c r="C377" t="s">
        <v>7</v>
      </c>
      <c r="D377">
        <v>5185.72</v>
      </c>
      <c r="E377">
        <v>0</v>
      </c>
      <c r="G377" s="1">
        <f t="shared" si="15"/>
        <v>46079.892337962963</v>
      </c>
      <c r="H377" s="2">
        <f t="shared" si="16"/>
        <v>46079.892361111109</v>
      </c>
      <c r="I377">
        <f t="shared" si="17"/>
        <v>1772141100</v>
      </c>
    </row>
    <row r="378" spans="1:9" x14ac:dyDescent="0.55000000000000004">
      <c r="A378">
        <v>1772141398</v>
      </c>
      <c r="B378" t="s">
        <v>6</v>
      </c>
      <c r="C378" t="s">
        <v>7</v>
      </c>
      <c r="D378">
        <v>5185.1099999999997</v>
      </c>
      <c r="E378">
        <v>0</v>
      </c>
      <c r="G378" s="1">
        <f t="shared" si="15"/>
        <v>46079.895810185189</v>
      </c>
      <c r="H378" s="2">
        <f t="shared" si="16"/>
        <v>46079.895833333336</v>
      </c>
      <c r="I378">
        <f t="shared" si="17"/>
        <v>1772141400</v>
      </c>
    </row>
    <row r="379" spans="1:9" x14ac:dyDescent="0.55000000000000004">
      <c r="A379">
        <v>1772141698</v>
      </c>
      <c r="B379" t="s">
        <v>6</v>
      </c>
      <c r="C379" t="s">
        <v>7</v>
      </c>
      <c r="D379">
        <v>5187.12</v>
      </c>
      <c r="E379">
        <v>0</v>
      </c>
      <c r="G379" s="1">
        <f t="shared" si="15"/>
        <v>46079.899282407408</v>
      </c>
      <c r="H379" s="2">
        <f t="shared" si="16"/>
        <v>46079.899305555555</v>
      </c>
      <c r="I379">
        <f t="shared" si="17"/>
        <v>1772141700</v>
      </c>
    </row>
    <row r="380" spans="1:9" x14ac:dyDescent="0.55000000000000004">
      <c r="A380">
        <v>1772141998</v>
      </c>
      <c r="B380" t="s">
        <v>6</v>
      </c>
      <c r="C380" t="s">
        <v>7</v>
      </c>
      <c r="D380">
        <v>5190.3900000000003</v>
      </c>
      <c r="E380">
        <v>0</v>
      </c>
      <c r="G380" s="1">
        <f t="shared" si="15"/>
        <v>46079.902754629627</v>
      </c>
      <c r="H380" s="2">
        <f t="shared" si="16"/>
        <v>46079.902777777781</v>
      </c>
      <c r="I380">
        <f t="shared" si="17"/>
        <v>1772142000</v>
      </c>
    </row>
    <row r="381" spans="1:9" x14ac:dyDescent="0.55000000000000004">
      <c r="A381">
        <v>1772142298</v>
      </c>
      <c r="B381" t="s">
        <v>6</v>
      </c>
      <c r="C381" t="s">
        <v>7</v>
      </c>
      <c r="D381">
        <v>5187.18</v>
      </c>
      <c r="E381">
        <v>0</v>
      </c>
      <c r="G381" s="1">
        <f t="shared" si="15"/>
        <v>46079.906226851846</v>
      </c>
      <c r="H381" s="2">
        <f t="shared" si="16"/>
        <v>46079.90625</v>
      </c>
      <c r="I381">
        <f t="shared" si="17"/>
        <v>1772142300</v>
      </c>
    </row>
    <row r="382" spans="1:9" x14ac:dyDescent="0.55000000000000004">
      <c r="A382">
        <v>1772142598</v>
      </c>
      <c r="B382" t="s">
        <v>6</v>
      </c>
      <c r="C382" t="s">
        <v>7</v>
      </c>
      <c r="D382">
        <v>5183.3999999999996</v>
      </c>
      <c r="E382">
        <v>0</v>
      </c>
      <c r="G382" s="1">
        <f t="shared" si="15"/>
        <v>46079.909699074073</v>
      </c>
      <c r="H382" s="2">
        <f t="shared" si="16"/>
        <v>46079.909722222219</v>
      </c>
      <c r="I382">
        <f t="shared" si="17"/>
        <v>1772142600</v>
      </c>
    </row>
    <row r="383" spans="1:9" x14ac:dyDescent="0.55000000000000004">
      <c r="A383">
        <v>1772142898</v>
      </c>
      <c r="B383" t="s">
        <v>6</v>
      </c>
      <c r="C383" t="s">
        <v>7</v>
      </c>
      <c r="D383">
        <v>5185.2</v>
      </c>
      <c r="E383">
        <v>0</v>
      </c>
      <c r="G383" s="1">
        <f t="shared" si="15"/>
        <v>46079.913171296299</v>
      </c>
      <c r="H383" s="2">
        <f t="shared" si="16"/>
        <v>46079.913194444445</v>
      </c>
      <c r="I383">
        <f t="shared" si="17"/>
        <v>1772142900</v>
      </c>
    </row>
    <row r="384" spans="1:9" x14ac:dyDescent="0.55000000000000004">
      <c r="A384">
        <v>1772146798</v>
      </c>
      <c r="B384" t="s">
        <v>6</v>
      </c>
      <c r="C384" t="s">
        <v>7</v>
      </c>
      <c r="D384">
        <v>5182.18</v>
      </c>
      <c r="E384">
        <v>0</v>
      </c>
      <c r="G384" s="1">
        <f t="shared" si="15"/>
        <v>46079.958310185189</v>
      </c>
      <c r="H384" s="2">
        <f t="shared" si="16"/>
        <v>46079.958333333336</v>
      </c>
      <c r="I384">
        <f t="shared" si="17"/>
        <v>1772146800</v>
      </c>
    </row>
    <row r="385" spans="1:9" x14ac:dyDescent="0.55000000000000004">
      <c r="A385">
        <v>1772147098</v>
      </c>
      <c r="B385" t="s">
        <v>6</v>
      </c>
      <c r="C385" t="s">
        <v>7</v>
      </c>
      <c r="D385">
        <v>5184.67</v>
      </c>
      <c r="E385">
        <v>0</v>
      </c>
      <c r="G385" s="1">
        <f t="shared" si="15"/>
        <v>46079.961782407408</v>
      </c>
      <c r="H385" s="2">
        <f t="shared" si="16"/>
        <v>46079.961805555555</v>
      </c>
      <c r="I385">
        <f t="shared" si="17"/>
        <v>1772147100</v>
      </c>
    </row>
    <row r="386" spans="1:9" x14ac:dyDescent="0.55000000000000004">
      <c r="A386">
        <v>1772147398</v>
      </c>
      <c r="B386" t="s">
        <v>6</v>
      </c>
      <c r="C386" t="s">
        <v>7</v>
      </c>
      <c r="D386">
        <v>5183.99</v>
      </c>
      <c r="E386">
        <v>0</v>
      </c>
      <c r="G386" s="1">
        <f t="shared" ref="G386:G449" si="18">(A386/86400)+25569</f>
        <v>46079.965254629627</v>
      </c>
      <c r="H386" s="2">
        <f t="shared" ref="H386:H449" si="19">CEILING(INT(G386*1440)/1440*288,1)/288</f>
        <v>46079.965277777781</v>
      </c>
      <c r="I386">
        <f t="shared" si="17"/>
        <v>1772147400</v>
      </c>
    </row>
    <row r="387" spans="1:9" x14ac:dyDescent="0.55000000000000004">
      <c r="A387">
        <v>1772147698</v>
      </c>
      <c r="B387" t="s">
        <v>6</v>
      </c>
      <c r="C387" t="s">
        <v>7</v>
      </c>
      <c r="D387">
        <v>5183.7700000000004</v>
      </c>
      <c r="E387">
        <v>0</v>
      </c>
      <c r="G387" s="1">
        <f t="shared" si="18"/>
        <v>46079.968726851846</v>
      </c>
      <c r="H387" s="2">
        <f t="shared" si="19"/>
        <v>46079.96875</v>
      </c>
      <c r="I387">
        <f t="shared" ref="I387:I450" si="20">MROUND((H387-25569)*86400,300)</f>
        <v>1772147700</v>
      </c>
    </row>
    <row r="388" spans="1:9" x14ac:dyDescent="0.55000000000000004">
      <c r="A388">
        <v>1772147998</v>
      </c>
      <c r="B388" t="s">
        <v>6</v>
      </c>
      <c r="C388" t="s">
        <v>7</v>
      </c>
      <c r="D388">
        <v>5183.6899999999996</v>
      </c>
      <c r="E388">
        <v>1</v>
      </c>
      <c r="G388" s="1">
        <f t="shared" si="18"/>
        <v>46079.972199074073</v>
      </c>
      <c r="H388" s="2">
        <f t="shared" si="19"/>
        <v>46079.972222222219</v>
      </c>
      <c r="I388">
        <f t="shared" si="20"/>
        <v>1772148000</v>
      </c>
    </row>
    <row r="389" spans="1:9" x14ac:dyDescent="0.55000000000000004">
      <c r="A389">
        <v>1772148298</v>
      </c>
      <c r="B389" t="s">
        <v>6</v>
      </c>
      <c r="C389" t="s">
        <v>7</v>
      </c>
      <c r="D389">
        <v>5184</v>
      </c>
      <c r="E389">
        <v>0</v>
      </c>
      <c r="G389" s="1">
        <f t="shared" si="18"/>
        <v>46079.975671296299</v>
      </c>
      <c r="H389" s="2">
        <f t="shared" si="19"/>
        <v>46079.975694444445</v>
      </c>
      <c r="I389">
        <f t="shared" si="20"/>
        <v>1772148300</v>
      </c>
    </row>
    <row r="390" spans="1:9" x14ac:dyDescent="0.55000000000000004">
      <c r="A390">
        <v>1772148598</v>
      </c>
      <c r="B390" t="s">
        <v>6</v>
      </c>
      <c r="C390" t="s">
        <v>7</v>
      </c>
      <c r="D390">
        <v>5183.32</v>
      </c>
      <c r="E390">
        <v>0</v>
      </c>
      <c r="G390" s="1">
        <f t="shared" si="18"/>
        <v>46079.979143518518</v>
      </c>
      <c r="H390" s="2">
        <f t="shared" si="19"/>
        <v>46079.979166666664</v>
      </c>
      <c r="I390">
        <f t="shared" si="20"/>
        <v>1772148600</v>
      </c>
    </row>
    <row r="391" spans="1:9" x14ac:dyDescent="0.55000000000000004">
      <c r="A391">
        <v>1772148898</v>
      </c>
      <c r="B391" t="s">
        <v>6</v>
      </c>
      <c r="C391" t="s">
        <v>7</v>
      </c>
      <c r="D391">
        <v>5187.21</v>
      </c>
      <c r="E391">
        <v>0</v>
      </c>
      <c r="G391" s="1">
        <f t="shared" si="18"/>
        <v>46079.982615740737</v>
      </c>
      <c r="H391" s="2">
        <f t="shared" si="19"/>
        <v>46079.982638888891</v>
      </c>
      <c r="I391">
        <f t="shared" si="20"/>
        <v>1772148900</v>
      </c>
    </row>
    <row r="392" spans="1:9" x14ac:dyDescent="0.55000000000000004">
      <c r="A392">
        <v>1772149198</v>
      </c>
      <c r="B392" t="s">
        <v>6</v>
      </c>
      <c r="C392" t="s">
        <v>7</v>
      </c>
      <c r="D392">
        <v>5186.0200000000004</v>
      </c>
      <c r="E392">
        <v>0</v>
      </c>
      <c r="G392" s="1">
        <f t="shared" si="18"/>
        <v>46079.986087962963</v>
      </c>
      <c r="H392" s="2">
        <f t="shared" si="19"/>
        <v>46079.986111111109</v>
      </c>
      <c r="I392">
        <f t="shared" si="20"/>
        <v>1772149200</v>
      </c>
    </row>
    <row r="393" spans="1:9" x14ac:dyDescent="0.55000000000000004">
      <c r="A393">
        <v>1772149498</v>
      </c>
      <c r="B393" t="s">
        <v>6</v>
      </c>
      <c r="C393" t="s">
        <v>7</v>
      </c>
      <c r="D393">
        <v>5183.96</v>
      </c>
      <c r="E393">
        <v>0</v>
      </c>
      <c r="G393" s="1">
        <f t="shared" si="18"/>
        <v>46079.989560185189</v>
      </c>
      <c r="H393" s="2">
        <f t="shared" si="19"/>
        <v>46079.989583333336</v>
      </c>
      <c r="I393">
        <f t="shared" si="20"/>
        <v>1772149500</v>
      </c>
    </row>
    <row r="394" spans="1:9" x14ac:dyDescent="0.55000000000000004">
      <c r="A394">
        <v>1772149798</v>
      </c>
      <c r="B394" t="s">
        <v>6</v>
      </c>
      <c r="C394" t="s">
        <v>7</v>
      </c>
      <c r="D394">
        <v>5184.93</v>
      </c>
      <c r="E394">
        <v>0</v>
      </c>
      <c r="G394" s="1">
        <f t="shared" si="18"/>
        <v>46079.993032407408</v>
      </c>
      <c r="H394" s="2">
        <f t="shared" si="19"/>
        <v>46079.993055555555</v>
      </c>
      <c r="I394">
        <f t="shared" si="20"/>
        <v>1772149800</v>
      </c>
    </row>
    <row r="395" spans="1:9" x14ac:dyDescent="0.55000000000000004">
      <c r="A395">
        <v>1772150098</v>
      </c>
      <c r="B395" t="s">
        <v>6</v>
      </c>
      <c r="C395" t="s">
        <v>7</v>
      </c>
      <c r="D395">
        <v>5184.6099999999997</v>
      </c>
      <c r="E395">
        <v>0</v>
      </c>
      <c r="G395" s="1">
        <f t="shared" si="18"/>
        <v>46079.996504629627</v>
      </c>
      <c r="H395" s="2">
        <f t="shared" si="19"/>
        <v>46079.996527777781</v>
      </c>
      <c r="I395">
        <f t="shared" si="20"/>
        <v>1772150100</v>
      </c>
    </row>
    <row r="396" spans="1:9" x14ac:dyDescent="0.55000000000000004">
      <c r="A396">
        <v>1772150398</v>
      </c>
      <c r="B396" t="s">
        <v>6</v>
      </c>
      <c r="C396" t="s">
        <v>7</v>
      </c>
      <c r="D396">
        <v>5180.24</v>
      </c>
      <c r="E396">
        <v>0</v>
      </c>
      <c r="G396" s="1">
        <f t="shared" si="18"/>
        <v>46079.999976851846</v>
      </c>
      <c r="H396" s="2">
        <f t="shared" si="19"/>
        <v>46080</v>
      </c>
      <c r="I396">
        <f t="shared" si="20"/>
        <v>1772150400</v>
      </c>
    </row>
    <row r="397" spans="1:9" x14ac:dyDescent="0.55000000000000004">
      <c r="A397">
        <v>1772150698</v>
      </c>
      <c r="B397" t="s">
        <v>6</v>
      </c>
      <c r="C397" t="s">
        <v>7</v>
      </c>
      <c r="D397">
        <v>5182.68</v>
      </c>
      <c r="E397">
        <v>0</v>
      </c>
      <c r="G397" s="1">
        <f t="shared" si="18"/>
        <v>46080.003449074073</v>
      </c>
      <c r="H397" s="2">
        <f t="shared" si="19"/>
        <v>46080.003472222219</v>
      </c>
      <c r="I397">
        <f t="shared" si="20"/>
        <v>1772150700</v>
      </c>
    </row>
    <row r="398" spans="1:9" x14ac:dyDescent="0.55000000000000004">
      <c r="A398">
        <v>1772150998</v>
      </c>
      <c r="B398" t="s">
        <v>6</v>
      </c>
      <c r="C398" t="s">
        <v>7</v>
      </c>
      <c r="D398">
        <v>5185.8900000000003</v>
      </c>
      <c r="E398">
        <v>0</v>
      </c>
      <c r="G398" s="1">
        <f t="shared" si="18"/>
        <v>46080.006921296299</v>
      </c>
      <c r="H398" s="2">
        <f t="shared" si="19"/>
        <v>46080.006944444445</v>
      </c>
      <c r="I398">
        <f t="shared" si="20"/>
        <v>1772151000</v>
      </c>
    </row>
    <row r="399" spans="1:9" x14ac:dyDescent="0.55000000000000004">
      <c r="A399">
        <v>1772151298</v>
      </c>
      <c r="B399" t="s">
        <v>6</v>
      </c>
      <c r="C399" t="s">
        <v>7</v>
      </c>
      <c r="D399">
        <v>5189.28</v>
      </c>
      <c r="E399">
        <v>0</v>
      </c>
      <c r="G399" s="1">
        <f t="shared" si="18"/>
        <v>46080.010393518518</v>
      </c>
      <c r="H399" s="2">
        <f t="shared" si="19"/>
        <v>46080.010416666664</v>
      </c>
      <c r="I399">
        <f t="shared" si="20"/>
        <v>1772151300</v>
      </c>
    </row>
    <row r="400" spans="1:9" x14ac:dyDescent="0.55000000000000004">
      <c r="A400">
        <v>1772151598</v>
      </c>
      <c r="B400" t="s">
        <v>6</v>
      </c>
      <c r="C400" t="s">
        <v>7</v>
      </c>
      <c r="D400">
        <v>5192.47</v>
      </c>
      <c r="E400">
        <v>0</v>
      </c>
      <c r="G400" s="1">
        <f t="shared" si="18"/>
        <v>46080.013865740737</v>
      </c>
      <c r="H400" s="2">
        <f t="shared" si="19"/>
        <v>46080.013888888891</v>
      </c>
      <c r="I400">
        <f t="shared" si="20"/>
        <v>1772151600</v>
      </c>
    </row>
    <row r="401" spans="1:9" x14ac:dyDescent="0.55000000000000004">
      <c r="A401">
        <v>1772151898</v>
      </c>
      <c r="B401" t="s">
        <v>6</v>
      </c>
      <c r="C401" t="s">
        <v>7</v>
      </c>
      <c r="D401">
        <v>5188.1400000000003</v>
      </c>
      <c r="E401">
        <v>0</v>
      </c>
      <c r="G401" s="1">
        <f t="shared" si="18"/>
        <v>46080.017337962963</v>
      </c>
      <c r="H401" s="2">
        <f t="shared" si="19"/>
        <v>46080.017361111109</v>
      </c>
      <c r="I401">
        <f t="shared" si="20"/>
        <v>1772151900</v>
      </c>
    </row>
    <row r="402" spans="1:9" x14ac:dyDescent="0.55000000000000004">
      <c r="A402">
        <v>1772152198</v>
      </c>
      <c r="B402" t="s">
        <v>6</v>
      </c>
      <c r="C402" t="s">
        <v>7</v>
      </c>
      <c r="D402">
        <v>5182.22</v>
      </c>
      <c r="E402">
        <v>0</v>
      </c>
      <c r="G402" s="1">
        <f t="shared" si="18"/>
        <v>46080.020810185189</v>
      </c>
      <c r="H402" s="2">
        <f t="shared" si="19"/>
        <v>46080.020833333336</v>
      </c>
      <c r="I402">
        <f t="shared" si="20"/>
        <v>1772152200</v>
      </c>
    </row>
    <row r="403" spans="1:9" x14ac:dyDescent="0.55000000000000004">
      <c r="A403">
        <v>1772152498</v>
      </c>
      <c r="B403" t="s">
        <v>6</v>
      </c>
      <c r="C403" t="s">
        <v>7</v>
      </c>
      <c r="D403">
        <v>5174.71</v>
      </c>
      <c r="E403">
        <v>0</v>
      </c>
      <c r="G403" s="1">
        <f t="shared" si="18"/>
        <v>46080.024282407408</v>
      </c>
      <c r="H403" s="2">
        <f t="shared" si="19"/>
        <v>46080.024305555555</v>
      </c>
      <c r="I403">
        <f t="shared" si="20"/>
        <v>1772152500</v>
      </c>
    </row>
    <row r="404" spans="1:9" x14ac:dyDescent="0.55000000000000004">
      <c r="A404">
        <v>1772152798</v>
      </c>
      <c r="B404" t="s">
        <v>6</v>
      </c>
      <c r="C404" t="s">
        <v>7</v>
      </c>
      <c r="D404">
        <v>5176.2</v>
      </c>
      <c r="E404">
        <v>0</v>
      </c>
      <c r="G404" s="1">
        <f t="shared" si="18"/>
        <v>46080.027754629627</v>
      </c>
      <c r="H404" s="2">
        <f t="shared" si="19"/>
        <v>46080.027777777781</v>
      </c>
      <c r="I404">
        <f t="shared" si="20"/>
        <v>1772152800</v>
      </c>
    </row>
    <row r="405" spans="1:9" x14ac:dyDescent="0.55000000000000004">
      <c r="A405">
        <v>1772153098</v>
      </c>
      <c r="B405" t="s">
        <v>6</v>
      </c>
      <c r="C405" t="s">
        <v>7</v>
      </c>
      <c r="D405">
        <v>5173.8999999999996</v>
      </c>
      <c r="E405">
        <v>0</v>
      </c>
      <c r="G405" s="1">
        <f t="shared" si="18"/>
        <v>46080.031226851846</v>
      </c>
      <c r="H405" s="2">
        <f t="shared" si="19"/>
        <v>46080.03125</v>
      </c>
      <c r="I405">
        <f t="shared" si="20"/>
        <v>1772153100</v>
      </c>
    </row>
    <row r="406" spans="1:9" x14ac:dyDescent="0.55000000000000004">
      <c r="A406">
        <v>1772153398</v>
      </c>
      <c r="B406" t="s">
        <v>6</v>
      </c>
      <c r="C406" t="s">
        <v>7</v>
      </c>
      <c r="D406">
        <v>5176.5600000000004</v>
      </c>
      <c r="E406">
        <v>0</v>
      </c>
      <c r="G406" s="1">
        <f t="shared" si="18"/>
        <v>46080.034699074073</v>
      </c>
      <c r="H406" s="2">
        <f t="shared" si="19"/>
        <v>46080.034722222219</v>
      </c>
      <c r="I406">
        <f t="shared" si="20"/>
        <v>1772153400</v>
      </c>
    </row>
    <row r="407" spans="1:9" x14ac:dyDescent="0.55000000000000004">
      <c r="A407">
        <v>1772153698</v>
      </c>
      <c r="B407" t="s">
        <v>6</v>
      </c>
      <c r="C407" t="s">
        <v>7</v>
      </c>
      <c r="D407">
        <v>5174.97</v>
      </c>
      <c r="E407">
        <v>0</v>
      </c>
      <c r="G407" s="1">
        <f t="shared" si="18"/>
        <v>46080.038171296299</v>
      </c>
      <c r="H407" s="2">
        <f t="shared" si="19"/>
        <v>46080.038194444445</v>
      </c>
      <c r="I407">
        <f t="shared" si="20"/>
        <v>1772153700</v>
      </c>
    </row>
    <row r="408" spans="1:9" x14ac:dyDescent="0.55000000000000004">
      <c r="A408">
        <v>1772153998</v>
      </c>
      <c r="B408" t="s">
        <v>6</v>
      </c>
      <c r="C408" t="s">
        <v>7</v>
      </c>
      <c r="D408">
        <v>5175.37</v>
      </c>
      <c r="E408">
        <v>1</v>
      </c>
      <c r="G408" s="1">
        <f t="shared" si="18"/>
        <v>46080.041643518518</v>
      </c>
      <c r="H408" s="2">
        <f t="shared" si="19"/>
        <v>46080.041666666664</v>
      </c>
      <c r="I408">
        <f t="shared" si="20"/>
        <v>1772154000</v>
      </c>
    </row>
    <row r="409" spans="1:9" x14ac:dyDescent="0.55000000000000004">
      <c r="A409">
        <v>1772154298</v>
      </c>
      <c r="B409" t="s">
        <v>6</v>
      </c>
      <c r="C409" t="s">
        <v>7</v>
      </c>
      <c r="D409">
        <v>5174.8599999999997</v>
      </c>
      <c r="E409">
        <v>1</v>
      </c>
      <c r="G409" s="1">
        <f t="shared" si="18"/>
        <v>46080.045115740737</v>
      </c>
      <c r="H409" s="2">
        <f t="shared" si="19"/>
        <v>46080.045138888891</v>
      </c>
      <c r="I409">
        <f t="shared" si="20"/>
        <v>1772154300</v>
      </c>
    </row>
    <row r="410" spans="1:9" x14ac:dyDescent="0.55000000000000004">
      <c r="A410">
        <v>1772154598</v>
      </c>
      <c r="B410" t="s">
        <v>6</v>
      </c>
      <c r="C410" t="s">
        <v>7</v>
      </c>
      <c r="D410">
        <v>5176.58</v>
      </c>
      <c r="E410">
        <v>0</v>
      </c>
      <c r="G410" s="1">
        <f t="shared" si="18"/>
        <v>46080.048587962963</v>
      </c>
      <c r="H410" s="2">
        <f t="shared" si="19"/>
        <v>46080.048611111109</v>
      </c>
      <c r="I410">
        <f t="shared" si="20"/>
        <v>1772154600</v>
      </c>
    </row>
    <row r="411" spans="1:9" x14ac:dyDescent="0.55000000000000004">
      <c r="A411">
        <v>1772154898</v>
      </c>
      <c r="B411" t="s">
        <v>6</v>
      </c>
      <c r="C411" t="s">
        <v>7</v>
      </c>
      <c r="D411">
        <v>5177.91</v>
      </c>
      <c r="E411">
        <v>0</v>
      </c>
      <c r="G411" s="1">
        <f t="shared" si="18"/>
        <v>46080.052060185189</v>
      </c>
      <c r="H411" s="2">
        <f t="shared" si="19"/>
        <v>46080.052083333336</v>
      </c>
      <c r="I411">
        <f t="shared" si="20"/>
        <v>1772154900</v>
      </c>
    </row>
    <row r="412" spans="1:9" x14ac:dyDescent="0.55000000000000004">
      <c r="A412">
        <v>1772155198</v>
      </c>
      <c r="B412" t="s">
        <v>6</v>
      </c>
      <c r="C412" t="s">
        <v>7</v>
      </c>
      <c r="D412">
        <v>5177.8599999999997</v>
      </c>
      <c r="E412">
        <v>0</v>
      </c>
      <c r="G412" s="1">
        <f t="shared" si="18"/>
        <v>46080.055532407408</v>
      </c>
      <c r="H412" s="2">
        <f t="shared" si="19"/>
        <v>46080.055555555555</v>
      </c>
      <c r="I412">
        <f t="shared" si="20"/>
        <v>1772155200</v>
      </c>
    </row>
    <row r="413" spans="1:9" x14ac:dyDescent="0.55000000000000004">
      <c r="A413">
        <v>1772155498</v>
      </c>
      <c r="B413" t="s">
        <v>6</v>
      </c>
      <c r="C413" t="s">
        <v>7</v>
      </c>
      <c r="D413">
        <v>5174.99</v>
      </c>
      <c r="E413">
        <v>0</v>
      </c>
      <c r="G413" s="1">
        <f t="shared" si="18"/>
        <v>46080.059004629627</v>
      </c>
      <c r="H413" s="2">
        <f t="shared" si="19"/>
        <v>46080.059027777781</v>
      </c>
      <c r="I413">
        <f t="shared" si="20"/>
        <v>1772155500</v>
      </c>
    </row>
    <row r="414" spans="1:9" x14ac:dyDescent="0.55000000000000004">
      <c r="A414">
        <v>1772155798</v>
      </c>
      <c r="B414" t="s">
        <v>6</v>
      </c>
      <c r="C414" t="s">
        <v>7</v>
      </c>
      <c r="D414">
        <v>5182.1400000000003</v>
      </c>
      <c r="E414">
        <v>0</v>
      </c>
      <c r="G414" s="1">
        <f t="shared" si="18"/>
        <v>46080.062476851846</v>
      </c>
      <c r="H414" s="2">
        <f t="shared" si="19"/>
        <v>46080.0625</v>
      </c>
      <c r="I414">
        <f t="shared" si="20"/>
        <v>1772155800</v>
      </c>
    </row>
    <row r="415" spans="1:9" x14ac:dyDescent="0.55000000000000004">
      <c r="A415">
        <v>1772156098</v>
      </c>
      <c r="B415" t="s">
        <v>6</v>
      </c>
      <c r="C415" t="s">
        <v>7</v>
      </c>
      <c r="D415">
        <v>5190.7</v>
      </c>
      <c r="E415">
        <v>0</v>
      </c>
      <c r="G415" s="1">
        <f t="shared" si="18"/>
        <v>46080.065949074073</v>
      </c>
      <c r="H415" s="2">
        <f t="shared" si="19"/>
        <v>46080.065972222219</v>
      </c>
      <c r="I415">
        <f t="shared" si="20"/>
        <v>1772156100</v>
      </c>
    </row>
    <row r="416" spans="1:9" x14ac:dyDescent="0.55000000000000004">
      <c r="A416">
        <v>1772156398</v>
      </c>
      <c r="B416" t="s">
        <v>6</v>
      </c>
      <c r="C416" t="s">
        <v>7</v>
      </c>
      <c r="D416">
        <v>5188.6499999999996</v>
      </c>
      <c r="E416">
        <v>0</v>
      </c>
      <c r="G416" s="1">
        <f t="shared" si="18"/>
        <v>46080.069421296299</v>
      </c>
      <c r="H416" s="2">
        <f t="shared" si="19"/>
        <v>46080.069444444445</v>
      </c>
      <c r="I416">
        <f t="shared" si="20"/>
        <v>1772156400</v>
      </c>
    </row>
    <row r="417" spans="1:9" x14ac:dyDescent="0.55000000000000004">
      <c r="A417">
        <v>1772156698</v>
      </c>
      <c r="B417" t="s">
        <v>6</v>
      </c>
      <c r="C417" t="s">
        <v>7</v>
      </c>
      <c r="D417">
        <v>5188.54</v>
      </c>
      <c r="E417">
        <v>0</v>
      </c>
      <c r="G417" s="1">
        <f t="shared" si="18"/>
        <v>46080.072893518518</v>
      </c>
      <c r="H417" s="2">
        <f t="shared" si="19"/>
        <v>46080.072916666664</v>
      </c>
      <c r="I417">
        <f t="shared" si="20"/>
        <v>1772156700</v>
      </c>
    </row>
    <row r="418" spans="1:9" x14ac:dyDescent="0.55000000000000004">
      <c r="A418">
        <v>1772156998</v>
      </c>
      <c r="B418" t="s">
        <v>6</v>
      </c>
      <c r="C418" t="s">
        <v>7</v>
      </c>
      <c r="D418">
        <v>5192.1000000000004</v>
      </c>
      <c r="E418">
        <v>0</v>
      </c>
      <c r="G418" s="1">
        <f t="shared" si="18"/>
        <v>46080.076365740737</v>
      </c>
      <c r="H418" s="2">
        <f t="shared" si="19"/>
        <v>46080.076388888891</v>
      </c>
      <c r="I418">
        <f t="shared" si="20"/>
        <v>1772157000</v>
      </c>
    </row>
    <row r="419" spans="1:9" x14ac:dyDescent="0.55000000000000004">
      <c r="A419">
        <v>1772157298</v>
      </c>
      <c r="B419" t="s">
        <v>6</v>
      </c>
      <c r="C419" t="s">
        <v>7</v>
      </c>
      <c r="D419">
        <v>5194.22</v>
      </c>
      <c r="E419">
        <v>0</v>
      </c>
      <c r="G419" s="1">
        <f t="shared" si="18"/>
        <v>46080.079837962963</v>
      </c>
      <c r="H419" s="2">
        <f t="shared" si="19"/>
        <v>46080.079861111109</v>
      </c>
      <c r="I419">
        <f t="shared" si="20"/>
        <v>1772157300</v>
      </c>
    </row>
    <row r="420" spans="1:9" x14ac:dyDescent="0.55000000000000004">
      <c r="A420">
        <v>1772157598</v>
      </c>
      <c r="B420" t="s">
        <v>6</v>
      </c>
      <c r="C420" t="s">
        <v>7</v>
      </c>
      <c r="D420">
        <v>5193.3100000000004</v>
      </c>
      <c r="E420">
        <v>0</v>
      </c>
      <c r="G420" s="1">
        <f t="shared" si="18"/>
        <v>46080.083310185189</v>
      </c>
      <c r="H420" s="2">
        <f t="shared" si="19"/>
        <v>46080.083333333336</v>
      </c>
      <c r="I420">
        <f t="shared" si="20"/>
        <v>1772157600</v>
      </c>
    </row>
    <row r="421" spans="1:9" x14ac:dyDescent="0.55000000000000004">
      <c r="A421">
        <v>1772157898</v>
      </c>
      <c r="B421" t="s">
        <v>6</v>
      </c>
      <c r="C421" t="s">
        <v>7</v>
      </c>
      <c r="D421">
        <v>5195.28</v>
      </c>
      <c r="E421">
        <v>0</v>
      </c>
      <c r="G421" s="1">
        <f t="shared" si="18"/>
        <v>46080.086782407408</v>
      </c>
      <c r="H421" s="2">
        <f t="shared" si="19"/>
        <v>46080.086805555555</v>
      </c>
      <c r="I421">
        <f t="shared" si="20"/>
        <v>1772157900</v>
      </c>
    </row>
    <row r="422" spans="1:9" x14ac:dyDescent="0.55000000000000004">
      <c r="A422">
        <v>1772158198</v>
      </c>
      <c r="B422" t="s">
        <v>6</v>
      </c>
      <c r="C422" t="s">
        <v>7</v>
      </c>
      <c r="D422">
        <v>5194.16</v>
      </c>
      <c r="E422">
        <v>0</v>
      </c>
      <c r="G422" s="1">
        <f t="shared" si="18"/>
        <v>46080.090254629627</v>
      </c>
      <c r="H422" s="2">
        <f t="shared" si="19"/>
        <v>46080.090277777781</v>
      </c>
      <c r="I422">
        <f t="shared" si="20"/>
        <v>1772158200</v>
      </c>
    </row>
    <row r="423" spans="1:9" x14ac:dyDescent="0.55000000000000004">
      <c r="A423">
        <v>1772158498</v>
      </c>
      <c r="B423" t="s">
        <v>6</v>
      </c>
      <c r="C423" t="s">
        <v>7</v>
      </c>
      <c r="D423">
        <v>5191.24</v>
      </c>
      <c r="E423">
        <v>0</v>
      </c>
      <c r="G423" s="1">
        <f t="shared" si="18"/>
        <v>46080.093726851846</v>
      </c>
      <c r="H423" s="2">
        <f t="shared" si="19"/>
        <v>46080.09375</v>
      </c>
      <c r="I423">
        <f t="shared" si="20"/>
        <v>1772158500</v>
      </c>
    </row>
    <row r="424" spans="1:9" x14ac:dyDescent="0.55000000000000004">
      <c r="A424">
        <v>1772158798</v>
      </c>
      <c r="B424" t="s">
        <v>6</v>
      </c>
      <c r="C424" t="s">
        <v>7</v>
      </c>
      <c r="D424">
        <v>5186.66</v>
      </c>
      <c r="E424">
        <v>0</v>
      </c>
      <c r="G424" s="1">
        <f t="shared" si="18"/>
        <v>46080.097199074073</v>
      </c>
      <c r="H424" s="2">
        <f t="shared" si="19"/>
        <v>46080.097222222219</v>
      </c>
      <c r="I424">
        <f t="shared" si="20"/>
        <v>1772158800</v>
      </c>
    </row>
    <row r="425" spans="1:9" x14ac:dyDescent="0.55000000000000004">
      <c r="A425">
        <v>1772159098</v>
      </c>
      <c r="B425" t="s">
        <v>6</v>
      </c>
      <c r="C425" t="s">
        <v>7</v>
      </c>
      <c r="D425">
        <v>5183.93</v>
      </c>
      <c r="E425">
        <v>0</v>
      </c>
      <c r="G425" s="1">
        <f t="shared" si="18"/>
        <v>46080.100671296299</v>
      </c>
      <c r="H425" s="2">
        <f t="shared" si="19"/>
        <v>46080.100694444445</v>
      </c>
      <c r="I425">
        <f t="shared" si="20"/>
        <v>1772159100</v>
      </c>
    </row>
    <row r="426" spans="1:9" x14ac:dyDescent="0.55000000000000004">
      <c r="A426">
        <v>1772159398</v>
      </c>
      <c r="B426" t="s">
        <v>6</v>
      </c>
      <c r="C426" t="s">
        <v>7</v>
      </c>
      <c r="D426">
        <v>5183.74</v>
      </c>
      <c r="E426">
        <v>0</v>
      </c>
      <c r="G426" s="1">
        <f t="shared" si="18"/>
        <v>46080.104143518518</v>
      </c>
      <c r="H426" s="2">
        <f t="shared" si="19"/>
        <v>46080.104166666664</v>
      </c>
      <c r="I426">
        <f t="shared" si="20"/>
        <v>1772159400</v>
      </c>
    </row>
    <row r="427" spans="1:9" x14ac:dyDescent="0.55000000000000004">
      <c r="A427">
        <v>1772159698</v>
      </c>
      <c r="B427" t="s">
        <v>6</v>
      </c>
      <c r="C427" t="s">
        <v>7</v>
      </c>
      <c r="D427">
        <v>5178.53</v>
      </c>
      <c r="E427">
        <v>0</v>
      </c>
      <c r="G427" s="1">
        <f t="shared" si="18"/>
        <v>46080.107615740737</v>
      </c>
      <c r="H427" s="2">
        <f t="shared" si="19"/>
        <v>46080.107638888891</v>
      </c>
      <c r="I427">
        <f t="shared" si="20"/>
        <v>1772159700</v>
      </c>
    </row>
    <row r="428" spans="1:9" x14ac:dyDescent="0.55000000000000004">
      <c r="A428">
        <v>1772159998</v>
      </c>
      <c r="B428" t="s">
        <v>6</v>
      </c>
      <c r="C428" t="s">
        <v>7</v>
      </c>
      <c r="D428">
        <v>5181.46</v>
      </c>
      <c r="E428">
        <v>0</v>
      </c>
      <c r="G428" s="1">
        <f t="shared" si="18"/>
        <v>46080.111087962963</v>
      </c>
      <c r="H428" s="2">
        <f t="shared" si="19"/>
        <v>46080.111111111109</v>
      </c>
      <c r="I428">
        <f t="shared" si="20"/>
        <v>1772160000</v>
      </c>
    </row>
    <row r="429" spans="1:9" x14ac:dyDescent="0.55000000000000004">
      <c r="A429">
        <v>1772160298</v>
      </c>
      <c r="B429" t="s">
        <v>6</v>
      </c>
      <c r="C429" t="s">
        <v>7</v>
      </c>
      <c r="D429">
        <v>5178.68</v>
      </c>
      <c r="E429">
        <v>0</v>
      </c>
      <c r="G429" s="1">
        <f t="shared" si="18"/>
        <v>46080.114560185189</v>
      </c>
      <c r="H429" s="2">
        <f t="shared" si="19"/>
        <v>46080.114583333336</v>
      </c>
      <c r="I429">
        <f t="shared" si="20"/>
        <v>1772160300</v>
      </c>
    </row>
    <row r="430" spans="1:9" x14ac:dyDescent="0.55000000000000004">
      <c r="A430">
        <v>1772160598</v>
      </c>
      <c r="B430" t="s">
        <v>6</v>
      </c>
      <c r="C430" t="s">
        <v>7</v>
      </c>
      <c r="D430">
        <v>5177.7700000000004</v>
      </c>
      <c r="E430">
        <v>1</v>
      </c>
      <c r="G430" s="1">
        <f t="shared" si="18"/>
        <v>46080.118032407408</v>
      </c>
      <c r="H430" s="2">
        <f t="shared" si="19"/>
        <v>46080.118055555555</v>
      </c>
      <c r="I430">
        <f t="shared" si="20"/>
        <v>1772160600</v>
      </c>
    </row>
    <row r="431" spans="1:9" x14ac:dyDescent="0.55000000000000004">
      <c r="A431">
        <v>1772160898</v>
      </c>
      <c r="B431" t="s">
        <v>6</v>
      </c>
      <c r="C431" t="s">
        <v>7</v>
      </c>
      <c r="D431">
        <v>5183.68</v>
      </c>
      <c r="E431">
        <v>0</v>
      </c>
      <c r="G431" s="1">
        <f t="shared" si="18"/>
        <v>46080.121504629627</v>
      </c>
      <c r="H431" s="2">
        <f t="shared" si="19"/>
        <v>46080.121527777781</v>
      </c>
      <c r="I431">
        <f t="shared" si="20"/>
        <v>1772160900</v>
      </c>
    </row>
    <row r="432" spans="1:9" x14ac:dyDescent="0.55000000000000004">
      <c r="A432">
        <v>1772161198</v>
      </c>
      <c r="B432" t="s">
        <v>6</v>
      </c>
      <c r="C432" t="s">
        <v>7</v>
      </c>
      <c r="D432">
        <v>5182.75</v>
      </c>
      <c r="E432">
        <v>0</v>
      </c>
      <c r="G432" s="1">
        <f t="shared" si="18"/>
        <v>46080.124976851846</v>
      </c>
      <c r="H432" s="2">
        <f t="shared" si="19"/>
        <v>46080.125</v>
      </c>
      <c r="I432">
        <f t="shared" si="20"/>
        <v>1772161200</v>
      </c>
    </row>
    <row r="433" spans="1:9" x14ac:dyDescent="0.55000000000000004">
      <c r="A433">
        <v>1772161498</v>
      </c>
      <c r="B433" t="s">
        <v>6</v>
      </c>
      <c r="C433" t="s">
        <v>7</v>
      </c>
      <c r="D433">
        <v>5183.04</v>
      </c>
      <c r="E433">
        <v>0</v>
      </c>
      <c r="G433" s="1">
        <f t="shared" si="18"/>
        <v>46080.128449074073</v>
      </c>
      <c r="H433" s="2">
        <f t="shared" si="19"/>
        <v>46080.128472222219</v>
      </c>
      <c r="I433">
        <f t="shared" si="20"/>
        <v>1772161500</v>
      </c>
    </row>
    <row r="434" spans="1:9" x14ac:dyDescent="0.55000000000000004">
      <c r="A434">
        <v>1772161798</v>
      </c>
      <c r="B434" t="s">
        <v>6</v>
      </c>
      <c r="C434" t="s">
        <v>7</v>
      </c>
      <c r="D434">
        <v>5182.8999999999996</v>
      </c>
      <c r="E434">
        <v>0</v>
      </c>
      <c r="G434" s="1">
        <f t="shared" si="18"/>
        <v>46080.131921296299</v>
      </c>
      <c r="H434" s="2">
        <f t="shared" si="19"/>
        <v>46080.131944444445</v>
      </c>
      <c r="I434">
        <f t="shared" si="20"/>
        <v>1772161800</v>
      </c>
    </row>
    <row r="435" spans="1:9" x14ac:dyDescent="0.55000000000000004">
      <c r="A435">
        <v>1772162098</v>
      </c>
      <c r="B435" t="s">
        <v>6</v>
      </c>
      <c r="C435" t="s">
        <v>7</v>
      </c>
      <c r="D435">
        <v>5183.78</v>
      </c>
      <c r="E435">
        <v>0</v>
      </c>
      <c r="G435" s="1">
        <f t="shared" si="18"/>
        <v>46080.135393518518</v>
      </c>
      <c r="H435" s="2">
        <f t="shared" si="19"/>
        <v>46080.135416666664</v>
      </c>
      <c r="I435">
        <f t="shared" si="20"/>
        <v>1772162100</v>
      </c>
    </row>
    <row r="436" spans="1:9" x14ac:dyDescent="0.55000000000000004">
      <c r="A436">
        <v>1772162398</v>
      </c>
      <c r="B436" t="s">
        <v>6</v>
      </c>
      <c r="C436" t="s">
        <v>7</v>
      </c>
      <c r="D436">
        <v>5185.07</v>
      </c>
      <c r="E436">
        <v>0</v>
      </c>
      <c r="G436" s="1">
        <f t="shared" si="18"/>
        <v>46080.138865740737</v>
      </c>
      <c r="H436" s="2">
        <f t="shared" si="19"/>
        <v>46080.138888888891</v>
      </c>
      <c r="I436">
        <f t="shared" si="20"/>
        <v>1772162400</v>
      </c>
    </row>
    <row r="437" spans="1:9" x14ac:dyDescent="0.55000000000000004">
      <c r="A437">
        <v>1772162698</v>
      </c>
      <c r="B437" t="s">
        <v>6</v>
      </c>
      <c r="C437" t="s">
        <v>7</v>
      </c>
      <c r="D437">
        <v>5186.8900000000003</v>
      </c>
      <c r="E437">
        <v>0</v>
      </c>
      <c r="G437" s="1">
        <f t="shared" si="18"/>
        <v>46080.142337962963</v>
      </c>
      <c r="H437" s="2">
        <f t="shared" si="19"/>
        <v>46080.142361111109</v>
      </c>
      <c r="I437">
        <f t="shared" si="20"/>
        <v>1772162700</v>
      </c>
    </row>
    <row r="438" spans="1:9" x14ac:dyDescent="0.55000000000000004">
      <c r="A438">
        <v>1772162998</v>
      </c>
      <c r="B438" t="s">
        <v>6</v>
      </c>
      <c r="C438" t="s">
        <v>7</v>
      </c>
      <c r="D438">
        <v>5187.76</v>
      </c>
      <c r="E438">
        <v>0</v>
      </c>
      <c r="G438" s="1">
        <f t="shared" si="18"/>
        <v>46080.145810185189</v>
      </c>
      <c r="H438" s="2">
        <f t="shared" si="19"/>
        <v>46080.145833333336</v>
      </c>
      <c r="I438">
        <f t="shared" si="20"/>
        <v>1772163000</v>
      </c>
    </row>
    <row r="439" spans="1:9" x14ac:dyDescent="0.55000000000000004">
      <c r="A439">
        <v>1772163298</v>
      </c>
      <c r="B439" t="s">
        <v>6</v>
      </c>
      <c r="C439" t="s">
        <v>7</v>
      </c>
      <c r="D439">
        <v>5186.55</v>
      </c>
      <c r="E439">
        <v>0</v>
      </c>
      <c r="G439" s="1">
        <f t="shared" si="18"/>
        <v>46080.149282407408</v>
      </c>
      <c r="H439" s="2">
        <f t="shared" si="19"/>
        <v>46080.149305555555</v>
      </c>
      <c r="I439">
        <f t="shared" si="20"/>
        <v>1772163300</v>
      </c>
    </row>
    <row r="440" spans="1:9" x14ac:dyDescent="0.55000000000000004">
      <c r="A440">
        <v>1772163598</v>
      </c>
      <c r="B440" t="s">
        <v>6</v>
      </c>
      <c r="C440" t="s">
        <v>7</v>
      </c>
      <c r="D440">
        <v>5187.17</v>
      </c>
      <c r="E440">
        <v>0</v>
      </c>
      <c r="G440" s="1">
        <f t="shared" si="18"/>
        <v>46080.152754629627</v>
      </c>
      <c r="H440" s="2">
        <f t="shared" si="19"/>
        <v>46080.152777777781</v>
      </c>
      <c r="I440">
        <f t="shared" si="20"/>
        <v>1772163600</v>
      </c>
    </row>
    <row r="441" spans="1:9" x14ac:dyDescent="0.55000000000000004">
      <c r="A441">
        <v>1772163898</v>
      </c>
      <c r="B441" t="s">
        <v>6</v>
      </c>
      <c r="C441" t="s">
        <v>7</v>
      </c>
      <c r="D441">
        <v>5189.7</v>
      </c>
      <c r="E441">
        <v>0</v>
      </c>
      <c r="G441" s="1">
        <f t="shared" si="18"/>
        <v>46080.156226851846</v>
      </c>
      <c r="H441" s="2">
        <f t="shared" si="19"/>
        <v>46080.15625</v>
      </c>
      <c r="I441">
        <f t="shared" si="20"/>
        <v>1772163900</v>
      </c>
    </row>
    <row r="442" spans="1:9" x14ac:dyDescent="0.55000000000000004">
      <c r="A442">
        <v>1772164198</v>
      </c>
      <c r="B442" t="s">
        <v>6</v>
      </c>
      <c r="C442" t="s">
        <v>7</v>
      </c>
      <c r="D442">
        <v>5189.59</v>
      </c>
      <c r="E442">
        <v>0</v>
      </c>
      <c r="G442" s="1">
        <f t="shared" si="18"/>
        <v>46080.159699074073</v>
      </c>
      <c r="H442" s="2">
        <f t="shared" si="19"/>
        <v>46080.159722222219</v>
      </c>
      <c r="I442">
        <f t="shared" si="20"/>
        <v>1772164200</v>
      </c>
    </row>
    <row r="443" spans="1:9" x14ac:dyDescent="0.55000000000000004">
      <c r="A443">
        <v>1772164498</v>
      </c>
      <c r="B443" t="s">
        <v>6</v>
      </c>
      <c r="C443" t="s">
        <v>7</v>
      </c>
      <c r="D443">
        <v>5184</v>
      </c>
      <c r="E443">
        <v>0</v>
      </c>
      <c r="G443" s="1">
        <f t="shared" si="18"/>
        <v>46080.163171296299</v>
      </c>
      <c r="H443" s="2">
        <f t="shared" si="19"/>
        <v>46080.163194444445</v>
      </c>
      <c r="I443">
        <f t="shared" si="20"/>
        <v>1772164500</v>
      </c>
    </row>
    <row r="444" spans="1:9" x14ac:dyDescent="0.55000000000000004">
      <c r="A444">
        <v>1772164798</v>
      </c>
      <c r="B444" t="s">
        <v>6</v>
      </c>
      <c r="C444" t="s">
        <v>7</v>
      </c>
      <c r="D444">
        <v>5185.32</v>
      </c>
      <c r="E444">
        <v>0</v>
      </c>
      <c r="G444" s="1">
        <f t="shared" si="18"/>
        <v>46080.166643518518</v>
      </c>
      <c r="H444" s="2">
        <f t="shared" si="19"/>
        <v>46080.166666666664</v>
      </c>
      <c r="I444">
        <f t="shared" si="20"/>
        <v>1772164800</v>
      </c>
    </row>
    <row r="445" spans="1:9" x14ac:dyDescent="0.55000000000000004">
      <c r="A445">
        <v>1772165098</v>
      </c>
      <c r="B445" t="s">
        <v>6</v>
      </c>
      <c r="C445" t="s">
        <v>7</v>
      </c>
      <c r="D445">
        <v>5185.8900000000003</v>
      </c>
      <c r="E445">
        <v>0</v>
      </c>
      <c r="G445" s="1">
        <f t="shared" si="18"/>
        <v>46080.170115740737</v>
      </c>
      <c r="H445" s="2">
        <f t="shared" si="19"/>
        <v>46080.170138888891</v>
      </c>
      <c r="I445">
        <f t="shared" si="20"/>
        <v>1772165100</v>
      </c>
    </row>
    <row r="446" spans="1:9" x14ac:dyDescent="0.55000000000000004">
      <c r="A446">
        <v>1772165398</v>
      </c>
      <c r="B446" t="s">
        <v>6</v>
      </c>
      <c r="C446" t="s">
        <v>7</v>
      </c>
      <c r="D446">
        <v>5186.6099999999997</v>
      </c>
      <c r="E446">
        <v>0</v>
      </c>
      <c r="G446" s="1">
        <f t="shared" si="18"/>
        <v>46080.173587962963</v>
      </c>
      <c r="H446" s="2">
        <f t="shared" si="19"/>
        <v>46080.173611111109</v>
      </c>
      <c r="I446">
        <f t="shared" si="20"/>
        <v>1772165400</v>
      </c>
    </row>
    <row r="447" spans="1:9" x14ac:dyDescent="0.55000000000000004">
      <c r="A447">
        <v>1772165698</v>
      </c>
      <c r="B447" t="s">
        <v>6</v>
      </c>
      <c r="C447" t="s">
        <v>7</v>
      </c>
      <c r="D447">
        <v>5184.83</v>
      </c>
      <c r="E447">
        <v>0</v>
      </c>
      <c r="G447" s="1">
        <f t="shared" si="18"/>
        <v>46080.177060185189</v>
      </c>
      <c r="H447" s="2">
        <f t="shared" si="19"/>
        <v>46080.177083333336</v>
      </c>
      <c r="I447">
        <f t="shared" si="20"/>
        <v>1772165700</v>
      </c>
    </row>
    <row r="448" spans="1:9" x14ac:dyDescent="0.55000000000000004">
      <c r="A448">
        <v>1772165998</v>
      </c>
      <c r="B448" t="s">
        <v>6</v>
      </c>
      <c r="C448" t="s">
        <v>7</v>
      </c>
      <c r="D448">
        <v>5187.8599999999997</v>
      </c>
      <c r="E448">
        <v>0</v>
      </c>
      <c r="G448" s="1">
        <f t="shared" si="18"/>
        <v>46080.180532407408</v>
      </c>
      <c r="H448" s="2">
        <f t="shared" si="19"/>
        <v>46080.180555555555</v>
      </c>
      <c r="I448">
        <f t="shared" si="20"/>
        <v>1772166000</v>
      </c>
    </row>
    <row r="449" spans="1:9" x14ac:dyDescent="0.55000000000000004">
      <c r="A449">
        <v>1772166298</v>
      </c>
      <c r="B449" t="s">
        <v>6</v>
      </c>
      <c r="C449" t="s">
        <v>7</v>
      </c>
      <c r="D449">
        <v>5187.37</v>
      </c>
      <c r="E449">
        <v>0</v>
      </c>
      <c r="G449" s="1">
        <f t="shared" si="18"/>
        <v>46080.184004629627</v>
      </c>
      <c r="H449" s="2">
        <f t="shared" si="19"/>
        <v>46080.184027777781</v>
      </c>
      <c r="I449">
        <f t="shared" si="20"/>
        <v>1772166300</v>
      </c>
    </row>
    <row r="450" spans="1:9" x14ac:dyDescent="0.55000000000000004">
      <c r="A450">
        <v>1772166598</v>
      </c>
      <c r="B450" t="s">
        <v>6</v>
      </c>
      <c r="C450" t="s">
        <v>7</v>
      </c>
      <c r="D450">
        <v>5186.79</v>
      </c>
      <c r="E450">
        <v>0</v>
      </c>
      <c r="G450" s="1">
        <f t="shared" ref="G450:G501" si="21">(A450/86400)+25569</f>
        <v>46080.187476851846</v>
      </c>
      <c r="H450" s="2">
        <f t="shared" ref="H450:H501" si="22">CEILING(INT(G450*1440)/1440*288,1)/288</f>
        <v>46080.1875</v>
      </c>
      <c r="I450">
        <f t="shared" si="20"/>
        <v>1772166600</v>
      </c>
    </row>
    <row r="451" spans="1:9" x14ac:dyDescent="0.55000000000000004">
      <c r="A451">
        <v>1772166898</v>
      </c>
      <c r="B451" t="s">
        <v>6</v>
      </c>
      <c r="C451" t="s">
        <v>7</v>
      </c>
      <c r="D451">
        <v>5187.75</v>
      </c>
      <c r="E451">
        <v>0</v>
      </c>
      <c r="G451" s="1">
        <f t="shared" si="21"/>
        <v>46080.190949074073</v>
      </c>
      <c r="H451" s="2">
        <f t="shared" si="22"/>
        <v>46080.190972222219</v>
      </c>
      <c r="I451">
        <f t="shared" ref="I451:I501" si="23">MROUND((H451-25569)*86400,300)</f>
        <v>1772166900</v>
      </c>
    </row>
    <row r="452" spans="1:9" x14ac:dyDescent="0.55000000000000004">
      <c r="A452">
        <v>1772167198</v>
      </c>
      <c r="B452" t="s">
        <v>6</v>
      </c>
      <c r="C452" t="s">
        <v>7</v>
      </c>
      <c r="D452">
        <v>5187.34</v>
      </c>
      <c r="E452">
        <v>0</v>
      </c>
      <c r="G452" s="1">
        <f t="shared" si="21"/>
        <v>46080.194421296299</v>
      </c>
      <c r="H452" s="2">
        <f t="shared" si="22"/>
        <v>46080.194444444445</v>
      </c>
      <c r="I452">
        <f t="shared" si="23"/>
        <v>1772167200</v>
      </c>
    </row>
    <row r="453" spans="1:9" x14ac:dyDescent="0.55000000000000004">
      <c r="A453">
        <v>1772167498</v>
      </c>
      <c r="B453" t="s">
        <v>6</v>
      </c>
      <c r="C453" t="s">
        <v>7</v>
      </c>
      <c r="D453">
        <v>5185.67</v>
      </c>
      <c r="E453">
        <v>0</v>
      </c>
      <c r="G453" s="1">
        <f t="shared" si="21"/>
        <v>46080.197893518518</v>
      </c>
      <c r="H453" s="2">
        <f t="shared" si="22"/>
        <v>46080.197916666664</v>
      </c>
      <c r="I453">
        <f t="shared" si="23"/>
        <v>1772167500</v>
      </c>
    </row>
    <row r="454" spans="1:9" x14ac:dyDescent="0.55000000000000004">
      <c r="A454">
        <v>1772167798</v>
      </c>
      <c r="B454" t="s">
        <v>6</v>
      </c>
      <c r="C454" t="s">
        <v>7</v>
      </c>
      <c r="D454">
        <v>5183.22</v>
      </c>
      <c r="E454">
        <v>0</v>
      </c>
      <c r="G454" s="1">
        <f t="shared" si="21"/>
        <v>46080.201365740737</v>
      </c>
      <c r="H454" s="2">
        <f t="shared" si="22"/>
        <v>46080.201388888891</v>
      </c>
      <c r="I454">
        <f t="shared" si="23"/>
        <v>1772167800</v>
      </c>
    </row>
    <row r="455" spans="1:9" x14ac:dyDescent="0.55000000000000004">
      <c r="A455">
        <v>1772168098</v>
      </c>
      <c r="B455" t="s">
        <v>6</v>
      </c>
      <c r="C455" t="s">
        <v>7</v>
      </c>
      <c r="D455">
        <v>5181.88</v>
      </c>
      <c r="E455">
        <v>0</v>
      </c>
      <c r="G455" s="1">
        <f t="shared" si="21"/>
        <v>46080.204837962963</v>
      </c>
      <c r="H455" s="2">
        <f t="shared" si="22"/>
        <v>46080.204861111109</v>
      </c>
      <c r="I455">
        <f t="shared" si="23"/>
        <v>1772168100</v>
      </c>
    </row>
    <row r="456" spans="1:9" x14ac:dyDescent="0.55000000000000004">
      <c r="A456">
        <v>1772168398</v>
      </c>
      <c r="B456" t="s">
        <v>6</v>
      </c>
      <c r="C456" t="s">
        <v>7</v>
      </c>
      <c r="D456">
        <v>5184.54</v>
      </c>
      <c r="E456">
        <v>0</v>
      </c>
      <c r="G456" s="1">
        <f t="shared" si="21"/>
        <v>46080.208310185189</v>
      </c>
      <c r="H456" s="2">
        <f t="shared" si="22"/>
        <v>46080.208333333336</v>
      </c>
      <c r="I456">
        <f t="shared" si="23"/>
        <v>1772168400</v>
      </c>
    </row>
    <row r="457" spans="1:9" x14ac:dyDescent="0.55000000000000004">
      <c r="A457">
        <v>1772168698</v>
      </c>
      <c r="B457" t="s">
        <v>6</v>
      </c>
      <c r="C457" t="s">
        <v>7</v>
      </c>
      <c r="D457">
        <v>5185.09</v>
      </c>
      <c r="E457">
        <v>0</v>
      </c>
      <c r="G457" s="1">
        <f t="shared" si="21"/>
        <v>46080.211782407408</v>
      </c>
      <c r="H457" s="2">
        <f t="shared" si="22"/>
        <v>46080.211805555555</v>
      </c>
      <c r="I457">
        <f t="shared" si="23"/>
        <v>1772168700</v>
      </c>
    </row>
    <row r="458" spans="1:9" x14ac:dyDescent="0.55000000000000004">
      <c r="A458">
        <v>1772168998</v>
      </c>
      <c r="B458" t="s">
        <v>6</v>
      </c>
      <c r="C458" t="s">
        <v>7</v>
      </c>
      <c r="D458">
        <v>5187.34</v>
      </c>
      <c r="E458">
        <v>0</v>
      </c>
      <c r="G458" s="1">
        <f t="shared" si="21"/>
        <v>46080.215254629627</v>
      </c>
      <c r="H458" s="2">
        <f t="shared" si="22"/>
        <v>46080.215277777781</v>
      </c>
      <c r="I458">
        <f t="shared" si="23"/>
        <v>1772169000</v>
      </c>
    </row>
    <row r="459" spans="1:9" x14ac:dyDescent="0.55000000000000004">
      <c r="A459">
        <v>1772169298</v>
      </c>
      <c r="B459" t="s">
        <v>6</v>
      </c>
      <c r="C459" t="s">
        <v>7</v>
      </c>
      <c r="D459">
        <v>5186.4799999999996</v>
      </c>
      <c r="E459">
        <v>0</v>
      </c>
      <c r="G459" s="1">
        <f t="shared" si="21"/>
        <v>46080.218726851846</v>
      </c>
      <c r="H459" s="2">
        <f t="shared" si="22"/>
        <v>46080.21875</v>
      </c>
      <c r="I459">
        <f t="shared" si="23"/>
        <v>1772169300</v>
      </c>
    </row>
    <row r="460" spans="1:9" x14ac:dyDescent="0.55000000000000004">
      <c r="A460">
        <v>1772169598</v>
      </c>
      <c r="B460" t="s">
        <v>6</v>
      </c>
      <c r="C460" t="s">
        <v>7</v>
      </c>
      <c r="D460">
        <v>5189.16</v>
      </c>
      <c r="E460">
        <v>0</v>
      </c>
      <c r="G460" s="1">
        <f t="shared" si="21"/>
        <v>46080.222199074073</v>
      </c>
      <c r="H460" s="2">
        <f t="shared" si="22"/>
        <v>46080.222222222219</v>
      </c>
      <c r="I460">
        <f t="shared" si="23"/>
        <v>1772169600</v>
      </c>
    </row>
    <row r="461" spans="1:9" x14ac:dyDescent="0.55000000000000004">
      <c r="A461">
        <v>1772169898</v>
      </c>
      <c r="B461" t="s">
        <v>6</v>
      </c>
      <c r="C461" t="s">
        <v>7</v>
      </c>
      <c r="D461">
        <v>5194.8</v>
      </c>
      <c r="E461">
        <v>0</v>
      </c>
      <c r="G461" s="1">
        <f t="shared" si="21"/>
        <v>46080.225671296299</v>
      </c>
      <c r="H461" s="2">
        <f t="shared" si="22"/>
        <v>46080.225694444445</v>
      </c>
      <c r="I461">
        <f t="shared" si="23"/>
        <v>1772169900</v>
      </c>
    </row>
    <row r="462" spans="1:9" x14ac:dyDescent="0.55000000000000004">
      <c r="A462">
        <v>1772170198</v>
      </c>
      <c r="B462" t="s">
        <v>6</v>
      </c>
      <c r="C462" t="s">
        <v>7</v>
      </c>
      <c r="D462">
        <v>5196.26</v>
      </c>
      <c r="E462">
        <v>0</v>
      </c>
      <c r="G462" s="1">
        <f t="shared" si="21"/>
        <v>46080.229143518518</v>
      </c>
      <c r="H462" s="2">
        <f t="shared" si="22"/>
        <v>46080.229166666664</v>
      </c>
      <c r="I462">
        <f t="shared" si="23"/>
        <v>1772170200</v>
      </c>
    </row>
    <row r="463" spans="1:9" x14ac:dyDescent="0.55000000000000004">
      <c r="A463">
        <v>1772170498</v>
      </c>
      <c r="B463" t="s">
        <v>6</v>
      </c>
      <c r="C463" t="s">
        <v>7</v>
      </c>
      <c r="D463">
        <v>5194.54</v>
      </c>
      <c r="E463">
        <v>0</v>
      </c>
      <c r="G463" s="1">
        <f t="shared" si="21"/>
        <v>46080.232615740737</v>
      </c>
      <c r="H463" s="2">
        <f t="shared" si="22"/>
        <v>46080.232638888891</v>
      </c>
      <c r="I463">
        <f t="shared" si="23"/>
        <v>1772170500</v>
      </c>
    </row>
    <row r="464" spans="1:9" x14ac:dyDescent="0.55000000000000004">
      <c r="A464">
        <v>1772170798</v>
      </c>
      <c r="B464" t="s">
        <v>6</v>
      </c>
      <c r="C464" t="s">
        <v>7</v>
      </c>
      <c r="D464">
        <v>5191.87</v>
      </c>
      <c r="E464">
        <v>0</v>
      </c>
      <c r="G464" s="1">
        <f t="shared" si="21"/>
        <v>46080.236087962963</v>
      </c>
      <c r="H464" s="2">
        <f t="shared" si="22"/>
        <v>46080.236111111109</v>
      </c>
      <c r="I464">
        <f t="shared" si="23"/>
        <v>1772170800</v>
      </c>
    </row>
    <row r="465" spans="1:9" x14ac:dyDescent="0.55000000000000004">
      <c r="A465">
        <v>1772171098</v>
      </c>
      <c r="B465" t="s">
        <v>6</v>
      </c>
      <c r="C465" t="s">
        <v>7</v>
      </c>
      <c r="D465">
        <v>5191.26</v>
      </c>
      <c r="E465">
        <v>0</v>
      </c>
      <c r="G465" s="1">
        <f t="shared" si="21"/>
        <v>46080.239560185189</v>
      </c>
      <c r="H465" s="2">
        <f t="shared" si="22"/>
        <v>46080.239583333336</v>
      </c>
      <c r="I465">
        <f t="shared" si="23"/>
        <v>1772171100</v>
      </c>
    </row>
    <row r="466" spans="1:9" x14ac:dyDescent="0.55000000000000004">
      <c r="A466">
        <v>1772171398</v>
      </c>
      <c r="B466" t="s">
        <v>6</v>
      </c>
      <c r="C466" t="s">
        <v>7</v>
      </c>
      <c r="D466">
        <v>5194.8599999999997</v>
      </c>
      <c r="E466">
        <v>0</v>
      </c>
      <c r="G466" s="1">
        <f t="shared" si="21"/>
        <v>46080.243032407408</v>
      </c>
      <c r="H466" s="2">
        <f t="shared" si="22"/>
        <v>46080.243055555555</v>
      </c>
      <c r="I466">
        <f t="shared" si="23"/>
        <v>1772171400</v>
      </c>
    </row>
    <row r="467" spans="1:9" x14ac:dyDescent="0.55000000000000004">
      <c r="A467">
        <v>1772171698</v>
      </c>
      <c r="B467" t="s">
        <v>6</v>
      </c>
      <c r="C467" t="s">
        <v>7</v>
      </c>
      <c r="D467">
        <v>5197.92</v>
      </c>
      <c r="E467">
        <v>0</v>
      </c>
      <c r="G467" s="1">
        <f t="shared" si="21"/>
        <v>46080.246504629627</v>
      </c>
      <c r="H467" s="2">
        <f t="shared" si="22"/>
        <v>46080.246527777781</v>
      </c>
      <c r="I467">
        <f t="shared" si="23"/>
        <v>1772171700</v>
      </c>
    </row>
    <row r="468" spans="1:9" x14ac:dyDescent="0.55000000000000004">
      <c r="A468">
        <v>1772171998</v>
      </c>
      <c r="B468" t="s">
        <v>6</v>
      </c>
      <c r="C468" t="s">
        <v>7</v>
      </c>
      <c r="D468">
        <v>5193.54</v>
      </c>
      <c r="E468">
        <v>0</v>
      </c>
      <c r="G468" s="1">
        <f t="shared" si="21"/>
        <v>46080.249976851846</v>
      </c>
      <c r="H468" s="2">
        <f t="shared" si="22"/>
        <v>46080.25</v>
      </c>
      <c r="I468">
        <f t="shared" si="23"/>
        <v>1772172000</v>
      </c>
    </row>
    <row r="469" spans="1:9" x14ac:dyDescent="0.55000000000000004">
      <c r="A469">
        <v>1772172298</v>
      </c>
      <c r="B469" t="s">
        <v>6</v>
      </c>
      <c r="C469" t="s">
        <v>7</v>
      </c>
      <c r="D469">
        <v>5194.7299999999996</v>
      </c>
      <c r="E469">
        <v>0</v>
      </c>
      <c r="G469" s="1">
        <f t="shared" si="21"/>
        <v>46080.253449074073</v>
      </c>
      <c r="H469" s="2">
        <f t="shared" si="22"/>
        <v>46080.253472222219</v>
      </c>
      <c r="I469">
        <f t="shared" si="23"/>
        <v>1772172300</v>
      </c>
    </row>
    <row r="470" spans="1:9" x14ac:dyDescent="0.55000000000000004">
      <c r="A470">
        <v>1772172598</v>
      </c>
      <c r="B470" t="s">
        <v>6</v>
      </c>
      <c r="C470" t="s">
        <v>7</v>
      </c>
      <c r="D470">
        <v>5197.1400000000003</v>
      </c>
      <c r="E470">
        <v>0</v>
      </c>
      <c r="G470" s="1">
        <f t="shared" si="21"/>
        <v>46080.256921296299</v>
      </c>
      <c r="H470" s="2">
        <f t="shared" si="22"/>
        <v>46080.256944444445</v>
      </c>
      <c r="I470">
        <f t="shared" si="23"/>
        <v>1772172600</v>
      </c>
    </row>
    <row r="471" spans="1:9" x14ac:dyDescent="0.55000000000000004">
      <c r="A471">
        <v>1772172898</v>
      </c>
      <c r="B471" t="s">
        <v>6</v>
      </c>
      <c r="C471" t="s">
        <v>7</v>
      </c>
      <c r="D471">
        <v>5195.58</v>
      </c>
      <c r="E471">
        <v>0</v>
      </c>
      <c r="G471" s="1">
        <f t="shared" si="21"/>
        <v>46080.260393518518</v>
      </c>
      <c r="H471" s="2">
        <f t="shared" si="22"/>
        <v>46080.260416666664</v>
      </c>
      <c r="I471">
        <f t="shared" si="23"/>
        <v>1772172900</v>
      </c>
    </row>
    <row r="472" spans="1:9" x14ac:dyDescent="0.55000000000000004">
      <c r="A472">
        <v>1772173198</v>
      </c>
      <c r="B472" t="s">
        <v>6</v>
      </c>
      <c r="C472" t="s">
        <v>7</v>
      </c>
      <c r="D472">
        <v>5195</v>
      </c>
      <c r="E472">
        <v>0</v>
      </c>
      <c r="G472" s="1">
        <f t="shared" si="21"/>
        <v>46080.263865740737</v>
      </c>
      <c r="H472" s="2">
        <f t="shared" si="22"/>
        <v>46080.263888888891</v>
      </c>
      <c r="I472">
        <f t="shared" si="23"/>
        <v>1772173200</v>
      </c>
    </row>
    <row r="473" spans="1:9" x14ac:dyDescent="0.55000000000000004">
      <c r="A473">
        <v>1772173498</v>
      </c>
      <c r="B473" t="s">
        <v>6</v>
      </c>
      <c r="C473" t="s">
        <v>7</v>
      </c>
      <c r="D473">
        <v>5193.22</v>
      </c>
      <c r="E473">
        <v>0</v>
      </c>
      <c r="G473" s="1">
        <f t="shared" si="21"/>
        <v>46080.267337962963</v>
      </c>
      <c r="H473" s="2">
        <f t="shared" si="22"/>
        <v>46080.267361111109</v>
      </c>
      <c r="I473">
        <f t="shared" si="23"/>
        <v>1772173500</v>
      </c>
    </row>
    <row r="474" spans="1:9" x14ac:dyDescent="0.55000000000000004">
      <c r="A474">
        <v>1772173798</v>
      </c>
      <c r="B474" t="s">
        <v>6</v>
      </c>
      <c r="C474" t="s">
        <v>7</v>
      </c>
      <c r="D474">
        <v>5192.34</v>
      </c>
      <c r="E474">
        <v>1</v>
      </c>
      <c r="G474" s="1">
        <f t="shared" si="21"/>
        <v>46080.270810185189</v>
      </c>
      <c r="H474" s="2">
        <f t="shared" si="22"/>
        <v>46080.270833333336</v>
      </c>
      <c r="I474">
        <f t="shared" si="23"/>
        <v>1772173800</v>
      </c>
    </row>
    <row r="475" spans="1:9" x14ac:dyDescent="0.55000000000000004">
      <c r="A475">
        <v>1772174098</v>
      </c>
      <c r="B475" t="s">
        <v>6</v>
      </c>
      <c r="C475" t="s">
        <v>7</v>
      </c>
      <c r="D475">
        <v>5194.18</v>
      </c>
      <c r="E475">
        <v>0</v>
      </c>
      <c r="G475" s="1">
        <f t="shared" si="21"/>
        <v>46080.274282407408</v>
      </c>
      <c r="H475" s="2">
        <f t="shared" si="22"/>
        <v>46080.274305555555</v>
      </c>
      <c r="I475">
        <f t="shared" si="23"/>
        <v>1772174100</v>
      </c>
    </row>
    <row r="476" spans="1:9" x14ac:dyDescent="0.55000000000000004">
      <c r="A476">
        <v>1772174398</v>
      </c>
      <c r="B476" t="s">
        <v>6</v>
      </c>
      <c r="C476" t="s">
        <v>7</v>
      </c>
      <c r="D476">
        <v>5193.45</v>
      </c>
      <c r="E476">
        <v>0</v>
      </c>
      <c r="G476" s="1">
        <f t="shared" si="21"/>
        <v>46080.277754629627</v>
      </c>
      <c r="H476" s="2">
        <f t="shared" si="22"/>
        <v>46080.277777777781</v>
      </c>
      <c r="I476">
        <f t="shared" si="23"/>
        <v>1772174400</v>
      </c>
    </row>
    <row r="477" spans="1:9" x14ac:dyDescent="0.55000000000000004">
      <c r="A477">
        <v>1772174698</v>
      </c>
      <c r="B477" t="s">
        <v>6</v>
      </c>
      <c r="C477" t="s">
        <v>7</v>
      </c>
      <c r="D477">
        <v>5191.8900000000003</v>
      </c>
      <c r="E477">
        <v>0</v>
      </c>
      <c r="G477" s="1">
        <f t="shared" si="21"/>
        <v>46080.281226851846</v>
      </c>
      <c r="H477" s="2">
        <f t="shared" si="22"/>
        <v>46080.28125</v>
      </c>
      <c r="I477">
        <f t="shared" si="23"/>
        <v>1772174700</v>
      </c>
    </row>
    <row r="478" spans="1:9" x14ac:dyDescent="0.55000000000000004">
      <c r="A478">
        <v>1772174998</v>
      </c>
      <c r="B478" t="s">
        <v>6</v>
      </c>
      <c r="C478" t="s">
        <v>7</v>
      </c>
      <c r="D478">
        <v>5188.8500000000004</v>
      </c>
      <c r="E478">
        <v>0</v>
      </c>
      <c r="G478" s="1">
        <f t="shared" si="21"/>
        <v>46080.284699074073</v>
      </c>
      <c r="H478" s="2">
        <f t="shared" si="22"/>
        <v>46080.284722222219</v>
      </c>
      <c r="I478">
        <f t="shared" si="23"/>
        <v>1772175000</v>
      </c>
    </row>
    <row r="479" spans="1:9" x14ac:dyDescent="0.55000000000000004">
      <c r="A479">
        <v>1772175298</v>
      </c>
      <c r="B479" t="s">
        <v>6</v>
      </c>
      <c r="C479" t="s">
        <v>7</v>
      </c>
      <c r="D479">
        <v>5185.71</v>
      </c>
      <c r="E479">
        <v>0</v>
      </c>
      <c r="G479" s="1">
        <f t="shared" si="21"/>
        <v>46080.288171296299</v>
      </c>
      <c r="H479" s="2">
        <f t="shared" si="22"/>
        <v>46080.288194444445</v>
      </c>
      <c r="I479">
        <f t="shared" si="23"/>
        <v>1772175300</v>
      </c>
    </row>
    <row r="480" spans="1:9" x14ac:dyDescent="0.55000000000000004">
      <c r="A480">
        <v>1772175598</v>
      </c>
      <c r="B480" t="s">
        <v>6</v>
      </c>
      <c r="C480" t="s">
        <v>7</v>
      </c>
      <c r="D480">
        <v>5185.28</v>
      </c>
      <c r="E480">
        <v>0</v>
      </c>
      <c r="G480" s="1">
        <f t="shared" si="21"/>
        <v>46080.291643518518</v>
      </c>
      <c r="H480" s="2">
        <f t="shared" si="22"/>
        <v>46080.291666666664</v>
      </c>
      <c r="I480">
        <f t="shared" si="23"/>
        <v>1772175600</v>
      </c>
    </row>
    <row r="481" spans="1:9" x14ac:dyDescent="0.55000000000000004">
      <c r="A481">
        <v>1772175898</v>
      </c>
      <c r="B481" t="s">
        <v>6</v>
      </c>
      <c r="C481" t="s">
        <v>7</v>
      </c>
      <c r="D481">
        <v>5187.16</v>
      </c>
      <c r="E481">
        <v>0</v>
      </c>
      <c r="G481" s="1">
        <f t="shared" si="21"/>
        <v>46080.295115740737</v>
      </c>
      <c r="H481" s="2">
        <f t="shared" si="22"/>
        <v>46080.295138888891</v>
      </c>
      <c r="I481">
        <f t="shared" si="23"/>
        <v>1772175900</v>
      </c>
    </row>
    <row r="482" spans="1:9" x14ac:dyDescent="0.55000000000000004">
      <c r="A482">
        <v>1772176198</v>
      </c>
      <c r="B482" t="s">
        <v>6</v>
      </c>
      <c r="C482" t="s">
        <v>7</v>
      </c>
      <c r="D482">
        <v>5181.7</v>
      </c>
      <c r="E482">
        <v>0</v>
      </c>
      <c r="G482" s="1">
        <f t="shared" si="21"/>
        <v>46080.298587962963</v>
      </c>
      <c r="H482" s="2">
        <f t="shared" si="22"/>
        <v>46080.298611111109</v>
      </c>
      <c r="I482">
        <f t="shared" si="23"/>
        <v>1772176200</v>
      </c>
    </row>
    <row r="483" spans="1:9" x14ac:dyDescent="0.55000000000000004">
      <c r="A483">
        <v>1772176498</v>
      </c>
      <c r="B483" t="s">
        <v>6</v>
      </c>
      <c r="C483" t="s">
        <v>7</v>
      </c>
      <c r="D483">
        <v>5177.62</v>
      </c>
      <c r="E483">
        <v>0</v>
      </c>
      <c r="G483" s="1">
        <f t="shared" si="21"/>
        <v>46080.302060185189</v>
      </c>
      <c r="H483" s="2">
        <f t="shared" si="22"/>
        <v>46080.302083333336</v>
      </c>
      <c r="I483">
        <f t="shared" si="23"/>
        <v>1772176500</v>
      </c>
    </row>
    <row r="484" spans="1:9" x14ac:dyDescent="0.55000000000000004">
      <c r="A484">
        <v>1772176798</v>
      </c>
      <c r="B484" t="s">
        <v>6</v>
      </c>
      <c r="C484" t="s">
        <v>7</v>
      </c>
      <c r="D484">
        <v>5182.82</v>
      </c>
      <c r="E484">
        <v>0</v>
      </c>
      <c r="G484" s="1">
        <f t="shared" si="21"/>
        <v>46080.305532407408</v>
      </c>
      <c r="H484" s="2">
        <f t="shared" si="22"/>
        <v>46080.305555555555</v>
      </c>
      <c r="I484">
        <f t="shared" si="23"/>
        <v>1772176800</v>
      </c>
    </row>
    <row r="485" spans="1:9" x14ac:dyDescent="0.55000000000000004">
      <c r="A485">
        <v>1772177098</v>
      </c>
      <c r="B485" t="s">
        <v>6</v>
      </c>
      <c r="C485" t="s">
        <v>7</v>
      </c>
      <c r="D485">
        <v>5178.6400000000003</v>
      </c>
      <c r="E485">
        <v>0</v>
      </c>
      <c r="G485" s="1">
        <f t="shared" si="21"/>
        <v>46080.309004629627</v>
      </c>
      <c r="H485" s="2">
        <f t="shared" si="22"/>
        <v>46080.309027777781</v>
      </c>
      <c r="I485">
        <f t="shared" si="23"/>
        <v>1772177100</v>
      </c>
    </row>
    <row r="486" spans="1:9" x14ac:dyDescent="0.55000000000000004">
      <c r="A486">
        <v>1772177398</v>
      </c>
      <c r="B486" t="s">
        <v>6</v>
      </c>
      <c r="C486" t="s">
        <v>7</v>
      </c>
      <c r="D486">
        <v>5180.1899999999996</v>
      </c>
      <c r="E486">
        <v>0</v>
      </c>
      <c r="G486" s="1">
        <f t="shared" si="21"/>
        <v>46080.312476851846</v>
      </c>
      <c r="H486" s="2">
        <f t="shared" si="22"/>
        <v>46080.3125</v>
      </c>
      <c r="I486">
        <f t="shared" si="23"/>
        <v>1772177400</v>
      </c>
    </row>
    <row r="487" spans="1:9" x14ac:dyDescent="0.55000000000000004">
      <c r="A487">
        <v>1772177698</v>
      </c>
      <c r="B487" t="s">
        <v>6</v>
      </c>
      <c r="C487" t="s">
        <v>7</v>
      </c>
      <c r="D487">
        <v>5182.7</v>
      </c>
      <c r="E487">
        <v>0</v>
      </c>
      <c r="G487" s="1">
        <f t="shared" si="21"/>
        <v>46080.315949074073</v>
      </c>
      <c r="H487" s="2">
        <f t="shared" si="22"/>
        <v>46080.315972222219</v>
      </c>
      <c r="I487">
        <f t="shared" si="23"/>
        <v>1772177700</v>
      </c>
    </row>
    <row r="488" spans="1:9" x14ac:dyDescent="0.55000000000000004">
      <c r="A488">
        <v>1772177998</v>
      </c>
      <c r="B488" t="s">
        <v>6</v>
      </c>
      <c r="C488" t="s">
        <v>7</v>
      </c>
      <c r="D488">
        <v>5180.5200000000004</v>
      </c>
      <c r="E488">
        <v>0</v>
      </c>
      <c r="G488" s="1">
        <f t="shared" si="21"/>
        <v>46080.319421296299</v>
      </c>
      <c r="H488" s="2">
        <f t="shared" si="22"/>
        <v>46080.319444444445</v>
      </c>
      <c r="I488">
        <f t="shared" si="23"/>
        <v>1772178000</v>
      </c>
    </row>
    <row r="489" spans="1:9" x14ac:dyDescent="0.55000000000000004">
      <c r="A489">
        <v>1772178298</v>
      </c>
      <c r="B489" t="s">
        <v>6</v>
      </c>
      <c r="C489" t="s">
        <v>7</v>
      </c>
      <c r="D489">
        <v>5181.24</v>
      </c>
      <c r="E489">
        <v>0</v>
      </c>
      <c r="G489" s="1">
        <f t="shared" si="21"/>
        <v>46080.322893518518</v>
      </c>
      <c r="H489" s="2">
        <f t="shared" si="22"/>
        <v>46080.322916666664</v>
      </c>
      <c r="I489">
        <f t="shared" si="23"/>
        <v>1772178300</v>
      </c>
    </row>
    <row r="490" spans="1:9" x14ac:dyDescent="0.55000000000000004">
      <c r="A490">
        <v>1772178598</v>
      </c>
      <c r="B490" t="s">
        <v>6</v>
      </c>
      <c r="C490" t="s">
        <v>7</v>
      </c>
      <c r="D490">
        <v>5179.6499999999996</v>
      </c>
      <c r="E490">
        <v>0</v>
      </c>
      <c r="G490" s="1">
        <f t="shared" si="21"/>
        <v>46080.326365740737</v>
      </c>
      <c r="H490" s="2">
        <f t="shared" si="22"/>
        <v>46080.326388888891</v>
      </c>
      <c r="I490">
        <f t="shared" si="23"/>
        <v>1772178600</v>
      </c>
    </row>
    <row r="491" spans="1:9" x14ac:dyDescent="0.55000000000000004">
      <c r="A491">
        <v>1772178898</v>
      </c>
      <c r="B491" t="s">
        <v>6</v>
      </c>
      <c r="C491" t="s">
        <v>7</v>
      </c>
      <c r="D491">
        <v>5176.1000000000004</v>
      </c>
      <c r="E491">
        <v>0</v>
      </c>
      <c r="G491" s="1">
        <f t="shared" si="21"/>
        <v>46080.329837962963</v>
      </c>
      <c r="H491" s="2">
        <f t="shared" si="22"/>
        <v>46080.329861111109</v>
      </c>
      <c r="I491">
        <f t="shared" si="23"/>
        <v>1772178900</v>
      </c>
    </row>
    <row r="492" spans="1:9" x14ac:dyDescent="0.55000000000000004">
      <c r="A492">
        <v>1772179198</v>
      </c>
      <c r="B492" t="s">
        <v>6</v>
      </c>
      <c r="C492" t="s">
        <v>7</v>
      </c>
      <c r="D492">
        <v>5180.66</v>
      </c>
      <c r="E492">
        <v>0</v>
      </c>
      <c r="G492" s="1">
        <f t="shared" si="21"/>
        <v>46080.333310185189</v>
      </c>
      <c r="H492" s="2">
        <f t="shared" si="22"/>
        <v>46080.333333333336</v>
      </c>
      <c r="I492">
        <f t="shared" si="23"/>
        <v>1772179200</v>
      </c>
    </row>
    <row r="493" spans="1:9" x14ac:dyDescent="0.55000000000000004">
      <c r="A493">
        <v>1772179498</v>
      </c>
      <c r="B493" t="s">
        <v>6</v>
      </c>
      <c r="C493" t="s">
        <v>7</v>
      </c>
      <c r="D493">
        <v>5180.62</v>
      </c>
      <c r="E493">
        <v>1</v>
      </c>
      <c r="G493" s="1">
        <f t="shared" si="21"/>
        <v>46080.336782407408</v>
      </c>
      <c r="H493" s="2">
        <f t="shared" si="22"/>
        <v>46080.336805555555</v>
      </c>
      <c r="I493">
        <f t="shared" si="23"/>
        <v>1772179500</v>
      </c>
    </row>
    <row r="494" spans="1:9" x14ac:dyDescent="0.55000000000000004">
      <c r="A494">
        <v>1772179798</v>
      </c>
      <c r="B494" t="s">
        <v>6</v>
      </c>
      <c r="C494" t="s">
        <v>7</v>
      </c>
      <c r="D494">
        <v>5178.43</v>
      </c>
      <c r="E494">
        <v>0</v>
      </c>
      <c r="G494" s="1">
        <f t="shared" si="21"/>
        <v>46080.340254629627</v>
      </c>
      <c r="H494" s="2">
        <f t="shared" si="22"/>
        <v>46080.340277777781</v>
      </c>
      <c r="I494">
        <f t="shared" si="23"/>
        <v>1772179800</v>
      </c>
    </row>
    <row r="495" spans="1:9" x14ac:dyDescent="0.55000000000000004">
      <c r="A495">
        <v>1772180098</v>
      </c>
      <c r="B495" t="s">
        <v>6</v>
      </c>
      <c r="C495" t="s">
        <v>7</v>
      </c>
      <c r="D495">
        <v>5178.8999999999996</v>
      </c>
      <c r="E495">
        <v>0</v>
      </c>
      <c r="G495" s="1">
        <f t="shared" si="21"/>
        <v>46080.343726851846</v>
      </c>
      <c r="H495" s="2">
        <f t="shared" si="22"/>
        <v>46080.34375</v>
      </c>
      <c r="I495">
        <f t="shared" si="23"/>
        <v>1772180100</v>
      </c>
    </row>
    <row r="496" spans="1:9" x14ac:dyDescent="0.55000000000000004">
      <c r="A496">
        <v>1772180398</v>
      </c>
      <c r="B496" t="s">
        <v>6</v>
      </c>
      <c r="C496" t="s">
        <v>7</v>
      </c>
      <c r="D496">
        <v>5175</v>
      </c>
      <c r="E496">
        <v>0</v>
      </c>
      <c r="G496" s="1">
        <f t="shared" si="21"/>
        <v>46080.347199074073</v>
      </c>
      <c r="H496" s="2">
        <f t="shared" si="22"/>
        <v>46080.347222222219</v>
      </c>
      <c r="I496">
        <f t="shared" si="23"/>
        <v>1772180400</v>
      </c>
    </row>
    <row r="497" spans="1:9" x14ac:dyDescent="0.55000000000000004">
      <c r="A497">
        <v>1772180698</v>
      </c>
      <c r="B497" t="s">
        <v>6</v>
      </c>
      <c r="C497" t="s">
        <v>7</v>
      </c>
      <c r="D497">
        <v>5177.6099999999997</v>
      </c>
      <c r="E497">
        <v>0</v>
      </c>
      <c r="G497" s="1">
        <f t="shared" si="21"/>
        <v>46080.350671296299</v>
      </c>
      <c r="H497" s="2">
        <f t="shared" si="22"/>
        <v>46080.350694444445</v>
      </c>
      <c r="I497">
        <f t="shared" si="23"/>
        <v>1772180700</v>
      </c>
    </row>
    <row r="498" spans="1:9" x14ac:dyDescent="0.55000000000000004">
      <c r="A498">
        <v>1772180998</v>
      </c>
      <c r="B498" t="s">
        <v>6</v>
      </c>
      <c r="C498" t="s">
        <v>7</v>
      </c>
      <c r="D498">
        <v>5181.78</v>
      </c>
      <c r="E498">
        <v>0</v>
      </c>
      <c r="G498" s="1">
        <f t="shared" si="21"/>
        <v>46080.354143518518</v>
      </c>
      <c r="H498" s="2">
        <f t="shared" si="22"/>
        <v>46080.354166666664</v>
      </c>
      <c r="I498">
        <f t="shared" si="23"/>
        <v>1772181000</v>
      </c>
    </row>
    <row r="499" spans="1:9" x14ac:dyDescent="0.55000000000000004">
      <c r="A499">
        <v>1772181298</v>
      </c>
      <c r="B499" t="s">
        <v>6</v>
      </c>
      <c r="C499" t="s">
        <v>7</v>
      </c>
      <c r="D499">
        <v>5180.34</v>
      </c>
      <c r="E499">
        <v>0</v>
      </c>
      <c r="G499" s="1">
        <f t="shared" si="21"/>
        <v>46080.357615740737</v>
      </c>
      <c r="H499" s="2">
        <f t="shared" si="22"/>
        <v>46080.357638888891</v>
      </c>
      <c r="I499">
        <f t="shared" si="23"/>
        <v>1772181300</v>
      </c>
    </row>
    <row r="500" spans="1:9" x14ac:dyDescent="0.55000000000000004">
      <c r="A500">
        <v>1772181598</v>
      </c>
      <c r="B500" t="s">
        <v>6</v>
      </c>
      <c r="C500" t="s">
        <v>7</v>
      </c>
      <c r="D500">
        <v>5180.32</v>
      </c>
      <c r="E500">
        <v>0</v>
      </c>
      <c r="G500" s="1">
        <f t="shared" si="21"/>
        <v>46080.361087962963</v>
      </c>
      <c r="H500" s="2">
        <f t="shared" si="22"/>
        <v>46080.361111111109</v>
      </c>
      <c r="I500">
        <f t="shared" si="23"/>
        <v>1772181600</v>
      </c>
    </row>
    <row r="501" spans="1:9" x14ac:dyDescent="0.55000000000000004">
      <c r="A501">
        <v>1772181898</v>
      </c>
      <c r="B501" t="s">
        <v>6</v>
      </c>
      <c r="C501" t="s">
        <v>7</v>
      </c>
      <c r="D501">
        <v>5181.1000000000004</v>
      </c>
      <c r="E501">
        <v>0</v>
      </c>
      <c r="G501" s="1">
        <f t="shared" si="21"/>
        <v>46080.364560185189</v>
      </c>
      <c r="H501" s="2">
        <f t="shared" si="22"/>
        <v>46080.364583333336</v>
      </c>
      <c r="I501">
        <f t="shared" si="23"/>
        <v>1772181900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45B43-19B7-45C6-A428-B527B51475B0}">
  <sheetPr>
    <tabColor rgb="FF7030A0"/>
  </sheetPr>
  <dimension ref="A1:J500"/>
  <sheetViews>
    <sheetView zoomScale="70" zoomScaleNormal="70" workbookViewId="0">
      <selection activeCell="J2" sqref="J2"/>
    </sheetView>
  </sheetViews>
  <sheetFormatPr defaultRowHeight="14.4" x14ac:dyDescent="0.55000000000000004"/>
  <cols>
    <col min="1" max="1" width="10.68359375" bestFit="1" customWidth="1"/>
    <col min="8" max="8" width="26.20703125" bestFit="1" customWidth="1"/>
    <col min="9" max="9" width="27.47265625" bestFit="1" customWidth="1"/>
    <col min="10" max="10" width="17.47265625" bestFit="1" customWidth="1"/>
  </cols>
  <sheetData>
    <row r="1" spans="1:10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40</v>
      </c>
      <c r="F1" t="s">
        <v>41</v>
      </c>
      <c r="H1" t="s">
        <v>27</v>
      </c>
      <c r="I1" t="s">
        <v>28</v>
      </c>
      <c r="J1" t="s">
        <v>29</v>
      </c>
    </row>
    <row r="2" spans="1:10" x14ac:dyDescent="0.55000000000000004">
      <c r="A2">
        <v>1772025000</v>
      </c>
      <c r="B2" t="s">
        <v>6</v>
      </c>
      <c r="C2" t="s">
        <v>7</v>
      </c>
      <c r="D2">
        <v>5187.2</v>
      </c>
      <c r="E2">
        <v>5187.5351099999998</v>
      </c>
      <c r="F2">
        <v>5186.6252800000002</v>
      </c>
      <c r="H2" s="1">
        <f>(A2/86400)+25569</f>
        <v>46078.548611111109</v>
      </c>
      <c r="I2" s="1">
        <f>CEILING(INT(H2*1440)/1440*288,1)/288</f>
        <v>46078.548611111109</v>
      </c>
      <c r="J2">
        <f>MROUND((I2-25569)*86400,300)</f>
        <v>1772025000</v>
      </c>
    </row>
    <row r="3" spans="1:10" x14ac:dyDescent="0.55000000000000004">
      <c r="A3">
        <v>1772025300</v>
      </c>
      <c r="B3" t="s">
        <v>6</v>
      </c>
      <c r="C3" t="s">
        <v>7</v>
      </c>
      <c r="D3">
        <v>5187</v>
      </c>
      <c r="E3">
        <v>5187.9737400000004</v>
      </c>
      <c r="F3">
        <v>5187.2995099999998</v>
      </c>
      <c r="H3" s="1">
        <f t="shared" ref="H3:H66" si="0">(A3/86400)+25569</f>
        <v>46078.552083333328</v>
      </c>
      <c r="I3" s="1">
        <f t="shared" ref="I3:I66" si="1">CEILING(INT(H3*1440)/1440*288,1)/288</f>
        <v>46078.552083333336</v>
      </c>
      <c r="J3">
        <f t="shared" ref="J3:J66" si="2">MROUND((I3-25569)*86400,300)</f>
        <v>1772025300</v>
      </c>
    </row>
    <row r="4" spans="1:10" x14ac:dyDescent="0.55000000000000004">
      <c r="A4">
        <v>1772025600</v>
      </c>
      <c r="B4" t="s">
        <v>6</v>
      </c>
      <c r="C4" t="s">
        <v>7</v>
      </c>
      <c r="D4">
        <v>5191.13</v>
      </c>
      <c r="E4">
        <v>5188.1120000000001</v>
      </c>
      <c r="F4">
        <v>5187.7057599999998</v>
      </c>
      <c r="H4" s="1">
        <f t="shared" si="0"/>
        <v>46078.555555555555</v>
      </c>
      <c r="I4" s="1">
        <f t="shared" si="1"/>
        <v>46078.555555555555</v>
      </c>
      <c r="J4">
        <f t="shared" si="2"/>
        <v>1772025600</v>
      </c>
    </row>
    <row r="5" spans="1:10" x14ac:dyDescent="0.55000000000000004">
      <c r="A5">
        <v>1772025900</v>
      </c>
      <c r="B5" t="s">
        <v>6</v>
      </c>
      <c r="C5" t="s">
        <v>7</v>
      </c>
      <c r="D5">
        <v>5188.07</v>
      </c>
      <c r="E5">
        <v>5187.9841900000001</v>
      </c>
      <c r="F5">
        <v>5187.8449700000001</v>
      </c>
      <c r="H5" s="1">
        <f t="shared" si="0"/>
        <v>46078.559027777781</v>
      </c>
      <c r="I5" s="1">
        <f t="shared" si="1"/>
        <v>46078.559027777781</v>
      </c>
      <c r="J5">
        <f t="shared" si="2"/>
        <v>1772025900</v>
      </c>
    </row>
    <row r="6" spans="1:10" x14ac:dyDescent="0.55000000000000004">
      <c r="A6">
        <v>1772026200</v>
      </c>
      <c r="B6" t="s">
        <v>6</v>
      </c>
      <c r="C6" t="s">
        <v>7</v>
      </c>
      <c r="D6">
        <v>5188.16</v>
      </c>
      <c r="E6">
        <v>5187.8513300000004</v>
      </c>
      <c r="F6">
        <v>5187.8481499999998</v>
      </c>
      <c r="H6" s="1">
        <f t="shared" si="0"/>
        <v>46078.5625</v>
      </c>
      <c r="I6" s="1">
        <f t="shared" si="1"/>
        <v>46078.5625</v>
      </c>
      <c r="J6">
        <f t="shared" si="2"/>
        <v>1772026200</v>
      </c>
    </row>
    <row r="7" spans="1:10" x14ac:dyDescent="0.55000000000000004">
      <c r="A7">
        <v>1772026500</v>
      </c>
      <c r="B7" t="s">
        <v>6</v>
      </c>
      <c r="C7" t="s">
        <v>7</v>
      </c>
      <c r="D7">
        <v>5189.6099999999997</v>
      </c>
      <c r="E7">
        <v>5187.8602300000002</v>
      </c>
      <c r="F7">
        <v>5187.85419</v>
      </c>
      <c r="H7" s="1">
        <f t="shared" si="0"/>
        <v>46078.565972222219</v>
      </c>
      <c r="I7" s="1">
        <f t="shared" si="1"/>
        <v>46078.565972222219</v>
      </c>
      <c r="J7">
        <f t="shared" si="2"/>
        <v>1772026500</v>
      </c>
    </row>
    <row r="8" spans="1:10" x14ac:dyDescent="0.55000000000000004">
      <c r="A8">
        <v>1772026800</v>
      </c>
      <c r="B8" t="s">
        <v>6</v>
      </c>
      <c r="C8" t="s">
        <v>7</v>
      </c>
      <c r="D8">
        <v>5186.84</v>
      </c>
      <c r="E8">
        <v>5188.0223999999998</v>
      </c>
      <c r="F8">
        <v>5187.9382999999998</v>
      </c>
      <c r="H8" s="1">
        <f t="shared" si="0"/>
        <v>46078.569444444445</v>
      </c>
      <c r="I8" s="1">
        <f t="shared" si="1"/>
        <v>46078.569444444445</v>
      </c>
      <c r="J8">
        <f t="shared" si="2"/>
        <v>1772026800</v>
      </c>
    </row>
    <row r="9" spans="1:10" x14ac:dyDescent="0.55000000000000004">
      <c r="A9">
        <v>1772027100</v>
      </c>
      <c r="B9" t="s">
        <v>6</v>
      </c>
      <c r="C9" t="s">
        <v>7</v>
      </c>
      <c r="D9">
        <v>5186.59</v>
      </c>
      <c r="E9">
        <v>5188.3270400000001</v>
      </c>
      <c r="F9">
        <v>5188.13267</v>
      </c>
      <c r="H9" s="1">
        <f t="shared" si="0"/>
        <v>46078.572916666672</v>
      </c>
      <c r="I9" s="1">
        <f t="shared" si="1"/>
        <v>46078.572916666664</v>
      </c>
      <c r="J9">
        <f t="shared" si="2"/>
        <v>1772027100</v>
      </c>
    </row>
    <row r="10" spans="1:10" x14ac:dyDescent="0.55000000000000004">
      <c r="A10">
        <v>1772027400</v>
      </c>
      <c r="B10" t="s">
        <v>6</v>
      </c>
      <c r="C10" t="s">
        <v>7</v>
      </c>
      <c r="D10">
        <v>5186.07</v>
      </c>
      <c r="E10">
        <v>5188.5570600000001</v>
      </c>
      <c r="F10">
        <v>5188.3448699999999</v>
      </c>
      <c r="H10" s="1">
        <f t="shared" si="0"/>
        <v>46078.576388888891</v>
      </c>
      <c r="I10" s="1">
        <f t="shared" si="1"/>
        <v>46078.576388888891</v>
      </c>
      <c r="J10">
        <f t="shared" si="2"/>
        <v>1772027400</v>
      </c>
    </row>
    <row r="11" spans="1:10" x14ac:dyDescent="0.55000000000000004">
      <c r="A11">
        <v>1772027700</v>
      </c>
      <c r="B11" t="s">
        <v>6</v>
      </c>
      <c r="C11" t="s">
        <v>7</v>
      </c>
      <c r="D11">
        <v>5185.2299999999996</v>
      </c>
      <c r="E11">
        <v>5188.4096900000004</v>
      </c>
      <c r="F11">
        <v>5188.3772799999997</v>
      </c>
      <c r="H11" s="1">
        <f t="shared" si="0"/>
        <v>46078.579861111109</v>
      </c>
      <c r="I11" s="1">
        <f t="shared" si="1"/>
        <v>46078.579861111109</v>
      </c>
      <c r="J11">
        <f t="shared" si="2"/>
        <v>1772027700</v>
      </c>
    </row>
    <row r="12" spans="1:10" x14ac:dyDescent="0.55000000000000004">
      <c r="A12">
        <v>1772028000</v>
      </c>
      <c r="B12" t="s">
        <v>6</v>
      </c>
      <c r="C12" t="s">
        <v>7</v>
      </c>
      <c r="D12">
        <v>5187.18</v>
      </c>
      <c r="E12">
        <v>5187.6246000000001</v>
      </c>
      <c r="F12">
        <v>5188.0009399999999</v>
      </c>
      <c r="H12" s="1">
        <f t="shared" si="0"/>
        <v>46078.583333333328</v>
      </c>
      <c r="I12" s="1">
        <f t="shared" si="1"/>
        <v>46078.583333333336</v>
      </c>
      <c r="J12">
        <f t="shared" si="2"/>
        <v>1772028000</v>
      </c>
    </row>
    <row r="13" spans="1:10" x14ac:dyDescent="0.55000000000000004">
      <c r="A13">
        <v>1772028300</v>
      </c>
      <c r="B13" t="s">
        <v>6</v>
      </c>
      <c r="C13" t="s">
        <v>7</v>
      </c>
      <c r="D13">
        <v>5189.99</v>
      </c>
      <c r="E13">
        <v>5185.9859900000001</v>
      </c>
      <c r="F13">
        <v>5186.9934599999997</v>
      </c>
      <c r="H13" s="1">
        <f t="shared" si="0"/>
        <v>46078.586805555555</v>
      </c>
      <c r="I13" s="1">
        <f t="shared" si="1"/>
        <v>46078.586805555555</v>
      </c>
      <c r="J13">
        <f t="shared" si="2"/>
        <v>1772028300</v>
      </c>
    </row>
    <row r="14" spans="1:10" x14ac:dyDescent="0.55000000000000004">
      <c r="A14">
        <v>1772028600</v>
      </c>
      <c r="B14" t="s">
        <v>6</v>
      </c>
      <c r="C14" t="s">
        <v>7</v>
      </c>
      <c r="D14">
        <v>5185.4399999999996</v>
      </c>
      <c r="E14">
        <v>5183.4761399999998</v>
      </c>
      <c r="F14">
        <v>5185.2348000000002</v>
      </c>
      <c r="H14" s="1">
        <f t="shared" si="0"/>
        <v>46078.590277777781</v>
      </c>
      <c r="I14" s="1">
        <f t="shared" si="1"/>
        <v>46078.590277777781</v>
      </c>
      <c r="J14">
        <f t="shared" si="2"/>
        <v>1772028600</v>
      </c>
    </row>
    <row r="15" spans="1:10" x14ac:dyDescent="0.55000000000000004">
      <c r="A15">
        <v>1772028900</v>
      </c>
      <c r="B15" t="s">
        <v>6</v>
      </c>
      <c r="C15" t="s">
        <v>7</v>
      </c>
      <c r="D15">
        <v>5182.68</v>
      </c>
      <c r="E15">
        <v>5180.4924499999997</v>
      </c>
      <c r="F15">
        <v>5182.8636299999998</v>
      </c>
      <c r="H15" s="1">
        <f t="shared" si="0"/>
        <v>46078.59375</v>
      </c>
      <c r="I15" s="1">
        <f t="shared" si="1"/>
        <v>46078.59375</v>
      </c>
      <c r="J15">
        <f t="shared" si="2"/>
        <v>1772028900</v>
      </c>
    </row>
    <row r="16" spans="1:10" x14ac:dyDescent="0.55000000000000004">
      <c r="A16">
        <v>1772029200</v>
      </c>
      <c r="B16" t="s">
        <v>6</v>
      </c>
      <c r="C16" t="s">
        <v>7</v>
      </c>
      <c r="D16">
        <v>5181.49</v>
      </c>
      <c r="E16">
        <v>5177.5825699999996</v>
      </c>
      <c r="F16">
        <v>5180.2231000000002</v>
      </c>
      <c r="H16" s="1">
        <f t="shared" si="0"/>
        <v>46078.597222222219</v>
      </c>
      <c r="I16" s="1">
        <f t="shared" si="1"/>
        <v>46078.597222222219</v>
      </c>
      <c r="J16">
        <f t="shared" si="2"/>
        <v>1772029200</v>
      </c>
    </row>
    <row r="17" spans="1:10" x14ac:dyDescent="0.55000000000000004">
      <c r="A17">
        <v>1772029500</v>
      </c>
      <c r="B17" t="s">
        <v>6</v>
      </c>
      <c r="C17" t="s">
        <v>7</v>
      </c>
      <c r="D17">
        <v>5177.91</v>
      </c>
      <c r="E17">
        <v>5175.3275800000001</v>
      </c>
      <c r="F17">
        <v>5177.7753400000001</v>
      </c>
      <c r="H17" s="1">
        <f t="shared" si="0"/>
        <v>46078.600694444445</v>
      </c>
      <c r="I17" s="1">
        <f t="shared" si="1"/>
        <v>46078.600694444445</v>
      </c>
      <c r="J17">
        <f t="shared" si="2"/>
        <v>1772029500</v>
      </c>
    </row>
    <row r="18" spans="1:10" x14ac:dyDescent="0.55000000000000004">
      <c r="A18">
        <v>1772029800</v>
      </c>
      <c r="B18" t="s">
        <v>6</v>
      </c>
      <c r="C18" t="s">
        <v>7</v>
      </c>
      <c r="D18">
        <v>5174.1400000000003</v>
      </c>
      <c r="E18">
        <v>5174.3065100000003</v>
      </c>
      <c r="F18">
        <v>5176.0409200000004</v>
      </c>
      <c r="H18" s="1">
        <f t="shared" si="0"/>
        <v>46078.604166666672</v>
      </c>
      <c r="I18" s="1">
        <f t="shared" si="1"/>
        <v>46078.604166666664</v>
      </c>
      <c r="J18">
        <f t="shared" si="2"/>
        <v>1772029800</v>
      </c>
    </row>
    <row r="19" spans="1:10" x14ac:dyDescent="0.55000000000000004">
      <c r="A19">
        <v>1772030100</v>
      </c>
      <c r="B19" t="s">
        <v>6</v>
      </c>
      <c r="C19" t="s">
        <v>7</v>
      </c>
      <c r="D19">
        <v>5159.7299999999996</v>
      </c>
      <c r="E19">
        <v>5174.91842</v>
      </c>
      <c r="F19">
        <v>5175.4796699999997</v>
      </c>
      <c r="H19" s="1">
        <f t="shared" si="0"/>
        <v>46078.607638888891</v>
      </c>
      <c r="I19" s="1">
        <f t="shared" si="1"/>
        <v>46078.607638888891</v>
      </c>
      <c r="J19">
        <f t="shared" si="2"/>
        <v>1772030100</v>
      </c>
    </row>
    <row r="20" spans="1:10" x14ac:dyDescent="0.55000000000000004">
      <c r="A20">
        <v>1772030400</v>
      </c>
      <c r="B20" t="s">
        <v>6</v>
      </c>
      <c r="C20" t="s">
        <v>7</v>
      </c>
      <c r="D20">
        <v>5174.91</v>
      </c>
      <c r="E20">
        <v>5177.5111800000004</v>
      </c>
      <c r="F20">
        <v>5176.4954299999999</v>
      </c>
      <c r="H20" s="1">
        <f t="shared" si="0"/>
        <v>46078.611111111109</v>
      </c>
      <c r="I20" s="1">
        <f t="shared" si="1"/>
        <v>46078.611111111109</v>
      </c>
      <c r="J20">
        <f t="shared" si="2"/>
        <v>1772030400</v>
      </c>
    </row>
    <row r="21" spans="1:10" x14ac:dyDescent="0.55000000000000004">
      <c r="A21">
        <v>1772030700</v>
      </c>
      <c r="B21" t="s">
        <v>6</v>
      </c>
      <c r="C21" t="s">
        <v>7</v>
      </c>
      <c r="D21">
        <v>5181.79</v>
      </c>
      <c r="E21">
        <v>5181.2951300000004</v>
      </c>
      <c r="F21">
        <v>5178.8952799999997</v>
      </c>
      <c r="H21" s="1">
        <f t="shared" si="0"/>
        <v>46078.614583333328</v>
      </c>
      <c r="I21" s="1">
        <f t="shared" si="1"/>
        <v>46078.614583333336</v>
      </c>
      <c r="J21">
        <f t="shared" si="2"/>
        <v>1772030700</v>
      </c>
    </row>
    <row r="22" spans="1:10" x14ac:dyDescent="0.55000000000000004">
      <c r="A22">
        <v>1772031000</v>
      </c>
      <c r="B22" t="s">
        <v>6</v>
      </c>
      <c r="C22" t="s">
        <v>7</v>
      </c>
      <c r="D22">
        <v>5188.55</v>
      </c>
      <c r="E22">
        <v>5185.4567999999999</v>
      </c>
      <c r="F22">
        <v>5182.1760400000003</v>
      </c>
      <c r="H22" s="1">
        <f t="shared" si="0"/>
        <v>46078.618055555555</v>
      </c>
      <c r="I22" s="1">
        <f t="shared" si="1"/>
        <v>46078.618055555555</v>
      </c>
      <c r="J22">
        <f t="shared" si="2"/>
        <v>1772031000</v>
      </c>
    </row>
    <row r="23" spans="1:10" x14ac:dyDescent="0.55000000000000004">
      <c r="A23">
        <v>1772031300</v>
      </c>
      <c r="B23" t="s">
        <v>6</v>
      </c>
      <c r="C23" t="s">
        <v>7</v>
      </c>
      <c r="D23">
        <v>5191.25</v>
      </c>
      <c r="E23">
        <v>5189.12986</v>
      </c>
      <c r="F23">
        <v>5185.6529499999997</v>
      </c>
      <c r="H23" s="1">
        <f t="shared" si="0"/>
        <v>46078.621527777781</v>
      </c>
      <c r="I23" s="1">
        <f t="shared" si="1"/>
        <v>46078.621527777781</v>
      </c>
      <c r="J23">
        <f t="shared" si="2"/>
        <v>1772031300</v>
      </c>
    </row>
    <row r="24" spans="1:10" x14ac:dyDescent="0.55000000000000004">
      <c r="A24">
        <v>1772031600</v>
      </c>
      <c r="B24" t="s">
        <v>6</v>
      </c>
      <c r="C24" t="s">
        <v>7</v>
      </c>
      <c r="D24">
        <v>5198.6400000000003</v>
      </c>
      <c r="E24">
        <v>5191.6896500000003</v>
      </c>
      <c r="F24">
        <v>5188.6713</v>
      </c>
      <c r="H24" s="1">
        <f t="shared" si="0"/>
        <v>46078.625</v>
      </c>
      <c r="I24" s="1">
        <f t="shared" si="1"/>
        <v>46078.625</v>
      </c>
      <c r="J24">
        <f t="shared" si="2"/>
        <v>1772031600</v>
      </c>
    </row>
    <row r="25" spans="1:10" x14ac:dyDescent="0.55000000000000004">
      <c r="A25">
        <v>1772031900</v>
      </c>
      <c r="B25" t="s">
        <v>6</v>
      </c>
      <c r="C25" t="s">
        <v>7</v>
      </c>
      <c r="D25">
        <v>5195.8900000000003</v>
      </c>
      <c r="E25">
        <v>5192.6603500000001</v>
      </c>
      <c r="F25">
        <v>5190.6658299999999</v>
      </c>
      <c r="H25" s="1">
        <f t="shared" si="0"/>
        <v>46078.628472222219</v>
      </c>
      <c r="I25" s="1">
        <f t="shared" si="1"/>
        <v>46078.628472222219</v>
      </c>
      <c r="J25">
        <f t="shared" si="2"/>
        <v>1772031900</v>
      </c>
    </row>
    <row r="26" spans="1:10" x14ac:dyDescent="0.55000000000000004">
      <c r="A26">
        <v>1772032200</v>
      </c>
      <c r="B26" t="s">
        <v>6</v>
      </c>
      <c r="C26" t="s">
        <v>7</v>
      </c>
      <c r="D26">
        <v>5193.17</v>
      </c>
      <c r="E26">
        <v>5192.16572</v>
      </c>
      <c r="F26">
        <v>5191.4157699999996</v>
      </c>
      <c r="H26" s="1">
        <f t="shared" si="0"/>
        <v>46078.631944444445</v>
      </c>
      <c r="I26" s="1">
        <f t="shared" si="1"/>
        <v>46078.631944444445</v>
      </c>
      <c r="J26">
        <f t="shared" si="2"/>
        <v>1772032200</v>
      </c>
    </row>
    <row r="27" spans="1:10" x14ac:dyDescent="0.55000000000000004">
      <c r="A27">
        <v>1772032500</v>
      </c>
      <c r="B27" t="s">
        <v>6</v>
      </c>
      <c r="C27" t="s">
        <v>7</v>
      </c>
      <c r="D27">
        <v>5188.97</v>
      </c>
      <c r="E27">
        <v>5190.6504800000002</v>
      </c>
      <c r="F27">
        <v>5191.0331299999998</v>
      </c>
      <c r="H27" s="1">
        <f t="shared" si="0"/>
        <v>46078.635416666672</v>
      </c>
      <c r="I27" s="1">
        <f t="shared" si="1"/>
        <v>46078.635416666664</v>
      </c>
      <c r="J27">
        <f t="shared" si="2"/>
        <v>1772032500</v>
      </c>
    </row>
    <row r="28" spans="1:10" x14ac:dyDescent="0.55000000000000004">
      <c r="A28">
        <v>1772032800</v>
      </c>
      <c r="B28" t="s">
        <v>6</v>
      </c>
      <c r="C28" t="s">
        <v>7</v>
      </c>
      <c r="D28">
        <v>5185.46</v>
      </c>
      <c r="E28">
        <v>5188.7870400000002</v>
      </c>
      <c r="F28">
        <v>5189.9100799999997</v>
      </c>
      <c r="H28" s="1">
        <f t="shared" si="0"/>
        <v>46078.638888888891</v>
      </c>
      <c r="I28" s="1">
        <f t="shared" si="1"/>
        <v>46078.638888888891</v>
      </c>
      <c r="J28">
        <f t="shared" si="2"/>
        <v>1772032800</v>
      </c>
    </row>
    <row r="29" spans="1:10" x14ac:dyDescent="0.55000000000000004">
      <c r="A29">
        <v>1772033100</v>
      </c>
      <c r="B29" t="s">
        <v>6</v>
      </c>
      <c r="C29" t="s">
        <v>7</v>
      </c>
      <c r="D29">
        <v>5180.33</v>
      </c>
      <c r="E29">
        <v>5187.24899</v>
      </c>
      <c r="F29">
        <v>5188.5795399999997</v>
      </c>
      <c r="H29" s="1">
        <f t="shared" si="0"/>
        <v>46078.642361111109</v>
      </c>
      <c r="I29" s="1">
        <f t="shared" si="1"/>
        <v>46078.642361111109</v>
      </c>
      <c r="J29">
        <f t="shared" si="2"/>
        <v>1772033100</v>
      </c>
    </row>
    <row r="30" spans="1:10" x14ac:dyDescent="0.55000000000000004">
      <c r="A30">
        <v>1772033400</v>
      </c>
      <c r="B30" t="s">
        <v>6</v>
      </c>
      <c r="C30" t="s">
        <v>7</v>
      </c>
      <c r="D30">
        <v>5181.68</v>
      </c>
      <c r="E30">
        <v>5186.6166400000002</v>
      </c>
      <c r="F30">
        <v>5187.5980900000004</v>
      </c>
      <c r="H30" s="1">
        <f t="shared" si="0"/>
        <v>46078.645833333328</v>
      </c>
      <c r="I30" s="1">
        <f t="shared" si="1"/>
        <v>46078.645833333336</v>
      </c>
      <c r="J30">
        <f t="shared" si="2"/>
        <v>1772033400</v>
      </c>
    </row>
    <row r="31" spans="1:10" x14ac:dyDescent="0.55000000000000004">
      <c r="A31">
        <v>1772033700</v>
      </c>
      <c r="B31" t="s">
        <v>6</v>
      </c>
      <c r="C31" t="s">
        <v>7</v>
      </c>
      <c r="D31">
        <v>5187.95</v>
      </c>
      <c r="E31">
        <v>5187.0532800000001</v>
      </c>
      <c r="F31">
        <v>5187.3256899999997</v>
      </c>
      <c r="H31" s="1">
        <f t="shared" si="0"/>
        <v>46078.649305555555</v>
      </c>
      <c r="I31" s="1">
        <f t="shared" si="1"/>
        <v>46078.649305555555</v>
      </c>
      <c r="J31">
        <f t="shared" si="2"/>
        <v>1772033700</v>
      </c>
    </row>
    <row r="32" spans="1:10" x14ac:dyDescent="0.55000000000000004">
      <c r="A32">
        <v>1772034000</v>
      </c>
      <c r="B32" t="s">
        <v>6</v>
      </c>
      <c r="C32" t="s">
        <v>7</v>
      </c>
      <c r="D32">
        <v>5191</v>
      </c>
      <c r="E32">
        <v>5188.3374100000001</v>
      </c>
      <c r="F32">
        <v>5187.8315499999999</v>
      </c>
      <c r="H32" s="1">
        <f t="shared" si="0"/>
        <v>46078.652777777781</v>
      </c>
      <c r="I32" s="1">
        <f t="shared" si="1"/>
        <v>46078.652777777781</v>
      </c>
      <c r="J32">
        <f t="shared" si="2"/>
        <v>1772034000</v>
      </c>
    </row>
    <row r="33" spans="1:10" x14ac:dyDescent="0.55000000000000004">
      <c r="A33">
        <v>1772034300</v>
      </c>
      <c r="B33" t="s">
        <v>6</v>
      </c>
      <c r="C33" t="s">
        <v>7</v>
      </c>
      <c r="D33">
        <v>5197.8999999999996</v>
      </c>
      <c r="E33">
        <v>5190.1557199999997</v>
      </c>
      <c r="F33">
        <v>5188.9936399999997</v>
      </c>
      <c r="H33" s="1">
        <f t="shared" si="0"/>
        <v>46078.65625</v>
      </c>
      <c r="I33" s="1">
        <f t="shared" si="1"/>
        <v>46078.65625</v>
      </c>
      <c r="J33">
        <f t="shared" si="2"/>
        <v>1772034300</v>
      </c>
    </row>
    <row r="34" spans="1:10" x14ac:dyDescent="0.55000000000000004">
      <c r="A34">
        <v>1772034600</v>
      </c>
      <c r="B34" t="s">
        <v>6</v>
      </c>
      <c r="C34" t="s">
        <v>7</v>
      </c>
      <c r="D34">
        <v>5195.4799999999996</v>
      </c>
      <c r="E34">
        <v>5192.0259800000003</v>
      </c>
      <c r="F34">
        <v>5190.5098099999996</v>
      </c>
      <c r="H34" s="1">
        <f t="shared" si="0"/>
        <v>46078.659722222219</v>
      </c>
      <c r="I34" s="1">
        <f t="shared" si="1"/>
        <v>46078.659722222219</v>
      </c>
      <c r="J34">
        <f t="shared" si="2"/>
        <v>1772034600</v>
      </c>
    </row>
    <row r="35" spans="1:10" x14ac:dyDescent="0.55000000000000004">
      <c r="A35">
        <v>1772034900</v>
      </c>
      <c r="B35" t="s">
        <v>6</v>
      </c>
      <c r="C35" t="s">
        <v>7</v>
      </c>
      <c r="D35">
        <v>5194.5</v>
      </c>
      <c r="E35">
        <v>5193.7567200000003</v>
      </c>
      <c r="F35">
        <v>5192.1332599999996</v>
      </c>
      <c r="H35" s="1">
        <f t="shared" si="0"/>
        <v>46078.663194444445</v>
      </c>
      <c r="I35" s="1">
        <f t="shared" si="1"/>
        <v>46078.663194444445</v>
      </c>
      <c r="J35">
        <f t="shared" si="2"/>
        <v>1772034900</v>
      </c>
    </row>
    <row r="36" spans="1:10" x14ac:dyDescent="0.55000000000000004">
      <c r="A36">
        <v>1772035200</v>
      </c>
      <c r="B36" t="s">
        <v>6</v>
      </c>
      <c r="C36" t="s">
        <v>7</v>
      </c>
      <c r="D36">
        <v>5194.37</v>
      </c>
      <c r="E36">
        <v>5195.2444999999998</v>
      </c>
      <c r="F36">
        <v>5193.6888799999997</v>
      </c>
      <c r="H36" s="1">
        <f t="shared" si="0"/>
        <v>46078.666666666672</v>
      </c>
      <c r="I36" s="1">
        <f t="shared" si="1"/>
        <v>46078.666666666664</v>
      </c>
      <c r="J36">
        <f t="shared" si="2"/>
        <v>1772035200</v>
      </c>
    </row>
    <row r="37" spans="1:10" x14ac:dyDescent="0.55000000000000004">
      <c r="A37">
        <v>1772035500</v>
      </c>
      <c r="B37" t="s">
        <v>6</v>
      </c>
      <c r="C37" t="s">
        <v>7</v>
      </c>
      <c r="D37">
        <v>5191.37</v>
      </c>
      <c r="E37">
        <v>5196.4962299999997</v>
      </c>
      <c r="F37">
        <v>5195.09256</v>
      </c>
      <c r="H37" s="1">
        <f t="shared" si="0"/>
        <v>46078.670138888891</v>
      </c>
      <c r="I37" s="1">
        <f t="shared" si="1"/>
        <v>46078.670138888891</v>
      </c>
      <c r="J37">
        <f t="shared" si="2"/>
        <v>1772035500</v>
      </c>
    </row>
    <row r="38" spans="1:10" x14ac:dyDescent="0.55000000000000004">
      <c r="A38">
        <v>1772035800</v>
      </c>
      <c r="B38" t="s">
        <v>6</v>
      </c>
      <c r="C38" t="s">
        <v>7</v>
      </c>
      <c r="D38">
        <v>5192.5200000000004</v>
      </c>
      <c r="E38">
        <v>5197.7055899999996</v>
      </c>
      <c r="F38">
        <v>5196.3990700000004</v>
      </c>
      <c r="H38" s="1">
        <f t="shared" si="0"/>
        <v>46078.673611111109</v>
      </c>
      <c r="I38" s="1">
        <f t="shared" si="1"/>
        <v>46078.673611111109</v>
      </c>
      <c r="J38">
        <f t="shared" si="2"/>
        <v>1772035800</v>
      </c>
    </row>
    <row r="39" spans="1:10" x14ac:dyDescent="0.55000000000000004">
      <c r="A39">
        <v>1772036100</v>
      </c>
      <c r="B39" t="s">
        <v>6</v>
      </c>
      <c r="C39" t="s">
        <v>7</v>
      </c>
      <c r="D39">
        <v>5197.05</v>
      </c>
      <c r="E39">
        <v>5199.0129500000003</v>
      </c>
      <c r="F39">
        <v>5197.7060099999999</v>
      </c>
      <c r="H39" s="1">
        <f t="shared" si="0"/>
        <v>46078.677083333328</v>
      </c>
      <c r="I39" s="1">
        <f t="shared" si="1"/>
        <v>46078.677083333336</v>
      </c>
      <c r="J39">
        <f t="shared" si="2"/>
        <v>1772036100</v>
      </c>
    </row>
    <row r="40" spans="1:10" x14ac:dyDescent="0.55000000000000004">
      <c r="A40">
        <v>1772036400</v>
      </c>
      <c r="B40" t="s">
        <v>6</v>
      </c>
      <c r="C40" t="s">
        <v>7</v>
      </c>
      <c r="D40">
        <v>5205.29</v>
      </c>
      <c r="E40">
        <v>5200.4602199999999</v>
      </c>
      <c r="F40">
        <v>5199.0831099999996</v>
      </c>
      <c r="H40" s="1">
        <f t="shared" si="0"/>
        <v>46078.680555555555</v>
      </c>
      <c r="I40" s="1">
        <f t="shared" si="1"/>
        <v>46078.680555555555</v>
      </c>
      <c r="J40">
        <f t="shared" si="2"/>
        <v>1772036400</v>
      </c>
    </row>
    <row r="41" spans="1:10" x14ac:dyDescent="0.55000000000000004">
      <c r="A41">
        <v>1772036700</v>
      </c>
      <c r="B41" t="s">
        <v>6</v>
      </c>
      <c r="C41" t="s">
        <v>7</v>
      </c>
      <c r="D41">
        <v>5203.22</v>
      </c>
      <c r="E41">
        <v>5201.9456700000001</v>
      </c>
      <c r="F41">
        <v>5200.5143900000003</v>
      </c>
      <c r="H41" s="1">
        <f t="shared" si="0"/>
        <v>46078.684027777781</v>
      </c>
      <c r="I41" s="1">
        <f t="shared" si="1"/>
        <v>46078.684027777781</v>
      </c>
      <c r="J41">
        <f t="shared" si="2"/>
        <v>1772036700</v>
      </c>
    </row>
    <row r="42" spans="1:10" x14ac:dyDescent="0.55000000000000004">
      <c r="A42">
        <v>1772037000</v>
      </c>
      <c r="B42" t="s">
        <v>6</v>
      </c>
      <c r="C42" t="s">
        <v>7</v>
      </c>
      <c r="D42">
        <v>5206.5600000000004</v>
      </c>
      <c r="E42">
        <v>5203.5989600000003</v>
      </c>
      <c r="F42">
        <v>5202.0566799999997</v>
      </c>
      <c r="H42" s="1">
        <f t="shared" si="0"/>
        <v>46078.6875</v>
      </c>
      <c r="I42" s="1">
        <f t="shared" si="1"/>
        <v>46078.6875</v>
      </c>
      <c r="J42">
        <f t="shared" si="2"/>
        <v>1772037000</v>
      </c>
    </row>
    <row r="43" spans="1:10" x14ac:dyDescent="0.55000000000000004">
      <c r="A43">
        <v>1772037300</v>
      </c>
      <c r="B43" t="s">
        <v>6</v>
      </c>
      <c r="C43" t="s">
        <v>7</v>
      </c>
      <c r="D43">
        <v>5203.3900000000003</v>
      </c>
      <c r="E43">
        <v>5205.3474299999998</v>
      </c>
      <c r="F43">
        <v>5203.7020599999996</v>
      </c>
      <c r="H43" s="1">
        <f t="shared" si="0"/>
        <v>46078.690972222219</v>
      </c>
      <c r="I43" s="1">
        <f t="shared" si="1"/>
        <v>46078.690972222219</v>
      </c>
      <c r="J43">
        <f t="shared" si="2"/>
        <v>1772037300</v>
      </c>
    </row>
    <row r="44" spans="1:10" x14ac:dyDescent="0.55000000000000004">
      <c r="A44">
        <v>1772037600</v>
      </c>
      <c r="B44" t="s">
        <v>6</v>
      </c>
      <c r="C44" t="s">
        <v>7</v>
      </c>
      <c r="D44">
        <v>5207.51</v>
      </c>
      <c r="E44">
        <v>5207.2406199999996</v>
      </c>
      <c r="F44">
        <v>5205.4713400000001</v>
      </c>
      <c r="H44" s="1">
        <f t="shared" si="0"/>
        <v>46078.694444444445</v>
      </c>
      <c r="I44" s="1">
        <f t="shared" si="1"/>
        <v>46078.694444444445</v>
      </c>
      <c r="J44">
        <f t="shared" si="2"/>
        <v>1772037600</v>
      </c>
    </row>
    <row r="45" spans="1:10" x14ac:dyDescent="0.55000000000000004">
      <c r="A45">
        <v>1772037900</v>
      </c>
      <c r="B45" t="s">
        <v>6</v>
      </c>
      <c r="C45" t="s">
        <v>7</v>
      </c>
      <c r="D45">
        <v>5208.18</v>
      </c>
      <c r="E45">
        <v>5209.0803299999998</v>
      </c>
      <c r="F45">
        <v>5207.2758299999996</v>
      </c>
      <c r="H45" s="1">
        <f t="shared" si="0"/>
        <v>46078.697916666672</v>
      </c>
      <c r="I45" s="1">
        <f t="shared" si="1"/>
        <v>46078.697916666664</v>
      </c>
      <c r="J45">
        <f t="shared" si="2"/>
        <v>1772037900</v>
      </c>
    </row>
    <row r="46" spans="1:10" x14ac:dyDescent="0.55000000000000004">
      <c r="A46">
        <v>1772038200</v>
      </c>
      <c r="B46" t="s">
        <v>6</v>
      </c>
      <c r="C46" t="s">
        <v>7</v>
      </c>
      <c r="D46">
        <v>5211.95</v>
      </c>
      <c r="E46">
        <v>5210.7730799999999</v>
      </c>
      <c r="F46">
        <v>5209.0244599999996</v>
      </c>
      <c r="H46" s="1">
        <f t="shared" si="0"/>
        <v>46078.701388888891</v>
      </c>
      <c r="I46" s="1">
        <f t="shared" si="1"/>
        <v>46078.701388888891</v>
      </c>
      <c r="J46">
        <f t="shared" si="2"/>
        <v>1772038200</v>
      </c>
    </row>
    <row r="47" spans="1:10" x14ac:dyDescent="0.55000000000000004">
      <c r="A47">
        <v>1772038500</v>
      </c>
      <c r="B47" t="s">
        <v>6</v>
      </c>
      <c r="C47" t="s">
        <v>7</v>
      </c>
      <c r="D47">
        <v>5212.3100000000004</v>
      </c>
      <c r="E47">
        <v>5212.1550399999996</v>
      </c>
      <c r="F47">
        <v>5210.5897500000001</v>
      </c>
      <c r="H47" s="1">
        <f t="shared" si="0"/>
        <v>46078.704861111109</v>
      </c>
      <c r="I47" s="1">
        <f t="shared" si="1"/>
        <v>46078.704861111109</v>
      </c>
      <c r="J47">
        <f t="shared" si="2"/>
        <v>1772038500</v>
      </c>
    </row>
    <row r="48" spans="1:10" x14ac:dyDescent="0.55000000000000004">
      <c r="A48">
        <v>1772038800</v>
      </c>
      <c r="B48" t="s">
        <v>6</v>
      </c>
      <c r="C48" t="s">
        <v>7</v>
      </c>
      <c r="D48">
        <v>5210.09</v>
      </c>
      <c r="E48">
        <v>5213.18055</v>
      </c>
      <c r="F48">
        <v>5211.8851500000001</v>
      </c>
      <c r="H48" s="1">
        <f t="shared" si="0"/>
        <v>46078.708333333328</v>
      </c>
      <c r="I48" s="1">
        <f t="shared" si="1"/>
        <v>46078.708333333336</v>
      </c>
      <c r="J48">
        <f t="shared" si="2"/>
        <v>1772038800</v>
      </c>
    </row>
    <row r="49" spans="1:10" x14ac:dyDescent="0.55000000000000004">
      <c r="A49">
        <v>1772039100</v>
      </c>
      <c r="B49" t="s">
        <v>6</v>
      </c>
      <c r="C49" t="s">
        <v>7</v>
      </c>
      <c r="D49">
        <v>5214.6899999999996</v>
      </c>
      <c r="E49">
        <v>5213.9115000000002</v>
      </c>
      <c r="F49">
        <v>5212.89833</v>
      </c>
      <c r="H49" s="1">
        <f t="shared" si="0"/>
        <v>46078.711805555555</v>
      </c>
      <c r="I49" s="1">
        <f t="shared" si="1"/>
        <v>46078.711805555555</v>
      </c>
      <c r="J49">
        <f t="shared" si="2"/>
        <v>1772039100</v>
      </c>
    </row>
    <row r="50" spans="1:10" x14ac:dyDescent="0.55000000000000004">
      <c r="A50">
        <v>1772039400</v>
      </c>
      <c r="B50" t="s">
        <v>6</v>
      </c>
      <c r="C50" t="s">
        <v>7</v>
      </c>
      <c r="D50">
        <v>5215.17</v>
      </c>
      <c r="E50">
        <v>5214.2557200000001</v>
      </c>
      <c r="F50">
        <v>5213.5770199999997</v>
      </c>
      <c r="H50" s="1">
        <f t="shared" si="0"/>
        <v>46078.715277777781</v>
      </c>
      <c r="I50" s="1">
        <f t="shared" si="1"/>
        <v>46078.715277777781</v>
      </c>
      <c r="J50">
        <f t="shared" si="2"/>
        <v>1772039400</v>
      </c>
    </row>
    <row r="51" spans="1:10" x14ac:dyDescent="0.55000000000000004">
      <c r="A51">
        <v>1772039700</v>
      </c>
      <c r="B51" t="s">
        <v>6</v>
      </c>
      <c r="C51" t="s">
        <v>7</v>
      </c>
      <c r="D51">
        <v>5214.53</v>
      </c>
      <c r="E51">
        <v>5214.1904999999997</v>
      </c>
      <c r="F51">
        <v>5213.8837599999997</v>
      </c>
      <c r="H51" s="1">
        <f t="shared" si="0"/>
        <v>46078.71875</v>
      </c>
      <c r="I51" s="1">
        <f t="shared" si="1"/>
        <v>46078.71875</v>
      </c>
      <c r="J51">
        <f t="shared" si="2"/>
        <v>1772039700</v>
      </c>
    </row>
    <row r="52" spans="1:10" x14ac:dyDescent="0.55000000000000004">
      <c r="A52">
        <v>1772040000</v>
      </c>
      <c r="B52" t="s">
        <v>6</v>
      </c>
      <c r="C52" t="s">
        <v>7</v>
      </c>
      <c r="D52">
        <v>5213.2700000000004</v>
      </c>
      <c r="E52">
        <v>5213.7426699999996</v>
      </c>
      <c r="F52">
        <v>5213.81322</v>
      </c>
      <c r="H52" s="1">
        <f t="shared" si="0"/>
        <v>46078.722222222219</v>
      </c>
      <c r="I52" s="1">
        <f t="shared" si="1"/>
        <v>46078.722222222219</v>
      </c>
      <c r="J52">
        <f t="shared" si="2"/>
        <v>1772040000</v>
      </c>
    </row>
    <row r="53" spans="1:10" x14ac:dyDescent="0.55000000000000004">
      <c r="A53">
        <v>1772040300</v>
      </c>
      <c r="B53" t="s">
        <v>6</v>
      </c>
      <c r="C53" t="s">
        <v>7</v>
      </c>
      <c r="D53">
        <v>5213.1000000000004</v>
      </c>
      <c r="E53">
        <v>5212.9681899999996</v>
      </c>
      <c r="F53">
        <v>5213.3906999999999</v>
      </c>
      <c r="H53" s="1">
        <f t="shared" si="0"/>
        <v>46078.725694444445</v>
      </c>
      <c r="I53" s="1">
        <f t="shared" si="1"/>
        <v>46078.725694444445</v>
      </c>
      <c r="J53">
        <f t="shared" si="2"/>
        <v>1772040300</v>
      </c>
    </row>
    <row r="54" spans="1:10" x14ac:dyDescent="0.55000000000000004">
      <c r="A54">
        <v>1772040600</v>
      </c>
      <c r="B54" t="s">
        <v>6</v>
      </c>
      <c r="C54" t="s">
        <v>7</v>
      </c>
      <c r="D54">
        <v>5211.8500000000004</v>
      </c>
      <c r="E54">
        <v>5211.9174400000002</v>
      </c>
      <c r="F54">
        <v>5212.6540699999996</v>
      </c>
      <c r="H54" s="1">
        <f t="shared" si="0"/>
        <v>46078.729166666672</v>
      </c>
      <c r="I54" s="1">
        <f t="shared" si="1"/>
        <v>46078.729166666664</v>
      </c>
      <c r="J54">
        <f t="shared" si="2"/>
        <v>1772040600</v>
      </c>
    </row>
    <row r="55" spans="1:10" x14ac:dyDescent="0.55000000000000004">
      <c r="A55">
        <v>1772040900</v>
      </c>
      <c r="B55" t="s">
        <v>6</v>
      </c>
      <c r="C55" t="s">
        <v>7</v>
      </c>
      <c r="D55">
        <v>5213.17</v>
      </c>
      <c r="E55">
        <v>5210.6895199999999</v>
      </c>
      <c r="F55">
        <v>5211.6717900000003</v>
      </c>
      <c r="H55" s="1">
        <f t="shared" si="0"/>
        <v>46078.732638888891</v>
      </c>
      <c r="I55" s="1">
        <f t="shared" si="1"/>
        <v>46078.732638888891</v>
      </c>
      <c r="J55">
        <f t="shared" si="2"/>
        <v>1772040900</v>
      </c>
    </row>
    <row r="56" spans="1:10" x14ac:dyDescent="0.55000000000000004">
      <c r="A56">
        <v>1772041200</v>
      </c>
      <c r="B56" t="s">
        <v>6</v>
      </c>
      <c r="C56" t="s">
        <v>7</v>
      </c>
      <c r="D56">
        <v>5208.33</v>
      </c>
      <c r="E56">
        <v>5209.35059</v>
      </c>
      <c r="F56">
        <v>5210.5111900000002</v>
      </c>
      <c r="H56" s="1">
        <f t="shared" si="0"/>
        <v>46078.736111111109</v>
      </c>
      <c r="I56" s="1">
        <f t="shared" si="1"/>
        <v>46078.736111111109</v>
      </c>
      <c r="J56">
        <f t="shared" si="2"/>
        <v>1772041200</v>
      </c>
    </row>
    <row r="57" spans="1:10" x14ac:dyDescent="0.55000000000000004">
      <c r="A57">
        <v>1772041500</v>
      </c>
      <c r="B57" t="s">
        <v>6</v>
      </c>
      <c r="C57" t="s">
        <v>7</v>
      </c>
      <c r="D57">
        <v>5206.71</v>
      </c>
      <c r="E57">
        <v>5208.15733</v>
      </c>
      <c r="F57">
        <v>5209.3342599999996</v>
      </c>
      <c r="H57" s="1">
        <f t="shared" si="0"/>
        <v>46078.739583333328</v>
      </c>
      <c r="I57" s="1">
        <f t="shared" si="1"/>
        <v>46078.739583333336</v>
      </c>
      <c r="J57">
        <f t="shared" si="2"/>
        <v>1772041500</v>
      </c>
    </row>
    <row r="58" spans="1:10" x14ac:dyDescent="0.55000000000000004">
      <c r="A58">
        <v>1772041800</v>
      </c>
      <c r="B58" t="s">
        <v>6</v>
      </c>
      <c r="C58" t="s">
        <v>7</v>
      </c>
      <c r="D58">
        <v>5206.32</v>
      </c>
      <c r="E58">
        <v>5207.2686800000001</v>
      </c>
      <c r="F58">
        <v>5208.3014700000003</v>
      </c>
      <c r="H58" s="1">
        <f t="shared" si="0"/>
        <v>46078.743055555555</v>
      </c>
      <c r="I58" s="1">
        <f t="shared" si="1"/>
        <v>46078.743055555555</v>
      </c>
      <c r="J58">
        <f t="shared" si="2"/>
        <v>1772041800</v>
      </c>
    </row>
    <row r="59" spans="1:10" x14ac:dyDescent="0.55000000000000004">
      <c r="A59">
        <v>1772042100</v>
      </c>
      <c r="B59" t="s">
        <v>6</v>
      </c>
      <c r="C59" t="s">
        <v>7</v>
      </c>
      <c r="D59">
        <v>5206.82</v>
      </c>
      <c r="E59">
        <v>5206.7393300000003</v>
      </c>
      <c r="F59">
        <v>5207.5204000000003</v>
      </c>
      <c r="H59" s="1">
        <f t="shared" si="0"/>
        <v>46078.746527777781</v>
      </c>
      <c r="I59" s="1">
        <f t="shared" si="1"/>
        <v>46078.746527777781</v>
      </c>
      <c r="J59">
        <f t="shared" si="2"/>
        <v>1772042100</v>
      </c>
    </row>
    <row r="60" spans="1:10" x14ac:dyDescent="0.55000000000000004">
      <c r="A60">
        <v>1772042400</v>
      </c>
      <c r="B60" t="s">
        <v>6</v>
      </c>
      <c r="C60" t="s">
        <v>7</v>
      </c>
      <c r="D60">
        <v>5207.3999999999996</v>
      </c>
      <c r="E60">
        <v>5206.5485600000002</v>
      </c>
      <c r="F60">
        <v>5207.0344800000003</v>
      </c>
      <c r="H60" s="1">
        <f t="shared" si="0"/>
        <v>46078.75</v>
      </c>
      <c r="I60" s="1">
        <f t="shared" si="1"/>
        <v>46078.75</v>
      </c>
      <c r="J60">
        <f t="shared" si="2"/>
        <v>1772042400</v>
      </c>
    </row>
    <row r="61" spans="1:10" x14ac:dyDescent="0.55000000000000004">
      <c r="A61">
        <v>1772042700</v>
      </c>
      <c r="B61" t="s">
        <v>6</v>
      </c>
      <c r="C61" t="s">
        <v>7</v>
      </c>
      <c r="D61">
        <v>5207.07</v>
      </c>
      <c r="E61">
        <v>5206.6013999999996</v>
      </c>
      <c r="F61">
        <v>5206.8179399999999</v>
      </c>
      <c r="H61" s="1">
        <f t="shared" si="0"/>
        <v>46078.753472222219</v>
      </c>
      <c r="I61" s="1">
        <f t="shared" si="1"/>
        <v>46078.753472222219</v>
      </c>
      <c r="J61">
        <f t="shared" si="2"/>
        <v>1772042700</v>
      </c>
    </row>
    <row r="62" spans="1:10" x14ac:dyDescent="0.55000000000000004">
      <c r="A62">
        <v>1772043000</v>
      </c>
      <c r="B62" t="s">
        <v>6</v>
      </c>
      <c r="C62" t="s">
        <v>7</v>
      </c>
      <c r="D62">
        <v>5206.8900000000003</v>
      </c>
      <c r="E62">
        <v>5206.7888400000002</v>
      </c>
      <c r="F62">
        <v>5206.80339</v>
      </c>
      <c r="H62" s="1">
        <f t="shared" si="0"/>
        <v>46078.756944444445</v>
      </c>
      <c r="I62" s="1">
        <f t="shared" si="1"/>
        <v>46078.756944444445</v>
      </c>
      <c r="J62">
        <f t="shared" si="2"/>
        <v>1772043000</v>
      </c>
    </row>
    <row r="63" spans="1:10" x14ac:dyDescent="0.55000000000000004">
      <c r="A63">
        <v>1772043300</v>
      </c>
      <c r="B63" t="s">
        <v>6</v>
      </c>
      <c r="C63" t="s">
        <v>7</v>
      </c>
      <c r="D63">
        <v>5206.8</v>
      </c>
      <c r="E63">
        <v>5206.9786000000004</v>
      </c>
      <c r="F63">
        <v>5206.8909999999996</v>
      </c>
      <c r="H63" s="1">
        <f t="shared" si="0"/>
        <v>46078.760416666672</v>
      </c>
      <c r="I63" s="1">
        <f t="shared" si="1"/>
        <v>46078.760416666664</v>
      </c>
      <c r="J63">
        <f t="shared" si="2"/>
        <v>1772043300</v>
      </c>
    </row>
    <row r="64" spans="1:10" x14ac:dyDescent="0.55000000000000004">
      <c r="A64">
        <v>1772043600</v>
      </c>
      <c r="B64" t="s">
        <v>6</v>
      </c>
      <c r="C64" t="s">
        <v>7</v>
      </c>
      <c r="D64">
        <v>5206.7700000000004</v>
      </c>
      <c r="E64">
        <v>5207.0427</v>
      </c>
      <c r="F64">
        <v>5206.9668499999998</v>
      </c>
      <c r="H64" s="1">
        <f t="shared" si="0"/>
        <v>46078.763888888891</v>
      </c>
      <c r="I64" s="1">
        <f t="shared" si="1"/>
        <v>46078.763888888891</v>
      </c>
      <c r="J64">
        <f t="shared" si="2"/>
        <v>1772043600</v>
      </c>
    </row>
    <row r="65" spans="1:10" x14ac:dyDescent="0.55000000000000004">
      <c r="A65">
        <v>1772043900</v>
      </c>
      <c r="B65" t="s">
        <v>6</v>
      </c>
      <c r="C65" t="s">
        <v>7</v>
      </c>
      <c r="D65">
        <v>5206.8</v>
      </c>
      <c r="E65">
        <v>5206.8735299999998</v>
      </c>
      <c r="F65">
        <v>5206.9201899999998</v>
      </c>
      <c r="H65" s="1">
        <f t="shared" si="0"/>
        <v>46078.767361111109</v>
      </c>
      <c r="I65" s="1">
        <f t="shared" si="1"/>
        <v>46078.767361111109</v>
      </c>
      <c r="J65">
        <f t="shared" si="2"/>
        <v>1772043900</v>
      </c>
    </row>
    <row r="66" spans="1:10" x14ac:dyDescent="0.55000000000000004">
      <c r="A66">
        <v>1772044200</v>
      </c>
      <c r="B66" t="s">
        <v>6</v>
      </c>
      <c r="C66" t="s">
        <v>7</v>
      </c>
      <c r="D66">
        <v>5206.8</v>
      </c>
      <c r="E66">
        <v>5206.4339499999996</v>
      </c>
      <c r="F66">
        <v>5206.6770699999997</v>
      </c>
      <c r="H66" s="1">
        <f t="shared" si="0"/>
        <v>46078.770833333328</v>
      </c>
      <c r="I66" s="1">
        <f t="shared" si="1"/>
        <v>46078.770833333336</v>
      </c>
      <c r="J66">
        <f t="shared" si="2"/>
        <v>1772044200</v>
      </c>
    </row>
    <row r="67" spans="1:10" x14ac:dyDescent="0.55000000000000004">
      <c r="A67">
        <v>1772044500</v>
      </c>
      <c r="B67" t="s">
        <v>6</v>
      </c>
      <c r="C67" t="s">
        <v>7</v>
      </c>
      <c r="D67">
        <v>5206.3900000000003</v>
      </c>
      <c r="E67">
        <v>5205.6887100000004</v>
      </c>
      <c r="F67">
        <v>5206.18289</v>
      </c>
      <c r="H67" s="1">
        <f t="shared" ref="H67:H130" si="3">(A67/86400)+25569</f>
        <v>46078.774305555555</v>
      </c>
      <c r="I67" s="1">
        <f t="shared" ref="I67:I130" si="4">CEILING(INT(H67*1440)/1440*288,1)/288</f>
        <v>46078.774305555555</v>
      </c>
      <c r="J67">
        <f t="shared" ref="J67:J130" si="5">MROUND((I67-25569)*86400,300)</f>
        <v>1772044500</v>
      </c>
    </row>
    <row r="68" spans="1:10" x14ac:dyDescent="0.55000000000000004">
      <c r="A68">
        <v>1772044800</v>
      </c>
      <c r="B68" t="s">
        <v>6</v>
      </c>
      <c r="C68" t="s">
        <v>7</v>
      </c>
      <c r="D68">
        <v>5205.13</v>
      </c>
      <c r="E68">
        <v>5204.6597899999997</v>
      </c>
      <c r="F68">
        <v>5205.4213399999999</v>
      </c>
      <c r="H68" s="1">
        <f t="shared" si="3"/>
        <v>46078.777777777781</v>
      </c>
      <c r="I68" s="1">
        <f t="shared" si="4"/>
        <v>46078.777777777781</v>
      </c>
      <c r="J68">
        <f t="shared" si="5"/>
        <v>1772044800</v>
      </c>
    </row>
    <row r="69" spans="1:10" x14ac:dyDescent="0.55000000000000004">
      <c r="A69">
        <v>1772045100</v>
      </c>
      <c r="B69" t="s">
        <v>6</v>
      </c>
      <c r="C69" t="s">
        <v>7</v>
      </c>
      <c r="D69">
        <v>5200.95</v>
      </c>
      <c r="E69">
        <v>5203.4443099999999</v>
      </c>
      <c r="F69">
        <v>5204.4328299999997</v>
      </c>
      <c r="H69" s="1">
        <f t="shared" si="3"/>
        <v>46078.78125</v>
      </c>
      <c r="I69" s="1">
        <f t="shared" si="4"/>
        <v>46078.78125</v>
      </c>
      <c r="J69">
        <f t="shared" si="5"/>
        <v>1772045100</v>
      </c>
    </row>
    <row r="70" spans="1:10" x14ac:dyDescent="0.55000000000000004">
      <c r="A70">
        <v>1772045400</v>
      </c>
      <c r="B70" t="s">
        <v>6</v>
      </c>
      <c r="C70" t="s">
        <v>7</v>
      </c>
      <c r="D70">
        <v>5202.58</v>
      </c>
      <c r="E70">
        <v>5202.2417100000002</v>
      </c>
      <c r="F70">
        <v>5203.33727</v>
      </c>
      <c r="H70" s="1">
        <f t="shared" si="3"/>
        <v>46078.784722222219</v>
      </c>
      <c r="I70" s="1">
        <f t="shared" si="4"/>
        <v>46078.784722222219</v>
      </c>
      <c r="J70">
        <f t="shared" si="5"/>
        <v>1772045400</v>
      </c>
    </row>
    <row r="71" spans="1:10" x14ac:dyDescent="0.55000000000000004">
      <c r="A71">
        <v>1772045700</v>
      </c>
      <c r="B71" t="s">
        <v>6</v>
      </c>
      <c r="C71" t="s">
        <v>7</v>
      </c>
      <c r="D71">
        <v>5202.12</v>
      </c>
      <c r="E71">
        <v>5201.1130400000002</v>
      </c>
      <c r="F71">
        <v>5202.22516</v>
      </c>
      <c r="H71" s="1">
        <f t="shared" si="3"/>
        <v>46078.788194444445</v>
      </c>
      <c r="I71" s="1">
        <f t="shared" si="4"/>
        <v>46078.788194444445</v>
      </c>
      <c r="J71">
        <f t="shared" si="5"/>
        <v>1772045700</v>
      </c>
    </row>
    <row r="72" spans="1:10" x14ac:dyDescent="0.55000000000000004">
      <c r="A72">
        <v>1772046000</v>
      </c>
      <c r="B72" t="s">
        <v>6</v>
      </c>
      <c r="C72" t="s">
        <v>7</v>
      </c>
      <c r="D72">
        <v>5200.91</v>
      </c>
      <c r="E72">
        <v>5200.2024099999999</v>
      </c>
      <c r="F72">
        <v>5201.21378</v>
      </c>
      <c r="H72" s="1">
        <f t="shared" si="3"/>
        <v>46078.791666666672</v>
      </c>
      <c r="I72" s="1">
        <f t="shared" si="4"/>
        <v>46078.791666666664</v>
      </c>
      <c r="J72">
        <f t="shared" si="5"/>
        <v>1772046000</v>
      </c>
    </row>
    <row r="73" spans="1:10" x14ac:dyDescent="0.55000000000000004">
      <c r="A73">
        <v>1772046300</v>
      </c>
      <c r="B73" t="s">
        <v>6</v>
      </c>
      <c r="C73" t="s">
        <v>7</v>
      </c>
      <c r="D73">
        <v>5194.29</v>
      </c>
      <c r="E73">
        <v>5199.6579199999996</v>
      </c>
      <c r="F73">
        <v>5200.4358499999998</v>
      </c>
      <c r="H73" s="1">
        <f t="shared" si="3"/>
        <v>46078.795138888891</v>
      </c>
      <c r="I73" s="1">
        <f t="shared" si="4"/>
        <v>46078.795138888891</v>
      </c>
      <c r="J73">
        <f t="shared" si="5"/>
        <v>1772046300</v>
      </c>
    </row>
    <row r="74" spans="1:10" x14ac:dyDescent="0.55000000000000004">
      <c r="A74">
        <v>1772046600</v>
      </c>
      <c r="B74" t="s">
        <v>6</v>
      </c>
      <c r="C74" t="s">
        <v>7</v>
      </c>
      <c r="D74">
        <v>5207.04</v>
      </c>
      <c r="E74">
        <v>5199.7269999999999</v>
      </c>
      <c r="F74">
        <v>5200.0814200000004</v>
      </c>
      <c r="H74" s="1">
        <f t="shared" si="3"/>
        <v>46078.798611111109</v>
      </c>
      <c r="I74" s="1">
        <f t="shared" si="4"/>
        <v>46078.798611111109</v>
      </c>
      <c r="J74">
        <f t="shared" si="5"/>
        <v>1772046600</v>
      </c>
    </row>
    <row r="75" spans="1:10" x14ac:dyDescent="0.55000000000000004">
      <c r="A75">
        <v>1772046900</v>
      </c>
      <c r="B75" t="s">
        <v>6</v>
      </c>
      <c r="C75" t="s">
        <v>7</v>
      </c>
      <c r="D75">
        <v>5200.55</v>
      </c>
      <c r="E75">
        <v>5200.0603799999999</v>
      </c>
      <c r="F75">
        <v>5200.0708999999997</v>
      </c>
      <c r="H75" s="1">
        <f t="shared" si="3"/>
        <v>46078.802083333328</v>
      </c>
      <c r="I75" s="1">
        <f t="shared" si="4"/>
        <v>46078.802083333336</v>
      </c>
      <c r="J75">
        <f t="shared" si="5"/>
        <v>1772046900</v>
      </c>
    </row>
    <row r="76" spans="1:10" x14ac:dyDescent="0.55000000000000004">
      <c r="A76">
        <v>1772047200</v>
      </c>
      <c r="B76" t="s">
        <v>6</v>
      </c>
      <c r="C76" t="s">
        <v>7</v>
      </c>
      <c r="D76">
        <v>5197.32</v>
      </c>
      <c r="E76">
        <v>5200.77063</v>
      </c>
      <c r="F76">
        <v>5200.42076</v>
      </c>
      <c r="H76" s="1">
        <f t="shared" si="3"/>
        <v>46078.805555555555</v>
      </c>
      <c r="I76" s="1">
        <f t="shared" si="4"/>
        <v>46078.805555555555</v>
      </c>
      <c r="J76">
        <f t="shared" si="5"/>
        <v>1772047200</v>
      </c>
    </row>
    <row r="77" spans="1:10" x14ac:dyDescent="0.55000000000000004">
      <c r="A77">
        <v>1772047500</v>
      </c>
      <c r="B77" t="s">
        <v>6</v>
      </c>
      <c r="C77" t="s">
        <v>7</v>
      </c>
      <c r="D77">
        <v>5202.59</v>
      </c>
      <c r="E77">
        <v>5201.8271999999997</v>
      </c>
      <c r="F77">
        <v>5201.1239800000003</v>
      </c>
      <c r="H77" s="1">
        <f t="shared" si="3"/>
        <v>46078.809027777781</v>
      </c>
      <c r="I77" s="1">
        <f t="shared" si="4"/>
        <v>46078.809027777781</v>
      </c>
      <c r="J77">
        <f t="shared" si="5"/>
        <v>1772047500</v>
      </c>
    </row>
    <row r="78" spans="1:10" x14ac:dyDescent="0.55000000000000004">
      <c r="A78">
        <v>1772047800</v>
      </c>
      <c r="B78" t="s">
        <v>6</v>
      </c>
      <c r="C78" t="s">
        <v>7</v>
      </c>
      <c r="D78">
        <v>5202.51</v>
      </c>
      <c r="E78">
        <v>5202.9073500000004</v>
      </c>
      <c r="F78">
        <v>5202.01566</v>
      </c>
      <c r="H78" s="1">
        <f t="shared" si="3"/>
        <v>46078.8125</v>
      </c>
      <c r="I78" s="1">
        <f t="shared" si="4"/>
        <v>46078.8125</v>
      </c>
      <c r="J78">
        <f t="shared" si="5"/>
        <v>1772047800</v>
      </c>
    </row>
    <row r="79" spans="1:10" x14ac:dyDescent="0.55000000000000004">
      <c r="A79">
        <v>1772048100</v>
      </c>
      <c r="B79" t="s">
        <v>6</v>
      </c>
      <c r="C79" t="s">
        <v>7</v>
      </c>
      <c r="D79">
        <v>5201</v>
      </c>
      <c r="E79">
        <v>5203.8024599999999</v>
      </c>
      <c r="F79">
        <v>5202.90906</v>
      </c>
      <c r="H79" s="1">
        <f t="shared" si="3"/>
        <v>46078.815972222219</v>
      </c>
      <c r="I79" s="1">
        <f t="shared" si="4"/>
        <v>46078.815972222219</v>
      </c>
      <c r="J79">
        <f t="shared" si="5"/>
        <v>1772048100</v>
      </c>
    </row>
    <row r="80" spans="1:10" x14ac:dyDescent="0.55000000000000004">
      <c r="A80">
        <v>1772048400</v>
      </c>
      <c r="B80" t="s">
        <v>6</v>
      </c>
      <c r="C80" t="s">
        <v>7</v>
      </c>
      <c r="D80">
        <v>5204.32</v>
      </c>
      <c r="E80">
        <v>5204.3631299999997</v>
      </c>
      <c r="F80">
        <v>5203.6360999999997</v>
      </c>
      <c r="H80" s="1">
        <f t="shared" si="3"/>
        <v>46078.819444444445</v>
      </c>
      <c r="I80" s="1">
        <f t="shared" si="4"/>
        <v>46078.819444444445</v>
      </c>
      <c r="J80">
        <f t="shared" si="5"/>
        <v>1772048400</v>
      </c>
    </row>
    <row r="81" spans="1:10" x14ac:dyDescent="0.55000000000000004">
      <c r="A81">
        <v>1772048700</v>
      </c>
      <c r="B81" t="s">
        <v>6</v>
      </c>
      <c r="C81" t="s">
        <v>7</v>
      </c>
      <c r="D81">
        <v>5205</v>
      </c>
      <c r="E81">
        <v>5204.3838900000001</v>
      </c>
      <c r="F81">
        <v>5204.01</v>
      </c>
      <c r="H81" s="1">
        <f t="shared" si="3"/>
        <v>46078.822916666672</v>
      </c>
      <c r="I81" s="1">
        <f t="shared" si="4"/>
        <v>46078.822916666664</v>
      </c>
      <c r="J81">
        <f t="shared" si="5"/>
        <v>1772048700</v>
      </c>
    </row>
    <row r="82" spans="1:10" x14ac:dyDescent="0.55000000000000004">
      <c r="A82">
        <v>1772049000</v>
      </c>
      <c r="B82" t="s">
        <v>6</v>
      </c>
      <c r="C82" t="s">
        <v>7</v>
      </c>
      <c r="D82">
        <v>5204.97</v>
      </c>
      <c r="E82">
        <v>5203.7779700000001</v>
      </c>
      <c r="F82">
        <v>5203.8939799999998</v>
      </c>
      <c r="H82" s="1">
        <f t="shared" si="3"/>
        <v>46078.826388888891</v>
      </c>
      <c r="I82" s="1">
        <f t="shared" si="4"/>
        <v>46078.826388888891</v>
      </c>
      <c r="J82">
        <f t="shared" si="5"/>
        <v>1772049000</v>
      </c>
    </row>
    <row r="83" spans="1:10" x14ac:dyDescent="0.55000000000000004">
      <c r="A83">
        <v>1772049300</v>
      </c>
      <c r="B83" t="s">
        <v>6</v>
      </c>
      <c r="C83" t="s">
        <v>7</v>
      </c>
      <c r="D83">
        <v>5204.87</v>
      </c>
      <c r="E83">
        <v>5202.5578299999997</v>
      </c>
      <c r="F83">
        <v>5203.2259100000001</v>
      </c>
      <c r="H83" s="1">
        <f t="shared" si="3"/>
        <v>46078.829861111109</v>
      </c>
      <c r="I83" s="1">
        <f t="shared" si="4"/>
        <v>46078.829861111109</v>
      </c>
      <c r="J83">
        <f t="shared" si="5"/>
        <v>1772049300</v>
      </c>
    </row>
    <row r="84" spans="1:10" x14ac:dyDescent="0.55000000000000004">
      <c r="A84">
        <v>1772049600</v>
      </c>
      <c r="B84" t="s">
        <v>6</v>
      </c>
      <c r="C84" t="s">
        <v>7</v>
      </c>
      <c r="D84">
        <v>5201.76</v>
      </c>
      <c r="E84">
        <v>5200.7848199999999</v>
      </c>
      <c r="F84">
        <v>5202.0053600000001</v>
      </c>
      <c r="H84" s="1">
        <f t="shared" si="3"/>
        <v>46078.833333333328</v>
      </c>
      <c r="I84" s="1">
        <f t="shared" si="4"/>
        <v>46078.833333333336</v>
      </c>
      <c r="J84">
        <f t="shared" si="5"/>
        <v>1772049600</v>
      </c>
    </row>
    <row r="85" spans="1:10" x14ac:dyDescent="0.55000000000000004">
      <c r="A85">
        <v>1772049900</v>
      </c>
      <c r="B85" t="s">
        <v>6</v>
      </c>
      <c r="C85" t="s">
        <v>7</v>
      </c>
      <c r="D85">
        <v>5202.46</v>
      </c>
      <c r="E85">
        <v>5198.6184300000004</v>
      </c>
      <c r="F85">
        <v>5200.3118999999997</v>
      </c>
      <c r="H85" s="1">
        <f t="shared" si="3"/>
        <v>46078.836805555555</v>
      </c>
      <c r="I85" s="1">
        <f t="shared" si="4"/>
        <v>46078.836805555555</v>
      </c>
      <c r="J85">
        <f t="shared" si="5"/>
        <v>1772049900</v>
      </c>
    </row>
    <row r="86" spans="1:10" x14ac:dyDescent="0.55000000000000004">
      <c r="A86">
        <v>1772050200</v>
      </c>
      <c r="B86" t="s">
        <v>6</v>
      </c>
      <c r="C86" t="s">
        <v>7</v>
      </c>
      <c r="D86">
        <v>5195.2700000000004</v>
      </c>
      <c r="E86">
        <v>5196.0899300000001</v>
      </c>
      <c r="F86">
        <v>5198.2009099999996</v>
      </c>
      <c r="H86" s="1">
        <f t="shared" si="3"/>
        <v>46078.840277777781</v>
      </c>
      <c r="I86" s="1">
        <f t="shared" si="4"/>
        <v>46078.840277777781</v>
      </c>
      <c r="J86">
        <f t="shared" si="5"/>
        <v>1772050200</v>
      </c>
    </row>
    <row r="87" spans="1:10" x14ac:dyDescent="0.55000000000000004">
      <c r="A87">
        <v>1772050500</v>
      </c>
      <c r="B87" t="s">
        <v>6</v>
      </c>
      <c r="C87" t="s">
        <v>7</v>
      </c>
      <c r="D87">
        <v>5184.8</v>
      </c>
      <c r="E87">
        <v>5193.4003400000001</v>
      </c>
      <c r="F87">
        <v>5195.80062</v>
      </c>
      <c r="H87" s="1">
        <f t="shared" si="3"/>
        <v>46078.84375</v>
      </c>
      <c r="I87" s="1">
        <f t="shared" si="4"/>
        <v>46078.84375</v>
      </c>
      <c r="J87">
        <f t="shared" si="5"/>
        <v>1772050500</v>
      </c>
    </row>
    <row r="88" spans="1:10" x14ac:dyDescent="0.55000000000000004">
      <c r="A88">
        <v>1772050800</v>
      </c>
      <c r="B88" t="s">
        <v>6</v>
      </c>
      <c r="C88" t="s">
        <v>7</v>
      </c>
      <c r="D88">
        <v>5189</v>
      </c>
      <c r="E88">
        <v>5190.7657200000003</v>
      </c>
      <c r="F88">
        <v>5193.2831699999997</v>
      </c>
      <c r="H88" s="1">
        <f t="shared" si="3"/>
        <v>46078.847222222219</v>
      </c>
      <c r="I88" s="1">
        <f t="shared" si="4"/>
        <v>46078.847222222219</v>
      </c>
      <c r="J88">
        <f t="shared" si="5"/>
        <v>1772050800</v>
      </c>
    </row>
    <row r="89" spans="1:10" x14ac:dyDescent="0.55000000000000004">
      <c r="A89">
        <v>1772051100</v>
      </c>
      <c r="B89" t="s">
        <v>6</v>
      </c>
      <c r="C89" t="s">
        <v>7</v>
      </c>
      <c r="D89">
        <v>5186.1099999999997</v>
      </c>
      <c r="E89">
        <v>5187.9149600000001</v>
      </c>
      <c r="F89">
        <v>5190.5990599999996</v>
      </c>
      <c r="H89" s="1">
        <f t="shared" si="3"/>
        <v>46078.850694444445</v>
      </c>
      <c r="I89" s="1">
        <f t="shared" si="4"/>
        <v>46078.850694444445</v>
      </c>
      <c r="J89">
        <f t="shared" si="5"/>
        <v>1772051100</v>
      </c>
    </row>
    <row r="90" spans="1:10" x14ac:dyDescent="0.55000000000000004">
      <c r="A90">
        <v>1772051400</v>
      </c>
      <c r="B90" t="s">
        <v>6</v>
      </c>
      <c r="C90" t="s">
        <v>7</v>
      </c>
      <c r="D90">
        <v>5188.12</v>
      </c>
      <c r="E90">
        <v>5184.7467800000004</v>
      </c>
      <c r="F90">
        <v>5187.67292</v>
      </c>
      <c r="H90" s="1">
        <f t="shared" si="3"/>
        <v>46078.854166666672</v>
      </c>
      <c r="I90" s="1">
        <f t="shared" si="4"/>
        <v>46078.854166666664</v>
      </c>
      <c r="J90">
        <f t="shared" si="5"/>
        <v>1772051400</v>
      </c>
    </row>
    <row r="91" spans="1:10" x14ac:dyDescent="0.55000000000000004">
      <c r="A91">
        <v>1772051700</v>
      </c>
      <c r="B91" t="s">
        <v>6</v>
      </c>
      <c r="C91" t="s">
        <v>7</v>
      </c>
      <c r="D91">
        <v>5183.41</v>
      </c>
      <c r="E91">
        <v>5181.0769700000001</v>
      </c>
      <c r="F91">
        <v>5184.3749500000004</v>
      </c>
      <c r="H91" s="1">
        <f t="shared" si="3"/>
        <v>46078.857638888891</v>
      </c>
      <c r="I91" s="1">
        <f t="shared" si="4"/>
        <v>46078.857638888891</v>
      </c>
      <c r="J91">
        <f t="shared" si="5"/>
        <v>1772051700</v>
      </c>
    </row>
    <row r="92" spans="1:10" x14ac:dyDescent="0.55000000000000004">
      <c r="A92">
        <v>1772052000</v>
      </c>
      <c r="B92" t="s">
        <v>6</v>
      </c>
      <c r="C92" t="s">
        <v>7</v>
      </c>
      <c r="D92">
        <v>5181.4799999999996</v>
      </c>
      <c r="E92">
        <v>5177.0102500000003</v>
      </c>
      <c r="F92">
        <v>5180.6926000000003</v>
      </c>
      <c r="H92" s="1">
        <f t="shared" si="3"/>
        <v>46078.861111111109</v>
      </c>
      <c r="I92" s="1">
        <f t="shared" si="4"/>
        <v>46078.861111111109</v>
      </c>
      <c r="J92">
        <f t="shared" si="5"/>
        <v>1772052000</v>
      </c>
    </row>
    <row r="93" spans="1:10" x14ac:dyDescent="0.55000000000000004">
      <c r="A93">
        <v>1772052300</v>
      </c>
      <c r="B93" t="s">
        <v>6</v>
      </c>
      <c r="C93" t="s">
        <v>7</v>
      </c>
      <c r="D93">
        <v>5173.57</v>
      </c>
      <c r="E93">
        <v>5172.71792</v>
      </c>
      <c r="F93">
        <v>5176.7052599999997</v>
      </c>
      <c r="H93" s="1">
        <f t="shared" si="3"/>
        <v>46078.864583333328</v>
      </c>
      <c r="I93" s="1">
        <f t="shared" si="4"/>
        <v>46078.864583333336</v>
      </c>
      <c r="J93">
        <f t="shared" si="5"/>
        <v>1772052300</v>
      </c>
    </row>
    <row r="94" spans="1:10" x14ac:dyDescent="0.55000000000000004">
      <c r="A94">
        <v>1772052600</v>
      </c>
      <c r="B94" t="s">
        <v>6</v>
      </c>
      <c r="C94" t="s">
        <v>7</v>
      </c>
      <c r="D94">
        <v>5178.01</v>
      </c>
      <c r="E94">
        <v>5168.6567400000004</v>
      </c>
      <c r="F94">
        <v>5172.6809999999996</v>
      </c>
      <c r="H94" s="1">
        <f t="shared" si="3"/>
        <v>46078.868055555555</v>
      </c>
      <c r="I94" s="1">
        <f t="shared" si="4"/>
        <v>46078.868055555555</v>
      </c>
      <c r="J94">
        <f t="shared" si="5"/>
        <v>1772052600</v>
      </c>
    </row>
    <row r="95" spans="1:10" x14ac:dyDescent="0.55000000000000004">
      <c r="A95">
        <v>1772052900</v>
      </c>
      <c r="B95" t="s">
        <v>6</v>
      </c>
      <c r="C95" t="s">
        <v>7</v>
      </c>
      <c r="D95">
        <v>5152.16</v>
      </c>
      <c r="E95">
        <v>5165.0134600000001</v>
      </c>
      <c r="F95">
        <v>5168.8472300000003</v>
      </c>
      <c r="H95" s="1">
        <f t="shared" si="3"/>
        <v>46078.871527777781</v>
      </c>
      <c r="I95" s="1">
        <f t="shared" si="4"/>
        <v>46078.871527777781</v>
      </c>
      <c r="J95">
        <f t="shared" si="5"/>
        <v>1772052900</v>
      </c>
    </row>
    <row r="96" spans="1:10" x14ac:dyDescent="0.55000000000000004">
      <c r="A96">
        <v>1772053200</v>
      </c>
      <c r="B96" t="s">
        <v>6</v>
      </c>
      <c r="C96" t="s">
        <v>7</v>
      </c>
      <c r="D96">
        <v>5156.08</v>
      </c>
      <c r="E96">
        <v>5162.7623800000001</v>
      </c>
      <c r="F96">
        <v>5165.8048099999996</v>
      </c>
      <c r="H96" s="1">
        <f t="shared" si="3"/>
        <v>46078.875</v>
      </c>
      <c r="I96" s="1">
        <f t="shared" si="4"/>
        <v>46078.875</v>
      </c>
      <c r="J96">
        <f t="shared" si="5"/>
        <v>1772053200</v>
      </c>
    </row>
    <row r="97" spans="1:10" x14ac:dyDescent="0.55000000000000004">
      <c r="A97">
        <v>1772053500</v>
      </c>
      <c r="B97" t="s">
        <v>6</v>
      </c>
      <c r="C97" t="s">
        <v>7</v>
      </c>
      <c r="D97">
        <v>5163.03</v>
      </c>
      <c r="E97">
        <v>5161.9336700000003</v>
      </c>
      <c r="F97">
        <v>5163.86924</v>
      </c>
      <c r="H97" s="1">
        <f t="shared" si="3"/>
        <v>46078.878472222219</v>
      </c>
      <c r="I97" s="1">
        <f t="shared" si="4"/>
        <v>46078.878472222219</v>
      </c>
      <c r="J97">
        <f t="shared" si="5"/>
        <v>1772053500</v>
      </c>
    </row>
    <row r="98" spans="1:10" x14ac:dyDescent="0.55000000000000004">
      <c r="A98">
        <v>1772053800</v>
      </c>
      <c r="B98" t="s">
        <v>6</v>
      </c>
      <c r="C98" t="s">
        <v>7</v>
      </c>
      <c r="D98">
        <v>5161.84</v>
      </c>
      <c r="E98">
        <v>5162.26044</v>
      </c>
      <c r="F98">
        <v>5163.06484</v>
      </c>
      <c r="H98" s="1">
        <f t="shared" si="3"/>
        <v>46078.881944444445</v>
      </c>
      <c r="I98" s="1">
        <f t="shared" si="4"/>
        <v>46078.881944444445</v>
      </c>
      <c r="J98">
        <f t="shared" si="5"/>
        <v>1772053800</v>
      </c>
    </row>
    <row r="99" spans="1:10" x14ac:dyDescent="0.55000000000000004">
      <c r="A99">
        <v>1772054100</v>
      </c>
      <c r="B99" t="s">
        <v>6</v>
      </c>
      <c r="C99" t="s">
        <v>7</v>
      </c>
      <c r="D99">
        <v>5165.38</v>
      </c>
      <c r="E99">
        <v>5163.5161699999999</v>
      </c>
      <c r="F99">
        <v>5163.2905000000001</v>
      </c>
      <c r="H99" s="1">
        <f t="shared" si="3"/>
        <v>46078.885416666672</v>
      </c>
      <c r="I99" s="1">
        <f t="shared" si="4"/>
        <v>46078.885416666664</v>
      </c>
      <c r="J99">
        <f t="shared" si="5"/>
        <v>1772054100</v>
      </c>
    </row>
    <row r="100" spans="1:10" x14ac:dyDescent="0.55000000000000004">
      <c r="A100">
        <v>1772054400</v>
      </c>
      <c r="B100" t="s">
        <v>6</v>
      </c>
      <c r="C100" t="s">
        <v>7</v>
      </c>
      <c r="D100">
        <v>5169.17</v>
      </c>
      <c r="E100">
        <v>5165.2532099999999</v>
      </c>
      <c r="F100">
        <v>5164.2718599999998</v>
      </c>
      <c r="H100" s="1">
        <f t="shared" si="3"/>
        <v>46078.888888888891</v>
      </c>
      <c r="I100" s="1">
        <f t="shared" si="4"/>
        <v>46078.888888888891</v>
      </c>
      <c r="J100">
        <f t="shared" si="5"/>
        <v>1772054400</v>
      </c>
    </row>
    <row r="101" spans="1:10" x14ac:dyDescent="0.55000000000000004">
      <c r="A101">
        <v>1772054700</v>
      </c>
      <c r="B101" t="s">
        <v>6</v>
      </c>
      <c r="C101" t="s">
        <v>7</v>
      </c>
      <c r="D101">
        <v>5169.12</v>
      </c>
      <c r="E101">
        <v>5166.9846799999996</v>
      </c>
      <c r="F101">
        <v>5165.6282700000002</v>
      </c>
      <c r="H101" s="1">
        <f t="shared" si="3"/>
        <v>46078.892361111109</v>
      </c>
      <c r="I101" s="1">
        <f t="shared" si="4"/>
        <v>46078.892361111109</v>
      </c>
      <c r="J101">
        <f t="shared" si="5"/>
        <v>1772054700</v>
      </c>
    </row>
    <row r="102" spans="1:10" x14ac:dyDescent="0.55000000000000004">
      <c r="A102">
        <v>1772055000</v>
      </c>
      <c r="B102" t="s">
        <v>6</v>
      </c>
      <c r="C102" t="s">
        <v>7</v>
      </c>
      <c r="D102">
        <v>5168.22</v>
      </c>
      <c r="E102">
        <v>5168.4143199999999</v>
      </c>
      <c r="F102">
        <v>5167.0212899999997</v>
      </c>
      <c r="H102" s="1">
        <f t="shared" si="3"/>
        <v>46078.895833333328</v>
      </c>
      <c r="I102" s="1">
        <f t="shared" si="4"/>
        <v>46078.895833333336</v>
      </c>
      <c r="J102">
        <f t="shared" si="5"/>
        <v>1772055000</v>
      </c>
    </row>
    <row r="103" spans="1:10" x14ac:dyDescent="0.55000000000000004">
      <c r="A103">
        <v>1772055300</v>
      </c>
      <c r="B103" t="s">
        <v>6</v>
      </c>
      <c r="C103" t="s">
        <v>7</v>
      </c>
      <c r="D103">
        <v>5168.8999999999996</v>
      </c>
      <c r="E103">
        <v>5169.3990700000004</v>
      </c>
      <c r="F103">
        <v>5168.21018</v>
      </c>
      <c r="H103" s="1">
        <f t="shared" si="3"/>
        <v>46078.899305555555</v>
      </c>
      <c r="I103" s="1">
        <f t="shared" si="4"/>
        <v>46078.899305555555</v>
      </c>
      <c r="J103">
        <f t="shared" si="5"/>
        <v>1772055300</v>
      </c>
    </row>
    <row r="104" spans="1:10" x14ac:dyDescent="0.55000000000000004">
      <c r="A104">
        <v>1772055600</v>
      </c>
      <c r="B104" t="s">
        <v>6</v>
      </c>
      <c r="C104" t="s">
        <v>7</v>
      </c>
      <c r="D104">
        <v>5170.25</v>
      </c>
      <c r="E104">
        <v>5169.9373800000003</v>
      </c>
      <c r="F104">
        <v>5169.0737799999997</v>
      </c>
      <c r="H104" s="1">
        <f t="shared" si="3"/>
        <v>46078.902777777781</v>
      </c>
      <c r="I104" s="1">
        <f t="shared" si="4"/>
        <v>46078.902777777781</v>
      </c>
      <c r="J104">
        <f t="shared" si="5"/>
        <v>1772055600</v>
      </c>
    </row>
    <row r="105" spans="1:10" x14ac:dyDescent="0.55000000000000004">
      <c r="A105">
        <v>1772055900</v>
      </c>
      <c r="B105" t="s">
        <v>6</v>
      </c>
      <c r="C105" t="s">
        <v>7</v>
      </c>
      <c r="D105">
        <v>5170.9399999999996</v>
      </c>
      <c r="E105">
        <v>5170.09987</v>
      </c>
      <c r="F105">
        <v>5169.5868300000002</v>
      </c>
      <c r="H105" s="1">
        <f t="shared" si="3"/>
        <v>46078.90625</v>
      </c>
      <c r="I105" s="1">
        <f t="shared" si="4"/>
        <v>46078.90625</v>
      </c>
      <c r="J105">
        <f t="shared" si="5"/>
        <v>1772055900</v>
      </c>
    </row>
    <row r="106" spans="1:10" x14ac:dyDescent="0.55000000000000004">
      <c r="A106">
        <v>1772056200</v>
      </c>
      <c r="B106" t="s">
        <v>6</v>
      </c>
      <c r="C106" t="s">
        <v>7</v>
      </c>
      <c r="D106">
        <v>5164.3100000000004</v>
      </c>
      <c r="E106">
        <v>5170.0877799999998</v>
      </c>
      <c r="F106">
        <v>5169.8373099999999</v>
      </c>
      <c r="H106" s="1">
        <f t="shared" si="3"/>
        <v>46078.909722222219</v>
      </c>
      <c r="I106" s="1">
        <f t="shared" si="4"/>
        <v>46078.909722222219</v>
      </c>
      <c r="J106">
        <f t="shared" si="5"/>
        <v>1772056200</v>
      </c>
    </row>
    <row r="107" spans="1:10" x14ac:dyDescent="0.55000000000000004">
      <c r="A107">
        <v>1772056500</v>
      </c>
      <c r="B107" t="s">
        <v>6</v>
      </c>
      <c r="C107" t="s">
        <v>7</v>
      </c>
      <c r="D107">
        <v>5164.8900000000003</v>
      </c>
      <c r="E107">
        <v>5170.3068800000001</v>
      </c>
      <c r="F107">
        <v>5170.0720899999997</v>
      </c>
      <c r="H107" s="1">
        <f t="shared" si="3"/>
        <v>46078.913194444445</v>
      </c>
      <c r="I107" s="1">
        <f t="shared" si="4"/>
        <v>46078.913194444445</v>
      </c>
      <c r="J107">
        <f t="shared" si="5"/>
        <v>1772056500</v>
      </c>
    </row>
    <row r="108" spans="1:10" x14ac:dyDescent="0.55000000000000004">
      <c r="A108">
        <v>1772060400</v>
      </c>
      <c r="B108" t="s">
        <v>6</v>
      </c>
      <c r="C108" t="s">
        <v>7</v>
      </c>
      <c r="D108">
        <v>5175.34</v>
      </c>
      <c r="E108">
        <v>5170.8734899999999</v>
      </c>
      <c r="F108">
        <v>5170.4727899999998</v>
      </c>
      <c r="H108" s="1">
        <f t="shared" si="3"/>
        <v>46078.958333333328</v>
      </c>
      <c r="I108" s="1">
        <f t="shared" si="4"/>
        <v>46078.958333333336</v>
      </c>
      <c r="J108">
        <f t="shared" si="5"/>
        <v>1772060400</v>
      </c>
    </row>
    <row r="109" spans="1:10" x14ac:dyDescent="0.55000000000000004">
      <c r="A109">
        <v>1772060700</v>
      </c>
      <c r="B109" t="s">
        <v>6</v>
      </c>
      <c r="C109" t="s">
        <v>7</v>
      </c>
      <c r="D109">
        <v>5179.7299999999996</v>
      </c>
      <c r="E109">
        <v>5171.5006700000004</v>
      </c>
      <c r="F109">
        <v>5170.9867299999996</v>
      </c>
      <c r="H109" s="1">
        <f t="shared" si="3"/>
        <v>46078.961805555555</v>
      </c>
      <c r="I109" s="1">
        <f t="shared" si="4"/>
        <v>46078.961805555555</v>
      </c>
      <c r="J109">
        <f t="shared" si="5"/>
        <v>1772060700</v>
      </c>
    </row>
    <row r="110" spans="1:10" x14ac:dyDescent="0.55000000000000004">
      <c r="A110">
        <v>1772061000</v>
      </c>
      <c r="B110" t="s">
        <v>6</v>
      </c>
      <c r="C110" t="s">
        <v>7</v>
      </c>
      <c r="D110">
        <v>5168.8</v>
      </c>
      <c r="E110">
        <v>5171.9835300000004</v>
      </c>
      <c r="F110">
        <v>5171.48513</v>
      </c>
      <c r="H110" s="1">
        <f t="shared" si="3"/>
        <v>46078.965277777781</v>
      </c>
      <c r="I110" s="1">
        <f t="shared" si="4"/>
        <v>46078.965277777781</v>
      </c>
      <c r="J110">
        <f t="shared" si="5"/>
        <v>1772061000</v>
      </c>
    </row>
    <row r="111" spans="1:10" x14ac:dyDescent="0.55000000000000004">
      <c r="A111">
        <v>1772061300</v>
      </c>
      <c r="B111" t="s">
        <v>6</v>
      </c>
      <c r="C111" t="s">
        <v>7</v>
      </c>
      <c r="D111">
        <v>5174.01</v>
      </c>
      <c r="E111">
        <v>5172.4506899999997</v>
      </c>
      <c r="F111">
        <v>5171.9679100000003</v>
      </c>
      <c r="H111" s="1">
        <f t="shared" si="3"/>
        <v>46078.96875</v>
      </c>
      <c r="I111" s="1">
        <f t="shared" si="4"/>
        <v>46078.96875</v>
      </c>
      <c r="J111">
        <f t="shared" si="5"/>
        <v>1772061300</v>
      </c>
    </row>
    <row r="112" spans="1:10" x14ac:dyDescent="0.55000000000000004">
      <c r="A112">
        <v>1772061600</v>
      </c>
      <c r="B112" t="s">
        <v>6</v>
      </c>
      <c r="C112" t="s">
        <v>7</v>
      </c>
      <c r="D112">
        <v>5170.68</v>
      </c>
      <c r="E112">
        <v>5172.5747799999999</v>
      </c>
      <c r="F112">
        <v>5172.2713400000002</v>
      </c>
      <c r="H112" s="1">
        <f t="shared" si="3"/>
        <v>46078.972222222219</v>
      </c>
      <c r="I112" s="1">
        <f t="shared" si="4"/>
        <v>46078.972222222219</v>
      </c>
      <c r="J112">
        <f t="shared" si="5"/>
        <v>1772061600</v>
      </c>
    </row>
    <row r="113" spans="1:10" x14ac:dyDescent="0.55000000000000004">
      <c r="A113">
        <v>1772061900</v>
      </c>
      <c r="B113" t="s">
        <v>6</v>
      </c>
      <c r="C113" t="s">
        <v>7</v>
      </c>
      <c r="D113">
        <v>5170.04</v>
      </c>
      <c r="E113">
        <v>5172.2710200000001</v>
      </c>
      <c r="F113">
        <v>5172.2711799999997</v>
      </c>
      <c r="H113" s="1">
        <f t="shared" si="3"/>
        <v>46078.975694444445</v>
      </c>
      <c r="I113" s="1">
        <f t="shared" si="4"/>
        <v>46078.975694444445</v>
      </c>
      <c r="J113">
        <f t="shared" si="5"/>
        <v>1772061900</v>
      </c>
    </row>
    <row r="114" spans="1:10" x14ac:dyDescent="0.55000000000000004">
      <c r="A114">
        <v>1772062200</v>
      </c>
      <c r="B114" t="s">
        <v>6</v>
      </c>
      <c r="C114" t="s">
        <v>7</v>
      </c>
      <c r="D114">
        <v>5168.9799999999996</v>
      </c>
      <c r="E114">
        <v>5171.4568399999998</v>
      </c>
      <c r="F114">
        <v>5171.8640100000002</v>
      </c>
      <c r="H114" s="1">
        <f t="shared" si="3"/>
        <v>46078.979166666672</v>
      </c>
      <c r="I114" s="1">
        <f t="shared" si="4"/>
        <v>46078.979166666664</v>
      </c>
      <c r="J114">
        <f t="shared" si="5"/>
        <v>1772062200</v>
      </c>
    </row>
    <row r="115" spans="1:10" x14ac:dyDescent="0.55000000000000004">
      <c r="A115">
        <v>1772062500</v>
      </c>
      <c r="B115" t="s">
        <v>6</v>
      </c>
      <c r="C115" t="s">
        <v>7</v>
      </c>
      <c r="D115">
        <v>5169.88</v>
      </c>
      <c r="E115">
        <v>5170.1718300000002</v>
      </c>
      <c r="F115">
        <v>5171.0179200000002</v>
      </c>
      <c r="H115" s="1">
        <f t="shared" si="3"/>
        <v>46078.982638888891</v>
      </c>
      <c r="I115" s="1">
        <f t="shared" si="4"/>
        <v>46078.982638888891</v>
      </c>
      <c r="J115">
        <f t="shared" si="5"/>
        <v>1772062500</v>
      </c>
    </row>
    <row r="116" spans="1:10" x14ac:dyDescent="0.55000000000000004">
      <c r="A116">
        <v>1772062800</v>
      </c>
      <c r="B116" t="s">
        <v>6</v>
      </c>
      <c r="C116" t="s">
        <v>7</v>
      </c>
      <c r="D116">
        <v>5172.62</v>
      </c>
      <c r="E116">
        <v>5168.5217499999999</v>
      </c>
      <c r="F116">
        <v>5169.7698399999999</v>
      </c>
      <c r="H116" s="1">
        <f t="shared" si="3"/>
        <v>46078.986111111109</v>
      </c>
      <c r="I116" s="1">
        <f t="shared" si="4"/>
        <v>46078.986111111109</v>
      </c>
      <c r="J116">
        <f t="shared" si="5"/>
        <v>1772062800</v>
      </c>
    </row>
    <row r="117" spans="1:10" x14ac:dyDescent="0.55000000000000004">
      <c r="A117">
        <v>1772063100</v>
      </c>
      <c r="B117" t="s">
        <v>6</v>
      </c>
      <c r="C117" t="s">
        <v>7</v>
      </c>
      <c r="D117">
        <v>5167.3100000000004</v>
      </c>
      <c r="E117">
        <v>5166.6915300000001</v>
      </c>
      <c r="F117">
        <v>5168.2306799999997</v>
      </c>
      <c r="H117" s="1">
        <f t="shared" si="3"/>
        <v>46078.989583333328</v>
      </c>
      <c r="I117" s="1">
        <f t="shared" si="4"/>
        <v>46078.989583333336</v>
      </c>
      <c r="J117">
        <f t="shared" si="5"/>
        <v>1772063100</v>
      </c>
    </row>
    <row r="118" spans="1:10" x14ac:dyDescent="0.55000000000000004">
      <c r="A118">
        <v>1772063400</v>
      </c>
      <c r="B118" t="s">
        <v>6</v>
      </c>
      <c r="C118" t="s">
        <v>7</v>
      </c>
      <c r="D118">
        <v>5169.57</v>
      </c>
      <c r="E118">
        <v>5165.1573200000003</v>
      </c>
      <c r="F118">
        <v>5166.6940000000004</v>
      </c>
      <c r="H118" s="1">
        <f t="shared" si="3"/>
        <v>46078.993055555555</v>
      </c>
      <c r="I118" s="1">
        <f t="shared" si="4"/>
        <v>46078.993055555555</v>
      </c>
      <c r="J118">
        <f t="shared" si="5"/>
        <v>1772063400</v>
      </c>
    </row>
    <row r="119" spans="1:10" x14ac:dyDescent="0.55000000000000004">
      <c r="A119">
        <v>1772063700</v>
      </c>
      <c r="B119" t="s">
        <v>6</v>
      </c>
      <c r="C119" t="s">
        <v>7</v>
      </c>
      <c r="D119">
        <v>5163.13</v>
      </c>
      <c r="E119">
        <v>5164.2052400000002</v>
      </c>
      <c r="F119">
        <v>5165.4496200000003</v>
      </c>
      <c r="H119" s="1">
        <f t="shared" si="3"/>
        <v>46078.996527777781</v>
      </c>
      <c r="I119" s="1">
        <f t="shared" si="4"/>
        <v>46078.996527777781</v>
      </c>
      <c r="J119">
        <f t="shared" si="5"/>
        <v>1772063700</v>
      </c>
    </row>
    <row r="120" spans="1:10" x14ac:dyDescent="0.55000000000000004">
      <c r="A120">
        <v>1772064000</v>
      </c>
      <c r="B120" t="s">
        <v>6</v>
      </c>
      <c r="C120" t="s">
        <v>7</v>
      </c>
      <c r="D120">
        <v>5160.24</v>
      </c>
      <c r="E120">
        <v>5164.2995700000001</v>
      </c>
      <c r="F120">
        <v>5164.8745900000004</v>
      </c>
      <c r="H120" s="1">
        <f t="shared" si="3"/>
        <v>46079</v>
      </c>
      <c r="I120" s="1">
        <f t="shared" si="4"/>
        <v>46079</v>
      </c>
      <c r="J120">
        <f t="shared" si="5"/>
        <v>1772064000</v>
      </c>
    </row>
    <row r="121" spans="1:10" x14ac:dyDescent="0.55000000000000004">
      <c r="A121">
        <v>1772064300</v>
      </c>
      <c r="B121" t="s">
        <v>6</v>
      </c>
      <c r="C121" t="s">
        <v>7</v>
      </c>
      <c r="D121">
        <v>5161.95</v>
      </c>
      <c r="E121">
        <v>5165.6709300000002</v>
      </c>
      <c r="F121">
        <v>5165.2727599999998</v>
      </c>
      <c r="H121" s="1">
        <f t="shared" si="3"/>
        <v>46079.003472222219</v>
      </c>
      <c r="I121" s="1">
        <f t="shared" si="4"/>
        <v>46079.003472222219</v>
      </c>
      <c r="J121">
        <f t="shared" si="5"/>
        <v>1772064300</v>
      </c>
    </row>
    <row r="122" spans="1:10" x14ac:dyDescent="0.55000000000000004">
      <c r="A122">
        <v>1772064600</v>
      </c>
      <c r="B122" t="s">
        <v>6</v>
      </c>
      <c r="C122" t="s">
        <v>7</v>
      </c>
      <c r="D122">
        <v>5167.67</v>
      </c>
      <c r="E122">
        <v>5168.2558300000001</v>
      </c>
      <c r="F122">
        <v>5166.7642999999998</v>
      </c>
      <c r="H122" s="1">
        <f t="shared" si="3"/>
        <v>46079.006944444445</v>
      </c>
      <c r="I122" s="1">
        <f t="shared" si="4"/>
        <v>46079.006944444445</v>
      </c>
      <c r="J122">
        <f t="shared" si="5"/>
        <v>1772064600</v>
      </c>
    </row>
    <row r="123" spans="1:10" x14ac:dyDescent="0.55000000000000004">
      <c r="A123">
        <v>1772064900</v>
      </c>
      <c r="B123" t="s">
        <v>6</v>
      </c>
      <c r="C123" t="s">
        <v>7</v>
      </c>
      <c r="D123">
        <v>5169.72</v>
      </c>
      <c r="E123">
        <v>5171.7230200000004</v>
      </c>
      <c r="F123">
        <v>5169.2436600000001</v>
      </c>
      <c r="H123" s="1">
        <f t="shared" si="3"/>
        <v>46079.010416666672</v>
      </c>
      <c r="I123" s="1">
        <f t="shared" si="4"/>
        <v>46079.010416666664</v>
      </c>
      <c r="J123">
        <f t="shared" si="5"/>
        <v>1772064900</v>
      </c>
    </row>
    <row r="124" spans="1:10" x14ac:dyDescent="0.55000000000000004">
      <c r="A124">
        <v>1772065200</v>
      </c>
      <c r="B124" t="s">
        <v>6</v>
      </c>
      <c r="C124" t="s">
        <v>7</v>
      </c>
      <c r="D124">
        <v>5180.9399999999996</v>
      </c>
      <c r="E124">
        <v>5175.7213599999995</v>
      </c>
      <c r="F124">
        <v>5172.4825099999998</v>
      </c>
      <c r="H124" s="1">
        <f t="shared" si="3"/>
        <v>46079.013888888891</v>
      </c>
      <c r="I124" s="1">
        <f t="shared" si="4"/>
        <v>46079.013888888891</v>
      </c>
      <c r="J124">
        <f t="shared" si="5"/>
        <v>1772065200</v>
      </c>
    </row>
    <row r="125" spans="1:10" x14ac:dyDescent="0.55000000000000004">
      <c r="A125">
        <v>1772065500</v>
      </c>
      <c r="B125" t="s">
        <v>6</v>
      </c>
      <c r="C125" t="s">
        <v>7</v>
      </c>
      <c r="D125">
        <v>5185.25</v>
      </c>
      <c r="E125">
        <v>5179.6087699999998</v>
      </c>
      <c r="F125">
        <v>5176.0456400000003</v>
      </c>
      <c r="H125" s="1">
        <f t="shared" si="3"/>
        <v>46079.017361111109</v>
      </c>
      <c r="I125" s="1">
        <f t="shared" si="4"/>
        <v>46079.017361111109</v>
      </c>
      <c r="J125">
        <f t="shared" si="5"/>
        <v>1772065500</v>
      </c>
    </row>
    <row r="126" spans="1:10" x14ac:dyDescent="0.55000000000000004">
      <c r="A126">
        <v>1772065800</v>
      </c>
      <c r="B126" t="s">
        <v>6</v>
      </c>
      <c r="C126" t="s">
        <v>7</v>
      </c>
      <c r="D126">
        <v>5182.32</v>
      </c>
      <c r="E126">
        <v>5183.0240700000004</v>
      </c>
      <c r="F126">
        <v>5179.5348599999998</v>
      </c>
      <c r="H126" s="1">
        <f t="shared" si="3"/>
        <v>46079.020833333328</v>
      </c>
      <c r="I126" s="1">
        <f t="shared" si="4"/>
        <v>46079.020833333336</v>
      </c>
      <c r="J126">
        <f t="shared" si="5"/>
        <v>1772065800</v>
      </c>
    </row>
    <row r="127" spans="1:10" x14ac:dyDescent="0.55000000000000004">
      <c r="A127">
        <v>1772066100</v>
      </c>
      <c r="B127" t="s">
        <v>6</v>
      </c>
      <c r="C127" t="s">
        <v>7</v>
      </c>
      <c r="D127">
        <v>5182.63</v>
      </c>
      <c r="E127">
        <v>5185.8508000000002</v>
      </c>
      <c r="F127">
        <v>5182.69283</v>
      </c>
      <c r="H127" s="1">
        <f t="shared" si="3"/>
        <v>46079.024305555555</v>
      </c>
      <c r="I127" s="1">
        <f t="shared" si="4"/>
        <v>46079.024305555555</v>
      </c>
      <c r="J127">
        <f t="shared" si="5"/>
        <v>1772066100</v>
      </c>
    </row>
    <row r="128" spans="1:10" x14ac:dyDescent="0.55000000000000004">
      <c r="A128">
        <v>1772066400</v>
      </c>
      <c r="B128" t="s">
        <v>6</v>
      </c>
      <c r="C128" t="s">
        <v>7</v>
      </c>
      <c r="D128">
        <v>5188.37</v>
      </c>
      <c r="E128">
        <v>5187.9755800000003</v>
      </c>
      <c r="F128">
        <v>5185.3342000000002</v>
      </c>
      <c r="H128" s="1">
        <f t="shared" si="3"/>
        <v>46079.027777777781</v>
      </c>
      <c r="I128" s="1">
        <f t="shared" si="4"/>
        <v>46079.027777777781</v>
      </c>
      <c r="J128">
        <f t="shared" si="5"/>
        <v>1772066400</v>
      </c>
    </row>
    <row r="129" spans="1:10" x14ac:dyDescent="0.55000000000000004">
      <c r="A129">
        <v>1772066700</v>
      </c>
      <c r="B129" t="s">
        <v>6</v>
      </c>
      <c r="C129" t="s">
        <v>7</v>
      </c>
      <c r="D129">
        <v>5185.97</v>
      </c>
      <c r="E129">
        <v>5189.2330599999996</v>
      </c>
      <c r="F129">
        <v>5187.2836299999999</v>
      </c>
      <c r="H129" s="1">
        <f t="shared" si="3"/>
        <v>46079.03125</v>
      </c>
      <c r="I129" s="1">
        <f t="shared" si="4"/>
        <v>46079.03125</v>
      </c>
      <c r="J129">
        <f t="shared" si="5"/>
        <v>1772066700</v>
      </c>
    </row>
    <row r="130" spans="1:10" x14ac:dyDescent="0.55000000000000004">
      <c r="A130">
        <v>1772067000</v>
      </c>
      <c r="B130" t="s">
        <v>6</v>
      </c>
      <c r="C130" t="s">
        <v>7</v>
      </c>
      <c r="D130">
        <v>5189.7</v>
      </c>
      <c r="E130">
        <v>5189.7484100000001</v>
      </c>
      <c r="F130">
        <v>5188.51602</v>
      </c>
      <c r="H130" s="1">
        <f t="shared" si="3"/>
        <v>46079.034722222219</v>
      </c>
      <c r="I130" s="1">
        <f t="shared" si="4"/>
        <v>46079.034722222219</v>
      </c>
      <c r="J130">
        <f t="shared" si="5"/>
        <v>1772067000</v>
      </c>
    </row>
    <row r="131" spans="1:10" x14ac:dyDescent="0.55000000000000004">
      <c r="A131">
        <v>1772067300</v>
      </c>
      <c r="B131" t="s">
        <v>6</v>
      </c>
      <c r="C131" t="s">
        <v>7</v>
      </c>
      <c r="D131">
        <v>5188.3100000000004</v>
      </c>
      <c r="E131">
        <v>5189.5547299999998</v>
      </c>
      <c r="F131">
        <v>5189.0353699999996</v>
      </c>
      <c r="H131" s="1">
        <f t="shared" ref="H131:H194" si="6">(A131/86400)+25569</f>
        <v>46079.038194444445</v>
      </c>
      <c r="I131" s="1">
        <f t="shared" ref="I131:I194" si="7">CEILING(INT(H131*1440)/1440*288,1)/288</f>
        <v>46079.038194444445</v>
      </c>
      <c r="J131">
        <f t="shared" ref="J131:J194" si="8">MROUND((I131-25569)*86400,300)</f>
        <v>1772067300</v>
      </c>
    </row>
    <row r="132" spans="1:10" x14ac:dyDescent="0.55000000000000004">
      <c r="A132">
        <v>1772067600</v>
      </c>
      <c r="B132" t="s">
        <v>6</v>
      </c>
      <c r="C132" t="s">
        <v>7</v>
      </c>
      <c r="D132">
        <v>5194.75</v>
      </c>
      <c r="E132">
        <v>5188.8802500000002</v>
      </c>
      <c r="F132">
        <v>5188.9578099999999</v>
      </c>
      <c r="H132" s="1">
        <f t="shared" si="6"/>
        <v>46079.041666666672</v>
      </c>
      <c r="I132" s="1">
        <f t="shared" si="7"/>
        <v>46079.041666666664</v>
      </c>
      <c r="J132">
        <f t="shared" si="8"/>
        <v>1772067600</v>
      </c>
    </row>
    <row r="133" spans="1:10" x14ac:dyDescent="0.55000000000000004">
      <c r="A133">
        <v>1772067900</v>
      </c>
      <c r="B133" t="s">
        <v>6</v>
      </c>
      <c r="C133" t="s">
        <v>7</v>
      </c>
      <c r="D133">
        <v>5183.93</v>
      </c>
      <c r="E133">
        <v>5187.7817599999998</v>
      </c>
      <c r="F133">
        <v>5188.3697899999997</v>
      </c>
      <c r="H133" s="1">
        <f t="shared" si="6"/>
        <v>46079.045138888891</v>
      </c>
      <c r="I133" s="1">
        <f t="shared" si="7"/>
        <v>46079.045138888891</v>
      </c>
      <c r="J133">
        <f t="shared" si="8"/>
        <v>1772067900</v>
      </c>
    </row>
    <row r="134" spans="1:10" x14ac:dyDescent="0.55000000000000004">
      <c r="A134">
        <v>1772068200</v>
      </c>
      <c r="B134" t="s">
        <v>6</v>
      </c>
      <c r="C134" t="s">
        <v>7</v>
      </c>
      <c r="D134">
        <v>5187.53</v>
      </c>
      <c r="E134">
        <v>5186.7898800000003</v>
      </c>
      <c r="F134">
        <v>5187.5798299999997</v>
      </c>
      <c r="H134" s="1">
        <f t="shared" si="6"/>
        <v>46079.048611111109</v>
      </c>
      <c r="I134" s="1">
        <f t="shared" si="7"/>
        <v>46079.048611111109</v>
      </c>
      <c r="J134">
        <f t="shared" si="8"/>
        <v>1772068200</v>
      </c>
    </row>
    <row r="135" spans="1:10" x14ac:dyDescent="0.55000000000000004">
      <c r="A135">
        <v>1772068500</v>
      </c>
      <c r="B135" t="s">
        <v>6</v>
      </c>
      <c r="C135" t="s">
        <v>7</v>
      </c>
      <c r="D135">
        <v>5189.46</v>
      </c>
      <c r="E135">
        <v>5186.0186400000002</v>
      </c>
      <c r="F135">
        <v>5186.7992400000003</v>
      </c>
      <c r="H135" s="1">
        <f t="shared" si="6"/>
        <v>46079.052083333328</v>
      </c>
      <c r="I135" s="1">
        <f t="shared" si="7"/>
        <v>46079.052083333336</v>
      </c>
      <c r="J135">
        <f t="shared" si="8"/>
        <v>1772068500</v>
      </c>
    </row>
    <row r="136" spans="1:10" x14ac:dyDescent="0.55000000000000004">
      <c r="A136">
        <v>1772068800</v>
      </c>
      <c r="B136" t="s">
        <v>6</v>
      </c>
      <c r="C136" t="s">
        <v>7</v>
      </c>
      <c r="D136">
        <v>5186.05</v>
      </c>
      <c r="E136">
        <v>5185.56736</v>
      </c>
      <c r="F136">
        <v>5186.1832999999997</v>
      </c>
      <c r="H136" s="1">
        <f t="shared" si="6"/>
        <v>46079.055555555555</v>
      </c>
      <c r="I136" s="1">
        <f t="shared" si="7"/>
        <v>46079.055555555555</v>
      </c>
      <c r="J136">
        <f t="shared" si="8"/>
        <v>1772068800</v>
      </c>
    </row>
    <row r="137" spans="1:10" x14ac:dyDescent="0.55000000000000004">
      <c r="A137">
        <v>1772069100</v>
      </c>
      <c r="B137" t="s">
        <v>6</v>
      </c>
      <c r="C137" t="s">
        <v>7</v>
      </c>
      <c r="D137">
        <v>5180.54</v>
      </c>
      <c r="E137">
        <v>5185.6213299999999</v>
      </c>
      <c r="F137">
        <v>5185.9023200000001</v>
      </c>
      <c r="H137" s="1">
        <f t="shared" si="6"/>
        <v>46079.059027777781</v>
      </c>
      <c r="I137" s="1">
        <f t="shared" si="7"/>
        <v>46079.059027777781</v>
      </c>
      <c r="J137">
        <f t="shared" si="8"/>
        <v>1772069100</v>
      </c>
    </row>
    <row r="138" spans="1:10" x14ac:dyDescent="0.55000000000000004">
      <c r="A138">
        <v>1772069400</v>
      </c>
      <c r="B138" t="s">
        <v>6</v>
      </c>
      <c r="C138" t="s">
        <v>7</v>
      </c>
      <c r="D138">
        <v>5187.99</v>
      </c>
      <c r="E138">
        <v>5186.3205799999996</v>
      </c>
      <c r="F138">
        <v>5186.1114500000003</v>
      </c>
      <c r="H138" s="1">
        <f t="shared" si="6"/>
        <v>46079.0625</v>
      </c>
      <c r="I138" s="1">
        <f t="shared" si="7"/>
        <v>46079.0625</v>
      </c>
      <c r="J138">
        <f t="shared" si="8"/>
        <v>1772069400</v>
      </c>
    </row>
    <row r="139" spans="1:10" x14ac:dyDescent="0.55000000000000004">
      <c r="A139">
        <v>1772069700</v>
      </c>
      <c r="B139" t="s">
        <v>6</v>
      </c>
      <c r="C139" t="s">
        <v>7</v>
      </c>
      <c r="D139">
        <v>5185.42</v>
      </c>
      <c r="E139">
        <v>5187.3405199999997</v>
      </c>
      <c r="F139">
        <v>5186.7259899999999</v>
      </c>
      <c r="H139" s="1">
        <f t="shared" si="6"/>
        <v>46079.065972222219</v>
      </c>
      <c r="I139" s="1">
        <f t="shared" si="7"/>
        <v>46079.065972222219</v>
      </c>
      <c r="J139">
        <f t="shared" si="8"/>
        <v>1772069700</v>
      </c>
    </row>
    <row r="140" spans="1:10" x14ac:dyDescent="0.55000000000000004">
      <c r="A140">
        <v>1772070000</v>
      </c>
      <c r="B140" t="s">
        <v>6</v>
      </c>
      <c r="C140" t="s">
        <v>7</v>
      </c>
      <c r="D140">
        <v>5189.54</v>
      </c>
      <c r="E140">
        <v>5188.5525799999996</v>
      </c>
      <c r="F140">
        <v>5187.6392900000001</v>
      </c>
      <c r="H140" s="1">
        <f t="shared" si="6"/>
        <v>46079.069444444445</v>
      </c>
      <c r="I140" s="1">
        <f t="shared" si="7"/>
        <v>46079.069444444445</v>
      </c>
      <c r="J140">
        <f t="shared" si="8"/>
        <v>1772070000</v>
      </c>
    </row>
    <row r="141" spans="1:10" x14ac:dyDescent="0.55000000000000004">
      <c r="A141">
        <v>1772070300</v>
      </c>
      <c r="B141" t="s">
        <v>6</v>
      </c>
      <c r="C141" t="s">
        <v>7</v>
      </c>
      <c r="D141">
        <v>5189.93</v>
      </c>
      <c r="E141">
        <v>5189.63177</v>
      </c>
      <c r="F141">
        <v>5188.6355299999996</v>
      </c>
      <c r="H141" s="1">
        <f t="shared" si="6"/>
        <v>46079.072916666672</v>
      </c>
      <c r="I141" s="1">
        <f t="shared" si="7"/>
        <v>46079.072916666664</v>
      </c>
      <c r="J141">
        <f t="shared" si="8"/>
        <v>1772070300</v>
      </c>
    </row>
    <row r="142" spans="1:10" x14ac:dyDescent="0.55000000000000004">
      <c r="A142">
        <v>1772070600</v>
      </c>
      <c r="B142" t="s">
        <v>6</v>
      </c>
      <c r="C142" t="s">
        <v>7</v>
      </c>
      <c r="D142">
        <v>5191.16</v>
      </c>
      <c r="E142">
        <v>5190.3365299999996</v>
      </c>
      <c r="F142">
        <v>5189.48603</v>
      </c>
      <c r="H142" s="1">
        <f t="shared" si="6"/>
        <v>46079.076388888891</v>
      </c>
      <c r="I142" s="1">
        <f t="shared" si="7"/>
        <v>46079.076388888891</v>
      </c>
      <c r="J142">
        <f t="shared" si="8"/>
        <v>1772070600</v>
      </c>
    </row>
    <row r="143" spans="1:10" x14ac:dyDescent="0.55000000000000004">
      <c r="A143">
        <v>1772070900</v>
      </c>
      <c r="B143" t="s">
        <v>6</v>
      </c>
      <c r="C143" t="s">
        <v>7</v>
      </c>
      <c r="D143">
        <v>5191.71</v>
      </c>
      <c r="E143">
        <v>5190.4504299999999</v>
      </c>
      <c r="F143">
        <v>5189.9682300000004</v>
      </c>
      <c r="H143" s="1">
        <f t="shared" si="6"/>
        <v>46079.079861111109</v>
      </c>
      <c r="I143" s="1">
        <f t="shared" si="7"/>
        <v>46079.079861111109</v>
      </c>
      <c r="J143">
        <f t="shared" si="8"/>
        <v>1772070900</v>
      </c>
    </row>
    <row r="144" spans="1:10" x14ac:dyDescent="0.55000000000000004">
      <c r="A144">
        <v>1772071200</v>
      </c>
      <c r="B144" t="s">
        <v>6</v>
      </c>
      <c r="C144" t="s">
        <v>7</v>
      </c>
      <c r="D144">
        <v>5190.17</v>
      </c>
      <c r="E144">
        <v>5189.84825</v>
      </c>
      <c r="F144">
        <v>5189.9082399999998</v>
      </c>
      <c r="H144" s="1">
        <f t="shared" si="6"/>
        <v>46079.083333333328</v>
      </c>
      <c r="I144" s="1">
        <f t="shared" si="7"/>
        <v>46079.083333333336</v>
      </c>
      <c r="J144">
        <f t="shared" si="8"/>
        <v>1772071200</v>
      </c>
    </row>
    <row r="145" spans="1:10" x14ac:dyDescent="0.55000000000000004">
      <c r="A145">
        <v>1772071500</v>
      </c>
      <c r="B145" t="s">
        <v>6</v>
      </c>
      <c r="C145" t="s">
        <v>7</v>
      </c>
      <c r="D145">
        <v>5187.26</v>
      </c>
      <c r="E145">
        <v>5188.5621499999997</v>
      </c>
      <c r="F145">
        <v>5189.2351900000003</v>
      </c>
      <c r="H145" s="1">
        <f t="shared" si="6"/>
        <v>46079.086805555555</v>
      </c>
      <c r="I145" s="1">
        <f t="shared" si="7"/>
        <v>46079.086805555555</v>
      </c>
      <c r="J145">
        <f t="shared" si="8"/>
        <v>1772071500</v>
      </c>
    </row>
    <row r="146" spans="1:10" x14ac:dyDescent="0.55000000000000004">
      <c r="A146">
        <v>1772071800</v>
      </c>
      <c r="B146" t="s">
        <v>6</v>
      </c>
      <c r="C146" t="s">
        <v>7</v>
      </c>
      <c r="D146">
        <v>5183.0600000000004</v>
      </c>
      <c r="E146">
        <v>5186.7647900000002</v>
      </c>
      <c r="F146">
        <v>5187.9999900000003</v>
      </c>
      <c r="H146" s="1">
        <f t="shared" si="6"/>
        <v>46079.090277777781</v>
      </c>
      <c r="I146" s="1">
        <f t="shared" si="7"/>
        <v>46079.090277777781</v>
      </c>
      <c r="J146">
        <f t="shared" si="8"/>
        <v>1772071800</v>
      </c>
    </row>
    <row r="147" spans="1:10" x14ac:dyDescent="0.55000000000000004">
      <c r="A147">
        <v>1772072100</v>
      </c>
      <c r="B147" t="s">
        <v>6</v>
      </c>
      <c r="C147" t="s">
        <v>7</v>
      </c>
      <c r="D147">
        <v>5188.25</v>
      </c>
      <c r="E147">
        <v>5184.7471800000003</v>
      </c>
      <c r="F147">
        <v>5186.3735900000001</v>
      </c>
      <c r="H147" s="1">
        <f t="shared" si="6"/>
        <v>46079.09375</v>
      </c>
      <c r="I147" s="1">
        <f t="shared" si="7"/>
        <v>46079.09375</v>
      </c>
      <c r="J147">
        <f t="shared" si="8"/>
        <v>1772072100</v>
      </c>
    </row>
    <row r="148" spans="1:10" x14ac:dyDescent="0.55000000000000004">
      <c r="A148">
        <v>1772072400</v>
      </c>
      <c r="B148" t="s">
        <v>6</v>
      </c>
      <c r="C148" t="s">
        <v>7</v>
      </c>
      <c r="D148">
        <v>5183.4399999999996</v>
      </c>
      <c r="E148">
        <v>5182.6210300000002</v>
      </c>
      <c r="F148">
        <v>5184.4973099999997</v>
      </c>
      <c r="H148" s="1">
        <f t="shared" si="6"/>
        <v>46079.097222222219</v>
      </c>
      <c r="I148" s="1">
        <f t="shared" si="7"/>
        <v>46079.097222222219</v>
      </c>
      <c r="J148">
        <f t="shared" si="8"/>
        <v>1772072400</v>
      </c>
    </row>
    <row r="149" spans="1:10" x14ac:dyDescent="0.55000000000000004">
      <c r="A149">
        <v>1772072700</v>
      </c>
      <c r="B149" t="s">
        <v>6</v>
      </c>
      <c r="C149" t="s">
        <v>7</v>
      </c>
      <c r="D149">
        <v>5180.79</v>
      </c>
      <c r="E149">
        <v>5180.77934</v>
      </c>
      <c r="F149">
        <v>5182.63832</v>
      </c>
      <c r="H149" s="1">
        <f t="shared" si="6"/>
        <v>46079.100694444445</v>
      </c>
      <c r="I149" s="1">
        <f t="shared" si="7"/>
        <v>46079.100694444445</v>
      </c>
      <c r="J149">
        <f t="shared" si="8"/>
        <v>1772072700</v>
      </c>
    </row>
    <row r="150" spans="1:10" x14ac:dyDescent="0.55000000000000004">
      <c r="A150">
        <v>1772073000</v>
      </c>
      <c r="B150" t="s">
        <v>6</v>
      </c>
      <c r="C150" t="s">
        <v>7</v>
      </c>
      <c r="D150">
        <v>5178.87</v>
      </c>
      <c r="E150">
        <v>5179.5485900000003</v>
      </c>
      <c r="F150">
        <v>5181.0934600000001</v>
      </c>
      <c r="H150" s="1">
        <f t="shared" si="6"/>
        <v>46079.104166666672</v>
      </c>
      <c r="I150" s="1">
        <f t="shared" si="7"/>
        <v>46079.104166666664</v>
      </c>
      <c r="J150">
        <f t="shared" si="8"/>
        <v>1772073000</v>
      </c>
    </row>
    <row r="151" spans="1:10" x14ac:dyDescent="0.55000000000000004">
      <c r="A151">
        <v>1772073300</v>
      </c>
      <c r="B151" t="s">
        <v>6</v>
      </c>
      <c r="C151" t="s">
        <v>7</v>
      </c>
      <c r="D151">
        <v>5180.5200000000004</v>
      </c>
      <c r="E151">
        <v>5179.1472400000002</v>
      </c>
      <c r="F151">
        <v>5180.1203500000001</v>
      </c>
      <c r="H151" s="1">
        <f t="shared" si="6"/>
        <v>46079.107638888891</v>
      </c>
      <c r="I151" s="1">
        <f t="shared" si="7"/>
        <v>46079.107638888891</v>
      </c>
      <c r="J151">
        <f t="shared" si="8"/>
        <v>1772073300</v>
      </c>
    </row>
    <row r="152" spans="1:10" x14ac:dyDescent="0.55000000000000004">
      <c r="A152">
        <v>1772073600</v>
      </c>
      <c r="B152" t="s">
        <v>6</v>
      </c>
      <c r="C152" t="s">
        <v>7</v>
      </c>
      <c r="D152">
        <v>5176.09</v>
      </c>
      <c r="E152">
        <v>5179.5730199999998</v>
      </c>
      <c r="F152">
        <v>5179.8466900000003</v>
      </c>
      <c r="H152" s="1">
        <f t="shared" si="6"/>
        <v>46079.111111111109</v>
      </c>
      <c r="I152" s="1">
        <f t="shared" si="7"/>
        <v>46079.111111111109</v>
      </c>
      <c r="J152">
        <f t="shared" si="8"/>
        <v>1772073600</v>
      </c>
    </row>
    <row r="153" spans="1:10" x14ac:dyDescent="0.55000000000000004">
      <c r="A153">
        <v>1772073900</v>
      </c>
      <c r="B153" t="s">
        <v>6</v>
      </c>
      <c r="C153" t="s">
        <v>7</v>
      </c>
      <c r="D153">
        <v>5180.78</v>
      </c>
      <c r="E153">
        <v>5180.8447800000004</v>
      </c>
      <c r="F153">
        <v>5180.34573</v>
      </c>
      <c r="H153" s="1">
        <f t="shared" si="6"/>
        <v>46079.114583333328</v>
      </c>
      <c r="I153" s="1">
        <f t="shared" si="7"/>
        <v>46079.114583333336</v>
      </c>
      <c r="J153">
        <f t="shared" si="8"/>
        <v>1772073900</v>
      </c>
    </row>
    <row r="154" spans="1:10" x14ac:dyDescent="0.55000000000000004">
      <c r="A154">
        <v>1772074200</v>
      </c>
      <c r="B154" t="s">
        <v>6</v>
      </c>
      <c r="C154" t="s">
        <v>7</v>
      </c>
      <c r="D154">
        <v>5184.6899999999996</v>
      </c>
      <c r="E154">
        <v>5182.6275500000002</v>
      </c>
      <c r="F154">
        <v>5181.4866400000001</v>
      </c>
      <c r="H154" s="1">
        <f t="shared" si="6"/>
        <v>46079.118055555555</v>
      </c>
      <c r="I154" s="1">
        <f t="shared" si="7"/>
        <v>46079.118055555555</v>
      </c>
      <c r="J154">
        <f t="shared" si="8"/>
        <v>1772074200</v>
      </c>
    </row>
    <row r="155" spans="1:10" x14ac:dyDescent="0.55000000000000004">
      <c r="A155">
        <v>1772074500</v>
      </c>
      <c r="B155" t="s">
        <v>6</v>
      </c>
      <c r="C155" t="s">
        <v>7</v>
      </c>
      <c r="D155">
        <v>5184.34</v>
      </c>
      <c r="E155">
        <v>5184.5319300000001</v>
      </c>
      <c r="F155">
        <v>5183.0092800000002</v>
      </c>
      <c r="H155" s="1">
        <f t="shared" si="6"/>
        <v>46079.121527777781</v>
      </c>
      <c r="I155" s="1">
        <f t="shared" si="7"/>
        <v>46079.121527777781</v>
      </c>
      <c r="J155">
        <f t="shared" si="8"/>
        <v>1772074500</v>
      </c>
    </row>
    <row r="156" spans="1:10" x14ac:dyDescent="0.55000000000000004">
      <c r="A156">
        <v>1772074800</v>
      </c>
      <c r="B156" t="s">
        <v>6</v>
      </c>
      <c r="C156" t="s">
        <v>7</v>
      </c>
      <c r="D156">
        <v>5187.4399999999996</v>
      </c>
      <c r="E156">
        <v>5186.3059199999998</v>
      </c>
      <c r="F156">
        <v>5184.6575999999995</v>
      </c>
      <c r="H156" s="1">
        <f t="shared" si="6"/>
        <v>46079.125</v>
      </c>
      <c r="I156" s="1">
        <f t="shared" si="7"/>
        <v>46079.125</v>
      </c>
      <c r="J156">
        <f t="shared" si="8"/>
        <v>1772074800</v>
      </c>
    </row>
    <row r="157" spans="1:10" x14ac:dyDescent="0.55000000000000004">
      <c r="A157">
        <v>1772075100</v>
      </c>
      <c r="B157" t="s">
        <v>6</v>
      </c>
      <c r="C157" t="s">
        <v>7</v>
      </c>
      <c r="D157">
        <v>5185.97</v>
      </c>
      <c r="E157">
        <v>5187.6740200000004</v>
      </c>
      <c r="F157">
        <v>5186.1658100000004</v>
      </c>
      <c r="H157" s="1">
        <f t="shared" si="6"/>
        <v>46079.128472222219</v>
      </c>
      <c r="I157" s="1">
        <f t="shared" si="7"/>
        <v>46079.128472222219</v>
      </c>
      <c r="J157">
        <f t="shared" si="8"/>
        <v>1772075100</v>
      </c>
    </row>
    <row r="158" spans="1:10" x14ac:dyDescent="0.55000000000000004">
      <c r="A158">
        <v>1772075400</v>
      </c>
      <c r="B158" t="s">
        <v>6</v>
      </c>
      <c r="C158" t="s">
        <v>7</v>
      </c>
      <c r="D158">
        <v>5187.26</v>
      </c>
      <c r="E158">
        <v>5188.5767800000003</v>
      </c>
      <c r="F158">
        <v>5187.3712999999998</v>
      </c>
      <c r="H158" s="1">
        <f t="shared" si="6"/>
        <v>46079.131944444445</v>
      </c>
      <c r="I158" s="1">
        <f t="shared" si="7"/>
        <v>46079.131944444445</v>
      </c>
      <c r="J158">
        <f t="shared" si="8"/>
        <v>1772075400</v>
      </c>
    </row>
    <row r="159" spans="1:10" x14ac:dyDescent="0.55000000000000004">
      <c r="A159">
        <v>1772075700</v>
      </c>
      <c r="B159" t="s">
        <v>6</v>
      </c>
      <c r="C159" t="s">
        <v>7</v>
      </c>
      <c r="D159">
        <v>5190.1899999999996</v>
      </c>
      <c r="E159">
        <v>5188.9750400000003</v>
      </c>
      <c r="F159">
        <v>5188.17317</v>
      </c>
      <c r="H159" s="1">
        <f t="shared" si="6"/>
        <v>46079.135416666672</v>
      </c>
      <c r="I159" s="1">
        <f t="shared" si="7"/>
        <v>46079.135416666664</v>
      </c>
      <c r="J159">
        <f t="shared" si="8"/>
        <v>1772075700</v>
      </c>
    </row>
    <row r="160" spans="1:10" x14ac:dyDescent="0.55000000000000004">
      <c r="A160">
        <v>1772076000</v>
      </c>
      <c r="B160" t="s">
        <v>6</v>
      </c>
      <c r="C160" t="s">
        <v>7</v>
      </c>
      <c r="D160">
        <v>5191.04</v>
      </c>
      <c r="E160">
        <v>5188.90391</v>
      </c>
      <c r="F160">
        <v>5188.5385399999996</v>
      </c>
      <c r="H160" s="1">
        <f t="shared" si="6"/>
        <v>46079.138888888891</v>
      </c>
      <c r="I160" s="1">
        <f t="shared" si="7"/>
        <v>46079.138888888891</v>
      </c>
      <c r="J160">
        <f t="shared" si="8"/>
        <v>1772076000</v>
      </c>
    </row>
    <row r="161" spans="1:10" x14ac:dyDescent="0.55000000000000004">
      <c r="A161">
        <v>1772076300</v>
      </c>
      <c r="B161" t="s">
        <v>6</v>
      </c>
      <c r="C161" t="s">
        <v>7</v>
      </c>
      <c r="D161">
        <v>5188.3500000000004</v>
      </c>
      <c r="E161">
        <v>5188.5233900000003</v>
      </c>
      <c r="F161">
        <v>5188.5309600000001</v>
      </c>
      <c r="H161" s="1">
        <f t="shared" si="6"/>
        <v>46079.142361111109</v>
      </c>
      <c r="I161" s="1">
        <f t="shared" si="7"/>
        <v>46079.142361111109</v>
      </c>
      <c r="J161">
        <f t="shared" si="8"/>
        <v>1772076300</v>
      </c>
    </row>
    <row r="162" spans="1:10" x14ac:dyDescent="0.55000000000000004">
      <c r="A162">
        <v>1772076600</v>
      </c>
      <c r="B162" t="s">
        <v>6</v>
      </c>
      <c r="C162" t="s">
        <v>7</v>
      </c>
      <c r="D162">
        <v>5188.5600000000004</v>
      </c>
      <c r="E162">
        <v>5188.1372899999997</v>
      </c>
      <c r="F162">
        <v>5188.3341300000002</v>
      </c>
      <c r="H162" s="1">
        <f t="shared" si="6"/>
        <v>46079.145833333328</v>
      </c>
      <c r="I162" s="1">
        <f t="shared" si="7"/>
        <v>46079.145833333336</v>
      </c>
      <c r="J162">
        <f t="shared" si="8"/>
        <v>1772076600</v>
      </c>
    </row>
    <row r="163" spans="1:10" x14ac:dyDescent="0.55000000000000004">
      <c r="A163">
        <v>1772076900</v>
      </c>
      <c r="B163" t="s">
        <v>6</v>
      </c>
      <c r="C163" t="s">
        <v>7</v>
      </c>
      <c r="D163">
        <v>5186.58</v>
      </c>
      <c r="E163">
        <v>5187.9687700000004</v>
      </c>
      <c r="F163">
        <v>5188.1514500000003</v>
      </c>
      <c r="H163" s="1">
        <f t="shared" si="6"/>
        <v>46079.149305555555</v>
      </c>
      <c r="I163" s="1">
        <f t="shared" si="7"/>
        <v>46079.149305555555</v>
      </c>
      <c r="J163">
        <f t="shared" si="8"/>
        <v>1772076900</v>
      </c>
    </row>
    <row r="164" spans="1:10" x14ac:dyDescent="0.55000000000000004">
      <c r="A164">
        <v>1772077200</v>
      </c>
      <c r="B164" t="s">
        <v>6</v>
      </c>
      <c r="C164" t="s">
        <v>7</v>
      </c>
      <c r="D164">
        <v>5186.18</v>
      </c>
      <c r="E164">
        <v>5188.2540799999997</v>
      </c>
      <c r="F164">
        <v>5188.2027600000001</v>
      </c>
      <c r="H164" s="1">
        <f t="shared" si="6"/>
        <v>46079.152777777781</v>
      </c>
      <c r="I164" s="1">
        <f t="shared" si="7"/>
        <v>46079.152777777781</v>
      </c>
      <c r="J164">
        <f t="shared" si="8"/>
        <v>1772077200</v>
      </c>
    </row>
    <row r="165" spans="1:10" x14ac:dyDescent="0.55000000000000004">
      <c r="A165">
        <v>1772077500</v>
      </c>
      <c r="B165" t="s">
        <v>6</v>
      </c>
      <c r="C165" t="s">
        <v>7</v>
      </c>
      <c r="D165">
        <v>5188.6099999999997</v>
      </c>
      <c r="E165">
        <v>5189.0796600000003</v>
      </c>
      <c r="F165">
        <v>5188.6412099999998</v>
      </c>
      <c r="H165" s="1">
        <f t="shared" si="6"/>
        <v>46079.15625</v>
      </c>
      <c r="I165" s="1">
        <f t="shared" si="7"/>
        <v>46079.15625</v>
      </c>
      <c r="J165">
        <f t="shared" si="8"/>
        <v>1772077500</v>
      </c>
    </row>
    <row r="166" spans="1:10" x14ac:dyDescent="0.55000000000000004">
      <c r="A166">
        <v>1772077800</v>
      </c>
      <c r="B166" t="s">
        <v>6</v>
      </c>
      <c r="C166" t="s">
        <v>7</v>
      </c>
      <c r="D166">
        <v>5191.34</v>
      </c>
      <c r="E166">
        <v>5190.3456399999995</v>
      </c>
      <c r="F166">
        <v>5189.4934199999998</v>
      </c>
      <c r="H166" s="1">
        <f t="shared" si="6"/>
        <v>46079.159722222219</v>
      </c>
      <c r="I166" s="1">
        <f t="shared" si="7"/>
        <v>46079.159722222219</v>
      </c>
      <c r="J166">
        <f t="shared" si="8"/>
        <v>1772077800</v>
      </c>
    </row>
    <row r="167" spans="1:10" x14ac:dyDescent="0.55000000000000004">
      <c r="A167">
        <v>1772078100</v>
      </c>
      <c r="B167" t="s">
        <v>6</v>
      </c>
      <c r="C167" t="s">
        <v>7</v>
      </c>
      <c r="D167">
        <v>5192.63</v>
      </c>
      <c r="E167">
        <v>5191.8522499999999</v>
      </c>
      <c r="F167">
        <v>5190.6728400000002</v>
      </c>
      <c r="H167" s="1">
        <f t="shared" si="6"/>
        <v>46079.163194444445</v>
      </c>
      <c r="I167" s="1">
        <f t="shared" si="7"/>
        <v>46079.163194444445</v>
      </c>
      <c r="J167">
        <f t="shared" si="8"/>
        <v>1772078100</v>
      </c>
    </row>
    <row r="168" spans="1:10" x14ac:dyDescent="0.55000000000000004">
      <c r="A168">
        <v>1772078400</v>
      </c>
      <c r="B168" t="s">
        <v>6</v>
      </c>
      <c r="C168" t="s">
        <v>7</v>
      </c>
      <c r="D168">
        <v>5194.08</v>
      </c>
      <c r="E168">
        <v>5193.3862399999998</v>
      </c>
      <c r="F168">
        <v>5192.0295400000005</v>
      </c>
      <c r="H168" s="1">
        <f t="shared" si="6"/>
        <v>46079.166666666672</v>
      </c>
      <c r="I168" s="1">
        <f t="shared" si="7"/>
        <v>46079.166666666664</v>
      </c>
      <c r="J168">
        <f t="shared" si="8"/>
        <v>1772078400</v>
      </c>
    </row>
    <row r="169" spans="1:10" x14ac:dyDescent="0.55000000000000004">
      <c r="A169">
        <v>1772078700</v>
      </c>
      <c r="B169" t="s">
        <v>6</v>
      </c>
      <c r="C169" t="s">
        <v>7</v>
      </c>
      <c r="D169">
        <v>5195.76</v>
      </c>
      <c r="E169">
        <v>5194.6911600000003</v>
      </c>
      <c r="F169">
        <v>5193.3603499999999</v>
      </c>
      <c r="H169" s="1">
        <f t="shared" si="6"/>
        <v>46079.170138888891</v>
      </c>
      <c r="I169" s="1">
        <f t="shared" si="7"/>
        <v>46079.170138888891</v>
      </c>
      <c r="J169">
        <f t="shared" si="8"/>
        <v>1772078700</v>
      </c>
    </row>
    <row r="170" spans="1:10" x14ac:dyDescent="0.55000000000000004">
      <c r="A170">
        <v>1772079000</v>
      </c>
      <c r="B170" t="s">
        <v>6</v>
      </c>
      <c r="C170" t="s">
        <v>7</v>
      </c>
      <c r="D170">
        <v>5196.8</v>
      </c>
      <c r="E170">
        <v>5195.5563599999996</v>
      </c>
      <c r="F170">
        <v>5194.4583499999999</v>
      </c>
      <c r="H170" s="1">
        <f t="shared" si="6"/>
        <v>46079.173611111109</v>
      </c>
      <c r="I170" s="1">
        <f t="shared" si="7"/>
        <v>46079.173611111109</v>
      </c>
      <c r="J170">
        <f t="shared" si="8"/>
        <v>1772079000</v>
      </c>
    </row>
    <row r="171" spans="1:10" x14ac:dyDescent="0.55000000000000004">
      <c r="A171">
        <v>1772079300</v>
      </c>
      <c r="B171" t="s">
        <v>6</v>
      </c>
      <c r="C171" t="s">
        <v>7</v>
      </c>
      <c r="D171">
        <v>5193.83</v>
      </c>
      <c r="E171">
        <v>5195.8564800000004</v>
      </c>
      <c r="F171">
        <v>5195.1574199999995</v>
      </c>
      <c r="H171" s="1">
        <f t="shared" si="6"/>
        <v>46079.177083333328</v>
      </c>
      <c r="I171" s="1">
        <f t="shared" si="7"/>
        <v>46079.177083333336</v>
      </c>
      <c r="J171">
        <f t="shared" si="8"/>
        <v>1772079300</v>
      </c>
    </row>
    <row r="172" spans="1:10" x14ac:dyDescent="0.55000000000000004">
      <c r="A172">
        <v>1772079600</v>
      </c>
      <c r="B172" t="s">
        <v>6</v>
      </c>
      <c r="C172" t="s">
        <v>7</v>
      </c>
      <c r="D172">
        <v>5193.75</v>
      </c>
      <c r="E172">
        <v>5195.6751400000003</v>
      </c>
      <c r="F172">
        <v>5195.4162800000004</v>
      </c>
      <c r="H172" s="1">
        <f t="shared" si="6"/>
        <v>46079.180555555555</v>
      </c>
      <c r="I172" s="1">
        <f t="shared" si="7"/>
        <v>46079.180555555555</v>
      </c>
      <c r="J172">
        <f t="shared" si="8"/>
        <v>1772079600</v>
      </c>
    </row>
    <row r="173" spans="1:10" x14ac:dyDescent="0.55000000000000004">
      <c r="A173">
        <v>1772079900</v>
      </c>
      <c r="B173" t="s">
        <v>6</v>
      </c>
      <c r="C173" t="s">
        <v>7</v>
      </c>
      <c r="D173">
        <v>5194.13</v>
      </c>
      <c r="E173">
        <v>5195.1001200000001</v>
      </c>
      <c r="F173">
        <v>5195.2582000000002</v>
      </c>
      <c r="H173" s="1">
        <f t="shared" si="6"/>
        <v>46079.184027777781</v>
      </c>
      <c r="I173" s="1">
        <f t="shared" si="7"/>
        <v>46079.184027777781</v>
      </c>
      <c r="J173">
        <f t="shared" si="8"/>
        <v>1772079900</v>
      </c>
    </row>
    <row r="174" spans="1:10" x14ac:dyDescent="0.55000000000000004">
      <c r="A174">
        <v>1772080200</v>
      </c>
      <c r="B174" t="s">
        <v>6</v>
      </c>
      <c r="C174" t="s">
        <v>7</v>
      </c>
      <c r="D174">
        <v>5194.8599999999997</v>
      </c>
      <c r="E174">
        <v>5194.2746699999998</v>
      </c>
      <c r="F174">
        <v>5194.7664299999997</v>
      </c>
      <c r="H174" s="1">
        <f t="shared" si="6"/>
        <v>46079.1875</v>
      </c>
      <c r="I174" s="1">
        <f t="shared" si="7"/>
        <v>46079.1875</v>
      </c>
      <c r="J174">
        <f t="shared" si="8"/>
        <v>1772080200</v>
      </c>
    </row>
    <row r="175" spans="1:10" x14ac:dyDescent="0.55000000000000004">
      <c r="A175">
        <v>1772080500</v>
      </c>
      <c r="B175" t="s">
        <v>6</v>
      </c>
      <c r="C175" t="s">
        <v>7</v>
      </c>
      <c r="D175">
        <v>5195.3999999999996</v>
      </c>
      <c r="E175">
        <v>5193.3845600000004</v>
      </c>
      <c r="F175">
        <v>5194.0754999999999</v>
      </c>
      <c r="H175" s="1">
        <f t="shared" si="6"/>
        <v>46079.190972222219</v>
      </c>
      <c r="I175" s="1">
        <f t="shared" si="7"/>
        <v>46079.190972222219</v>
      </c>
      <c r="J175">
        <f t="shared" si="8"/>
        <v>1772080500</v>
      </c>
    </row>
    <row r="176" spans="1:10" x14ac:dyDescent="0.55000000000000004">
      <c r="A176">
        <v>1772080800</v>
      </c>
      <c r="B176" t="s">
        <v>6</v>
      </c>
      <c r="C176" t="s">
        <v>7</v>
      </c>
      <c r="D176">
        <v>5194.26</v>
      </c>
      <c r="E176">
        <v>5192.6406399999996</v>
      </c>
      <c r="F176">
        <v>5193.3580700000002</v>
      </c>
      <c r="H176" s="1">
        <f t="shared" si="6"/>
        <v>46079.194444444445</v>
      </c>
      <c r="I176" s="1">
        <f t="shared" si="7"/>
        <v>46079.194444444445</v>
      </c>
      <c r="J176">
        <f t="shared" si="8"/>
        <v>1772080800</v>
      </c>
    </row>
    <row r="177" spans="1:10" x14ac:dyDescent="0.55000000000000004">
      <c r="A177">
        <v>1772081100</v>
      </c>
      <c r="B177" t="s">
        <v>6</v>
      </c>
      <c r="C177" t="s">
        <v>7</v>
      </c>
      <c r="D177">
        <v>5191.38</v>
      </c>
      <c r="E177">
        <v>5192.2647100000004</v>
      </c>
      <c r="F177">
        <v>5192.8113899999998</v>
      </c>
      <c r="H177" s="1">
        <f t="shared" si="6"/>
        <v>46079.197916666672</v>
      </c>
      <c r="I177" s="1">
        <f t="shared" si="7"/>
        <v>46079.197916666664</v>
      </c>
      <c r="J177">
        <f t="shared" si="8"/>
        <v>1772081100</v>
      </c>
    </row>
    <row r="178" spans="1:10" x14ac:dyDescent="0.55000000000000004">
      <c r="A178">
        <v>1772081400</v>
      </c>
      <c r="B178" t="s">
        <v>6</v>
      </c>
      <c r="C178" t="s">
        <v>7</v>
      </c>
      <c r="D178">
        <v>5192.6099999999997</v>
      </c>
      <c r="E178">
        <v>5192.4526699999997</v>
      </c>
      <c r="F178">
        <v>5192.6320299999998</v>
      </c>
      <c r="H178" s="1">
        <f t="shared" si="6"/>
        <v>46079.201388888891</v>
      </c>
      <c r="I178" s="1">
        <f t="shared" si="7"/>
        <v>46079.201388888891</v>
      </c>
      <c r="J178">
        <f t="shared" si="8"/>
        <v>1772081400</v>
      </c>
    </row>
    <row r="179" spans="1:10" x14ac:dyDescent="0.55000000000000004">
      <c r="A179">
        <v>1772081700</v>
      </c>
      <c r="B179" t="s">
        <v>6</v>
      </c>
      <c r="C179" t="s">
        <v>7</v>
      </c>
      <c r="D179">
        <v>5192.6899999999996</v>
      </c>
      <c r="E179">
        <v>5193.2141199999996</v>
      </c>
      <c r="F179">
        <v>5192.9230699999998</v>
      </c>
      <c r="H179" s="1">
        <f t="shared" si="6"/>
        <v>46079.204861111109</v>
      </c>
      <c r="I179" s="1">
        <f t="shared" si="7"/>
        <v>46079.204861111109</v>
      </c>
      <c r="J179">
        <f t="shared" si="8"/>
        <v>1772081700</v>
      </c>
    </row>
    <row r="180" spans="1:10" x14ac:dyDescent="0.55000000000000004">
      <c r="A180">
        <v>1772082000</v>
      </c>
      <c r="B180" t="s">
        <v>6</v>
      </c>
      <c r="C180" t="s">
        <v>7</v>
      </c>
      <c r="D180">
        <v>5193.25</v>
      </c>
      <c r="E180">
        <v>5194.4838399999999</v>
      </c>
      <c r="F180">
        <v>5193.70345</v>
      </c>
      <c r="H180" s="1">
        <f t="shared" si="6"/>
        <v>46079.208333333328</v>
      </c>
      <c r="I180" s="1">
        <f t="shared" si="7"/>
        <v>46079.208333333336</v>
      </c>
      <c r="J180">
        <f t="shared" si="8"/>
        <v>1772082000</v>
      </c>
    </row>
    <row r="181" spans="1:10" x14ac:dyDescent="0.55000000000000004">
      <c r="A181">
        <v>1772082300</v>
      </c>
      <c r="B181" t="s">
        <v>6</v>
      </c>
      <c r="C181" t="s">
        <v>7</v>
      </c>
      <c r="D181">
        <v>5194.54</v>
      </c>
      <c r="E181">
        <v>5196.0911800000003</v>
      </c>
      <c r="F181">
        <v>5194.89732</v>
      </c>
      <c r="H181" s="1">
        <f t="shared" si="6"/>
        <v>46079.211805555555</v>
      </c>
      <c r="I181" s="1">
        <f t="shared" si="7"/>
        <v>46079.211805555555</v>
      </c>
      <c r="J181">
        <f t="shared" si="8"/>
        <v>1772082300</v>
      </c>
    </row>
    <row r="182" spans="1:10" x14ac:dyDescent="0.55000000000000004">
      <c r="A182">
        <v>1772082600</v>
      </c>
      <c r="B182" t="s">
        <v>6</v>
      </c>
      <c r="C182" t="s">
        <v>7</v>
      </c>
      <c r="D182">
        <v>5197.8500000000004</v>
      </c>
      <c r="E182">
        <v>5197.7813299999998</v>
      </c>
      <c r="F182">
        <v>5196.33932</v>
      </c>
      <c r="H182" s="1">
        <f t="shared" si="6"/>
        <v>46079.215277777781</v>
      </c>
      <c r="I182" s="1">
        <f t="shared" si="7"/>
        <v>46079.215277777781</v>
      </c>
      <c r="J182">
        <f t="shared" si="8"/>
        <v>1772082600</v>
      </c>
    </row>
    <row r="183" spans="1:10" x14ac:dyDescent="0.55000000000000004">
      <c r="A183">
        <v>1772082900</v>
      </c>
      <c r="B183" t="s">
        <v>6</v>
      </c>
      <c r="C183" t="s">
        <v>7</v>
      </c>
      <c r="D183">
        <v>5199.82</v>
      </c>
      <c r="E183">
        <v>5199.2459500000004</v>
      </c>
      <c r="F183">
        <v>5197.7926399999997</v>
      </c>
      <c r="H183" s="1">
        <f t="shared" si="6"/>
        <v>46079.21875</v>
      </c>
      <c r="I183" s="1">
        <f t="shared" si="7"/>
        <v>46079.21875</v>
      </c>
      <c r="J183">
        <f t="shared" si="8"/>
        <v>1772082900</v>
      </c>
    </row>
    <row r="184" spans="1:10" x14ac:dyDescent="0.55000000000000004">
      <c r="A184">
        <v>1772083200</v>
      </c>
      <c r="B184" t="s">
        <v>6</v>
      </c>
      <c r="C184" t="s">
        <v>7</v>
      </c>
      <c r="D184">
        <v>5202.71</v>
      </c>
      <c r="E184">
        <v>5200.2420499999998</v>
      </c>
      <c r="F184">
        <v>5199.0173400000003</v>
      </c>
      <c r="H184" s="1">
        <f t="shared" si="6"/>
        <v>46079.222222222219</v>
      </c>
      <c r="I184" s="1">
        <f t="shared" si="7"/>
        <v>46079.222222222219</v>
      </c>
      <c r="J184">
        <f t="shared" si="8"/>
        <v>1772083200</v>
      </c>
    </row>
    <row r="185" spans="1:10" x14ac:dyDescent="0.55000000000000004">
      <c r="A185">
        <v>1772083500</v>
      </c>
      <c r="B185" t="s">
        <v>6</v>
      </c>
      <c r="C185" t="s">
        <v>7</v>
      </c>
      <c r="D185">
        <v>5200.41</v>
      </c>
      <c r="E185">
        <v>5200.5782099999997</v>
      </c>
      <c r="F185">
        <v>5199.7977700000001</v>
      </c>
      <c r="H185" s="1">
        <f t="shared" si="6"/>
        <v>46079.225694444445</v>
      </c>
      <c r="I185" s="1">
        <f t="shared" si="7"/>
        <v>46079.225694444445</v>
      </c>
      <c r="J185">
        <f t="shared" si="8"/>
        <v>1772083500</v>
      </c>
    </row>
    <row r="186" spans="1:10" x14ac:dyDescent="0.55000000000000004">
      <c r="A186">
        <v>1772083800</v>
      </c>
      <c r="B186" t="s">
        <v>6</v>
      </c>
      <c r="C186" t="s">
        <v>7</v>
      </c>
      <c r="D186">
        <v>5201.13</v>
      </c>
      <c r="E186">
        <v>5200.3155999999999</v>
      </c>
      <c r="F186">
        <v>5200.0566900000003</v>
      </c>
      <c r="H186" s="1">
        <f t="shared" si="6"/>
        <v>46079.229166666672</v>
      </c>
      <c r="I186" s="1">
        <f t="shared" si="7"/>
        <v>46079.229166666664</v>
      </c>
      <c r="J186">
        <f t="shared" si="8"/>
        <v>1772083800</v>
      </c>
    </row>
    <row r="187" spans="1:10" x14ac:dyDescent="0.55000000000000004">
      <c r="A187">
        <v>1772084100</v>
      </c>
      <c r="B187" t="s">
        <v>6</v>
      </c>
      <c r="C187" t="s">
        <v>7</v>
      </c>
      <c r="D187">
        <v>5199.26</v>
      </c>
      <c r="E187">
        <v>5199.5412500000002</v>
      </c>
      <c r="F187">
        <v>5199.7989699999998</v>
      </c>
      <c r="H187" s="1">
        <f t="shared" si="6"/>
        <v>46079.232638888891</v>
      </c>
      <c r="I187" s="1">
        <f t="shared" si="7"/>
        <v>46079.232638888891</v>
      </c>
      <c r="J187">
        <f t="shared" si="8"/>
        <v>1772084100</v>
      </c>
    </row>
    <row r="188" spans="1:10" x14ac:dyDescent="0.55000000000000004">
      <c r="A188">
        <v>1772084400</v>
      </c>
      <c r="B188" t="s">
        <v>6</v>
      </c>
      <c r="C188" t="s">
        <v>7</v>
      </c>
      <c r="D188">
        <v>5199.6899999999996</v>
      </c>
      <c r="E188">
        <v>5198.4792699999998</v>
      </c>
      <c r="F188">
        <v>5199.1391199999998</v>
      </c>
      <c r="H188" s="1">
        <f t="shared" si="6"/>
        <v>46079.236111111109</v>
      </c>
      <c r="I188" s="1">
        <f t="shared" si="7"/>
        <v>46079.236111111109</v>
      </c>
      <c r="J188">
        <f t="shared" si="8"/>
        <v>1772084400</v>
      </c>
    </row>
    <row r="189" spans="1:10" x14ac:dyDescent="0.55000000000000004">
      <c r="A189">
        <v>1772084700</v>
      </c>
      <c r="B189" t="s">
        <v>6</v>
      </c>
      <c r="C189" t="s">
        <v>7</v>
      </c>
      <c r="D189">
        <v>5193.88</v>
      </c>
      <c r="E189">
        <v>5197.3186299999998</v>
      </c>
      <c r="F189">
        <v>5198.2288699999999</v>
      </c>
      <c r="H189" s="1">
        <f t="shared" si="6"/>
        <v>46079.239583333328</v>
      </c>
      <c r="I189" s="1">
        <f t="shared" si="7"/>
        <v>46079.239583333336</v>
      </c>
      <c r="J189">
        <f t="shared" si="8"/>
        <v>1772084700</v>
      </c>
    </row>
    <row r="190" spans="1:10" x14ac:dyDescent="0.55000000000000004">
      <c r="A190">
        <v>1772085000</v>
      </c>
      <c r="B190" t="s">
        <v>6</v>
      </c>
      <c r="C190" t="s">
        <v>7</v>
      </c>
      <c r="D190">
        <v>5194.18</v>
      </c>
      <c r="E190">
        <v>5196.4073900000003</v>
      </c>
      <c r="F190">
        <v>5197.3181299999997</v>
      </c>
      <c r="H190" s="1">
        <f t="shared" si="6"/>
        <v>46079.243055555555</v>
      </c>
      <c r="I190" s="1">
        <f t="shared" si="7"/>
        <v>46079.243055555555</v>
      </c>
      <c r="J190">
        <f t="shared" si="8"/>
        <v>1772085000</v>
      </c>
    </row>
    <row r="191" spans="1:10" x14ac:dyDescent="0.55000000000000004">
      <c r="A191">
        <v>1772085300</v>
      </c>
      <c r="B191" t="s">
        <v>6</v>
      </c>
      <c r="C191" t="s">
        <v>7</v>
      </c>
      <c r="D191">
        <v>5198.46</v>
      </c>
      <c r="E191">
        <v>5195.86528</v>
      </c>
      <c r="F191">
        <v>5196.5917099999997</v>
      </c>
      <c r="H191" s="1">
        <f t="shared" si="6"/>
        <v>46079.246527777781</v>
      </c>
      <c r="I191" s="1">
        <f t="shared" si="7"/>
        <v>46079.246527777781</v>
      </c>
      <c r="J191">
        <f t="shared" si="8"/>
        <v>1772085300</v>
      </c>
    </row>
    <row r="192" spans="1:10" x14ac:dyDescent="0.55000000000000004">
      <c r="A192">
        <v>1772085600</v>
      </c>
      <c r="B192" t="s">
        <v>6</v>
      </c>
      <c r="C192" t="s">
        <v>7</v>
      </c>
      <c r="D192">
        <v>5193.7700000000004</v>
      </c>
      <c r="E192">
        <v>5195.6347500000002</v>
      </c>
      <c r="F192">
        <v>5196.1132299999999</v>
      </c>
      <c r="H192" s="1">
        <f t="shared" si="6"/>
        <v>46079.25</v>
      </c>
      <c r="I192" s="1">
        <f t="shared" si="7"/>
        <v>46079.25</v>
      </c>
      <c r="J192">
        <f t="shared" si="8"/>
        <v>1772085600</v>
      </c>
    </row>
    <row r="193" spans="1:10" x14ac:dyDescent="0.55000000000000004">
      <c r="A193">
        <v>1772085900</v>
      </c>
      <c r="B193" t="s">
        <v>6</v>
      </c>
      <c r="C193" t="s">
        <v>7</v>
      </c>
      <c r="D193">
        <v>5198.41</v>
      </c>
      <c r="E193">
        <v>5195.7973000000002</v>
      </c>
      <c r="F193">
        <v>5195.9552700000004</v>
      </c>
      <c r="H193" s="1">
        <f t="shared" si="6"/>
        <v>46079.253472222219</v>
      </c>
      <c r="I193" s="1">
        <f t="shared" si="7"/>
        <v>46079.253472222219</v>
      </c>
      <c r="J193">
        <f t="shared" si="8"/>
        <v>1772085900</v>
      </c>
    </row>
    <row r="194" spans="1:10" x14ac:dyDescent="0.55000000000000004">
      <c r="A194">
        <v>1772086200</v>
      </c>
      <c r="B194" t="s">
        <v>6</v>
      </c>
      <c r="C194" t="s">
        <v>7</v>
      </c>
      <c r="D194">
        <v>5197.99</v>
      </c>
      <c r="E194">
        <v>5196.1157800000001</v>
      </c>
      <c r="F194">
        <v>5196.0355200000004</v>
      </c>
      <c r="H194" s="1">
        <f t="shared" si="6"/>
        <v>46079.256944444445</v>
      </c>
      <c r="I194" s="1">
        <f t="shared" si="7"/>
        <v>46079.256944444445</v>
      </c>
      <c r="J194">
        <f t="shared" si="8"/>
        <v>1772086200</v>
      </c>
    </row>
    <row r="195" spans="1:10" x14ac:dyDescent="0.55000000000000004">
      <c r="A195">
        <v>1772086500</v>
      </c>
      <c r="B195" t="s">
        <v>6</v>
      </c>
      <c r="C195" t="s">
        <v>7</v>
      </c>
      <c r="D195">
        <v>5196.0600000000004</v>
      </c>
      <c r="E195">
        <v>5196.4506099999999</v>
      </c>
      <c r="F195">
        <v>5196.2430700000004</v>
      </c>
      <c r="H195" s="1">
        <f t="shared" ref="H195:H258" si="9">(A195/86400)+25569</f>
        <v>46079.260416666672</v>
      </c>
      <c r="I195" s="1">
        <f t="shared" ref="I195:I258" si="10">CEILING(INT(H195*1440)/1440*288,1)/288</f>
        <v>46079.260416666664</v>
      </c>
      <c r="J195">
        <f t="shared" ref="J195:J258" si="11">MROUND((I195-25569)*86400,300)</f>
        <v>1772086500</v>
      </c>
    </row>
    <row r="196" spans="1:10" x14ac:dyDescent="0.55000000000000004">
      <c r="A196">
        <v>1772086800</v>
      </c>
      <c r="B196" t="s">
        <v>6</v>
      </c>
      <c r="C196" t="s">
        <v>7</v>
      </c>
      <c r="D196">
        <v>5196.4399999999996</v>
      </c>
      <c r="E196">
        <v>5196.6937600000001</v>
      </c>
      <c r="F196">
        <v>5196.4684100000004</v>
      </c>
      <c r="H196" s="1">
        <f t="shared" si="9"/>
        <v>46079.263888888891</v>
      </c>
      <c r="I196" s="1">
        <f t="shared" si="10"/>
        <v>46079.263888888891</v>
      </c>
      <c r="J196">
        <f t="shared" si="11"/>
        <v>1772086800</v>
      </c>
    </row>
    <row r="197" spans="1:10" x14ac:dyDescent="0.55000000000000004">
      <c r="A197">
        <v>1772087100</v>
      </c>
      <c r="B197" t="s">
        <v>6</v>
      </c>
      <c r="C197" t="s">
        <v>7</v>
      </c>
      <c r="D197">
        <v>5193.49</v>
      </c>
      <c r="E197">
        <v>5196.7126200000002</v>
      </c>
      <c r="F197">
        <v>5196.5905199999997</v>
      </c>
      <c r="H197" s="1">
        <f t="shared" si="9"/>
        <v>46079.267361111109</v>
      </c>
      <c r="I197" s="1">
        <f t="shared" si="10"/>
        <v>46079.267361111109</v>
      </c>
      <c r="J197">
        <f t="shared" si="11"/>
        <v>1772087100</v>
      </c>
    </row>
    <row r="198" spans="1:10" x14ac:dyDescent="0.55000000000000004">
      <c r="A198">
        <v>1772087400</v>
      </c>
      <c r="B198" t="s">
        <v>6</v>
      </c>
      <c r="C198" t="s">
        <v>7</v>
      </c>
      <c r="D198">
        <v>5196.8999999999996</v>
      </c>
      <c r="E198">
        <v>5196.5048399999996</v>
      </c>
      <c r="F198">
        <v>5196.5476799999997</v>
      </c>
      <c r="H198" s="1">
        <f t="shared" si="9"/>
        <v>46079.270833333328</v>
      </c>
      <c r="I198" s="1">
        <f t="shared" si="10"/>
        <v>46079.270833333336</v>
      </c>
      <c r="J198">
        <f t="shared" si="11"/>
        <v>1772087400</v>
      </c>
    </row>
    <row r="199" spans="1:10" x14ac:dyDescent="0.55000000000000004">
      <c r="A199">
        <v>1772087700</v>
      </c>
      <c r="B199" t="s">
        <v>6</v>
      </c>
      <c r="C199" t="s">
        <v>7</v>
      </c>
      <c r="D199">
        <v>5196.79</v>
      </c>
      <c r="E199">
        <v>5195.9514600000002</v>
      </c>
      <c r="F199">
        <v>5196.2495699999999</v>
      </c>
      <c r="H199" s="1">
        <f t="shared" si="9"/>
        <v>46079.274305555555</v>
      </c>
      <c r="I199" s="1">
        <f t="shared" si="10"/>
        <v>46079.274305555555</v>
      </c>
      <c r="J199">
        <f t="shared" si="11"/>
        <v>1772087700</v>
      </c>
    </row>
    <row r="200" spans="1:10" x14ac:dyDescent="0.55000000000000004">
      <c r="A200">
        <v>1772088000</v>
      </c>
      <c r="B200" t="s">
        <v>6</v>
      </c>
      <c r="C200" t="s">
        <v>7</v>
      </c>
      <c r="D200">
        <v>5196.4399999999996</v>
      </c>
      <c r="E200">
        <v>5195.06286</v>
      </c>
      <c r="F200">
        <v>5195.6562199999998</v>
      </c>
      <c r="H200" s="1">
        <f t="shared" si="9"/>
        <v>46079.277777777781</v>
      </c>
      <c r="I200" s="1">
        <f t="shared" si="10"/>
        <v>46079.277777777781</v>
      </c>
      <c r="J200">
        <f t="shared" si="11"/>
        <v>1772088000</v>
      </c>
    </row>
    <row r="201" spans="1:10" x14ac:dyDescent="0.55000000000000004">
      <c r="A201">
        <v>1772088300</v>
      </c>
      <c r="B201" t="s">
        <v>6</v>
      </c>
      <c r="C201" t="s">
        <v>7</v>
      </c>
      <c r="D201">
        <v>5192.8</v>
      </c>
      <c r="E201">
        <v>5193.8986699999996</v>
      </c>
      <c r="F201">
        <v>5194.7774399999998</v>
      </c>
      <c r="H201" s="1">
        <f t="shared" si="9"/>
        <v>46079.28125</v>
      </c>
      <c r="I201" s="1">
        <f t="shared" si="10"/>
        <v>46079.28125</v>
      </c>
      <c r="J201">
        <f t="shared" si="11"/>
        <v>1772088300</v>
      </c>
    </row>
    <row r="202" spans="1:10" x14ac:dyDescent="0.55000000000000004">
      <c r="A202">
        <v>1772088600</v>
      </c>
      <c r="B202" t="s">
        <v>6</v>
      </c>
      <c r="C202" t="s">
        <v>7</v>
      </c>
      <c r="D202">
        <v>5192.66</v>
      </c>
      <c r="E202">
        <v>5192.6411600000001</v>
      </c>
      <c r="F202">
        <v>5193.7093000000004</v>
      </c>
      <c r="H202" s="1">
        <f t="shared" si="9"/>
        <v>46079.284722222219</v>
      </c>
      <c r="I202" s="1">
        <f t="shared" si="10"/>
        <v>46079.284722222219</v>
      </c>
      <c r="J202">
        <f t="shared" si="11"/>
        <v>1772088600</v>
      </c>
    </row>
    <row r="203" spans="1:10" x14ac:dyDescent="0.55000000000000004">
      <c r="A203">
        <v>1772088900</v>
      </c>
      <c r="B203" t="s">
        <v>6</v>
      </c>
      <c r="C203" t="s">
        <v>7</v>
      </c>
      <c r="D203">
        <v>5193.26</v>
      </c>
      <c r="E203">
        <v>5191.3582299999998</v>
      </c>
      <c r="F203">
        <v>5192.53377</v>
      </c>
      <c r="H203" s="1">
        <f t="shared" si="9"/>
        <v>46079.288194444445</v>
      </c>
      <c r="I203" s="1">
        <f t="shared" si="10"/>
        <v>46079.288194444445</v>
      </c>
      <c r="J203">
        <f t="shared" si="11"/>
        <v>1772088900</v>
      </c>
    </row>
    <row r="204" spans="1:10" x14ac:dyDescent="0.55000000000000004">
      <c r="A204">
        <v>1772089200</v>
      </c>
      <c r="B204" t="s">
        <v>6</v>
      </c>
      <c r="C204" t="s">
        <v>7</v>
      </c>
      <c r="D204">
        <v>5190.96</v>
      </c>
      <c r="E204">
        <v>5190.0676100000001</v>
      </c>
      <c r="F204">
        <v>5191.30069</v>
      </c>
      <c r="H204" s="1">
        <f t="shared" si="9"/>
        <v>46079.291666666672</v>
      </c>
      <c r="I204" s="1">
        <f t="shared" si="10"/>
        <v>46079.291666666664</v>
      </c>
      <c r="J204">
        <f t="shared" si="11"/>
        <v>1772089200</v>
      </c>
    </row>
    <row r="205" spans="1:10" x14ac:dyDescent="0.55000000000000004">
      <c r="A205">
        <v>1772089500</v>
      </c>
      <c r="B205" t="s">
        <v>6</v>
      </c>
      <c r="C205" t="s">
        <v>7</v>
      </c>
      <c r="D205">
        <v>5184.75</v>
      </c>
      <c r="E205">
        <v>5188.8510399999996</v>
      </c>
      <c r="F205">
        <v>5190.0758699999997</v>
      </c>
      <c r="H205" s="1">
        <f t="shared" si="9"/>
        <v>46079.295138888891</v>
      </c>
      <c r="I205" s="1">
        <f t="shared" si="10"/>
        <v>46079.295138888891</v>
      </c>
      <c r="J205">
        <f t="shared" si="11"/>
        <v>1772089500</v>
      </c>
    </row>
    <row r="206" spans="1:10" x14ac:dyDescent="0.55000000000000004">
      <c r="A206">
        <v>1772089800</v>
      </c>
      <c r="B206" t="s">
        <v>6</v>
      </c>
      <c r="C206" t="s">
        <v>7</v>
      </c>
      <c r="D206">
        <v>5187.62</v>
      </c>
      <c r="E206">
        <v>5187.8724199999997</v>
      </c>
      <c r="F206">
        <v>5188.9741400000003</v>
      </c>
      <c r="H206" s="1">
        <f t="shared" si="9"/>
        <v>46079.298611111109</v>
      </c>
      <c r="I206" s="1">
        <f t="shared" si="10"/>
        <v>46079.298611111109</v>
      </c>
      <c r="J206">
        <f t="shared" si="11"/>
        <v>1772089800</v>
      </c>
    </row>
    <row r="207" spans="1:10" x14ac:dyDescent="0.55000000000000004">
      <c r="A207">
        <v>1772090100</v>
      </c>
      <c r="B207" t="s">
        <v>6</v>
      </c>
      <c r="C207" t="s">
        <v>7</v>
      </c>
      <c r="D207">
        <v>5188.55</v>
      </c>
      <c r="E207">
        <v>5187.0402899999999</v>
      </c>
      <c r="F207">
        <v>5188.0072200000004</v>
      </c>
      <c r="H207" s="1">
        <f t="shared" si="9"/>
        <v>46079.302083333328</v>
      </c>
      <c r="I207" s="1">
        <f t="shared" si="10"/>
        <v>46079.302083333336</v>
      </c>
      <c r="J207">
        <f t="shared" si="11"/>
        <v>1772090100</v>
      </c>
    </row>
    <row r="208" spans="1:10" x14ac:dyDescent="0.55000000000000004">
      <c r="A208">
        <v>1772090400</v>
      </c>
      <c r="B208" t="s">
        <v>6</v>
      </c>
      <c r="C208" t="s">
        <v>7</v>
      </c>
      <c r="D208">
        <v>5186.04</v>
      </c>
      <c r="E208">
        <v>5186.3099599999996</v>
      </c>
      <c r="F208">
        <v>5187.15859</v>
      </c>
      <c r="H208" s="1">
        <f t="shared" si="9"/>
        <v>46079.305555555555</v>
      </c>
      <c r="I208" s="1">
        <f t="shared" si="10"/>
        <v>46079.305555555555</v>
      </c>
      <c r="J208">
        <f t="shared" si="11"/>
        <v>1772090400</v>
      </c>
    </row>
    <row r="209" spans="1:10" x14ac:dyDescent="0.55000000000000004">
      <c r="A209">
        <v>1772090700</v>
      </c>
      <c r="B209" t="s">
        <v>6</v>
      </c>
      <c r="C209" t="s">
        <v>7</v>
      </c>
      <c r="D209">
        <v>5184.88</v>
      </c>
      <c r="E209">
        <v>5185.7392799999998</v>
      </c>
      <c r="F209">
        <v>5186.4489299999996</v>
      </c>
      <c r="H209" s="1">
        <f t="shared" si="9"/>
        <v>46079.309027777781</v>
      </c>
      <c r="I209" s="1">
        <f t="shared" si="10"/>
        <v>46079.309027777781</v>
      </c>
      <c r="J209">
        <f t="shared" si="11"/>
        <v>1772090700</v>
      </c>
    </row>
    <row r="210" spans="1:10" x14ac:dyDescent="0.55000000000000004">
      <c r="A210">
        <v>1772091000</v>
      </c>
      <c r="B210" t="s">
        <v>6</v>
      </c>
      <c r="C210" t="s">
        <v>7</v>
      </c>
      <c r="D210">
        <v>5186.1499999999996</v>
      </c>
      <c r="E210">
        <v>5185.3648700000003</v>
      </c>
      <c r="F210">
        <v>5185.9069</v>
      </c>
      <c r="H210" s="1">
        <f t="shared" si="9"/>
        <v>46079.3125</v>
      </c>
      <c r="I210" s="1">
        <f t="shared" si="10"/>
        <v>46079.3125</v>
      </c>
      <c r="J210">
        <f t="shared" si="11"/>
        <v>1772091000</v>
      </c>
    </row>
    <row r="211" spans="1:10" x14ac:dyDescent="0.55000000000000004">
      <c r="A211">
        <v>1772091300</v>
      </c>
      <c r="B211" t="s">
        <v>6</v>
      </c>
      <c r="C211" t="s">
        <v>7</v>
      </c>
      <c r="D211">
        <v>5188.3500000000004</v>
      </c>
      <c r="E211">
        <v>5185.1516799999999</v>
      </c>
      <c r="F211">
        <v>5185.5292900000004</v>
      </c>
      <c r="H211" s="1">
        <f t="shared" si="9"/>
        <v>46079.315972222219</v>
      </c>
      <c r="I211" s="1">
        <f t="shared" si="10"/>
        <v>46079.315972222219</v>
      </c>
      <c r="J211">
        <f t="shared" si="11"/>
        <v>1772091300</v>
      </c>
    </row>
    <row r="212" spans="1:10" x14ac:dyDescent="0.55000000000000004">
      <c r="A212">
        <v>1772091600</v>
      </c>
      <c r="B212" t="s">
        <v>6</v>
      </c>
      <c r="C212" t="s">
        <v>7</v>
      </c>
      <c r="D212">
        <v>5186.49</v>
      </c>
      <c r="E212">
        <v>5185.0366999999997</v>
      </c>
      <c r="F212">
        <v>5185.2829899999997</v>
      </c>
      <c r="H212" s="1">
        <f t="shared" si="9"/>
        <v>46079.319444444445</v>
      </c>
      <c r="I212" s="1">
        <f t="shared" si="10"/>
        <v>46079.319444444445</v>
      </c>
      <c r="J212">
        <f t="shared" si="11"/>
        <v>1772091600</v>
      </c>
    </row>
    <row r="213" spans="1:10" x14ac:dyDescent="0.55000000000000004">
      <c r="A213">
        <v>1772091900</v>
      </c>
      <c r="B213" t="s">
        <v>6</v>
      </c>
      <c r="C213" t="s">
        <v>7</v>
      </c>
      <c r="D213">
        <v>5181.91</v>
      </c>
      <c r="E213">
        <v>5185.0460599999997</v>
      </c>
      <c r="F213">
        <v>5185.16453</v>
      </c>
      <c r="H213" s="1">
        <f t="shared" si="9"/>
        <v>46079.322916666672</v>
      </c>
      <c r="I213" s="1">
        <f t="shared" si="10"/>
        <v>46079.322916666664</v>
      </c>
      <c r="J213">
        <f t="shared" si="11"/>
        <v>1772091900</v>
      </c>
    </row>
    <row r="214" spans="1:10" x14ac:dyDescent="0.55000000000000004">
      <c r="A214">
        <v>1772092200</v>
      </c>
      <c r="B214" t="s">
        <v>6</v>
      </c>
      <c r="C214" t="s">
        <v>7</v>
      </c>
      <c r="D214">
        <v>5183.7</v>
      </c>
      <c r="E214">
        <v>5185.24737</v>
      </c>
      <c r="F214">
        <v>5185.2059499999996</v>
      </c>
      <c r="H214" s="1">
        <f t="shared" si="9"/>
        <v>46079.326388888891</v>
      </c>
      <c r="I214" s="1">
        <f t="shared" si="10"/>
        <v>46079.326388888891</v>
      </c>
      <c r="J214">
        <f t="shared" si="11"/>
        <v>1772092200</v>
      </c>
    </row>
    <row r="215" spans="1:10" x14ac:dyDescent="0.55000000000000004">
      <c r="A215">
        <v>1772092500</v>
      </c>
      <c r="B215" t="s">
        <v>6</v>
      </c>
      <c r="C215" t="s">
        <v>7</v>
      </c>
      <c r="D215">
        <v>5186.0200000000004</v>
      </c>
      <c r="E215">
        <v>5185.4771600000004</v>
      </c>
      <c r="F215">
        <v>5185.3415500000001</v>
      </c>
      <c r="H215" s="1">
        <f t="shared" si="9"/>
        <v>46079.329861111109</v>
      </c>
      <c r="I215" s="1">
        <f t="shared" si="10"/>
        <v>46079.329861111109</v>
      </c>
      <c r="J215">
        <f t="shared" si="11"/>
        <v>1772092500</v>
      </c>
    </row>
    <row r="216" spans="1:10" x14ac:dyDescent="0.55000000000000004">
      <c r="A216">
        <v>1772092800</v>
      </c>
      <c r="B216" t="s">
        <v>6</v>
      </c>
      <c r="C216" t="s">
        <v>7</v>
      </c>
      <c r="D216">
        <v>5181.47</v>
      </c>
      <c r="E216">
        <v>5185.5363799999996</v>
      </c>
      <c r="F216">
        <v>5185.4389600000004</v>
      </c>
      <c r="H216" s="1">
        <f t="shared" si="9"/>
        <v>46079.333333333328</v>
      </c>
      <c r="I216" s="1">
        <f t="shared" si="10"/>
        <v>46079.333333333336</v>
      </c>
      <c r="J216">
        <f t="shared" si="11"/>
        <v>1772092800</v>
      </c>
    </row>
    <row r="217" spans="1:10" x14ac:dyDescent="0.55000000000000004">
      <c r="A217">
        <v>1772093100</v>
      </c>
      <c r="B217" t="s">
        <v>6</v>
      </c>
      <c r="C217" t="s">
        <v>7</v>
      </c>
      <c r="D217">
        <v>5183.96</v>
      </c>
      <c r="E217">
        <v>5185.4002</v>
      </c>
      <c r="F217">
        <v>5185.4195799999998</v>
      </c>
      <c r="H217" s="1">
        <f t="shared" si="9"/>
        <v>46079.336805555555</v>
      </c>
      <c r="I217" s="1">
        <f t="shared" si="10"/>
        <v>46079.336805555555</v>
      </c>
      <c r="J217">
        <f t="shared" si="11"/>
        <v>1772093100</v>
      </c>
    </row>
    <row r="218" spans="1:10" x14ac:dyDescent="0.55000000000000004">
      <c r="A218">
        <v>1772093400</v>
      </c>
      <c r="B218" t="s">
        <v>6</v>
      </c>
      <c r="C218" t="s">
        <v>7</v>
      </c>
      <c r="D218">
        <v>5189.4799999999996</v>
      </c>
      <c r="E218">
        <v>5184.8827300000003</v>
      </c>
      <c r="F218">
        <v>5185.1511499999997</v>
      </c>
      <c r="H218" s="1">
        <f t="shared" si="9"/>
        <v>46079.340277777781</v>
      </c>
      <c r="I218" s="1">
        <f t="shared" si="10"/>
        <v>46079.340277777781</v>
      </c>
      <c r="J218">
        <f t="shared" si="11"/>
        <v>1772093400</v>
      </c>
    </row>
    <row r="219" spans="1:10" x14ac:dyDescent="0.55000000000000004">
      <c r="A219">
        <v>1772093700</v>
      </c>
      <c r="B219" t="s">
        <v>6</v>
      </c>
      <c r="C219" t="s">
        <v>7</v>
      </c>
      <c r="D219">
        <v>5187.25</v>
      </c>
      <c r="E219">
        <v>5183.78701</v>
      </c>
      <c r="F219">
        <v>5184.4690799999998</v>
      </c>
      <c r="H219" s="1">
        <f t="shared" si="9"/>
        <v>46079.34375</v>
      </c>
      <c r="I219" s="1">
        <f t="shared" si="10"/>
        <v>46079.34375</v>
      </c>
      <c r="J219">
        <f t="shared" si="11"/>
        <v>1772093700</v>
      </c>
    </row>
    <row r="220" spans="1:10" x14ac:dyDescent="0.55000000000000004">
      <c r="A220">
        <v>1772094000</v>
      </c>
      <c r="B220" t="s">
        <v>6</v>
      </c>
      <c r="C220" t="s">
        <v>7</v>
      </c>
      <c r="D220">
        <v>5187.01</v>
      </c>
      <c r="E220">
        <v>5182.2341500000002</v>
      </c>
      <c r="F220">
        <v>5183.3516099999997</v>
      </c>
      <c r="H220" s="1">
        <f t="shared" si="9"/>
        <v>46079.347222222219</v>
      </c>
      <c r="I220" s="1">
        <f t="shared" si="10"/>
        <v>46079.347222222219</v>
      </c>
      <c r="J220">
        <f t="shared" si="11"/>
        <v>1772094000</v>
      </c>
    </row>
    <row r="221" spans="1:10" x14ac:dyDescent="0.55000000000000004">
      <c r="A221">
        <v>1772094300</v>
      </c>
      <c r="B221" t="s">
        <v>6</v>
      </c>
      <c r="C221" t="s">
        <v>7</v>
      </c>
      <c r="D221">
        <v>5176.99</v>
      </c>
      <c r="E221">
        <v>5180.3831499999997</v>
      </c>
      <c r="F221">
        <v>5181.8673799999997</v>
      </c>
      <c r="H221" s="1">
        <f t="shared" si="9"/>
        <v>46079.350694444445</v>
      </c>
      <c r="I221" s="1">
        <f t="shared" si="10"/>
        <v>46079.350694444445</v>
      </c>
      <c r="J221">
        <f t="shared" si="11"/>
        <v>1772094300</v>
      </c>
    </row>
    <row r="222" spans="1:10" x14ac:dyDescent="0.55000000000000004">
      <c r="A222">
        <v>1772094600</v>
      </c>
      <c r="B222" t="s">
        <v>6</v>
      </c>
      <c r="C222" t="s">
        <v>7</v>
      </c>
      <c r="D222">
        <v>5175.0600000000004</v>
      </c>
      <c r="E222">
        <v>5178.7068799999997</v>
      </c>
      <c r="F222">
        <v>5180.2871299999997</v>
      </c>
      <c r="H222" s="1">
        <f t="shared" si="9"/>
        <v>46079.354166666672</v>
      </c>
      <c r="I222" s="1">
        <f t="shared" si="10"/>
        <v>46079.354166666664</v>
      </c>
      <c r="J222">
        <f t="shared" si="11"/>
        <v>1772094600</v>
      </c>
    </row>
    <row r="223" spans="1:10" x14ac:dyDescent="0.55000000000000004">
      <c r="A223">
        <v>1772094900</v>
      </c>
      <c r="B223" t="s">
        <v>6</v>
      </c>
      <c r="C223" t="s">
        <v>7</v>
      </c>
      <c r="D223">
        <v>5174.82</v>
      </c>
      <c r="E223">
        <v>5177.4473099999996</v>
      </c>
      <c r="F223">
        <v>5178.8672200000001</v>
      </c>
      <c r="H223" s="1">
        <f t="shared" si="9"/>
        <v>46079.357638888891</v>
      </c>
      <c r="I223" s="1">
        <f t="shared" si="10"/>
        <v>46079.357638888891</v>
      </c>
      <c r="J223">
        <f t="shared" si="11"/>
        <v>1772094900</v>
      </c>
    </row>
    <row r="224" spans="1:10" x14ac:dyDescent="0.55000000000000004">
      <c r="A224">
        <v>1772095200</v>
      </c>
      <c r="B224" t="s">
        <v>6</v>
      </c>
      <c r="C224" t="s">
        <v>7</v>
      </c>
      <c r="D224">
        <v>5174.28</v>
      </c>
      <c r="E224">
        <v>5176.7096799999999</v>
      </c>
      <c r="F224">
        <v>5177.78845</v>
      </c>
      <c r="H224" s="1">
        <f t="shared" si="9"/>
        <v>46079.361111111109</v>
      </c>
      <c r="I224" s="1">
        <f t="shared" si="10"/>
        <v>46079.361111111109</v>
      </c>
      <c r="J224">
        <f t="shared" si="11"/>
        <v>1772095200</v>
      </c>
    </row>
    <row r="225" spans="1:10" x14ac:dyDescent="0.55000000000000004">
      <c r="A225">
        <v>1772095500</v>
      </c>
      <c r="B225" t="s">
        <v>6</v>
      </c>
      <c r="C225" t="s">
        <v>7</v>
      </c>
      <c r="D225">
        <v>5179.75</v>
      </c>
      <c r="E225">
        <v>5176.5192399999996</v>
      </c>
      <c r="F225">
        <v>5177.1538499999997</v>
      </c>
      <c r="H225" s="1">
        <f t="shared" si="9"/>
        <v>46079.364583333328</v>
      </c>
      <c r="I225" s="1">
        <f t="shared" si="10"/>
        <v>46079.364583333336</v>
      </c>
      <c r="J225">
        <f t="shared" si="11"/>
        <v>1772095500</v>
      </c>
    </row>
    <row r="226" spans="1:10" x14ac:dyDescent="0.55000000000000004">
      <c r="A226">
        <v>1772095800</v>
      </c>
      <c r="B226" t="s">
        <v>6</v>
      </c>
      <c r="C226" t="s">
        <v>7</v>
      </c>
      <c r="D226">
        <v>5178.38</v>
      </c>
      <c r="E226">
        <v>5176.6531599999998</v>
      </c>
      <c r="F226">
        <v>5176.9035000000003</v>
      </c>
      <c r="H226" s="1">
        <f t="shared" si="9"/>
        <v>46079.368055555555</v>
      </c>
      <c r="I226" s="1">
        <f t="shared" si="10"/>
        <v>46079.368055555555</v>
      </c>
      <c r="J226">
        <f t="shared" si="11"/>
        <v>1772095800</v>
      </c>
    </row>
    <row r="227" spans="1:10" x14ac:dyDescent="0.55000000000000004">
      <c r="A227">
        <v>1772096100</v>
      </c>
      <c r="B227" t="s">
        <v>6</v>
      </c>
      <c r="C227" t="s">
        <v>7</v>
      </c>
      <c r="D227">
        <v>5179.41</v>
      </c>
      <c r="E227">
        <v>5177.02243</v>
      </c>
      <c r="F227">
        <v>5176.9629699999996</v>
      </c>
      <c r="H227" s="1">
        <f t="shared" si="9"/>
        <v>46079.371527777781</v>
      </c>
      <c r="I227" s="1">
        <f t="shared" si="10"/>
        <v>46079.371527777781</v>
      </c>
      <c r="J227">
        <f t="shared" si="11"/>
        <v>1772096100</v>
      </c>
    </row>
    <row r="228" spans="1:10" x14ac:dyDescent="0.55000000000000004">
      <c r="A228">
        <v>1772096400</v>
      </c>
      <c r="B228" t="s">
        <v>6</v>
      </c>
      <c r="C228" t="s">
        <v>7</v>
      </c>
      <c r="D228">
        <v>5174.4399999999996</v>
      </c>
      <c r="E228">
        <v>5177.4684299999999</v>
      </c>
      <c r="F228">
        <v>5177.2156999999997</v>
      </c>
      <c r="H228" s="1">
        <f t="shared" si="9"/>
        <v>46079.375</v>
      </c>
      <c r="I228" s="1">
        <f t="shared" si="10"/>
        <v>46079.375</v>
      </c>
      <c r="J228">
        <f t="shared" si="11"/>
        <v>1772096400</v>
      </c>
    </row>
    <row r="229" spans="1:10" x14ac:dyDescent="0.55000000000000004">
      <c r="A229">
        <v>1772096700</v>
      </c>
      <c r="B229" t="s">
        <v>6</v>
      </c>
      <c r="C229" t="s">
        <v>7</v>
      </c>
      <c r="D229">
        <v>5178.01</v>
      </c>
      <c r="E229">
        <v>5178.0092999999997</v>
      </c>
      <c r="F229">
        <v>5177.6125000000002</v>
      </c>
      <c r="H229" s="1">
        <f t="shared" si="9"/>
        <v>46079.378472222219</v>
      </c>
      <c r="I229" s="1">
        <f t="shared" si="10"/>
        <v>46079.378472222219</v>
      </c>
      <c r="J229">
        <f t="shared" si="11"/>
        <v>1772096700</v>
      </c>
    </row>
    <row r="230" spans="1:10" x14ac:dyDescent="0.55000000000000004">
      <c r="A230">
        <v>1772097000</v>
      </c>
      <c r="B230" t="s">
        <v>6</v>
      </c>
      <c r="C230" t="s">
        <v>7</v>
      </c>
      <c r="D230">
        <v>5181.6400000000003</v>
      </c>
      <c r="E230">
        <v>5178.4912700000004</v>
      </c>
      <c r="F230">
        <v>5178.05188</v>
      </c>
      <c r="H230" s="1">
        <f t="shared" si="9"/>
        <v>46079.381944444445</v>
      </c>
      <c r="I230" s="1">
        <f t="shared" si="10"/>
        <v>46079.381944444445</v>
      </c>
      <c r="J230">
        <f t="shared" si="11"/>
        <v>1772097000</v>
      </c>
    </row>
    <row r="231" spans="1:10" x14ac:dyDescent="0.55000000000000004">
      <c r="A231">
        <v>1772097300</v>
      </c>
      <c r="B231" t="s">
        <v>6</v>
      </c>
      <c r="C231" t="s">
        <v>7</v>
      </c>
      <c r="D231">
        <v>5176.99</v>
      </c>
      <c r="E231">
        <v>5178.8335800000004</v>
      </c>
      <c r="F231">
        <v>5178.4427299999998</v>
      </c>
      <c r="H231" s="1">
        <f t="shared" si="9"/>
        <v>46079.385416666672</v>
      </c>
      <c r="I231" s="1">
        <f t="shared" si="10"/>
        <v>46079.385416666664</v>
      </c>
      <c r="J231">
        <f t="shared" si="11"/>
        <v>1772097300</v>
      </c>
    </row>
    <row r="232" spans="1:10" x14ac:dyDescent="0.55000000000000004">
      <c r="A232">
        <v>1772097600</v>
      </c>
      <c r="B232" t="s">
        <v>6</v>
      </c>
      <c r="C232" t="s">
        <v>7</v>
      </c>
      <c r="D232">
        <v>5176.5600000000004</v>
      </c>
      <c r="E232">
        <v>5179.2638399999996</v>
      </c>
      <c r="F232">
        <v>5178.85329</v>
      </c>
      <c r="H232" s="1">
        <f t="shared" si="9"/>
        <v>46079.388888888891</v>
      </c>
      <c r="I232" s="1">
        <f t="shared" si="10"/>
        <v>46079.388888888891</v>
      </c>
      <c r="J232">
        <f t="shared" si="11"/>
        <v>1772097600</v>
      </c>
    </row>
    <row r="233" spans="1:10" x14ac:dyDescent="0.55000000000000004">
      <c r="A233">
        <v>1772097900</v>
      </c>
      <c r="B233" t="s">
        <v>6</v>
      </c>
      <c r="C233" t="s">
        <v>7</v>
      </c>
      <c r="D233">
        <v>5181.2</v>
      </c>
      <c r="E233">
        <v>5179.9306299999998</v>
      </c>
      <c r="F233">
        <v>5179.3919599999999</v>
      </c>
      <c r="H233" s="1">
        <f t="shared" si="9"/>
        <v>46079.392361111109</v>
      </c>
      <c r="I233" s="1">
        <f t="shared" si="10"/>
        <v>46079.392361111109</v>
      </c>
      <c r="J233">
        <f t="shared" si="11"/>
        <v>1772097900</v>
      </c>
    </row>
    <row r="234" spans="1:10" x14ac:dyDescent="0.55000000000000004">
      <c r="A234">
        <v>1772098200</v>
      </c>
      <c r="B234" t="s">
        <v>6</v>
      </c>
      <c r="C234" t="s">
        <v>7</v>
      </c>
      <c r="D234">
        <v>5181.63</v>
      </c>
      <c r="E234">
        <v>5180.8189499999999</v>
      </c>
      <c r="F234">
        <v>5180.10545</v>
      </c>
      <c r="H234" s="1">
        <f t="shared" si="9"/>
        <v>46079.395833333328</v>
      </c>
      <c r="I234" s="1">
        <f t="shared" si="10"/>
        <v>46079.395833333336</v>
      </c>
      <c r="J234">
        <f t="shared" si="11"/>
        <v>1772098200</v>
      </c>
    </row>
    <row r="235" spans="1:10" x14ac:dyDescent="0.55000000000000004">
      <c r="A235">
        <v>1772098500</v>
      </c>
      <c r="B235" t="s">
        <v>6</v>
      </c>
      <c r="C235" t="s">
        <v>7</v>
      </c>
      <c r="D235">
        <v>5183.3</v>
      </c>
      <c r="E235">
        <v>5181.9837100000004</v>
      </c>
      <c r="F235">
        <v>5181.0445799999998</v>
      </c>
      <c r="H235" s="1">
        <f t="shared" si="9"/>
        <v>46079.399305555555</v>
      </c>
      <c r="I235" s="1">
        <f t="shared" si="10"/>
        <v>46079.399305555555</v>
      </c>
      <c r="J235">
        <f t="shared" si="11"/>
        <v>1772098500</v>
      </c>
    </row>
    <row r="236" spans="1:10" x14ac:dyDescent="0.55000000000000004">
      <c r="A236">
        <v>1772098800</v>
      </c>
      <c r="B236" t="s">
        <v>6</v>
      </c>
      <c r="C236" t="s">
        <v>7</v>
      </c>
      <c r="D236">
        <v>5181.5</v>
      </c>
      <c r="E236">
        <v>5183.3785699999999</v>
      </c>
      <c r="F236">
        <v>5182.2115700000004</v>
      </c>
      <c r="H236" s="1">
        <f t="shared" si="9"/>
        <v>46079.402777777781</v>
      </c>
      <c r="I236" s="1">
        <f t="shared" si="10"/>
        <v>46079.402777777781</v>
      </c>
      <c r="J236">
        <f t="shared" si="11"/>
        <v>1772098800</v>
      </c>
    </row>
    <row r="237" spans="1:10" x14ac:dyDescent="0.55000000000000004">
      <c r="A237">
        <v>1772099100</v>
      </c>
      <c r="B237" t="s">
        <v>6</v>
      </c>
      <c r="C237" t="s">
        <v>7</v>
      </c>
      <c r="D237">
        <v>5184.6400000000003</v>
      </c>
      <c r="E237">
        <v>5184.9561299999996</v>
      </c>
      <c r="F237">
        <v>5183.58385</v>
      </c>
      <c r="H237" s="1">
        <f t="shared" si="9"/>
        <v>46079.40625</v>
      </c>
      <c r="I237" s="1">
        <f t="shared" si="10"/>
        <v>46079.40625</v>
      </c>
      <c r="J237">
        <f t="shared" si="11"/>
        <v>1772099100</v>
      </c>
    </row>
    <row r="238" spans="1:10" x14ac:dyDescent="0.55000000000000004">
      <c r="A238">
        <v>1772099400</v>
      </c>
      <c r="B238" t="s">
        <v>6</v>
      </c>
      <c r="C238" t="s">
        <v>7</v>
      </c>
      <c r="D238">
        <v>5186.9799999999996</v>
      </c>
      <c r="E238">
        <v>5186.4503299999997</v>
      </c>
      <c r="F238">
        <v>5185.0170900000003</v>
      </c>
      <c r="H238" s="1">
        <f t="shared" si="9"/>
        <v>46079.409722222219</v>
      </c>
      <c r="I238" s="1">
        <f t="shared" si="10"/>
        <v>46079.409722222219</v>
      </c>
      <c r="J238">
        <f t="shared" si="11"/>
        <v>1772099400</v>
      </c>
    </row>
    <row r="239" spans="1:10" x14ac:dyDescent="0.55000000000000004">
      <c r="A239">
        <v>1772099700</v>
      </c>
      <c r="B239" t="s">
        <v>6</v>
      </c>
      <c r="C239" t="s">
        <v>7</v>
      </c>
      <c r="D239">
        <v>5186.32</v>
      </c>
      <c r="E239">
        <v>5187.5739999999996</v>
      </c>
      <c r="F239">
        <v>5186.2955499999998</v>
      </c>
      <c r="H239" s="1">
        <f t="shared" si="9"/>
        <v>46079.413194444445</v>
      </c>
      <c r="I239" s="1">
        <f t="shared" si="10"/>
        <v>46079.413194444445</v>
      </c>
      <c r="J239">
        <f t="shared" si="11"/>
        <v>1772099700</v>
      </c>
    </row>
    <row r="240" spans="1:10" x14ac:dyDescent="0.55000000000000004">
      <c r="A240">
        <v>1772100000</v>
      </c>
      <c r="B240" t="s">
        <v>6</v>
      </c>
      <c r="C240" t="s">
        <v>7</v>
      </c>
      <c r="D240">
        <v>5189.51</v>
      </c>
      <c r="E240">
        <v>5188.1281900000004</v>
      </c>
      <c r="F240">
        <v>5187.2118700000001</v>
      </c>
      <c r="H240" s="1">
        <f t="shared" si="9"/>
        <v>46079.416666666672</v>
      </c>
      <c r="I240" s="1">
        <f t="shared" si="10"/>
        <v>46079.416666666664</v>
      </c>
      <c r="J240">
        <f t="shared" si="11"/>
        <v>1772100000</v>
      </c>
    </row>
    <row r="241" spans="1:10" x14ac:dyDescent="0.55000000000000004">
      <c r="A241">
        <v>1772100300</v>
      </c>
      <c r="B241" t="s">
        <v>6</v>
      </c>
      <c r="C241" t="s">
        <v>7</v>
      </c>
      <c r="D241">
        <v>5188.45</v>
      </c>
      <c r="E241">
        <v>5187.8615499999996</v>
      </c>
      <c r="F241">
        <v>5187.5367100000003</v>
      </c>
      <c r="H241" s="1">
        <f t="shared" si="9"/>
        <v>46079.420138888891</v>
      </c>
      <c r="I241" s="1">
        <f t="shared" si="10"/>
        <v>46079.420138888891</v>
      </c>
      <c r="J241">
        <f t="shared" si="11"/>
        <v>1772100300</v>
      </c>
    </row>
    <row r="242" spans="1:10" x14ac:dyDescent="0.55000000000000004">
      <c r="A242">
        <v>1772100600</v>
      </c>
      <c r="B242" t="s">
        <v>6</v>
      </c>
      <c r="C242" t="s">
        <v>7</v>
      </c>
      <c r="D242">
        <v>5187.8900000000003</v>
      </c>
      <c r="E242">
        <v>5186.7412199999999</v>
      </c>
      <c r="F242">
        <v>5187.13897</v>
      </c>
      <c r="H242" s="1">
        <f t="shared" si="9"/>
        <v>46079.423611111109</v>
      </c>
      <c r="I242" s="1">
        <f t="shared" si="10"/>
        <v>46079.423611111109</v>
      </c>
      <c r="J242">
        <f t="shared" si="11"/>
        <v>1772100600</v>
      </c>
    </row>
    <row r="243" spans="1:10" x14ac:dyDescent="0.55000000000000004">
      <c r="A243">
        <v>1772100900</v>
      </c>
      <c r="B243" t="s">
        <v>6</v>
      </c>
      <c r="C243" t="s">
        <v>7</v>
      </c>
      <c r="D243">
        <v>5182.8500000000004</v>
      </c>
      <c r="E243">
        <v>5184.83871</v>
      </c>
      <c r="F243">
        <v>5185.98884</v>
      </c>
      <c r="H243" s="1">
        <f t="shared" si="9"/>
        <v>46079.427083333328</v>
      </c>
      <c r="I243" s="1">
        <f t="shared" si="10"/>
        <v>46079.427083333336</v>
      </c>
      <c r="J243">
        <f t="shared" si="11"/>
        <v>1772100900</v>
      </c>
    </row>
    <row r="244" spans="1:10" x14ac:dyDescent="0.55000000000000004">
      <c r="A244">
        <v>1772101200</v>
      </c>
      <c r="B244" t="s">
        <v>6</v>
      </c>
      <c r="C244" t="s">
        <v>7</v>
      </c>
      <c r="D244">
        <v>5183.6000000000004</v>
      </c>
      <c r="E244">
        <v>5182.4650099999999</v>
      </c>
      <c r="F244">
        <v>5184.2269200000001</v>
      </c>
      <c r="H244" s="1">
        <f t="shared" si="9"/>
        <v>46079.430555555555</v>
      </c>
      <c r="I244" s="1">
        <f t="shared" si="10"/>
        <v>46079.430555555555</v>
      </c>
      <c r="J244">
        <f t="shared" si="11"/>
        <v>1772101200</v>
      </c>
    </row>
    <row r="245" spans="1:10" x14ac:dyDescent="0.55000000000000004">
      <c r="A245">
        <v>1772101500</v>
      </c>
      <c r="B245" t="s">
        <v>6</v>
      </c>
      <c r="C245" t="s">
        <v>7</v>
      </c>
      <c r="D245">
        <v>5179.29</v>
      </c>
      <c r="E245">
        <v>5179.8225499999999</v>
      </c>
      <c r="F245">
        <v>5182.0247399999998</v>
      </c>
      <c r="H245" s="1">
        <f t="shared" si="9"/>
        <v>46079.434027777781</v>
      </c>
      <c r="I245" s="1">
        <f t="shared" si="10"/>
        <v>46079.434027777781</v>
      </c>
      <c r="J245">
        <f t="shared" si="11"/>
        <v>1772101500</v>
      </c>
    </row>
    <row r="246" spans="1:10" x14ac:dyDescent="0.55000000000000004">
      <c r="A246">
        <v>1772101800</v>
      </c>
      <c r="B246" t="s">
        <v>6</v>
      </c>
      <c r="C246" t="s">
        <v>7</v>
      </c>
      <c r="D246">
        <v>5177.04</v>
      </c>
      <c r="E246">
        <v>5177.2636400000001</v>
      </c>
      <c r="F246">
        <v>5179.64419</v>
      </c>
      <c r="H246" s="1">
        <f t="shared" si="9"/>
        <v>46079.4375</v>
      </c>
      <c r="I246" s="1">
        <f t="shared" si="10"/>
        <v>46079.4375</v>
      </c>
      <c r="J246">
        <f t="shared" si="11"/>
        <v>1772101800</v>
      </c>
    </row>
    <row r="247" spans="1:10" x14ac:dyDescent="0.55000000000000004">
      <c r="A247">
        <v>1772102100</v>
      </c>
      <c r="B247" t="s">
        <v>6</v>
      </c>
      <c r="C247" t="s">
        <v>7</v>
      </c>
      <c r="D247">
        <v>5176.09</v>
      </c>
      <c r="E247">
        <v>5175.0839299999998</v>
      </c>
      <c r="F247">
        <v>5177.3640599999999</v>
      </c>
      <c r="H247" s="1">
        <f t="shared" si="9"/>
        <v>46079.440972222219</v>
      </c>
      <c r="I247" s="1">
        <f t="shared" si="10"/>
        <v>46079.440972222219</v>
      </c>
      <c r="J247">
        <f t="shared" si="11"/>
        <v>1772102100</v>
      </c>
    </row>
    <row r="248" spans="1:10" x14ac:dyDescent="0.55000000000000004">
      <c r="A248">
        <v>1772102400</v>
      </c>
      <c r="B248" t="s">
        <v>6</v>
      </c>
      <c r="C248" t="s">
        <v>7</v>
      </c>
      <c r="D248">
        <v>5172.13</v>
      </c>
      <c r="E248">
        <v>5173.46137</v>
      </c>
      <c r="F248">
        <v>5175.4127099999996</v>
      </c>
      <c r="H248" s="1">
        <f t="shared" si="9"/>
        <v>46079.444444444445</v>
      </c>
      <c r="I248" s="1">
        <f t="shared" si="10"/>
        <v>46079.444444444445</v>
      </c>
      <c r="J248">
        <f t="shared" si="11"/>
        <v>1772102400</v>
      </c>
    </row>
    <row r="249" spans="1:10" x14ac:dyDescent="0.55000000000000004">
      <c r="A249">
        <v>1772102700</v>
      </c>
      <c r="B249" t="s">
        <v>6</v>
      </c>
      <c r="C249" t="s">
        <v>7</v>
      </c>
      <c r="D249">
        <v>5171.17</v>
      </c>
      <c r="E249">
        <v>5172.5539699999999</v>
      </c>
      <c r="F249">
        <v>5173.9833399999998</v>
      </c>
      <c r="H249" s="1">
        <f t="shared" si="9"/>
        <v>46079.447916666672</v>
      </c>
      <c r="I249" s="1">
        <f t="shared" si="10"/>
        <v>46079.447916666664</v>
      </c>
      <c r="J249">
        <f t="shared" si="11"/>
        <v>1772102700</v>
      </c>
    </row>
    <row r="250" spans="1:10" x14ac:dyDescent="0.55000000000000004">
      <c r="A250">
        <v>1772103000</v>
      </c>
      <c r="B250" t="s">
        <v>6</v>
      </c>
      <c r="C250" t="s">
        <v>7</v>
      </c>
      <c r="D250">
        <v>5173.6000000000004</v>
      </c>
      <c r="E250">
        <v>5172.3562499999998</v>
      </c>
      <c r="F250">
        <v>5173.1697899999999</v>
      </c>
      <c r="H250" s="1">
        <f t="shared" si="9"/>
        <v>46079.451388888891</v>
      </c>
      <c r="I250" s="1">
        <f t="shared" si="10"/>
        <v>46079.451388888891</v>
      </c>
      <c r="J250">
        <f t="shared" si="11"/>
        <v>1772103000</v>
      </c>
    </row>
    <row r="251" spans="1:10" x14ac:dyDescent="0.55000000000000004">
      <c r="A251">
        <v>1772103300</v>
      </c>
      <c r="B251" t="s">
        <v>6</v>
      </c>
      <c r="C251" t="s">
        <v>7</v>
      </c>
      <c r="D251">
        <v>5171.6099999999997</v>
      </c>
      <c r="E251">
        <v>5172.6755899999998</v>
      </c>
      <c r="F251">
        <v>5172.9226900000003</v>
      </c>
      <c r="H251" s="1">
        <f t="shared" si="9"/>
        <v>46079.454861111109</v>
      </c>
      <c r="I251" s="1">
        <f t="shared" si="10"/>
        <v>46079.454861111109</v>
      </c>
      <c r="J251">
        <f t="shared" si="11"/>
        <v>1772103300</v>
      </c>
    </row>
    <row r="252" spans="1:10" x14ac:dyDescent="0.55000000000000004">
      <c r="A252">
        <v>1772103600</v>
      </c>
      <c r="B252" t="s">
        <v>6</v>
      </c>
      <c r="C252" t="s">
        <v>7</v>
      </c>
      <c r="D252">
        <v>5173.83</v>
      </c>
      <c r="E252">
        <v>5173.4049699999996</v>
      </c>
      <c r="F252">
        <v>5173.1638300000004</v>
      </c>
      <c r="H252" s="1">
        <f t="shared" si="9"/>
        <v>46079.458333333328</v>
      </c>
      <c r="I252" s="1">
        <f t="shared" si="10"/>
        <v>46079.458333333336</v>
      </c>
      <c r="J252">
        <f t="shared" si="11"/>
        <v>1772103600</v>
      </c>
    </row>
    <row r="253" spans="1:10" x14ac:dyDescent="0.55000000000000004">
      <c r="A253">
        <v>1772103900</v>
      </c>
      <c r="B253" t="s">
        <v>6</v>
      </c>
      <c r="C253" t="s">
        <v>7</v>
      </c>
      <c r="D253">
        <v>5177.33</v>
      </c>
      <c r="E253">
        <v>5174.2739600000004</v>
      </c>
      <c r="F253">
        <v>5173.7188900000001</v>
      </c>
      <c r="H253" s="1">
        <f t="shared" si="9"/>
        <v>46079.461805555555</v>
      </c>
      <c r="I253" s="1">
        <f t="shared" si="10"/>
        <v>46079.461805555555</v>
      </c>
      <c r="J253">
        <f t="shared" si="11"/>
        <v>1772103900</v>
      </c>
    </row>
    <row r="254" spans="1:10" x14ac:dyDescent="0.55000000000000004">
      <c r="A254">
        <v>1772104200</v>
      </c>
      <c r="B254" t="s">
        <v>6</v>
      </c>
      <c r="C254" t="s">
        <v>7</v>
      </c>
      <c r="D254">
        <v>5175.8500000000004</v>
      </c>
      <c r="E254">
        <v>5174.9708300000002</v>
      </c>
      <c r="F254">
        <v>5174.3448600000002</v>
      </c>
      <c r="H254" s="1">
        <f t="shared" si="9"/>
        <v>46079.465277777781</v>
      </c>
      <c r="I254" s="1">
        <f t="shared" si="10"/>
        <v>46079.465277777781</v>
      </c>
      <c r="J254">
        <f t="shared" si="11"/>
        <v>1772104200</v>
      </c>
    </row>
    <row r="255" spans="1:10" x14ac:dyDescent="0.55000000000000004">
      <c r="A255">
        <v>1772104500</v>
      </c>
      <c r="B255" t="s">
        <v>6</v>
      </c>
      <c r="C255" t="s">
        <v>7</v>
      </c>
      <c r="D255">
        <v>5175.54</v>
      </c>
      <c r="E255">
        <v>5175.3531499999999</v>
      </c>
      <c r="F255">
        <v>5174.8490099999999</v>
      </c>
      <c r="H255" s="1">
        <f t="shared" si="9"/>
        <v>46079.46875</v>
      </c>
      <c r="I255" s="1">
        <f t="shared" si="10"/>
        <v>46079.46875</v>
      </c>
      <c r="J255">
        <f t="shared" si="11"/>
        <v>1772104500</v>
      </c>
    </row>
    <row r="256" spans="1:10" x14ac:dyDescent="0.55000000000000004">
      <c r="A256">
        <v>1772104800</v>
      </c>
      <c r="B256" t="s">
        <v>6</v>
      </c>
      <c r="C256" t="s">
        <v>7</v>
      </c>
      <c r="D256">
        <v>5171.7</v>
      </c>
      <c r="E256">
        <v>5175.2691500000001</v>
      </c>
      <c r="F256">
        <v>5175.05908</v>
      </c>
      <c r="H256" s="1">
        <f t="shared" si="9"/>
        <v>46079.472222222219</v>
      </c>
      <c r="I256" s="1">
        <f t="shared" si="10"/>
        <v>46079.472222222219</v>
      </c>
      <c r="J256">
        <f t="shared" si="11"/>
        <v>1772104800</v>
      </c>
    </row>
    <row r="257" spans="1:10" x14ac:dyDescent="0.55000000000000004">
      <c r="A257">
        <v>1772105100</v>
      </c>
      <c r="B257" t="s">
        <v>6</v>
      </c>
      <c r="C257" t="s">
        <v>7</v>
      </c>
      <c r="D257">
        <v>5171.88</v>
      </c>
      <c r="E257">
        <v>5174.7300800000003</v>
      </c>
      <c r="F257">
        <v>5174.8945800000001</v>
      </c>
      <c r="H257" s="1">
        <f t="shared" si="9"/>
        <v>46079.475694444445</v>
      </c>
      <c r="I257" s="1">
        <f t="shared" si="10"/>
        <v>46079.475694444445</v>
      </c>
      <c r="J257">
        <f t="shared" si="11"/>
        <v>1772105100</v>
      </c>
    </row>
    <row r="258" spans="1:10" x14ac:dyDescent="0.55000000000000004">
      <c r="A258">
        <v>1772105400</v>
      </c>
      <c r="B258" t="s">
        <v>6</v>
      </c>
      <c r="C258" t="s">
        <v>7</v>
      </c>
      <c r="D258">
        <v>5173.38</v>
      </c>
      <c r="E258">
        <v>5173.7116800000003</v>
      </c>
      <c r="F258">
        <v>5174.3031300000002</v>
      </c>
      <c r="H258" s="1">
        <f t="shared" si="9"/>
        <v>46079.479166666672</v>
      </c>
      <c r="I258" s="1">
        <f t="shared" si="10"/>
        <v>46079.479166666664</v>
      </c>
      <c r="J258">
        <f t="shared" si="11"/>
        <v>1772105400</v>
      </c>
    </row>
    <row r="259" spans="1:10" x14ac:dyDescent="0.55000000000000004">
      <c r="A259">
        <v>1772105700</v>
      </c>
      <c r="B259" t="s">
        <v>6</v>
      </c>
      <c r="C259" t="s">
        <v>7</v>
      </c>
      <c r="D259">
        <v>5173.54</v>
      </c>
      <c r="E259">
        <v>5172.2355399999997</v>
      </c>
      <c r="F259">
        <v>5173.2693399999998</v>
      </c>
      <c r="H259" s="1">
        <f t="shared" ref="H259:H322" si="12">(A259/86400)+25569</f>
        <v>46079.482638888891</v>
      </c>
      <c r="I259" s="1">
        <f t="shared" ref="I259:I322" si="13">CEILING(INT(H259*1440)/1440*288,1)/288</f>
        <v>46079.482638888891</v>
      </c>
      <c r="J259">
        <f t="shared" ref="J259:J322" si="14">MROUND((I259-25569)*86400,300)</f>
        <v>1772105700</v>
      </c>
    </row>
    <row r="260" spans="1:10" x14ac:dyDescent="0.55000000000000004">
      <c r="A260">
        <v>1772106000</v>
      </c>
      <c r="B260" t="s">
        <v>6</v>
      </c>
      <c r="C260" t="s">
        <v>7</v>
      </c>
      <c r="D260">
        <v>5174.68</v>
      </c>
      <c r="E260">
        <v>5170.4435299999996</v>
      </c>
      <c r="F260">
        <v>5171.8564299999998</v>
      </c>
      <c r="H260" s="1">
        <f t="shared" si="12"/>
        <v>46079.486111111109</v>
      </c>
      <c r="I260" s="1">
        <f t="shared" si="13"/>
        <v>46079.486111111109</v>
      </c>
      <c r="J260">
        <f t="shared" si="14"/>
        <v>1772106000</v>
      </c>
    </row>
    <row r="261" spans="1:10" x14ac:dyDescent="0.55000000000000004">
      <c r="A261">
        <v>1772106300</v>
      </c>
      <c r="B261" t="s">
        <v>6</v>
      </c>
      <c r="C261" t="s">
        <v>7</v>
      </c>
      <c r="D261">
        <v>5171.3999999999996</v>
      </c>
      <c r="E261">
        <v>5168.5372299999999</v>
      </c>
      <c r="F261">
        <v>5170.1968299999999</v>
      </c>
      <c r="H261" s="1">
        <f t="shared" si="12"/>
        <v>46079.489583333328</v>
      </c>
      <c r="I261" s="1">
        <f t="shared" si="13"/>
        <v>46079.489583333336</v>
      </c>
      <c r="J261">
        <f t="shared" si="14"/>
        <v>1772106300</v>
      </c>
    </row>
    <row r="262" spans="1:10" x14ac:dyDescent="0.55000000000000004">
      <c r="A262">
        <v>1772106600</v>
      </c>
      <c r="B262" t="s">
        <v>6</v>
      </c>
      <c r="C262" t="s">
        <v>7</v>
      </c>
      <c r="D262">
        <v>5163.51</v>
      </c>
      <c r="E262">
        <v>5166.9208200000003</v>
      </c>
      <c r="F262">
        <v>5168.5588200000002</v>
      </c>
      <c r="H262" s="1">
        <f t="shared" si="12"/>
        <v>46079.493055555555</v>
      </c>
      <c r="I262" s="1">
        <f t="shared" si="13"/>
        <v>46079.493055555555</v>
      </c>
      <c r="J262">
        <f t="shared" si="14"/>
        <v>1772106600</v>
      </c>
    </row>
    <row r="263" spans="1:10" x14ac:dyDescent="0.55000000000000004">
      <c r="A263">
        <v>1772106900</v>
      </c>
      <c r="B263" t="s">
        <v>6</v>
      </c>
      <c r="C263" t="s">
        <v>7</v>
      </c>
      <c r="D263">
        <v>5164.71</v>
      </c>
      <c r="E263">
        <v>5166.1189000000004</v>
      </c>
      <c r="F263">
        <v>5167.3388599999998</v>
      </c>
      <c r="H263" s="1">
        <f t="shared" si="12"/>
        <v>46079.496527777781</v>
      </c>
      <c r="I263" s="1">
        <f t="shared" si="13"/>
        <v>46079.496527777781</v>
      </c>
      <c r="J263">
        <f t="shared" si="14"/>
        <v>1772106900</v>
      </c>
    </row>
    <row r="264" spans="1:10" x14ac:dyDescent="0.55000000000000004">
      <c r="A264">
        <v>1772107200</v>
      </c>
      <c r="B264" t="s">
        <v>6</v>
      </c>
      <c r="C264" t="s">
        <v>7</v>
      </c>
      <c r="D264">
        <v>5165.67</v>
      </c>
      <c r="E264">
        <v>5166.32834</v>
      </c>
      <c r="F264">
        <v>5166.8335999999999</v>
      </c>
      <c r="H264" s="1">
        <f t="shared" si="12"/>
        <v>46079.5</v>
      </c>
      <c r="I264" s="1">
        <f t="shared" si="13"/>
        <v>46079.5</v>
      </c>
      <c r="J264">
        <f t="shared" si="14"/>
        <v>1772107200</v>
      </c>
    </row>
    <row r="265" spans="1:10" x14ac:dyDescent="0.55000000000000004">
      <c r="A265">
        <v>1772107500</v>
      </c>
      <c r="B265" t="s">
        <v>6</v>
      </c>
      <c r="C265" t="s">
        <v>7</v>
      </c>
      <c r="D265">
        <v>5169.1499999999996</v>
      </c>
      <c r="E265">
        <v>5167.6288000000004</v>
      </c>
      <c r="F265">
        <v>5167.2312000000002</v>
      </c>
      <c r="H265" s="1">
        <f t="shared" si="12"/>
        <v>46079.503472222219</v>
      </c>
      <c r="I265" s="1">
        <f t="shared" si="13"/>
        <v>46079.503472222219</v>
      </c>
      <c r="J265">
        <f t="shared" si="14"/>
        <v>1772107500</v>
      </c>
    </row>
    <row r="266" spans="1:10" x14ac:dyDescent="0.55000000000000004">
      <c r="A266">
        <v>1772107800</v>
      </c>
      <c r="B266" t="s">
        <v>6</v>
      </c>
      <c r="C266" t="s">
        <v>7</v>
      </c>
      <c r="D266">
        <v>5168.46</v>
      </c>
      <c r="E266">
        <v>5169.86661</v>
      </c>
      <c r="F266">
        <v>5168.5488999999998</v>
      </c>
      <c r="H266" s="1">
        <f t="shared" si="12"/>
        <v>46079.506944444445</v>
      </c>
      <c r="I266" s="1">
        <f t="shared" si="13"/>
        <v>46079.506944444445</v>
      </c>
      <c r="J266">
        <f t="shared" si="14"/>
        <v>1772107800</v>
      </c>
    </row>
    <row r="267" spans="1:10" x14ac:dyDescent="0.55000000000000004">
      <c r="A267">
        <v>1772108100</v>
      </c>
      <c r="B267" t="s">
        <v>6</v>
      </c>
      <c r="C267" t="s">
        <v>7</v>
      </c>
      <c r="D267">
        <v>5172.18</v>
      </c>
      <c r="E267">
        <v>5172.8462300000001</v>
      </c>
      <c r="F267">
        <v>5170.6975700000003</v>
      </c>
      <c r="H267" s="1">
        <f t="shared" si="12"/>
        <v>46079.510416666672</v>
      </c>
      <c r="I267" s="1">
        <f t="shared" si="13"/>
        <v>46079.510416666664</v>
      </c>
      <c r="J267">
        <f t="shared" si="14"/>
        <v>1772108100</v>
      </c>
    </row>
    <row r="268" spans="1:10" x14ac:dyDescent="0.55000000000000004">
      <c r="A268">
        <v>1772108400</v>
      </c>
      <c r="B268" t="s">
        <v>6</v>
      </c>
      <c r="C268" t="s">
        <v>7</v>
      </c>
      <c r="D268">
        <v>5176.5200000000004</v>
      </c>
      <c r="E268">
        <v>5176.1400400000002</v>
      </c>
      <c r="F268">
        <v>5173.4188000000004</v>
      </c>
      <c r="H268" s="1">
        <f t="shared" si="12"/>
        <v>46079.513888888891</v>
      </c>
      <c r="I268" s="1">
        <f t="shared" si="13"/>
        <v>46079.513888888891</v>
      </c>
      <c r="J268">
        <f t="shared" si="14"/>
        <v>1772108400</v>
      </c>
    </row>
    <row r="269" spans="1:10" x14ac:dyDescent="0.55000000000000004">
      <c r="A269">
        <v>1772108700</v>
      </c>
      <c r="B269" t="s">
        <v>6</v>
      </c>
      <c r="C269" t="s">
        <v>7</v>
      </c>
      <c r="D269">
        <v>5178.54</v>
      </c>
      <c r="E269">
        <v>5179.2540499999996</v>
      </c>
      <c r="F269">
        <v>5176.3364199999996</v>
      </c>
      <c r="H269" s="1">
        <f t="shared" si="12"/>
        <v>46079.517361111109</v>
      </c>
      <c r="I269" s="1">
        <f t="shared" si="13"/>
        <v>46079.517361111109</v>
      </c>
      <c r="J269">
        <f t="shared" si="14"/>
        <v>1772108700</v>
      </c>
    </row>
    <row r="270" spans="1:10" x14ac:dyDescent="0.55000000000000004">
      <c r="A270">
        <v>1772109000</v>
      </c>
      <c r="B270" t="s">
        <v>6</v>
      </c>
      <c r="C270" t="s">
        <v>7</v>
      </c>
      <c r="D270">
        <v>5183.1000000000004</v>
      </c>
      <c r="E270">
        <v>5181.7806799999998</v>
      </c>
      <c r="F270">
        <v>5179.0585499999997</v>
      </c>
      <c r="H270" s="1">
        <f t="shared" si="12"/>
        <v>46079.520833333328</v>
      </c>
      <c r="I270" s="1">
        <f t="shared" si="13"/>
        <v>46079.520833333336</v>
      </c>
      <c r="J270">
        <f t="shared" si="14"/>
        <v>1772109000</v>
      </c>
    </row>
    <row r="271" spans="1:10" x14ac:dyDescent="0.55000000000000004">
      <c r="A271">
        <v>1772109300</v>
      </c>
      <c r="B271" t="s">
        <v>6</v>
      </c>
      <c r="C271" t="s">
        <v>7</v>
      </c>
      <c r="D271">
        <v>5182.34</v>
      </c>
      <c r="E271">
        <v>5183.3291799999997</v>
      </c>
      <c r="F271">
        <v>5181.1938700000001</v>
      </c>
      <c r="H271" s="1">
        <f t="shared" si="12"/>
        <v>46079.524305555555</v>
      </c>
      <c r="I271" s="1">
        <f t="shared" si="13"/>
        <v>46079.524305555555</v>
      </c>
      <c r="J271">
        <f t="shared" si="14"/>
        <v>1772109300</v>
      </c>
    </row>
    <row r="272" spans="1:10" x14ac:dyDescent="0.55000000000000004">
      <c r="A272">
        <v>1772109600</v>
      </c>
      <c r="B272" t="s">
        <v>6</v>
      </c>
      <c r="C272" t="s">
        <v>7</v>
      </c>
      <c r="D272">
        <v>5187.5200000000004</v>
      </c>
      <c r="E272">
        <v>5183.80998</v>
      </c>
      <c r="F272">
        <v>5182.5019199999997</v>
      </c>
      <c r="H272" s="1">
        <f t="shared" si="12"/>
        <v>46079.527777777781</v>
      </c>
      <c r="I272" s="1">
        <f t="shared" si="13"/>
        <v>46079.527777777781</v>
      </c>
      <c r="J272">
        <f t="shared" si="14"/>
        <v>1772109600</v>
      </c>
    </row>
    <row r="273" spans="1:10" x14ac:dyDescent="0.55000000000000004">
      <c r="A273">
        <v>1772109900</v>
      </c>
      <c r="B273" t="s">
        <v>6</v>
      </c>
      <c r="C273" t="s">
        <v>7</v>
      </c>
      <c r="D273">
        <v>5181.29</v>
      </c>
      <c r="E273">
        <v>5183.1527699999997</v>
      </c>
      <c r="F273">
        <v>5182.8273499999996</v>
      </c>
      <c r="H273" s="1">
        <f t="shared" si="12"/>
        <v>46079.53125</v>
      </c>
      <c r="I273" s="1">
        <f t="shared" si="13"/>
        <v>46079.53125</v>
      </c>
      <c r="J273">
        <f t="shared" si="14"/>
        <v>1772109900</v>
      </c>
    </row>
    <row r="274" spans="1:10" x14ac:dyDescent="0.55000000000000004">
      <c r="A274">
        <v>1772110200</v>
      </c>
      <c r="B274" t="s">
        <v>6</v>
      </c>
      <c r="C274" t="s">
        <v>7</v>
      </c>
      <c r="D274">
        <v>5181.25</v>
      </c>
      <c r="E274">
        <v>5181.7470700000003</v>
      </c>
      <c r="F274">
        <v>5182.2872100000004</v>
      </c>
      <c r="H274" s="1">
        <f t="shared" si="12"/>
        <v>46079.534722222219</v>
      </c>
      <c r="I274" s="1">
        <f t="shared" si="13"/>
        <v>46079.534722222219</v>
      </c>
      <c r="J274">
        <f t="shared" si="14"/>
        <v>1772110200</v>
      </c>
    </row>
    <row r="275" spans="1:10" x14ac:dyDescent="0.55000000000000004">
      <c r="A275">
        <v>1772110500</v>
      </c>
      <c r="B275" t="s">
        <v>6</v>
      </c>
      <c r="C275" t="s">
        <v>7</v>
      </c>
      <c r="D275">
        <v>5183.8500000000004</v>
      </c>
      <c r="E275">
        <v>5179.89689</v>
      </c>
      <c r="F275">
        <v>5181.0920500000002</v>
      </c>
      <c r="H275" s="1">
        <f t="shared" si="12"/>
        <v>46079.538194444445</v>
      </c>
      <c r="I275" s="1">
        <f t="shared" si="13"/>
        <v>46079.538194444445</v>
      </c>
      <c r="J275">
        <f t="shared" si="14"/>
        <v>1772110500</v>
      </c>
    </row>
    <row r="276" spans="1:10" x14ac:dyDescent="0.55000000000000004">
      <c r="A276">
        <v>1772110800</v>
      </c>
      <c r="B276" t="s">
        <v>6</v>
      </c>
      <c r="C276" t="s">
        <v>7</v>
      </c>
      <c r="D276">
        <v>5175.76</v>
      </c>
      <c r="E276">
        <v>5177.86402</v>
      </c>
      <c r="F276">
        <v>5179.4780300000002</v>
      </c>
      <c r="H276" s="1">
        <f t="shared" si="12"/>
        <v>46079.541666666672</v>
      </c>
      <c r="I276" s="1">
        <f t="shared" si="13"/>
        <v>46079.541666666664</v>
      </c>
      <c r="J276">
        <f t="shared" si="14"/>
        <v>1772110800</v>
      </c>
    </row>
    <row r="277" spans="1:10" x14ac:dyDescent="0.55000000000000004">
      <c r="A277">
        <v>1772111100</v>
      </c>
      <c r="B277" t="s">
        <v>6</v>
      </c>
      <c r="C277" t="s">
        <v>7</v>
      </c>
      <c r="D277">
        <v>5172.5</v>
      </c>
      <c r="E277">
        <v>5176.1064699999997</v>
      </c>
      <c r="F277">
        <v>5177.7922500000004</v>
      </c>
      <c r="H277" s="1">
        <f t="shared" si="12"/>
        <v>46079.545138888891</v>
      </c>
      <c r="I277" s="1">
        <f t="shared" si="13"/>
        <v>46079.545138888891</v>
      </c>
      <c r="J277">
        <f t="shared" si="14"/>
        <v>1772111100</v>
      </c>
    </row>
    <row r="278" spans="1:10" x14ac:dyDescent="0.55000000000000004">
      <c r="A278">
        <v>1772111400</v>
      </c>
      <c r="B278" t="s">
        <v>6</v>
      </c>
      <c r="C278" t="s">
        <v>7</v>
      </c>
      <c r="D278">
        <v>5174</v>
      </c>
      <c r="E278">
        <v>5174.8325400000003</v>
      </c>
      <c r="F278">
        <v>5176.3123999999998</v>
      </c>
      <c r="H278" s="1">
        <f t="shared" si="12"/>
        <v>46079.548611111109</v>
      </c>
      <c r="I278" s="1">
        <f t="shared" si="13"/>
        <v>46079.548611111109</v>
      </c>
      <c r="J278">
        <f t="shared" si="14"/>
        <v>1772111400</v>
      </c>
    </row>
    <row r="279" spans="1:10" x14ac:dyDescent="0.55000000000000004">
      <c r="A279">
        <v>1772111700</v>
      </c>
      <c r="B279" t="s">
        <v>6</v>
      </c>
      <c r="C279" t="s">
        <v>7</v>
      </c>
      <c r="D279">
        <v>5171.6499999999996</v>
      </c>
      <c r="E279">
        <v>5174.0018600000003</v>
      </c>
      <c r="F279">
        <v>5175.1571299999996</v>
      </c>
      <c r="H279" s="1">
        <f t="shared" si="12"/>
        <v>46079.552083333328</v>
      </c>
      <c r="I279" s="1">
        <f t="shared" si="13"/>
        <v>46079.552083333336</v>
      </c>
      <c r="J279">
        <f t="shared" si="14"/>
        <v>1772111700</v>
      </c>
    </row>
    <row r="280" spans="1:10" x14ac:dyDescent="0.55000000000000004">
      <c r="A280">
        <v>1772112000</v>
      </c>
      <c r="B280" t="s">
        <v>6</v>
      </c>
      <c r="C280" t="s">
        <v>7</v>
      </c>
      <c r="D280">
        <v>5178.12</v>
      </c>
      <c r="E280">
        <v>5173.5539500000004</v>
      </c>
      <c r="F280">
        <v>5174.3555399999996</v>
      </c>
      <c r="H280" s="1">
        <f t="shared" si="12"/>
        <v>46079.555555555555</v>
      </c>
      <c r="I280" s="1">
        <f t="shared" si="13"/>
        <v>46079.555555555555</v>
      </c>
      <c r="J280">
        <f t="shared" si="14"/>
        <v>1772112000</v>
      </c>
    </row>
    <row r="281" spans="1:10" x14ac:dyDescent="0.55000000000000004">
      <c r="A281">
        <v>1772112300</v>
      </c>
      <c r="B281" t="s">
        <v>6</v>
      </c>
      <c r="C281" t="s">
        <v>7</v>
      </c>
      <c r="D281">
        <v>5174.76</v>
      </c>
      <c r="E281">
        <v>5173.1199100000003</v>
      </c>
      <c r="F281">
        <v>5173.7377200000001</v>
      </c>
      <c r="H281" s="1">
        <f t="shared" si="12"/>
        <v>46079.559027777781</v>
      </c>
      <c r="I281" s="1">
        <f t="shared" si="13"/>
        <v>46079.559027777781</v>
      </c>
      <c r="J281">
        <f t="shared" si="14"/>
        <v>1772112300</v>
      </c>
    </row>
    <row r="282" spans="1:10" x14ac:dyDescent="0.55000000000000004">
      <c r="A282">
        <v>1772112600</v>
      </c>
      <c r="B282" t="s">
        <v>6</v>
      </c>
      <c r="C282" t="s">
        <v>7</v>
      </c>
      <c r="D282">
        <v>5174.3599999999997</v>
      </c>
      <c r="E282">
        <v>5172.6075300000002</v>
      </c>
      <c r="F282">
        <v>5173.17263</v>
      </c>
      <c r="H282" s="1">
        <f t="shared" si="12"/>
        <v>46079.5625</v>
      </c>
      <c r="I282" s="1">
        <f t="shared" si="13"/>
        <v>46079.5625</v>
      </c>
      <c r="J282">
        <f t="shared" si="14"/>
        <v>1772112600</v>
      </c>
    </row>
    <row r="283" spans="1:10" x14ac:dyDescent="0.55000000000000004">
      <c r="A283">
        <v>1772112900</v>
      </c>
      <c r="B283" t="s">
        <v>6</v>
      </c>
      <c r="C283" t="s">
        <v>7</v>
      </c>
      <c r="D283">
        <v>5173.6099999999997</v>
      </c>
      <c r="E283">
        <v>5171.8823599999996</v>
      </c>
      <c r="F283">
        <v>5172.5274900000004</v>
      </c>
      <c r="H283" s="1">
        <f t="shared" si="12"/>
        <v>46079.565972222219</v>
      </c>
      <c r="I283" s="1">
        <f t="shared" si="13"/>
        <v>46079.565972222219</v>
      </c>
      <c r="J283">
        <f t="shared" si="14"/>
        <v>1772112900</v>
      </c>
    </row>
    <row r="284" spans="1:10" x14ac:dyDescent="0.55000000000000004">
      <c r="A284">
        <v>1772113200</v>
      </c>
      <c r="B284" t="s">
        <v>6</v>
      </c>
      <c r="C284" t="s">
        <v>7</v>
      </c>
      <c r="D284">
        <v>5165.1400000000003</v>
      </c>
      <c r="E284">
        <v>5170.8721599999999</v>
      </c>
      <c r="F284">
        <v>5171.6998199999998</v>
      </c>
      <c r="H284" s="1">
        <f t="shared" si="12"/>
        <v>46079.569444444445</v>
      </c>
      <c r="I284" s="1">
        <f t="shared" si="13"/>
        <v>46079.569444444445</v>
      </c>
      <c r="J284">
        <f t="shared" si="14"/>
        <v>1772113200</v>
      </c>
    </row>
    <row r="285" spans="1:10" x14ac:dyDescent="0.55000000000000004">
      <c r="A285">
        <v>1772113500</v>
      </c>
      <c r="B285" t="s">
        <v>6</v>
      </c>
      <c r="C285" t="s">
        <v>7</v>
      </c>
      <c r="D285">
        <v>5168.76</v>
      </c>
      <c r="E285">
        <v>5169.7852999999996</v>
      </c>
      <c r="F285">
        <v>5170.7425599999997</v>
      </c>
      <c r="H285" s="1">
        <f t="shared" si="12"/>
        <v>46079.572916666672</v>
      </c>
      <c r="I285" s="1">
        <f t="shared" si="13"/>
        <v>46079.572916666664</v>
      </c>
      <c r="J285">
        <f t="shared" si="14"/>
        <v>1772113500</v>
      </c>
    </row>
    <row r="286" spans="1:10" x14ac:dyDescent="0.55000000000000004">
      <c r="A286">
        <v>1772113800</v>
      </c>
      <c r="B286" t="s">
        <v>6</v>
      </c>
      <c r="C286" t="s">
        <v>7</v>
      </c>
      <c r="D286">
        <v>5170.8</v>
      </c>
      <c r="E286">
        <v>5168.5586400000002</v>
      </c>
      <c r="F286">
        <v>5169.6505999999999</v>
      </c>
      <c r="H286" s="1">
        <f t="shared" si="12"/>
        <v>46079.576388888891</v>
      </c>
      <c r="I286" s="1">
        <f t="shared" si="13"/>
        <v>46079.576388888891</v>
      </c>
      <c r="J286">
        <f t="shared" si="14"/>
        <v>1772113800</v>
      </c>
    </row>
    <row r="287" spans="1:10" x14ac:dyDescent="0.55000000000000004">
      <c r="A287">
        <v>1772114100</v>
      </c>
      <c r="B287" t="s">
        <v>6</v>
      </c>
      <c r="C287" t="s">
        <v>7</v>
      </c>
      <c r="D287">
        <v>5166.3900000000003</v>
      </c>
      <c r="E287">
        <v>5167.2455200000004</v>
      </c>
      <c r="F287">
        <v>5168.4480599999997</v>
      </c>
      <c r="H287" s="1">
        <f t="shared" si="12"/>
        <v>46079.579861111109</v>
      </c>
      <c r="I287" s="1">
        <f t="shared" si="13"/>
        <v>46079.579861111109</v>
      </c>
      <c r="J287">
        <f t="shared" si="14"/>
        <v>1772114100</v>
      </c>
    </row>
    <row r="288" spans="1:10" x14ac:dyDescent="0.55000000000000004">
      <c r="A288">
        <v>1772114400</v>
      </c>
      <c r="B288" t="s">
        <v>6</v>
      </c>
      <c r="C288" t="s">
        <v>7</v>
      </c>
      <c r="D288">
        <v>5166.0600000000004</v>
      </c>
      <c r="E288">
        <v>5166.1132600000001</v>
      </c>
      <c r="F288">
        <v>5167.2806600000004</v>
      </c>
      <c r="H288" s="1">
        <f t="shared" si="12"/>
        <v>46079.583333333328</v>
      </c>
      <c r="I288" s="1">
        <f t="shared" si="13"/>
        <v>46079.583333333336</v>
      </c>
      <c r="J288">
        <f t="shared" si="14"/>
        <v>1772114400</v>
      </c>
    </row>
    <row r="289" spans="1:10" x14ac:dyDescent="0.55000000000000004">
      <c r="A289">
        <v>1772114700</v>
      </c>
      <c r="B289" t="s">
        <v>6</v>
      </c>
      <c r="C289" t="s">
        <v>7</v>
      </c>
      <c r="D289">
        <v>5163.55</v>
      </c>
      <c r="E289">
        <v>5165.3398399999996</v>
      </c>
      <c r="F289">
        <v>5166.3102500000005</v>
      </c>
      <c r="H289" s="1">
        <f t="shared" si="12"/>
        <v>46079.586805555555</v>
      </c>
      <c r="I289" s="1">
        <f t="shared" si="13"/>
        <v>46079.586805555555</v>
      </c>
      <c r="J289">
        <f t="shared" si="14"/>
        <v>1772114700</v>
      </c>
    </row>
    <row r="290" spans="1:10" x14ac:dyDescent="0.55000000000000004">
      <c r="A290">
        <v>1772115000</v>
      </c>
      <c r="B290" t="s">
        <v>6</v>
      </c>
      <c r="C290" t="s">
        <v>7</v>
      </c>
      <c r="D290">
        <v>5166.28</v>
      </c>
      <c r="E290">
        <v>5165.1408600000004</v>
      </c>
      <c r="F290">
        <v>5165.7255500000001</v>
      </c>
      <c r="H290" s="1">
        <f t="shared" si="12"/>
        <v>46079.590277777781</v>
      </c>
      <c r="I290" s="1">
        <f t="shared" si="13"/>
        <v>46079.590277777781</v>
      </c>
      <c r="J290">
        <f t="shared" si="14"/>
        <v>1772115000</v>
      </c>
    </row>
    <row r="291" spans="1:10" x14ac:dyDescent="0.55000000000000004">
      <c r="A291">
        <v>1772115300</v>
      </c>
      <c r="B291" t="s">
        <v>6</v>
      </c>
      <c r="C291" t="s">
        <v>7</v>
      </c>
      <c r="D291">
        <v>5167.0200000000004</v>
      </c>
      <c r="E291">
        <v>5165.5249100000001</v>
      </c>
      <c r="F291">
        <v>5165.6252299999996</v>
      </c>
      <c r="H291" s="1">
        <f t="shared" si="12"/>
        <v>46079.59375</v>
      </c>
      <c r="I291" s="1">
        <f t="shared" si="13"/>
        <v>46079.59375</v>
      </c>
      <c r="J291">
        <f t="shared" si="14"/>
        <v>1772115300</v>
      </c>
    </row>
    <row r="292" spans="1:10" x14ac:dyDescent="0.55000000000000004">
      <c r="A292">
        <v>1772115600</v>
      </c>
      <c r="B292" t="s">
        <v>6</v>
      </c>
      <c r="C292" t="s">
        <v>7</v>
      </c>
      <c r="D292">
        <v>5168.82</v>
      </c>
      <c r="E292">
        <v>5166.46702</v>
      </c>
      <c r="F292">
        <v>5166.0461299999997</v>
      </c>
      <c r="H292" s="1">
        <f t="shared" si="12"/>
        <v>46079.597222222219</v>
      </c>
      <c r="I292" s="1">
        <f t="shared" si="13"/>
        <v>46079.597222222219</v>
      </c>
      <c r="J292">
        <f t="shared" si="14"/>
        <v>1772115600</v>
      </c>
    </row>
    <row r="293" spans="1:10" x14ac:dyDescent="0.55000000000000004">
      <c r="A293">
        <v>1772115900</v>
      </c>
      <c r="B293" t="s">
        <v>6</v>
      </c>
      <c r="C293" t="s">
        <v>7</v>
      </c>
      <c r="D293">
        <v>5170.41</v>
      </c>
      <c r="E293">
        <v>5167.8062399999999</v>
      </c>
      <c r="F293">
        <v>5166.9261900000001</v>
      </c>
      <c r="H293" s="1">
        <f t="shared" si="12"/>
        <v>46079.600694444445</v>
      </c>
      <c r="I293" s="1">
        <f t="shared" si="13"/>
        <v>46079.600694444445</v>
      </c>
      <c r="J293">
        <f t="shared" si="14"/>
        <v>1772115900</v>
      </c>
    </row>
    <row r="294" spans="1:10" x14ac:dyDescent="0.55000000000000004">
      <c r="A294">
        <v>1772116200</v>
      </c>
      <c r="B294" t="s">
        <v>6</v>
      </c>
      <c r="C294" t="s">
        <v>7</v>
      </c>
      <c r="D294">
        <v>5165.83</v>
      </c>
      <c r="E294">
        <v>5169.2606500000002</v>
      </c>
      <c r="F294">
        <v>5168.0934200000002</v>
      </c>
      <c r="H294" s="1">
        <f t="shared" si="12"/>
        <v>46079.604166666672</v>
      </c>
      <c r="I294" s="1">
        <f t="shared" si="13"/>
        <v>46079.604166666664</v>
      </c>
      <c r="J294">
        <f t="shared" si="14"/>
        <v>1772116200</v>
      </c>
    </row>
    <row r="295" spans="1:10" x14ac:dyDescent="0.55000000000000004">
      <c r="A295">
        <v>1772116500</v>
      </c>
      <c r="B295" t="s">
        <v>6</v>
      </c>
      <c r="C295" t="s">
        <v>7</v>
      </c>
      <c r="D295">
        <v>5166.41</v>
      </c>
      <c r="E295">
        <v>5170.6215599999996</v>
      </c>
      <c r="F295">
        <v>5169.3574900000003</v>
      </c>
      <c r="H295" s="1">
        <f t="shared" si="12"/>
        <v>46079.607638888891</v>
      </c>
      <c r="I295" s="1">
        <f t="shared" si="13"/>
        <v>46079.607638888891</v>
      </c>
      <c r="J295">
        <f t="shared" si="14"/>
        <v>1772116500</v>
      </c>
    </row>
    <row r="296" spans="1:10" x14ac:dyDescent="0.55000000000000004">
      <c r="A296">
        <v>1772116800</v>
      </c>
      <c r="B296" t="s">
        <v>6</v>
      </c>
      <c r="C296" t="s">
        <v>7</v>
      </c>
      <c r="D296">
        <v>5172.5600000000004</v>
      </c>
      <c r="E296">
        <v>5171.4905500000004</v>
      </c>
      <c r="F296">
        <v>5170.4240200000004</v>
      </c>
      <c r="H296" s="1">
        <f t="shared" si="12"/>
        <v>46079.611111111109</v>
      </c>
      <c r="I296" s="1">
        <f t="shared" si="13"/>
        <v>46079.611111111109</v>
      </c>
      <c r="J296">
        <f t="shared" si="14"/>
        <v>1772116800</v>
      </c>
    </row>
    <row r="297" spans="1:10" x14ac:dyDescent="0.55000000000000004">
      <c r="A297">
        <v>1772117100</v>
      </c>
      <c r="B297" t="s">
        <v>6</v>
      </c>
      <c r="C297" t="s">
        <v>7</v>
      </c>
      <c r="D297">
        <v>5171.99</v>
      </c>
      <c r="E297">
        <v>5171.3807200000001</v>
      </c>
      <c r="F297">
        <v>5170.9023699999998</v>
      </c>
      <c r="H297" s="1">
        <f t="shared" si="12"/>
        <v>46079.614583333328</v>
      </c>
      <c r="I297" s="1">
        <f t="shared" si="13"/>
        <v>46079.614583333336</v>
      </c>
      <c r="J297">
        <f t="shared" si="14"/>
        <v>1772117100</v>
      </c>
    </row>
    <row r="298" spans="1:10" x14ac:dyDescent="0.55000000000000004">
      <c r="A298">
        <v>1772117400</v>
      </c>
      <c r="B298" t="s">
        <v>6</v>
      </c>
      <c r="C298" t="s">
        <v>7</v>
      </c>
      <c r="D298">
        <v>5167.91</v>
      </c>
      <c r="E298">
        <v>5170.1093199999996</v>
      </c>
      <c r="F298">
        <v>5170.5058499999996</v>
      </c>
      <c r="H298" s="1">
        <f t="shared" si="12"/>
        <v>46079.618055555555</v>
      </c>
      <c r="I298" s="1">
        <f t="shared" si="13"/>
        <v>46079.618055555555</v>
      </c>
      <c r="J298">
        <f t="shared" si="14"/>
        <v>1772117400</v>
      </c>
    </row>
    <row r="299" spans="1:10" x14ac:dyDescent="0.55000000000000004">
      <c r="A299">
        <v>1772117700</v>
      </c>
      <c r="B299" t="s">
        <v>6</v>
      </c>
      <c r="C299" t="s">
        <v>7</v>
      </c>
      <c r="D299">
        <v>5165.1400000000003</v>
      </c>
      <c r="E299">
        <v>5167.78953</v>
      </c>
      <c r="F299">
        <v>5169.1476899999998</v>
      </c>
      <c r="H299" s="1">
        <f t="shared" si="12"/>
        <v>46079.621527777781</v>
      </c>
      <c r="I299" s="1">
        <f t="shared" si="13"/>
        <v>46079.621527777781</v>
      </c>
      <c r="J299">
        <f t="shared" si="14"/>
        <v>1772117700</v>
      </c>
    </row>
    <row r="300" spans="1:10" x14ac:dyDescent="0.55000000000000004">
      <c r="A300">
        <v>1772118000</v>
      </c>
      <c r="B300" t="s">
        <v>6</v>
      </c>
      <c r="C300" t="s">
        <v>7</v>
      </c>
      <c r="D300">
        <v>5167.7</v>
      </c>
      <c r="E300">
        <v>5164.7344499999999</v>
      </c>
      <c r="F300">
        <v>5166.9410699999999</v>
      </c>
      <c r="H300" s="1">
        <f t="shared" si="12"/>
        <v>46079.625</v>
      </c>
      <c r="I300" s="1">
        <f t="shared" si="13"/>
        <v>46079.625</v>
      </c>
      <c r="J300">
        <f t="shared" si="14"/>
        <v>1772118000</v>
      </c>
    </row>
    <row r="301" spans="1:10" x14ac:dyDescent="0.55000000000000004">
      <c r="A301">
        <v>1772118300</v>
      </c>
      <c r="B301" t="s">
        <v>6</v>
      </c>
      <c r="C301" t="s">
        <v>7</v>
      </c>
      <c r="D301">
        <v>5167.21</v>
      </c>
      <c r="E301">
        <v>5161.3053200000004</v>
      </c>
      <c r="F301">
        <v>5164.1232</v>
      </c>
      <c r="H301" s="1">
        <f t="shared" si="12"/>
        <v>46079.628472222219</v>
      </c>
      <c r="I301" s="1">
        <f t="shared" si="13"/>
        <v>46079.628472222219</v>
      </c>
      <c r="J301">
        <f t="shared" si="14"/>
        <v>1772118300</v>
      </c>
    </row>
    <row r="302" spans="1:10" x14ac:dyDescent="0.55000000000000004">
      <c r="A302">
        <v>1772118600</v>
      </c>
      <c r="B302" t="s">
        <v>6</v>
      </c>
      <c r="C302" t="s">
        <v>7</v>
      </c>
      <c r="D302">
        <v>5162.38</v>
      </c>
      <c r="E302">
        <v>5158.1084799999999</v>
      </c>
      <c r="F302">
        <v>5161.1158400000004</v>
      </c>
      <c r="H302" s="1">
        <f t="shared" si="12"/>
        <v>46079.631944444445</v>
      </c>
      <c r="I302" s="1">
        <f t="shared" si="13"/>
        <v>46079.631944444445</v>
      </c>
      <c r="J302">
        <f t="shared" si="14"/>
        <v>1772118600</v>
      </c>
    </row>
    <row r="303" spans="1:10" x14ac:dyDescent="0.55000000000000004">
      <c r="A303">
        <v>1772118900</v>
      </c>
      <c r="B303" t="s">
        <v>6</v>
      </c>
      <c r="C303" t="s">
        <v>7</v>
      </c>
      <c r="D303">
        <v>5158.57</v>
      </c>
      <c r="E303">
        <v>5155.90074</v>
      </c>
      <c r="F303">
        <v>5158.5082899999998</v>
      </c>
      <c r="H303" s="1">
        <f t="shared" si="12"/>
        <v>46079.635416666672</v>
      </c>
      <c r="I303" s="1">
        <f t="shared" si="13"/>
        <v>46079.635416666664</v>
      </c>
      <c r="J303">
        <f t="shared" si="14"/>
        <v>1772118900</v>
      </c>
    </row>
    <row r="304" spans="1:10" x14ac:dyDescent="0.55000000000000004">
      <c r="A304">
        <v>1772119200</v>
      </c>
      <c r="B304" t="s">
        <v>6</v>
      </c>
      <c r="C304" t="s">
        <v>7</v>
      </c>
      <c r="D304">
        <v>5154.46</v>
      </c>
      <c r="E304">
        <v>5155.3332099999998</v>
      </c>
      <c r="F304">
        <v>5156.9207500000002</v>
      </c>
      <c r="H304" s="1">
        <f t="shared" si="12"/>
        <v>46079.638888888891</v>
      </c>
      <c r="I304" s="1">
        <f t="shared" si="13"/>
        <v>46079.638888888891</v>
      </c>
      <c r="J304">
        <f t="shared" si="14"/>
        <v>1772119200</v>
      </c>
    </row>
    <row r="305" spans="1:10" x14ac:dyDescent="0.55000000000000004">
      <c r="A305">
        <v>1772119500</v>
      </c>
      <c r="B305" t="s">
        <v>6</v>
      </c>
      <c r="C305" t="s">
        <v>7</v>
      </c>
      <c r="D305">
        <v>5141.51</v>
      </c>
      <c r="E305">
        <v>5156.8113199999998</v>
      </c>
      <c r="F305">
        <v>5156.8660300000001</v>
      </c>
      <c r="H305" s="1">
        <f t="shared" si="12"/>
        <v>46079.642361111109</v>
      </c>
      <c r="I305" s="1">
        <f t="shared" si="13"/>
        <v>46079.642361111109</v>
      </c>
      <c r="J305">
        <f t="shared" si="14"/>
        <v>1772119500</v>
      </c>
    </row>
    <row r="306" spans="1:10" x14ac:dyDescent="0.55000000000000004">
      <c r="A306">
        <v>1772119800</v>
      </c>
      <c r="B306" t="s">
        <v>6</v>
      </c>
      <c r="C306" t="s">
        <v>7</v>
      </c>
      <c r="D306">
        <v>5153.62</v>
      </c>
      <c r="E306">
        <v>5160.61042</v>
      </c>
      <c r="F306">
        <v>5158.7382299999999</v>
      </c>
      <c r="H306" s="1">
        <f t="shared" si="12"/>
        <v>46079.645833333328</v>
      </c>
      <c r="I306" s="1">
        <f t="shared" si="13"/>
        <v>46079.645833333336</v>
      </c>
      <c r="J306">
        <f t="shared" si="14"/>
        <v>1772119800</v>
      </c>
    </row>
    <row r="307" spans="1:10" x14ac:dyDescent="0.55000000000000004">
      <c r="A307">
        <v>1772120100</v>
      </c>
      <c r="B307" t="s">
        <v>6</v>
      </c>
      <c r="C307" t="s">
        <v>7</v>
      </c>
      <c r="D307">
        <v>5169.2299999999996</v>
      </c>
      <c r="E307">
        <v>5165.9672200000005</v>
      </c>
      <c r="F307">
        <v>5162.3527299999996</v>
      </c>
      <c r="H307" s="1">
        <f t="shared" si="12"/>
        <v>46079.649305555555</v>
      </c>
      <c r="I307" s="1">
        <f t="shared" si="13"/>
        <v>46079.649305555555</v>
      </c>
      <c r="J307">
        <f t="shared" si="14"/>
        <v>1772120100</v>
      </c>
    </row>
    <row r="308" spans="1:10" x14ac:dyDescent="0.55000000000000004">
      <c r="A308">
        <v>1772120400</v>
      </c>
      <c r="B308" t="s">
        <v>6</v>
      </c>
      <c r="C308" t="s">
        <v>7</v>
      </c>
      <c r="D308">
        <v>5175.5600000000004</v>
      </c>
      <c r="E308">
        <v>5171.7565999999997</v>
      </c>
      <c r="F308">
        <v>5167.0546599999998</v>
      </c>
      <c r="H308" s="1">
        <f t="shared" si="12"/>
        <v>46079.652777777781</v>
      </c>
      <c r="I308" s="1">
        <f t="shared" si="13"/>
        <v>46079.652777777781</v>
      </c>
      <c r="J308">
        <f t="shared" si="14"/>
        <v>1772120400</v>
      </c>
    </row>
    <row r="309" spans="1:10" x14ac:dyDescent="0.55000000000000004">
      <c r="A309">
        <v>1772120700</v>
      </c>
      <c r="B309" t="s">
        <v>6</v>
      </c>
      <c r="C309" t="s">
        <v>7</v>
      </c>
      <c r="D309">
        <v>5182.38</v>
      </c>
      <c r="E309">
        <v>5177.0415199999998</v>
      </c>
      <c r="F309">
        <v>5172.0480900000002</v>
      </c>
      <c r="H309" s="1">
        <f t="shared" si="12"/>
        <v>46079.65625</v>
      </c>
      <c r="I309" s="1">
        <f t="shared" si="13"/>
        <v>46079.65625</v>
      </c>
      <c r="J309">
        <f t="shared" si="14"/>
        <v>1772120700</v>
      </c>
    </row>
    <row r="310" spans="1:10" x14ac:dyDescent="0.55000000000000004">
      <c r="A310">
        <v>1772121000</v>
      </c>
      <c r="B310" t="s">
        <v>6</v>
      </c>
      <c r="C310" t="s">
        <v>7</v>
      </c>
      <c r="D310">
        <v>5189.7</v>
      </c>
      <c r="E310">
        <v>5181.0277400000004</v>
      </c>
      <c r="F310">
        <v>5176.5379199999998</v>
      </c>
      <c r="H310" s="1">
        <f t="shared" si="12"/>
        <v>46079.659722222219</v>
      </c>
      <c r="I310" s="1">
        <f t="shared" si="13"/>
        <v>46079.659722222219</v>
      </c>
      <c r="J310">
        <f t="shared" si="14"/>
        <v>1772121000</v>
      </c>
    </row>
    <row r="311" spans="1:10" x14ac:dyDescent="0.55000000000000004">
      <c r="A311">
        <v>1772121300</v>
      </c>
      <c r="B311" t="s">
        <v>6</v>
      </c>
      <c r="C311" t="s">
        <v>7</v>
      </c>
      <c r="D311">
        <v>5185.8599999999997</v>
      </c>
      <c r="E311">
        <v>5183.1956</v>
      </c>
      <c r="F311">
        <v>5179.8667599999999</v>
      </c>
      <c r="H311" s="1">
        <f t="shared" si="12"/>
        <v>46079.663194444445</v>
      </c>
      <c r="I311" s="1">
        <f t="shared" si="13"/>
        <v>46079.663194444445</v>
      </c>
      <c r="J311">
        <f t="shared" si="14"/>
        <v>1772121300</v>
      </c>
    </row>
    <row r="312" spans="1:10" x14ac:dyDescent="0.55000000000000004">
      <c r="A312">
        <v>1772121600</v>
      </c>
      <c r="B312" t="s">
        <v>6</v>
      </c>
      <c r="C312" t="s">
        <v>7</v>
      </c>
      <c r="D312">
        <v>5178.92</v>
      </c>
      <c r="E312">
        <v>5183.6933399999998</v>
      </c>
      <c r="F312">
        <v>5181.7800500000003</v>
      </c>
      <c r="H312" s="1">
        <f t="shared" si="12"/>
        <v>46079.666666666672</v>
      </c>
      <c r="I312" s="1">
        <f t="shared" si="13"/>
        <v>46079.666666666664</v>
      </c>
      <c r="J312">
        <f t="shared" si="14"/>
        <v>1772121600</v>
      </c>
    </row>
    <row r="313" spans="1:10" x14ac:dyDescent="0.55000000000000004">
      <c r="A313">
        <v>1772121900</v>
      </c>
      <c r="B313" t="s">
        <v>6</v>
      </c>
      <c r="C313" t="s">
        <v>7</v>
      </c>
      <c r="D313">
        <v>5177.76</v>
      </c>
      <c r="E313">
        <v>5183.06268</v>
      </c>
      <c r="F313">
        <v>5182.4213600000003</v>
      </c>
      <c r="H313" s="1">
        <f t="shared" si="12"/>
        <v>46079.670138888891</v>
      </c>
      <c r="I313" s="1">
        <f t="shared" si="13"/>
        <v>46079.670138888891</v>
      </c>
      <c r="J313">
        <f t="shared" si="14"/>
        <v>1772121900</v>
      </c>
    </row>
    <row r="314" spans="1:10" x14ac:dyDescent="0.55000000000000004">
      <c r="A314">
        <v>1772122200</v>
      </c>
      <c r="B314" t="s">
        <v>6</v>
      </c>
      <c r="C314" t="s">
        <v>7</v>
      </c>
      <c r="D314">
        <v>5176.76</v>
      </c>
      <c r="E314">
        <v>5181.8314200000004</v>
      </c>
      <c r="F314">
        <v>5182.1263900000004</v>
      </c>
      <c r="H314" s="1">
        <f t="shared" si="12"/>
        <v>46079.673611111109</v>
      </c>
      <c r="I314" s="1">
        <f t="shared" si="13"/>
        <v>46079.673611111109</v>
      </c>
      <c r="J314">
        <f t="shared" si="14"/>
        <v>1772122200</v>
      </c>
    </row>
    <row r="315" spans="1:10" x14ac:dyDescent="0.55000000000000004">
      <c r="A315">
        <v>1772122500</v>
      </c>
      <c r="B315" t="s">
        <v>6</v>
      </c>
      <c r="C315" t="s">
        <v>7</v>
      </c>
      <c r="D315">
        <v>5181.3999999999996</v>
      </c>
      <c r="E315">
        <v>5180.5522700000001</v>
      </c>
      <c r="F315">
        <v>5181.3393299999998</v>
      </c>
      <c r="H315" s="1">
        <f t="shared" si="12"/>
        <v>46079.677083333328</v>
      </c>
      <c r="I315" s="1">
        <f t="shared" si="13"/>
        <v>46079.677083333336</v>
      </c>
      <c r="J315">
        <f t="shared" si="14"/>
        <v>1772122500</v>
      </c>
    </row>
    <row r="316" spans="1:10" x14ac:dyDescent="0.55000000000000004">
      <c r="A316">
        <v>1772122800</v>
      </c>
      <c r="B316" t="s">
        <v>6</v>
      </c>
      <c r="C316" t="s">
        <v>7</v>
      </c>
      <c r="D316">
        <v>5178.22</v>
      </c>
      <c r="E316">
        <v>5179.5191999999997</v>
      </c>
      <c r="F316">
        <v>5180.4292599999999</v>
      </c>
      <c r="H316" s="1">
        <f t="shared" si="12"/>
        <v>46079.680555555555</v>
      </c>
      <c r="I316" s="1">
        <f t="shared" si="13"/>
        <v>46079.680555555555</v>
      </c>
      <c r="J316">
        <f t="shared" si="14"/>
        <v>1772122800</v>
      </c>
    </row>
    <row r="317" spans="1:10" x14ac:dyDescent="0.55000000000000004">
      <c r="A317">
        <v>1772123100</v>
      </c>
      <c r="B317" t="s">
        <v>6</v>
      </c>
      <c r="C317" t="s">
        <v>7</v>
      </c>
      <c r="D317">
        <v>5180.4799999999996</v>
      </c>
      <c r="E317">
        <v>5179.0778899999996</v>
      </c>
      <c r="F317">
        <v>5179.7535799999996</v>
      </c>
      <c r="H317" s="1">
        <f t="shared" si="12"/>
        <v>46079.684027777781</v>
      </c>
      <c r="I317" s="1">
        <f t="shared" si="13"/>
        <v>46079.684027777781</v>
      </c>
      <c r="J317">
        <f t="shared" si="14"/>
        <v>1772123100</v>
      </c>
    </row>
    <row r="318" spans="1:10" x14ac:dyDescent="0.55000000000000004">
      <c r="A318">
        <v>1772123400</v>
      </c>
      <c r="B318" t="s">
        <v>6</v>
      </c>
      <c r="C318" t="s">
        <v>7</v>
      </c>
      <c r="D318">
        <v>5181.91</v>
      </c>
      <c r="E318">
        <v>5179.2410200000004</v>
      </c>
      <c r="F318">
        <v>5179.4973</v>
      </c>
      <c r="H318" s="1">
        <f t="shared" si="12"/>
        <v>46079.6875</v>
      </c>
      <c r="I318" s="1">
        <f t="shared" si="13"/>
        <v>46079.6875</v>
      </c>
      <c r="J318">
        <f t="shared" si="14"/>
        <v>1772123400</v>
      </c>
    </row>
    <row r="319" spans="1:10" x14ac:dyDescent="0.55000000000000004">
      <c r="A319">
        <v>1772123700</v>
      </c>
      <c r="B319" t="s">
        <v>6</v>
      </c>
      <c r="C319" t="s">
        <v>7</v>
      </c>
      <c r="D319">
        <v>5182.3500000000004</v>
      </c>
      <c r="E319">
        <v>5179.8600500000002</v>
      </c>
      <c r="F319">
        <v>5179.6786700000002</v>
      </c>
      <c r="H319" s="1">
        <f t="shared" si="12"/>
        <v>46079.690972222219</v>
      </c>
      <c r="I319" s="1">
        <f t="shared" si="13"/>
        <v>46079.690972222219</v>
      </c>
      <c r="J319">
        <f t="shared" si="14"/>
        <v>1772123700</v>
      </c>
    </row>
    <row r="320" spans="1:10" x14ac:dyDescent="0.55000000000000004">
      <c r="A320">
        <v>1772124000</v>
      </c>
      <c r="B320" t="s">
        <v>6</v>
      </c>
      <c r="C320" t="s">
        <v>7</v>
      </c>
      <c r="D320">
        <v>5183.3</v>
      </c>
      <c r="E320">
        <v>5180.7154499999997</v>
      </c>
      <c r="F320">
        <v>5180.1970600000004</v>
      </c>
      <c r="H320" s="1">
        <f t="shared" si="12"/>
        <v>46079.694444444445</v>
      </c>
      <c r="I320" s="1">
        <f t="shared" si="13"/>
        <v>46079.694444444445</v>
      </c>
      <c r="J320">
        <f t="shared" si="14"/>
        <v>1772124000</v>
      </c>
    </row>
    <row r="321" spans="1:10" x14ac:dyDescent="0.55000000000000004">
      <c r="A321">
        <v>1772124300</v>
      </c>
      <c r="B321" t="s">
        <v>6</v>
      </c>
      <c r="C321" t="s">
        <v>7</v>
      </c>
      <c r="D321">
        <v>5181.3599999999997</v>
      </c>
      <c r="E321">
        <v>5181.5349800000004</v>
      </c>
      <c r="F321">
        <v>5180.8660200000004</v>
      </c>
      <c r="H321" s="1">
        <f t="shared" si="12"/>
        <v>46079.697916666672</v>
      </c>
      <c r="I321" s="1">
        <f t="shared" si="13"/>
        <v>46079.697916666664</v>
      </c>
      <c r="J321">
        <f t="shared" si="14"/>
        <v>1772124300</v>
      </c>
    </row>
    <row r="322" spans="1:10" x14ac:dyDescent="0.55000000000000004">
      <c r="A322">
        <v>1772124600</v>
      </c>
      <c r="B322" t="s">
        <v>6</v>
      </c>
      <c r="C322" t="s">
        <v>7</v>
      </c>
      <c r="D322">
        <v>5179.0200000000004</v>
      </c>
      <c r="E322">
        <v>5182.1542099999997</v>
      </c>
      <c r="F322">
        <v>5181.5101199999999</v>
      </c>
      <c r="H322" s="1">
        <f t="shared" si="12"/>
        <v>46079.701388888891</v>
      </c>
      <c r="I322" s="1">
        <f t="shared" si="13"/>
        <v>46079.701388888891</v>
      </c>
      <c r="J322">
        <f t="shared" si="14"/>
        <v>1772124600</v>
      </c>
    </row>
    <row r="323" spans="1:10" x14ac:dyDescent="0.55000000000000004">
      <c r="A323">
        <v>1772124900</v>
      </c>
      <c r="B323" t="s">
        <v>6</v>
      </c>
      <c r="C323" t="s">
        <v>7</v>
      </c>
      <c r="D323">
        <v>5179.6099999999997</v>
      </c>
      <c r="E323">
        <v>5182.4865900000004</v>
      </c>
      <c r="F323">
        <v>5181.9983499999998</v>
      </c>
      <c r="H323" s="1">
        <f t="shared" ref="H323:H386" si="15">(A323/86400)+25569</f>
        <v>46079.704861111109</v>
      </c>
      <c r="I323" s="1">
        <f t="shared" ref="I323:I386" si="16">CEILING(INT(H323*1440)/1440*288,1)/288</f>
        <v>46079.704861111109</v>
      </c>
      <c r="J323">
        <f t="shared" ref="J323:J386" si="17">MROUND((I323-25569)*86400,300)</f>
        <v>1772124900</v>
      </c>
    </row>
    <row r="324" spans="1:10" x14ac:dyDescent="0.55000000000000004">
      <c r="A324">
        <v>1772125200</v>
      </c>
      <c r="B324" t="s">
        <v>6</v>
      </c>
      <c r="C324" t="s">
        <v>7</v>
      </c>
      <c r="D324">
        <v>5181.28</v>
      </c>
      <c r="E324">
        <v>5182.4354899999998</v>
      </c>
      <c r="F324">
        <v>5182.2169199999998</v>
      </c>
      <c r="H324" s="1">
        <f t="shared" si="15"/>
        <v>46079.708333333328</v>
      </c>
      <c r="I324" s="1">
        <f t="shared" si="16"/>
        <v>46079.708333333336</v>
      </c>
      <c r="J324">
        <f t="shared" si="17"/>
        <v>1772125200</v>
      </c>
    </row>
    <row r="325" spans="1:10" x14ac:dyDescent="0.55000000000000004">
      <c r="A325">
        <v>1772125500</v>
      </c>
      <c r="B325" t="s">
        <v>6</v>
      </c>
      <c r="C325" t="s">
        <v>7</v>
      </c>
      <c r="D325">
        <v>5186.3900000000003</v>
      </c>
      <c r="E325">
        <v>5181.9415600000002</v>
      </c>
      <c r="F325">
        <v>5182.07924</v>
      </c>
      <c r="H325" s="1">
        <f t="shared" si="15"/>
        <v>46079.711805555555</v>
      </c>
      <c r="I325" s="1">
        <f t="shared" si="16"/>
        <v>46079.711805555555</v>
      </c>
      <c r="J325">
        <f t="shared" si="17"/>
        <v>1772125500</v>
      </c>
    </row>
    <row r="326" spans="1:10" x14ac:dyDescent="0.55000000000000004">
      <c r="A326">
        <v>1772125800</v>
      </c>
      <c r="B326" t="s">
        <v>6</v>
      </c>
      <c r="C326" t="s">
        <v>7</v>
      </c>
      <c r="D326">
        <v>5179.6499999999996</v>
      </c>
      <c r="E326">
        <v>5180.9120199999998</v>
      </c>
      <c r="F326">
        <v>5181.4956300000003</v>
      </c>
      <c r="H326" s="1">
        <f t="shared" si="15"/>
        <v>46079.715277777781</v>
      </c>
      <c r="I326" s="1">
        <f t="shared" si="16"/>
        <v>46079.715277777781</v>
      </c>
      <c r="J326">
        <f t="shared" si="17"/>
        <v>1772125800</v>
      </c>
    </row>
    <row r="327" spans="1:10" x14ac:dyDescent="0.55000000000000004">
      <c r="A327">
        <v>1772126100</v>
      </c>
      <c r="B327" t="s">
        <v>6</v>
      </c>
      <c r="C327" t="s">
        <v>7</v>
      </c>
      <c r="D327">
        <v>5178.26</v>
      </c>
      <c r="E327">
        <v>5179.5916900000002</v>
      </c>
      <c r="F327">
        <v>5180.5436600000003</v>
      </c>
      <c r="H327" s="1">
        <f t="shared" si="15"/>
        <v>46079.71875</v>
      </c>
      <c r="I327" s="1">
        <f t="shared" si="16"/>
        <v>46079.71875</v>
      </c>
      <c r="J327">
        <f t="shared" si="17"/>
        <v>1772126100</v>
      </c>
    </row>
    <row r="328" spans="1:10" x14ac:dyDescent="0.55000000000000004">
      <c r="A328">
        <v>1772126400</v>
      </c>
      <c r="B328" t="s">
        <v>6</v>
      </c>
      <c r="C328" t="s">
        <v>7</v>
      </c>
      <c r="D328">
        <v>5179.47</v>
      </c>
      <c r="E328">
        <v>5178.0910700000004</v>
      </c>
      <c r="F328">
        <v>5179.31736</v>
      </c>
      <c r="H328" s="1">
        <f t="shared" si="15"/>
        <v>46079.722222222219</v>
      </c>
      <c r="I328" s="1">
        <f t="shared" si="16"/>
        <v>46079.722222222219</v>
      </c>
      <c r="J328">
        <f t="shared" si="17"/>
        <v>1772126400</v>
      </c>
    </row>
    <row r="329" spans="1:10" x14ac:dyDescent="0.55000000000000004">
      <c r="A329">
        <v>1772126700</v>
      </c>
      <c r="B329" t="s">
        <v>6</v>
      </c>
      <c r="C329" t="s">
        <v>7</v>
      </c>
      <c r="D329">
        <v>5174.3900000000003</v>
      </c>
      <c r="E329">
        <v>5176.4553500000002</v>
      </c>
      <c r="F329">
        <v>5177.8863600000004</v>
      </c>
      <c r="H329" s="1">
        <f t="shared" si="15"/>
        <v>46079.725694444445</v>
      </c>
      <c r="I329" s="1">
        <f t="shared" si="16"/>
        <v>46079.725694444445</v>
      </c>
      <c r="J329">
        <f t="shared" si="17"/>
        <v>1772126700</v>
      </c>
    </row>
    <row r="330" spans="1:10" x14ac:dyDescent="0.55000000000000004">
      <c r="A330">
        <v>1772127000</v>
      </c>
      <c r="B330" t="s">
        <v>6</v>
      </c>
      <c r="C330" t="s">
        <v>7</v>
      </c>
      <c r="D330">
        <v>5176.7299999999996</v>
      </c>
      <c r="E330">
        <v>5174.8724599999996</v>
      </c>
      <c r="F330">
        <v>5176.3794099999996</v>
      </c>
      <c r="H330" s="1">
        <f t="shared" si="15"/>
        <v>46079.729166666672</v>
      </c>
      <c r="I330" s="1">
        <f t="shared" si="16"/>
        <v>46079.729166666664</v>
      </c>
      <c r="J330">
        <f t="shared" si="17"/>
        <v>1772127000</v>
      </c>
    </row>
    <row r="331" spans="1:10" x14ac:dyDescent="0.55000000000000004">
      <c r="A331">
        <v>1772127300</v>
      </c>
      <c r="B331" t="s">
        <v>6</v>
      </c>
      <c r="C331" t="s">
        <v>7</v>
      </c>
      <c r="D331">
        <v>5173.9399999999996</v>
      </c>
      <c r="E331">
        <v>5173.3021600000002</v>
      </c>
      <c r="F331">
        <v>5174.8407800000004</v>
      </c>
      <c r="H331" s="1">
        <f t="shared" si="15"/>
        <v>46079.732638888891</v>
      </c>
      <c r="I331" s="1">
        <f t="shared" si="16"/>
        <v>46079.732638888891</v>
      </c>
      <c r="J331">
        <f t="shared" si="17"/>
        <v>1772127300</v>
      </c>
    </row>
    <row r="332" spans="1:10" x14ac:dyDescent="0.55000000000000004">
      <c r="A332">
        <v>1772127600</v>
      </c>
      <c r="B332" t="s">
        <v>6</v>
      </c>
      <c r="C332" t="s">
        <v>7</v>
      </c>
      <c r="D332">
        <v>5174.7299999999996</v>
      </c>
      <c r="E332">
        <v>5171.8597900000004</v>
      </c>
      <c r="F332">
        <v>5173.3502900000003</v>
      </c>
      <c r="H332" s="1">
        <f t="shared" si="15"/>
        <v>46079.736111111109</v>
      </c>
      <c r="I332" s="1">
        <f t="shared" si="16"/>
        <v>46079.736111111109</v>
      </c>
      <c r="J332">
        <f t="shared" si="17"/>
        <v>1772127600</v>
      </c>
    </row>
    <row r="333" spans="1:10" x14ac:dyDescent="0.55000000000000004">
      <c r="A333">
        <v>1772127900</v>
      </c>
      <c r="B333" t="s">
        <v>6</v>
      </c>
      <c r="C333" t="s">
        <v>7</v>
      </c>
      <c r="D333">
        <v>5169.95</v>
      </c>
      <c r="E333">
        <v>5170.5930799999996</v>
      </c>
      <c r="F333">
        <v>5171.9716799999997</v>
      </c>
      <c r="H333" s="1">
        <f t="shared" si="15"/>
        <v>46079.739583333328</v>
      </c>
      <c r="I333" s="1">
        <f t="shared" si="16"/>
        <v>46079.739583333336</v>
      </c>
      <c r="J333">
        <f t="shared" si="17"/>
        <v>1772127900</v>
      </c>
    </row>
    <row r="334" spans="1:10" x14ac:dyDescent="0.55000000000000004">
      <c r="A334">
        <v>1772128200</v>
      </c>
      <c r="B334" t="s">
        <v>6</v>
      </c>
      <c r="C334" t="s">
        <v>7</v>
      </c>
      <c r="D334">
        <v>5166.97</v>
      </c>
      <c r="E334">
        <v>5169.7159499999998</v>
      </c>
      <c r="F334">
        <v>5170.8438200000001</v>
      </c>
      <c r="H334" s="1">
        <f t="shared" si="15"/>
        <v>46079.743055555555</v>
      </c>
      <c r="I334" s="1">
        <f t="shared" si="16"/>
        <v>46079.743055555555</v>
      </c>
      <c r="J334">
        <f t="shared" si="17"/>
        <v>1772128200</v>
      </c>
    </row>
    <row r="335" spans="1:10" x14ac:dyDescent="0.55000000000000004">
      <c r="A335">
        <v>1772128500</v>
      </c>
      <c r="B335" t="s">
        <v>6</v>
      </c>
      <c r="C335" t="s">
        <v>7</v>
      </c>
      <c r="D335">
        <v>5167.22</v>
      </c>
      <c r="E335">
        <v>5169.3729999999996</v>
      </c>
      <c r="F335">
        <v>5170.1084099999998</v>
      </c>
      <c r="H335" s="1">
        <f t="shared" si="15"/>
        <v>46079.746527777781</v>
      </c>
      <c r="I335" s="1">
        <f t="shared" si="16"/>
        <v>46079.746527777781</v>
      </c>
      <c r="J335">
        <f t="shared" si="17"/>
        <v>1772128500</v>
      </c>
    </row>
    <row r="336" spans="1:10" x14ac:dyDescent="0.55000000000000004">
      <c r="A336">
        <v>1772128800</v>
      </c>
      <c r="B336" t="s">
        <v>6</v>
      </c>
      <c r="C336" t="s">
        <v>7</v>
      </c>
      <c r="D336">
        <v>5168.87</v>
      </c>
      <c r="E336">
        <v>5169.5945300000003</v>
      </c>
      <c r="F336">
        <v>5169.8514699999996</v>
      </c>
      <c r="H336" s="1">
        <f t="shared" si="15"/>
        <v>46079.75</v>
      </c>
      <c r="I336" s="1">
        <f t="shared" si="16"/>
        <v>46079.75</v>
      </c>
      <c r="J336">
        <f t="shared" si="17"/>
        <v>1772128800</v>
      </c>
    </row>
    <row r="337" spans="1:10" x14ac:dyDescent="0.55000000000000004">
      <c r="A337">
        <v>1772129100</v>
      </c>
      <c r="B337" t="s">
        <v>6</v>
      </c>
      <c r="C337" t="s">
        <v>7</v>
      </c>
      <c r="D337">
        <v>5170.2</v>
      </c>
      <c r="E337">
        <v>5170.2739099999999</v>
      </c>
      <c r="F337">
        <v>5170.0626899999997</v>
      </c>
      <c r="H337" s="1">
        <f t="shared" si="15"/>
        <v>46079.753472222219</v>
      </c>
      <c r="I337" s="1">
        <f t="shared" si="16"/>
        <v>46079.753472222219</v>
      </c>
      <c r="J337">
        <f t="shared" si="17"/>
        <v>1772129100</v>
      </c>
    </row>
    <row r="338" spans="1:10" x14ac:dyDescent="0.55000000000000004">
      <c r="A338">
        <v>1772129400</v>
      </c>
      <c r="B338" t="s">
        <v>6</v>
      </c>
      <c r="C338" t="s">
        <v>7</v>
      </c>
      <c r="D338">
        <v>5173.38</v>
      </c>
      <c r="E338">
        <v>5171.2612300000001</v>
      </c>
      <c r="F338">
        <v>5170.6619600000004</v>
      </c>
      <c r="H338" s="1">
        <f t="shared" si="15"/>
        <v>46079.756944444445</v>
      </c>
      <c r="I338" s="1">
        <f t="shared" si="16"/>
        <v>46079.756944444445</v>
      </c>
      <c r="J338">
        <f t="shared" si="17"/>
        <v>1772129400</v>
      </c>
    </row>
    <row r="339" spans="1:10" x14ac:dyDescent="0.55000000000000004">
      <c r="A339">
        <v>1772129700</v>
      </c>
      <c r="B339" t="s">
        <v>6</v>
      </c>
      <c r="C339" t="s">
        <v>7</v>
      </c>
      <c r="D339">
        <v>5174.8500000000004</v>
      </c>
      <c r="E339">
        <v>5172.3705900000004</v>
      </c>
      <c r="F339">
        <v>5171.5162799999998</v>
      </c>
      <c r="H339" s="1">
        <f t="shared" si="15"/>
        <v>46079.760416666672</v>
      </c>
      <c r="I339" s="1">
        <f t="shared" si="16"/>
        <v>46079.760416666664</v>
      </c>
      <c r="J339">
        <f t="shared" si="17"/>
        <v>1772129700</v>
      </c>
    </row>
    <row r="340" spans="1:10" x14ac:dyDescent="0.55000000000000004">
      <c r="A340">
        <v>1772130000</v>
      </c>
      <c r="B340" t="s">
        <v>6</v>
      </c>
      <c r="C340" t="s">
        <v>7</v>
      </c>
      <c r="D340">
        <v>5174.8599999999997</v>
      </c>
      <c r="E340">
        <v>5173.4978899999996</v>
      </c>
      <c r="F340">
        <v>5172.5070800000003</v>
      </c>
      <c r="H340" s="1">
        <f t="shared" si="15"/>
        <v>46079.763888888891</v>
      </c>
      <c r="I340" s="1">
        <f t="shared" si="16"/>
        <v>46079.763888888891</v>
      </c>
      <c r="J340">
        <f t="shared" si="17"/>
        <v>1772130000</v>
      </c>
    </row>
    <row r="341" spans="1:10" x14ac:dyDescent="0.55000000000000004">
      <c r="A341">
        <v>1772130300</v>
      </c>
      <c r="B341" t="s">
        <v>6</v>
      </c>
      <c r="C341" t="s">
        <v>7</v>
      </c>
      <c r="D341">
        <v>5177.09</v>
      </c>
      <c r="E341">
        <v>5174.6433399999996</v>
      </c>
      <c r="F341">
        <v>5173.57521</v>
      </c>
      <c r="H341" s="1">
        <f t="shared" si="15"/>
        <v>46079.767361111109</v>
      </c>
      <c r="I341" s="1">
        <f t="shared" si="16"/>
        <v>46079.767361111109</v>
      </c>
      <c r="J341">
        <f t="shared" si="17"/>
        <v>1772130300</v>
      </c>
    </row>
    <row r="342" spans="1:10" x14ac:dyDescent="0.55000000000000004">
      <c r="A342">
        <v>1772130600</v>
      </c>
      <c r="B342" t="s">
        <v>6</v>
      </c>
      <c r="C342" t="s">
        <v>7</v>
      </c>
      <c r="D342">
        <v>5167.5600000000004</v>
      </c>
      <c r="E342">
        <v>5175.79774</v>
      </c>
      <c r="F342">
        <v>5174.6864800000003</v>
      </c>
      <c r="H342" s="1">
        <f t="shared" si="15"/>
        <v>46079.770833333328</v>
      </c>
      <c r="I342" s="1">
        <f t="shared" si="16"/>
        <v>46079.770833333336</v>
      </c>
      <c r="J342">
        <f t="shared" si="17"/>
        <v>1772130600</v>
      </c>
    </row>
    <row r="343" spans="1:10" x14ac:dyDescent="0.55000000000000004">
      <c r="A343">
        <v>1772130900</v>
      </c>
      <c r="B343" t="s">
        <v>6</v>
      </c>
      <c r="C343" t="s">
        <v>7</v>
      </c>
      <c r="D343">
        <v>5175.5</v>
      </c>
      <c r="E343">
        <v>5177.2832500000004</v>
      </c>
      <c r="F343">
        <v>5175.9848599999996</v>
      </c>
      <c r="H343" s="1">
        <f t="shared" si="15"/>
        <v>46079.774305555555</v>
      </c>
      <c r="I343" s="1">
        <f t="shared" si="16"/>
        <v>46079.774305555555</v>
      </c>
      <c r="J343">
        <f t="shared" si="17"/>
        <v>1772130900</v>
      </c>
    </row>
    <row r="344" spans="1:10" x14ac:dyDescent="0.55000000000000004">
      <c r="A344">
        <v>1772131200</v>
      </c>
      <c r="B344" t="s">
        <v>6</v>
      </c>
      <c r="C344" t="s">
        <v>7</v>
      </c>
      <c r="D344">
        <v>5181.72</v>
      </c>
      <c r="E344">
        <v>5178.9163900000003</v>
      </c>
      <c r="F344">
        <v>5177.4506300000003</v>
      </c>
      <c r="H344" s="1">
        <f t="shared" si="15"/>
        <v>46079.777777777781</v>
      </c>
      <c r="I344" s="1">
        <f t="shared" si="16"/>
        <v>46079.777777777781</v>
      </c>
      <c r="J344">
        <f t="shared" si="17"/>
        <v>1772131200</v>
      </c>
    </row>
    <row r="345" spans="1:10" x14ac:dyDescent="0.55000000000000004">
      <c r="A345">
        <v>1772131500</v>
      </c>
      <c r="B345" t="s">
        <v>6</v>
      </c>
      <c r="C345" t="s">
        <v>7</v>
      </c>
      <c r="D345">
        <v>5184.66</v>
      </c>
      <c r="E345">
        <v>5180.5209999999997</v>
      </c>
      <c r="F345">
        <v>5178.9858100000001</v>
      </c>
      <c r="H345" s="1">
        <f t="shared" si="15"/>
        <v>46079.78125</v>
      </c>
      <c r="I345" s="1">
        <f t="shared" si="16"/>
        <v>46079.78125</v>
      </c>
      <c r="J345">
        <f t="shared" si="17"/>
        <v>1772131500</v>
      </c>
    </row>
    <row r="346" spans="1:10" x14ac:dyDescent="0.55000000000000004">
      <c r="A346">
        <v>1772131800</v>
      </c>
      <c r="B346" t="s">
        <v>6</v>
      </c>
      <c r="C346" t="s">
        <v>7</v>
      </c>
      <c r="D346">
        <v>5180.8999999999996</v>
      </c>
      <c r="E346">
        <v>5181.9794700000002</v>
      </c>
      <c r="F346">
        <v>5180.4826400000002</v>
      </c>
      <c r="H346" s="1">
        <f t="shared" si="15"/>
        <v>46079.784722222219</v>
      </c>
      <c r="I346" s="1">
        <f t="shared" si="16"/>
        <v>46079.784722222219</v>
      </c>
      <c r="J346">
        <f t="shared" si="17"/>
        <v>1772131800</v>
      </c>
    </row>
    <row r="347" spans="1:10" x14ac:dyDescent="0.55000000000000004">
      <c r="A347">
        <v>1772132100</v>
      </c>
      <c r="B347" t="s">
        <v>6</v>
      </c>
      <c r="C347" t="s">
        <v>7</v>
      </c>
      <c r="D347">
        <v>5180.24</v>
      </c>
      <c r="E347">
        <v>5183.35707</v>
      </c>
      <c r="F347">
        <v>5181.91986</v>
      </c>
      <c r="H347" s="1">
        <f t="shared" si="15"/>
        <v>46079.788194444445</v>
      </c>
      <c r="I347" s="1">
        <f t="shared" si="16"/>
        <v>46079.788194444445</v>
      </c>
      <c r="J347">
        <f t="shared" si="17"/>
        <v>1772132100</v>
      </c>
    </row>
    <row r="348" spans="1:10" x14ac:dyDescent="0.55000000000000004">
      <c r="A348">
        <v>1772132400</v>
      </c>
      <c r="B348" t="s">
        <v>6</v>
      </c>
      <c r="C348" t="s">
        <v>7</v>
      </c>
      <c r="D348">
        <v>5185.45</v>
      </c>
      <c r="E348">
        <v>5184.6201000000001</v>
      </c>
      <c r="F348">
        <v>5183.26998</v>
      </c>
      <c r="H348" s="1">
        <f t="shared" si="15"/>
        <v>46079.791666666672</v>
      </c>
      <c r="I348" s="1">
        <f t="shared" si="16"/>
        <v>46079.791666666664</v>
      </c>
      <c r="J348">
        <f t="shared" si="17"/>
        <v>1772132400</v>
      </c>
    </row>
    <row r="349" spans="1:10" x14ac:dyDescent="0.55000000000000004">
      <c r="A349">
        <v>1772132700</v>
      </c>
      <c r="B349" t="s">
        <v>6</v>
      </c>
      <c r="C349" t="s">
        <v>7</v>
      </c>
      <c r="D349">
        <v>5186.22</v>
      </c>
      <c r="E349">
        <v>5185.5733099999998</v>
      </c>
      <c r="F349">
        <v>5184.4216500000002</v>
      </c>
      <c r="H349" s="1">
        <f t="shared" si="15"/>
        <v>46079.795138888891</v>
      </c>
      <c r="I349" s="1">
        <f t="shared" si="16"/>
        <v>46079.795138888891</v>
      </c>
      <c r="J349">
        <f t="shared" si="17"/>
        <v>1772132700</v>
      </c>
    </row>
    <row r="350" spans="1:10" x14ac:dyDescent="0.55000000000000004">
      <c r="A350">
        <v>1772133000</v>
      </c>
      <c r="B350" t="s">
        <v>6</v>
      </c>
      <c r="C350" t="s">
        <v>7</v>
      </c>
      <c r="D350">
        <v>5186.4799999999996</v>
      </c>
      <c r="E350">
        <v>5186.1749399999999</v>
      </c>
      <c r="F350">
        <v>5185.2982899999997</v>
      </c>
      <c r="H350" s="1">
        <f t="shared" si="15"/>
        <v>46079.798611111109</v>
      </c>
      <c r="I350" s="1">
        <f t="shared" si="16"/>
        <v>46079.798611111109</v>
      </c>
      <c r="J350">
        <f t="shared" si="17"/>
        <v>1772133000</v>
      </c>
    </row>
    <row r="351" spans="1:10" x14ac:dyDescent="0.55000000000000004">
      <c r="A351">
        <v>1772133300</v>
      </c>
      <c r="B351" t="s">
        <v>6</v>
      </c>
      <c r="C351" t="s">
        <v>7</v>
      </c>
      <c r="D351">
        <v>5187.7</v>
      </c>
      <c r="E351">
        <v>5186.4576999999999</v>
      </c>
      <c r="F351">
        <v>5185.87799</v>
      </c>
      <c r="H351" s="1">
        <f t="shared" si="15"/>
        <v>46079.802083333328</v>
      </c>
      <c r="I351" s="1">
        <f t="shared" si="16"/>
        <v>46079.802083333336</v>
      </c>
      <c r="J351">
        <f t="shared" si="17"/>
        <v>1772133300</v>
      </c>
    </row>
    <row r="352" spans="1:10" x14ac:dyDescent="0.55000000000000004">
      <c r="A352">
        <v>1772133600</v>
      </c>
      <c r="B352" t="s">
        <v>6</v>
      </c>
      <c r="C352" t="s">
        <v>7</v>
      </c>
      <c r="D352">
        <v>5185.79</v>
      </c>
      <c r="E352">
        <v>5186.50666</v>
      </c>
      <c r="F352">
        <v>5186.1923299999999</v>
      </c>
      <c r="H352" s="1">
        <f t="shared" si="15"/>
        <v>46079.805555555555</v>
      </c>
      <c r="I352" s="1">
        <f t="shared" si="16"/>
        <v>46079.805555555555</v>
      </c>
      <c r="J352">
        <f t="shared" si="17"/>
        <v>1772133600</v>
      </c>
    </row>
    <row r="353" spans="1:10" x14ac:dyDescent="0.55000000000000004">
      <c r="A353">
        <v>1772133900</v>
      </c>
      <c r="B353" t="s">
        <v>6</v>
      </c>
      <c r="C353" t="s">
        <v>7</v>
      </c>
      <c r="D353">
        <v>5185.5600000000004</v>
      </c>
      <c r="E353">
        <v>5186.5373300000001</v>
      </c>
      <c r="F353">
        <v>5186.3648300000004</v>
      </c>
      <c r="H353" s="1">
        <f t="shared" si="15"/>
        <v>46079.809027777781</v>
      </c>
      <c r="I353" s="1">
        <f t="shared" si="16"/>
        <v>46079.809027777781</v>
      </c>
      <c r="J353">
        <f t="shared" si="17"/>
        <v>1772133900</v>
      </c>
    </row>
    <row r="354" spans="1:10" x14ac:dyDescent="0.55000000000000004">
      <c r="A354">
        <v>1772134200</v>
      </c>
      <c r="B354" t="s">
        <v>6</v>
      </c>
      <c r="C354" t="s">
        <v>7</v>
      </c>
      <c r="D354">
        <v>5188.8599999999997</v>
      </c>
      <c r="E354">
        <v>5186.7164000000002</v>
      </c>
      <c r="F354">
        <v>5186.54061</v>
      </c>
      <c r="H354" s="1">
        <f t="shared" si="15"/>
        <v>46079.8125</v>
      </c>
      <c r="I354" s="1">
        <f t="shared" si="16"/>
        <v>46079.8125</v>
      </c>
      <c r="J354">
        <f t="shared" si="17"/>
        <v>1772134200</v>
      </c>
    </row>
    <row r="355" spans="1:10" x14ac:dyDescent="0.55000000000000004">
      <c r="A355">
        <v>1772134500</v>
      </c>
      <c r="B355" t="s">
        <v>6</v>
      </c>
      <c r="C355" t="s">
        <v>7</v>
      </c>
      <c r="D355">
        <v>5184.1899999999996</v>
      </c>
      <c r="E355">
        <v>5187.0927199999996</v>
      </c>
      <c r="F355">
        <v>5186.8166700000002</v>
      </c>
      <c r="H355" s="1">
        <f t="shared" si="15"/>
        <v>46079.815972222219</v>
      </c>
      <c r="I355" s="1">
        <f t="shared" si="16"/>
        <v>46079.815972222219</v>
      </c>
      <c r="J355">
        <f t="shared" si="17"/>
        <v>1772134500</v>
      </c>
    </row>
    <row r="356" spans="1:10" x14ac:dyDescent="0.55000000000000004">
      <c r="A356">
        <v>1772134800</v>
      </c>
      <c r="B356" t="s">
        <v>6</v>
      </c>
      <c r="C356" t="s">
        <v>7</v>
      </c>
      <c r="D356">
        <v>5186.3999999999996</v>
      </c>
      <c r="E356">
        <v>5187.8606399999999</v>
      </c>
      <c r="F356">
        <v>5187.3386499999997</v>
      </c>
      <c r="H356" s="1">
        <f t="shared" si="15"/>
        <v>46079.819444444445</v>
      </c>
      <c r="I356" s="1">
        <f t="shared" si="16"/>
        <v>46079.819444444445</v>
      </c>
      <c r="J356">
        <f t="shared" si="17"/>
        <v>1772134800</v>
      </c>
    </row>
    <row r="357" spans="1:10" x14ac:dyDescent="0.55000000000000004">
      <c r="A357">
        <v>1772135100</v>
      </c>
      <c r="B357" t="s">
        <v>6</v>
      </c>
      <c r="C357" t="s">
        <v>7</v>
      </c>
      <c r="D357">
        <v>5193.8900000000003</v>
      </c>
      <c r="E357">
        <v>5188.97487</v>
      </c>
      <c r="F357">
        <v>5188.1567599999998</v>
      </c>
      <c r="H357" s="1">
        <f t="shared" si="15"/>
        <v>46079.822916666672</v>
      </c>
      <c r="I357" s="1">
        <f t="shared" si="16"/>
        <v>46079.822916666664</v>
      </c>
      <c r="J357">
        <f t="shared" si="17"/>
        <v>1772135100</v>
      </c>
    </row>
    <row r="358" spans="1:10" x14ac:dyDescent="0.55000000000000004">
      <c r="A358">
        <v>1772135400</v>
      </c>
      <c r="B358" t="s">
        <v>6</v>
      </c>
      <c r="C358" t="s">
        <v>7</v>
      </c>
      <c r="D358">
        <v>5189.59</v>
      </c>
      <c r="E358">
        <v>5190.1767499999996</v>
      </c>
      <c r="F358">
        <v>5189.1667600000001</v>
      </c>
      <c r="H358" s="1">
        <f t="shared" si="15"/>
        <v>46079.826388888891</v>
      </c>
      <c r="I358" s="1">
        <f t="shared" si="16"/>
        <v>46079.826388888891</v>
      </c>
      <c r="J358">
        <f t="shared" si="17"/>
        <v>1772135400</v>
      </c>
    </row>
    <row r="359" spans="1:10" x14ac:dyDescent="0.55000000000000004">
      <c r="A359">
        <v>1772135700</v>
      </c>
      <c r="B359" t="s">
        <v>6</v>
      </c>
      <c r="C359" t="s">
        <v>7</v>
      </c>
      <c r="D359">
        <v>5187.0600000000004</v>
      </c>
      <c r="E359">
        <v>5191.4855500000003</v>
      </c>
      <c r="F359">
        <v>5190.3261499999999</v>
      </c>
      <c r="H359" s="1">
        <f t="shared" si="15"/>
        <v>46079.829861111109</v>
      </c>
      <c r="I359" s="1">
        <f t="shared" si="16"/>
        <v>46079.829861111109</v>
      </c>
      <c r="J359">
        <f t="shared" si="17"/>
        <v>1772135700</v>
      </c>
    </row>
    <row r="360" spans="1:10" x14ac:dyDescent="0.55000000000000004">
      <c r="A360">
        <v>1772136000</v>
      </c>
      <c r="B360" t="s">
        <v>6</v>
      </c>
      <c r="C360" t="s">
        <v>7</v>
      </c>
      <c r="D360">
        <v>5193.8100000000004</v>
      </c>
      <c r="E360">
        <v>5192.8647300000002</v>
      </c>
      <c r="F360">
        <v>5191.5954400000001</v>
      </c>
      <c r="H360" s="1">
        <f t="shared" si="15"/>
        <v>46079.833333333328</v>
      </c>
      <c r="I360" s="1">
        <f t="shared" si="16"/>
        <v>46079.833333333336</v>
      </c>
      <c r="J360">
        <f t="shared" si="17"/>
        <v>1772136000</v>
      </c>
    </row>
    <row r="361" spans="1:10" x14ac:dyDescent="0.55000000000000004">
      <c r="A361">
        <v>1772136300</v>
      </c>
      <c r="B361" t="s">
        <v>6</v>
      </c>
      <c r="C361" t="s">
        <v>7</v>
      </c>
      <c r="D361">
        <v>5195.17</v>
      </c>
      <c r="E361">
        <v>5194.0290999999997</v>
      </c>
      <c r="F361">
        <v>5192.8122700000004</v>
      </c>
      <c r="H361" s="1">
        <f t="shared" si="15"/>
        <v>46079.836805555555</v>
      </c>
      <c r="I361" s="1">
        <f t="shared" si="16"/>
        <v>46079.836805555555</v>
      </c>
      <c r="J361">
        <f t="shared" si="17"/>
        <v>1772136300</v>
      </c>
    </row>
    <row r="362" spans="1:10" x14ac:dyDescent="0.55000000000000004">
      <c r="A362">
        <v>1772136600</v>
      </c>
      <c r="B362" t="s">
        <v>6</v>
      </c>
      <c r="C362" t="s">
        <v>7</v>
      </c>
      <c r="D362">
        <v>5196.91</v>
      </c>
      <c r="E362">
        <v>5194.8870200000001</v>
      </c>
      <c r="F362">
        <v>5193.8496500000001</v>
      </c>
      <c r="H362" s="1">
        <f t="shared" si="15"/>
        <v>46079.840277777781</v>
      </c>
      <c r="I362" s="1">
        <f t="shared" si="16"/>
        <v>46079.840277777781</v>
      </c>
      <c r="J362">
        <f t="shared" si="17"/>
        <v>1772136600</v>
      </c>
    </row>
    <row r="363" spans="1:10" x14ac:dyDescent="0.55000000000000004">
      <c r="A363">
        <v>1772136900</v>
      </c>
      <c r="B363" t="s">
        <v>6</v>
      </c>
      <c r="C363" t="s">
        <v>7</v>
      </c>
      <c r="D363">
        <v>5194.53</v>
      </c>
      <c r="E363">
        <v>5195.4139699999996</v>
      </c>
      <c r="F363">
        <v>5194.6318099999999</v>
      </c>
      <c r="H363" s="1">
        <f t="shared" si="15"/>
        <v>46079.84375</v>
      </c>
      <c r="I363" s="1">
        <f t="shared" si="16"/>
        <v>46079.84375</v>
      </c>
      <c r="J363">
        <f t="shared" si="17"/>
        <v>1772136900</v>
      </c>
    </row>
    <row r="364" spans="1:10" x14ac:dyDescent="0.55000000000000004">
      <c r="A364">
        <v>1772137200</v>
      </c>
      <c r="B364" t="s">
        <v>6</v>
      </c>
      <c r="C364" t="s">
        <v>7</v>
      </c>
      <c r="D364">
        <v>5197.78</v>
      </c>
      <c r="E364">
        <v>5195.7666499999996</v>
      </c>
      <c r="F364">
        <v>5195.1992300000002</v>
      </c>
      <c r="H364" s="1">
        <f t="shared" si="15"/>
        <v>46079.847222222219</v>
      </c>
      <c r="I364" s="1">
        <f t="shared" si="16"/>
        <v>46079.847222222219</v>
      </c>
      <c r="J364">
        <f t="shared" si="17"/>
        <v>1772137200</v>
      </c>
    </row>
    <row r="365" spans="1:10" x14ac:dyDescent="0.55000000000000004">
      <c r="A365">
        <v>1772137500</v>
      </c>
      <c r="B365" t="s">
        <v>6</v>
      </c>
      <c r="C365" t="s">
        <v>7</v>
      </c>
      <c r="D365">
        <v>5193.62</v>
      </c>
      <c r="E365">
        <v>5195.9803599999996</v>
      </c>
      <c r="F365">
        <v>5195.58979</v>
      </c>
      <c r="H365" s="1">
        <f t="shared" si="15"/>
        <v>46079.850694444445</v>
      </c>
      <c r="I365" s="1">
        <f t="shared" si="16"/>
        <v>46079.850694444445</v>
      </c>
      <c r="J365">
        <f t="shared" si="17"/>
        <v>1772137500</v>
      </c>
    </row>
    <row r="366" spans="1:10" x14ac:dyDescent="0.55000000000000004">
      <c r="A366">
        <v>1772137800</v>
      </c>
      <c r="B366" t="s">
        <v>6</v>
      </c>
      <c r="C366" t="s">
        <v>7</v>
      </c>
      <c r="D366">
        <v>5194.3500000000004</v>
      </c>
      <c r="E366">
        <v>5196.2781699999996</v>
      </c>
      <c r="F366">
        <v>5195.9339799999998</v>
      </c>
      <c r="H366" s="1">
        <f t="shared" si="15"/>
        <v>46079.854166666672</v>
      </c>
      <c r="I366" s="1">
        <f t="shared" si="16"/>
        <v>46079.854166666664</v>
      </c>
      <c r="J366">
        <f t="shared" si="17"/>
        <v>1772137800</v>
      </c>
    </row>
    <row r="367" spans="1:10" x14ac:dyDescent="0.55000000000000004">
      <c r="A367">
        <v>1772138100</v>
      </c>
      <c r="B367" t="s">
        <v>6</v>
      </c>
      <c r="C367" t="s">
        <v>7</v>
      </c>
      <c r="D367">
        <v>5197.7299999999996</v>
      </c>
      <c r="E367">
        <v>5196.7049699999998</v>
      </c>
      <c r="F367">
        <v>5196.3194700000004</v>
      </c>
      <c r="H367" s="1">
        <f t="shared" si="15"/>
        <v>46079.857638888891</v>
      </c>
      <c r="I367" s="1">
        <f t="shared" si="16"/>
        <v>46079.857638888891</v>
      </c>
      <c r="J367">
        <f t="shared" si="17"/>
        <v>1772138100</v>
      </c>
    </row>
    <row r="368" spans="1:10" x14ac:dyDescent="0.55000000000000004">
      <c r="A368">
        <v>1772138400</v>
      </c>
      <c r="B368" t="s">
        <v>6</v>
      </c>
      <c r="C368" t="s">
        <v>7</v>
      </c>
      <c r="D368">
        <v>5198.3500000000004</v>
      </c>
      <c r="E368">
        <v>5197.1550800000005</v>
      </c>
      <c r="F368">
        <v>5196.7372800000003</v>
      </c>
      <c r="H368" s="1">
        <f t="shared" si="15"/>
        <v>46079.861111111109</v>
      </c>
      <c r="I368" s="1">
        <f t="shared" si="16"/>
        <v>46079.861111111109</v>
      </c>
      <c r="J368">
        <f t="shared" si="17"/>
        <v>1772138400</v>
      </c>
    </row>
    <row r="369" spans="1:10" x14ac:dyDescent="0.55000000000000004">
      <c r="A369">
        <v>1772138700</v>
      </c>
      <c r="B369" t="s">
        <v>6</v>
      </c>
      <c r="C369" t="s">
        <v>7</v>
      </c>
      <c r="D369">
        <v>5199.97</v>
      </c>
      <c r="E369">
        <v>5197.5339599999998</v>
      </c>
      <c r="F369">
        <v>5197.13562</v>
      </c>
      <c r="H369" s="1">
        <f t="shared" si="15"/>
        <v>46079.864583333328</v>
      </c>
      <c r="I369" s="1">
        <f t="shared" si="16"/>
        <v>46079.864583333336</v>
      </c>
      <c r="J369">
        <f t="shared" si="17"/>
        <v>1772138700</v>
      </c>
    </row>
    <row r="370" spans="1:10" x14ac:dyDescent="0.55000000000000004">
      <c r="A370">
        <v>1772139000</v>
      </c>
      <c r="B370" t="s">
        <v>6</v>
      </c>
      <c r="C370" t="s">
        <v>7</v>
      </c>
      <c r="D370">
        <v>5192.82</v>
      </c>
      <c r="E370">
        <v>5197.6935899999999</v>
      </c>
      <c r="F370">
        <v>5197.4146000000001</v>
      </c>
      <c r="H370" s="1">
        <f t="shared" si="15"/>
        <v>46079.868055555555</v>
      </c>
      <c r="I370" s="1">
        <f t="shared" si="16"/>
        <v>46079.868055555555</v>
      </c>
      <c r="J370">
        <f t="shared" si="17"/>
        <v>1772139000</v>
      </c>
    </row>
    <row r="371" spans="1:10" x14ac:dyDescent="0.55000000000000004">
      <c r="A371">
        <v>1772139300</v>
      </c>
      <c r="B371" t="s">
        <v>6</v>
      </c>
      <c r="C371" t="s">
        <v>7</v>
      </c>
      <c r="D371">
        <v>5196.6099999999997</v>
      </c>
      <c r="E371">
        <v>5197.7141000000001</v>
      </c>
      <c r="F371">
        <v>5197.5643499999996</v>
      </c>
      <c r="H371" s="1">
        <f t="shared" si="15"/>
        <v>46079.871527777781</v>
      </c>
      <c r="I371" s="1">
        <f t="shared" si="16"/>
        <v>46079.871527777781</v>
      </c>
      <c r="J371">
        <f t="shared" si="17"/>
        <v>1772139300</v>
      </c>
    </row>
    <row r="372" spans="1:10" x14ac:dyDescent="0.55000000000000004">
      <c r="A372">
        <v>1772139600</v>
      </c>
      <c r="B372" t="s">
        <v>6</v>
      </c>
      <c r="C372" t="s">
        <v>7</v>
      </c>
      <c r="D372">
        <v>5198.6400000000003</v>
      </c>
      <c r="E372">
        <v>5197.39419</v>
      </c>
      <c r="F372">
        <v>5197.4792699999998</v>
      </c>
      <c r="H372" s="1">
        <f t="shared" si="15"/>
        <v>46079.875</v>
      </c>
      <c r="I372" s="1">
        <f t="shared" si="16"/>
        <v>46079.875</v>
      </c>
      <c r="J372">
        <f t="shared" si="17"/>
        <v>1772139600</v>
      </c>
    </row>
    <row r="373" spans="1:10" x14ac:dyDescent="0.55000000000000004">
      <c r="A373">
        <v>1772139900</v>
      </c>
      <c r="B373" t="s">
        <v>6</v>
      </c>
      <c r="C373" t="s">
        <v>7</v>
      </c>
      <c r="D373">
        <v>5199.59</v>
      </c>
      <c r="E373">
        <v>5196.62453</v>
      </c>
      <c r="F373">
        <v>5197.0519000000004</v>
      </c>
      <c r="H373" s="1">
        <f t="shared" si="15"/>
        <v>46079.878472222219</v>
      </c>
      <c r="I373" s="1">
        <f t="shared" si="16"/>
        <v>46079.878472222219</v>
      </c>
      <c r="J373">
        <f t="shared" si="17"/>
        <v>1772139900</v>
      </c>
    </row>
    <row r="374" spans="1:10" x14ac:dyDescent="0.55000000000000004">
      <c r="A374">
        <v>1772140200</v>
      </c>
      <c r="B374" t="s">
        <v>6</v>
      </c>
      <c r="C374" t="s">
        <v>7</v>
      </c>
      <c r="D374">
        <v>5196.51</v>
      </c>
      <c r="E374">
        <v>5195.3603599999997</v>
      </c>
      <c r="F374">
        <v>5196.2061299999996</v>
      </c>
      <c r="H374" s="1">
        <f t="shared" si="15"/>
        <v>46079.881944444445</v>
      </c>
      <c r="I374" s="1">
        <f t="shared" si="16"/>
        <v>46079.881944444445</v>
      </c>
      <c r="J374">
        <f t="shared" si="17"/>
        <v>1772140200</v>
      </c>
    </row>
    <row r="375" spans="1:10" x14ac:dyDescent="0.55000000000000004">
      <c r="A375">
        <v>1772140500</v>
      </c>
      <c r="B375" t="s">
        <v>6</v>
      </c>
      <c r="C375" t="s">
        <v>7</v>
      </c>
      <c r="D375">
        <v>5195.12</v>
      </c>
      <c r="E375">
        <v>5193.7179100000003</v>
      </c>
      <c r="F375">
        <v>5194.9620199999999</v>
      </c>
      <c r="H375" s="1">
        <f t="shared" si="15"/>
        <v>46079.885416666672</v>
      </c>
      <c r="I375" s="1">
        <f t="shared" si="16"/>
        <v>46079.885416666664</v>
      </c>
      <c r="J375">
        <f t="shared" si="17"/>
        <v>1772140500</v>
      </c>
    </row>
    <row r="376" spans="1:10" x14ac:dyDescent="0.55000000000000004">
      <c r="A376">
        <v>1772140800</v>
      </c>
      <c r="B376" t="s">
        <v>6</v>
      </c>
      <c r="C376" t="s">
        <v>7</v>
      </c>
      <c r="D376">
        <v>5191.3100000000004</v>
      </c>
      <c r="E376">
        <v>5191.8314600000003</v>
      </c>
      <c r="F376">
        <v>5193.3967400000001</v>
      </c>
      <c r="H376" s="1">
        <f t="shared" si="15"/>
        <v>46079.888888888891</v>
      </c>
      <c r="I376" s="1">
        <f t="shared" si="16"/>
        <v>46079.888888888891</v>
      </c>
      <c r="J376">
        <f t="shared" si="17"/>
        <v>1772140800</v>
      </c>
    </row>
    <row r="377" spans="1:10" x14ac:dyDescent="0.55000000000000004">
      <c r="A377">
        <v>1772141100</v>
      </c>
      <c r="B377" t="s">
        <v>6</v>
      </c>
      <c r="C377" t="s">
        <v>7</v>
      </c>
      <c r="D377">
        <v>5185.72</v>
      </c>
      <c r="E377">
        <v>5189.93192</v>
      </c>
      <c r="F377">
        <v>5191.6643299999996</v>
      </c>
      <c r="H377" s="1">
        <f t="shared" si="15"/>
        <v>46079.892361111109</v>
      </c>
      <c r="I377" s="1">
        <f t="shared" si="16"/>
        <v>46079.892361111109</v>
      </c>
      <c r="J377">
        <f t="shared" si="17"/>
        <v>1772141100</v>
      </c>
    </row>
    <row r="378" spans="1:10" x14ac:dyDescent="0.55000000000000004">
      <c r="A378">
        <v>1772141400</v>
      </c>
      <c r="B378" t="s">
        <v>6</v>
      </c>
      <c r="C378" t="s">
        <v>7</v>
      </c>
      <c r="D378">
        <v>5185.1099999999997</v>
      </c>
      <c r="E378">
        <v>5188.2897800000001</v>
      </c>
      <c r="F378">
        <v>5189.9770600000002</v>
      </c>
      <c r="H378" s="1">
        <f t="shared" si="15"/>
        <v>46079.895833333328</v>
      </c>
      <c r="I378" s="1">
        <f t="shared" si="16"/>
        <v>46079.895833333336</v>
      </c>
      <c r="J378">
        <f t="shared" si="17"/>
        <v>1772141400</v>
      </c>
    </row>
    <row r="379" spans="1:10" x14ac:dyDescent="0.55000000000000004">
      <c r="A379">
        <v>1772141700</v>
      </c>
      <c r="B379" t="s">
        <v>6</v>
      </c>
      <c r="C379" t="s">
        <v>7</v>
      </c>
      <c r="D379">
        <v>5187.12</v>
      </c>
      <c r="E379">
        <v>5186.9851900000003</v>
      </c>
      <c r="F379">
        <v>5188.4811200000004</v>
      </c>
      <c r="H379" s="1">
        <f t="shared" si="15"/>
        <v>46079.899305555555</v>
      </c>
      <c r="I379" s="1">
        <f t="shared" si="16"/>
        <v>46079.899305555555</v>
      </c>
      <c r="J379">
        <f t="shared" si="17"/>
        <v>1772141700</v>
      </c>
    </row>
    <row r="380" spans="1:10" x14ac:dyDescent="0.55000000000000004">
      <c r="A380">
        <v>1772142000</v>
      </c>
      <c r="B380" t="s">
        <v>6</v>
      </c>
      <c r="C380" t="s">
        <v>7</v>
      </c>
      <c r="D380">
        <v>5190.3900000000003</v>
      </c>
      <c r="E380">
        <v>5185.9781000000003</v>
      </c>
      <c r="F380">
        <v>5187.2296100000003</v>
      </c>
      <c r="H380" s="1">
        <f t="shared" si="15"/>
        <v>46079.902777777781</v>
      </c>
      <c r="I380" s="1">
        <f t="shared" si="16"/>
        <v>46079.902777777781</v>
      </c>
      <c r="J380">
        <f t="shared" si="17"/>
        <v>1772142000</v>
      </c>
    </row>
    <row r="381" spans="1:10" x14ac:dyDescent="0.55000000000000004">
      <c r="A381">
        <v>1772142300</v>
      </c>
      <c r="B381" t="s">
        <v>6</v>
      </c>
      <c r="C381" t="s">
        <v>7</v>
      </c>
      <c r="D381">
        <v>5187.18</v>
      </c>
      <c r="E381">
        <v>5185.1577600000001</v>
      </c>
      <c r="F381">
        <v>5186.1936900000001</v>
      </c>
      <c r="H381" s="1">
        <f t="shared" si="15"/>
        <v>46079.90625</v>
      </c>
      <c r="I381" s="1">
        <f t="shared" si="16"/>
        <v>46079.90625</v>
      </c>
      <c r="J381">
        <f t="shared" si="17"/>
        <v>1772142300</v>
      </c>
    </row>
    <row r="382" spans="1:10" x14ac:dyDescent="0.55000000000000004">
      <c r="A382">
        <v>1772142600</v>
      </c>
      <c r="B382" t="s">
        <v>6</v>
      </c>
      <c r="C382" t="s">
        <v>7</v>
      </c>
      <c r="D382">
        <v>5183.3999999999996</v>
      </c>
      <c r="E382">
        <v>5184.5737900000004</v>
      </c>
      <c r="F382">
        <v>5185.3837400000002</v>
      </c>
      <c r="H382" s="1">
        <f t="shared" si="15"/>
        <v>46079.909722222219</v>
      </c>
      <c r="I382" s="1">
        <f t="shared" si="16"/>
        <v>46079.909722222219</v>
      </c>
      <c r="J382">
        <f t="shared" si="17"/>
        <v>1772142600</v>
      </c>
    </row>
    <row r="383" spans="1:10" x14ac:dyDescent="0.55000000000000004">
      <c r="A383">
        <v>1772142900</v>
      </c>
      <c r="B383" t="s">
        <v>6</v>
      </c>
      <c r="C383" t="s">
        <v>7</v>
      </c>
      <c r="D383">
        <v>5185.2</v>
      </c>
      <c r="E383">
        <v>5184.2845100000004</v>
      </c>
      <c r="F383">
        <v>5184.8341200000004</v>
      </c>
      <c r="H383" s="1">
        <f t="shared" si="15"/>
        <v>46079.913194444445</v>
      </c>
      <c r="I383" s="1">
        <f t="shared" si="16"/>
        <v>46079.913194444445</v>
      </c>
      <c r="J383">
        <f t="shared" si="17"/>
        <v>1772142900</v>
      </c>
    </row>
    <row r="384" spans="1:10" x14ac:dyDescent="0.55000000000000004">
      <c r="A384">
        <v>1772146800</v>
      </c>
      <c r="B384" t="s">
        <v>6</v>
      </c>
      <c r="C384" t="s">
        <v>7</v>
      </c>
      <c r="D384">
        <v>5182.18</v>
      </c>
      <c r="E384">
        <v>5184.1821799999998</v>
      </c>
      <c r="F384">
        <v>5184.5081499999997</v>
      </c>
      <c r="H384" s="1">
        <f t="shared" si="15"/>
        <v>46079.958333333328</v>
      </c>
      <c r="I384" s="1">
        <f t="shared" si="16"/>
        <v>46079.958333333336</v>
      </c>
      <c r="J384">
        <f t="shared" si="17"/>
        <v>1772146800</v>
      </c>
    </row>
    <row r="385" spans="1:10" x14ac:dyDescent="0.55000000000000004">
      <c r="A385">
        <v>1772147100</v>
      </c>
      <c r="B385" t="s">
        <v>6</v>
      </c>
      <c r="C385" t="s">
        <v>7</v>
      </c>
      <c r="D385">
        <v>5184.67</v>
      </c>
      <c r="E385">
        <v>5184.2550600000004</v>
      </c>
      <c r="F385">
        <v>5184.3815999999997</v>
      </c>
      <c r="H385" s="1">
        <f t="shared" si="15"/>
        <v>46079.961805555555</v>
      </c>
      <c r="I385" s="1">
        <f t="shared" si="16"/>
        <v>46079.961805555555</v>
      </c>
      <c r="J385">
        <f t="shared" si="17"/>
        <v>1772147100</v>
      </c>
    </row>
    <row r="386" spans="1:10" x14ac:dyDescent="0.55000000000000004">
      <c r="A386">
        <v>1772147400</v>
      </c>
      <c r="B386" t="s">
        <v>6</v>
      </c>
      <c r="C386" t="s">
        <v>7</v>
      </c>
      <c r="D386">
        <v>5183.99</v>
      </c>
      <c r="E386">
        <v>5184.3516099999997</v>
      </c>
      <c r="F386">
        <v>5184.36661</v>
      </c>
      <c r="H386" s="1">
        <f t="shared" si="15"/>
        <v>46079.965277777781</v>
      </c>
      <c r="I386" s="1">
        <f t="shared" si="16"/>
        <v>46079.965277777781</v>
      </c>
      <c r="J386">
        <f t="shared" si="17"/>
        <v>1772147400</v>
      </c>
    </row>
    <row r="387" spans="1:10" x14ac:dyDescent="0.55000000000000004">
      <c r="A387">
        <v>1772147700</v>
      </c>
      <c r="B387" t="s">
        <v>6</v>
      </c>
      <c r="C387" t="s">
        <v>7</v>
      </c>
      <c r="D387">
        <v>5183.7700000000004</v>
      </c>
      <c r="E387">
        <v>5184.4236700000001</v>
      </c>
      <c r="F387">
        <v>5184.3951399999996</v>
      </c>
      <c r="H387" s="1">
        <f t="shared" ref="H387:H450" si="18">(A387/86400)+25569</f>
        <v>46079.96875</v>
      </c>
      <c r="I387" s="1">
        <f t="shared" ref="I387:I450" si="19">CEILING(INT(H387*1440)/1440*288,1)/288</f>
        <v>46079.96875</v>
      </c>
      <c r="J387">
        <f t="shared" ref="J387:J450" si="20">MROUND((I387-25569)*86400,300)</f>
        <v>1772147700</v>
      </c>
    </row>
    <row r="388" spans="1:10" x14ac:dyDescent="0.55000000000000004">
      <c r="A388">
        <v>1772148000</v>
      </c>
      <c r="B388" t="s">
        <v>6</v>
      </c>
      <c r="C388" t="s">
        <v>7</v>
      </c>
      <c r="D388">
        <v>5183.6899999999996</v>
      </c>
      <c r="E388">
        <v>5184.4290300000002</v>
      </c>
      <c r="F388">
        <v>5184.4120800000001</v>
      </c>
      <c r="H388" s="1">
        <f t="shared" si="18"/>
        <v>46079.972222222219</v>
      </c>
      <c r="I388" s="1">
        <f t="shared" si="19"/>
        <v>46079.972222222219</v>
      </c>
      <c r="J388">
        <f t="shared" si="20"/>
        <v>1772148000</v>
      </c>
    </row>
    <row r="389" spans="1:10" x14ac:dyDescent="0.55000000000000004">
      <c r="A389">
        <v>1772148300</v>
      </c>
      <c r="B389" t="s">
        <v>6</v>
      </c>
      <c r="C389" t="s">
        <v>7</v>
      </c>
      <c r="D389">
        <v>5184</v>
      </c>
      <c r="E389">
        <v>5184.3662100000001</v>
      </c>
      <c r="F389">
        <v>5184.38915</v>
      </c>
      <c r="H389" s="1">
        <f t="shared" si="18"/>
        <v>46079.975694444445</v>
      </c>
      <c r="I389" s="1">
        <f t="shared" si="19"/>
        <v>46079.975694444445</v>
      </c>
      <c r="J389">
        <f t="shared" si="20"/>
        <v>1772148300</v>
      </c>
    </row>
    <row r="390" spans="1:10" x14ac:dyDescent="0.55000000000000004">
      <c r="A390">
        <v>1772148600</v>
      </c>
      <c r="B390" t="s">
        <v>6</v>
      </c>
      <c r="C390" t="s">
        <v>7</v>
      </c>
      <c r="D390">
        <v>5183.32</v>
      </c>
      <c r="E390">
        <v>5184.2573400000001</v>
      </c>
      <c r="F390">
        <v>5184.3232399999997</v>
      </c>
      <c r="H390" s="1">
        <f t="shared" si="18"/>
        <v>46079.979166666672</v>
      </c>
      <c r="I390" s="1">
        <f t="shared" si="19"/>
        <v>46079.979166666664</v>
      </c>
      <c r="J390">
        <f t="shared" si="20"/>
        <v>1772148600</v>
      </c>
    </row>
    <row r="391" spans="1:10" x14ac:dyDescent="0.55000000000000004">
      <c r="A391">
        <v>1772148900</v>
      </c>
      <c r="B391" t="s">
        <v>6</v>
      </c>
      <c r="C391" t="s">
        <v>7</v>
      </c>
      <c r="D391">
        <v>5187.21</v>
      </c>
      <c r="E391">
        <v>5184.1674000000003</v>
      </c>
      <c r="F391">
        <v>5184.24532</v>
      </c>
      <c r="H391" s="1">
        <f t="shared" si="18"/>
        <v>46079.982638888891</v>
      </c>
      <c r="I391" s="1">
        <f t="shared" si="19"/>
        <v>46079.982638888891</v>
      </c>
      <c r="J391">
        <f t="shared" si="20"/>
        <v>1772148900</v>
      </c>
    </row>
    <row r="392" spans="1:10" x14ac:dyDescent="0.55000000000000004">
      <c r="A392">
        <v>1772149200</v>
      </c>
      <c r="B392" t="s">
        <v>6</v>
      </c>
      <c r="C392" t="s">
        <v>7</v>
      </c>
      <c r="D392">
        <v>5186.0200000000004</v>
      </c>
      <c r="E392">
        <v>5184.0591400000003</v>
      </c>
      <c r="F392">
        <v>5184.1522299999997</v>
      </c>
      <c r="H392" s="1">
        <f t="shared" si="18"/>
        <v>46079.986111111109</v>
      </c>
      <c r="I392" s="1">
        <f t="shared" si="19"/>
        <v>46079.986111111109</v>
      </c>
      <c r="J392">
        <f t="shared" si="20"/>
        <v>1772149200</v>
      </c>
    </row>
    <row r="393" spans="1:10" x14ac:dyDescent="0.55000000000000004">
      <c r="A393">
        <v>1772149500</v>
      </c>
      <c r="B393" t="s">
        <v>6</v>
      </c>
      <c r="C393" t="s">
        <v>7</v>
      </c>
      <c r="D393">
        <v>5183.96</v>
      </c>
      <c r="E393">
        <v>5184.04342</v>
      </c>
      <c r="F393">
        <v>5184.0978299999997</v>
      </c>
      <c r="H393" s="1">
        <f t="shared" si="18"/>
        <v>46079.989583333328</v>
      </c>
      <c r="I393" s="1">
        <f t="shared" si="19"/>
        <v>46079.989583333336</v>
      </c>
      <c r="J393">
        <f t="shared" si="20"/>
        <v>1772149500</v>
      </c>
    </row>
    <row r="394" spans="1:10" x14ac:dyDescent="0.55000000000000004">
      <c r="A394">
        <v>1772149800</v>
      </c>
      <c r="B394" t="s">
        <v>6</v>
      </c>
      <c r="C394" t="s">
        <v>7</v>
      </c>
      <c r="D394">
        <v>5184.93</v>
      </c>
      <c r="E394">
        <v>5184.2452300000004</v>
      </c>
      <c r="F394">
        <v>5184.1715299999996</v>
      </c>
      <c r="H394" s="1">
        <f t="shared" si="18"/>
        <v>46079.993055555555</v>
      </c>
      <c r="I394" s="1">
        <f t="shared" si="19"/>
        <v>46079.993055555555</v>
      </c>
      <c r="J394">
        <f t="shared" si="20"/>
        <v>1772149800</v>
      </c>
    </row>
    <row r="395" spans="1:10" x14ac:dyDescent="0.55000000000000004">
      <c r="A395">
        <v>1772150100</v>
      </c>
      <c r="B395" t="s">
        <v>6</v>
      </c>
      <c r="C395" t="s">
        <v>7</v>
      </c>
      <c r="D395">
        <v>5184.6099999999997</v>
      </c>
      <c r="E395">
        <v>5184.6511300000002</v>
      </c>
      <c r="F395">
        <v>5184.4113299999999</v>
      </c>
      <c r="H395" s="1">
        <f t="shared" si="18"/>
        <v>46079.996527777781</v>
      </c>
      <c r="I395" s="1">
        <f t="shared" si="19"/>
        <v>46079.996527777781</v>
      </c>
      <c r="J395">
        <f t="shared" si="20"/>
        <v>1772150100</v>
      </c>
    </row>
    <row r="396" spans="1:10" x14ac:dyDescent="0.55000000000000004">
      <c r="A396">
        <v>1772150400</v>
      </c>
      <c r="B396" t="s">
        <v>6</v>
      </c>
      <c r="C396" t="s">
        <v>7</v>
      </c>
      <c r="D396">
        <v>5180.24</v>
      </c>
      <c r="E396">
        <v>5185.2187700000004</v>
      </c>
      <c r="F396">
        <v>5184.8150500000002</v>
      </c>
      <c r="H396" s="1">
        <f t="shared" si="18"/>
        <v>46080</v>
      </c>
      <c r="I396" s="1">
        <f t="shared" si="19"/>
        <v>46080</v>
      </c>
      <c r="J396">
        <f t="shared" si="20"/>
        <v>1772150400</v>
      </c>
    </row>
    <row r="397" spans="1:10" x14ac:dyDescent="0.55000000000000004">
      <c r="A397">
        <v>1772150700</v>
      </c>
      <c r="B397" t="s">
        <v>6</v>
      </c>
      <c r="C397" t="s">
        <v>7</v>
      </c>
      <c r="D397">
        <v>5182.68</v>
      </c>
      <c r="E397">
        <v>5185.9276300000001</v>
      </c>
      <c r="F397">
        <v>5185.3713399999997</v>
      </c>
      <c r="H397" s="1">
        <f t="shared" si="18"/>
        <v>46080.003472222219</v>
      </c>
      <c r="I397" s="1">
        <f t="shared" si="19"/>
        <v>46080.003472222219</v>
      </c>
      <c r="J397">
        <f t="shared" si="20"/>
        <v>1772150700</v>
      </c>
    </row>
    <row r="398" spans="1:10" x14ac:dyDescent="0.55000000000000004">
      <c r="A398">
        <v>1772151000</v>
      </c>
      <c r="B398" t="s">
        <v>6</v>
      </c>
      <c r="C398" t="s">
        <v>7</v>
      </c>
      <c r="D398">
        <v>5185.8900000000003</v>
      </c>
      <c r="E398">
        <v>5186.5115999999998</v>
      </c>
      <c r="F398">
        <v>5185.9414699999998</v>
      </c>
      <c r="H398" s="1">
        <f t="shared" si="18"/>
        <v>46080.006944444445</v>
      </c>
      <c r="I398" s="1">
        <f t="shared" si="19"/>
        <v>46080.006944444445</v>
      </c>
      <c r="J398">
        <f t="shared" si="20"/>
        <v>1772151000</v>
      </c>
    </row>
    <row r="399" spans="1:10" x14ac:dyDescent="0.55000000000000004">
      <c r="A399">
        <v>1772151300</v>
      </c>
      <c r="B399" t="s">
        <v>6</v>
      </c>
      <c r="C399" t="s">
        <v>7</v>
      </c>
      <c r="D399">
        <v>5189.28</v>
      </c>
      <c r="E399">
        <v>5186.6573799999996</v>
      </c>
      <c r="F399">
        <v>5186.2994200000003</v>
      </c>
      <c r="H399" s="1">
        <f t="shared" si="18"/>
        <v>46080.010416666672</v>
      </c>
      <c r="I399" s="1">
        <f t="shared" si="19"/>
        <v>46080.010416666664</v>
      </c>
      <c r="J399">
        <f t="shared" si="20"/>
        <v>1772151300</v>
      </c>
    </row>
    <row r="400" spans="1:10" x14ac:dyDescent="0.55000000000000004">
      <c r="A400">
        <v>1772151600</v>
      </c>
      <c r="B400" t="s">
        <v>6</v>
      </c>
      <c r="C400" t="s">
        <v>7</v>
      </c>
      <c r="D400">
        <v>5192.47</v>
      </c>
      <c r="E400">
        <v>5186.1036700000004</v>
      </c>
      <c r="F400">
        <v>5186.2015499999998</v>
      </c>
      <c r="H400" s="1">
        <f t="shared" si="18"/>
        <v>46080.013888888891</v>
      </c>
      <c r="I400" s="1">
        <f t="shared" si="19"/>
        <v>46080.013888888891</v>
      </c>
      <c r="J400">
        <f t="shared" si="20"/>
        <v>1772151600</v>
      </c>
    </row>
    <row r="401" spans="1:10" x14ac:dyDescent="0.55000000000000004">
      <c r="A401">
        <v>1772151900</v>
      </c>
      <c r="B401" t="s">
        <v>6</v>
      </c>
      <c r="C401" t="s">
        <v>7</v>
      </c>
      <c r="D401">
        <v>5188.1400000000003</v>
      </c>
      <c r="E401">
        <v>5184.7170299999998</v>
      </c>
      <c r="F401">
        <v>5185.4592899999998</v>
      </c>
      <c r="H401" s="1">
        <f t="shared" si="18"/>
        <v>46080.017361111109</v>
      </c>
      <c r="I401" s="1">
        <f t="shared" si="19"/>
        <v>46080.017361111109</v>
      </c>
      <c r="J401">
        <f t="shared" si="20"/>
        <v>1772151900</v>
      </c>
    </row>
    <row r="402" spans="1:10" x14ac:dyDescent="0.55000000000000004">
      <c r="A402">
        <v>1772152200</v>
      </c>
      <c r="B402" t="s">
        <v>6</v>
      </c>
      <c r="C402" t="s">
        <v>7</v>
      </c>
      <c r="D402">
        <v>5182.22</v>
      </c>
      <c r="E402">
        <v>5182.68282</v>
      </c>
      <c r="F402">
        <v>5184.0710600000002</v>
      </c>
      <c r="H402" s="1">
        <f t="shared" si="18"/>
        <v>46080.020833333328</v>
      </c>
      <c r="I402" s="1">
        <f t="shared" si="19"/>
        <v>46080.020833333336</v>
      </c>
      <c r="J402">
        <f t="shared" si="20"/>
        <v>1772152200</v>
      </c>
    </row>
    <row r="403" spans="1:10" x14ac:dyDescent="0.55000000000000004">
      <c r="A403">
        <v>1772152500</v>
      </c>
      <c r="B403" t="s">
        <v>6</v>
      </c>
      <c r="C403" t="s">
        <v>7</v>
      </c>
      <c r="D403">
        <v>5174.71</v>
      </c>
      <c r="E403">
        <v>5180.3527700000004</v>
      </c>
      <c r="F403">
        <v>5182.21191</v>
      </c>
      <c r="H403" s="1">
        <f t="shared" si="18"/>
        <v>46080.024305555555</v>
      </c>
      <c r="I403" s="1">
        <f t="shared" si="19"/>
        <v>46080.024305555555</v>
      </c>
      <c r="J403">
        <f t="shared" si="20"/>
        <v>1772152500</v>
      </c>
    </row>
    <row r="404" spans="1:10" x14ac:dyDescent="0.55000000000000004">
      <c r="A404">
        <v>1772152800</v>
      </c>
      <c r="B404" t="s">
        <v>6</v>
      </c>
      <c r="C404" t="s">
        <v>7</v>
      </c>
      <c r="D404">
        <v>5176.2</v>
      </c>
      <c r="E404">
        <v>5178.1641600000003</v>
      </c>
      <c r="F404">
        <v>5180.18804</v>
      </c>
      <c r="H404" s="1">
        <f t="shared" si="18"/>
        <v>46080.027777777781</v>
      </c>
      <c r="I404" s="1">
        <f t="shared" si="19"/>
        <v>46080.027777777781</v>
      </c>
      <c r="J404">
        <f t="shared" si="20"/>
        <v>1772152800</v>
      </c>
    </row>
    <row r="405" spans="1:10" x14ac:dyDescent="0.55000000000000004">
      <c r="A405">
        <v>1772153100</v>
      </c>
      <c r="B405" t="s">
        <v>6</v>
      </c>
      <c r="C405" t="s">
        <v>7</v>
      </c>
      <c r="D405">
        <v>5173.8999999999996</v>
      </c>
      <c r="E405">
        <v>5176.29756</v>
      </c>
      <c r="F405">
        <v>5178.2428</v>
      </c>
      <c r="H405" s="1">
        <f t="shared" si="18"/>
        <v>46080.03125</v>
      </c>
      <c r="I405" s="1">
        <f t="shared" si="19"/>
        <v>46080.03125</v>
      </c>
      <c r="J405">
        <f t="shared" si="20"/>
        <v>1772153100</v>
      </c>
    </row>
    <row r="406" spans="1:10" x14ac:dyDescent="0.55000000000000004">
      <c r="A406">
        <v>1772153400</v>
      </c>
      <c r="B406" t="s">
        <v>6</v>
      </c>
      <c r="C406" t="s">
        <v>7</v>
      </c>
      <c r="D406">
        <v>5176.5600000000004</v>
      </c>
      <c r="E406">
        <v>5174.9664000000002</v>
      </c>
      <c r="F406">
        <v>5176.6045999999997</v>
      </c>
      <c r="H406" s="1">
        <f t="shared" si="18"/>
        <v>46080.034722222219</v>
      </c>
      <c r="I406" s="1">
        <f t="shared" si="19"/>
        <v>46080.034722222219</v>
      </c>
      <c r="J406">
        <f t="shared" si="20"/>
        <v>1772153400</v>
      </c>
    </row>
    <row r="407" spans="1:10" x14ac:dyDescent="0.55000000000000004">
      <c r="A407">
        <v>1772153700</v>
      </c>
      <c r="B407" t="s">
        <v>6</v>
      </c>
      <c r="C407" t="s">
        <v>7</v>
      </c>
      <c r="D407">
        <v>5174.97</v>
      </c>
      <c r="E407">
        <v>5174.1785499999996</v>
      </c>
      <c r="F407">
        <v>5175.3915800000004</v>
      </c>
      <c r="H407" s="1">
        <f t="shared" si="18"/>
        <v>46080.038194444445</v>
      </c>
      <c r="I407" s="1">
        <f t="shared" si="19"/>
        <v>46080.038194444445</v>
      </c>
      <c r="J407">
        <f t="shared" si="20"/>
        <v>1772153700</v>
      </c>
    </row>
    <row r="408" spans="1:10" x14ac:dyDescent="0.55000000000000004">
      <c r="A408">
        <v>1772154000</v>
      </c>
      <c r="B408" t="s">
        <v>6</v>
      </c>
      <c r="C408" t="s">
        <v>7</v>
      </c>
      <c r="D408">
        <v>5175.37</v>
      </c>
      <c r="E408">
        <v>5173.9927600000001</v>
      </c>
      <c r="F408">
        <v>5174.6921700000003</v>
      </c>
      <c r="H408" s="1">
        <f t="shared" si="18"/>
        <v>46080.041666666672</v>
      </c>
      <c r="I408" s="1">
        <f t="shared" si="19"/>
        <v>46080.041666666664</v>
      </c>
      <c r="J408">
        <f t="shared" si="20"/>
        <v>1772154000</v>
      </c>
    </row>
    <row r="409" spans="1:10" x14ac:dyDescent="0.55000000000000004">
      <c r="A409">
        <v>1772154300</v>
      </c>
      <c r="B409" t="s">
        <v>6</v>
      </c>
      <c r="C409" t="s">
        <v>7</v>
      </c>
      <c r="D409">
        <v>5174.8599999999997</v>
      </c>
      <c r="E409">
        <v>5174.3678200000004</v>
      </c>
      <c r="F409">
        <v>5174.53</v>
      </c>
      <c r="H409" s="1">
        <f t="shared" si="18"/>
        <v>46080.045138888891</v>
      </c>
      <c r="I409" s="1">
        <f t="shared" si="19"/>
        <v>46080.045138888891</v>
      </c>
      <c r="J409">
        <f t="shared" si="20"/>
        <v>1772154300</v>
      </c>
    </row>
    <row r="410" spans="1:10" x14ac:dyDescent="0.55000000000000004">
      <c r="A410">
        <v>1772154600</v>
      </c>
      <c r="B410" t="s">
        <v>6</v>
      </c>
      <c r="C410" t="s">
        <v>7</v>
      </c>
      <c r="D410">
        <v>5176.58</v>
      </c>
      <c r="E410">
        <v>5175.2682000000004</v>
      </c>
      <c r="F410">
        <v>5174.8990999999996</v>
      </c>
      <c r="H410" s="1">
        <f t="shared" si="18"/>
        <v>46080.048611111109</v>
      </c>
      <c r="I410" s="1">
        <f t="shared" si="19"/>
        <v>46080.048611111109</v>
      </c>
      <c r="J410">
        <f t="shared" si="20"/>
        <v>1772154600</v>
      </c>
    </row>
    <row r="411" spans="1:10" x14ac:dyDescent="0.55000000000000004">
      <c r="A411">
        <v>1772154900</v>
      </c>
      <c r="B411" t="s">
        <v>6</v>
      </c>
      <c r="C411" t="s">
        <v>7</v>
      </c>
      <c r="D411">
        <v>5177.91</v>
      </c>
      <c r="E411">
        <v>5176.6018700000004</v>
      </c>
      <c r="F411">
        <v>5175.7504799999997</v>
      </c>
      <c r="H411" s="1">
        <f t="shared" si="18"/>
        <v>46080.052083333328</v>
      </c>
      <c r="I411" s="1">
        <f t="shared" si="19"/>
        <v>46080.052083333336</v>
      </c>
      <c r="J411">
        <f t="shared" si="20"/>
        <v>1772154900</v>
      </c>
    </row>
    <row r="412" spans="1:10" x14ac:dyDescent="0.55000000000000004">
      <c r="A412">
        <v>1772155200</v>
      </c>
      <c r="B412" t="s">
        <v>6</v>
      </c>
      <c r="C412" t="s">
        <v>7</v>
      </c>
      <c r="D412">
        <v>5177.8599999999997</v>
      </c>
      <c r="E412">
        <v>5178.3150800000003</v>
      </c>
      <c r="F412">
        <v>5177.0327799999995</v>
      </c>
      <c r="H412" s="1">
        <f t="shared" si="18"/>
        <v>46080.055555555555</v>
      </c>
      <c r="I412" s="1">
        <f t="shared" si="19"/>
        <v>46080.055555555555</v>
      </c>
      <c r="J412">
        <f t="shared" si="20"/>
        <v>1772155200</v>
      </c>
    </row>
    <row r="413" spans="1:10" x14ac:dyDescent="0.55000000000000004">
      <c r="A413">
        <v>1772155500</v>
      </c>
      <c r="B413" t="s">
        <v>6</v>
      </c>
      <c r="C413" t="s">
        <v>7</v>
      </c>
      <c r="D413">
        <v>5174.99</v>
      </c>
      <c r="E413">
        <v>5180.4122799999996</v>
      </c>
      <c r="F413">
        <v>5178.72253</v>
      </c>
      <c r="H413" s="1">
        <f t="shared" si="18"/>
        <v>46080.059027777781</v>
      </c>
      <c r="I413" s="1">
        <f t="shared" si="19"/>
        <v>46080.059027777781</v>
      </c>
      <c r="J413">
        <f t="shared" si="20"/>
        <v>1772155500</v>
      </c>
    </row>
    <row r="414" spans="1:10" x14ac:dyDescent="0.55000000000000004">
      <c r="A414">
        <v>1772155800</v>
      </c>
      <c r="B414" t="s">
        <v>6</v>
      </c>
      <c r="C414" t="s">
        <v>7</v>
      </c>
      <c r="D414">
        <v>5182.1400000000003</v>
      </c>
      <c r="E414">
        <v>5182.9564899999996</v>
      </c>
      <c r="F414">
        <v>5180.8395099999998</v>
      </c>
      <c r="H414" s="1">
        <f t="shared" si="18"/>
        <v>46080.0625</v>
      </c>
      <c r="I414" s="1">
        <f t="shared" si="19"/>
        <v>46080.0625</v>
      </c>
      <c r="J414">
        <f t="shared" si="20"/>
        <v>1772155800</v>
      </c>
    </row>
    <row r="415" spans="1:10" x14ac:dyDescent="0.55000000000000004">
      <c r="A415">
        <v>1772156100</v>
      </c>
      <c r="B415" t="s">
        <v>6</v>
      </c>
      <c r="C415" t="s">
        <v>7</v>
      </c>
      <c r="D415">
        <v>5190.7</v>
      </c>
      <c r="E415">
        <v>5185.6921599999996</v>
      </c>
      <c r="F415">
        <v>5183.26584</v>
      </c>
      <c r="H415" s="1">
        <f t="shared" si="18"/>
        <v>46080.065972222219</v>
      </c>
      <c r="I415" s="1">
        <f t="shared" si="19"/>
        <v>46080.065972222219</v>
      </c>
      <c r="J415">
        <f t="shared" si="20"/>
        <v>1772156100</v>
      </c>
    </row>
    <row r="416" spans="1:10" x14ac:dyDescent="0.55000000000000004">
      <c r="A416">
        <v>1772156400</v>
      </c>
      <c r="B416" t="s">
        <v>6</v>
      </c>
      <c r="C416" t="s">
        <v>7</v>
      </c>
      <c r="D416">
        <v>5188.6499999999996</v>
      </c>
      <c r="E416">
        <v>5188.2752600000003</v>
      </c>
      <c r="F416">
        <v>5185.7705500000002</v>
      </c>
      <c r="H416" s="1">
        <f t="shared" si="18"/>
        <v>46080.069444444445</v>
      </c>
      <c r="I416" s="1">
        <f t="shared" si="19"/>
        <v>46080.069444444445</v>
      </c>
      <c r="J416">
        <f t="shared" si="20"/>
        <v>1772156400</v>
      </c>
    </row>
    <row r="417" spans="1:10" x14ac:dyDescent="0.55000000000000004">
      <c r="A417">
        <v>1772156700</v>
      </c>
      <c r="B417" t="s">
        <v>6</v>
      </c>
      <c r="C417" t="s">
        <v>7</v>
      </c>
      <c r="D417">
        <v>5188.54</v>
      </c>
      <c r="E417">
        <v>5190.62284</v>
      </c>
      <c r="F417">
        <v>5188.1966899999998</v>
      </c>
      <c r="H417" s="1">
        <f t="shared" si="18"/>
        <v>46080.072916666672</v>
      </c>
      <c r="I417" s="1">
        <f t="shared" si="19"/>
        <v>46080.072916666664</v>
      </c>
      <c r="J417">
        <f t="shared" si="20"/>
        <v>1772156700</v>
      </c>
    </row>
    <row r="418" spans="1:10" x14ac:dyDescent="0.55000000000000004">
      <c r="A418">
        <v>1772157000</v>
      </c>
      <c r="B418" t="s">
        <v>6</v>
      </c>
      <c r="C418" t="s">
        <v>7</v>
      </c>
      <c r="D418">
        <v>5192.1000000000004</v>
      </c>
      <c r="E418">
        <v>5192.5814799999998</v>
      </c>
      <c r="F418">
        <v>5190.3890899999997</v>
      </c>
      <c r="H418" s="1">
        <f t="shared" si="18"/>
        <v>46080.076388888891</v>
      </c>
      <c r="I418" s="1">
        <f t="shared" si="19"/>
        <v>46080.076388888891</v>
      </c>
      <c r="J418">
        <f t="shared" si="20"/>
        <v>1772157000</v>
      </c>
    </row>
    <row r="419" spans="1:10" x14ac:dyDescent="0.55000000000000004">
      <c r="A419">
        <v>1772157300</v>
      </c>
      <c r="B419" t="s">
        <v>6</v>
      </c>
      <c r="C419" t="s">
        <v>7</v>
      </c>
      <c r="D419">
        <v>5194.22</v>
      </c>
      <c r="E419">
        <v>5193.8848699999999</v>
      </c>
      <c r="F419">
        <v>5192.1369800000002</v>
      </c>
      <c r="H419" s="1">
        <f t="shared" si="18"/>
        <v>46080.079861111109</v>
      </c>
      <c r="I419" s="1">
        <f t="shared" si="19"/>
        <v>46080.079861111109</v>
      </c>
      <c r="J419">
        <f t="shared" si="20"/>
        <v>1772157300</v>
      </c>
    </row>
    <row r="420" spans="1:10" x14ac:dyDescent="0.55000000000000004">
      <c r="A420">
        <v>1772157600</v>
      </c>
      <c r="B420" t="s">
        <v>6</v>
      </c>
      <c r="C420" t="s">
        <v>7</v>
      </c>
      <c r="D420">
        <v>5193.3100000000004</v>
      </c>
      <c r="E420">
        <v>5194.3381099999997</v>
      </c>
      <c r="F420">
        <v>5193.2375400000001</v>
      </c>
      <c r="H420" s="1">
        <f t="shared" si="18"/>
        <v>46080.083333333328</v>
      </c>
      <c r="I420" s="1">
        <f t="shared" si="19"/>
        <v>46080.083333333336</v>
      </c>
      <c r="J420">
        <f t="shared" si="20"/>
        <v>1772157600</v>
      </c>
    </row>
    <row r="421" spans="1:10" x14ac:dyDescent="0.55000000000000004">
      <c r="A421">
        <v>1772157900</v>
      </c>
      <c r="B421" t="s">
        <v>6</v>
      </c>
      <c r="C421" t="s">
        <v>7</v>
      </c>
      <c r="D421">
        <v>5195.28</v>
      </c>
      <c r="E421">
        <v>5193.8959800000002</v>
      </c>
      <c r="F421">
        <v>5193.5667599999997</v>
      </c>
      <c r="H421" s="1">
        <f t="shared" si="18"/>
        <v>46080.086805555555</v>
      </c>
      <c r="I421" s="1">
        <f t="shared" si="19"/>
        <v>46080.086805555555</v>
      </c>
      <c r="J421">
        <f t="shared" si="20"/>
        <v>1772157900</v>
      </c>
    </row>
    <row r="422" spans="1:10" x14ac:dyDescent="0.55000000000000004">
      <c r="A422">
        <v>1772158200</v>
      </c>
      <c r="B422" t="s">
        <v>6</v>
      </c>
      <c r="C422" t="s">
        <v>7</v>
      </c>
      <c r="D422">
        <v>5194.16</v>
      </c>
      <c r="E422">
        <v>5192.5242699999999</v>
      </c>
      <c r="F422">
        <v>5193.0455199999997</v>
      </c>
      <c r="H422" s="1">
        <f t="shared" si="18"/>
        <v>46080.090277777781</v>
      </c>
      <c r="I422" s="1">
        <f t="shared" si="19"/>
        <v>46080.090277777781</v>
      </c>
      <c r="J422">
        <f t="shared" si="20"/>
        <v>1772158200</v>
      </c>
    </row>
    <row r="423" spans="1:10" x14ac:dyDescent="0.55000000000000004">
      <c r="A423">
        <v>1772158500</v>
      </c>
      <c r="B423" t="s">
        <v>6</v>
      </c>
      <c r="C423" t="s">
        <v>7</v>
      </c>
      <c r="D423">
        <v>5191.24</v>
      </c>
      <c r="E423">
        <v>5190.3885200000004</v>
      </c>
      <c r="F423">
        <v>5191.71702</v>
      </c>
      <c r="H423" s="1">
        <f t="shared" si="18"/>
        <v>46080.09375</v>
      </c>
      <c r="I423" s="1">
        <f t="shared" si="19"/>
        <v>46080.09375</v>
      </c>
      <c r="J423">
        <f t="shared" si="20"/>
        <v>1772158500</v>
      </c>
    </row>
    <row r="424" spans="1:10" x14ac:dyDescent="0.55000000000000004">
      <c r="A424">
        <v>1772158800</v>
      </c>
      <c r="B424" t="s">
        <v>6</v>
      </c>
      <c r="C424" t="s">
        <v>7</v>
      </c>
      <c r="D424">
        <v>5186.66</v>
      </c>
      <c r="E424">
        <v>5187.8008600000003</v>
      </c>
      <c r="F424">
        <v>5189.7589399999997</v>
      </c>
      <c r="H424" s="1">
        <f t="shared" si="18"/>
        <v>46080.097222222219</v>
      </c>
      <c r="I424" s="1">
        <f t="shared" si="19"/>
        <v>46080.097222222219</v>
      </c>
      <c r="J424">
        <f t="shared" si="20"/>
        <v>1772158800</v>
      </c>
    </row>
    <row r="425" spans="1:10" x14ac:dyDescent="0.55000000000000004">
      <c r="A425">
        <v>1772159100</v>
      </c>
      <c r="B425" t="s">
        <v>6</v>
      </c>
      <c r="C425" t="s">
        <v>7</v>
      </c>
      <c r="D425">
        <v>5183.93</v>
      </c>
      <c r="E425">
        <v>5185.1629000000003</v>
      </c>
      <c r="F425">
        <v>5187.4609200000004</v>
      </c>
      <c r="H425" s="1">
        <f t="shared" si="18"/>
        <v>46080.100694444445</v>
      </c>
      <c r="I425" s="1">
        <f t="shared" si="19"/>
        <v>46080.100694444445</v>
      </c>
      <c r="J425">
        <f t="shared" si="20"/>
        <v>1772159100</v>
      </c>
    </row>
    <row r="426" spans="1:10" x14ac:dyDescent="0.55000000000000004">
      <c r="A426">
        <v>1772159400</v>
      </c>
      <c r="B426" t="s">
        <v>6</v>
      </c>
      <c r="C426" t="s">
        <v>7</v>
      </c>
      <c r="D426">
        <v>5183.74</v>
      </c>
      <c r="E426">
        <v>5182.8147499999995</v>
      </c>
      <c r="F426">
        <v>5185.1378400000003</v>
      </c>
      <c r="H426" s="1">
        <f t="shared" si="18"/>
        <v>46080.104166666672</v>
      </c>
      <c r="I426" s="1">
        <f t="shared" si="19"/>
        <v>46080.104166666664</v>
      </c>
      <c r="J426">
        <f t="shared" si="20"/>
        <v>1772159400</v>
      </c>
    </row>
    <row r="427" spans="1:10" x14ac:dyDescent="0.55000000000000004">
      <c r="A427">
        <v>1772159700</v>
      </c>
      <c r="B427" t="s">
        <v>6</v>
      </c>
      <c r="C427" t="s">
        <v>7</v>
      </c>
      <c r="D427">
        <v>5178.53</v>
      </c>
      <c r="E427">
        <v>5180.9683100000002</v>
      </c>
      <c r="F427">
        <v>5183.0530699999999</v>
      </c>
      <c r="H427" s="1">
        <f t="shared" si="18"/>
        <v>46080.107638888891</v>
      </c>
      <c r="I427" s="1">
        <f t="shared" si="19"/>
        <v>46080.107638888891</v>
      </c>
      <c r="J427">
        <f t="shared" si="20"/>
        <v>1772159700</v>
      </c>
    </row>
    <row r="428" spans="1:10" x14ac:dyDescent="0.55000000000000004">
      <c r="A428">
        <v>1772160000</v>
      </c>
      <c r="B428" t="s">
        <v>6</v>
      </c>
      <c r="C428" t="s">
        <v>7</v>
      </c>
      <c r="D428">
        <v>5181.46</v>
      </c>
      <c r="E428">
        <v>5179.8719700000001</v>
      </c>
      <c r="F428">
        <v>5181.46252</v>
      </c>
      <c r="H428" s="1">
        <f t="shared" si="18"/>
        <v>46080.111111111109</v>
      </c>
      <c r="I428" s="1">
        <f t="shared" si="19"/>
        <v>46080.111111111109</v>
      </c>
      <c r="J428">
        <f t="shared" si="20"/>
        <v>1772160000</v>
      </c>
    </row>
    <row r="429" spans="1:10" x14ac:dyDescent="0.55000000000000004">
      <c r="A429">
        <v>1772160300</v>
      </c>
      <c r="B429" t="s">
        <v>6</v>
      </c>
      <c r="C429" t="s">
        <v>7</v>
      </c>
      <c r="D429">
        <v>5178.68</v>
      </c>
      <c r="E429">
        <v>5179.45075</v>
      </c>
      <c r="F429">
        <v>5180.4566299999997</v>
      </c>
      <c r="H429" s="1">
        <f t="shared" si="18"/>
        <v>46080.114583333328</v>
      </c>
      <c r="I429" s="1">
        <f t="shared" si="19"/>
        <v>46080.114583333336</v>
      </c>
      <c r="J429">
        <f t="shared" si="20"/>
        <v>1772160300</v>
      </c>
    </row>
    <row r="430" spans="1:10" x14ac:dyDescent="0.55000000000000004">
      <c r="A430">
        <v>1772160600</v>
      </c>
      <c r="B430" t="s">
        <v>6</v>
      </c>
      <c r="C430" t="s">
        <v>7</v>
      </c>
      <c r="D430">
        <v>5177.7700000000004</v>
      </c>
      <c r="E430">
        <v>5179.6981699999997</v>
      </c>
      <c r="F430">
        <v>5180.0774000000001</v>
      </c>
      <c r="H430" s="1">
        <f t="shared" si="18"/>
        <v>46080.118055555555</v>
      </c>
      <c r="I430" s="1">
        <f t="shared" si="19"/>
        <v>46080.118055555555</v>
      </c>
      <c r="J430">
        <f t="shared" si="20"/>
        <v>1772160600</v>
      </c>
    </row>
    <row r="431" spans="1:10" x14ac:dyDescent="0.55000000000000004">
      <c r="A431">
        <v>1772160900</v>
      </c>
      <c r="B431" t="s">
        <v>6</v>
      </c>
      <c r="C431" t="s">
        <v>7</v>
      </c>
      <c r="D431">
        <v>5183.68</v>
      </c>
      <c r="E431">
        <v>5180.4945100000004</v>
      </c>
      <c r="F431">
        <v>5180.2859600000002</v>
      </c>
      <c r="H431" s="1">
        <f t="shared" si="18"/>
        <v>46080.121527777781</v>
      </c>
      <c r="I431" s="1">
        <f t="shared" si="19"/>
        <v>46080.121527777781</v>
      </c>
      <c r="J431">
        <f t="shared" si="20"/>
        <v>1772160900</v>
      </c>
    </row>
    <row r="432" spans="1:10" x14ac:dyDescent="0.55000000000000004">
      <c r="A432">
        <v>1772161200</v>
      </c>
      <c r="B432" t="s">
        <v>6</v>
      </c>
      <c r="C432" t="s">
        <v>7</v>
      </c>
      <c r="D432">
        <v>5182.75</v>
      </c>
      <c r="E432">
        <v>5181.5238399999998</v>
      </c>
      <c r="F432">
        <v>5180.9049000000005</v>
      </c>
      <c r="H432" s="1">
        <f t="shared" si="18"/>
        <v>46080.125</v>
      </c>
      <c r="I432" s="1">
        <f t="shared" si="19"/>
        <v>46080.125</v>
      </c>
      <c r="J432">
        <f t="shared" si="20"/>
        <v>1772161200</v>
      </c>
    </row>
    <row r="433" spans="1:10" x14ac:dyDescent="0.55000000000000004">
      <c r="A433">
        <v>1772161500</v>
      </c>
      <c r="B433" t="s">
        <v>6</v>
      </c>
      <c r="C433" t="s">
        <v>7</v>
      </c>
      <c r="D433">
        <v>5183.04</v>
      </c>
      <c r="E433">
        <v>5182.6796199999999</v>
      </c>
      <c r="F433">
        <v>5181.7922600000002</v>
      </c>
      <c r="H433" s="1">
        <f t="shared" si="18"/>
        <v>46080.128472222219</v>
      </c>
      <c r="I433" s="1">
        <f t="shared" si="19"/>
        <v>46080.128472222219</v>
      </c>
      <c r="J433">
        <f t="shared" si="20"/>
        <v>1772161500</v>
      </c>
    </row>
    <row r="434" spans="1:10" x14ac:dyDescent="0.55000000000000004">
      <c r="A434">
        <v>1772161800</v>
      </c>
      <c r="B434" t="s">
        <v>6</v>
      </c>
      <c r="C434" t="s">
        <v>7</v>
      </c>
      <c r="D434">
        <v>5182.8999999999996</v>
      </c>
      <c r="E434">
        <v>5183.8615300000001</v>
      </c>
      <c r="F434">
        <v>5182.8268900000003</v>
      </c>
      <c r="H434" s="1">
        <f t="shared" si="18"/>
        <v>46080.131944444445</v>
      </c>
      <c r="I434" s="1">
        <f t="shared" si="19"/>
        <v>46080.131944444445</v>
      </c>
      <c r="J434">
        <f t="shared" si="20"/>
        <v>1772161800</v>
      </c>
    </row>
    <row r="435" spans="1:10" x14ac:dyDescent="0.55000000000000004">
      <c r="A435">
        <v>1772162100</v>
      </c>
      <c r="B435" t="s">
        <v>6</v>
      </c>
      <c r="C435" t="s">
        <v>7</v>
      </c>
      <c r="D435">
        <v>5183.78</v>
      </c>
      <c r="E435">
        <v>5184.9960700000001</v>
      </c>
      <c r="F435">
        <v>5183.9114799999998</v>
      </c>
      <c r="H435" s="1">
        <f t="shared" si="18"/>
        <v>46080.135416666672</v>
      </c>
      <c r="I435" s="1">
        <f t="shared" si="19"/>
        <v>46080.135416666664</v>
      </c>
      <c r="J435">
        <f t="shared" si="20"/>
        <v>1772162100</v>
      </c>
    </row>
    <row r="436" spans="1:10" x14ac:dyDescent="0.55000000000000004">
      <c r="A436">
        <v>1772162400</v>
      </c>
      <c r="B436" t="s">
        <v>6</v>
      </c>
      <c r="C436" t="s">
        <v>7</v>
      </c>
      <c r="D436">
        <v>5185.07</v>
      </c>
      <c r="E436">
        <v>5186.0020199999999</v>
      </c>
      <c r="F436">
        <v>5184.9567500000003</v>
      </c>
      <c r="H436" s="1">
        <f t="shared" si="18"/>
        <v>46080.138888888891</v>
      </c>
      <c r="I436" s="1">
        <f t="shared" si="19"/>
        <v>46080.138888888891</v>
      </c>
      <c r="J436">
        <f t="shared" si="20"/>
        <v>1772162400</v>
      </c>
    </row>
    <row r="437" spans="1:10" x14ac:dyDescent="0.55000000000000004">
      <c r="A437">
        <v>1772162700</v>
      </c>
      <c r="B437" t="s">
        <v>6</v>
      </c>
      <c r="C437" t="s">
        <v>7</v>
      </c>
      <c r="D437">
        <v>5186.8900000000003</v>
      </c>
      <c r="E437">
        <v>5186.7898299999997</v>
      </c>
      <c r="F437">
        <v>5185.8732900000005</v>
      </c>
      <c r="H437" s="1">
        <f t="shared" si="18"/>
        <v>46080.142361111109</v>
      </c>
      <c r="I437" s="1">
        <f t="shared" si="19"/>
        <v>46080.142361111109</v>
      </c>
      <c r="J437">
        <f t="shared" si="20"/>
        <v>1772162700</v>
      </c>
    </row>
    <row r="438" spans="1:10" x14ac:dyDescent="0.55000000000000004">
      <c r="A438">
        <v>1772163000</v>
      </c>
      <c r="B438" t="s">
        <v>6</v>
      </c>
      <c r="C438" t="s">
        <v>7</v>
      </c>
      <c r="D438">
        <v>5187.76</v>
      </c>
      <c r="E438">
        <v>5187.2837300000001</v>
      </c>
      <c r="F438">
        <v>5186.5785100000003</v>
      </c>
      <c r="H438" s="1">
        <f t="shared" si="18"/>
        <v>46080.145833333328</v>
      </c>
      <c r="I438" s="1">
        <f t="shared" si="19"/>
        <v>46080.145833333336</v>
      </c>
      <c r="J438">
        <f t="shared" si="20"/>
        <v>1772163000</v>
      </c>
    </row>
    <row r="439" spans="1:10" x14ac:dyDescent="0.55000000000000004">
      <c r="A439">
        <v>1772163300</v>
      </c>
      <c r="B439" t="s">
        <v>6</v>
      </c>
      <c r="C439" t="s">
        <v>7</v>
      </c>
      <c r="D439">
        <v>5186.55</v>
      </c>
      <c r="E439">
        <v>5187.4727499999999</v>
      </c>
      <c r="F439">
        <v>5187.0256300000001</v>
      </c>
      <c r="H439" s="1">
        <f t="shared" si="18"/>
        <v>46080.149305555555</v>
      </c>
      <c r="I439" s="1">
        <f t="shared" si="19"/>
        <v>46080.149305555555</v>
      </c>
      <c r="J439">
        <f t="shared" si="20"/>
        <v>1772163300</v>
      </c>
    </row>
    <row r="440" spans="1:10" x14ac:dyDescent="0.55000000000000004">
      <c r="A440">
        <v>1772163600</v>
      </c>
      <c r="B440" t="s">
        <v>6</v>
      </c>
      <c r="C440" t="s">
        <v>7</v>
      </c>
      <c r="D440">
        <v>5187.17</v>
      </c>
      <c r="E440">
        <v>5187.43073</v>
      </c>
      <c r="F440">
        <v>5187.2281800000001</v>
      </c>
      <c r="H440" s="1">
        <f t="shared" si="18"/>
        <v>46080.152777777781</v>
      </c>
      <c r="I440" s="1">
        <f t="shared" si="19"/>
        <v>46080.152777777781</v>
      </c>
      <c r="J440">
        <f t="shared" si="20"/>
        <v>1772163600</v>
      </c>
    </row>
    <row r="441" spans="1:10" x14ac:dyDescent="0.55000000000000004">
      <c r="A441">
        <v>1772163900</v>
      </c>
      <c r="B441" t="s">
        <v>6</v>
      </c>
      <c r="C441" t="s">
        <v>7</v>
      </c>
      <c r="D441">
        <v>5189.7</v>
      </c>
      <c r="E441">
        <v>5187.20831</v>
      </c>
      <c r="F441">
        <v>5187.2182400000002</v>
      </c>
      <c r="H441" s="1">
        <f t="shared" si="18"/>
        <v>46080.15625</v>
      </c>
      <c r="I441" s="1">
        <f t="shared" si="19"/>
        <v>46080.15625</v>
      </c>
      <c r="J441">
        <f t="shared" si="20"/>
        <v>1772163900</v>
      </c>
    </row>
    <row r="442" spans="1:10" x14ac:dyDescent="0.55000000000000004">
      <c r="A442">
        <v>1772164200</v>
      </c>
      <c r="B442" t="s">
        <v>6</v>
      </c>
      <c r="C442" t="s">
        <v>7</v>
      </c>
      <c r="D442">
        <v>5189.59</v>
      </c>
      <c r="E442">
        <v>5186.8348599999999</v>
      </c>
      <c r="F442">
        <v>5187.0265499999996</v>
      </c>
      <c r="H442" s="1">
        <f t="shared" si="18"/>
        <v>46080.159722222219</v>
      </c>
      <c r="I442" s="1">
        <f t="shared" si="19"/>
        <v>46080.159722222219</v>
      </c>
      <c r="J442">
        <f t="shared" si="20"/>
        <v>1772164200</v>
      </c>
    </row>
    <row r="443" spans="1:10" x14ac:dyDescent="0.55000000000000004">
      <c r="A443">
        <v>1772164500</v>
      </c>
      <c r="B443" t="s">
        <v>6</v>
      </c>
      <c r="C443" t="s">
        <v>7</v>
      </c>
      <c r="D443">
        <v>5184</v>
      </c>
      <c r="E443">
        <v>5186.4260400000003</v>
      </c>
      <c r="F443">
        <v>5186.7263000000003</v>
      </c>
      <c r="H443" s="1">
        <f t="shared" si="18"/>
        <v>46080.163194444445</v>
      </c>
      <c r="I443" s="1">
        <f t="shared" si="19"/>
        <v>46080.163194444445</v>
      </c>
      <c r="J443">
        <f t="shared" si="20"/>
        <v>1772164500</v>
      </c>
    </row>
    <row r="444" spans="1:10" x14ac:dyDescent="0.55000000000000004">
      <c r="A444">
        <v>1772164800</v>
      </c>
      <c r="B444" t="s">
        <v>6</v>
      </c>
      <c r="C444" t="s">
        <v>7</v>
      </c>
      <c r="D444">
        <v>5185.32</v>
      </c>
      <c r="E444">
        <v>5186.2345999999998</v>
      </c>
      <c r="F444">
        <v>5186.48045</v>
      </c>
      <c r="H444" s="1">
        <f t="shared" si="18"/>
        <v>46080.166666666672</v>
      </c>
      <c r="I444" s="1">
        <f t="shared" si="19"/>
        <v>46080.166666666664</v>
      </c>
      <c r="J444">
        <f t="shared" si="20"/>
        <v>1772164800</v>
      </c>
    </row>
    <row r="445" spans="1:10" x14ac:dyDescent="0.55000000000000004">
      <c r="A445">
        <v>1772165100</v>
      </c>
      <c r="B445" t="s">
        <v>6</v>
      </c>
      <c r="C445" t="s">
        <v>7</v>
      </c>
      <c r="D445">
        <v>5185.8900000000003</v>
      </c>
      <c r="E445">
        <v>5186.2623599999997</v>
      </c>
      <c r="F445">
        <v>5186.3714099999997</v>
      </c>
      <c r="H445" s="1">
        <f t="shared" si="18"/>
        <v>46080.170138888891</v>
      </c>
      <c r="I445" s="1">
        <f t="shared" si="19"/>
        <v>46080.170138888891</v>
      </c>
      <c r="J445">
        <f t="shared" si="20"/>
        <v>1772165100</v>
      </c>
    </row>
    <row r="446" spans="1:10" x14ac:dyDescent="0.55000000000000004">
      <c r="A446">
        <v>1772165400</v>
      </c>
      <c r="B446" t="s">
        <v>6</v>
      </c>
      <c r="C446" t="s">
        <v>7</v>
      </c>
      <c r="D446">
        <v>5186.6099999999997</v>
      </c>
      <c r="E446">
        <v>5186.4580800000003</v>
      </c>
      <c r="F446">
        <v>5186.4147400000002</v>
      </c>
      <c r="H446" s="1">
        <f t="shared" si="18"/>
        <v>46080.173611111109</v>
      </c>
      <c r="I446" s="1">
        <f t="shared" si="19"/>
        <v>46080.173611111109</v>
      </c>
      <c r="J446">
        <f t="shared" si="20"/>
        <v>1772165400</v>
      </c>
    </row>
    <row r="447" spans="1:10" x14ac:dyDescent="0.55000000000000004">
      <c r="A447">
        <v>1772165700</v>
      </c>
      <c r="B447" t="s">
        <v>6</v>
      </c>
      <c r="C447" t="s">
        <v>7</v>
      </c>
      <c r="D447">
        <v>5184.83</v>
      </c>
      <c r="E447">
        <v>5186.7286599999998</v>
      </c>
      <c r="F447">
        <v>5186.5717000000004</v>
      </c>
      <c r="H447" s="1">
        <f t="shared" si="18"/>
        <v>46080.177083333328</v>
      </c>
      <c r="I447" s="1">
        <f t="shared" si="19"/>
        <v>46080.177083333336</v>
      </c>
      <c r="J447">
        <f t="shared" si="20"/>
        <v>1772165700</v>
      </c>
    </row>
    <row r="448" spans="1:10" x14ac:dyDescent="0.55000000000000004">
      <c r="A448">
        <v>1772166000</v>
      </c>
      <c r="B448" t="s">
        <v>6</v>
      </c>
      <c r="C448" t="s">
        <v>7</v>
      </c>
      <c r="D448">
        <v>5187.8599999999997</v>
      </c>
      <c r="E448">
        <v>5187.0119599999998</v>
      </c>
      <c r="F448">
        <v>5186.7918300000001</v>
      </c>
      <c r="H448" s="1">
        <f t="shared" si="18"/>
        <v>46080.180555555555</v>
      </c>
      <c r="I448" s="1">
        <f t="shared" si="19"/>
        <v>46080.180555555555</v>
      </c>
      <c r="J448">
        <f t="shared" si="20"/>
        <v>1772166000</v>
      </c>
    </row>
    <row r="449" spans="1:10" x14ac:dyDescent="0.55000000000000004">
      <c r="A449">
        <v>1772166300</v>
      </c>
      <c r="B449" t="s">
        <v>6</v>
      </c>
      <c r="C449" t="s">
        <v>7</v>
      </c>
      <c r="D449">
        <v>5187.37</v>
      </c>
      <c r="E449">
        <v>5187.1081400000003</v>
      </c>
      <c r="F449">
        <v>5186.9499900000001</v>
      </c>
      <c r="H449" s="1">
        <f t="shared" si="18"/>
        <v>46080.184027777781</v>
      </c>
      <c r="I449" s="1">
        <f t="shared" si="19"/>
        <v>46080.184027777781</v>
      </c>
      <c r="J449">
        <f t="shared" si="20"/>
        <v>1772166300</v>
      </c>
    </row>
    <row r="450" spans="1:10" x14ac:dyDescent="0.55000000000000004">
      <c r="A450">
        <v>1772166600</v>
      </c>
      <c r="B450" t="s">
        <v>6</v>
      </c>
      <c r="C450" t="s">
        <v>7</v>
      </c>
      <c r="D450">
        <v>5186.79</v>
      </c>
      <c r="E450">
        <v>5186.9433200000003</v>
      </c>
      <c r="F450">
        <v>5186.9466499999999</v>
      </c>
      <c r="H450" s="1">
        <f t="shared" si="18"/>
        <v>46080.1875</v>
      </c>
      <c r="I450" s="1">
        <f t="shared" si="19"/>
        <v>46080.1875</v>
      </c>
      <c r="J450">
        <f t="shared" si="20"/>
        <v>1772166600</v>
      </c>
    </row>
    <row r="451" spans="1:10" x14ac:dyDescent="0.55000000000000004">
      <c r="A451">
        <v>1772166900</v>
      </c>
      <c r="B451" t="s">
        <v>6</v>
      </c>
      <c r="C451" t="s">
        <v>7</v>
      </c>
      <c r="D451">
        <v>5187.75</v>
      </c>
      <c r="E451">
        <v>5186.5076900000004</v>
      </c>
      <c r="F451">
        <v>5186.7271700000001</v>
      </c>
      <c r="H451" s="1">
        <f t="shared" ref="H451:H500" si="21">(A451/86400)+25569</f>
        <v>46080.190972222219</v>
      </c>
      <c r="I451" s="1">
        <f t="shared" ref="I451:I500" si="22">CEILING(INT(H451*1440)/1440*288,1)/288</f>
        <v>46080.190972222219</v>
      </c>
      <c r="J451">
        <f t="shared" ref="J451:J500" si="23">MROUND((I451-25569)*86400,300)</f>
        <v>1772166900</v>
      </c>
    </row>
    <row r="452" spans="1:10" x14ac:dyDescent="0.55000000000000004">
      <c r="A452">
        <v>1772167200</v>
      </c>
      <c r="B452" t="s">
        <v>6</v>
      </c>
      <c r="C452" t="s">
        <v>7</v>
      </c>
      <c r="D452">
        <v>5187.34</v>
      </c>
      <c r="E452">
        <v>5185.8213800000003</v>
      </c>
      <c r="F452">
        <v>5186.2742699999999</v>
      </c>
      <c r="H452" s="1">
        <f t="shared" si="21"/>
        <v>46080.194444444445</v>
      </c>
      <c r="I452" s="1">
        <f t="shared" si="22"/>
        <v>46080.194444444445</v>
      </c>
      <c r="J452">
        <f t="shared" si="23"/>
        <v>1772167200</v>
      </c>
    </row>
    <row r="453" spans="1:10" x14ac:dyDescent="0.55000000000000004">
      <c r="A453">
        <v>1772167500</v>
      </c>
      <c r="B453" t="s">
        <v>6</v>
      </c>
      <c r="C453" t="s">
        <v>7</v>
      </c>
      <c r="D453">
        <v>5185.67</v>
      </c>
      <c r="E453">
        <v>5185.0329300000003</v>
      </c>
      <c r="F453">
        <v>5185.6535999999996</v>
      </c>
      <c r="H453" s="1">
        <f t="shared" si="21"/>
        <v>46080.197916666672</v>
      </c>
      <c r="I453" s="1">
        <f t="shared" si="22"/>
        <v>46080.197916666664</v>
      </c>
      <c r="J453">
        <f t="shared" si="23"/>
        <v>1772167500</v>
      </c>
    </row>
    <row r="454" spans="1:10" x14ac:dyDescent="0.55000000000000004">
      <c r="A454">
        <v>1772167800</v>
      </c>
      <c r="B454" t="s">
        <v>6</v>
      </c>
      <c r="C454" t="s">
        <v>7</v>
      </c>
      <c r="D454">
        <v>5183.22</v>
      </c>
      <c r="E454">
        <v>5184.3773300000003</v>
      </c>
      <c r="F454">
        <v>5185.0154700000003</v>
      </c>
      <c r="H454" s="1">
        <f t="shared" si="21"/>
        <v>46080.201388888891</v>
      </c>
      <c r="I454" s="1">
        <f t="shared" si="22"/>
        <v>46080.201388888891</v>
      </c>
      <c r="J454">
        <f t="shared" si="23"/>
        <v>1772167800</v>
      </c>
    </row>
    <row r="455" spans="1:10" x14ac:dyDescent="0.55000000000000004">
      <c r="A455">
        <v>1772168100</v>
      </c>
      <c r="B455" t="s">
        <v>6</v>
      </c>
      <c r="C455" t="s">
        <v>7</v>
      </c>
      <c r="D455">
        <v>5181.88</v>
      </c>
      <c r="E455">
        <v>5184.1055999999999</v>
      </c>
      <c r="F455">
        <v>5184.5605299999997</v>
      </c>
      <c r="H455" s="1">
        <f t="shared" si="21"/>
        <v>46080.204861111109</v>
      </c>
      <c r="I455" s="1">
        <f t="shared" si="22"/>
        <v>46080.204861111109</v>
      </c>
      <c r="J455">
        <f t="shared" si="23"/>
        <v>1772168100</v>
      </c>
    </row>
    <row r="456" spans="1:10" x14ac:dyDescent="0.55000000000000004">
      <c r="A456">
        <v>1772168400</v>
      </c>
      <c r="B456" t="s">
        <v>6</v>
      </c>
      <c r="C456" t="s">
        <v>7</v>
      </c>
      <c r="D456">
        <v>5184.54</v>
      </c>
      <c r="E456">
        <v>5184.3994700000003</v>
      </c>
      <c r="F456">
        <v>5184.4799999999996</v>
      </c>
      <c r="H456" s="1">
        <f t="shared" si="21"/>
        <v>46080.208333333328</v>
      </c>
      <c r="I456" s="1">
        <f t="shared" si="22"/>
        <v>46080.208333333336</v>
      </c>
      <c r="J456">
        <f t="shared" si="23"/>
        <v>1772168400</v>
      </c>
    </row>
    <row r="457" spans="1:10" x14ac:dyDescent="0.55000000000000004">
      <c r="A457">
        <v>1772168700</v>
      </c>
      <c r="B457" t="s">
        <v>6</v>
      </c>
      <c r="C457" t="s">
        <v>7</v>
      </c>
      <c r="D457">
        <v>5185.09</v>
      </c>
      <c r="E457">
        <v>5185.2387799999997</v>
      </c>
      <c r="F457">
        <v>5184.8593899999996</v>
      </c>
      <c r="H457" s="1">
        <f t="shared" si="21"/>
        <v>46080.211805555555</v>
      </c>
      <c r="I457" s="1">
        <f t="shared" si="22"/>
        <v>46080.211805555555</v>
      </c>
      <c r="J457">
        <f t="shared" si="23"/>
        <v>1772168700</v>
      </c>
    </row>
    <row r="458" spans="1:10" x14ac:dyDescent="0.55000000000000004">
      <c r="A458">
        <v>1772169000</v>
      </c>
      <c r="B458" t="s">
        <v>6</v>
      </c>
      <c r="C458" t="s">
        <v>7</v>
      </c>
      <c r="D458">
        <v>5187.34</v>
      </c>
      <c r="E458">
        <v>5186.5737099999997</v>
      </c>
      <c r="F458">
        <v>5185.7165500000001</v>
      </c>
      <c r="H458" s="1">
        <f t="shared" si="21"/>
        <v>46080.215277777781</v>
      </c>
      <c r="I458" s="1">
        <f t="shared" si="22"/>
        <v>46080.215277777781</v>
      </c>
      <c r="J458">
        <f t="shared" si="23"/>
        <v>1772169000</v>
      </c>
    </row>
    <row r="459" spans="1:10" x14ac:dyDescent="0.55000000000000004">
      <c r="A459">
        <v>1772169300</v>
      </c>
      <c r="B459" t="s">
        <v>6</v>
      </c>
      <c r="C459" t="s">
        <v>7</v>
      </c>
      <c r="D459">
        <v>5186.4799999999996</v>
      </c>
      <c r="E459">
        <v>5188.2272599999997</v>
      </c>
      <c r="F459">
        <v>5186.9718999999996</v>
      </c>
      <c r="H459" s="1">
        <f t="shared" si="21"/>
        <v>46080.21875</v>
      </c>
      <c r="I459" s="1">
        <f t="shared" si="22"/>
        <v>46080.21875</v>
      </c>
      <c r="J459">
        <f t="shared" si="23"/>
        <v>1772169300</v>
      </c>
    </row>
    <row r="460" spans="1:10" x14ac:dyDescent="0.55000000000000004">
      <c r="A460">
        <v>1772169600</v>
      </c>
      <c r="B460" t="s">
        <v>6</v>
      </c>
      <c r="C460" t="s">
        <v>7</v>
      </c>
      <c r="D460">
        <v>5189.16</v>
      </c>
      <c r="E460">
        <v>5190.0573000000004</v>
      </c>
      <c r="F460">
        <v>5188.5146000000004</v>
      </c>
      <c r="H460" s="1">
        <f t="shared" si="21"/>
        <v>46080.222222222219</v>
      </c>
      <c r="I460" s="1">
        <f t="shared" si="22"/>
        <v>46080.222222222219</v>
      </c>
      <c r="J460">
        <f t="shared" si="23"/>
        <v>1772169600</v>
      </c>
    </row>
    <row r="461" spans="1:10" x14ac:dyDescent="0.55000000000000004">
      <c r="A461">
        <v>1772169900</v>
      </c>
      <c r="B461" t="s">
        <v>6</v>
      </c>
      <c r="C461" t="s">
        <v>7</v>
      </c>
      <c r="D461">
        <v>5194.8</v>
      </c>
      <c r="E461">
        <v>5191.8124500000004</v>
      </c>
      <c r="F461">
        <v>5190.1635299999998</v>
      </c>
      <c r="H461" s="1">
        <f t="shared" si="21"/>
        <v>46080.225694444445</v>
      </c>
      <c r="I461" s="1">
        <f t="shared" si="22"/>
        <v>46080.225694444445</v>
      </c>
      <c r="J461">
        <f t="shared" si="23"/>
        <v>1772169900</v>
      </c>
    </row>
    <row r="462" spans="1:10" x14ac:dyDescent="0.55000000000000004">
      <c r="A462">
        <v>1772170200</v>
      </c>
      <c r="B462" t="s">
        <v>6</v>
      </c>
      <c r="C462" t="s">
        <v>7</v>
      </c>
      <c r="D462">
        <v>5196.26</v>
      </c>
      <c r="E462">
        <v>5193.1883500000004</v>
      </c>
      <c r="F462">
        <v>5191.6759400000001</v>
      </c>
      <c r="H462" s="1">
        <f t="shared" si="21"/>
        <v>46080.229166666672</v>
      </c>
      <c r="I462" s="1">
        <f t="shared" si="22"/>
        <v>46080.229166666664</v>
      </c>
      <c r="J462">
        <f t="shared" si="23"/>
        <v>1772170200</v>
      </c>
    </row>
    <row r="463" spans="1:10" x14ac:dyDescent="0.55000000000000004">
      <c r="A463">
        <v>1772170500</v>
      </c>
      <c r="B463" t="s">
        <v>6</v>
      </c>
      <c r="C463" t="s">
        <v>7</v>
      </c>
      <c r="D463">
        <v>5194.54</v>
      </c>
      <c r="E463">
        <v>5194.0722500000002</v>
      </c>
      <c r="F463">
        <v>5192.8741</v>
      </c>
      <c r="H463" s="1">
        <f t="shared" si="21"/>
        <v>46080.232638888891</v>
      </c>
      <c r="I463" s="1">
        <f t="shared" si="22"/>
        <v>46080.232638888891</v>
      </c>
      <c r="J463">
        <f t="shared" si="23"/>
        <v>1772170500</v>
      </c>
    </row>
    <row r="464" spans="1:10" x14ac:dyDescent="0.55000000000000004">
      <c r="A464">
        <v>1772170800</v>
      </c>
      <c r="B464" t="s">
        <v>6</v>
      </c>
      <c r="C464" t="s">
        <v>7</v>
      </c>
      <c r="D464">
        <v>5191.87</v>
      </c>
      <c r="E464">
        <v>5194.5386200000003</v>
      </c>
      <c r="F464">
        <v>5193.7063600000001</v>
      </c>
      <c r="H464" s="1">
        <f t="shared" si="21"/>
        <v>46080.236111111109</v>
      </c>
      <c r="I464" s="1">
        <f t="shared" si="22"/>
        <v>46080.236111111109</v>
      </c>
      <c r="J464">
        <f t="shared" si="23"/>
        <v>1772170800</v>
      </c>
    </row>
    <row r="465" spans="1:10" x14ac:dyDescent="0.55000000000000004">
      <c r="A465">
        <v>1772171100</v>
      </c>
      <c r="B465" t="s">
        <v>6</v>
      </c>
      <c r="C465" t="s">
        <v>7</v>
      </c>
      <c r="D465">
        <v>5191.26</v>
      </c>
      <c r="E465">
        <v>5194.7620200000001</v>
      </c>
      <c r="F465">
        <v>5194.2341900000001</v>
      </c>
      <c r="H465" s="1">
        <f t="shared" si="21"/>
        <v>46080.239583333328</v>
      </c>
      <c r="I465" s="1">
        <f t="shared" si="22"/>
        <v>46080.239583333336</v>
      </c>
      <c r="J465">
        <f t="shared" si="23"/>
        <v>1772171100</v>
      </c>
    </row>
    <row r="466" spans="1:10" x14ac:dyDescent="0.55000000000000004">
      <c r="A466">
        <v>1772171400</v>
      </c>
      <c r="B466" t="s">
        <v>6</v>
      </c>
      <c r="C466" t="s">
        <v>7</v>
      </c>
      <c r="D466">
        <v>5194.8599999999997</v>
      </c>
      <c r="E466">
        <v>5194.8841400000001</v>
      </c>
      <c r="F466">
        <v>5194.5591700000004</v>
      </c>
      <c r="H466" s="1">
        <f t="shared" si="21"/>
        <v>46080.243055555555</v>
      </c>
      <c r="I466" s="1">
        <f t="shared" si="22"/>
        <v>46080.243055555555</v>
      </c>
      <c r="J466">
        <f t="shared" si="23"/>
        <v>1772171400</v>
      </c>
    </row>
    <row r="467" spans="1:10" x14ac:dyDescent="0.55000000000000004">
      <c r="A467">
        <v>1772171700</v>
      </c>
      <c r="B467" t="s">
        <v>6</v>
      </c>
      <c r="C467" t="s">
        <v>7</v>
      </c>
      <c r="D467">
        <v>5197.92</v>
      </c>
      <c r="E467">
        <v>5194.9270500000002</v>
      </c>
      <c r="F467">
        <v>5194.7431100000003</v>
      </c>
      <c r="H467" s="1">
        <f t="shared" si="21"/>
        <v>46080.246527777781</v>
      </c>
      <c r="I467" s="1">
        <f t="shared" si="22"/>
        <v>46080.246527777781</v>
      </c>
      <c r="J467">
        <f t="shared" si="23"/>
        <v>1772171700</v>
      </c>
    </row>
    <row r="468" spans="1:10" x14ac:dyDescent="0.55000000000000004">
      <c r="A468">
        <v>1772172000</v>
      </c>
      <c r="B468" t="s">
        <v>6</v>
      </c>
      <c r="C468" t="s">
        <v>7</v>
      </c>
      <c r="D468">
        <v>5193.54</v>
      </c>
      <c r="E468">
        <v>5194.8907799999997</v>
      </c>
      <c r="F468">
        <v>5194.8169399999997</v>
      </c>
      <c r="H468" s="1">
        <f t="shared" si="21"/>
        <v>46080.25</v>
      </c>
      <c r="I468" s="1">
        <f t="shared" si="22"/>
        <v>46080.25</v>
      </c>
      <c r="J468">
        <f t="shared" si="23"/>
        <v>1772172000</v>
      </c>
    </row>
    <row r="469" spans="1:10" x14ac:dyDescent="0.55000000000000004">
      <c r="A469">
        <v>1772172300</v>
      </c>
      <c r="B469" t="s">
        <v>6</v>
      </c>
      <c r="C469" t="s">
        <v>7</v>
      </c>
      <c r="D469">
        <v>5194.7299999999996</v>
      </c>
      <c r="E469">
        <v>5194.9351699999997</v>
      </c>
      <c r="F469">
        <v>5194.8760599999996</v>
      </c>
      <c r="H469" s="1">
        <f t="shared" si="21"/>
        <v>46080.253472222219</v>
      </c>
      <c r="I469" s="1">
        <f t="shared" si="22"/>
        <v>46080.253472222219</v>
      </c>
      <c r="J469">
        <f t="shared" si="23"/>
        <v>1772172300</v>
      </c>
    </row>
    <row r="470" spans="1:10" x14ac:dyDescent="0.55000000000000004">
      <c r="A470">
        <v>1772172600</v>
      </c>
      <c r="B470" t="s">
        <v>6</v>
      </c>
      <c r="C470" t="s">
        <v>7</v>
      </c>
      <c r="D470">
        <v>5197.1400000000003</v>
      </c>
      <c r="E470">
        <v>5195.0295500000002</v>
      </c>
      <c r="F470">
        <v>5194.9528</v>
      </c>
      <c r="H470" s="1">
        <f t="shared" si="21"/>
        <v>46080.256944444445</v>
      </c>
      <c r="I470" s="1">
        <f t="shared" si="22"/>
        <v>46080.256944444445</v>
      </c>
      <c r="J470">
        <f t="shared" si="23"/>
        <v>1772172600</v>
      </c>
    </row>
    <row r="471" spans="1:10" x14ac:dyDescent="0.55000000000000004">
      <c r="A471">
        <v>1772172900</v>
      </c>
      <c r="B471" t="s">
        <v>6</v>
      </c>
      <c r="C471" t="s">
        <v>7</v>
      </c>
      <c r="D471">
        <v>5195.58</v>
      </c>
      <c r="E471">
        <v>5195.0588200000002</v>
      </c>
      <c r="F471">
        <v>5195.0058099999997</v>
      </c>
      <c r="H471" s="1">
        <f t="shared" si="21"/>
        <v>46080.260416666672</v>
      </c>
      <c r="I471" s="1">
        <f t="shared" si="22"/>
        <v>46080.260416666664</v>
      </c>
      <c r="J471">
        <f t="shared" si="23"/>
        <v>1772172900</v>
      </c>
    </row>
    <row r="472" spans="1:10" x14ac:dyDescent="0.55000000000000004">
      <c r="A472">
        <v>1772173200</v>
      </c>
      <c r="B472" t="s">
        <v>6</v>
      </c>
      <c r="C472" t="s">
        <v>7</v>
      </c>
      <c r="D472">
        <v>5195</v>
      </c>
      <c r="E472">
        <v>5194.98279</v>
      </c>
      <c r="F472">
        <v>5194.9943000000003</v>
      </c>
      <c r="H472" s="1">
        <f t="shared" si="21"/>
        <v>46080.263888888891</v>
      </c>
      <c r="I472" s="1">
        <f t="shared" si="22"/>
        <v>46080.263888888891</v>
      </c>
      <c r="J472">
        <f t="shared" si="23"/>
        <v>1772173200</v>
      </c>
    </row>
    <row r="473" spans="1:10" x14ac:dyDescent="0.55000000000000004">
      <c r="A473">
        <v>1772173500</v>
      </c>
      <c r="B473" t="s">
        <v>6</v>
      </c>
      <c r="C473" t="s">
        <v>7</v>
      </c>
      <c r="D473">
        <v>5193.22</v>
      </c>
      <c r="E473">
        <v>5194.7261500000004</v>
      </c>
      <c r="F473">
        <v>5194.8602199999996</v>
      </c>
      <c r="H473" s="1">
        <f t="shared" si="21"/>
        <v>46080.267361111109</v>
      </c>
      <c r="I473" s="1">
        <f t="shared" si="22"/>
        <v>46080.267361111109</v>
      </c>
      <c r="J473">
        <f t="shared" si="23"/>
        <v>1772173500</v>
      </c>
    </row>
    <row r="474" spans="1:10" x14ac:dyDescent="0.55000000000000004">
      <c r="A474">
        <v>1772173800</v>
      </c>
      <c r="B474" t="s">
        <v>6</v>
      </c>
      <c r="C474" t="s">
        <v>7</v>
      </c>
      <c r="D474">
        <v>5192.34</v>
      </c>
      <c r="E474">
        <v>5194.2508399999997</v>
      </c>
      <c r="F474">
        <v>5194.5555299999996</v>
      </c>
      <c r="H474" s="1">
        <f t="shared" si="21"/>
        <v>46080.270833333328</v>
      </c>
      <c r="I474" s="1">
        <f t="shared" si="22"/>
        <v>46080.270833333336</v>
      </c>
      <c r="J474">
        <f t="shared" si="23"/>
        <v>1772173800</v>
      </c>
    </row>
    <row r="475" spans="1:10" x14ac:dyDescent="0.55000000000000004">
      <c r="A475">
        <v>1772174100</v>
      </c>
      <c r="B475" t="s">
        <v>6</v>
      </c>
      <c r="C475" t="s">
        <v>7</v>
      </c>
      <c r="D475">
        <v>5194.18</v>
      </c>
      <c r="E475">
        <v>5193.4988199999998</v>
      </c>
      <c r="F475">
        <v>5194.02718</v>
      </c>
      <c r="H475" s="1">
        <f t="shared" si="21"/>
        <v>46080.274305555555</v>
      </c>
      <c r="I475" s="1">
        <f t="shared" si="22"/>
        <v>46080.274305555555</v>
      </c>
      <c r="J475">
        <f t="shared" si="23"/>
        <v>1772174100</v>
      </c>
    </row>
    <row r="476" spans="1:10" x14ac:dyDescent="0.55000000000000004">
      <c r="A476">
        <v>1772174400</v>
      </c>
      <c r="B476" t="s">
        <v>6</v>
      </c>
      <c r="C476" t="s">
        <v>7</v>
      </c>
      <c r="D476">
        <v>5193.45</v>
      </c>
      <c r="E476">
        <v>5192.3671199999999</v>
      </c>
      <c r="F476">
        <v>5193.19715</v>
      </c>
      <c r="H476" s="1">
        <f t="shared" si="21"/>
        <v>46080.277777777781</v>
      </c>
      <c r="I476" s="1">
        <f t="shared" si="22"/>
        <v>46080.277777777781</v>
      </c>
      <c r="J476">
        <f t="shared" si="23"/>
        <v>1772174400</v>
      </c>
    </row>
    <row r="477" spans="1:10" x14ac:dyDescent="0.55000000000000004">
      <c r="A477">
        <v>1772174700</v>
      </c>
      <c r="B477" t="s">
        <v>6</v>
      </c>
      <c r="C477" t="s">
        <v>7</v>
      </c>
      <c r="D477">
        <v>5191.8900000000003</v>
      </c>
      <c r="E477">
        <v>5190.8675300000004</v>
      </c>
      <c r="F477">
        <v>5192.0323399999997</v>
      </c>
      <c r="H477" s="1">
        <f t="shared" si="21"/>
        <v>46080.28125</v>
      </c>
      <c r="I477" s="1">
        <f t="shared" si="22"/>
        <v>46080.28125</v>
      </c>
      <c r="J477">
        <f t="shared" si="23"/>
        <v>1772174700</v>
      </c>
    </row>
    <row r="478" spans="1:10" x14ac:dyDescent="0.55000000000000004">
      <c r="A478">
        <v>1772175000</v>
      </c>
      <c r="B478" t="s">
        <v>6</v>
      </c>
      <c r="C478" t="s">
        <v>7</v>
      </c>
      <c r="D478">
        <v>5188.8500000000004</v>
      </c>
      <c r="E478">
        <v>5189.0911699999997</v>
      </c>
      <c r="F478">
        <v>5190.5617599999996</v>
      </c>
      <c r="H478" s="1">
        <f t="shared" si="21"/>
        <v>46080.284722222219</v>
      </c>
      <c r="I478" s="1">
        <f t="shared" si="22"/>
        <v>46080.284722222219</v>
      </c>
      <c r="J478">
        <f t="shared" si="23"/>
        <v>1772175000</v>
      </c>
    </row>
    <row r="479" spans="1:10" x14ac:dyDescent="0.55000000000000004">
      <c r="A479">
        <v>1772175300</v>
      </c>
      <c r="B479" t="s">
        <v>6</v>
      </c>
      <c r="C479" t="s">
        <v>7</v>
      </c>
      <c r="D479">
        <v>5185.71</v>
      </c>
      <c r="E479">
        <v>5187.2010099999998</v>
      </c>
      <c r="F479">
        <v>5188.8813899999996</v>
      </c>
      <c r="H479" s="1">
        <f t="shared" si="21"/>
        <v>46080.288194444445</v>
      </c>
      <c r="I479" s="1">
        <f t="shared" si="22"/>
        <v>46080.288194444445</v>
      </c>
      <c r="J479">
        <f t="shared" si="23"/>
        <v>1772175300</v>
      </c>
    </row>
    <row r="480" spans="1:10" x14ac:dyDescent="0.55000000000000004">
      <c r="A480">
        <v>1772175600</v>
      </c>
      <c r="B480" t="s">
        <v>6</v>
      </c>
      <c r="C480" t="s">
        <v>7</v>
      </c>
      <c r="D480">
        <v>5185.28</v>
      </c>
      <c r="E480">
        <v>5185.38663</v>
      </c>
      <c r="F480">
        <v>5187.1340099999998</v>
      </c>
      <c r="H480" s="1">
        <f t="shared" si="21"/>
        <v>46080.291666666672</v>
      </c>
      <c r="I480" s="1">
        <f t="shared" si="22"/>
        <v>46080.291666666664</v>
      </c>
      <c r="J480">
        <f t="shared" si="23"/>
        <v>1772175600</v>
      </c>
    </row>
    <row r="481" spans="1:10" x14ac:dyDescent="0.55000000000000004">
      <c r="A481">
        <v>1772175900</v>
      </c>
      <c r="B481" t="s">
        <v>6</v>
      </c>
      <c r="C481" t="s">
        <v>7</v>
      </c>
      <c r="D481">
        <v>5187.16</v>
      </c>
      <c r="E481">
        <v>5183.7547699999996</v>
      </c>
      <c r="F481">
        <v>5185.4443899999997</v>
      </c>
      <c r="H481" s="1">
        <f t="shared" si="21"/>
        <v>46080.295138888891</v>
      </c>
      <c r="I481" s="1">
        <f t="shared" si="22"/>
        <v>46080.295138888891</v>
      </c>
      <c r="J481">
        <f t="shared" si="23"/>
        <v>1772175900</v>
      </c>
    </row>
    <row r="482" spans="1:10" x14ac:dyDescent="0.55000000000000004">
      <c r="A482">
        <v>1772176200</v>
      </c>
      <c r="B482" t="s">
        <v>6</v>
      </c>
      <c r="C482" t="s">
        <v>7</v>
      </c>
      <c r="D482">
        <v>5181.7</v>
      </c>
      <c r="E482">
        <v>5182.3249800000003</v>
      </c>
      <c r="F482">
        <v>5183.8846899999999</v>
      </c>
      <c r="H482" s="1">
        <f t="shared" si="21"/>
        <v>46080.298611111109</v>
      </c>
      <c r="I482" s="1">
        <f t="shared" si="22"/>
        <v>46080.298611111109</v>
      </c>
      <c r="J482">
        <f t="shared" si="23"/>
        <v>1772176200</v>
      </c>
    </row>
    <row r="483" spans="1:10" x14ac:dyDescent="0.55000000000000004">
      <c r="A483">
        <v>1772176500</v>
      </c>
      <c r="B483" t="s">
        <v>6</v>
      </c>
      <c r="C483" t="s">
        <v>7</v>
      </c>
      <c r="D483">
        <v>5177.62</v>
      </c>
      <c r="E483">
        <v>5181.2828600000003</v>
      </c>
      <c r="F483">
        <v>5182.5837700000002</v>
      </c>
      <c r="H483" s="1">
        <f t="shared" si="21"/>
        <v>46080.302083333328</v>
      </c>
      <c r="I483" s="1">
        <f t="shared" si="22"/>
        <v>46080.302083333336</v>
      </c>
      <c r="J483">
        <f t="shared" si="23"/>
        <v>1772176500</v>
      </c>
    </row>
    <row r="484" spans="1:10" x14ac:dyDescent="0.55000000000000004">
      <c r="A484">
        <v>1772176800</v>
      </c>
      <c r="B484" t="s">
        <v>6</v>
      </c>
      <c r="C484" t="s">
        <v>7</v>
      </c>
      <c r="D484">
        <v>5182.82</v>
      </c>
      <c r="E484">
        <v>5180.7289199999996</v>
      </c>
      <c r="F484">
        <v>5181.6563500000002</v>
      </c>
      <c r="H484" s="1">
        <f t="shared" si="21"/>
        <v>46080.305555555555</v>
      </c>
      <c r="I484" s="1">
        <f t="shared" si="22"/>
        <v>46080.305555555555</v>
      </c>
      <c r="J484">
        <f t="shared" si="23"/>
        <v>1772176800</v>
      </c>
    </row>
    <row r="485" spans="1:10" x14ac:dyDescent="0.55000000000000004">
      <c r="A485">
        <v>1772177100</v>
      </c>
      <c r="B485" t="s">
        <v>6</v>
      </c>
      <c r="C485" t="s">
        <v>7</v>
      </c>
      <c r="D485">
        <v>5178.6400000000003</v>
      </c>
      <c r="E485">
        <v>5180.4526500000002</v>
      </c>
      <c r="F485">
        <v>5181.0545000000002</v>
      </c>
      <c r="H485" s="1">
        <f t="shared" si="21"/>
        <v>46080.309027777781</v>
      </c>
      <c r="I485" s="1">
        <f t="shared" si="22"/>
        <v>46080.309027777781</v>
      </c>
      <c r="J485">
        <f t="shared" si="23"/>
        <v>1772177100</v>
      </c>
    </row>
    <row r="486" spans="1:10" x14ac:dyDescent="0.55000000000000004">
      <c r="A486">
        <v>1772177400</v>
      </c>
      <c r="B486" t="s">
        <v>6</v>
      </c>
      <c r="C486" t="s">
        <v>7</v>
      </c>
      <c r="D486">
        <v>5180.1899999999996</v>
      </c>
      <c r="E486">
        <v>5180.4398300000003</v>
      </c>
      <c r="F486">
        <v>5180.7471699999996</v>
      </c>
      <c r="H486" s="1">
        <f t="shared" si="21"/>
        <v>46080.3125</v>
      </c>
      <c r="I486" s="1">
        <f t="shared" si="22"/>
        <v>46080.3125</v>
      </c>
      <c r="J486">
        <f t="shared" si="23"/>
        <v>1772177400</v>
      </c>
    </row>
    <row r="487" spans="1:10" x14ac:dyDescent="0.55000000000000004">
      <c r="A487">
        <v>1772177700</v>
      </c>
      <c r="B487" t="s">
        <v>6</v>
      </c>
      <c r="C487" t="s">
        <v>7</v>
      </c>
      <c r="D487">
        <v>5182.7</v>
      </c>
      <c r="E487">
        <v>5180.5073199999997</v>
      </c>
      <c r="F487">
        <v>5180.6272399999998</v>
      </c>
      <c r="H487" s="1">
        <f t="shared" si="21"/>
        <v>46080.315972222219</v>
      </c>
      <c r="I487" s="1">
        <f t="shared" si="22"/>
        <v>46080.315972222219</v>
      </c>
      <c r="J487">
        <f t="shared" si="23"/>
        <v>1772177700</v>
      </c>
    </row>
    <row r="488" spans="1:10" x14ac:dyDescent="0.55000000000000004">
      <c r="A488">
        <v>1772178000</v>
      </c>
      <c r="B488" t="s">
        <v>6</v>
      </c>
      <c r="C488" t="s">
        <v>7</v>
      </c>
      <c r="D488">
        <v>5180.5200000000004</v>
      </c>
      <c r="E488">
        <v>5180.4573</v>
      </c>
      <c r="F488">
        <v>5180.5422699999999</v>
      </c>
      <c r="H488" s="1">
        <f t="shared" si="21"/>
        <v>46080.319444444445</v>
      </c>
      <c r="I488" s="1">
        <f t="shared" si="22"/>
        <v>46080.319444444445</v>
      </c>
      <c r="J488">
        <f t="shared" si="23"/>
        <v>1772178000</v>
      </c>
    </row>
    <row r="489" spans="1:10" x14ac:dyDescent="0.55000000000000004">
      <c r="A489">
        <v>1772178300</v>
      </c>
      <c r="B489" t="s">
        <v>6</v>
      </c>
      <c r="C489" t="s">
        <v>7</v>
      </c>
      <c r="D489">
        <v>5181.24</v>
      </c>
      <c r="E489">
        <v>5180.2694700000002</v>
      </c>
      <c r="F489">
        <v>5180.4058699999996</v>
      </c>
      <c r="H489" s="1">
        <f t="shared" si="21"/>
        <v>46080.322916666672</v>
      </c>
      <c r="I489" s="1">
        <f t="shared" si="22"/>
        <v>46080.322916666664</v>
      </c>
      <c r="J489">
        <f t="shared" si="23"/>
        <v>1772178300</v>
      </c>
    </row>
    <row r="490" spans="1:10" x14ac:dyDescent="0.55000000000000004">
      <c r="A490">
        <v>1772178600</v>
      </c>
      <c r="B490" t="s">
        <v>6</v>
      </c>
      <c r="C490" t="s">
        <v>7</v>
      </c>
      <c r="D490">
        <v>5179.6499999999996</v>
      </c>
      <c r="E490">
        <v>5179.9067100000002</v>
      </c>
      <c r="F490">
        <v>5180.1562899999999</v>
      </c>
      <c r="H490" s="1">
        <f t="shared" si="21"/>
        <v>46080.326388888891</v>
      </c>
      <c r="I490" s="1">
        <f t="shared" si="22"/>
        <v>46080.326388888891</v>
      </c>
      <c r="J490">
        <f t="shared" si="23"/>
        <v>1772178600</v>
      </c>
    </row>
    <row r="491" spans="1:10" x14ac:dyDescent="0.55000000000000004">
      <c r="A491">
        <v>1772178900</v>
      </c>
      <c r="B491" t="s">
        <v>6</v>
      </c>
      <c r="C491" t="s">
        <v>7</v>
      </c>
      <c r="D491">
        <v>5176.1000000000004</v>
      </c>
      <c r="E491">
        <v>5179.4543000000003</v>
      </c>
      <c r="F491">
        <v>5179.8052900000002</v>
      </c>
      <c r="H491" s="1">
        <f t="shared" si="21"/>
        <v>46080.329861111109</v>
      </c>
      <c r="I491" s="1">
        <f t="shared" si="22"/>
        <v>46080.329861111109</v>
      </c>
      <c r="J491">
        <f t="shared" si="23"/>
        <v>1772178900</v>
      </c>
    </row>
    <row r="492" spans="1:10" x14ac:dyDescent="0.55000000000000004">
      <c r="A492">
        <v>1772179200</v>
      </c>
      <c r="B492" t="s">
        <v>6</v>
      </c>
      <c r="C492" t="s">
        <v>7</v>
      </c>
      <c r="D492">
        <v>5180.66</v>
      </c>
      <c r="E492">
        <v>5179.0793400000002</v>
      </c>
      <c r="F492">
        <v>5179.4423200000001</v>
      </c>
      <c r="H492" s="1">
        <f t="shared" si="21"/>
        <v>46080.333333333328</v>
      </c>
      <c r="I492" s="1">
        <f t="shared" si="22"/>
        <v>46080.333333333336</v>
      </c>
      <c r="J492">
        <f t="shared" si="23"/>
        <v>1772179200</v>
      </c>
    </row>
    <row r="493" spans="1:10" x14ac:dyDescent="0.55000000000000004">
      <c r="A493">
        <v>1772179500</v>
      </c>
      <c r="B493" t="s">
        <v>6</v>
      </c>
      <c r="C493" t="s">
        <v>7</v>
      </c>
      <c r="D493">
        <v>5180.62</v>
      </c>
      <c r="E493">
        <v>5178.7373399999997</v>
      </c>
      <c r="F493">
        <v>5179.0898299999999</v>
      </c>
      <c r="H493" s="1">
        <f t="shared" si="21"/>
        <v>46080.336805555555</v>
      </c>
      <c r="I493" s="1">
        <f t="shared" si="22"/>
        <v>46080.336805555555</v>
      </c>
      <c r="J493">
        <f t="shared" si="23"/>
        <v>1772179500</v>
      </c>
    </row>
    <row r="494" spans="1:10" x14ac:dyDescent="0.55000000000000004">
      <c r="A494">
        <v>1772179800</v>
      </c>
      <c r="B494" t="s">
        <v>6</v>
      </c>
      <c r="C494" t="s">
        <v>7</v>
      </c>
      <c r="D494">
        <v>5178.43</v>
      </c>
      <c r="E494">
        <v>5178.4925700000003</v>
      </c>
      <c r="F494">
        <v>5178.7911999999997</v>
      </c>
      <c r="H494" s="1">
        <f t="shared" si="21"/>
        <v>46080.340277777781</v>
      </c>
      <c r="I494" s="1">
        <f t="shared" si="22"/>
        <v>46080.340277777781</v>
      </c>
      <c r="J494">
        <f t="shared" si="23"/>
        <v>1772179800</v>
      </c>
    </row>
    <row r="495" spans="1:10" x14ac:dyDescent="0.55000000000000004">
      <c r="A495">
        <v>1772180100</v>
      </c>
      <c r="B495" t="s">
        <v>6</v>
      </c>
      <c r="C495" t="s">
        <v>7</v>
      </c>
      <c r="D495">
        <v>5178.8999999999996</v>
      </c>
      <c r="E495">
        <v>5178.4420300000002</v>
      </c>
      <c r="F495">
        <v>5178.61661</v>
      </c>
      <c r="H495" s="1">
        <f t="shared" si="21"/>
        <v>46080.34375</v>
      </c>
      <c r="I495" s="1">
        <f t="shared" si="22"/>
        <v>46080.34375</v>
      </c>
      <c r="J495">
        <f t="shared" si="23"/>
        <v>1772180100</v>
      </c>
    </row>
    <row r="496" spans="1:10" x14ac:dyDescent="0.55000000000000004">
      <c r="A496">
        <v>1772180400</v>
      </c>
      <c r="B496" t="s">
        <v>6</v>
      </c>
      <c r="C496" t="s">
        <v>7</v>
      </c>
      <c r="D496">
        <v>5175</v>
      </c>
      <c r="E496">
        <v>5178.5642500000004</v>
      </c>
      <c r="F496">
        <v>5178.5904300000002</v>
      </c>
      <c r="H496" s="1">
        <f t="shared" si="21"/>
        <v>46080.347222222219</v>
      </c>
      <c r="I496" s="1">
        <f t="shared" si="22"/>
        <v>46080.347222222219</v>
      </c>
      <c r="J496">
        <f t="shared" si="23"/>
        <v>1772180400</v>
      </c>
    </row>
    <row r="497" spans="1:10" x14ac:dyDescent="0.55000000000000004">
      <c r="A497">
        <v>1772180700</v>
      </c>
      <c r="B497" t="s">
        <v>6</v>
      </c>
      <c r="C497" t="s">
        <v>7</v>
      </c>
      <c r="D497">
        <v>5177.6099999999997</v>
      </c>
      <c r="E497">
        <v>5178.9037399999997</v>
      </c>
      <c r="F497">
        <v>5178.7470800000001</v>
      </c>
      <c r="H497" s="1">
        <f t="shared" si="21"/>
        <v>46080.350694444445</v>
      </c>
      <c r="I497" s="1">
        <f t="shared" si="22"/>
        <v>46080.350694444445</v>
      </c>
      <c r="J497">
        <f t="shared" si="23"/>
        <v>1772180700</v>
      </c>
    </row>
    <row r="498" spans="1:10" x14ac:dyDescent="0.55000000000000004">
      <c r="A498">
        <v>1772181000</v>
      </c>
      <c r="B498" t="s">
        <v>6</v>
      </c>
      <c r="C498" t="s">
        <v>7</v>
      </c>
      <c r="D498">
        <v>5181.78</v>
      </c>
      <c r="E498">
        <v>5179.2920899999999</v>
      </c>
      <c r="F498">
        <v>5179.0195899999999</v>
      </c>
      <c r="H498" s="1">
        <f t="shared" si="21"/>
        <v>46080.354166666672</v>
      </c>
      <c r="I498" s="1">
        <f t="shared" si="22"/>
        <v>46080.354166666664</v>
      </c>
      <c r="J498">
        <f t="shared" si="23"/>
        <v>1772181000</v>
      </c>
    </row>
    <row r="499" spans="1:10" x14ac:dyDescent="0.55000000000000004">
      <c r="A499">
        <v>1772181300</v>
      </c>
      <c r="B499" t="s">
        <v>6</v>
      </c>
      <c r="C499" t="s">
        <v>7</v>
      </c>
      <c r="D499">
        <v>5180.34</v>
      </c>
      <c r="E499">
        <v>5179.5276700000004</v>
      </c>
      <c r="F499">
        <v>5179.2736299999997</v>
      </c>
      <c r="H499" s="1">
        <f t="shared" si="21"/>
        <v>46080.357638888891</v>
      </c>
      <c r="I499" s="1">
        <f t="shared" si="22"/>
        <v>46080.357638888891</v>
      </c>
      <c r="J499">
        <f t="shared" si="23"/>
        <v>1772181300</v>
      </c>
    </row>
    <row r="500" spans="1:10" x14ac:dyDescent="0.55000000000000004">
      <c r="A500">
        <v>1772181600</v>
      </c>
      <c r="B500" t="s">
        <v>6</v>
      </c>
      <c r="C500" t="s">
        <v>7</v>
      </c>
      <c r="D500">
        <v>5180.32</v>
      </c>
      <c r="E500">
        <v>5179.5827200000003</v>
      </c>
      <c r="F500">
        <v>5179.4281700000001</v>
      </c>
      <c r="H500" s="1">
        <f t="shared" si="21"/>
        <v>46080.361111111109</v>
      </c>
      <c r="I500" s="1">
        <f t="shared" si="22"/>
        <v>46080.361111111109</v>
      </c>
      <c r="J500">
        <f t="shared" si="23"/>
        <v>1772181600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E2EA6-7668-4B13-B1A3-552751A61FD7}">
  <sheetPr>
    <tabColor rgb="FF7030A0"/>
  </sheetPr>
  <dimension ref="A1:M500"/>
  <sheetViews>
    <sheetView zoomScale="80" zoomScaleNormal="80" workbookViewId="0">
      <pane ySplit="1" topLeftCell="A467" activePane="bottomLeft" state="frozen"/>
      <selection pane="bottomLeft" activeCell="L489" sqref="L489"/>
    </sheetView>
  </sheetViews>
  <sheetFormatPr defaultRowHeight="14.4" x14ac:dyDescent="0.55000000000000004"/>
  <cols>
    <col min="1" max="1" width="10.68359375" bestFit="1" customWidth="1"/>
    <col min="11" max="11" width="26.26171875" bestFit="1" customWidth="1"/>
    <col min="12" max="12" width="27.47265625" bestFit="1" customWidth="1"/>
    <col min="13" max="13" width="17.578125" bestFit="1" customWidth="1"/>
  </cols>
  <sheetData>
    <row r="1" spans="1:13" x14ac:dyDescent="0.55000000000000004">
      <c r="A1" s="12" t="s">
        <v>0</v>
      </c>
      <c r="B1" s="12" t="s">
        <v>1</v>
      </c>
      <c r="C1" s="12" t="s">
        <v>2</v>
      </c>
      <c r="D1" s="12" t="s">
        <v>18</v>
      </c>
      <c r="E1" s="12" t="s">
        <v>19</v>
      </c>
      <c r="F1" s="12" t="s">
        <v>40</v>
      </c>
      <c r="G1" s="12" t="s">
        <v>41</v>
      </c>
      <c r="H1" s="12" t="s">
        <v>195</v>
      </c>
      <c r="I1" s="12" t="s">
        <v>194</v>
      </c>
      <c r="K1" s="12" t="s">
        <v>27</v>
      </c>
      <c r="L1" s="12" t="s">
        <v>28</v>
      </c>
      <c r="M1" s="12" t="s">
        <v>29</v>
      </c>
    </row>
    <row r="2" spans="1:13" x14ac:dyDescent="0.55000000000000004">
      <c r="A2">
        <v>1773636603</v>
      </c>
      <c r="B2" t="s">
        <v>6</v>
      </c>
      <c r="C2" t="s">
        <v>7</v>
      </c>
      <c r="D2">
        <v>5016</v>
      </c>
      <c r="E2">
        <v>5013.9399999999996</v>
      </c>
      <c r="F2">
        <v>5013.6718199999996</v>
      </c>
      <c r="G2">
        <v>5013.7627199999997</v>
      </c>
      <c r="H2">
        <v>5015.5347099999999</v>
      </c>
      <c r="I2">
        <v>5013.3035399999999</v>
      </c>
      <c r="K2" s="1">
        <f>(A2/86400)+25569</f>
        <v>46097.201423611114</v>
      </c>
      <c r="L2" s="1">
        <f>CEILING(INT(K2*1440)/1440*288,1)/288</f>
        <v>46097.201388888891</v>
      </c>
      <c r="M2">
        <f>MROUND((L2-25569)*86400,300)</f>
        <v>1773636600</v>
      </c>
    </row>
    <row r="3" spans="1:13" x14ac:dyDescent="0.55000000000000004">
      <c r="A3">
        <v>1773636903</v>
      </c>
      <c r="B3" t="s">
        <v>6</v>
      </c>
      <c r="C3" t="s">
        <v>7</v>
      </c>
      <c r="D3">
        <v>5015.2299999999996</v>
      </c>
      <c r="E3">
        <v>5012.5600000000004</v>
      </c>
      <c r="F3">
        <v>5013.4438399999999</v>
      </c>
      <c r="G3">
        <v>5013.6032800000003</v>
      </c>
      <c r="H3">
        <v>5015.3755099999998</v>
      </c>
      <c r="I3">
        <v>5012.6907199999996</v>
      </c>
      <c r="K3" s="1">
        <f t="shared" ref="K3:K66" si="0">(A3/86400)+25569</f>
        <v>46097.204895833333</v>
      </c>
      <c r="L3" s="1">
        <f t="shared" ref="L3:L66" si="1">CEILING(INT(K3*1440)/1440*288,1)/288</f>
        <v>46097.204861111109</v>
      </c>
      <c r="M3">
        <f t="shared" ref="M3:M66" si="2">MROUND((L3-25569)*86400,300)</f>
        <v>1773636900</v>
      </c>
    </row>
    <row r="4" spans="1:13" x14ac:dyDescent="0.55000000000000004">
      <c r="A4">
        <v>1773637203</v>
      </c>
      <c r="B4" t="s">
        <v>6</v>
      </c>
      <c r="C4" t="s">
        <v>7</v>
      </c>
      <c r="D4">
        <v>5015.8</v>
      </c>
      <c r="E4">
        <v>5012.24</v>
      </c>
      <c r="F4">
        <v>5013.2637999999997</v>
      </c>
      <c r="G4">
        <v>5013.43354</v>
      </c>
      <c r="H4">
        <v>5015.2863699999998</v>
      </c>
      <c r="I4">
        <v>5012.0864600000004</v>
      </c>
      <c r="K4" s="1">
        <f t="shared" si="0"/>
        <v>46097.208368055552</v>
      </c>
      <c r="L4" s="1">
        <f t="shared" si="1"/>
        <v>46097.208333333336</v>
      </c>
      <c r="M4">
        <f t="shared" si="2"/>
        <v>1773637200</v>
      </c>
    </row>
    <row r="5" spans="1:13" x14ac:dyDescent="0.55000000000000004">
      <c r="A5">
        <v>1773637503</v>
      </c>
      <c r="B5" t="s">
        <v>6</v>
      </c>
      <c r="C5" t="s">
        <v>7</v>
      </c>
      <c r="D5">
        <v>5015.26</v>
      </c>
      <c r="E5">
        <v>5011.3</v>
      </c>
      <c r="F5">
        <v>5012.8400600000004</v>
      </c>
      <c r="G5">
        <v>5013.1368000000002</v>
      </c>
      <c r="H5">
        <v>5015.0381900000002</v>
      </c>
      <c r="I5">
        <v>5011.3230199999998</v>
      </c>
      <c r="K5" s="1">
        <f t="shared" si="0"/>
        <v>46097.211840277778</v>
      </c>
      <c r="L5" s="1">
        <f t="shared" si="1"/>
        <v>46097.211805555555</v>
      </c>
      <c r="M5">
        <f t="shared" si="2"/>
        <v>1773637500</v>
      </c>
    </row>
    <row r="6" spans="1:13" x14ac:dyDescent="0.55000000000000004">
      <c r="A6">
        <v>1773637803</v>
      </c>
      <c r="B6" t="s">
        <v>6</v>
      </c>
      <c r="C6" t="s">
        <v>7</v>
      </c>
      <c r="D6">
        <v>5014.91</v>
      </c>
      <c r="E6">
        <v>5011.9799999999996</v>
      </c>
      <c r="F6">
        <v>5012.2479199999998</v>
      </c>
      <c r="G6">
        <v>5012.69236</v>
      </c>
      <c r="H6">
        <v>5014.6267600000001</v>
      </c>
      <c r="I6">
        <v>5010.4915099999998</v>
      </c>
      <c r="K6" s="1">
        <f t="shared" si="0"/>
        <v>46097.215312500004</v>
      </c>
      <c r="L6" s="1">
        <f t="shared" si="1"/>
        <v>46097.215277777781</v>
      </c>
      <c r="M6">
        <f t="shared" si="2"/>
        <v>1773637800</v>
      </c>
    </row>
    <row r="7" spans="1:13" x14ac:dyDescent="0.55000000000000004">
      <c r="A7">
        <v>1773638103</v>
      </c>
      <c r="B7" t="s">
        <v>6</v>
      </c>
      <c r="C7" t="s">
        <v>7</v>
      </c>
      <c r="D7">
        <v>5013</v>
      </c>
      <c r="E7">
        <v>5008.17</v>
      </c>
      <c r="F7">
        <v>5011.5364600000003</v>
      </c>
      <c r="G7">
        <v>5012.1144100000001</v>
      </c>
      <c r="H7">
        <v>5014.09609</v>
      </c>
      <c r="I7">
        <v>5009.5116500000004</v>
      </c>
      <c r="K7" s="1">
        <f t="shared" si="0"/>
        <v>46097.218784722223</v>
      </c>
      <c r="L7" s="1">
        <f t="shared" si="1"/>
        <v>46097.21875</v>
      </c>
      <c r="M7">
        <f t="shared" si="2"/>
        <v>1773638100</v>
      </c>
    </row>
    <row r="8" spans="1:13" x14ac:dyDescent="0.55000000000000004">
      <c r="A8">
        <v>1773638403</v>
      </c>
      <c r="B8" t="s">
        <v>6</v>
      </c>
      <c r="C8" t="s">
        <v>7</v>
      </c>
      <c r="D8">
        <v>5012.93</v>
      </c>
      <c r="E8">
        <v>5008.79</v>
      </c>
      <c r="F8">
        <v>5010.8773199999996</v>
      </c>
      <c r="G8">
        <v>5011.4958699999997</v>
      </c>
      <c r="H8">
        <v>5013.5583800000004</v>
      </c>
      <c r="I8">
        <v>5008.6121899999998</v>
      </c>
      <c r="K8" s="1">
        <f t="shared" si="0"/>
        <v>46097.222256944442</v>
      </c>
      <c r="L8" s="1">
        <f t="shared" si="1"/>
        <v>46097.222222222219</v>
      </c>
      <c r="M8">
        <f t="shared" si="2"/>
        <v>1773638400</v>
      </c>
    </row>
    <row r="9" spans="1:13" x14ac:dyDescent="0.55000000000000004">
      <c r="A9">
        <v>1773638703</v>
      </c>
      <c r="B9" t="s">
        <v>6</v>
      </c>
      <c r="C9" t="s">
        <v>7</v>
      </c>
      <c r="D9">
        <v>5013.24</v>
      </c>
      <c r="E9">
        <v>5008.88</v>
      </c>
      <c r="F9">
        <v>5010.3514100000002</v>
      </c>
      <c r="G9">
        <v>5010.92364</v>
      </c>
      <c r="H9">
        <v>5013.1017400000001</v>
      </c>
      <c r="I9">
        <v>5007.8467499999997</v>
      </c>
      <c r="K9" s="1">
        <f t="shared" si="0"/>
        <v>46097.225729166668</v>
      </c>
      <c r="L9" s="1">
        <f t="shared" si="1"/>
        <v>46097.225694444445</v>
      </c>
      <c r="M9">
        <f t="shared" si="2"/>
        <v>1773638700</v>
      </c>
    </row>
    <row r="10" spans="1:13" x14ac:dyDescent="0.55000000000000004">
      <c r="A10">
        <v>1773639003</v>
      </c>
      <c r="B10" t="s">
        <v>6</v>
      </c>
      <c r="C10" t="s">
        <v>7</v>
      </c>
      <c r="D10">
        <v>5010.97</v>
      </c>
      <c r="E10">
        <v>5004.12</v>
      </c>
      <c r="F10">
        <v>5010.2165699999996</v>
      </c>
      <c r="G10">
        <v>5010.5700999999999</v>
      </c>
      <c r="H10">
        <v>5012.8825399999996</v>
      </c>
      <c r="I10">
        <v>5007.3909899999999</v>
      </c>
      <c r="K10" s="1">
        <f t="shared" si="0"/>
        <v>46097.229201388887</v>
      </c>
      <c r="L10" s="1">
        <f t="shared" si="1"/>
        <v>46097.229166666664</v>
      </c>
      <c r="M10">
        <f t="shared" si="2"/>
        <v>1773639000</v>
      </c>
    </row>
    <row r="11" spans="1:13" x14ac:dyDescent="0.55000000000000004">
      <c r="A11">
        <v>1773639303</v>
      </c>
      <c r="B11" t="s">
        <v>6</v>
      </c>
      <c r="C11" t="s">
        <v>7</v>
      </c>
      <c r="D11">
        <v>5011.8900000000003</v>
      </c>
      <c r="E11">
        <v>5003.22</v>
      </c>
      <c r="F11">
        <v>5010.9042499999996</v>
      </c>
      <c r="G11">
        <v>5010.7371800000001</v>
      </c>
      <c r="H11">
        <v>5013.1677799999998</v>
      </c>
      <c r="I11">
        <v>5007.6072599999998</v>
      </c>
      <c r="K11" s="1">
        <f t="shared" si="0"/>
        <v>46097.232673611114</v>
      </c>
      <c r="L11" s="1">
        <f t="shared" si="1"/>
        <v>46097.232638888891</v>
      </c>
      <c r="M11">
        <f t="shared" si="2"/>
        <v>1773639300</v>
      </c>
    </row>
    <row r="12" spans="1:13" x14ac:dyDescent="0.55000000000000004">
      <c r="A12">
        <v>1773639603</v>
      </c>
      <c r="B12" t="s">
        <v>6</v>
      </c>
      <c r="C12" t="s">
        <v>7</v>
      </c>
      <c r="D12">
        <v>5017.3</v>
      </c>
      <c r="E12">
        <v>5010.88</v>
      </c>
      <c r="F12">
        <v>5012.2554899999996</v>
      </c>
      <c r="G12">
        <v>5011.4963299999999</v>
      </c>
      <c r="H12">
        <v>5014.0869899999998</v>
      </c>
      <c r="I12">
        <v>5008.6286499999997</v>
      </c>
      <c r="K12" s="1">
        <f t="shared" si="0"/>
        <v>46097.236145833333</v>
      </c>
      <c r="L12" s="1">
        <f t="shared" si="1"/>
        <v>46097.236111111109</v>
      </c>
      <c r="M12">
        <f t="shared" si="2"/>
        <v>1773639600</v>
      </c>
    </row>
    <row r="13" spans="1:13" x14ac:dyDescent="0.55000000000000004">
      <c r="A13">
        <v>1773639903</v>
      </c>
      <c r="B13" t="s">
        <v>6</v>
      </c>
      <c r="C13" t="s">
        <v>7</v>
      </c>
      <c r="D13">
        <v>5017.8999999999996</v>
      </c>
      <c r="E13">
        <v>5015.92</v>
      </c>
      <c r="F13">
        <v>5014.2111800000002</v>
      </c>
      <c r="G13">
        <v>5012.85376</v>
      </c>
      <c r="H13">
        <v>5015.5945099999999</v>
      </c>
      <c r="I13">
        <v>5010.2850699999999</v>
      </c>
      <c r="K13" s="1">
        <f t="shared" si="0"/>
        <v>46097.239618055552</v>
      </c>
      <c r="L13" s="1">
        <f t="shared" si="1"/>
        <v>46097.239583333336</v>
      </c>
      <c r="M13">
        <f t="shared" si="2"/>
        <v>1773639900</v>
      </c>
    </row>
    <row r="14" spans="1:13" x14ac:dyDescent="0.55000000000000004">
      <c r="A14">
        <v>1773640203</v>
      </c>
      <c r="B14" t="s">
        <v>6</v>
      </c>
      <c r="C14" t="s">
        <v>7</v>
      </c>
      <c r="D14">
        <v>5020.08</v>
      </c>
      <c r="E14">
        <v>5015.55</v>
      </c>
      <c r="F14">
        <v>5016.7315399999998</v>
      </c>
      <c r="G14">
        <v>5014.7926500000003</v>
      </c>
      <c r="H14">
        <v>5017.7562600000001</v>
      </c>
      <c r="I14">
        <v>5012.4366499999996</v>
      </c>
      <c r="K14" s="1">
        <f t="shared" si="0"/>
        <v>46097.243090277778</v>
      </c>
      <c r="L14" s="1">
        <f t="shared" si="1"/>
        <v>46097.243055555555</v>
      </c>
      <c r="M14">
        <f t="shared" si="2"/>
        <v>1773640200</v>
      </c>
    </row>
    <row r="15" spans="1:13" x14ac:dyDescent="0.55000000000000004">
      <c r="A15">
        <v>1773640503</v>
      </c>
      <c r="B15" t="s">
        <v>6</v>
      </c>
      <c r="C15" t="s">
        <v>7</v>
      </c>
      <c r="D15">
        <v>5020.18</v>
      </c>
      <c r="E15">
        <v>5016.1499999999996</v>
      </c>
      <c r="F15">
        <v>5019.5309900000002</v>
      </c>
      <c r="G15">
        <v>5017.1618200000003</v>
      </c>
      <c r="H15">
        <v>5020.4215400000003</v>
      </c>
      <c r="I15">
        <v>5015.0090499999997</v>
      </c>
      <c r="K15" s="1">
        <f t="shared" si="0"/>
        <v>46097.246562500004</v>
      </c>
      <c r="L15" s="1">
        <f t="shared" si="1"/>
        <v>46097.246527777781</v>
      </c>
      <c r="M15">
        <f t="shared" si="2"/>
        <v>1773640500</v>
      </c>
    </row>
    <row r="16" spans="1:13" x14ac:dyDescent="0.55000000000000004">
      <c r="A16">
        <v>1773640803</v>
      </c>
      <c r="B16" t="s">
        <v>6</v>
      </c>
      <c r="C16" t="s">
        <v>7</v>
      </c>
      <c r="D16">
        <v>5018.84</v>
      </c>
      <c r="E16">
        <v>5013.04</v>
      </c>
      <c r="F16">
        <v>5022.4474399999999</v>
      </c>
      <c r="G16">
        <v>5019.8046299999996</v>
      </c>
      <c r="H16">
        <v>5023.4055500000004</v>
      </c>
      <c r="I16">
        <v>5017.7878600000004</v>
      </c>
      <c r="K16" s="1">
        <f t="shared" si="0"/>
        <v>46097.250034722223</v>
      </c>
      <c r="L16" s="1">
        <f t="shared" si="1"/>
        <v>46097.25</v>
      </c>
      <c r="M16">
        <f t="shared" si="2"/>
        <v>1773640800</v>
      </c>
    </row>
    <row r="17" spans="1:13" x14ac:dyDescent="0.55000000000000004">
      <c r="A17">
        <v>1773641103</v>
      </c>
      <c r="B17" t="s">
        <v>6</v>
      </c>
      <c r="C17" t="s">
        <v>7</v>
      </c>
      <c r="D17">
        <v>5022.53</v>
      </c>
      <c r="E17">
        <v>5016.2299999999996</v>
      </c>
      <c r="F17">
        <v>5025.1900599999999</v>
      </c>
      <c r="G17">
        <v>5022.4973399999999</v>
      </c>
      <c r="H17">
        <v>5026.4567900000002</v>
      </c>
      <c r="I17">
        <v>5020.5826399999996</v>
      </c>
      <c r="K17" s="1">
        <f t="shared" si="0"/>
        <v>46097.253506944442</v>
      </c>
      <c r="L17" s="1">
        <f t="shared" si="1"/>
        <v>46097.253472222219</v>
      </c>
      <c r="M17">
        <f t="shared" si="2"/>
        <v>1773641100</v>
      </c>
    </row>
    <row r="18" spans="1:13" x14ac:dyDescent="0.55000000000000004">
      <c r="A18">
        <v>1773641403</v>
      </c>
      <c r="B18" t="s">
        <v>6</v>
      </c>
      <c r="C18" t="s">
        <v>7</v>
      </c>
      <c r="D18">
        <v>5027.6000000000004</v>
      </c>
      <c r="E18">
        <v>5020.7</v>
      </c>
      <c r="F18">
        <v>5027.3092999999999</v>
      </c>
      <c r="G18">
        <v>5024.9033200000003</v>
      </c>
      <c r="H18">
        <v>5029.1359000000002</v>
      </c>
      <c r="I18">
        <v>5023.0126499999997</v>
      </c>
      <c r="K18" s="1">
        <f t="shared" si="0"/>
        <v>46097.256979166668</v>
      </c>
      <c r="L18" s="1">
        <f t="shared" si="1"/>
        <v>46097.256944444445</v>
      </c>
      <c r="M18">
        <f t="shared" si="2"/>
        <v>1773641400</v>
      </c>
    </row>
    <row r="19" spans="1:13" x14ac:dyDescent="0.55000000000000004">
      <c r="A19">
        <v>1773641703</v>
      </c>
      <c r="B19" t="s">
        <v>6</v>
      </c>
      <c r="C19" t="s">
        <v>7</v>
      </c>
      <c r="D19">
        <v>5035.7700000000004</v>
      </c>
      <c r="E19">
        <v>5026.03</v>
      </c>
      <c r="F19">
        <v>5028.4384600000003</v>
      </c>
      <c r="G19">
        <v>5026.6708900000003</v>
      </c>
      <c r="H19">
        <v>5031.0034699999997</v>
      </c>
      <c r="I19">
        <v>5024.6762799999997</v>
      </c>
      <c r="K19" s="1">
        <f t="shared" si="0"/>
        <v>46097.260451388887</v>
      </c>
      <c r="L19" s="1">
        <f t="shared" si="1"/>
        <v>46097.260416666664</v>
      </c>
      <c r="M19">
        <f t="shared" si="2"/>
        <v>1773641700</v>
      </c>
    </row>
    <row r="20" spans="1:13" x14ac:dyDescent="0.55000000000000004">
      <c r="A20">
        <v>1773642003</v>
      </c>
      <c r="B20" t="s">
        <v>6</v>
      </c>
      <c r="C20" t="s">
        <v>7</v>
      </c>
      <c r="D20">
        <v>5034.63</v>
      </c>
      <c r="E20">
        <v>5027.6099999999997</v>
      </c>
      <c r="F20">
        <v>5028.3220600000004</v>
      </c>
      <c r="G20">
        <v>5027.4964799999998</v>
      </c>
      <c r="H20">
        <v>5031.6602199999998</v>
      </c>
      <c r="I20">
        <v>5025.2541799999999</v>
      </c>
      <c r="K20" s="1">
        <f t="shared" si="0"/>
        <v>46097.263923611114</v>
      </c>
      <c r="L20" s="1">
        <f t="shared" si="1"/>
        <v>46097.263888888891</v>
      </c>
      <c r="M20">
        <f t="shared" si="2"/>
        <v>1773642000</v>
      </c>
    </row>
    <row r="21" spans="1:13" x14ac:dyDescent="0.55000000000000004">
      <c r="A21">
        <v>1773642303</v>
      </c>
      <c r="B21" t="s">
        <v>6</v>
      </c>
      <c r="C21" t="s">
        <v>7</v>
      </c>
      <c r="D21">
        <v>5030.3</v>
      </c>
      <c r="E21">
        <v>5025.54</v>
      </c>
      <c r="F21">
        <v>5027.13706</v>
      </c>
      <c r="G21">
        <v>5027.3167700000004</v>
      </c>
      <c r="H21">
        <v>5031.0663199999999</v>
      </c>
      <c r="I21">
        <v>5024.6488200000003</v>
      </c>
      <c r="K21" s="1">
        <f t="shared" si="0"/>
        <v>46097.267395833333</v>
      </c>
      <c r="L21" s="1">
        <f t="shared" si="1"/>
        <v>46097.267361111109</v>
      </c>
      <c r="M21">
        <f t="shared" si="2"/>
        <v>1773642300</v>
      </c>
    </row>
    <row r="22" spans="1:13" x14ac:dyDescent="0.55000000000000004">
      <c r="A22">
        <v>1773642603</v>
      </c>
      <c r="B22" t="s">
        <v>6</v>
      </c>
      <c r="C22" t="s">
        <v>7</v>
      </c>
      <c r="D22">
        <v>5029.4799999999996</v>
      </c>
      <c r="E22">
        <v>5024.97</v>
      </c>
      <c r="F22">
        <v>5025.1029699999999</v>
      </c>
      <c r="G22">
        <v>5026.2098699999997</v>
      </c>
      <c r="H22">
        <v>5029.4256500000001</v>
      </c>
      <c r="I22">
        <v>5023.01271</v>
      </c>
      <c r="K22" s="1">
        <f t="shared" si="0"/>
        <v>46097.270868055552</v>
      </c>
      <c r="L22" s="1">
        <f t="shared" si="1"/>
        <v>46097.270833333336</v>
      </c>
      <c r="M22">
        <f t="shared" si="2"/>
        <v>1773642600</v>
      </c>
    </row>
    <row r="23" spans="1:13" x14ac:dyDescent="0.55000000000000004">
      <c r="A23">
        <v>1773642903</v>
      </c>
      <c r="B23" t="s">
        <v>6</v>
      </c>
      <c r="C23" t="s">
        <v>7</v>
      </c>
      <c r="D23">
        <v>5026.63</v>
      </c>
      <c r="E23">
        <v>5023.6099999999997</v>
      </c>
      <c r="F23">
        <v>5022.5758400000004</v>
      </c>
      <c r="G23">
        <v>5024.3928500000002</v>
      </c>
      <c r="H23">
        <v>5027.0201500000003</v>
      </c>
      <c r="I23">
        <v>5020.6105799999996</v>
      </c>
      <c r="K23" s="1">
        <f t="shared" si="0"/>
        <v>46097.274340277778</v>
      </c>
      <c r="L23" s="1">
        <f t="shared" si="1"/>
        <v>46097.274305555555</v>
      </c>
      <c r="M23">
        <f t="shared" si="2"/>
        <v>1773642900</v>
      </c>
    </row>
    <row r="24" spans="1:13" x14ac:dyDescent="0.55000000000000004">
      <c r="A24">
        <v>1773643203</v>
      </c>
      <c r="B24" t="s">
        <v>6</v>
      </c>
      <c r="C24" t="s">
        <v>7</v>
      </c>
      <c r="D24">
        <v>5025.45</v>
      </c>
      <c r="E24">
        <v>5021</v>
      </c>
      <c r="F24">
        <v>5019.8661000000002</v>
      </c>
      <c r="G24">
        <v>5022.1294799999996</v>
      </c>
      <c r="H24">
        <v>5024.2343199999996</v>
      </c>
      <c r="I24">
        <v>5017.7791999999999</v>
      </c>
      <c r="K24" s="1">
        <f t="shared" si="0"/>
        <v>46097.277812500004</v>
      </c>
      <c r="L24" s="1">
        <f t="shared" si="1"/>
        <v>46097.277777777781</v>
      </c>
      <c r="M24">
        <f t="shared" si="2"/>
        <v>1773643200</v>
      </c>
    </row>
    <row r="25" spans="1:13" x14ac:dyDescent="0.55000000000000004">
      <c r="A25">
        <v>1773643503</v>
      </c>
      <c r="B25" t="s">
        <v>6</v>
      </c>
      <c r="C25" t="s">
        <v>7</v>
      </c>
      <c r="D25">
        <v>5022.9799999999996</v>
      </c>
      <c r="E25">
        <v>5009.54</v>
      </c>
      <c r="F25">
        <v>5017.2793700000002</v>
      </c>
      <c r="G25">
        <v>5019.70442</v>
      </c>
      <c r="H25">
        <v>5021.4010099999996</v>
      </c>
      <c r="I25">
        <v>5014.8526400000001</v>
      </c>
      <c r="K25" s="1">
        <f t="shared" si="0"/>
        <v>46097.281284722223</v>
      </c>
      <c r="L25" s="1">
        <f t="shared" si="1"/>
        <v>46097.28125</v>
      </c>
      <c r="M25">
        <f t="shared" si="2"/>
        <v>1773643500</v>
      </c>
    </row>
    <row r="26" spans="1:13" x14ac:dyDescent="0.55000000000000004">
      <c r="A26">
        <v>1773643803</v>
      </c>
      <c r="B26" t="s">
        <v>6</v>
      </c>
      <c r="C26" t="s">
        <v>7</v>
      </c>
      <c r="D26">
        <v>5013.33</v>
      </c>
      <c r="E26">
        <v>5005.57</v>
      </c>
      <c r="F26">
        <v>5015.11175</v>
      </c>
      <c r="G26">
        <v>5017.4080800000002</v>
      </c>
      <c r="H26">
        <v>5018.7958399999998</v>
      </c>
      <c r="I26">
        <v>5012.2211799999995</v>
      </c>
      <c r="K26" s="1">
        <f t="shared" si="0"/>
        <v>46097.284756944442</v>
      </c>
      <c r="L26" s="1">
        <f t="shared" si="1"/>
        <v>46097.284722222219</v>
      </c>
      <c r="M26">
        <f t="shared" si="2"/>
        <v>1773643800</v>
      </c>
    </row>
    <row r="27" spans="1:13" x14ac:dyDescent="0.55000000000000004">
      <c r="A27">
        <v>1773644103</v>
      </c>
      <c r="B27" t="s">
        <v>6</v>
      </c>
      <c r="C27" t="s">
        <v>7</v>
      </c>
      <c r="D27">
        <v>5014.91</v>
      </c>
      <c r="E27">
        <v>5008.88</v>
      </c>
      <c r="F27">
        <v>5013.4205599999996</v>
      </c>
      <c r="G27">
        <v>5015.4143199999999</v>
      </c>
      <c r="H27">
        <v>5016.6766399999997</v>
      </c>
      <c r="I27">
        <v>5010.0332699999999</v>
      </c>
      <c r="K27" s="1">
        <f t="shared" si="0"/>
        <v>46097.288229166668</v>
      </c>
      <c r="L27" s="1">
        <f t="shared" si="1"/>
        <v>46097.288194444445</v>
      </c>
      <c r="M27">
        <f t="shared" si="2"/>
        <v>1773644100</v>
      </c>
    </row>
    <row r="28" spans="1:13" x14ac:dyDescent="0.55000000000000004">
      <c r="A28">
        <v>1773644403</v>
      </c>
      <c r="B28" t="s">
        <v>6</v>
      </c>
      <c r="C28" t="s">
        <v>7</v>
      </c>
      <c r="D28">
        <v>5015.7299999999996</v>
      </c>
      <c r="E28">
        <v>5010.1000000000004</v>
      </c>
      <c r="F28">
        <v>5012.0472099999997</v>
      </c>
      <c r="G28">
        <v>5013.7307700000001</v>
      </c>
      <c r="H28">
        <v>5014.9970899999998</v>
      </c>
      <c r="I28">
        <v>5008.2207099999996</v>
      </c>
      <c r="K28" s="1">
        <f t="shared" si="0"/>
        <v>46097.291701388887</v>
      </c>
      <c r="L28" s="1">
        <f t="shared" si="1"/>
        <v>46097.291666666664</v>
      </c>
      <c r="M28">
        <f t="shared" si="2"/>
        <v>1773644400</v>
      </c>
    </row>
    <row r="29" spans="1:13" x14ac:dyDescent="0.55000000000000004">
      <c r="A29">
        <v>1773644703</v>
      </c>
      <c r="B29" t="s">
        <v>6</v>
      </c>
      <c r="C29" t="s">
        <v>7</v>
      </c>
      <c r="D29">
        <v>5016.53</v>
      </c>
      <c r="E29">
        <v>5009.76</v>
      </c>
      <c r="F29">
        <v>5010.7648200000003</v>
      </c>
      <c r="G29">
        <v>5012.2477900000004</v>
      </c>
      <c r="H29">
        <v>5013.6214099999997</v>
      </c>
      <c r="I29">
        <v>5006.6573399999997</v>
      </c>
      <c r="K29" s="1">
        <f t="shared" si="0"/>
        <v>46097.295173611114</v>
      </c>
      <c r="L29" s="1">
        <f t="shared" si="1"/>
        <v>46097.295138888891</v>
      </c>
      <c r="M29">
        <f t="shared" si="2"/>
        <v>1773644700</v>
      </c>
    </row>
    <row r="30" spans="1:13" x14ac:dyDescent="0.55000000000000004">
      <c r="A30">
        <v>1773645003</v>
      </c>
      <c r="B30" t="s">
        <v>6</v>
      </c>
      <c r="C30" t="s">
        <v>7</v>
      </c>
      <c r="D30">
        <v>5015.3999999999996</v>
      </c>
      <c r="E30">
        <v>5009.72</v>
      </c>
      <c r="F30">
        <v>5009.3967899999998</v>
      </c>
      <c r="G30">
        <v>5010.8222900000001</v>
      </c>
      <c r="H30">
        <v>5012.3686600000001</v>
      </c>
      <c r="I30">
        <v>5005.2038000000002</v>
      </c>
      <c r="K30" s="1">
        <f t="shared" si="0"/>
        <v>46097.298645833333</v>
      </c>
      <c r="L30" s="1">
        <f t="shared" si="1"/>
        <v>46097.298611111109</v>
      </c>
      <c r="M30">
        <f t="shared" si="2"/>
        <v>1773645000</v>
      </c>
    </row>
    <row r="31" spans="1:13" x14ac:dyDescent="0.55000000000000004">
      <c r="A31">
        <v>1773645303</v>
      </c>
      <c r="B31" t="s">
        <v>6</v>
      </c>
      <c r="C31" t="s">
        <v>7</v>
      </c>
      <c r="D31">
        <v>5009.8599999999997</v>
      </c>
      <c r="E31">
        <v>5000.9799999999996</v>
      </c>
      <c r="F31">
        <v>5007.7611900000002</v>
      </c>
      <c r="G31">
        <v>5009.2917399999997</v>
      </c>
      <c r="H31">
        <v>5010.9953400000004</v>
      </c>
      <c r="I31">
        <v>5003.6123200000002</v>
      </c>
      <c r="K31" s="1">
        <f t="shared" si="0"/>
        <v>46097.302118055552</v>
      </c>
      <c r="L31" s="1">
        <f t="shared" si="1"/>
        <v>46097.302083333336</v>
      </c>
      <c r="M31">
        <f t="shared" si="2"/>
        <v>1773645300</v>
      </c>
    </row>
    <row r="32" spans="1:13" x14ac:dyDescent="0.55000000000000004">
      <c r="A32">
        <v>1773645603</v>
      </c>
      <c r="B32" t="s">
        <v>6</v>
      </c>
      <c r="C32" t="s">
        <v>7</v>
      </c>
      <c r="D32">
        <v>5007.8900000000003</v>
      </c>
      <c r="E32">
        <v>5001.91</v>
      </c>
      <c r="F32">
        <v>5005.8353999999999</v>
      </c>
      <c r="G32">
        <v>5007.5635700000003</v>
      </c>
      <c r="H32">
        <v>5009.4545399999997</v>
      </c>
      <c r="I32">
        <v>5001.9502700000003</v>
      </c>
      <c r="K32" s="1">
        <f t="shared" si="0"/>
        <v>46097.305590277778</v>
      </c>
      <c r="L32" s="1">
        <f t="shared" si="1"/>
        <v>46097.305555555555</v>
      </c>
      <c r="M32">
        <f t="shared" si="2"/>
        <v>1773645600</v>
      </c>
    </row>
    <row r="33" spans="1:13" x14ac:dyDescent="0.55000000000000004">
      <c r="A33">
        <v>1773645903</v>
      </c>
      <c r="B33" t="s">
        <v>6</v>
      </c>
      <c r="C33" t="s">
        <v>7</v>
      </c>
      <c r="D33">
        <v>5005.93</v>
      </c>
      <c r="E33">
        <v>4998.3</v>
      </c>
      <c r="F33">
        <v>5003.6835199999996</v>
      </c>
      <c r="G33">
        <v>5005.6235500000003</v>
      </c>
      <c r="H33">
        <v>5007.6936599999999</v>
      </c>
      <c r="I33">
        <v>5000.11715</v>
      </c>
      <c r="K33" s="1">
        <f t="shared" si="0"/>
        <v>46097.309062500004</v>
      </c>
      <c r="L33" s="1">
        <f t="shared" si="1"/>
        <v>46097.309027777781</v>
      </c>
      <c r="M33">
        <f t="shared" si="2"/>
        <v>1773645900</v>
      </c>
    </row>
    <row r="34" spans="1:13" x14ac:dyDescent="0.55000000000000004">
      <c r="A34">
        <v>1773646203</v>
      </c>
      <c r="B34" t="s">
        <v>6</v>
      </c>
      <c r="C34" t="s">
        <v>7</v>
      </c>
      <c r="D34">
        <v>5007.49</v>
      </c>
      <c r="E34">
        <v>5002.6099999999997</v>
      </c>
      <c r="F34">
        <v>5001.3905800000002</v>
      </c>
      <c r="G34">
        <v>5003.5070599999999</v>
      </c>
      <c r="H34">
        <v>5005.7592800000002</v>
      </c>
      <c r="I34">
        <v>4998.2068600000002</v>
      </c>
      <c r="K34" s="1">
        <f t="shared" si="0"/>
        <v>46097.312534722223</v>
      </c>
      <c r="L34" s="1">
        <f t="shared" si="1"/>
        <v>46097.3125</v>
      </c>
      <c r="M34">
        <f t="shared" si="2"/>
        <v>1773646200</v>
      </c>
    </row>
    <row r="35" spans="1:13" x14ac:dyDescent="0.55000000000000004">
      <c r="A35">
        <v>1773646503</v>
      </c>
      <c r="B35" t="s">
        <v>6</v>
      </c>
      <c r="C35" t="s">
        <v>7</v>
      </c>
      <c r="D35">
        <v>5005.4799999999996</v>
      </c>
      <c r="E35">
        <v>4992.07</v>
      </c>
      <c r="F35">
        <v>4999.0327699999998</v>
      </c>
      <c r="G35">
        <v>5001.2699199999997</v>
      </c>
      <c r="H35">
        <v>5003.69686</v>
      </c>
      <c r="I35">
        <v>4996.1986500000003</v>
      </c>
      <c r="K35" s="1">
        <f t="shared" si="0"/>
        <v>46097.316006944442</v>
      </c>
      <c r="L35" s="1">
        <f t="shared" si="1"/>
        <v>46097.315972222219</v>
      </c>
      <c r="M35">
        <f t="shared" si="2"/>
        <v>1773646500</v>
      </c>
    </row>
    <row r="36" spans="1:13" x14ac:dyDescent="0.55000000000000004">
      <c r="A36">
        <v>1773646803</v>
      </c>
      <c r="B36" t="s">
        <v>6</v>
      </c>
      <c r="C36" t="s">
        <v>7</v>
      </c>
      <c r="D36">
        <v>4998.58</v>
      </c>
      <c r="E36">
        <v>4991.8100000000004</v>
      </c>
      <c r="F36">
        <v>4996.9220800000003</v>
      </c>
      <c r="G36">
        <v>4999.0959999999995</v>
      </c>
      <c r="H36">
        <v>5001.6924799999997</v>
      </c>
      <c r="I36">
        <v>4994.4488600000004</v>
      </c>
      <c r="K36" s="1">
        <f t="shared" si="0"/>
        <v>46097.319479166668</v>
      </c>
      <c r="L36" s="1">
        <f t="shared" si="1"/>
        <v>46097.319444444445</v>
      </c>
      <c r="M36">
        <f t="shared" si="2"/>
        <v>1773646800</v>
      </c>
    </row>
    <row r="37" spans="1:13" x14ac:dyDescent="0.55000000000000004">
      <c r="A37">
        <v>1773647103</v>
      </c>
      <c r="B37" t="s">
        <v>6</v>
      </c>
      <c r="C37" t="s">
        <v>7</v>
      </c>
      <c r="D37">
        <v>5000</v>
      </c>
      <c r="E37">
        <v>4992.72</v>
      </c>
      <c r="F37">
        <v>4995.3579600000003</v>
      </c>
      <c r="G37">
        <v>4997.2269800000004</v>
      </c>
      <c r="H37">
        <v>5000.0743499999999</v>
      </c>
      <c r="I37">
        <v>4993.06819</v>
      </c>
      <c r="K37" s="1">
        <f t="shared" si="0"/>
        <v>46097.322951388887</v>
      </c>
      <c r="L37" s="1">
        <f t="shared" si="1"/>
        <v>46097.322916666664</v>
      </c>
      <c r="M37">
        <f t="shared" si="2"/>
        <v>1773647100</v>
      </c>
    </row>
    <row r="38" spans="1:13" x14ac:dyDescent="0.55000000000000004">
      <c r="A38">
        <v>1773647403</v>
      </c>
      <c r="B38" t="s">
        <v>6</v>
      </c>
      <c r="C38" t="s">
        <v>7</v>
      </c>
      <c r="D38">
        <v>4999.5600000000004</v>
      </c>
      <c r="E38">
        <v>4993.6400000000003</v>
      </c>
      <c r="F38">
        <v>4994.3400899999997</v>
      </c>
      <c r="G38">
        <v>4995.7835400000004</v>
      </c>
      <c r="H38">
        <v>4998.9407300000003</v>
      </c>
      <c r="I38">
        <v>4992.09854</v>
      </c>
      <c r="K38" s="1">
        <f t="shared" si="0"/>
        <v>46097.326423611114</v>
      </c>
      <c r="L38" s="1">
        <f t="shared" si="1"/>
        <v>46097.326388888891</v>
      </c>
      <c r="M38">
        <f t="shared" si="2"/>
        <v>1773647400</v>
      </c>
    </row>
    <row r="39" spans="1:13" x14ac:dyDescent="0.55000000000000004">
      <c r="A39">
        <v>1773647703</v>
      </c>
      <c r="B39" t="s">
        <v>6</v>
      </c>
      <c r="C39" t="s">
        <v>7</v>
      </c>
      <c r="D39">
        <v>4998.12</v>
      </c>
      <c r="E39">
        <v>4993.46</v>
      </c>
      <c r="F39">
        <v>4993.9094999999998</v>
      </c>
      <c r="G39">
        <v>4994.8465200000001</v>
      </c>
      <c r="H39">
        <v>4998.3499599999996</v>
      </c>
      <c r="I39">
        <v>4991.5090399999999</v>
      </c>
      <c r="K39" s="1">
        <f t="shared" si="0"/>
        <v>46097.329895833333</v>
      </c>
      <c r="L39" s="1">
        <f t="shared" si="1"/>
        <v>46097.329861111109</v>
      </c>
      <c r="M39">
        <f t="shared" si="2"/>
        <v>1773647700</v>
      </c>
    </row>
    <row r="40" spans="1:13" x14ac:dyDescent="0.55000000000000004">
      <c r="A40">
        <v>1773648003</v>
      </c>
      <c r="B40" t="s">
        <v>6</v>
      </c>
      <c r="C40" t="s">
        <v>7</v>
      </c>
      <c r="D40">
        <v>4999.3100000000004</v>
      </c>
      <c r="E40">
        <v>4992.43</v>
      </c>
      <c r="F40">
        <v>4993.9251599999998</v>
      </c>
      <c r="G40">
        <v>4994.3858399999999</v>
      </c>
      <c r="H40">
        <v>4998.2910899999997</v>
      </c>
      <c r="I40">
        <v>4991.2324900000003</v>
      </c>
      <c r="K40" s="1">
        <f t="shared" si="0"/>
        <v>46097.333368055552</v>
      </c>
      <c r="L40" s="1">
        <f t="shared" si="1"/>
        <v>46097.333333333336</v>
      </c>
      <c r="M40">
        <f t="shared" si="2"/>
        <v>1773648000</v>
      </c>
    </row>
    <row r="41" spans="1:13" x14ac:dyDescent="0.55000000000000004">
      <c r="A41">
        <v>1773648303</v>
      </c>
      <c r="B41" t="s">
        <v>6</v>
      </c>
      <c r="C41" t="s">
        <v>7</v>
      </c>
      <c r="D41">
        <v>4999.2</v>
      </c>
      <c r="E41">
        <v>4993.7</v>
      </c>
      <c r="F41">
        <v>4994.2040800000004</v>
      </c>
      <c r="G41">
        <v>4994.2949600000002</v>
      </c>
      <c r="H41">
        <v>4998.6200099999996</v>
      </c>
      <c r="I41">
        <v>4991.1864400000004</v>
      </c>
      <c r="K41" s="1">
        <f t="shared" si="0"/>
        <v>46097.336840277778</v>
      </c>
      <c r="L41" s="1">
        <f t="shared" si="1"/>
        <v>46097.336805555555</v>
      </c>
      <c r="M41">
        <f t="shared" si="2"/>
        <v>1773648300</v>
      </c>
    </row>
    <row r="42" spans="1:13" x14ac:dyDescent="0.55000000000000004">
      <c r="A42">
        <v>1773648603</v>
      </c>
      <c r="B42" t="s">
        <v>6</v>
      </c>
      <c r="C42" t="s">
        <v>7</v>
      </c>
      <c r="D42">
        <v>5000.3500000000004</v>
      </c>
      <c r="E42">
        <v>4988.7</v>
      </c>
      <c r="F42">
        <v>4994.5651799999996</v>
      </c>
      <c r="G42">
        <v>4994.4300700000003</v>
      </c>
      <c r="H42">
        <v>4999.1454700000004</v>
      </c>
      <c r="I42">
        <v>4991.2057699999996</v>
      </c>
      <c r="K42" s="1">
        <f t="shared" si="0"/>
        <v>46097.340312500004</v>
      </c>
      <c r="L42" s="1">
        <f t="shared" si="1"/>
        <v>46097.340277777781</v>
      </c>
      <c r="M42">
        <f t="shared" si="2"/>
        <v>1773648600</v>
      </c>
    </row>
    <row r="43" spans="1:13" x14ac:dyDescent="0.55000000000000004">
      <c r="A43">
        <v>1773648903</v>
      </c>
      <c r="B43" t="s">
        <v>6</v>
      </c>
      <c r="C43" t="s">
        <v>7</v>
      </c>
      <c r="D43">
        <v>4993.7299999999996</v>
      </c>
      <c r="E43">
        <v>4988.13</v>
      </c>
      <c r="F43">
        <v>4994.9799000000003</v>
      </c>
      <c r="G43">
        <v>4994.7049800000004</v>
      </c>
      <c r="H43">
        <v>4999.6092799999997</v>
      </c>
      <c r="I43">
        <v>4991.2399699999996</v>
      </c>
      <c r="K43" s="1">
        <f t="shared" si="0"/>
        <v>46097.343784722223</v>
      </c>
      <c r="L43" s="1">
        <f t="shared" si="1"/>
        <v>46097.34375</v>
      </c>
      <c r="M43">
        <f t="shared" si="2"/>
        <v>1773648900</v>
      </c>
    </row>
    <row r="44" spans="1:13" x14ac:dyDescent="0.55000000000000004">
      <c r="A44">
        <v>1773649203</v>
      </c>
      <c r="B44" t="s">
        <v>6</v>
      </c>
      <c r="C44" t="s">
        <v>7</v>
      </c>
      <c r="D44">
        <v>5003.28</v>
      </c>
      <c r="E44">
        <v>4989.4399999999996</v>
      </c>
      <c r="F44">
        <v>4995.20525</v>
      </c>
      <c r="G44">
        <v>4994.9551199999996</v>
      </c>
      <c r="H44">
        <v>4999.92886</v>
      </c>
      <c r="I44">
        <v>4991.1458000000002</v>
      </c>
      <c r="K44" s="1">
        <f t="shared" si="0"/>
        <v>46097.347256944442</v>
      </c>
      <c r="L44" s="1">
        <f t="shared" si="1"/>
        <v>46097.347222222219</v>
      </c>
      <c r="M44">
        <f t="shared" si="2"/>
        <v>1773649200</v>
      </c>
    </row>
    <row r="45" spans="1:13" x14ac:dyDescent="0.55000000000000004">
      <c r="A45">
        <v>1773649503</v>
      </c>
      <c r="B45" t="s">
        <v>6</v>
      </c>
      <c r="C45" t="s">
        <v>7</v>
      </c>
      <c r="D45">
        <v>5003.5600000000004</v>
      </c>
      <c r="E45">
        <v>4994.96</v>
      </c>
      <c r="F45">
        <v>4994.8514400000004</v>
      </c>
      <c r="G45">
        <v>4994.9032800000004</v>
      </c>
      <c r="H45">
        <v>4999.7008599999999</v>
      </c>
      <c r="I45">
        <v>4990.7817500000001</v>
      </c>
      <c r="K45" s="1">
        <f t="shared" si="0"/>
        <v>46097.350729166668</v>
      </c>
      <c r="L45" s="1">
        <f t="shared" si="1"/>
        <v>46097.350694444445</v>
      </c>
      <c r="M45">
        <f t="shared" si="2"/>
        <v>1773649500</v>
      </c>
    </row>
    <row r="46" spans="1:13" x14ac:dyDescent="0.55000000000000004">
      <c r="A46">
        <v>1773649803</v>
      </c>
      <c r="B46" t="s">
        <v>6</v>
      </c>
      <c r="C46" t="s">
        <v>7</v>
      </c>
      <c r="D46">
        <v>4998.58</v>
      </c>
      <c r="E46">
        <v>4992.1400000000003</v>
      </c>
      <c r="F46">
        <v>4994.0230300000003</v>
      </c>
      <c r="G46">
        <v>4994.4631600000002</v>
      </c>
      <c r="H46">
        <v>4998.8518000000004</v>
      </c>
      <c r="I46">
        <v>4989.9952800000001</v>
      </c>
      <c r="K46" s="1">
        <f t="shared" si="0"/>
        <v>46097.354201388887</v>
      </c>
      <c r="L46" s="1">
        <f t="shared" si="1"/>
        <v>46097.354166666664</v>
      </c>
      <c r="M46">
        <f t="shared" si="2"/>
        <v>1773649800</v>
      </c>
    </row>
    <row r="47" spans="1:13" x14ac:dyDescent="0.55000000000000004">
      <c r="A47">
        <v>1773650103</v>
      </c>
      <c r="B47" t="s">
        <v>6</v>
      </c>
      <c r="C47" t="s">
        <v>7</v>
      </c>
      <c r="D47">
        <v>4995.3599999999997</v>
      </c>
      <c r="E47">
        <v>4985.78</v>
      </c>
      <c r="F47">
        <v>4992.9282000000003</v>
      </c>
      <c r="G47">
        <v>4993.6956799999998</v>
      </c>
      <c r="H47">
        <v>4997.5518199999997</v>
      </c>
      <c r="I47">
        <v>4988.93019</v>
      </c>
      <c r="K47" s="1">
        <f t="shared" si="0"/>
        <v>46097.357673611114</v>
      </c>
      <c r="L47" s="1">
        <f t="shared" si="1"/>
        <v>46097.357638888891</v>
      </c>
      <c r="M47">
        <f t="shared" si="2"/>
        <v>1773650100</v>
      </c>
    </row>
    <row r="48" spans="1:13" x14ac:dyDescent="0.55000000000000004">
      <c r="A48">
        <v>1773650403</v>
      </c>
      <c r="B48" t="s">
        <v>6</v>
      </c>
      <c r="C48" t="s">
        <v>7</v>
      </c>
      <c r="D48">
        <v>4990.5200000000004</v>
      </c>
      <c r="E48">
        <v>4984.96</v>
      </c>
      <c r="F48">
        <v>4991.7748799999999</v>
      </c>
      <c r="G48">
        <v>4992.7352799999999</v>
      </c>
      <c r="H48">
        <v>4996.0089900000003</v>
      </c>
      <c r="I48">
        <v>4987.8638000000001</v>
      </c>
      <c r="K48" s="1">
        <f t="shared" si="0"/>
        <v>46097.361145833333</v>
      </c>
      <c r="L48" s="1">
        <f t="shared" si="1"/>
        <v>46097.361111111109</v>
      </c>
      <c r="M48">
        <f t="shared" si="2"/>
        <v>1773650400</v>
      </c>
    </row>
    <row r="49" spans="1:13" x14ac:dyDescent="0.55000000000000004">
      <c r="A49">
        <v>1773650703</v>
      </c>
      <c r="B49" t="s">
        <v>6</v>
      </c>
      <c r="C49" t="s">
        <v>7</v>
      </c>
      <c r="D49">
        <v>4993.8500000000004</v>
      </c>
      <c r="E49">
        <v>4985.9399999999996</v>
      </c>
      <c r="F49">
        <v>4990.73675</v>
      </c>
      <c r="G49">
        <v>4991.7360099999996</v>
      </c>
      <c r="H49">
        <v>4994.4819900000002</v>
      </c>
      <c r="I49">
        <v>4986.9399299999995</v>
      </c>
      <c r="K49" s="1">
        <f t="shared" si="0"/>
        <v>46097.364618055552</v>
      </c>
      <c r="L49" s="1">
        <f t="shared" si="1"/>
        <v>46097.364583333336</v>
      </c>
      <c r="M49">
        <f t="shared" si="2"/>
        <v>1773650700</v>
      </c>
    </row>
    <row r="50" spans="1:13" x14ac:dyDescent="0.55000000000000004">
      <c r="A50">
        <v>1773651003</v>
      </c>
      <c r="B50" t="s">
        <v>6</v>
      </c>
      <c r="C50" t="s">
        <v>7</v>
      </c>
      <c r="D50">
        <v>4997.91</v>
      </c>
      <c r="E50">
        <v>4991.41</v>
      </c>
      <c r="F50">
        <v>4989.7549200000003</v>
      </c>
      <c r="G50">
        <v>4990.7454699999998</v>
      </c>
      <c r="H50">
        <v>4993.0235899999998</v>
      </c>
      <c r="I50">
        <v>4986.2183100000002</v>
      </c>
      <c r="K50" s="1">
        <f t="shared" si="0"/>
        <v>46097.368090277778</v>
      </c>
      <c r="L50" s="1">
        <f t="shared" si="1"/>
        <v>46097.368055555555</v>
      </c>
      <c r="M50">
        <f t="shared" si="2"/>
        <v>1773651000</v>
      </c>
    </row>
    <row r="51" spans="1:13" x14ac:dyDescent="0.55000000000000004">
      <c r="A51">
        <v>1773651303</v>
      </c>
      <c r="B51" t="s">
        <v>6</v>
      </c>
      <c r="C51" t="s">
        <v>7</v>
      </c>
      <c r="D51">
        <v>4996.03</v>
      </c>
      <c r="E51">
        <v>4989.91</v>
      </c>
      <c r="F51">
        <v>4988.8391199999996</v>
      </c>
      <c r="G51">
        <v>4989.7922900000003</v>
      </c>
      <c r="H51">
        <v>4991.6624400000001</v>
      </c>
      <c r="I51">
        <v>4985.6061099999997</v>
      </c>
      <c r="K51" s="1">
        <f t="shared" si="0"/>
        <v>46097.371562500004</v>
      </c>
      <c r="L51" s="1">
        <f t="shared" si="1"/>
        <v>46097.371527777781</v>
      </c>
      <c r="M51">
        <f t="shared" si="2"/>
        <v>1773651300</v>
      </c>
    </row>
    <row r="52" spans="1:13" x14ac:dyDescent="0.55000000000000004">
      <c r="A52">
        <v>1773651603</v>
      </c>
      <c r="B52" t="s">
        <v>6</v>
      </c>
      <c r="C52" t="s">
        <v>7</v>
      </c>
      <c r="D52">
        <v>4991.45</v>
      </c>
      <c r="E52">
        <v>4983.59</v>
      </c>
      <c r="F52">
        <v>4988.1433100000004</v>
      </c>
      <c r="G52">
        <v>4988.9678000000004</v>
      </c>
      <c r="H52">
        <v>4990.5504700000001</v>
      </c>
      <c r="I52">
        <v>4985.1431000000002</v>
      </c>
      <c r="K52" s="1">
        <f t="shared" si="0"/>
        <v>46097.375034722223</v>
      </c>
      <c r="L52" s="1">
        <f t="shared" si="1"/>
        <v>46097.375</v>
      </c>
      <c r="M52">
        <f t="shared" si="2"/>
        <v>1773651600</v>
      </c>
    </row>
    <row r="53" spans="1:13" x14ac:dyDescent="0.55000000000000004">
      <c r="A53">
        <v>1773651903</v>
      </c>
      <c r="B53" t="s">
        <v>6</v>
      </c>
      <c r="C53" t="s">
        <v>7</v>
      </c>
      <c r="D53">
        <v>4986.3900000000003</v>
      </c>
      <c r="E53">
        <v>4979.92</v>
      </c>
      <c r="F53">
        <v>4987.77934</v>
      </c>
      <c r="G53">
        <v>4988.3735699999997</v>
      </c>
      <c r="H53">
        <v>4989.8518999999997</v>
      </c>
      <c r="I53">
        <v>4984.9405999999999</v>
      </c>
      <c r="K53" s="1">
        <f t="shared" si="0"/>
        <v>46097.378506944442</v>
      </c>
      <c r="L53" s="1">
        <f t="shared" si="1"/>
        <v>46097.378472222219</v>
      </c>
      <c r="M53">
        <f t="shared" si="2"/>
        <v>1773651900</v>
      </c>
    </row>
    <row r="54" spans="1:13" x14ac:dyDescent="0.55000000000000004">
      <c r="A54">
        <v>1773652203</v>
      </c>
      <c r="B54" t="s">
        <v>6</v>
      </c>
      <c r="C54" t="s">
        <v>7</v>
      </c>
      <c r="D54">
        <v>4987.1400000000003</v>
      </c>
      <c r="E54">
        <v>4983.7</v>
      </c>
      <c r="F54">
        <v>4987.6804599999996</v>
      </c>
      <c r="G54">
        <v>4988.0270200000004</v>
      </c>
      <c r="H54">
        <v>4989.6486199999999</v>
      </c>
      <c r="I54">
        <v>4984.9795000000004</v>
      </c>
      <c r="K54" s="1">
        <f t="shared" si="0"/>
        <v>46097.381979166668</v>
      </c>
      <c r="L54" s="1">
        <f t="shared" si="1"/>
        <v>46097.381944444445</v>
      </c>
      <c r="M54">
        <f t="shared" si="2"/>
        <v>1773652200</v>
      </c>
    </row>
    <row r="55" spans="1:13" x14ac:dyDescent="0.55000000000000004">
      <c r="A55">
        <v>1773652503</v>
      </c>
      <c r="B55" t="s">
        <v>6</v>
      </c>
      <c r="C55" t="s">
        <v>7</v>
      </c>
      <c r="D55">
        <v>4988.78</v>
      </c>
      <c r="E55">
        <v>4984.75</v>
      </c>
      <c r="F55">
        <v>4987.6558299999997</v>
      </c>
      <c r="G55">
        <v>4987.8414199999997</v>
      </c>
      <c r="H55">
        <v>4989.7700599999998</v>
      </c>
      <c r="I55">
        <v>4985.0008200000002</v>
      </c>
      <c r="K55" s="1">
        <f t="shared" si="0"/>
        <v>46097.385451388887</v>
      </c>
      <c r="L55" s="1">
        <f t="shared" si="1"/>
        <v>46097.385416666664</v>
      </c>
      <c r="M55">
        <f t="shared" si="2"/>
        <v>1773652500</v>
      </c>
    </row>
    <row r="56" spans="1:13" x14ac:dyDescent="0.55000000000000004">
      <c r="A56">
        <v>1773652803</v>
      </c>
      <c r="B56" t="s">
        <v>6</v>
      </c>
      <c r="C56" t="s">
        <v>7</v>
      </c>
      <c r="D56">
        <v>4988.6000000000004</v>
      </c>
      <c r="E56">
        <v>4986.12</v>
      </c>
      <c r="F56">
        <v>4987.4487799999997</v>
      </c>
      <c r="G56">
        <v>4987.6450999999997</v>
      </c>
      <c r="H56">
        <v>4989.93923</v>
      </c>
      <c r="I56">
        <v>4984.7881799999996</v>
      </c>
      <c r="K56" s="1">
        <f t="shared" si="0"/>
        <v>46097.388923611114</v>
      </c>
      <c r="L56" s="1">
        <f t="shared" si="1"/>
        <v>46097.388888888891</v>
      </c>
      <c r="M56">
        <f t="shared" si="2"/>
        <v>1773652800</v>
      </c>
    </row>
    <row r="57" spans="1:13" x14ac:dyDescent="0.55000000000000004">
      <c r="A57">
        <v>1773653103</v>
      </c>
      <c r="B57" t="s">
        <v>6</v>
      </c>
      <c r="C57" t="s">
        <v>7</v>
      </c>
      <c r="D57">
        <v>4990.7299999999996</v>
      </c>
      <c r="E57">
        <v>4983.84</v>
      </c>
      <c r="F57">
        <v>4986.8861100000004</v>
      </c>
      <c r="G57">
        <v>4987.2656100000004</v>
      </c>
      <c r="H57">
        <v>4989.9077500000003</v>
      </c>
      <c r="I57">
        <v>4984.1384699999999</v>
      </c>
      <c r="K57" s="1">
        <f t="shared" si="0"/>
        <v>46097.392395833333</v>
      </c>
      <c r="L57" s="1">
        <f t="shared" si="1"/>
        <v>46097.392361111109</v>
      </c>
      <c r="M57">
        <f t="shared" si="2"/>
        <v>1773653100</v>
      </c>
    </row>
    <row r="58" spans="1:13" x14ac:dyDescent="0.55000000000000004">
      <c r="A58">
        <v>1773653403</v>
      </c>
      <c r="B58" t="s">
        <v>6</v>
      </c>
      <c r="C58" t="s">
        <v>7</v>
      </c>
      <c r="D58">
        <v>4991.6000000000004</v>
      </c>
      <c r="E58">
        <v>4984.38</v>
      </c>
      <c r="F58">
        <v>4985.7588500000002</v>
      </c>
      <c r="G58">
        <v>4986.5122300000003</v>
      </c>
      <c r="H58">
        <v>4989.4027100000003</v>
      </c>
      <c r="I58">
        <v>4982.9679400000005</v>
      </c>
      <c r="K58" s="1">
        <f t="shared" si="0"/>
        <v>46097.395868055552</v>
      </c>
      <c r="L58" s="1">
        <f t="shared" si="1"/>
        <v>46097.395833333336</v>
      </c>
      <c r="M58">
        <f t="shared" si="2"/>
        <v>1773653400</v>
      </c>
    </row>
    <row r="59" spans="1:13" x14ac:dyDescent="0.55000000000000004">
      <c r="A59">
        <v>1773653703</v>
      </c>
      <c r="B59" t="s">
        <v>6</v>
      </c>
      <c r="C59" t="s">
        <v>7</v>
      </c>
      <c r="D59">
        <v>4989.7700000000004</v>
      </c>
      <c r="E59">
        <v>4982.74</v>
      </c>
      <c r="F59">
        <v>4984.0383300000003</v>
      </c>
      <c r="G59">
        <v>4985.2752799999998</v>
      </c>
      <c r="H59">
        <v>4988.2673599999998</v>
      </c>
      <c r="I59">
        <v>4981.2309999999998</v>
      </c>
      <c r="K59" s="1">
        <f t="shared" si="0"/>
        <v>46097.399340277778</v>
      </c>
      <c r="L59" s="1">
        <f t="shared" si="1"/>
        <v>46097.399305555555</v>
      </c>
      <c r="M59">
        <f t="shared" si="2"/>
        <v>1773653700</v>
      </c>
    </row>
    <row r="60" spans="1:13" x14ac:dyDescent="0.55000000000000004">
      <c r="A60">
        <v>1773654003</v>
      </c>
      <c r="B60" t="s">
        <v>6</v>
      </c>
      <c r="C60" t="s">
        <v>7</v>
      </c>
      <c r="D60">
        <v>4986.51</v>
      </c>
      <c r="E60">
        <v>4981.18</v>
      </c>
      <c r="F60">
        <v>4981.9509699999999</v>
      </c>
      <c r="G60">
        <v>4983.61312</v>
      </c>
      <c r="H60">
        <v>4986.5551999999998</v>
      </c>
      <c r="I60">
        <v>4979.0667199999998</v>
      </c>
      <c r="K60" s="1">
        <f t="shared" si="0"/>
        <v>46097.402812500004</v>
      </c>
      <c r="L60" s="1">
        <f t="shared" si="1"/>
        <v>46097.402777777781</v>
      </c>
      <c r="M60">
        <f t="shared" si="2"/>
        <v>1773654000</v>
      </c>
    </row>
    <row r="61" spans="1:13" x14ac:dyDescent="0.55000000000000004">
      <c r="A61">
        <v>1773654303</v>
      </c>
      <c r="B61" t="s">
        <v>6</v>
      </c>
      <c r="C61" t="s">
        <v>7</v>
      </c>
      <c r="D61">
        <v>4983.51</v>
      </c>
      <c r="E61">
        <v>4972.72</v>
      </c>
      <c r="F61">
        <v>4979.7910599999996</v>
      </c>
      <c r="G61">
        <v>4981.7020899999998</v>
      </c>
      <c r="H61">
        <v>4984.5119000000004</v>
      </c>
      <c r="I61">
        <v>4976.7500899999995</v>
      </c>
      <c r="K61" s="1">
        <f t="shared" si="0"/>
        <v>46097.406284722223</v>
      </c>
      <c r="L61" s="1">
        <f t="shared" si="1"/>
        <v>46097.40625</v>
      </c>
      <c r="M61">
        <f t="shared" si="2"/>
        <v>1773654300</v>
      </c>
    </row>
    <row r="62" spans="1:13" x14ac:dyDescent="0.55000000000000004">
      <c r="A62">
        <v>1773654603</v>
      </c>
      <c r="B62" t="s">
        <v>6</v>
      </c>
      <c r="C62" t="s">
        <v>7</v>
      </c>
      <c r="D62">
        <v>4985.38</v>
      </c>
      <c r="E62">
        <v>4976.88</v>
      </c>
      <c r="F62">
        <v>4977.8955599999999</v>
      </c>
      <c r="G62">
        <v>4979.7988299999997</v>
      </c>
      <c r="H62">
        <v>4982.4863800000003</v>
      </c>
      <c r="I62">
        <v>4974.7966200000001</v>
      </c>
      <c r="K62" s="1">
        <f t="shared" si="0"/>
        <v>46097.409756944442</v>
      </c>
      <c r="L62" s="1">
        <f t="shared" si="1"/>
        <v>46097.409722222219</v>
      </c>
      <c r="M62">
        <f t="shared" si="2"/>
        <v>1773654600</v>
      </c>
    </row>
    <row r="63" spans="1:13" x14ac:dyDescent="0.55000000000000004">
      <c r="A63">
        <v>1773654903</v>
      </c>
      <c r="B63" t="s">
        <v>6</v>
      </c>
      <c r="C63" t="s">
        <v>7</v>
      </c>
      <c r="D63">
        <v>4979.8500000000004</v>
      </c>
      <c r="E63">
        <v>4972.8999999999996</v>
      </c>
      <c r="F63">
        <v>4976.6479499999996</v>
      </c>
      <c r="G63">
        <v>4978.2233900000001</v>
      </c>
      <c r="H63">
        <v>4980.7597699999997</v>
      </c>
      <c r="I63">
        <v>4973.4018699999997</v>
      </c>
      <c r="K63" s="1">
        <f t="shared" si="0"/>
        <v>46097.413229166668</v>
      </c>
      <c r="L63" s="1">
        <f t="shared" si="1"/>
        <v>46097.413194444445</v>
      </c>
      <c r="M63">
        <f t="shared" si="2"/>
        <v>1773654900</v>
      </c>
    </row>
    <row r="64" spans="1:13" x14ac:dyDescent="0.55000000000000004">
      <c r="A64">
        <v>1773655203</v>
      </c>
      <c r="B64" t="s">
        <v>6</v>
      </c>
      <c r="C64" t="s">
        <v>7</v>
      </c>
      <c r="D64">
        <v>4976.33</v>
      </c>
      <c r="E64">
        <v>4970.33</v>
      </c>
      <c r="F64">
        <v>4976.2879400000002</v>
      </c>
      <c r="G64">
        <v>4977.2556699999996</v>
      </c>
      <c r="H64">
        <v>4979.7538400000003</v>
      </c>
      <c r="I64">
        <v>4972.8920699999999</v>
      </c>
      <c r="K64" s="1">
        <f t="shared" si="0"/>
        <v>46097.416701388887</v>
      </c>
      <c r="L64" s="1">
        <f t="shared" si="1"/>
        <v>46097.416666666664</v>
      </c>
      <c r="M64">
        <f t="shared" si="2"/>
        <v>1773655200</v>
      </c>
    </row>
    <row r="65" spans="1:13" x14ac:dyDescent="0.55000000000000004">
      <c r="A65">
        <v>1773655503</v>
      </c>
      <c r="B65" t="s">
        <v>6</v>
      </c>
      <c r="C65" t="s">
        <v>7</v>
      </c>
      <c r="D65">
        <v>4980.1499999999996</v>
      </c>
      <c r="E65">
        <v>4973.41</v>
      </c>
      <c r="F65">
        <v>4976.9006900000004</v>
      </c>
      <c r="G65">
        <v>4977.0781800000004</v>
      </c>
      <c r="H65">
        <v>4979.73045</v>
      </c>
      <c r="I65">
        <v>4973.4036800000003</v>
      </c>
      <c r="K65" s="1">
        <f t="shared" si="0"/>
        <v>46097.420173611114</v>
      </c>
      <c r="L65" s="1">
        <f t="shared" si="1"/>
        <v>46097.420138888891</v>
      </c>
      <c r="M65">
        <f t="shared" si="2"/>
        <v>1773655500</v>
      </c>
    </row>
    <row r="66" spans="1:13" x14ac:dyDescent="0.55000000000000004">
      <c r="A66">
        <v>1773655803</v>
      </c>
      <c r="B66" t="s">
        <v>6</v>
      </c>
      <c r="C66" t="s">
        <v>7</v>
      </c>
      <c r="D66">
        <v>4979.8999999999996</v>
      </c>
      <c r="E66">
        <v>4975.43</v>
      </c>
      <c r="F66">
        <v>4978.2740800000001</v>
      </c>
      <c r="G66">
        <v>4977.6761299999998</v>
      </c>
      <c r="H66">
        <v>4980.6145500000002</v>
      </c>
      <c r="I66">
        <v>4974.8001999999997</v>
      </c>
      <c r="K66" s="1">
        <f t="shared" si="0"/>
        <v>46097.423645833333</v>
      </c>
      <c r="L66" s="1">
        <f t="shared" si="1"/>
        <v>46097.423611111109</v>
      </c>
      <c r="M66">
        <f t="shared" si="2"/>
        <v>1773655800</v>
      </c>
    </row>
    <row r="67" spans="1:13" x14ac:dyDescent="0.55000000000000004">
      <c r="A67">
        <v>1773656103</v>
      </c>
      <c r="B67" t="s">
        <v>6</v>
      </c>
      <c r="C67" t="s">
        <v>7</v>
      </c>
      <c r="D67">
        <v>4981.29</v>
      </c>
      <c r="E67">
        <v>4976.6099999999997</v>
      </c>
      <c r="F67">
        <v>4980.2508699999998</v>
      </c>
      <c r="G67">
        <v>4978.9634999999998</v>
      </c>
      <c r="H67">
        <v>4982.2574999999997</v>
      </c>
      <c r="I67">
        <v>4976.7946899999997</v>
      </c>
      <c r="K67" s="1">
        <f t="shared" ref="K67:K130" si="3">(A67/86400)+25569</f>
        <v>46097.427118055552</v>
      </c>
      <c r="L67" s="1">
        <f t="shared" ref="L67:L130" si="4">CEILING(INT(K67*1440)/1440*288,1)/288</f>
        <v>46097.427083333336</v>
      </c>
      <c r="M67">
        <f t="shared" ref="M67:M130" si="5">MROUND((L67-25569)*86400,300)</f>
        <v>1773656100</v>
      </c>
    </row>
    <row r="68" spans="1:13" x14ac:dyDescent="0.55000000000000004">
      <c r="A68">
        <v>1773656403</v>
      </c>
      <c r="B68" t="s">
        <v>6</v>
      </c>
      <c r="C68" t="s">
        <v>7</v>
      </c>
      <c r="D68">
        <v>4985.43</v>
      </c>
      <c r="E68">
        <v>4979.17</v>
      </c>
      <c r="F68">
        <v>4982.4496499999996</v>
      </c>
      <c r="G68">
        <v>4980.70658</v>
      </c>
      <c r="H68">
        <v>4984.3396199999997</v>
      </c>
      <c r="I68">
        <v>4979.0307000000003</v>
      </c>
      <c r="K68" s="1">
        <f t="shared" si="3"/>
        <v>46097.430590277778</v>
      </c>
      <c r="L68" s="1">
        <f t="shared" si="4"/>
        <v>46097.430555555555</v>
      </c>
      <c r="M68">
        <f t="shared" si="5"/>
        <v>1773656400</v>
      </c>
    </row>
    <row r="69" spans="1:13" x14ac:dyDescent="0.55000000000000004">
      <c r="A69">
        <v>1773656703</v>
      </c>
      <c r="B69" t="s">
        <v>6</v>
      </c>
      <c r="C69" t="s">
        <v>7</v>
      </c>
      <c r="D69">
        <v>4990.8</v>
      </c>
      <c r="E69">
        <v>4983.75</v>
      </c>
      <c r="F69">
        <v>4984.4613799999997</v>
      </c>
      <c r="G69">
        <v>4982.5839800000003</v>
      </c>
      <c r="H69">
        <v>4986.4503299999997</v>
      </c>
      <c r="I69">
        <v>4981.1290399999998</v>
      </c>
      <c r="K69" s="1">
        <f t="shared" si="3"/>
        <v>46097.434062500004</v>
      </c>
      <c r="L69" s="1">
        <f t="shared" si="4"/>
        <v>46097.434027777781</v>
      </c>
      <c r="M69">
        <f t="shared" si="5"/>
        <v>1773656700</v>
      </c>
    </row>
    <row r="70" spans="1:13" x14ac:dyDescent="0.55000000000000004">
      <c r="A70">
        <v>1773657003</v>
      </c>
      <c r="B70" t="s">
        <v>6</v>
      </c>
      <c r="C70" t="s">
        <v>7</v>
      </c>
      <c r="D70">
        <v>4987.87</v>
      </c>
      <c r="E70">
        <v>4984.8500000000004</v>
      </c>
      <c r="F70">
        <v>4986.0601699999997</v>
      </c>
      <c r="G70">
        <v>4984.3220700000002</v>
      </c>
      <c r="H70">
        <v>4988.2303400000001</v>
      </c>
      <c r="I70">
        <v>4982.76854</v>
      </c>
      <c r="K70" s="1">
        <f t="shared" si="3"/>
        <v>46097.437534722223</v>
      </c>
      <c r="L70" s="1">
        <f t="shared" si="4"/>
        <v>46097.4375</v>
      </c>
      <c r="M70">
        <f t="shared" si="5"/>
        <v>1773657000</v>
      </c>
    </row>
    <row r="71" spans="1:13" x14ac:dyDescent="0.55000000000000004">
      <c r="A71">
        <v>1773657303</v>
      </c>
      <c r="B71" t="s">
        <v>6</v>
      </c>
      <c r="C71" t="s">
        <v>7</v>
      </c>
      <c r="D71">
        <v>4987.41</v>
      </c>
      <c r="E71">
        <v>4980.7700000000004</v>
      </c>
      <c r="F71">
        <v>4987.2822900000001</v>
      </c>
      <c r="G71">
        <v>4985.8021799999997</v>
      </c>
      <c r="H71">
        <v>4989.69085</v>
      </c>
      <c r="I71">
        <v>4983.9175699999996</v>
      </c>
      <c r="K71" s="1">
        <f t="shared" si="3"/>
        <v>46097.441006944442</v>
      </c>
      <c r="L71" s="1">
        <f t="shared" si="4"/>
        <v>46097.440972222219</v>
      </c>
      <c r="M71">
        <f t="shared" si="5"/>
        <v>1773657300</v>
      </c>
    </row>
    <row r="72" spans="1:13" x14ac:dyDescent="0.55000000000000004">
      <c r="A72">
        <v>1773657603</v>
      </c>
      <c r="B72" t="s">
        <v>6</v>
      </c>
      <c r="C72" t="s">
        <v>7</v>
      </c>
      <c r="D72">
        <v>4985.41</v>
      </c>
      <c r="E72">
        <v>4980.3100000000004</v>
      </c>
      <c r="F72">
        <v>4988.4769100000003</v>
      </c>
      <c r="G72">
        <v>4987.1395400000001</v>
      </c>
      <c r="H72">
        <v>4990.9876599999998</v>
      </c>
      <c r="I72">
        <v>4984.87554</v>
      </c>
      <c r="K72" s="1">
        <f t="shared" si="3"/>
        <v>46097.444479166668</v>
      </c>
      <c r="L72" s="1">
        <f t="shared" si="4"/>
        <v>46097.444444444445</v>
      </c>
      <c r="M72">
        <f t="shared" si="5"/>
        <v>1773657600</v>
      </c>
    </row>
    <row r="73" spans="1:13" x14ac:dyDescent="0.55000000000000004">
      <c r="A73">
        <v>1773657903</v>
      </c>
      <c r="B73" t="s">
        <v>6</v>
      </c>
      <c r="C73" t="s">
        <v>7</v>
      </c>
      <c r="D73">
        <v>4994.53</v>
      </c>
      <c r="E73">
        <v>4983.8999999999996</v>
      </c>
      <c r="F73">
        <v>4989.9313199999997</v>
      </c>
      <c r="G73">
        <v>4988.5354299999999</v>
      </c>
      <c r="H73">
        <v>4992.46288</v>
      </c>
      <c r="I73">
        <v>4986.0249100000001</v>
      </c>
      <c r="K73" s="1">
        <f t="shared" si="3"/>
        <v>46097.447951388887</v>
      </c>
      <c r="L73" s="1">
        <f t="shared" si="4"/>
        <v>46097.447916666664</v>
      </c>
      <c r="M73">
        <f t="shared" si="5"/>
        <v>1773657900</v>
      </c>
    </row>
    <row r="74" spans="1:13" x14ac:dyDescent="0.55000000000000004">
      <c r="A74">
        <v>1773658203</v>
      </c>
      <c r="B74" t="s">
        <v>6</v>
      </c>
      <c r="C74" t="s">
        <v>7</v>
      </c>
      <c r="D74">
        <v>4998.83</v>
      </c>
      <c r="E74">
        <v>4992.0600000000004</v>
      </c>
      <c r="F74">
        <v>4991.8322399999997</v>
      </c>
      <c r="G74">
        <v>4990.1838399999997</v>
      </c>
      <c r="H74">
        <v>4994.2854600000001</v>
      </c>
      <c r="I74">
        <v>4987.7068499999996</v>
      </c>
      <c r="K74" s="1">
        <f t="shared" si="3"/>
        <v>46097.451423611114</v>
      </c>
      <c r="L74" s="1">
        <f t="shared" si="4"/>
        <v>46097.451388888891</v>
      </c>
      <c r="M74">
        <f t="shared" si="5"/>
        <v>1773658200</v>
      </c>
    </row>
    <row r="75" spans="1:13" x14ac:dyDescent="0.55000000000000004">
      <c r="A75">
        <v>1773658503</v>
      </c>
      <c r="B75" t="s">
        <v>6</v>
      </c>
      <c r="C75" t="s">
        <v>7</v>
      </c>
      <c r="D75">
        <v>4999.1400000000003</v>
      </c>
      <c r="E75">
        <v>4995.47</v>
      </c>
      <c r="F75">
        <v>4994.4998299999997</v>
      </c>
      <c r="G75">
        <v>4992.34184</v>
      </c>
      <c r="H75">
        <v>4996.7197100000003</v>
      </c>
      <c r="I75">
        <v>4990.1120799999999</v>
      </c>
      <c r="K75" s="1">
        <f t="shared" si="3"/>
        <v>46097.454895833333</v>
      </c>
      <c r="L75" s="1">
        <f t="shared" si="4"/>
        <v>46097.454861111109</v>
      </c>
      <c r="M75">
        <f t="shared" si="5"/>
        <v>1773658500</v>
      </c>
    </row>
    <row r="76" spans="1:13" x14ac:dyDescent="0.55000000000000004">
      <c r="A76">
        <v>1773658803</v>
      </c>
      <c r="B76" t="s">
        <v>6</v>
      </c>
      <c r="C76" t="s">
        <v>7</v>
      </c>
      <c r="D76">
        <v>5000.5200000000004</v>
      </c>
      <c r="E76">
        <v>4995.6099999999997</v>
      </c>
      <c r="F76">
        <v>4998.0939500000004</v>
      </c>
      <c r="G76">
        <v>4995.2178899999999</v>
      </c>
      <c r="H76">
        <v>5000.0235199999997</v>
      </c>
      <c r="I76">
        <v>4993.4041800000005</v>
      </c>
      <c r="K76" s="1">
        <f t="shared" si="3"/>
        <v>46097.458368055552</v>
      </c>
      <c r="L76" s="1">
        <f t="shared" si="4"/>
        <v>46097.458333333336</v>
      </c>
      <c r="M76">
        <f t="shared" si="5"/>
        <v>1773658800</v>
      </c>
    </row>
    <row r="77" spans="1:13" x14ac:dyDescent="0.55000000000000004">
      <c r="A77">
        <v>1773659103</v>
      </c>
      <c r="B77" t="s">
        <v>6</v>
      </c>
      <c r="C77" t="s">
        <v>7</v>
      </c>
      <c r="D77">
        <v>4999.32</v>
      </c>
      <c r="E77">
        <v>4995.47</v>
      </c>
      <c r="F77">
        <v>5002.6263499999995</v>
      </c>
      <c r="G77">
        <v>4998.9221200000002</v>
      </c>
      <c r="H77">
        <v>5004.2208700000001</v>
      </c>
      <c r="I77">
        <v>4997.6045100000001</v>
      </c>
      <c r="K77" s="1">
        <f t="shared" si="3"/>
        <v>46097.461840277778</v>
      </c>
      <c r="L77" s="1">
        <f t="shared" si="4"/>
        <v>46097.461805555555</v>
      </c>
      <c r="M77">
        <f t="shared" si="5"/>
        <v>1773659100</v>
      </c>
    </row>
    <row r="78" spans="1:13" x14ac:dyDescent="0.55000000000000004">
      <c r="A78">
        <v>1773659403</v>
      </c>
      <c r="B78" t="s">
        <v>6</v>
      </c>
      <c r="C78" t="s">
        <v>7</v>
      </c>
      <c r="D78">
        <v>5006.24</v>
      </c>
      <c r="E78">
        <v>4998.16</v>
      </c>
      <c r="F78">
        <v>5007.7037799999998</v>
      </c>
      <c r="G78">
        <v>5003.3129499999995</v>
      </c>
      <c r="H78">
        <v>5009.1053700000002</v>
      </c>
      <c r="I78">
        <v>5002.4582099999998</v>
      </c>
      <c r="K78" s="1">
        <f t="shared" si="3"/>
        <v>46097.465312500004</v>
      </c>
      <c r="L78" s="1">
        <f t="shared" si="4"/>
        <v>46097.465277777781</v>
      </c>
      <c r="M78">
        <f t="shared" si="5"/>
        <v>1773659400</v>
      </c>
    </row>
    <row r="79" spans="1:13" x14ac:dyDescent="0.55000000000000004">
      <c r="A79">
        <v>1773659703</v>
      </c>
      <c r="B79" t="s">
        <v>6</v>
      </c>
      <c r="C79" t="s">
        <v>7</v>
      </c>
      <c r="D79">
        <v>5013.59</v>
      </c>
      <c r="E79">
        <v>5002.2</v>
      </c>
      <c r="F79">
        <v>5012.6390600000004</v>
      </c>
      <c r="G79">
        <v>5007.9760100000003</v>
      </c>
      <c r="H79">
        <v>5014.0256499999996</v>
      </c>
      <c r="I79">
        <v>5007.3987800000004</v>
      </c>
      <c r="K79" s="1">
        <f t="shared" si="3"/>
        <v>46097.468784722223</v>
      </c>
      <c r="L79" s="1">
        <f t="shared" si="4"/>
        <v>46097.46875</v>
      </c>
      <c r="M79">
        <f t="shared" si="5"/>
        <v>1773659700</v>
      </c>
    </row>
    <row r="80" spans="1:13" x14ac:dyDescent="0.55000000000000004">
      <c r="A80">
        <v>1773660003</v>
      </c>
      <c r="B80" t="s">
        <v>6</v>
      </c>
      <c r="C80" t="s">
        <v>7</v>
      </c>
      <c r="D80">
        <v>5020.55</v>
      </c>
      <c r="E80">
        <v>5011.54</v>
      </c>
      <c r="F80">
        <v>5016.4809500000001</v>
      </c>
      <c r="G80">
        <v>5012.2284799999998</v>
      </c>
      <c r="H80">
        <v>5018.1623300000001</v>
      </c>
      <c r="I80">
        <v>5011.6633499999998</v>
      </c>
      <c r="K80" s="1">
        <f t="shared" si="3"/>
        <v>46097.472256944442</v>
      </c>
      <c r="L80" s="1">
        <f t="shared" si="4"/>
        <v>46097.472222222219</v>
      </c>
      <c r="M80">
        <f t="shared" si="5"/>
        <v>1773660000</v>
      </c>
    </row>
    <row r="81" spans="1:13" x14ac:dyDescent="0.55000000000000004">
      <c r="A81">
        <v>1773660303</v>
      </c>
      <c r="B81" t="s">
        <v>6</v>
      </c>
      <c r="C81" t="s">
        <v>7</v>
      </c>
      <c r="D81">
        <v>5022.6000000000004</v>
      </c>
      <c r="E81">
        <v>5017.41</v>
      </c>
      <c r="F81">
        <v>5018.46162</v>
      </c>
      <c r="G81">
        <v>5015.3450499999999</v>
      </c>
      <c r="H81">
        <v>5020.7543999999998</v>
      </c>
      <c r="I81">
        <v>5014.3813499999997</v>
      </c>
      <c r="K81" s="1">
        <f t="shared" si="3"/>
        <v>46097.475729166668</v>
      </c>
      <c r="L81" s="1">
        <f t="shared" si="4"/>
        <v>46097.475694444445</v>
      </c>
      <c r="M81">
        <f t="shared" si="5"/>
        <v>1773660300</v>
      </c>
    </row>
    <row r="82" spans="1:13" x14ac:dyDescent="0.55000000000000004">
      <c r="A82">
        <v>1773660603</v>
      </c>
      <c r="B82" t="s">
        <v>6</v>
      </c>
      <c r="C82" t="s">
        <v>7</v>
      </c>
      <c r="D82">
        <v>5019.96</v>
      </c>
      <c r="E82">
        <v>5016.45</v>
      </c>
      <c r="F82">
        <v>5018.3166700000002</v>
      </c>
      <c r="G82">
        <v>5016.83086</v>
      </c>
      <c r="H82">
        <v>5021.3826399999998</v>
      </c>
      <c r="I82">
        <v>5014.9930800000002</v>
      </c>
      <c r="K82" s="1">
        <f t="shared" si="3"/>
        <v>46097.479201388887</v>
      </c>
      <c r="L82" s="1">
        <f t="shared" si="4"/>
        <v>46097.479166666664</v>
      </c>
      <c r="M82">
        <f t="shared" si="5"/>
        <v>1773660600</v>
      </c>
    </row>
    <row r="83" spans="1:13" x14ac:dyDescent="0.55000000000000004">
      <c r="A83">
        <v>1773660903</v>
      </c>
      <c r="B83" t="s">
        <v>6</v>
      </c>
      <c r="C83" t="s">
        <v>7</v>
      </c>
      <c r="D83">
        <v>5019.53</v>
      </c>
      <c r="E83">
        <v>5015.38</v>
      </c>
      <c r="F83">
        <v>5016.1624599999996</v>
      </c>
      <c r="G83">
        <v>5016.4966599999998</v>
      </c>
      <c r="H83">
        <v>5020.0757800000001</v>
      </c>
      <c r="I83">
        <v>5013.4618</v>
      </c>
      <c r="K83" s="1">
        <f t="shared" si="3"/>
        <v>46097.482673611114</v>
      </c>
      <c r="L83" s="1">
        <f t="shared" si="4"/>
        <v>46097.482638888891</v>
      </c>
      <c r="M83">
        <f t="shared" si="5"/>
        <v>1773660900</v>
      </c>
    </row>
    <row r="84" spans="1:13" x14ac:dyDescent="0.55000000000000004">
      <c r="A84">
        <v>1773661203</v>
      </c>
      <c r="B84" t="s">
        <v>6</v>
      </c>
      <c r="C84" t="s">
        <v>7</v>
      </c>
      <c r="D84">
        <v>5019.3500000000004</v>
      </c>
      <c r="E84">
        <v>5013.8999999999996</v>
      </c>
      <c r="F84">
        <v>5012.4608900000003</v>
      </c>
      <c r="G84">
        <v>5014.4787800000004</v>
      </c>
      <c r="H84">
        <v>5017.1794600000003</v>
      </c>
      <c r="I84">
        <v>5010.1576800000003</v>
      </c>
      <c r="K84" s="1">
        <f t="shared" si="3"/>
        <v>46097.486145833333</v>
      </c>
      <c r="L84" s="1">
        <f t="shared" si="4"/>
        <v>46097.486111111109</v>
      </c>
      <c r="M84">
        <f t="shared" si="5"/>
        <v>1773661200</v>
      </c>
    </row>
    <row r="85" spans="1:13" x14ac:dyDescent="0.55000000000000004">
      <c r="A85">
        <v>1773661503</v>
      </c>
      <c r="B85" t="s">
        <v>6</v>
      </c>
      <c r="C85" t="s">
        <v>7</v>
      </c>
      <c r="D85">
        <v>5018.28</v>
      </c>
      <c r="E85">
        <v>5010.55</v>
      </c>
      <c r="F85">
        <v>5008.0598799999998</v>
      </c>
      <c r="G85">
        <v>5011.2693300000001</v>
      </c>
      <c r="H85">
        <v>5013.3415199999999</v>
      </c>
      <c r="I85">
        <v>5005.8061299999999</v>
      </c>
      <c r="K85" s="1">
        <f t="shared" si="3"/>
        <v>46097.489618055552</v>
      </c>
      <c r="L85" s="1">
        <f t="shared" si="4"/>
        <v>46097.489583333336</v>
      </c>
      <c r="M85">
        <f t="shared" si="5"/>
        <v>1773661500</v>
      </c>
    </row>
    <row r="86" spans="1:13" x14ac:dyDescent="0.55000000000000004">
      <c r="A86">
        <v>1773661803</v>
      </c>
      <c r="B86" t="s">
        <v>6</v>
      </c>
      <c r="C86" t="s">
        <v>7</v>
      </c>
      <c r="D86">
        <v>5011.75</v>
      </c>
      <c r="E86">
        <v>4996.3599999999997</v>
      </c>
      <c r="F86">
        <v>5003.9702299999999</v>
      </c>
      <c r="G86">
        <v>5007.61978</v>
      </c>
      <c r="H86">
        <v>5009.42634</v>
      </c>
      <c r="I86">
        <v>5001.3861399999996</v>
      </c>
      <c r="K86" s="1">
        <f t="shared" si="3"/>
        <v>46097.493090277778</v>
      </c>
      <c r="L86" s="1">
        <f t="shared" si="4"/>
        <v>46097.493055555555</v>
      </c>
      <c r="M86">
        <f t="shared" si="5"/>
        <v>1773661800</v>
      </c>
    </row>
    <row r="87" spans="1:13" x14ac:dyDescent="0.55000000000000004">
      <c r="A87">
        <v>1773662103</v>
      </c>
      <c r="B87" t="s">
        <v>6</v>
      </c>
      <c r="C87" t="s">
        <v>7</v>
      </c>
      <c r="D87">
        <v>5000.1000000000004</v>
      </c>
      <c r="E87">
        <v>4992.8900000000003</v>
      </c>
      <c r="F87">
        <v>5001.3180499999999</v>
      </c>
      <c r="G87">
        <v>5004.4689200000003</v>
      </c>
      <c r="H87">
        <v>5006.4223000000002</v>
      </c>
      <c r="I87">
        <v>4998.1190200000001</v>
      </c>
      <c r="K87" s="1">
        <f t="shared" si="3"/>
        <v>46097.496562500004</v>
      </c>
      <c r="L87" s="1">
        <f t="shared" si="4"/>
        <v>46097.496527777781</v>
      </c>
      <c r="M87">
        <f t="shared" si="5"/>
        <v>1773662100</v>
      </c>
    </row>
    <row r="88" spans="1:13" x14ac:dyDescent="0.55000000000000004">
      <c r="A88">
        <v>1773662403</v>
      </c>
      <c r="B88" t="s">
        <v>6</v>
      </c>
      <c r="C88" t="s">
        <v>7</v>
      </c>
      <c r="D88">
        <v>5001.58</v>
      </c>
      <c r="E88">
        <v>4994.37</v>
      </c>
      <c r="F88">
        <v>5000.7070400000002</v>
      </c>
      <c r="G88">
        <v>5002.5879800000002</v>
      </c>
      <c r="H88">
        <v>5005.2338499999996</v>
      </c>
      <c r="I88">
        <v>4996.7463900000002</v>
      </c>
      <c r="K88" s="1">
        <f t="shared" si="3"/>
        <v>46097.500034722223</v>
      </c>
      <c r="L88" s="1">
        <f t="shared" si="4"/>
        <v>46097.5</v>
      </c>
      <c r="M88">
        <f t="shared" si="5"/>
        <v>1773662400</v>
      </c>
    </row>
    <row r="89" spans="1:13" x14ac:dyDescent="0.55000000000000004">
      <c r="A89">
        <v>1773662703</v>
      </c>
      <c r="B89" t="s">
        <v>6</v>
      </c>
      <c r="C89" t="s">
        <v>7</v>
      </c>
      <c r="D89">
        <v>5004.53</v>
      </c>
      <c r="E89">
        <v>4998.79</v>
      </c>
      <c r="F89">
        <v>5002.1899700000004</v>
      </c>
      <c r="G89">
        <v>5002.38897</v>
      </c>
      <c r="H89">
        <v>5006.0892299999996</v>
      </c>
      <c r="I89">
        <v>4997.5035399999997</v>
      </c>
      <c r="K89" s="1">
        <f t="shared" si="3"/>
        <v>46097.503506944442</v>
      </c>
      <c r="L89" s="1">
        <f t="shared" si="4"/>
        <v>46097.503472222219</v>
      </c>
      <c r="M89">
        <f t="shared" si="5"/>
        <v>1773662700</v>
      </c>
    </row>
    <row r="90" spans="1:13" x14ac:dyDescent="0.55000000000000004">
      <c r="A90">
        <v>1773663003</v>
      </c>
      <c r="B90" t="s">
        <v>6</v>
      </c>
      <c r="C90" t="s">
        <v>7</v>
      </c>
      <c r="D90">
        <v>5006.59</v>
      </c>
      <c r="E90">
        <v>4998.78</v>
      </c>
      <c r="F90">
        <v>5005.5302199999996</v>
      </c>
      <c r="G90">
        <v>5003.9596000000001</v>
      </c>
      <c r="H90">
        <v>5008.7529199999999</v>
      </c>
      <c r="I90">
        <v>5000.1302400000004</v>
      </c>
      <c r="K90" s="1">
        <f t="shared" si="3"/>
        <v>46097.506979166668</v>
      </c>
      <c r="L90" s="1">
        <f t="shared" si="4"/>
        <v>46097.506944444445</v>
      </c>
      <c r="M90">
        <f t="shared" si="5"/>
        <v>1773663000</v>
      </c>
    </row>
    <row r="91" spans="1:13" x14ac:dyDescent="0.55000000000000004">
      <c r="A91">
        <v>1773663303</v>
      </c>
      <c r="B91" t="s">
        <v>6</v>
      </c>
      <c r="C91" t="s">
        <v>7</v>
      </c>
      <c r="D91">
        <v>5013.97</v>
      </c>
      <c r="E91">
        <v>5002.8100000000004</v>
      </c>
      <c r="F91">
        <v>5009.9599900000003</v>
      </c>
      <c r="G91">
        <v>5006.9597899999999</v>
      </c>
      <c r="H91">
        <v>5012.6575599999996</v>
      </c>
      <c r="I91">
        <v>5004.1270599999998</v>
      </c>
      <c r="K91" s="1">
        <f t="shared" si="3"/>
        <v>46097.510451388887</v>
      </c>
      <c r="L91" s="1">
        <f t="shared" si="4"/>
        <v>46097.510416666664</v>
      </c>
      <c r="M91">
        <f t="shared" si="5"/>
        <v>1773663300</v>
      </c>
    </row>
    <row r="92" spans="1:13" x14ac:dyDescent="0.55000000000000004">
      <c r="A92">
        <v>1773663603</v>
      </c>
      <c r="B92" t="s">
        <v>6</v>
      </c>
      <c r="C92" t="s">
        <v>7</v>
      </c>
      <c r="D92">
        <v>5019.26</v>
      </c>
      <c r="E92">
        <v>5012.3599999999997</v>
      </c>
      <c r="F92">
        <v>5014.5277599999999</v>
      </c>
      <c r="G92">
        <v>5010.7437799999998</v>
      </c>
      <c r="H92">
        <v>5016.9164499999997</v>
      </c>
      <c r="I92">
        <v>5008.7112299999999</v>
      </c>
      <c r="K92" s="1">
        <f t="shared" si="3"/>
        <v>46097.513923611114</v>
      </c>
      <c r="L92" s="1">
        <f t="shared" si="4"/>
        <v>46097.513888888891</v>
      </c>
      <c r="M92">
        <f t="shared" si="5"/>
        <v>1773663600</v>
      </c>
    </row>
    <row r="93" spans="1:13" x14ac:dyDescent="0.55000000000000004">
      <c r="A93">
        <v>1773663903</v>
      </c>
      <c r="B93" t="s">
        <v>6</v>
      </c>
      <c r="C93" t="s">
        <v>7</v>
      </c>
      <c r="D93">
        <v>5024.84</v>
      </c>
      <c r="E93">
        <v>5013.62</v>
      </c>
      <c r="F93">
        <v>5018.5094399999998</v>
      </c>
      <c r="G93">
        <v>5014.6266100000003</v>
      </c>
      <c r="H93">
        <v>5020.6791499999999</v>
      </c>
      <c r="I93">
        <v>5012.9030499999999</v>
      </c>
      <c r="K93" s="1">
        <f t="shared" si="3"/>
        <v>46097.517395833333</v>
      </c>
      <c r="L93" s="1">
        <f t="shared" si="4"/>
        <v>46097.517361111109</v>
      </c>
      <c r="M93">
        <f t="shared" si="5"/>
        <v>1773663900</v>
      </c>
    </row>
    <row r="94" spans="1:13" x14ac:dyDescent="0.55000000000000004">
      <c r="A94">
        <v>1773664203</v>
      </c>
      <c r="B94" t="s">
        <v>6</v>
      </c>
      <c r="C94" t="s">
        <v>7</v>
      </c>
      <c r="D94">
        <v>5024.67</v>
      </c>
      <c r="E94">
        <v>5019.08</v>
      </c>
      <c r="F94">
        <v>5021.1848200000004</v>
      </c>
      <c r="G94">
        <v>5017.90571</v>
      </c>
      <c r="H94">
        <v>5023.2855300000001</v>
      </c>
      <c r="I94">
        <v>5016.0974399999996</v>
      </c>
      <c r="K94" s="1">
        <f t="shared" si="3"/>
        <v>46097.520868055552</v>
      </c>
      <c r="L94" s="1">
        <f t="shared" si="4"/>
        <v>46097.520833333336</v>
      </c>
      <c r="M94">
        <f t="shared" si="5"/>
        <v>1773664200</v>
      </c>
    </row>
    <row r="95" spans="1:13" x14ac:dyDescent="0.55000000000000004">
      <c r="A95">
        <v>1773664503</v>
      </c>
      <c r="B95" t="s">
        <v>6</v>
      </c>
      <c r="C95" t="s">
        <v>7</v>
      </c>
      <c r="D95">
        <v>5024.3100000000004</v>
      </c>
      <c r="E95">
        <v>5018.99</v>
      </c>
      <c r="F95">
        <v>5022.3814000000002</v>
      </c>
      <c r="G95">
        <v>5020.1435600000004</v>
      </c>
      <c r="H95">
        <v>5024.5188500000004</v>
      </c>
      <c r="I95">
        <v>5017.8910100000003</v>
      </c>
      <c r="K95" s="1">
        <f t="shared" si="3"/>
        <v>46097.524340277778</v>
      </c>
      <c r="L95" s="1">
        <f t="shared" si="4"/>
        <v>46097.524305555555</v>
      </c>
      <c r="M95">
        <f t="shared" si="5"/>
        <v>1773664500</v>
      </c>
    </row>
    <row r="96" spans="1:13" x14ac:dyDescent="0.55000000000000004">
      <c r="A96">
        <v>1773664803</v>
      </c>
      <c r="B96" t="s">
        <v>6</v>
      </c>
      <c r="C96" t="s">
        <v>7</v>
      </c>
      <c r="D96">
        <v>5024.62</v>
      </c>
      <c r="E96">
        <v>5019.25</v>
      </c>
      <c r="F96">
        <v>5022.2403700000004</v>
      </c>
      <c r="G96">
        <v>5021.1919600000001</v>
      </c>
      <c r="H96">
        <v>5024.5013399999998</v>
      </c>
      <c r="I96">
        <v>5018.3437999999996</v>
      </c>
      <c r="K96" s="1">
        <f t="shared" si="3"/>
        <v>46097.527812500004</v>
      </c>
      <c r="L96" s="1">
        <f t="shared" si="4"/>
        <v>46097.527777777781</v>
      </c>
      <c r="M96">
        <f t="shared" si="5"/>
        <v>1773664800</v>
      </c>
    </row>
    <row r="97" spans="1:13" x14ac:dyDescent="0.55000000000000004">
      <c r="A97">
        <v>1773665103</v>
      </c>
      <c r="B97" t="s">
        <v>6</v>
      </c>
      <c r="C97" t="s">
        <v>7</v>
      </c>
      <c r="D97">
        <v>5022.21</v>
      </c>
      <c r="E97">
        <v>5016.6400000000003</v>
      </c>
      <c r="F97">
        <v>5021.2427100000004</v>
      </c>
      <c r="G97">
        <v>5021.2173400000001</v>
      </c>
      <c r="H97">
        <v>5023.61697</v>
      </c>
      <c r="I97">
        <v>5017.8075099999996</v>
      </c>
      <c r="K97" s="1">
        <f t="shared" si="3"/>
        <v>46097.531284722223</v>
      </c>
      <c r="L97" s="1">
        <f t="shared" si="4"/>
        <v>46097.53125</v>
      </c>
      <c r="M97">
        <f t="shared" si="5"/>
        <v>1773665100</v>
      </c>
    </row>
    <row r="98" spans="1:13" x14ac:dyDescent="0.55000000000000004">
      <c r="A98">
        <v>1773665403</v>
      </c>
      <c r="B98" t="s">
        <v>6</v>
      </c>
      <c r="C98" t="s">
        <v>7</v>
      </c>
      <c r="D98">
        <v>5019.1000000000004</v>
      </c>
      <c r="E98">
        <v>5012.5600000000004</v>
      </c>
      <c r="F98">
        <v>5020.0446899999997</v>
      </c>
      <c r="G98">
        <v>5020.6310100000001</v>
      </c>
      <c r="H98">
        <v>5022.4497000000001</v>
      </c>
      <c r="I98">
        <v>5016.8511900000003</v>
      </c>
      <c r="K98" s="1">
        <f t="shared" si="3"/>
        <v>46097.534756944442</v>
      </c>
      <c r="L98" s="1">
        <f t="shared" si="4"/>
        <v>46097.534722222219</v>
      </c>
      <c r="M98">
        <f t="shared" si="5"/>
        <v>1773665400</v>
      </c>
    </row>
    <row r="99" spans="1:13" x14ac:dyDescent="0.55000000000000004">
      <c r="A99">
        <v>1773665703</v>
      </c>
      <c r="B99" t="s">
        <v>6</v>
      </c>
      <c r="C99" t="s">
        <v>7</v>
      </c>
      <c r="D99">
        <v>5021.59</v>
      </c>
      <c r="E99">
        <v>5015.5</v>
      </c>
      <c r="F99">
        <v>5019.1524200000003</v>
      </c>
      <c r="G99">
        <v>5019.8917199999996</v>
      </c>
      <c r="H99">
        <v>5021.5990300000003</v>
      </c>
      <c r="I99">
        <v>5016.0841</v>
      </c>
      <c r="K99" s="1">
        <f t="shared" si="3"/>
        <v>46097.538229166668</v>
      </c>
      <c r="L99" s="1">
        <f t="shared" si="4"/>
        <v>46097.538194444445</v>
      </c>
      <c r="M99">
        <f t="shared" si="5"/>
        <v>1773665700</v>
      </c>
    </row>
    <row r="100" spans="1:13" x14ac:dyDescent="0.55000000000000004">
      <c r="A100">
        <v>1773666003</v>
      </c>
      <c r="B100" t="s">
        <v>6</v>
      </c>
      <c r="C100" t="s">
        <v>7</v>
      </c>
      <c r="D100">
        <v>5021.42</v>
      </c>
      <c r="E100">
        <v>5013.87</v>
      </c>
      <c r="F100">
        <v>5018.9253200000003</v>
      </c>
      <c r="G100">
        <v>5019.40852</v>
      </c>
      <c r="H100">
        <v>5021.4031599999998</v>
      </c>
      <c r="I100">
        <v>5015.8376200000002</v>
      </c>
      <c r="K100" s="1">
        <f t="shared" si="3"/>
        <v>46097.541701388887</v>
      </c>
      <c r="L100" s="1">
        <f t="shared" si="4"/>
        <v>46097.541666666664</v>
      </c>
      <c r="M100">
        <f t="shared" si="5"/>
        <v>1773666000</v>
      </c>
    </row>
    <row r="101" spans="1:13" x14ac:dyDescent="0.55000000000000004">
      <c r="A101">
        <v>1773666303</v>
      </c>
      <c r="B101" t="s">
        <v>6</v>
      </c>
      <c r="C101" t="s">
        <v>7</v>
      </c>
      <c r="D101">
        <v>5020.92</v>
      </c>
      <c r="E101">
        <v>5015.57</v>
      </c>
      <c r="F101">
        <v>5019.6021199999996</v>
      </c>
      <c r="G101">
        <v>5019.5053200000002</v>
      </c>
      <c r="H101">
        <v>5022.0582800000002</v>
      </c>
      <c r="I101">
        <v>5016.2990399999999</v>
      </c>
      <c r="K101" s="1">
        <f t="shared" si="3"/>
        <v>46097.545173611114</v>
      </c>
      <c r="L101" s="1">
        <f t="shared" si="4"/>
        <v>46097.545138888891</v>
      </c>
      <c r="M101">
        <f t="shared" si="5"/>
        <v>1773666300</v>
      </c>
    </row>
    <row r="102" spans="1:13" x14ac:dyDescent="0.55000000000000004">
      <c r="A102">
        <v>1773666603</v>
      </c>
      <c r="B102" t="s">
        <v>6</v>
      </c>
      <c r="C102" t="s">
        <v>7</v>
      </c>
      <c r="D102">
        <v>5023.5200000000004</v>
      </c>
      <c r="E102">
        <v>5019.5200000000004</v>
      </c>
      <c r="F102">
        <v>5020.97469</v>
      </c>
      <c r="G102">
        <v>5020.24</v>
      </c>
      <c r="H102">
        <v>5023.5117499999997</v>
      </c>
      <c r="I102">
        <v>5017.3612300000004</v>
      </c>
      <c r="K102" s="1">
        <f t="shared" si="3"/>
        <v>46097.548645833333</v>
      </c>
      <c r="L102" s="1">
        <f t="shared" si="4"/>
        <v>46097.548611111109</v>
      </c>
      <c r="M102">
        <f t="shared" si="5"/>
        <v>1773666600</v>
      </c>
    </row>
    <row r="103" spans="1:13" x14ac:dyDescent="0.55000000000000004">
      <c r="A103">
        <v>1773666903</v>
      </c>
      <c r="B103" t="s">
        <v>6</v>
      </c>
      <c r="C103" t="s">
        <v>7</v>
      </c>
      <c r="D103">
        <v>5030.1499999999996</v>
      </c>
      <c r="E103">
        <v>5022.26</v>
      </c>
      <c r="F103">
        <v>5022.7559799999999</v>
      </c>
      <c r="G103">
        <v>5021.4979899999998</v>
      </c>
      <c r="H103">
        <v>5025.4640099999997</v>
      </c>
      <c r="I103">
        <v>5018.7102100000002</v>
      </c>
      <c r="K103" s="1">
        <f t="shared" si="3"/>
        <v>46097.552118055552</v>
      </c>
      <c r="L103" s="1">
        <f t="shared" si="4"/>
        <v>46097.552083333336</v>
      </c>
      <c r="M103">
        <f t="shared" si="5"/>
        <v>1773666900</v>
      </c>
    </row>
    <row r="104" spans="1:13" x14ac:dyDescent="0.55000000000000004">
      <c r="A104">
        <v>1773667203</v>
      </c>
      <c r="B104" t="s">
        <v>6</v>
      </c>
      <c r="C104" t="s">
        <v>7</v>
      </c>
      <c r="D104">
        <v>5027.05</v>
      </c>
      <c r="E104">
        <v>5023.28</v>
      </c>
      <c r="F104">
        <v>5024.5461500000001</v>
      </c>
      <c r="G104">
        <v>5023.02207</v>
      </c>
      <c r="H104">
        <v>5027.4444400000002</v>
      </c>
      <c r="I104">
        <v>5020.0253000000002</v>
      </c>
      <c r="K104" s="1">
        <f t="shared" si="3"/>
        <v>46097.555590277778</v>
      </c>
      <c r="L104" s="1">
        <f t="shared" si="4"/>
        <v>46097.555555555555</v>
      </c>
      <c r="M104">
        <f t="shared" si="5"/>
        <v>1773667200</v>
      </c>
    </row>
    <row r="105" spans="1:13" x14ac:dyDescent="0.55000000000000004">
      <c r="A105">
        <v>1773667503</v>
      </c>
      <c r="B105" t="s">
        <v>6</v>
      </c>
      <c r="C105" t="s">
        <v>7</v>
      </c>
      <c r="D105">
        <v>5028.0200000000004</v>
      </c>
      <c r="E105">
        <v>5018.6099999999997</v>
      </c>
      <c r="F105">
        <v>5026.1433699999998</v>
      </c>
      <c r="G105">
        <v>5024.5827200000003</v>
      </c>
      <c r="H105">
        <v>5029.2667199999996</v>
      </c>
      <c r="I105">
        <v>5021.10214</v>
      </c>
      <c r="K105" s="1">
        <f t="shared" si="3"/>
        <v>46097.559062500004</v>
      </c>
      <c r="L105" s="1">
        <f t="shared" si="4"/>
        <v>46097.559027777781</v>
      </c>
      <c r="M105">
        <f t="shared" si="5"/>
        <v>1773667500</v>
      </c>
    </row>
    <row r="106" spans="1:13" x14ac:dyDescent="0.55000000000000004">
      <c r="A106">
        <v>1773667803</v>
      </c>
      <c r="B106" t="s">
        <v>6</v>
      </c>
      <c r="C106" t="s">
        <v>7</v>
      </c>
      <c r="D106">
        <v>5029.6099999999997</v>
      </c>
      <c r="E106">
        <v>5018.16</v>
      </c>
      <c r="F106">
        <v>5027.5634799999998</v>
      </c>
      <c r="G106">
        <v>5026.0730999999996</v>
      </c>
      <c r="H106">
        <v>5030.7764200000001</v>
      </c>
      <c r="I106">
        <v>5022.0019499999999</v>
      </c>
      <c r="K106" s="1">
        <f t="shared" si="3"/>
        <v>46097.562534722223</v>
      </c>
      <c r="L106" s="1">
        <f t="shared" si="4"/>
        <v>46097.5625</v>
      </c>
      <c r="M106">
        <f t="shared" si="5"/>
        <v>1773667800</v>
      </c>
    </row>
    <row r="107" spans="1:13" x14ac:dyDescent="0.55000000000000004">
      <c r="A107">
        <v>1773668103</v>
      </c>
      <c r="B107" t="s">
        <v>6</v>
      </c>
      <c r="C107" t="s">
        <v>7</v>
      </c>
      <c r="D107">
        <v>5034.32</v>
      </c>
      <c r="E107">
        <v>5026.4399999999996</v>
      </c>
      <c r="F107">
        <v>5028.6454599999997</v>
      </c>
      <c r="G107">
        <v>5027.3592799999997</v>
      </c>
      <c r="H107">
        <v>5031.92371</v>
      </c>
      <c r="I107">
        <v>5022.8102399999998</v>
      </c>
      <c r="K107" s="1">
        <f t="shared" si="3"/>
        <v>46097.566006944442</v>
      </c>
      <c r="L107" s="1">
        <f t="shared" si="4"/>
        <v>46097.565972222219</v>
      </c>
      <c r="M107">
        <f t="shared" si="5"/>
        <v>1773668100</v>
      </c>
    </row>
    <row r="108" spans="1:13" x14ac:dyDescent="0.55000000000000004">
      <c r="A108">
        <v>1773668403</v>
      </c>
      <c r="B108" t="s">
        <v>6</v>
      </c>
      <c r="C108" t="s">
        <v>7</v>
      </c>
      <c r="D108">
        <v>5033.6000000000004</v>
      </c>
      <c r="E108">
        <v>5022.54</v>
      </c>
      <c r="F108">
        <v>5029.4831700000004</v>
      </c>
      <c r="G108">
        <v>5028.4212200000002</v>
      </c>
      <c r="H108">
        <v>5032.6960399999998</v>
      </c>
      <c r="I108">
        <v>5023.4851099999996</v>
      </c>
      <c r="K108" s="1">
        <f t="shared" si="3"/>
        <v>46097.569479166668</v>
      </c>
      <c r="L108" s="1">
        <f t="shared" si="4"/>
        <v>46097.569444444445</v>
      </c>
      <c r="M108">
        <f t="shared" si="5"/>
        <v>1773668400</v>
      </c>
    </row>
    <row r="109" spans="1:13" x14ac:dyDescent="0.55000000000000004">
      <c r="A109">
        <v>1773668703</v>
      </c>
      <c r="B109" t="s">
        <v>6</v>
      </c>
      <c r="C109" t="s">
        <v>7</v>
      </c>
      <c r="D109">
        <v>5033.54</v>
      </c>
      <c r="E109">
        <v>5024.03</v>
      </c>
      <c r="F109">
        <v>5030.0691699999998</v>
      </c>
      <c r="G109">
        <v>5029.2452000000003</v>
      </c>
      <c r="H109">
        <v>5033.2507400000004</v>
      </c>
      <c r="I109">
        <v>5024.2620800000004</v>
      </c>
      <c r="K109" s="1">
        <f t="shared" si="3"/>
        <v>46097.572951388887</v>
      </c>
      <c r="L109" s="1">
        <f t="shared" si="4"/>
        <v>46097.572916666664</v>
      </c>
      <c r="M109">
        <f t="shared" si="5"/>
        <v>1773668700</v>
      </c>
    </row>
    <row r="110" spans="1:13" x14ac:dyDescent="0.55000000000000004">
      <c r="A110">
        <v>1773669003</v>
      </c>
      <c r="B110" t="s">
        <v>6</v>
      </c>
      <c r="C110" t="s">
        <v>7</v>
      </c>
      <c r="D110">
        <v>5029.6400000000003</v>
      </c>
      <c r="E110">
        <v>5023.91</v>
      </c>
      <c r="F110">
        <v>5030.5057100000004</v>
      </c>
      <c r="G110">
        <v>5029.8754499999995</v>
      </c>
      <c r="H110">
        <v>5033.71029</v>
      </c>
      <c r="I110">
        <v>5025.1764300000004</v>
      </c>
      <c r="K110" s="1">
        <f t="shared" si="3"/>
        <v>46097.576423611114</v>
      </c>
      <c r="L110" s="1">
        <f t="shared" si="4"/>
        <v>46097.576388888891</v>
      </c>
      <c r="M110">
        <f t="shared" si="5"/>
        <v>1773669000</v>
      </c>
    </row>
    <row r="111" spans="1:13" x14ac:dyDescent="0.55000000000000004">
      <c r="A111">
        <v>1773669303</v>
      </c>
      <c r="B111" t="s">
        <v>6</v>
      </c>
      <c r="C111" t="s">
        <v>7</v>
      </c>
      <c r="D111">
        <v>5030.79</v>
      </c>
      <c r="E111">
        <v>5023.1400000000003</v>
      </c>
      <c r="F111">
        <v>5030.7297099999996</v>
      </c>
      <c r="G111">
        <v>5030.3025799999996</v>
      </c>
      <c r="H111">
        <v>5034.1848200000004</v>
      </c>
      <c r="I111">
        <v>5026.1470799999997</v>
      </c>
      <c r="K111" s="1">
        <f t="shared" si="3"/>
        <v>46097.579895833333</v>
      </c>
      <c r="L111" s="1">
        <f t="shared" si="4"/>
        <v>46097.579861111109</v>
      </c>
      <c r="M111">
        <f t="shared" si="5"/>
        <v>1773669300</v>
      </c>
    </row>
    <row r="112" spans="1:13" x14ac:dyDescent="0.55000000000000004">
      <c r="A112">
        <v>1773669603</v>
      </c>
      <c r="B112" t="s">
        <v>6</v>
      </c>
      <c r="C112" t="s">
        <v>7</v>
      </c>
      <c r="D112">
        <v>5034.46</v>
      </c>
      <c r="E112">
        <v>5027.1099999999997</v>
      </c>
      <c r="F112">
        <v>5030.5430500000002</v>
      </c>
      <c r="G112">
        <v>5030.4228199999998</v>
      </c>
      <c r="H112">
        <v>5034.5168599999997</v>
      </c>
      <c r="I112">
        <v>5026.9414299999999</v>
      </c>
      <c r="K112" s="1">
        <f t="shared" si="3"/>
        <v>46097.583368055552</v>
      </c>
      <c r="L112" s="1">
        <f t="shared" si="4"/>
        <v>46097.583333333336</v>
      </c>
      <c r="M112">
        <f t="shared" si="5"/>
        <v>1773669600</v>
      </c>
    </row>
    <row r="113" spans="1:13" x14ac:dyDescent="0.55000000000000004">
      <c r="A113">
        <v>1773669903</v>
      </c>
      <c r="B113" t="s">
        <v>6</v>
      </c>
      <c r="C113" t="s">
        <v>7</v>
      </c>
      <c r="D113">
        <v>5037.8599999999997</v>
      </c>
      <c r="E113">
        <v>5030.13</v>
      </c>
      <c r="F113">
        <v>5029.6501200000002</v>
      </c>
      <c r="G113">
        <v>5030.03647</v>
      </c>
      <c r="H113">
        <v>5034.3452500000003</v>
      </c>
      <c r="I113">
        <v>5027.0826699999998</v>
      </c>
      <c r="K113" s="1">
        <f t="shared" si="3"/>
        <v>46097.586840277778</v>
      </c>
      <c r="L113" s="1">
        <f t="shared" si="4"/>
        <v>46097.586805555555</v>
      </c>
      <c r="M113">
        <f t="shared" si="5"/>
        <v>1773669900</v>
      </c>
    </row>
    <row r="114" spans="1:13" x14ac:dyDescent="0.55000000000000004">
      <c r="A114">
        <v>1773670203</v>
      </c>
      <c r="B114" t="s">
        <v>6</v>
      </c>
      <c r="C114" t="s">
        <v>7</v>
      </c>
      <c r="D114">
        <v>5037.55</v>
      </c>
      <c r="E114">
        <v>5027.58</v>
      </c>
      <c r="F114">
        <v>5027.7127799999998</v>
      </c>
      <c r="G114">
        <v>5028.8746199999996</v>
      </c>
      <c r="H114">
        <v>5033.2362499999999</v>
      </c>
      <c r="I114">
        <v>5026.0856199999998</v>
      </c>
      <c r="K114" s="1">
        <f t="shared" si="3"/>
        <v>46097.590312500004</v>
      </c>
      <c r="L114" s="1">
        <f t="shared" si="4"/>
        <v>46097.590277777781</v>
      </c>
      <c r="M114">
        <f t="shared" si="5"/>
        <v>1773670200</v>
      </c>
    </row>
    <row r="115" spans="1:13" x14ac:dyDescent="0.55000000000000004">
      <c r="A115">
        <v>1773670503</v>
      </c>
      <c r="B115" t="s">
        <v>6</v>
      </c>
      <c r="C115" t="s">
        <v>7</v>
      </c>
      <c r="D115">
        <v>5029.87</v>
      </c>
      <c r="E115">
        <v>5024.29</v>
      </c>
      <c r="F115">
        <v>5024.66165</v>
      </c>
      <c r="G115">
        <v>5026.7681400000001</v>
      </c>
      <c r="H115">
        <v>5030.8971099999999</v>
      </c>
      <c r="I115">
        <v>5023.6788100000003</v>
      </c>
      <c r="K115" s="1">
        <f t="shared" si="3"/>
        <v>46097.593784722223</v>
      </c>
      <c r="L115" s="1">
        <f t="shared" si="4"/>
        <v>46097.59375</v>
      </c>
      <c r="M115">
        <f t="shared" si="5"/>
        <v>1773670500</v>
      </c>
    </row>
    <row r="116" spans="1:13" x14ac:dyDescent="0.55000000000000004">
      <c r="A116">
        <v>1773670803</v>
      </c>
      <c r="B116" t="s">
        <v>6</v>
      </c>
      <c r="C116" t="s">
        <v>7</v>
      </c>
      <c r="D116">
        <v>5028.04</v>
      </c>
      <c r="E116">
        <v>5019.6899999999996</v>
      </c>
      <c r="F116">
        <v>5020.5874199999998</v>
      </c>
      <c r="G116">
        <v>5023.67778</v>
      </c>
      <c r="H116">
        <v>5027.3815400000003</v>
      </c>
      <c r="I116">
        <v>5019.83662</v>
      </c>
      <c r="K116" s="1">
        <f t="shared" si="3"/>
        <v>46097.597256944442</v>
      </c>
      <c r="L116" s="1">
        <f t="shared" si="4"/>
        <v>46097.597222222219</v>
      </c>
      <c r="M116">
        <f t="shared" si="5"/>
        <v>1773670800</v>
      </c>
    </row>
    <row r="117" spans="1:13" x14ac:dyDescent="0.55000000000000004">
      <c r="A117">
        <v>1773671103</v>
      </c>
      <c r="B117" t="s">
        <v>6</v>
      </c>
      <c r="C117" t="s">
        <v>7</v>
      </c>
      <c r="D117">
        <v>5021.8599999999997</v>
      </c>
      <c r="E117">
        <v>5014.79</v>
      </c>
      <c r="F117">
        <v>5015.7708700000003</v>
      </c>
      <c r="G117">
        <v>5019.7243200000003</v>
      </c>
      <c r="H117">
        <v>5022.8286699999999</v>
      </c>
      <c r="I117">
        <v>5014.8260499999997</v>
      </c>
      <c r="K117" s="1">
        <f t="shared" si="3"/>
        <v>46097.600729166668</v>
      </c>
      <c r="L117" s="1">
        <f t="shared" si="4"/>
        <v>46097.600694444445</v>
      </c>
      <c r="M117">
        <f t="shared" si="5"/>
        <v>1773671100</v>
      </c>
    </row>
    <row r="118" spans="1:13" x14ac:dyDescent="0.55000000000000004">
      <c r="A118">
        <v>1773671403</v>
      </c>
      <c r="B118" t="s">
        <v>6</v>
      </c>
      <c r="C118" t="s">
        <v>7</v>
      </c>
      <c r="D118">
        <v>5015.2700000000004</v>
      </c>
      <c r="E118">
        <v>5007.22</v>
      </c>
      <c r="F118">
        <v>5010.7326300000004</v>
      </c>
      <c r="G118">
        <v>5015.22847</v>
      </c>
      <c r="H118">
        <v>5017.6898499999998</v>
      </c>
      <c r="I118">
        <v>5009.1422300000004</v>
      </c>
      <c r="K118" s="1">
        <f t="shared" si="3"/>
        <v>46097.604201388887</v>
      </c>
      <c r="L118" s="1">
        <f t="shared" si="4"/>
        <v>46097.604166666664</v>
      </c>
      <c r="M118">
        <f t="shared" si="5"/>
        <v>1773671400</v>
      </c>
    </row>
    <row r="119" spans="1:13" x14ac:dyDescent="0.55000000000000004">
      <c r="A119">
        <v>1773671703</v>
      </c>
      <c r="B119" t="s">
        <v>6</v>
      </c>
      <c r="C119" t="s">
        <v>7</v>
      </c>
      <c r="D119">
        <v>5013.45</v>
      </c>
      <c r="E119">
        <v>5006.42</v>
      </c>
      <c r="F119">
        <v>5005.9778200000001</v>
      </c>
      <c r="G119">
        <v>5010.6031499999999</v>
      </c>
      <c r="H119">
        <v>5012.5284199999996</v>
      </c>
      <c r="I119">
        <v>5003.4705899999999</v>
      </c>
      <c r="K119" s="1">
        <f t="shared" si="3"/>
        <v>46097.607673611114</v>
      </c>
      <c r="L119" s="1">
        <f t="shared" si="4"/>
        <v>46097.607638888891</v>
      </c>
      <c r="M119">
        <f t="shared" si="5"/>
        <v>1773671700</v>
      </c>
    </row>
    <row r="120" spans="1:13" x14ac:dyDescent="0.55000000000000004">
      <c r="A120">
        <v>1773672003</v>
      </c>
      <c r="B120" t="s">
        <v>6</v>
      </c>
      <c r="C120" t="s">
        <v>7</v>
      </c>
      <c r="D120">
        <v>5009.6099999999997</v>
      </c>
      <c r="E120">
        <v>5000.47</v>
      </c>
      <c r="F120">
        <v>5002.0070299999998</v>
      </c>
      <c r="G120">
        <v>5006.3050899999998</v>
      </c>
      <c r="H120">
        <v>5007.8273399999998</v>
      </c>
      <c r="I120">
        <v>4998.3556099999996</v>
      </c>
      <c r="K120" s="1">
        <f t="shared" si="3"/>
        <v>46097.611145833333</v>
      </c>
      <c r="L120" s="1">
        <f t="shared" si="4"/>
        <v>46097.611111111109</v>
      </c>
      <c r="M120">
        <f t="shared" si="5"/>
        <v>1773672000</v>
      </c>
    </row>
    <row r="121" spans="1:13" x14ac:dyDescent="0.55000000000000004">
      <c r="A121">
        <v>1773672303</v>
      </c>
      <c r="B121" t="s">
        <v>6</v>
      </c>
      <c r="C121" t="s">
        <v>7</v>
      </c>
      <c r="D121">
        <v>5002.51</v>
      </c>
      <c r="E121">
        <v>4988.0600000000004</v>
      </c>
      <c r="F121">
        <v>4999.1951799999997</v>
      </c>
      <c r="G121">
        <v>5002.7501300000004</v>
      </c>
      <c r="H121">
        <v>5004.0333799999999</v>
      </c>
      <c r="I121">
        <v>4994.3687499999996</v>
      </c>
      <c r="K121" s="1">
        <f t="shared" si="3"/>
        <v>46097.614618055552</v>
      </c>
      <c r="L121" s="1">
        <f t="shared" si="4"/>
        <v>46097.614583333336</v>
      </c>
      <c r="M121">
        <f t="shared" si="5"/>
        <v>1773672300</v>
      </c>
    </row>
    <row r="122" spans="1:13" x14ac:dyDescent="0.55000000000000004">
      <c r="A122">
        <v>1773672603</v>
      </c>
      <c r="B122" t="s">
        <v>6</v>
      </c>
      <c r="C122" t="s">
        <v>7</v>
      </c>
      <c r="D122">
        <v>4999.6499999999996</v>
      </c>
      <c r="E122">
        <v>4991.37</v>
      </c>
      <c r="F122">
        <v>4997.6380300000001</v>
      </c>
      <c r="G122">
        <v>5000.1940800000002</v>
      </c>
      <c r="H122">
        <v>5001.5120800000004</v>
      </c>
      <c r="I122">
        <v>4992.0105800000001</v>
      </c>
      <c r="K122" s="1">
        <f t="shared" si="3"/>
        <v>46097.618090277778</v>
      </c>
      <c r="L122" s="1">
        <f t="shared" si="4"/>
        <v>46097.618055555555</v>
      </c>
      <c r="M122">
        <f t="shared" si="5"/>
        <v>1773672600</v>
      </c>
    </row>
    <row r="123" spans="1:13" x14ac:dyDescent="0.55000000000000004">
      <c r="A123">
        <v>1773672903</v>
      </c>
      <c r="B123" t="s">
        <v>6</v>
      </c>
      <c r="C123" t="s">
        <v>7</v>
      </c>
      <c r="D123">
        <v>5000.8500000000004</v>
      </c>
      <c r="E123">
        <v>4991.78</v>
      </c>
      <c r="F123">
        <v>4997.2780000000002</v>
      </c>
      <c r="G123">
        <v>4998.7360399999998</v>
      </c>
      <c r="H123">
        <v>5000.3170499999997</v>
      </c>
      <c r="I123">
        <v>4991.14329</v>
      </c>
      <c r="K123" s="1">
        <f t="shared" si="3"/>
        <v>46097.621562500004</v>
      </c>
      <c r="L123" s="1">
        <f t="shared" si="4"/>
        <v>46097.621527777781</v>
      </c>
      <c r="M123">
        <f t="shared" si="5"/>
        <v>1773672900</v>
      </c>
    </row>
    <row r="124" spans="1:13" x14ac:dyDescent="0.55000000000000004">
      <c r="A124">
        <v>1773673203</v>
      </c>
      <c r="B124" t="s">
        <v>6</v>
      </c>
      <c r="C124" t="s">
        <v>7</v>
      </c>
      <c r="D124">
        <v>5002.26</v>
      </c>
      <c r="E124">
        <v>4992.49</v>
      </c>
      <c r="F124">
        <v>4997.7426999999998</v>
      </c>
      <c r="G124">
        <v>4998.2393700000002</v>
      </c>
      <c r="H124">
        <v>5000.1882100000003</v>
      </c>
      <c r="I124">
        <v>4991.4478399999998</v>
      </c>
      <c r="K124" s="1">
        <f t="shared" si="3"/>
        <v>46097.625034722223</v>
      </c>
      <c r="L124" s="1">
        <f t="shared" si="4"/>
        <v>46097.625</v>
      </c>
      <c r="M124">
        <f t="shared" si="5"/>
        <v>1773673200</v>
      </c>
    </row>
    <row r="125" spans="1:13" x14ac:dyDescent="0.55000000000000004">
      <c r="A125">
        <v>1773673503</v>
      </c>
      <c r="B125" t="s">
        <v>6</v>
      </c>
      <c r="C125" t="s">
        <v>7</v>
      </c>
      <c r="D125">
        <v>4999.3500000000004</v>
      </c>
      <c r="E125">
        <v>4993.2299999999996</v>
      </c>
      <c r="F125">
        <v>4998.55566</v>
      </c>
      <c r="G125">
        <v>4998.3975200000004</v>
      </c>
      <c r="H125">
        <v>5000.7231599999996</v>
      </c>
      <c r="I125">
        <v>4992.4342299999998</v>
      </c>
      <c r="K125" s="1">
        <f t="shared" si="3"/>
        <v>46097.628506944442</v>
      </c>
      <c r="L125" s="1">
        <f t="shared" si="4"/>
        <v>46097.628472222219</v>
      </c>
      <c r="M125">
        <f t="shared" si="5"/>
        <v>1773673500</v>
      </c>
    </row>
    <row r="126" spans="1:13" x14ac:dyDescent="0.55000000000000004">
      <c r="A126">
        <v>1773673803</v>
      </c>
      <c r="B126" t="s">
        <v>6</v>
      </c>
      <c r="C126" t="s">
        <v>7</v>
      </c>
      <c r="D126">
        <v>4998.5600000000004</v>
      </c>
      <c r="E126">
        <v>4990.6000000000004</v>
      </c>
      <c r="F126">
        <v>4999.32096</v>
      </c>
      <c r="G126">
        <v>4998.8592399999998</v>
      </c>
      <c r="H126">
        <v>5001.5585700000001</v>
      </c>
      <c r="I126">
        <v>4993.5724700000001</v>
      </c>
      <c r="K126" s="1">
        <f t="shared" si="3"/>
        <v>46097.631979166668</v>
      </c>
      <c r="L126" s="1">
        <f t="shared" si="4"/>
        <v>46097.631944444445</v>
      </c>
      <c r="M126">
        <f t="shared" si="5"/>
        <v>1773673800</v>
      </c>
    </row>
    <row r="127" spans="1:13" x14ac:dyDescent="0.55000000000000004">
      <c r="A127">
        <v>1773674103</v>
      </c>
      <c r="B127" t="s">
        <v>6</v>
      </c>
      <c r="C127" t="s">
        <v>7</v>
      </c>
      <c r="D127">
        <v>5004.6499999999996</v>
      </c>
      <c r="E127">
        <v>4997.82</v>
      </c>
      <c r="F127">
        <v>4999.6685600000001</v>
      </c>
      <c r="G127">
        <v>4999.2638999999999</v>
      </c>
      <c r="H127">
        <v>5002.3016299999999</v>
      </c>
      <c r="I127">
        <v>4994.4832500000002</v>
      </c>
      <c r="K127" s="1">
        <f t="shared" si="3"/>
        <v>46097.635451388887</v>
      </c>
      <c r="L127" s="1">
        <f t="shared" si="4"/>
        <v>46097.635416666664</v>
      </c>
      <c r="M127">
        <f t="shared" si="5"/>
        <v>1773674100</v>
      </c>
    </row>
    <row r="128" spans="1:13" x14ac:dyDescent="0.55000000000000004">
      <c r="A128">
        <v>1773674403</v>
      </c>
      <c r="B128" t="s">
        <v>6</v>
      </c>
      <c r="C128" t="s">
        <v>7</v>
      </c>
      <c r="D128">
        <v>5005.6400000000003</v>
      </c>
      <c r="E128">
        <v>5000.93</v>
      </c>
      <c r="F128">
        <v>4999.2914099999998</v>
      </c>
      <c r="G128">
        <v>4999.27765</v>
      </c>
      <c r="H128">
        <v>5002.5138399999996</v>
      </c>
      <c r="I128">
        <v>4994.7367100000001</v>
      </c>
      <c r="K128" s="1">
        <f t="shared" si="3"/>
        <v>46097.638923611114</v>
      </c>
      <c r="L128" s="1">
        <f t="shared" si="4"/>
        <v>46097.638888888891</v>
      </c>
      <c r="M128">
        <f t="shared" si="5"/>
        <v>1773674400</v>
      </c>
    </row>
    <row r="129" spans="1:13" x14ac:dyDescent="0.55000000000000004">
      <c r="A129">
        <v>1773674703</v>
      </c>
      <c r="B129" t="s">
        <v>6</v>
      </c>
      <c r="C129" t="s">
        <v>7</v>
      </c>
      <c r="D129">
        <v>5001.47</v>
      </c>
      <c r="E129">
        <v>4985.54</v>
      </c>
      <c r="F129">
        <v>4998.2932000000001</v>
      </c>
      <c r="G129">
        <v>4998.7854299999999</v>
      </c>
      <c r="H129">
        <v>5002.0682699999998</v>
      </c>
      <c r="I129">
        <v>4994.2232400000003</v>
      </c>
      <c r="K129" s="1">
        <f t="shared" si="3"/>
        <v>46097.642395833333</v>
      </c>
      <c r="L129" s="1">
        <f t="shared" si="4"/>
        <v>46097.642361111109</v>
      </c>
      <c r="M129">
        <f t="shared" si="5"/>
        <v>1773674700</v>
      </c>
    </row>
    <row r="130" spans="1:13" x14ac:dyDescent="0.55000000000000004">
      <c r="A130">
        <v>1773675003</v>
      </c>
      <c r="B130" t="s">
        <v>6</v>
      </c>
      <c r="C130" t="s">
        <v>7</v>
      </c>
      <c r="D130">
        <v>4995.76</v>
      </c>
      <c r="E130">
        <v>4990.72</v>
      </c>
      <c r="F130">
        <v>4997.06232</v>
      </c>
      <c r="G130">
        <v>4997.9238699999996</v>
      </c>
      <c r="H130">
        <v>5001.1264799999999</v>
      </c>
      <c r="I130">
        <v>4993.4304099999999</v>
      </c>
      <c r="K130" s="1">
        <f t="shared" si="3"/>
        <v>46097.645868055552</v>
      </c>
      <c r="L130" s="1">
        <f t="shared" si="4"/>
        <v>46097.645833333336</v>
      </c>
      <c r="M130">
        <f t="shared" si="5"/>
        <v>1773675000</v>
      </c>
    </row>
    <row r="131" spans="1:13" x14ac:dyDescent="0.55000000000000004">
      <c r="A131">
        <v>1773675303</v>
      </c>
      <c r="B131" t="s">
        <v>6</v>
      </c>
      <c r="C131" t="s">
        <v>7</v>
      </c>
      <c r="D131">
        <v>5002.13</v>
      </c>
      <c r="E131">
        <v>4995.2700000000004</v>
      </c>
      <c r="F131">
        <v>4995.7580399999997</v>
      </c>
      <c r="G131">
        <v>4996.8409600000005</v>
      </c>
      <c r="H131">
        <v>5000.0071200000002</v>
      </c>
      <c r="I131">
        <v>4992.4661100000003</v>
      </c>
      <c r="K131" s="1">
        <f t="shared" ref="K131:K194" si="6">(A131/86400)+25569</f>
        <v>46097.649340277778</v>
      </c>
      <c r="L131" s="1">
        <f t="shared" ref="L131:L194" si="7">CEILING(INT(K131*1440)/1440*288,1)/288</f>
        <v>46097.649305555555</v>
      </c>
      <c r="M131">
        <f t="shared" ref="M131:M194" si="8">MROUND((L131-25569)*86400,300)</f>
        <v>1773675300</v>
      </c>
    </row>
    <row r="132" spans="1:13" x14ac:dyDescent="0.55000000000000004">
      <c r="A132">
        <v>1773675603</v>
      </c>
      <c r="B132" t="s">
        <v>6</v>
      </c>
      <c r="C132" t="s">
        <v>7</v>
      </c>
      <c r="D132">
        <v>5003.47</v>
      </c>
      <c r="E132">
        <v>4996.7</v>
      </c>
      <c r="F132">
        <v>4994.4537600000003</v>
      </c>
      <c r="G132">
        <v>4995.6473599999999</v>
      </c>
      <c r="H132">
        <v>4998.7856700000002</v>
      </c>
      <c r="I132">
        <v>4991.4555099999998</v>
      </c>
      <c r="K132" s="1">
        <f t="shared" si="6"/>
        <v>46097.652812500004</v>
      </c>
      <c r="L132" s="1">
        <f t="shared" si="7"/>
        <v>46097.652777777781</v>
      </c>
      <c r="M132">
        <f t="shared" si="8"/>
        <v>1773675600</v>
      </c>
    </row>
    <row r="133" spans="1:13" x14ac:dyDescent="0.55000000000000004">
      <c r="A133">
        <v>1773675903</v>
      </c>
      <c r="B133" t="s">
        <v>6</v>
      </c>
      <c r="C133" t="s">
        <v>7</v>
      </c>
      <c r="D133">
        <v>4999.41</v>
      </c>
      <c r="E133">
        <v>4993.47</v>
      </c>
      <c r="F133">
        <v>4993.3705399999999</v>
      </c>
      <c r="G133">
        <v>4994.5089500000004</v>
      </c>
      <c r="H133">
        <v>4997.6247700000004</v>
      </c>
      <c r="I133">
        <v>4990.52063</v>
      </c>
      <c r="K133" s="1">
        <f t="shared" si="6"/>
        <v>46097.656284722223</v>
      </c>
      <c r="L133" s="1">
        <f t="shared" si="7"/>
        <v>46097.65625</v>
      </c>
      <c r="M133">
        <f t="shared" si="8"/>
        <v>1773675900</v>
      </c>
    </row>
    <row r="134" spans="1:13" x14ac:dyDescent="0.55000000000000004">
      <c r="A134">
        <v>1773676203</v>
      </c>
      <c r="B134" t="s">
        <v>6</v>
      </c>
      <c r="C134" t="s">
        <v>7</v>
      </c>
      <c r="D134">
        <v>4995.26</v>
      </c>
      <c r="E134">
        <v>4986.28</v>
      </c>
      <c r="F134">
        <v>4992.5670099999998</v>
      </c>
      <c r="G134">
        <v>4993.5379800000001</v>
      </c>
      <c r="H134">
        <v>4996.7254499999999</v>
      </c>
      <c r="I134">
        <v>4989.8057699999999</v>
      </c>
      <c r="K134" s="1">
        <f t="shared" si="6"/>
        <v>46097.659756944442</v>
      </c>
      <c r="L134" s="1">
        <f t="shared" si="7"/>
        <v>46097.659722222219</v>
      </c>
      <c r="M134">
        <f t="shared" si="8"/>
        <v>1773676200</v>
      </c>
    </row>
    <row r="135" spans="1:13" x14ac:dyDescent="0.55000000000000004">
      <c r="A135">
        <v>1773676503</v>
      </c>
      <c r="B135" t="s">
        <v>6</v>
      </c>
      <c r="C135" t="s">
        <v>7</v>
      </c>
      <c r="D135">
        <v>4990.26</v>
      </c>
      <c r="E135">
        <v>4984.0200000000004</v>
      </c>
      <c r="F135">
        <v>4992.0883400000002</v>
      </c>
      <c r="G135">
        <v>4992.8131599999997</v>
      </c>
      <c r="H135">
        <v>4996.1744200000003</v>
      </c>
      <c r="I135">
        <v>4989.4152299999996</v>
      </c>
      <c r="K135" s="1">
        <f t="shared" si="6"/>
        <v>46097.663229166668</v>
      </c>
      <c r="L135" s="1">
        <f t="shared" si="7"/>
        <v>46097.663194444445</v>
      </c>
      <c r="M135">
        <f t="shared" si="8"/>
        <v>1773676500</v>
      </c>
    </row>
    <row r="136" spans="1:13" x14ac:dyDescent="0.55000000000000004">
      <c r="A136">
        <v>1773676803</v>
      </c>
      <c r="B136" t="s">
        <v>6</v>
      </c>
      <c r="C136" t="s">
        <v>7</v>
      </c>
      <c r="D136">
        <v>4992.68</v>
      </c>
      <c r="E136">
        <v>4985.78</v>
      </c>
      <c r="F136">
        <v>4991.7565800000002</v>
      </c>
      <c r="G136">
        <v>4992.2848700000004</v>
      </c>
      <c r="H136">
        <v>4995.9144500000002</v>
      </c>
      <c r="I136">
        <v>4989.2050099999997</v>
      </c>
      <c r="K136" s="1">
        <f t="shared" si="6"/>
        <v>46097.666701388887</v>
      </c>
      <c r="L136" s="1">
        <f t="shared" si="7"/>
        <v>46097.666666666664</v>
      </c>
      <c r="M136">
        <f t="shared" si="8"/>
        <v>1773676800</v>
      </c>
    </row>
    <row r="137" spans="1:13" x14ac:dyDescent="0.55000000000000004">
      <c r="A137">
        <v>1773677103</v>
      </c>
      <c r="B137" t="s">
        <v>6</v>
      </c>
      <c r="C137" t="s">
        <v>7</v>
      </c>
      <c r="D137">
        <v>4996.51</v>
      </c>
      <c r="E137">
        <v>4988.53</v>
      </c>
      <c r="F137">
        <v>4991.2443199999998</v>
      </c>
      <c r="G137">
        <v>4991.7646000000004</v>
      </c>
      <c r="H137">
        <v>4995.6163200000001</v>
      </c>
      <c r="I137">
        <v>4988.8409300000003</v>
      </c>
      <c r="K137" s="1">
        <f t="shared" si="6"/>
        <v>46097.670173611114</v>
      </c>
      <c r="L137" s="1">
        <f t="shared" si="7"/>
        <v>46097.670138888891</v>
      </c>
      <c r="M137">
        <f t="shared" si="8"/>
        <v>1773677100</v>
      </c>
    </row>
    <row r="138" spans="1:13" x14ac:dyDescent="0.55000000000000004">
      <c r="A138">
        <v>1773677403</v>
      </c>
      <c r="B138" t="s">
        <v>6</v>
      </c>
      <c r="C138" t="s">
        <v>7</v>
      </c>
      <c r="D138">
        <v>4998.8999999999996</v>
      </c>
      <c r="E138">
        <v>4993</v>
      </c>
      <c r="F138">
        <v>4990.2293200000004</v>
      </c>
      <c r="G138">
        <v>4990.9969600000004</v>
      </c>
      <c r="H138">
        <v>4994.9152100000001</v>
      </c>
      <c r="I138">
        <v>4987.9858100000001</v>
      </c>
      <c r="K138" s="1">
        <f t="shared" si="6"/>
        <v>46097.673645833333</v>
      </c>
      <c r="L138" s="1">
        <f t="shared" si="7"/>
        <v>46097.673611111109</v>
      </c>
      <c r="M138">
        <f t="shared" si="8"/>
        <v>1773677400</v>
      </c>
    </row>
    <row r="139" spans="1:13" x14ac:dyDescent="0.55000000000000004">
      <c r="A139">
        <v>1773677703</v>
      </c>
      <c r="B139" t="s">
        <v>6</v>
      </c>
      <c r="C139" t="s">
        <v>7</v>
      </c>
      <c r="D139">
        <v>4998.1000000000004</v>
      </c>
      <c r="E139">
        <v>4992.84</v>
      </c>
      <c r="F139">
        <v>4988.5927799999999</v>
      </c>
      <c r="G139">
        <v>4989.7948699999997</v>
      </c>
      <c r="H139">
        <v>4993.6140699999996</v>
      </c>
      <c r="I139">
        <v>4986.4350199999999</v>
      </c>
      <c r="K139" s="1">
        <f t="shared" si="6"/>
        <v>46097.677118055552</v>
      </c>
      <c r="L139" s="1">
        <f t="shared" si="7"/>
        <v>46097.677083333336</v>
      </c>
      <c r="M139">
        <f t="shared" si="8"/>
        <v>1773677700</v>
      </c>
    </row>
    <row r="140" spans="1:13" x14ac:dyDescent="0.55000000000000004">
      <c r="A140">
        <v>1773678003</v>
      </c>
      <c r="B140" t="s">
        <v>6</v>
      </c>
      <c r="C140" t="s">
        <v>7</v>
      </c>
      <c r="D140">
        <v>4994.13</v>
      </c>
      <c r="E140">
        <v>4987.3900000000003</v>
      </c>
      <c r="F140">
        <v>4986.6049999999996</v>
      </c>
      <c r="G140">
        <v>4988.1999299999998</v>
      </c>
      <c r="H140">
        <v>4991.79054</v>
      </c>
      <c r="I140">
        <v>4984.3171400000001</v>
      </c>
      <c r="K140" s="1">
        <f t="shared" si="6"/>
        <v>46097.680590277778</v>
      </c>
      <c r="L140" s="1">
        <f t="shared" si="7"/>
        <v>46097.680555555555</v>
      </c>
      <c r="M140">
        <f t="shared" si="8"/>
        <v>1773678000</v>
      </c>
    </row>
    <row r="141" spans="1:13" x14ac:dyDescent="0.55000000000000004">
      <c r="A141">
        <v>1773678303</v>
      </c>
      <c r="B141" t="s">
        <v>6</v>
      </c>
      <c r="C141" t="s">
        <v>7</v>
      </c>
      <c r="D141">
        <v>4988.1099999999997</v>
      </c>
      <c r="E141">
        <v>4978.28</v>
      </c>
      <c r="F141">
        <v>4984.76937</v>
      </c>
      <c r="G141">
        <v>4986.4846500000003</v>
      </c>
      <c r="H141">
        <v>4989.8047800000004</v>
      </c>
      <c r="I141">
        <v>4982.1131599999999</v>
      </c>
      <c r="K141" s="1">
        <f t="shared" si="6"/>
        <v>46097.684062500004</v>
      </c>
      <c r="L141" s="1">
        <f t="shared" si="7"/>
        <v>46097.684027777781</v>
      </c>
      <c r="M141">
        <f t="shared" si="8"/>
        <v>1773678300</v>
      </c>
    </row>
    <row r="142" spans="1:13" x14ac:dyDescent="0.55000000000000004">
      <c r="A142">
        <v>1773678603</v>
      </c>
      <c r="B142" t="s">
        <v>6</v>
      </c>
      <c r="C142" t="s">
        <v>7</v>
      </c>
      <c r="D142">
        <v>4982.6899999999996</v>
      </c>
      <c r="E142">
        <v>4975.93</v>
      </c>
      <c r="F142">
        <v>4983.68055</v>
      </c>
      <c r="G142">
        <v>4985.0825999999997</v>
      </c>
      <c r="H142">
        <v>4988.1851900000001</v>
      </c>
      <c r="I142">
        <v>4980.5067399999998</v>
      </c>
      <c r="K142" s="1">
        <f t="shared" si="6"/>
        <v>46097.687534722223</v>
      </c>
      <c r="L142" s="1">
        <f t="shared" si="7"/>
        <v>46097.6875</v>
      </c>
      <c r="M142">
        <f t="shared" si="8"/>
        <v>1773678600</v>
      </c>
    </row>
    <row r="143" spans="1:13" x14ac:dyDescent="0.55000000000000004">
      <c r="A143">
        <v>1773678903</v>
      </c>
      <c r="B143" t="s">
        <v>6</v>
      </c>
      <c r="C143" t="s">
        <v>7</v>
      </c>
      <c r="D143">
        <v>4984.37</v>
      </c>
      <c r="E143">
        <v>4974.26</v>
      </c>
      <c r="F143">
        <v>4983.7540300000001</v>
      </c>
      <c r="G143">
        <v>4984.41831</v>
      </c>
      <c r="H143">
        <v>4987.4298399999998</v>
      </c>
      <c r="I143">
        <v>4979.9766399999999</v>
      </c>
      <c r="K143" s="1">
        <f t="shared" si="6"/>
        <v>46097.691006944442</v>
      </c>
      <c r="L143" s="1">
        <f t="shared" si="7"/>
        <v>46097.690972222219</v>
      </c>
      <c r="M143">
        <f t="shared" si="8"/>
        <v>1773678900</v>
      </c>
    </row>
    <row r="144" spans="1:13" x14ac:dyDescent="0.55000000000000004">
      <c r="A144">
        <v>1773679203</v>
      </c>
      <c r="B144" t="s">
        <v>6</v>
      </c>
      <c r="C144" t="s">
        <v>7</v>
      </c>
      <c r="D144">
        <v>4989.79</v>
      </c>
      <c r="E144">
        <v>4983.5200000000004</v>
      </c>
      <c r="F144">
        <v>4984.9486699999998</v>
      </c>
      <c r="G144">
        <v>4984.6834900000003</v>
      </c>
      <c r="H144">
        <v>4987.7563300000002</v>
      </c>
      <c r="I144">
        <v>4980.8135499999999</v>
      </c>
      <c r="K144" s="1">
        <f t="shared" si="6"/>
        <v>46097.694479166668</v>
      </c>
      <c r="L144" s="1">
        <f t="shared" si="7"/>
        <v>46097.694444444445</v>
      </c>
      <c r="M144">
        <f t="shared" si="8"/>
        <v>1773679200</v>
      </c>
    </row>
    <row r="145" spans="1:13" x14ac:dyDescent="0.55000000000000004">
      <c r="A145">
        <v>1773679503</v>
      </c>
      <c r="B145" t="s">
        <v>6</v>
      </c>
      <c r="C145" t="s">
        <v>7</v>
      </c>
      <c r="D145">
        <v>4990.7</v>
      </c>
      <c r="E145">
        <v>4983.32</v>
      </c>
      <c r="F145">
        <v>4987.1284400000004</v>
      </c>
      <c r="G145">
        <v>4985.9059699999998</v>
      </c>
      <c r="H145">
        <v>4989.11355</v>
      </c>
      <c r="I145">
        <v>4982.8146100000004</v>
      </c>
      <c r="K145" s="1">
        <f t="shared" si="6"/>
        <v>46097.697951388887</v>
      </c>
      <c r="L145" s="1">
        <f t="shared" si="7"/>
        <v>46097.697916666664</v>
      </c>
      <c r="M145">
        <f t="shared" si="8"/>
        <v>1773679500</v>
      </c>
    </row>
    <row r="146" spans="1:13" x14ac:dyDescent="0.55000000000000004">
      <c r="A146">
        <v>1773679803</v>
      </c>
      <c r="B146" t="s">
        <v>6</v>
      </c>
      <c r="C146" t="s">
        <v>7</v>
      </c>
      <c r="D146">
        <v>4992.93</v>
      </c>
      <c r="E146">
        <v>4989.72</v>
      </c>
      <c r="F146">
        <v>4989.9690600000004</v>
      </c>
      <c r="G146">
        <v>4987.9375099999997</v>
      </c>
      <c r="H146">
        <v>4991.3786300000002</v>
      </c>
      <c r="I146">
        <v>4985.7584500000003</v>
      </c>
      <c r="K146" s="1">
        <f t="shared" si="6"/>
        <v>46097.701423611114</v>
      </c>
      <c r="L146" s="1">
        <f t="shared" si="7"/>
        <v>46097.701388888891</v>
      </c>
      <c r="M146">
        <f t="shared" si="8"/>
        <v>1773679800</v>
      </c>
    </row>
    <row r="147" spans="1:13" x14ac:dyDescent="0.55000000000000004">
      <c r="A147">
        <v>1773680103</v>
      </c>
      <c r="B147" t="s">
        <v>6</v>
      </c>
      <c r="C147" t="s">
        <v>7</v>
      </c>
      <c r="D147">
        <v>4992.74</v>
      </c>
      <c r="E147">
        <v>4989.1499999999996</v>
      </c>
      <c r="F147">
        <v>4993.0121600000002</v>
      </c>
      <c r="G147">
        <v>4990.4748300000001</v>
      </c>
      <c r="H147">
        <v>4994.2039999999997</v>
      </c>
      <c r="I147">
        <v>4989.0908200000003</v>
      </c>
      <c r="K147" s="1">
        <f t="shared" si="6"/>
        <v>46097.704895833333</v>
      </c>
      <c r="L147" s="1">
        <f t="shared" si="7"/>
        <v>46097.704861111109</v>
      </c>
      <c r="M147">
        <f t="shared" si="8"/>
        <v>1773680100</v>
      </c>
    </row>
    <row r="148" spans="1:13" x14ac:dyDescent="0.55000000000000004">
      <c r="A148">
        <v>1773680403</v>
      </c>
      <c r="B148" t="s">
        <v>6</v>
      </c>
      <c r="C148" t="s">
        <v>7</v>
      </c>
      <c r="D148">
        <v>4997.09</v>
      </c>
      <c r="E148">
        <v>4990.57</v>
      </c>
      <c r="F148">
        <v>4995.8411500000002</v>
      </c>
      <c r="G148">
        <v>4993.1579899999997</v>
      </c>
      <c r="H148">
        <v>4997.1756500000001</v>
      </c>
      <c r="I148">
        <v>4992.32881</v>
      </c>
      <c r="K148" s="1">
        <f t="shared" si="6"/>
        <v>46097.708368055552</v>
      </c>
      <c r="L148" s="1">
        <f t="shared" si="7"/>
        <v>46097.708333333336</v>
      </c>
      <c r="M148">
        <f t="shared" si="8"/>
        <v>1773680400</v>
      </c>
    </row>
    <row r="149" spans="1:13" x14ac:dyDescent="0.55000000000000004">
      <c r="A149">
        <v>1773680703</v>
      </c>
      <c r="B149" t="s">
        <v>6</v>
      </c>
      <c r="C149" t="s">
        <v>7</v>
      </c>
      <c r="D149">
        <v>4997.12</v>
      </c>
      <c r="E149">
        <v>4993.58</v>
      </c>
      <c r="F149">
        <v>4997.9479199999996</v>
      </c>
      <c r="G149">
        <v>4995.5529500000002</v>
      </c>
      <c r="H149">
        <v>4999.7258499999998</v>
      </c>
      <c r="I149">
        <v>4994.9559499999996</v>
      </c>
      <c r="K149" s="1">
        <f t="shared" si="6"/>
        <v>46097.711840277778</v>
      </c>
      <c r="L149" s="1">
        <f t="shared" si="7"/>
        <v>46097.711805555555</v>
      </c>
      <c r="M149">
        <f t="shared" si="8"/>
        <v>1773680700</v>
      </c>
    </row>
    <row r="150" spans="1:13" x14ac:dyDescent="0.55000000000000004">
      <c r="A150">
        <v>1773681003</v>
      </c>
      <c r="B150" t="s">
        <v>6</v>
      </c>
      <c r="C150" t="s">
        <v>7</v>
      </c>
      <c r="D150">
        <v>5003.88</v>
      </c>
      <c r="E150">
        <v>4996.1499999999996</v>
      </c>
      <c r="F150">
        <v>4998.9409800000003</v>
      </c>
      <c r="G150">
        <v>4997.2469700000001</v>
      </c>
      <c r="H150">
        <v>5001.4272199999996</v>
      </c>
      <c r="I150">
        <v>4996.5114299999996</v>
      </c>
      <c r="K150" s="1">
        <f t="shared" si="6"/>
        <v>46097.715312500004</v>
      </c>
      <c r="L150" s="1">
        <f t="shared" si="7"/>
        <v>46097.715277777781</v>
      </c>
      <c r="M150">
        <f t="shared" si="8"/>
        <v>1773681000</v>
      </c>
    </row>
    <row r="151" spans="1:13" x14ac:dyDescent="0.55000000000000004">
      <c r="A151">
        <v>1773681303</v>
      </c>
      <c r="B151" t="s">
        <v>6</v>
      </c>
      <c r="C151" t="s">
        <v>7</v>
      </c>
      <c r="D151">
        <v>5002.99</v>
      </c>
      <c r="E151">
        <v>4999.9799999999996</v>
      </c>
      <c r="F151">
        <v>4998.5766100000001</v>
      </c>
      <c r="G151">
        <v>4997.9117900000001</v>
      </c>
      <c r="H151">
        <v>5001.8592600000002</v>
      </c>
      <c r="I151">
        <v>4996.7459399999998</v>
      </c>
      <c r="K151" s="1">
        <f t="shared" si="6"/>
        <v>46097.718784722223</v>
      </c>
      <c r="L151" s="1">
        <f t="shared" si="7"/>
        <v>46097.71875</v>
      </c>
      <c r="M151">
        <f t="shared" si="8"/>
        <v>1773681300</v>
      </c>
    </row>
    <row r="152" spans="1:13" x14ac:dyDescent="0.55000000000000004">
      <c r="A152">
        <v>1773681603</v>
      </c>
      <c r="B152" t="s">
        <v>6</v>
      </c>
      <c r="C152" t="s">
        <v>7</v>
      </c>
      <c r="D152">
        <v>5001.7</v>
      </c>
      <c r="E152">
        <v>4996.71</v>
      </c>
      <c r="F152">
        <v>4996.99305</v>
      </c>
      <c r="G152">
        <v>4997.4524199999996</v>
      </c>
      <c r="H152">
        <v>5001.0173100000002</v>
      </c>
      <c r="I152">
        <v>4995.6346400000002</v>
      </c>
      <c r="K152" s="1">
        <f t="shared" si="6"/>
        <v>46097.722256944442</v>
      </c>
      <c r="L152" s="1">
        <f t="shared" si="7"/>
        <v>46097.722222222219</v>
      </c>
      <c r="M152">
        <f t="shared" si="8"/>
        <v>1773681600</v>
      </c>
    </row>
    <row r="153" spans="1:13" x14ac:dyDescent="0.55000000000000004">
      <c r="A153">
        <v>1773681903</v>
      </c>
      <c r="B153" t="s">
        <v>6</v>
      </c>
      <c r="C153" t="s">
        <v>7</v>
      </c>
      <c r="D153">
        <v>5001.84</v>
      </c>
      <c r="E153">
        <v>4994.8999999999996</v>
      </c>
      <c r="F153">
        <v>4994.6084700000001</v>
      </c>
      <c r="G153">
        <v>4996.0304400000005</v>
      </c>
      <c r="H153">
        <v>4999.1289999999999</v>
      </c>
      <c r="I153">
        <v>4993.5190599999996</v>
      </c>
      <c r="K153" s="1">
        <f t="shared" si="6"/>
        <v>46097.725729166668</v>
      </c>
      <c r="L153" s="1">
        <f t="shared" si="7"/>
        <v>46097.725694444445</v>
      </c>
      <c r="M153">
        <f t="shared" si="8"/>
        <v>1773681900</v>
      </c>
    </row>
    <row r="154" spans="1:13" x14ac:dyDescent="0.55000000000000004">
      <c r="A154">
        <v>1773682203</v>
      </c>
      <c r="B154" t="s">
        <v>6</v>
      </c>
      <c r="C154" t="s">
        <v>7</v>
      </c>
      <c r="D154">
        <v>4996.5600000000004</v>
      </c>
      <c r="E154">
        <v>4988.92</v>
      </c>
      <c r="F154">
        <v>4991.9274100000002</v>
      </c>
      <c r="G154">
        <v>4993.9789300000002</v>
      </c>
      <c r="H154">
        <v>4996.5817500000003</v>
      </c>
      <c r="I154">
        <v>4990.8762999999999</v>
      </c>
      <c r="K154" s="1">
        <f t="shared" si="6"/>
        <v>46097.729201388887</v>
      </c>
      <c r="L154" s="1">
        <f t="shared" si="7"/>
        <v>46097.729166666664</v>
      </c>
      <c r="M154">
        <f t="shared" si="8"/>
        <v>1773682200</v>
      </c>
    </row>
    <row r="155" spans="1:13" x14ac:dyDescent="0.55000000000000004">
      <c r="A155">
        <v>1773682503</v>
      </c>
      <c r="B155" t="s">
        <v>6</v>
      </c>
      <c r="C155" t="s">
        <v>7</v>
      </c>
      <c r="D155">
        <v>4990.32</v>
      </c>
      <c r="E155">
        <v>4986.34</v>
      </c>
      <c r="F155">
        <v>4989.5784599999997</v>
      </c>
      <c r="G155">
        <v>4991.7786900000001</v>
      </c>
      <c r="H155">
        <v>4993.9939100000001</v>
      </c>
      <c r="I155">
        <v>4988.3474699999997</v>
      </c>
      <c r="K155" s="1">
        <f t="shared" si="6"/>
        <v>46097.732673611114</v>
      </c>
      <c r="L155" s="1">
        <f t="shared" si="7"/>
        <v>46097.732638888891</v>
      </c>
      <c r="M155">
        <f t="shared" si="8"/>
        <v>1773682500</v>
      </c>
    </row>
    <row r="156" spans="1:13" x14ac:dyDescent="0.55000000000000004">
      <c r="A156">
        <v>1773682803</v>
      </c>
      <c r="B156" t="s">
        <v>6</v>
      </c>
      <c r="C156" t="s">
        <v>7</v>
      </c>
      <c r="D156">
        <v>4989.1099999999997</v>
      </c>
      <c r="E156">
        <v>4985.84</v>
      </c>
      <c r="F156">
        <v>4988.0434299999997</v>
      </c>
      <c r="G156">
        <v>4989.9110600000004</v>
      </c>
      <c r="H156">
        <v>4991.9842099999996</v>
      </c>
      <c r="I156">
        <v>4986.4306699999997</v>
      </c>
      <c r="K156" s="1">
        <f t="shared" si="6"/>
        <v>46097.736145833333</v>
      </c>
      <c r="L156" s="1">
        <f t="shared" si="7"/>
        <v>46097.736111111109</v>
      </c>
      <c r="M156">
        <f t="shared" si="8"/>
        <v>1773682800</v>
      </c>
    </row>
    <row r="157" spans="1:13" x14ac:dyDescent="0.55000000000000004">
      <c r="A157">
        <v>1773683103</v>
      </c>
      <c r="B157" t="s">
        <v>6</v>
      </c>
      <c r="C157" t="s">
        <v>7</v>
      </c>
      <c r="D157">
        <v>4992.78</v>
      </c>
      <c r="E157">
        <v>4985.16</v>
      </c>
      <c r="F157">
        <v>4987.5410400000001</v>
      </c>
      <c r="G157">
        <v>4988.7260500000002</v>
      </c>
      <c r="H157">
        <v>4990.9346699999996</v>
      </c>
      <c r="I157">
        <v>4985.4393099999998</v>
      </c>
      <c r="K157" s="1">
        <f t="shared" si="6"/>
        <v>46097.739618055552</v>
      </c>
      <c r="L157" s="1">
        <f t="shared" si="7"/>
        <v>46097.739583333336</v>
      </c>
      <c r="M157">
        <f t="shared" si="8"/>
        <v>1773683100</v>
      </c>
    </row>
    <row r="158" spans="1:13" x14ac:dyDescent="0.55000000000000004">
      <c r="A158">
        <v>1773683403</v>
      </c>
      <c r="B158" t="s">
        <v>6</v>
      </c>
      <c r="C158" t="s">
        <v>7</v>
      </c>
      <c r="D158">
        <v>4989.5200000000004</v>
      </c>
      <c r="E158">
        <v>4983.99</v>
      </c>
      <c r="F158">
        <v>4988.1735699999999</v>
      </c>
      <c r="G158">
        <v>4988.4498100000001</v>
      </c>
      <c r="H158">
        <v>4990.9346299999997</v>
      </c>
      <c r="I158">
        <v>4985.5187999999998</v>
      </c>
      <c r="K158" s="1">
        <f t="shared" si="6"/>
        <v>46097.743090277778</v>
      </c>
      <c r="L158" s="1">
        <f t="shared" si="7"/>
        <v>46097.743055555555</v>
      </c>
      <c r="M158">
        <f t="shared" si="8"/>
        <v>1773683400</v>
      </c>
    </row>
    <row r="159" spans="1:13" x14ac:dyDescent="0.55000000000000004">
      <c r="A159">
        <v>1773683703</v>
      </c>
      <c r="B159" t="s">
        <v>6</v>
      </c>
      <c r="C159" t="s">
        <v>7</v>
      </c>
      <c r="D159">
        <v>4991.88</v>
      </c>
      <c r="E159">
        <v>4987.47</v>
      </c>
      <c r="F159">
        <v>4989.8109400000003</v>
      </c>
      <c r="G159">
        <v>4989.1303699999999</v>
      </c>
      <c r="H159">
        <v>4992.0584600000002</v>
      </c>
      <c r="I159">
        <v>4986.6706899999999</v>
      </c>
      <c r="K159" s="1">
        <f t="shared" si="6"/>
        <v>46097.746562500004</v>
      </c>
      <c r="L159" s="1">
        <f t="shared" si="7"/>
        <v>46097.746527777781</v>
      </c>
      <c r="M159">
        <f t="shared" si="8"/>
        <v>1773683700</v>
      </c>
    </row>
    <row r="160" spans="1:13" x14ac:dyDescent="0.55000000000000004">
      <c r="A160">
        <v>1773684003</v>
      </c>
      <c r="B160" t="s">
        <v>6</v>
      </c>
      <c r="C160" t="s">
        <v>7</v>
      </c>
      <c r="D160">
        <v>4995.95</v>
      </c>
      <c r="E160">
        <v>4991.68</v>
      </c>
      <c r="F160">
        <v>4992.2055399999999</v>
      </c>
      <c r="G160">
        <v>4990.6679599999998</v>
      </c>
      <c r="H160">
        <v>4994.10232</v>
      </c>
      <c r="I160">
        <v>4988.6958299999997</v>
      </c>
      <c r="K160" s="1">
        <f t="shared" si="6"/>
        <v>46097.750034722223</v>
      </c>
      <c r="L160" s="1">
        <f t="shared" si="7"/>
        <v>46097.75</v>
      </c>
      <c r="M160">
        <f t="shared" si="8"/>
        <v>1773684000</v>
      </c>
    </row>
    <row r="161" spans="1:13" x14ac:dyDescent="0.55000000000000004">
      <c r="A161">
        <v>1773684303</v>
      </c>
      <c r="B161" t="s">
        <v>6</v>
      </c>
      <c r="C161" t="s">
        <v>7</v>
      </c>
      <c r="D161">
        <v>4999.92</v>
      </c>
      <c r="E161">
        <v>4990.08</v>
      </c>
      <c r="F161">
        <v>4995.0872399999998</v>
      </c>
      <c r="G161">
        <v>4992.8775999999998</v>
      </c>
      <c r="H161">
        <v>4996.7401900000004</v>
      </c>
      <c r="I161">
        <v>4991.2843899999998</v>
      </c>
      <c r="K161" s="1">
        <f t="shared" si="6"/>
        <v>46097.753506944442</v>
      </c>
      <c r="L161" s="1">
        <f t="shared" si="7"/>
        <v>46097.753472222219</v>
      </c>
      <c r="M161">
        <f t="shared" si="8"/>
        <v>1773684300</v>
      </c>
    </row>
    <row r="162" spans="1:13" x14ac:dyDescent="0.55000000000000004">
      <c r="A162">
        <v>1773684603</v>
      </c>
      <c r="B162" t="s">
        <v>6</v>
      </c>
      <c r="C162" t="s">
        <v>7</v>
      </c>
      <c r="D162">
        <v>5000.8900000000003</v>
      </c>
      <c r="E162">
        <v>4997.72</v>
      </c>
      <c r="F162">
        <v>4998.0841499999997</v>
      </c>
      <c r="G162">
        <v>4995.4808800000001</v>
      </c>
      <c r="H162">
        <v>4999.6244200000001</v>
      </c>
      <c r="I162">
        <v>4994.2497700000004</v>
      </c>
      <c r="K162" s="1">
        <f t="shared" si="6"/>
        <v>46097.756979166668</v>
      </c>
      <c r="L162" s="1">
        <f t="shared" si="7"/>
        <v>46097.756944444445</v>
      </c>
      <c r="M162">
        <f t="shared" si="8"/>
        <v>1773684600</v>
      </c>
    </row>
    <row r="163" spans="1:13" x14ac:dyDescent="0.55000000000000004">
      <c r="A163">
        <v>1773684903</v>
      </c>
      <c r="B163" t="s">
        <v>6</v>
      </c>
      <c r="C163" t="s">
        <v>7</v>
      </c>
      <c r="D163">
        <v>5000.53</v>
      </c>
      <c r="E163">
        <v>4997.3999999999996</v>
      </c>
      <c r="F163">
        <v>5001.0690599999998</v>
      </c>
      <c r="G163">
        <v>4998.2749700000004</v>
      </c>
      <c r="H163">
        <v>5002.5419599999996</v>
      </c>
      <c r="I163">
        <v>4997.2392499999996</v>
      </c>
      <c r="K163" s="1">
        <f t="shared" si="6"/>
        <v>46097.760451388887</v>
      </c>
      <c r="L163" s="1">
        <f t="shared" si="7"/>
        <v>46097.760416666664</v>
      </c>
      <c r="M163">
        <f t="shared" si="8"/>
        <v>1773684900</v>
      </c>
    </row>
    <row r="164" spans="1:13" x14ac:dyDescent="0.55000000000000004">
      <c r="A164">
        <v>1773685203</v>
      </c>
      <c r="B164" t="s">
        <v>6</v>
      </c>
      <c r="C164" t="s">
        <v>7</v>
      </c>
      <c r="D164">
        <v>5000.66</v>
      </c>
      <c r="E164">
        <v>4997.26</v>
      </c>
      <c r="F164">
        <v>5004.0074199999999</v>
      </c>
      <c r="G164">
        <v>5001.1412</v>
      </c>
      <c r="H164">
        <v>5005.4041900000002</v>
      </c>
      <c r="I164">
        <v>5000.1633599999996</v>
      </c>
      <c r="K164" s="1">
        <f t="shared" si="6"/>
        <v>46097.763923611114</v>
      </c>
      <c r="L164" s="1">
        <f t="shared" si="7"/>
        <v>46097.763888888891</v>
      </c>
      <c r="M164">
        <f t="shared" si="8"/>
        <v>1773685200</v>
      </c>
    </row>
    <row r="165" spans="1:13" x14ac:dyDescent="0.55000000000000004">
      <c r="A165">
        <v>1773685503</v>
      </c>
      <c r="B165" t="s">
        <v>6</v>
      </c>
      <c r="C165" t="s">
        <v>7</v>
      </c>
      <c r="D165">
        <v>5008.17</v>
      </c>
      <c r="E165">
        <v>4999.03</v>
      </c>
      <c r="F165">
        <v>5006.8354399999998</v>
      </c>
      <c r="G165">
        <v>5003.9883200000004</v>
      </c>
      <c r="H165">
        <v>5008.1801100000002</v>
      </c>
      <c r="I165">
        <v>5002.9966100000001</v>
      </c>
      <c r="K165" s="1">
        <f t="shared" si="6"/>
        <v>46097.767395833333</v>
      </c>
      <c r="L165" s="1">
        <f t="shared" si="7"/>
        <v>46097.767361111109</v>
      </c>
      <c r="M165">
        <f t="shared" si="8"/>
        <v>1773685500</v>
      </c>
    </row>
    <row r="166" spans="1:13" x14ac:dyDescent="0.55000000000000004">
      <c r="A166">
        <v>1773685803</v>
      </c>
      <c r="B166" t="s">
        <v>6</v>
      </c>
      <c r="C166" t="s">
        <v>7</v>
      </c>
      <c r="D166">
        <v>5011.47</v>
      </c>
      <c r="E166">
        <v>5005.42</v>
      </c>
      <c r="F166">
        <v>5009.3713399999997</v>
      </c>
      <c r="G166">
        <v>5006.67983</v>
      </c>
      <c r="H166">
        <v>5010.7039999999997</v>
      </c>
      <c r="I166">
        <v>5005.6778199999999</v>
      </c>
      <c r="K166" s="1">
        <f t="shared" si="6"/>
        <v>46097.770868055552</v>
      </c>
      <c r="L166" s="1">
        <f t="shared" si="7"/>
        <v>46097.770833333336</v>
      </c>
      <c r="M166">
        <f t="shared" si="8"/>
        <v>1773685800</v>
      </c>
    </row>
    <row r="167" spans="1:13" x14ac:dyDescent="0.55000000000000004">
      <c r="A167">
        <v>1773686103</v>
      </c>
      <c r="B167" t="s">
        <v>6</v>
      </c>
      <c r="C167" t="s">
        <v>7</v>
      </c>
      <c r="D167">
        <v>5014.42</v>
      </c>
      <c r="E167">
        <v>5008.7</v>
      </c>
      <c r="F167">
        <v>5011.4798199999996</v>
      </c>
      <c r="G167">
        <v>5009.0798199999999</v>
      </c>
      <c r="H167">
        <v>5012.8998799999999</v>
      </c>
      <c r="I167">
        <v>5008.0250500000002</v>
      </c>
      <c r="K167" s="1">
        <f t="shared" si="6"/>
        <v>46097.774340277778</v>
      </c>
      <c r="L167" s="1">
        <f t="shared" si="7"/>
        <v>46097.774305555555</v>
      </c>
      <c r="M167">
        <f t="shared" si="8"/>
        <v>1773686100</v>
      </c>
    </row>
    <row r="168" spans="1:13" x14ac:dyDescent="0.55000000000000004">
      <c r="A168">
        <v>1773686403</v>
      </c>
      <c r="B168" t="s">
        <v>6</v>
      </c>
      <c r="C168" t="s">
        <v>7</v>
      </c>
      <c r="D168">
        <v>5015.75</v>
      </c>
      <c r="E168">
        <v>5011.8599999999997</v>
      </c>
      <c r="F168">
        <v>5013.0696099999996</v>
      </c>
      <c r="G168">
        <v>5011.0747199999996</v>
      </c>
      <c r="H168">
        <v>5014.7128700000003</v>
      </c>
      <c r="I168">
        <v>5009.9275699999998</v>
      </c>
      <c r="K168" s="1">
        <f t="shared" si="6"/>
        <v>46097.777812500004</v>
      </c>
      <c r="L168" s="1">
        <f t="shared" si="7"/>
        <v>46097.777777777781</v>
      </c>
      <c r="M168">
        <f t="shared" si="8"/>
        <v>1773686400</v>
      </c>
    </row>
    <row r="169" spans="1:13" x14ac:dyDescent="0.55000000000000004">
      <c r="A169">
        <v>1773686703</v>
      </c>
      <c r="B169" t="s">
        <v>6</v>
      </c>
      <c r="C169" t="s">
        <v>7</v>
      </c>
      <c r="D169">
        <v>5017.68</v>
      </c>
      <c r="E169">
        <v>5013.93</v>
      </c>
      <c r="F169">
        <v>5014.1356500000002</v>
      </c>
      <c r="G169">
        <v>5012.6051799999996</v>
      </c>
      <c r="H169">
        <v>5016.1382199999998</v>
      </c>
      <c r="I169">
        <v>5011.2966699999997</v>
      </c>
      <c r="K169" s="1">
        <f t="shared" si="6"/>
        <v>46097.781284722223</v>
      </c>
      <c r="L169" s="1">
        <f t="shared" si="7"/>
        <v>46097.78125</v>
      </c>
      <c r="M169">
        <f t="shared" si="8"/>
        <v>1773686700</v>
      </c>
    </row>
    <row r="170" spans="1:13" x14ac:dyDescent="0.55000000000000004">
      <c r="A170">
        <v>1773687003</v>
      </c>
      <c r="B170" t="s">
        <v>6</v>
      </c>
      <c r="C170" t="s">
        <v>7</v>
      </c>
      <c r="D170">
        <v>5017.91</v>
      </c>
      <c r="E170">
        <v>5013.68</v>
      </c>
      <c r="F170">
        <v>5014.6837299999997</v>
      </c>
      <c r="G170">
        <v>5013.6444600000004</v>
      </c>
      <c r="H170">
        <v>5017.1398900000004</v>
      </c>
      <c r="I170">
        <v>5012.0890600000002</v>
      </c>
      <c r="K170" s="1">
        <f t="shared" si="6"/>
        <v>46097.784756944442</v>
      </c>
      <c r="L170" s="1">
        <f t="shared" si="7"/>
        <v>46097.784722222219</v>
      </c>
      <c r="M170">
        <f t="shared" si="8"/>
        <v>1773687000</v>
      </c>
    </row>
    <row r="171" spans="1:13" x14ac:dyDescent="0.55000000000000004">
      <c r="A171">
        <v>1773687303</v>
      </c>
      <c r="B171" t="s">
        <v>6</v>
      </c>
      <c r="C171" t="s">
        <v>7</v>
      </c>
      <c r="D171">
        <v>5014.22</v>
      </c>
      <c r="E171">
        <v>5011.83</v>
      </c>
      <c r="F171">
        <v>5014.8126499999998</v>
      </c>
      <c r="G171">
        <v>5014.2285599999996</v>
      </c>
      <c r="H171">
        <v>5017.7132300000003</v>
      </c>
      <c r="I171">
        <v>5012.3711800000001</v>
      </c>
      <c r="K171" s="1">
        <f t="shared" si="6"/>
        <v>46097.788229166668</v>
      </c>
      <c r="L171" s="1">
        <f t="shared" si="7"/>
        <v>46097.788194444445</v>
      </c>
      <c r="M171">
        <f t="shared" si="8"/>
        <v>1773687300</v>
      </c>
    </row>
    <row r="172" spans="1:13" x14ac:dyDescent="0.55000000000000004">
      <c r="A172">
        <v>1773687603</v>
      </c>
      <c r="B172" t="s">
        <v>6</v>
      </c>
      <c r="C172" t="s">
        <v>7</v>
      </c>
      <c r="D172">
        <v>5017.1499999999996</v>
      </c>
      <c r="E172">
        <v>5011.1899999999996</v>
      </c>
      <c r="F172">
        <v>5014.6096699999998</v>
      </c>
      <c r="G172">
        <v>5014.4191099999998</v>
      </c>
      <c r="H172">
        <v>5017.93631</v>
      </c>
      <c r="I172">
        <v>5012.2685499999998</v>
      </c>
      <c r="K172" s="1">
        <f t="shared" si="6"/>
        <v>46097.791701388887</v>
      </c>
      <c r="L172" s="1">
        <f t="shared" si="7"/>
        <v>46097.791666666664</v>
      </c>
      <c r="M172">
        <f t="shared" si="8"/>
        <v>1773687600</v>
      </c>
    </row>
    <row r="173" spans="1:13" x14ac:dyDescent="0.55000000000000004">
      <c r="A173">
        <v>1773687903</v>
      </c>
      <c r="B173" t="s">
        <v>6</v>
      </c>
      <c r="C173" t="s">
        <v>7</v>
      </c>
      <c r="D173">
        <v>5017.3999999999996</v>
      </c>
      <c r="E173">
        <v>5009.04</v>
      </c>
      <c r="F173">
        <v>5014.1405299999997</v>
      </c>
      <c r="G173">
        <v>5014.2798199999997</v>
      </c>
      <c r="H173">
        <v>5017.7196000000004</v>
      </c>
      <c r="I173">
        <v>5011.8794900000003</v>
      </c>
      <c r="K173" s="1">
        <f t="shared" si="6"/>
        <v>46097.795173611114</v>
      </c>
      <c r="L173" s="1">
        <f t="shared" si="7"/>
        <v>46097.795138888891</v>
      </c>
      <c r="M173">
        <f t="shared" si="8"/>
        <v>1773687900</v>
      </c>
    </row>
    <row r="174" spans="1:13" x14ac:dyDescent="0.55000000000000004">
      <c r="A174">
        <v>1773688203</v>
      </c>
      <c r="B174" t="s">
        <v>6</v>
      </c>
      <c r="C174" t="s">
        <v>7</v>
      </c>
      <c r="D174">
        <v>5020.3</v>
      </c>
      <c r="E174">
        <v>5010.7700000000004</v>
      </c>
      <c r="F174">
        <v>5013.3477199999998</v>
      </c>
      <c r="G174">
        <v>5013.8137699999997</v>
      </c>
      <c r="H174">
        <v>5017.0609700000005</v>
      </c>
      <c r="I174">
        <v>5011.32798</v>
      </c>
      <c r="K174" s="1">
        <f t="shared" si="6"/>
        <v>46097.798645833333</v>
      </c>
      <c r="L174" s="1">
        <f t="shared" si="7"/>
        <v>46097.798611111109</v>
      </c>
      <c r="M174">
        <f t="shared" si="8"/>
        <v>1773688200</v>
      </c>
    </row>
    <row r="175" spans="1:13" x14ac:dyDescent="0.55000000000000004">
      <c r="A175">
        <v>1773688503</v>
      </c>
      <c r="B175" t="s">
        <v>6</v>
      </c>
      <c r="C175" t="s">
        <v>7</v>
      </c>
      <c r="D175">
        <v>5015.68</v>
      </c>
      <c r="E175">
        <v>5011.21</v>
      </c>
      <c r="F175">
        <v>5012.4620299999997</v>
      </c>
      <c r="G175">
        <v>5013.1378999999997</v>
      </c>
      <c r="H175">
        <v>5015.9729200000002</v>
      </c>
      <c r="I175">
        <v>5010.6400299999996</v>
      </c>
      <c r="K175" s="1">
        <f t="shared" si="6"/>
        <v>46097.802118055552</v>
      </c>
      <c r="L175" s="1">
        <f t="shared" si="7"/>
        <v>46097.802083333336</v>
      </c>
      <c r="M175">
        <f t="shared" si="8"/>
        <v>1773688500</v>
      </c>
    </row>
    <row r="176" spans="1:13" x14ac:dyDescent="0.55000000000000004">
      <c r="A176">
        <v>1773688803</v>
      </c>
      <c r="B176" t="s">
        <v>6</v>
      </c>
      <c r="C176" t="s">
        <v>7</v>
      </c>
      <c r="D176">
        <v>5014.7299999999996</v>
      </c>
      <c r="E176">
        <v>5011.25</v>
      </c>
      <c r="F176">
        <v>5011.59422</v>
      </c>
      <c r="G176">
        <v>5012.3660600000003</v>
      </c>
      <c r="H176">
        <v>5014.72991</v>
      </c>
      <c r="I176">
        <v>5009.8973299999998</v>
      </c>
      <c r="K176" s="1">
        <f t="shared" si="6"/>
        <v>46097.805590277778</v>
      </c>
      <c r="L176" s="1">
        <f t="shared" si="7"/>
        <v>46097.805555555555</v>
      </c>
      <c r="M176">
        <f t="shared" si="8"/>
        <v>1773688800</v>
      </c>
    </row>
    <row r="177" spans="1:13" x14ac:dyDescent="0.55000000000000004">
      <c r="A177">
        <v>1773689103</v>
      </c>
      <c r="B177" t="s">
        <v>6</v>
      </c>
      <c r="C177" t="s">
        <v>7</v>
      </c>
      <c r="D177">
        <v>5012.63</v>
      </c>
      <c r="E177">
        <v>5009.74</v>
      </c>
      <c r="F177">
        <v>5010.8880300000001</v>
      </c>
      <c r="G177">
        <v>5011.6270500000001</v>
      </c>
      <c r="H177">
        <v>5013.58277</v>
      </c>
      <c r="I177">
        <v>5009.1960300000001</v>
      </c>
      <c r="K177" s="1">
        <f t="shared" si="6"/>
        <v>46097.809062500004</v>
      </c>
      <c r="L177" s="1">
        <f t="shared" si="7"/>
        <v>46097.809027777781</v>
      </c>
      <c r="M177">
        <f t="shared" si="8"/>
        <v>1773689100</v>
      </c>
    </row>
    <row r="178" spans="1:13" x14ac:dyDescent="0.55000000000000004">
      <c r="A178">
        <v>1773689403</v>
      </c>
      <c r="B178" t="s">
        <v>6</v>
      </c>
      <c r="C178" t="s">
        <v>7</v>
      </c>
      <c r="D178">
        <v>5011.37</v>
      </c>
      <c r="E178">
        <v>5008.21</v>
      </c>
      <c r="F178">
        <v>5010.5303100000001</v>
      </c>
      <c r="G178">
        <v>5011.0786799999996</v>
      </c>
      <c r="H178">
        <v>5012.8183300000001</v>
      </c>
      <c r="I178">
        <v>5008.6948499999999</v>
      </c>
      <c r="K178" s="1">
        <f t="shared" si="6"/>
        <v>46097.812534722223</v>
      </c>
      <c r="L178" s="1">
        <f t="shared" si="7"/>
        <v>46097.8125</v>
      </c>
      <c r="M178">
        <f t="shared" si="8"/>
        <v>1773689400</v>
      </c>
    </row>
    <row r="179" spans="1:13" x14ac:dyDescent="0.55000000000000004">
      <c r="A179">
        <v>1773689703</v>
      </c>
      <c r="B179" t="s">
        <v>6</v>
      </c>
      <c r="C179" t="s">
        <v>7</v>
      </c>
      <c r="D179">
        <v>5014.34</v>
      </c>
      <c r="E179">
        <v>5008.92</v>
      </c>
      <c r="F179">
        <v>5010.6169499999996</v>
      </c>
      <c r="G179">
        <v>5010.8478100000002</v>
      </c>
      <c r="H179">
        <v>5012.6295899999996</v>
      </c>
      <c r="I179">
        <v>5008.5221099999999</v>
      </c>
      <c r="K179" s="1">
        <f t="shared" si="6"/>
        <v>46097.816006944442</v>
      </c>
      <c r="L179" s="1">
        <f t="shared" si="7"/>
        <v>46097.815972222219</v>
      </c>
      <c r="M179">
        <f t="shared" si="8"/>
        <v>1773689700</v>
      </c>
    </row>
    <row r="180" spans="1:13" x14ac:dyDescent="0.55000000000000004">
      <c r="A180">
        <v>1773690003</v>
      </c>
      <c r="B180" t="s">
        <v>6</v>
      </c>
      <c r="C180" t="s">
        <v>7</v>
      </c>
      <c r="D180">
        <v>5014.67</v>
      </c>
      <c r="E180">
        <v>5009.68</v>
      </c>
      <c r="F180">
        <v>5011.0644199999997</v>
      </c>
      <c r="G180">
        <v>5010.9561199999998</v>
      </c>
      <c r="H180">
        <v>5013.0117600000003</v>
      </c>
      <c r="I180">
        <v>5008.7074300000004</v>
      </c>
      <c r="K180" s="1">
        <f t="shared" si="6"/>
        <v>46097.819479166668</v>
      </c>
      <c r="L180" s="1">
        <f t="shared" si="7"/>
        <v>46097.819444444445</v>
      </c>
      <c r="M180">
        <f t="shared" si="8"/>
        <v>1773690000</v>
      </c>
    </row>
    <row r="181" spans="1:13" x14ac:dyDescent="0.55000000000000004">
      <c r="A181">
        <v>1773690303</v>
      </c>
      <c r="B181" t="s">
        <v>6</v>
      </c>
      <c r="C181" t="s">
        <v>7</v>
      </c>
      <c r="D181">
        <v>5011.66</v>
      </c>
      <c r="E181">
        <v>5008.43</v>
      </c>
      <c r="F181">
        <v>5011.8738199999998</v>
      </c>
      <c r="G181">
        <v>5011.4149699999998</v>
      </c>
      <c r="H181">
        <v>5013.8929600000001</v>
      </c>
      <c r="I181">
        <v>5009.2213000000002</v>
      </c>
      <c r="K181" s="1">
        <f t="shared" si="6"/>
        <v>46097.822951388887</v>
      </c>
      <c r="L181" s="1">
        <f t="shared" si="7"/>
        <v>46097.822916666664</v>
      </c>
      <c r="M181">
        <f t="shared" si="8"/>
        <v>1773690300</v>
      </c>
    </row>
    <row r="182" spans="1:13" x14ac:dyDescent="0.55000000000000004">
      <c r="A182">
        <v>1773690603</v>
      </c>
      <c r="B182" t="s">
        <v>6</v>
      </c>
      <c r="C182" t="s">
        <v>7</v>
      </c>
      <c r="D182">
        <v>5016.0200000000004</v>
      </c>
      <c r="E182">
        <v>5009.8599999999997</v>
      </c>
      <c r="F182">
        <v>5012.9096099999997</v>
      </c>
      <c r="G182">
        <v>5012.1622900000002</v>
      </c>
      <c r="H182">
        <v>5015.18163</v>
      </c>
      <c r="I182">
        <v>5010.0260200000002</v>
      </c>
      <c r="K182" s="1">
        <f t="shared" si="6"/>
        <v>46097.826423611114</v>
      </c>
      <c r="L182" s="1">
        <f t="shared" si="7"/>
        <v>46097.826388888891</v>
      </c>
      <c r="M182">
        <f t="shared" si="8"/>
        <v>1773690600</v>
      </c>
    </row>
    <row r="183" spans="1:13" x14ac:dyDescent="0.55000000000000004">
      <c r="A183">
        <v>1773690903</v>
      </c>
      <c r="B183" t="s">
        <v>6</v>
      </c>
      <c r="C183" t="s">
        <v>7</v>
      </c>
      <c r="D183">
        <v>5015.66</v>
      </c>
      <c r="E183">
        <v>5011.8</v>
      </c>
      <c r="F183">
        <v>5013.9459399999996</v>
      </c>
      <c r="G183">
        <v>5013.05411</v>
      </c>
      <c r="H183">
        <v>5016.5323699999999</v>
      </c>
      <c r="I183">
        <v>5010.9908599999999</v>
      </c>
      <c r="K183" s="1">
        <f t="shared" si="6"/>
        <v>46097.829895833333</v>
      </c>
      <c r="L183" s="1">
        <f t="shared" si="7"/>
        <v>46097.829861111109</v>
      </c>
      <c r="M183">
        <f t="shared" si="8"/>
        <v>1773690900</v>
      </c>
    </row>
    <row r="184" spans="1:13" x14ac:dyDescent="0.55000000000000004">
      <c r="A184">
        <v>1773691203</v>
      </c>
      <c r="B184" t="s">
        <v>6</v>
      </c>
      <c r="C184" t="s">
        <v>7</v>
      </c>
      <c r="D184">
        <v>5014.1099999999997</v>
      </c>
      <c r="E184">
        <v>5008.2</v>
      </c>
      <c r="F184">
        <v>5014.8321699999997</v>
      </c>
      <c r="G184">
        <v>5013.9431400000003</v>
      </c>
      <c r="H184">
        <v>5017.6873900000001</v>
      </c>
      <c r="I184">
        <v>5011.93923</v>
      </c>
      <c r="K184" s="1">
        <f t="shared" si="6"/>
        <v>46097.833368055552</v>
      </c>
      <c r="L184" s="1">
        <f t="shared" si="7"/>
        <v>46097.833333333336</v>
      </c>
      <c r="M184">
        <f t="shared" si="8"/>
        <v>1773691200</v>
      </c>
    </row>
    <row r="185" spans="1:13" x14ac:dyDescent="0.55000000000000004">
      <c r="A185">
        <v>1773691503</v>
      </c>
      <c r="B185" t="s">
        <v>6</v>
      </c>
      <c r="C185" t="s">
        <v>7</v>
      </c>
      <c r="D185">
        <v>5020.47</v>
      </c>
      <c r="E185">
        <v>5011.07</v>
      </c>
      <c r="F185">
        <v>5015.4774799999996</v>
      </c>
      <c r="G185">
        <v>5014.7103100000004</v>
      </c>
      <c r="H185">
        <v>5018.4556499999999</v>
      </c>
      <c r="I185">
        <v>5012.8176700000004</v>
      </c>
      <c r="K185" s="1">
        <f t="shared" si="6"/>
        <v>46097.836840277778</v>
      </c>
      <c r="L185" s="1">
        <f t="shared" si="7"/>
        <v>46097.836805555555</v>
      </c>
      <c r="M185">
        <f t="shared" si="8"/>
        <v>1773691500</v>
      </c>
    </row>
    <row r="186" spans="1:13" x14ac:dyDescent="0.55000000000000004">
      <c r="A186">
        <v>1773691803</v>
      </c>
      <c r="B186" t="s">
        <v>6</v>
      </c>
      <c r="C186" t="s">
        <v>7</v>
      </c>
      <c r="D186">
        <v>5021.54</v>
      </c>
      <c r="E186">
        <v>5016.74</v>
      </c>
      <c r="F186">
        <v>5015.6087600000001</v>
      </c>
      <c r="G186">
        <v>5015.1595299999999</v>
      </c>
      <c r="H186">
        <v>5018.5505300000004</v>
      </c>
      <c r="I186">
        <v>5013.42425</v>
      </c>
      <c r="K186" s="1">
        <f t="shared" si="6"/>
        <v>46097.840312500004</v>
      </c>
      <c r="L186" s="1">
        <f t="shared" si="7"/>
        <v>46097.840277777781</v>
      </c>
      <c r="M186">
        <f t="shared" si="8"/>
        <v>1773691800</v>
      </c>
    </row>
    <row r="187" spans="1:13" x14ac:dyDescent="0.55000000000000004">
      <c r="A187">
        <v>1773692103</v>
      </c>
      <c r="B187" t="s">
        <v>6</v>
      </c>
      <c r="C187" t="s">
        <v>7</v>
      </c>
      <c r="D187">
        <v>5017.67</v>
      </c>
      <c r="E187">
        <v>5014.8100000000004</v>
      </c>
      <c r="F187">
        <v>5015.24</v>
      </c>
      <c r="G187">
        <v>5015.1997700000002</v>
      </c>
      <c r="H187">
        <v>5017.9284699999998</v>
      </c>
      <c r="I187">
        <v>5013.5286900000001</v>
      </c>
      <c r="K187" s="1">
        <f t="shared" si="6"/>
        <v>46097.843784722223</v>
      </c>
      <c r="L187" s="1">
        <f t="shared" si="7"/>
        <v>46097.84375</v>
      </c>
      <c r="M187">
        <f t="shared" si="8"/>
        <v>1773692100</v>
      </c>
    </row>
    <row r="188" spans="1:13" x14ac:dyDescent="0.55000000000000004">
      <c r="A188">
        <v>1773692403</v>
      </c>
      <c r="B188" t="s">
        <v>6</v>
      </c>
      <c r="C188" t="s">
        <v>7</v>
      </c>
      <c r="D188">
        <v>5016.3599999999997</v>
      </c>
      <c r="E188">
        <v>5014.72</v>
      </c>
      <c r="F188">
        <v>5014.4546</v>
      </c>
      <c r="G188">
        <v>5014.8271800000002</v>
      </c>
      <c r="H188">
        <v>5016.7920299999996</v>
      </c>
      <c r="I188">
        <v>5013.1404199999997</v>
      </c>
      <c r="K188" s="1">
        <f t="shared" si="6"/>
        <v>46097.847256944442</v>
      </c>
      <c r="L188" s="1">
        <f t="shared" si="7"/>
        <v>46097.847222222219</v>
      </c>
      <c r="M188">
        <f t="shared" si="8"/>
        <v>1773692400</v>
      </c>
    </row>
    <row r="189" spans="1:13" x14ac:dyDescent="0.55000000000000004">
      <c r="A189">
        <v>1773692703</v>
      </c>
      <c r="B189" t="s">
        <v>6</v>
      </c>
      <c r="C189" t="s">
        <v>7</v>
      </c>
      <c r="D189">
        <v>5017.16</v>
      </c>
      <c r="E189">
        <v>5014.13</v>
      </c>
      <c r="F189">
        <v>5013.3164399999996</v>
      </c>
      <c r="G189">
        <v>5014.0718100000004</v>
      </c>
      <c r="H189">
        <v>5015.3719899999996</v>
      </c>
      <c r="I189">
        <v>5012.2913399999998</v>
      </c>
      <c r="K189" s="1">
        <f t="shared" si="6"/>
        <v>46097.850729166668</v>
      </c>
      <c r="L189" s="1">
        <f t="shared" si="7"/>
        <v>46097.850694444445</v>
      </c>
      <c r="M189">
        <f t="shared" si="8"/>
        <v>1773692700</v>
      </c>
    </row>
    <row r="190" spans="1:13" x14ac:dyDescent="0.55000000000000004">
      <c r="A190">
        <v>1773693003</v>
      </c>
      <c r="B190" t="s">
        <v>6</v>
      </c>
      <c r="C190" t="s">
        <v>7</v>
      </c>
      <c r="D190">
        <v>5014.21</v>
      </c>
      <c r="E190">
        <v>5009.09</v>
      </c>
      <c r="F190">
        <v>5011.9946</v>
      </c>
      <c r="G190">
        <v>5013.0332099999996</v>
      </c>
      <c r="H190">
        <v>5013.8757999999998</v>
      </c>
      <c r="I190">
        <v>5011.0822200000002</v>
      </c>
      <c r="K190" s="1">
        <f t="shared" si="6"/>
        <v>46097.854201388887</v>
      </c>
      <c r="L190" s="1">
        <f t="shared" si="7"/>
        <v>46097.854166666664</v>
      </c>
      <c r="M190">
        <f t="shared" si="8"/>
        <v>1773693000</v>
      </c>
    </row>
    <row r="191" spans="1:13" x14ac:dyDescent="0.55000000000000004">
      <c r="A191">
        <v>1773693303</v>
      </c>
      <c r="B191" t="s">
        <v>6</v>
      </c>
      <c r="C191" t="s">
        <v>7</v>
      </c>
      <c r="D191">
        <v>5010.96</v>
      </c>
      <c r="E191">
        <v>5007.72</v>
      </c>
      <c r="F191">
        <v>5010.7119700000003</v>
      </c>
      <c r="G191">
        <v>5011.8725899999999</v>
      </c>
      <c r="H191">
        <v>5012.57924</v>
      </c>
      <c r="I191">
        <v>5009.7584800000004</v>
      </c>
      <c r="K191" s="1">
        <f t="shared" si="6"/>
        <v>46097.857673611114</v>
      </c>
      <c r="L191" s="1">
        <f t="shared" si="7"/>
        <v>46097.857638888891</v>
      </c>
      <c r="M191">
        <f t="shared" si="8"/>
        <v>1773693300</v>
      </c>
    </row>
    <row r="192" spans="1:13" x14ac:dyDescent="0.55000000000000004">
      <c r="A192">
        <v>1773693603</v>
      </c>
      <c r="B192" t="s">
        <v>6</v>
      </c>
      <c r="C192" t="s">
        <v>7</v>
      </c>
      <c r="D192">
        <v>5010.46</v>
      </c>
      <c r="E192">
        <v>5007.9799999999996</v>
      </c>
      <c r="F192">
        <v>5009.5883999999996</v>
      </c>
      <c r="G192">
        <v>5010.7304899999999</v>
      </c>
      <c r="H192">
        <v>5011.69308</v>
      </c>
      <c r="I192">
        <v>5008.4752699999999</v>
      </c>
      <c r="K192" s="1">
        <f t="shared" si="6"/>
        <v>46097.861145833333</v>
      </c>
      <c r="L192" s="1">
        <f t="shared" si="7"/>
        <v>46097.861111111109</v>
      </c>
      <c r="M192">
        <f t="shared" si="8"/>
        <v>1773693600</v>
      </c>
    </row>
    <row r="193" spans="1:13" x14ac:dyDescent="0.55000000000000004">
      <c r="A193">
        <v>1773693903</v>
      </c>
      <c r="B193" t="s">
        <v>6</v>
      </c>
      <c r="C193" t="s">
        <v>7</v>
      </c>
      <c r="D193">
        <v>5010.29</v>
      </c>
      <c r="E193">
        <v>5007.2700000000004</v>
      </c>
      <c r="F193">
        <v>5008.6618900000003</v>
      </c>
      <c r="G193">
        <v>5009.6961899999997</v>
      </c>
      <c r="H193">
        <v>5011.2570100000003</v>
      </c>
      <c r="I193">
        <v>5007.2861999999996</v>
      </c>
      <c r="K193" s="1">
        <f t="shared" si="6"/>
        <v>46097.864618055552</v>
      </c>
      <c r="L193" s="1">
        <f t="shared" si="7"/>
        <v>46097.864583333336</v>
      </c>
      <c r="M193">
        <f t="shared" si="8"/>
        <v>1773693900</v>
      </c>
    </row>
    <row r="194" spans="1:13" x14ac:dyDescent="0.55000000000000004">
      <c r="A194">
        <v>1773694203</v>
      </c>
      <c r="B194" t="s">
        <v>6</v>
      </c>
      <c r="C194" t="s">
        <v>7</v>
      </c>
      <c r="D194">
        <v>5009.87</v>
      </c>
      <c r="E194">
        <v>5004.7700000000004</v>
      </c>
      <c r="F194">
        <v>5007.8942100000004</v>
      </c>
      <c r="G194">
        <v>5008.7951999999996</v>
      </c>
      <c r="H194">
        <v>5011.1715000000004</v>
      </c>
      <c r="I194">
        <v>5006.2306099999996</v>
      </c>
      <c r="K194" s="1">
        <f t="shared" si="6"/>
        <v>46097.868090277778</v>
      </c>
      <c r="L194" s="1">
        <f t="shared" si="7"/>
        <v>46097.868055555555</v>
      </c>
      <c r="M194">
        <f t="shared" si="8"/>
        <v>1773694200</v>
      </c>
    </row>
    <row r="195" spans="1:13" x14ac:dyDescent="0.55000000000000004">
      <c r="A195">
        <v>1773694503</v>
      </c>
      <c r="B195" t="s">
        <v>6</v>
      </c>
      <c r="C195" t="s">
        <v>7</v>
      </c>
      <c r="D195">
        <v>5008.75</v>
      </c>
      <c r="E195">
        <v>5005.08</v>
      </c>
      <c r="F195">
        <v>5007.2875199999999</v>
      </c>
      <c r="G195">
        <v>5008.0413600000002</v>
      </c>
      <c r="H195">
        <v>5011.2546000000002</v>
      </c>
      <c r="I195">
        <v>5005.3466699999999</v>
      </c>
      <c r="K195" s="1">
        <f t="shared" ref="K195:K258" si="9">(A195/86400)+25569</f>
        <v>46097.871562500004</v>
      </c>
      <c r="L195" s="1">
        <f t="shared" ref="L195:L258" si="10">CEILING(INT(K195*1440)/1440*288,1)/288</f>
        <v>46097.871527777781</v>
      </c>
      <c r="M195">
        <f t="shared" ref="M195:M258" si="11">MROUND((L195-25569)*86400,300)</f>
        <v>1773694500</v>
      </c>
    </row>
    <row r="196" spans="1:13" x14ac:dyDescent="0.55000000000000004">
      <c r="A196">
        <v>1773698403</v>
      </c>
      <c r="B196" t="s">
        <v>6</v>
      </c>
      <c r="C196" t="s">
        <v>7</v>
      </c>
      <c r="D196">
        <v>5015.66</v>
      </c>
      <c r="E196">
        <v>5007.3100000000004</v>
      </c>
      <c r="F196">
        <v>5006.7342699999999</v>
      </c>
      <c r="G196">
        <v>5007.3878199999999</v>
      </c>
      <c r="H196">
        <v>5011.28683</v>
      </c>
      <c r="I196">
        <v>5004.5731699999997</v>
      </c>
      <c r="K196" s="1">
        <f t="shared" si="9"/>
        <v>46097.916701388887</v>
      </c>
      <c r="L196" s="1">
        <f t="shared" si="10"/>
        <v>46097.916666666664</v>
      </c>
      <c r="M196">
        <f t="shared" si="11"/>
        <v>1773698400</v>
      </c>
    </row>
    <row r="197" spans="1:13" x14ac:dyDescent="0.55000000000000004">
      <c r="A197">
        <v>1773698703</v>
      </c>
      <c r="B197" t="s">
        <v>6</v>
      </c>
      <c r="C197" t="s">
        <v>7</v>
      </c>
      <c r="D197">
        <v>5016.1000000000004</v>
      </c>
      <c r="E197">
        <v>5006.58</v>
      </c>
      <c r="F197">
        <v>5006.0326500000001</v>
      </c>
      <c r="G197">
        <v>5006.7102299999997</v>
      </c>
      <c r="H197">
        <v>5010.8985300000004</v>
      </c>
      <c r="I197">
        <v>5003.7768900000001</v>
      </c>
      <c r="K197" s="1">
        <f t="shared" si="9"/>
        <v>46097.920173611114</v>
      </c>
      <c r="L197" s="1">
        <f t="shared" si="10"/>
        <v>46097.920138888891</v>
      </c>
      <c r="M197">
        <f t="shared" si="11"/>
        <v>1773698700</v>
      </c>
    </row>
    <row r="198" spans="1:13" x14ac:dyDescent="0.55000000000000004">
      <c r="A198">
        <v>1773699003</v>
      </c>
      <c r="B198" t="s">
        <v>6</v>
      </c>
      <c r="C198" t="s">
        <v>7</v>
      </c>
      <c r="D198">
        <v>5008.45</v>
      </c>
      <c r="E198">
        <v>5000.76</v>
      </c>
      <c r="F198">
        <v>5005.2442099999998</v>
      </c>
      <c r="G198">
        <v>5005.9772199999998</v>
      </c>
      <c r="H198">
        <v>5009.9770500000004</v>
      </c>
      <c r="I198">
        <v>5002.92166</v>
      </c>
      <c r="K198" s="1">
        <f t="shared" si="9"/>
        <v>46097.923645833333</v>
      </c>
      <c r="L198" s="1">
        <f t="shared" si="10"/>
        <v>46097.923611111109</v>
      </c>
      <c r="M198">
        <f t="shared" si="11"/>
        <v>1773699000</v>
      </c>
    </row>
    <row r="199" spans="1:13" x14ac:dyDescent="0.55000000000000004">
      <c r="A199">
        <v>1773699303</v>
      </c>
      <c r="B199" t="s">
        <v>6</v>
      </c>
      <c r="C199" t="s">
        <v>7</v>
      </c>
      <c r="D199">
        <v>5008.3</v>
      </c>
      <c r="E199">
        <v>5004.12</v>
      </c>
      <c r="F199">
        <v>5004.4421000000002</v>
      </c>
      <c r="G199">
        <v>5005.2096600000004</v>
      </c>
      <c r="H199">
        <v>5008.7391299999999</v>
      </c>
      <c r="I199">
        <v>5002.1339600000001</v>
      </c>
      <c r="K199" s="1">
        <f t="shared" si="9"/>
        <v>46097.927118055552</v>
      </c>
      <c r="L199" s="1">
        <f t="shared" si="10"/>
        <v>46097.927083333336</v>
      </c>
      <c r="M199">
        <f t="shared" si="11"/>
        <v>1773699300</v>
      </c>
    </row>
    <row r="200" spans="1:13" x14ac:dyDescent="0.55000000000000004">
      <c r="A200">
        <v>1773699603</v>
      </c>
      <c r="B200" t="s">
        <v>6</v>
      </c>
      <c r="C200" t="s">
        <v>7</v>
      </c>
      <c r="D200">
        <v>5006.57</v>
      </c>
      <c r="E200">
        <v>4998.82</v>
      </c>
      <c r="F200">
        <v>5003.6259799999998</v>
      </c>
      <c r="G200">
        <v>5004.4178199999997</v>
      </c>
      <c r="H200">
        <v>5007.3228900000004</v>
      </c>
      <c r="I200">
        <v>5001.3565699999999</v>
      </c>
      <c r="K200" s="1">
        <f t="shared" si="9"/>
        <v>46097.930590277778</v>
      </c>
      <c r="L200" s="1">
        <f t="shared" si="10"/>
        <v>46097.930555555555</v>
      </c>
      <c r="M200">
        <f t="shared" si="11"/>
        <v>1773699600</v>
      </c>
    </row>
    <row r="201" spans="1:13" x14ac:dyDescent="0.55000000000000004">
      <c r="A201">
        <v>1773699903</v>
      </c>
      <c r="B201" t="s">
        <v>6</v>
      </c>
      <c r="C201" t="s">
        <v>7</v>
      </c>
      <c r="D201">
        <v>5002.3</v>
      </c>
      <c r="E201">
        <v>4999.57</v>
      </c>
      <c r="F201">
        <v>5003.0239199999996</v>
      </c>
      <c r="G201">
        <v>5003.7208700000001</v>
      </c>
      <c r="H201">
        <v>5005.9544299999998</v>
      </c>
      <c r="I201">
        <v>5000.76314</v>
      </c>
      <c r="K201" s="1">
        <f t="shared" si="9"/>
        <v>46097.934062500004</v>
      </c>
      <c r="L201" s="1">
        <f t="shared" si="10"/>
        <v>46097.934027777781</v>
      </c>
      <c r="M201">
        <f t="shared" si="11"/>
        <v>1773699900</v>
      </c>
    </row>
    <row r="202" spans="1:13" x14ac:dyDescent="0.55000000000000004">
      <c r="A202">
        <v>1773700203</v>
      </c>
      <c r="B202" t="s">
        <v>6</v>
      </c>
      <c r="C202" t="s">
        <v>7</v>
      </c>
      <c r="D202">
        <v>5004.57</v>
      </c>
      <c r="E202">
        <v>4998.74</v>
      </c>
      <c r="F202">
        <v>5002.65391</v>
      </c>
      <c r="G202">
        <v>5003.1873900000001</v>
      </c>
      <c r="H202">
        <v>5004.9096499999996</v>
      </c>
      <c r="I202">
        <v>5000.3843399999996</v>
      </c>
      <c r="K202" s="1">
        <f t="shared" si="9"/>
        <v>46097.937534722223</v>
      </c>
      <c r="L202" s="1">
        <f t="shared" si="10"/>
        <v>46097.9375</v>
      </c>
      <c r="M202">
        <f t="shared" si="11"/>
        <v>1773700200</v>
      </c>
    </row>
    <row r="203" spans="1:13" x14ac:dyDescent="0.55000000000000004">
      <c r="A203">
        <v>1773700503</v>
      </c>
      <c r="B203" t="s">
        <v>6</v>
      </c>
      <c r="C203" t="s">
        <v>7</v>
      </c>
      <c r="D203">
        <v>5005.04</v>
      </c>
      <c r="E203">
        <v>5001.76</v>
      </c>
      <c r="F203">
        <v>5002.49701</v>
      </c>
      <c r="G203">
        <v>5002.8422</v>
      </c>
      <c r="H203">
        <v>5004.2417500000001</v>
      </c>
      <c r="I203">
        <v>5000.2850500000004</v>
      </c>
      <c r="K203" s="1">
        <f t="shared" si="9"/>
        <v>46097.941006944442</v>
      </c>
      <c r="L203" s="1">
        <f t="shared" si="10"/>
        <v>46097.940972222219</v>
      </c>
      <c r="M203">
        <f t="shared" si="11"/>
        <v>1773700500</v>
      </c>
    </row>
    <row r="204" spans="1:13" x14ac:dyDescent="0.55000000000000004">
      <c r="A204">
        <v>1773700803</v>
      </c>
      <c r="B204" t="s">
        <v>6</v>
      </c>
      <c r="C204" t="s">
        <v>7</v>
      </c>
      <c r="D204">
        <v>5003.05</v>
      </c>
      <c r="E204">
        <v>5000.53</v>
      </c>
      <c r="F204">
        <v>5002.5901999999996</v>
      </c>
      <c r="G204">
        <v>5002.7161999999998</v>
      </c>
      <c r="H204">
        <v>5003.9698500000004</v>
      </c>
      <c r="I204">
        <v>5000.3955299999998</v>
      </c>
      <c r="K204" s="1">
        <f t="shared" si="9"/>
        <v>46097.944479166668</v>
      </c>
      <c r="L204" s="1">
        <f t="shared" si="10"/>
        <v>46097.944444444445</v>
      </c>
      <c r="M204">
        <f t="shared" si="11"/>
        <v>1773700800</v>
      </c>
    </row>
    <row r="205" spans="1:13" x14ac:dyDescent="0.55000000000000004">
      <c r="A205">
        <v>1773701103</v>
      </c>
      <c r="B205" t="s">
        <v>6</v>
      </c>
      <c r="C205" t="s">
        <v>7</v>
      </c>
      <c r="D205">
        <v>5006.29</v>
      </c>
      <c r="E205">
        <v>5001.0600000000004</v>
      </c>
      <c r="F205">
        <v>5002.9261399999996</v>
      </c>
      <c r="G205">
        <v>5002.8211700000002</v>
      </c>
      <c r="H205">
        <v>5004.10052</v>
      </c>
      <c r="I205">
        <v>5000.7222599999996</v>
      </c>
      <c r="K205" s="1">
        <f t="shared" si="9"/>
        <v>46097.947951388887</v>
      </c>
      <c r="L205" s="1">
        <f t="shared" si="10"/>
        <v>46097.947916666664</v>
      </c>
      <c r="M205">
        <f t="shared" si="11"/>
        <v>1773701100</v>
      </c>
    </row>
    <row r="206" spans="1:13" x14ac:dyDescent="0.55000000000000004">
      <c r="A206">
        <v>1773701403</v>
      </c>
      <c r="B206" t="s">
        <v>6</v>
      </c>
      <c r="C206" t="s">
        <v>7</v>
      </c>
      <c r="D206">
        <v>5006.37</v>
      </c>
      <c r="E206">
        <v>5003.8599999999997</v>
      </c>
      <c r="F206">
        <v>5003.3828199999998</v>
      </c>
      <c r="G206">
        <v>5003.1019900000001</v>
      </c>
      <c r="H206">
        <v>5004.4875700000002</v>
      </c>
      <c r="I206">
        <v>5001.23153</v>
      </c>
      <c r="K206" s="1">
        <f t="shared" si="9"/>
        <v>46097.951423611114</v>
      </c>
      <c r="L206" s="1">
        <f t="shared" si="10"/>
        <v>46097.951388888891</v>
      </c>
      <c r="M206">
        <f t="shared" si="11"/>
        <v>1773701400</v>
      </c>
    </row>
    <row r="207" spans="1:13" x14ac:dyDescent="0.55000000000000004">
      <c r="A207">
        <v>1773701703</v>
      </c>
      <c r="B207" t="s">
        <v>6</v>
      </c>
      <c r="C207" t="s">
        <v>7</v>
      </c>
      <c r="D207">
        <v>5004.28</v>
      </c>
      <c r="E207">
        <v>5000.7299999999996</v>
      </c>
      <c r="F207">
        <v>5003.9724800000004</v>
      </c>
      <c r="G207">
        <v>5003.5372399999997</v>
      </c>
      <c r="H207">
        <v>5005.0499499999996</v>
      </c>
      <c r="I207">
        <v>5001.8488399999997</v>
      </c>
      <c r="K207" s="1">
        <f t="shared" si="9"/>
        <v>46097.954895833333</v>
      </c>
      <c r="L207" s="1">
        <f t="shared" si="10"/>
        <v>46097.954861111109</v>
      </c>
      <c r="M207">
        <f t="shared" si="11"/>
        <v>1773701700</v>
      </c>
    </row>
    <row r="208" spans="1:13" x14ac:dyDescent="0.55000000000000004">
      <c r="A208">
        <v>1773702003</v>
      </c>
      <c r="B208" t="s">
        <v>6</v>
      </c>
      <c r="C208" t="s">
        <v>7</v>
      </c>
      <c r="D208">
        <v>5006.28</v>
      </c>
      <c r="E208">
        <v>5002.1499999999996</v>
      </c>
      <c r="F208">
        <v>5004.7212600000003</v>
      </c>
      <c r="G208">
        <v>5004.12925</v>
      </c>
      <c r="H208">
        <v>5005.7617600000003</v>
      </c>
      <c r="I208">
        <v>5002.6462499999998</v>
      </c>
      <c r="K208" s="1">
        <f t="shared" si="9"/>
        <v>46097.958368055552</v>
      </c>
      <c r="L208" s="1">
        <f t="shared" si="10"/>
        <v>46097.958333333336</v>
      </c>
      <c r="M208">
        <f t="shared" si="11"/>
        <v>1773702000</v>
      </c>
    </row>
    <row r="209" spans="1:13" x14ac:dyDescent="0.55000000000000004">
      <c r="A209">
        <v>1773702303</v>
      </c>
      <c r="B209" t="s">
        <v>6</v>
      </c>
      <c r="C209" t="s">
        <v>7</v>
      </c>
      <c r="D209">
        <v>5006.29</v>
      </c>
      <c r="E209">
        <v>5002.96</v>
      </c>
      <c r="F209">
        <v>5005.55962</v>
      </c>
      <c r="G209">
        <v>5004.8444300000001</v>
      </c>
      <c r="H209">
        <v>5006.5356000000002</v>
      </c>
      <c r="I209">
        <v>5003.58367</v>
      </c>
      <c r="K209" s="1">
        <f t="shared" si="9"/>
        <v>46097.961840277778</v>
      </c>
      <c r="L209" s="1">
        <f t="shared" si="10"/>
        <v>46097.961805555555</v>
      </c>
      <c r="M209">
        <f t="shared" si="11"/>
        <v>1773702300</v>
      </c>
    </row>
    <row r="210" spans="1:13" x14ac:dyDescent="0.55000000000000004">
      <c r="A210">
        <v>1773702603</v>
      </c>
      <c r="B210" t="s">
        <v>6</v>
      </c>
      <c r="C210" t="s">
        <v>7</v>
      </c>
      <c r="D210">
        <v>5006.42</v>
      </c>
      <c r="E210">
        <v>5004.8900000000003</v>
      </c>
      <c r="F210">
        <v>5006.4704000000002</v>
      </c>
      <c r="G210">
        <v>5005.6574199999995</v>
      </c>
      <c r="H210">
        <v>5007.3609100000003</v>
      </c>
      <c r="I210">
        <v>5004.6265700000004</v>
      </c>
      <c r="K210" s="1">
        <f t="shared" si="9"/>
        <v>46097.965312500004</v>
      </c>
      <c r="L210" s="1">
        <f t="shared" si="10"/>
        <v>46097.965277777781</v>
      </c>
      <c r="M210">
        <f t="shared" si="11"/>
        <v>1773702600</v>
      </c>
    </row>
    <row r="211" spans="1:13" x14ac:dyDescent="0.55000000000000004">
      <c r="A211">
        <v>1773702903</v>
      </c>
      <c r="B211" t="s">
        <v>6</v>
      </c>
      <c r="C211" t="s">
        <v>7</v>
      </c>
      <c r="D211">
        <v>5006.57</v>
      </c>
      <c r="E211">
        <v>5005.7</v>
      </c>
      <c r="F211">
        <v>5007.4551300000003</v>
      </c>
      <c r="G211">
        <v>5006.5562799999998</v>
      </c>
      <c r="H211">
        <v>5008.2678800000003</v>
      </c>
      <c r="I211">
        <v>5005.6986699999998</v>
      </c>
      <c r="K211" s="1">
        <f t="shared" si="9"/>
        <v>46097.968784722223</v>
      </c>
      <c r="L211" s="1">
        <f t="shared" si="10"/>
        <v>46097.96875</v>
      </c>
      <c r="M211">
        <f t="shared" si="11"/>
        <v>1773702900</v>
      </c>
    </row>
    <row r="212" spans="1:13" x14ac:dyDescent="0.55000000000000004">
      <c r="A212">
        <v>1773703203</v>
      </c>
      <c r="B212" t="s">
        <v>6</v>
      </c>
      <c r="C212" t="s">
        <v>7</v>
      </c>
      <c r="D212">
        <v>5009.24</v>
      </c>
      <c r="E212">
        <v>5005.54</v>
      </c>
      <c r="F212">
        <v>5008.5016800000003</v>
      </c>
      <c r="G212">
        <v>5007.52898</v>
      </c>
      <c r="H212">
        <v>5009.2970100000002</v>
      </c>
      <c r="I212">
        <v>5006.7474099999999</v>
      </c>
      <c r="K212" s="1">
        <f t="shared" si="9"/>
        <v>46097.972256944442</v>
      </c>
      <c r="L212" s="1">
        <f t="shared" si="10"/>
        <v>46097.972222222219</v>
      </c>
      <c r="M212">
        <f t="shared" si="11"/>
        <v>1773703200</v>
      </c>
    </row>
    <row r="213" spans="1:13" x14ac:dyDescent="0.55000000000000004">
      <c r="A213">
        <v>1773703503</v>
      </c>
      <c r="B213" t="s">
        <v>6</v>
      </c>
      <c r="C213" t="s">
        <v>7</v>
      </c>
      <c r="D213">
        <v>5010</v>
      </c>
      <c r="E213">
        <v>5007.7299999999996</v>
      </c>
      <c r="F213">
        <v>5009.5214400000004</v>
      </c>
      <c r="G213">
        <v>5008.5252099999998</v>
      </c>
      <c r="H213">
        <v>5010.3936700000004</v>
      </c>
      <c r="I213">
        <v>5007.723</v>
      </c>
      <c r="K213" s="1">
        <f t="shared" si="9"/>
        <v>46097.975729166668</v>
      </c>
      <c r="L213" s="1">
        <f t="shared" si="10"/>
        <v>46097.975694444445</v>
      </c>
      <c r="M213">
        <f t="shared" si="11"/>
        <v>1773703500</v>
      </c>
    </row>
    <row r="214" spans="1:13" x14ac:dyDescent="0.55000000000000004">
      <c r="A214">
        <v>1773703803</v>
      </c>
      <c r="B214" t="s">
        <v>6</v>
      </c>
      <c r="C214" t="s">
        <v>7</v>
      </c>
      <c r="D214">
        <v>5013.0600000000004</v>
      </c>
      <c r="E214">
        <v>5009.34</v>
      </c>
      <c r="F214">
        <v>5010.4162200000001</v>
      </c>
      <c r="G214">
        <v>5009.4707099999996</v>
      </c>
      <c r="H214">
        <v>5011.5248099999999</v>
      </c>
      <c r="I214">
        <v>5008.5119599999998</v>
      </c>
      <c r="K214" s="1">
        <f t="shared" si="9"/>
        <v>46097.979201388887</v>
      </c>
      <c r="L214" s="1">
        <f t="shared" si="10"/>
        <v>46097.979166666664</v>
      </c>
      <c r="M214">
        <f t="shared" si="11"/>
        <v>1773703800</v>
      </c>
    </row>
    <row r="215" spans="1:13" x14ac:dyDescent="0.55000000000000004">
      <c r="A215">
        <v>1773704103</v>
      </c>
      <c r="B215" t="s">
        <v>6</v>
      </c>
      <c r="C215" t="s">
        <v>7</v>
      </c>
      <c r="D215">
        <v>5014.04</v>
      </c>
      <c r="E215">
        <v>5010.25</v>
      </c>
      <c r="F215">
        <v>5011.0554499999998</v>
      </c>
      <c r="G215">
        <v>5010.2630799999997</v>
      </c>
      <c r="H215">
        <v>5012.56682</v>
      </c>
      <c r="I215">
        <v>5009.03442</v>
      </c>
      <c r="K215" s="1">
        <f t="shared" si="9"/>
        <v>46097.982673611114</v>
      </c>
      <c r="L215" s="1">
        <f t="shared" si="10"/>
        <v>46097.982638888891</v>
      </c>
      <c r="M215">
        <f t="shared" si="11"/>
        <v>1773704100</v>
      </c>
    </row>
    <row r="216" spans="1:13" x14ac:dyDescent="0.55000000000000004">
      <c r="A216">
        <v>1773704403</v>
      </c>
      <c r="B216" t="s">
        <v>6</v>
      </c>
      <c r="C216" t="s">
        <v>7</v>
      </c>
      <c r="D216">
        <v>5014.41</v>
      </c>
      <c r="E216">
        <v>5008.6400000000003</v>
      </c>
      <c r="F216">
        <v>5011.3832199999997</v>
      </c>
      <c r="G216">
        <v>5010.8231500000002</v>
      </c>
      <c r="H216">
        <v>5013.4106400000001</v>
      </c>
      <c r="I216">
        <v>5009.2296900000001</v>
      </c>
      <c r="K216" s="1">
        <f t="shared" si="9"/>
        <v>46097.986145833333</v>
      </c>
      <c r="L216" s="1">
        <f t="shared" si="10"/>
        <v>46097.986111111109</v>
      </c>
      <c r="M216">
        <f t="shared" si="11"/>
        <v>1773704400</v>
      </c>
    </row>
    <row r="217" spans="1:13" x14ac:dyDescent="0.55000000000000004">
      <c r="A217">
        <v>1773704703</v>
      </c>
      <c r="B217" t="s">
        <v>6</v>
      </c>
      <c r="C217" t="s">
        <v>7</v>
      </c>
      <c r="D217">
        <v>5010.5200000000004</v>
      </c>
      <c r="E217">
        <v>5007</v>
      </c>
      <c r="F217">
        <v>5011.4267799999998</v>
      </c>
      <c r="G217">
        <v>5011.1249699999998</v>
      </c>
      <c r="H217">
        <v>5013.9545099999996</v>
      </c>
      <c r="I217">
        <v>5009.11067</v>
      </c>
      <c r="K217" s="1">
        <f t="shared" si="9"/>
        <v>46097.989618055552</v>
      </c>
      <c r="L217" s="1">
        <f t="shared" si="10"/>
        <v>46097.989583333336</v>
      </c>
      <c r="M217">
        <f t="shared" si="11"/>
        <v>1773704700</v>
      </c>
    </row>
    <row r="218" spans="1:13" x14ac:dyDescent="0.55000000000000004">
      <c r="A218">
        <v>1773705003</v>
      </c>
      <c r="B218" t="s">
        <v>6</v>
      </c>
      <c r="C218" t="s">
        <v>7</v>
      </c>
      <c r="D218">
        <v>5014.25</v>
      </c>
      <c r="E218">
        <v>5010.3900000000003</v>
      </c>
      <c r="F218">
        <v>5011.1025</v>
      </c>
      <c r="G218">
        <v>5011.11373</v>
      </c>
      <c r="H218">
        <v>5014.2005900000004</v>
      </c>
      <c r="I218">
        <v>5008.7212900000004</v>
      </c>
      <c r="K218" s="1">
        <f t="shared" si="9"/>
        <v>46097.993090277778</v>
      </c>
      <c r="L218" s="1">
        <f t="shared" si="10"/>
        <v>46097.993055555555</v>
      </c>
      <c r="M218">
        <f t="shared" si="11"/>
        <v>1773705000</v>
      </c>
    </row>
    <row r="219" spans="1:13" x14ac:dyDescent="0.55000000000000004">
      <c r="A219">
        <v>1773705303</v>
      </c>
      <c r="B219" t="s">
        <v>6</v>
      </c>
      <c r="C219" t="s">
        <v>7</v>
      </c>
      <c r="D219">
        <v>5015.58</v>
      </c>
      <c r="E219">
        <v>5011.4799999999996</v>
      </c>
      <c r="F219">
        <v>5010.3105800000003</v>
      </c>
      <c r="G219">
        <v>5010.71216</v>
      </c>
      <c r="H219">
        <v>5013.9839099999999</v>
      </c>
      <c r="I219">
        <v>5008.0078899999999</v>
      </c>
      <c r="K219" s="1">
        <f t="shared" si="9"/>
        <v>46097.996562500004</v>
      </c>
      <c r="L219" s="1">
        <f t="shared" si="10"/>
        <v>46097.996527777781</v>
      </c>
      <c r="M219">
        <f t="shared" si="11"/>
        <v>1773705300</v>
      </c>
    </row>
    <row r="220" spans="1:13" x14ac:dyDescent="0.55000000000000004">
      <c r="A220">
        <v>1773705603</v>
      </c>
      <c r="B220" t="s">
        <v>6</v>
      </c>
      <c r="C220" t="s">
        <v>7</v>
      </c>
      <c r="D220">
        <v>5014.2299999999996</v>
      </c>
      <c r="E220">
        <v>5005.43</v>
      </c>
      <c r="F220">
        <v>5009.1203400000004</v>
      </c>
      <c r="G220">
        <v>5009.9162500000002</v>
      </c>
      <c r="H220">
        <v>5013.2369200000003</v>
      </c>
      <c r="I220">
        <v>5006.9939700000004</v>
      </c>
      <c r="K220" s="1">
        <f t="shared" si="9"/>
        <v>46098.000034722223</v>
      </c>
      <c r="L220" s="1">
        <f t="shared" si="10"/>
        <v>46098</v>
      </c>
      <c r="M220">
        <f t="shared" si="11"/>
        <v>1773705600</v>
      </c>
    </row>
    <row r="221" spans="1:13" x14ac:dyDescent="0.55000000000000004">
      <c r="A221">
        <v>1773705903</v>
      </c>
      <c r="B221" t="s">
        <v>6</v>
      </c>
      <c r="C221" t="s">
        <v>7</v>
      </c>
      <c r="D221">
        <v>5011.8100000000004</v>
      </c>
      <c r="E221">
        <v>5002.33</v>
      </c>
      <c r="F221">
        <v>5007.7863799999996</v>
      </c>
      <c r="G221">
        <v>5008.85131</v>
      </c>
      <c r="H221">
        <v>5012.0337499999996</v>
      </c>
      <c r="I221">
        <v>5005.8948399999999</v>
      </c>
      <c r="K221" s="1">
        <f t="shared" si="9"/>
        <v>46098.003506944442</v>
      </c>
      <c r="L221" s="1">
        <f t="shared" si="10"/>
        <v>46098.003472222219</v>
      </c>
      <c r="M221">
        <f t="shared" si="11"/>
        <v>1773705900</v>
      </c>
    </row>
    <row r="222" spans="1:13" x14ac:dyDescent="0.55000000000000004">
      <c r="A222">
        <v>1773706203</v>
      </c>
      <c r="B222" t="s">
        <v>6</v>
      </c>
      <c r="C222" t="s">
        <v>7</v>
      </c>
      <c r="D222">
        <v>5007.66</v>
      </c>
      <c r="E222">
        <v>5004.1499999999996</v>
      </c>
      <c r="F222">
        <v>5006.4677700000002</v>
      </c>
      <c r="G222">
        <v>5007.6595399999997</v>
      </c>
      <c r="H222">
        <v>5010.5519800000002</v>
      </c>
      <c r="I222">
        <v>5004.8490899999997</v>
      </c>
      <c r="K222" s="1">
        <f t="shared" si="9"/>
        <v>46098.006979166668</v>
      </c>
      <c r="L222" s="1">
        <f t="shared" si="10"/>
        <v>46098.006944444445</v>
      </c>
      <c r="M222">
        <f t="shared" si="11"/>
        <v>1773706200</v>
      </c>
    </row>
    <row r="223" spans="1:13" x14ac:dyDescent="0.55000000000000004">
      <c r="A223">
        <v>1773706503</v>
      </c>
      <c r="B223" t="s">
        <v>6</v>
      </c>
      <c r="C223" t="s">
        <v>7</v>
      </c>
      <c r="D223">
        <v>5010.58</v>
      </c>
      <c r="E223">
        <v>5005.8100000000004</v>
      </c>
      <c r="F223">
        <v>5005.20928</v>
      </c>
      <c r="G223">
        <v>5006.4344099999998</v>
      </c>
      <c r="H223">
        <v>5009.0368500000004</v>
      </c>
      <c r="I223">
        <v>5003.8430200000003</v>
      </c>
      <c r="K223" s="1">
        <f t="shared" si="9"/>
        <v>46098.010451388887</v>
      </c>
      <c r="L223" s="1">
        <f t="shared" si="10"/>
        <v>46098.010416666664</v>
      </c>
      <c r="M223">
        <f t="shared" si="11"/>
        <v>1773706500</v>
      </c>
    </row>
    <row r="224" spans="1:13" x14ac:dyDescent="0.55000000000000004">
      <c r="A224">
        <v>1773706803</v>
      </c>
      <c r="B224" t="s">
        <v>6</v>
      </c>
      <c r="C224" t="s">
        <v>7</v>
      </c>
      <c r="D224">
        <v>5007.95</v>
      </c>
      <c r="E224">
        <v>5004.4399999999996</v>
      </c>
      <c r="F224">
        <v>5004.0822900000003</v>
      </c>
      <c r="G224">
        <v>5005.2583500000001</v>
      </c>
      <c r="H224">
        <v>5007.5771699999996</v>
      </c>
      <c r="I224">
        <v>5002.8537299999998</v>
      </c>
      <c r="K224" s="1">
        <f t="shared" si="9"/>
        <v>46098.013923611114</v>
      </c>
      <c r="L224" s="1">
        <f t="shared" si="10"/>
        <v>46098.013888888891</v>
      </c>
      <c r="M224">
        <f t="shared" si="11"/>
        <v>1773706800</v>
      </c>
    </row>
    <row r="225" spans="1:13" x14ac:dyDescent="0.55000000000000004">
      <c r="A225">
        <v>1773707103</v>
      </c>
      <c r="B225" t="s">
        <v>6</v>
      </c>
      <c r="C225" t="s">
        <v>7</v>
      </c>
      <c r="D225">
        <v>5005.8500000000004</v>
      </c>
      <c r="E225">
        <v>5000.21</v>
      </c>
      <c r="F225">
        <v>5003.2244799999999</v>
      </c>
      <c r="G225">
        <v>5004.2414200000003</v>
      </c>
      <c r="H225">
        <v>5006.3697300000003</v>
      </c>
      <c r="I225">
        <v>5001.9268599999996</v>
      </c>
      <c r="K225" s="1">
        <f t="shared" si="9"/>
        <v>46098.017395833333</v>
      </c>
      <c r="L225" s="1">
        <f t="shared" si="10"/>
        <v>46098.017361111109</v>
      </c>
      <c r="M225">
        <f t="shared" si="11"/>
        <v>1773707100</v>
      </c>
    </row>
    <row r="226" spans="1:13" x14ac:dyDescent="0.55000000000000004">
      <c r="A226">
        <v>1773707403</v>
      </c>
      <c r="B226" t="s">
        <v>6</v>
      </c>
      <c r="C226" t="s">
        <v>7</v>
      </c>
      <c r="D226">
        <v>5005.96</v>
      </c>
      <c r="E226">
        <v>5001.7299999999996</v>
      </c>
      <c r="F226">
        <v>5002.6928099999996</v>
      </c>
      <c r="G226">
        <v>5003.4671099999996</v>
      </c>
      <c r="H226">
        <v>5005.5454499999996</v>
      </c>
      <c r="I226">
        <v>5001.1609799999997</v>
      </c>
      <c r="K226" s="1">
        <f t="shared" si="9"/>
        <v>46098.020868055552</v>
      </c>
      <c r="L226" s="1">
        <f t="shared" si="10"/>
        <v>46098.020833333336</v>
      </c>
      <c r="M226">
        <f t="shared" si="11"/>
        <v>1773707400</v>
      </c>
    </row>
    <row r="227" spans="1:13" x14ac:dyDescent="0.55000000000000004">
      <c r="A227">
        <v>1773707703</v>
      </c>
      <c r="B227" t="s">
        <v>6</v>
      </c>
      <c r="C227" t="s">
        <v>7</v>
      </c>
      <c r="D227">
        <v>5007.0600000000004</v>
      </c>
      <c r="E227">
        <v>5002.3100000000004</v>
      </c>
      <c r="F227">
        <v>5002.4949299999998</v>
      </c>
      <c r="G227">
        <v>5002.9810200000002</v>
      </c>
      <c r="H227">
        <v>5005.1150200000002</v>
      </c>
      <c r="I227">
        <v>5000.5203199999996</v>
      </c>
      <c r="K227" s="1">
        <f t="shared" si="9"/>
        <v>46098.024340277778</v>
      </c>
      <c r="L227" s="1">
        <f t="shared" si="10"/>
        <v>46098.024305555555</v>
      </c>
      <c r="M227">
        <f t="shared" si="11"/>
        <v>1773707700</v>
      </c>
    </row>
    <row r="228" spans="1:13" x14ac:dyDescent="0.55000000000000004">
      <c r="A228">
        <v>1773708003</v>
      </c>
      <c r="B228" t="s">
        <v>6</v>
      </c>
      <c r="C228" t="s">
        <v>7</v>
      </c>
      <c r="D228">
        <v>5004.1099999999997</v>
      </c>
      <c r="E228">
        <v>4998.5200000000004</v>
      </c>
      <c r="F228">
        <v>5002.5776299999998</v>
      </c>
      <c r="G228">
        <v>5002.7793300000003</v>
      </c>
      <c r="H228">
        <v>5005.0267899999999</v>
      </c>
      <c r="I228">
        <v>5000.0023199999996</v>
      </c>
      <c r="K228" s="1">
        <f t="shared" si="9"/>
        <v>46098.027812500004</v>
      </c>
      <c r="L228" s="1">
        <f t="shared" si="10"/>
        <v>46098.027777777781</v>
      </c>
      <c r="M228">
        <f t="shared" si="11"/>
        <v>1773708000</v>
      </c>
    </row>
    <row r="229" spans="1:13" x14ac:dyDescent="0.55000000000000004">
      <c r="A229">
        <v>1773708303</v>
      </c>
      <c r="B229" t="s">
        <v>6</v>
      </c>
      <c r="C229" t="s">
        <v>7</v>
      </c>
      <c r="D229">
        <v>5004.21</v>
      </c>
      <c r="E229">
        <v>5000.2299999999996</v>
      </c>
      <c r="F229">
        <v>5002.9165999999996</v>
      </c>
      <c r="G229">
        <v>5002.8479600000001</v>
      </c>
      <c r="H229">
        <v>5005.3096599999999</v>
      </c>
      <c r="I229">
        <v>4999.7349800000002</v>
      </c>
      <c r="K229" s="1">
        <f t="shared" si="9"/>
        <v>46098.031284722223</v>
      </c>
      <c r="L229" s="1">
        <f t="shared" si="10"/>
        <v>46098.03125</v>
      </c>
      <c r="M229">
        <f t="shared" si="11"/>
        <v>1773708300</v>
      </c>
    </row>
    <row r="230" spans="1:13" x14ac:dyDescent="0.55000000000000004">
      <c r="A230">
        <v>1773708603</v>
      </c>
      <c r="B230" t="s">
        <v>6</v>
      </c>
      <c r="C230" t="s">
        <v>7</v>
      </c>
      <c r="D230">
        <v>5004.63</v>
      </c>
      <c r="E230">
        <v>4998.59</v>
      </c>
      <c r="F230">
        <v>5003.4942799999999</v>
      </c>
      <c r="G230">
        <v>5003.17112</v>
      </c>
      <c r="H230">
        <v>5005.8874500000002</v>
      </c>
      <c r="I230">
        <v>4999.7192800000003</v>
      </c>
      <c r="K230" s="1">
        <f t="shared" si="9"/>
        <v>46098.034756944442</v>
      </c>
      <c r="L230" s="1">
        <f t="shared" si="10"/>
        <v>46098.034722222219</v>
      </c>
      <c r="M230">
        <f t="shared" si="11"/>
        <v>1773708600</v>
      </c>
    </row>
    <row r="231" spans="1:13" x14ac:dyDescent="0.55000000000000004">
      <c r="A231">
        <v>1773708903</v>
      </c>
      <c r="B231" t="s">
        <v>6</v>
      </c>
      <c r="C231" t="s">
        <v>7</v>
      </c>
      <c r="D231">
        <v>5006.4799999999996</v>
      </c>
      <c r="E231">
        <v>5002.49</v>
      </c>
      <c r="F231">
        <v>5004.20255</v>
      </c>
      <c r="G231">
        <v>5003.6868299999996</v>
      </c>
      <c r="H231">
        <v>5006.6869200000001</v>
      </c>
      <c r="I231">
        <v>5000.05044</v>
      </c>
      <c r="K231" s="1">
        <f t="shared" si="9"/>
        <v>46098.038229166668</v>
      </c>
      <c r="L231" s="1">
        <f t="shared" si="10"/>
        <v>46098.038194444445</v>
      </c>
      <c r="M231">
        <f t="shared" si="11"/>
        <v>1773708900</v>
      </c>
    </row>
    <row r="232" spans="1:13" x14ac:dyDescent="0.55000000000000004">
      <c r="A232">
        <v>1773709203</v>
      </c>
      <c r="B232" t="s">
        <v>6</v>
      </c>
      <c r="C232" t="s">
        <v>7</v>
      </c>
      <c r="D232">
        <v>5006.96</v>
      </c>
      <c r="E232">
        <v>4995.05</v>
      </c>
      <c r="F232">
        <v>5005.0906599999998</v>
      </c>
      <c r="G232">
        <v>5004.3887500000001</v>
      </c>
      <c r="H232">
        <v>5007.6372600000004</v>
      </c>
      <c r="I232">
        <v>5000.6953800000001</v>
      </c>
      <c r="K232" s="1">
        <f t="shared" si="9"/>
        <v>46098.041701388887</v>
      </c>
      <c r="L232" s="1">
        <f t="shared" si="10"/>
        <v>46098.041666666664</v>
      </c>
      <c r="M232">
        <f t="shared" si="11"/>
        <v>1773709200</v>
      </c>
    </row>
    <row r="233" spans="1:13" x14ac:dyDescent="0.55000000000000004">
      <c r="A233">
        <v>1773709503</v>
      </c>
      <c r="B233" t="s">
        <v>6</v>
      </c>
      <c r="C233" t="s">
        <v>7</v>
      </c>
      <c r="D233">
        <v>5009.5</v>
      </c>
      <c r="E233">
        <v>5001.9399999999996</v>
      </c>
      <c r="F233">
        <v>5006.2138400000003</v>
      </c>
      <c r="G233">
        <v>5005.3012900000003</v>
      </c>
      <c r="H233">
        <v>5008.7336299999997</v>
      </c>
      <c r="I233">
        <v>5001.87842</v>
      </c>
      <c r="K233" s="1">
        <f t="shared" si="9"/>
        <v>46098.045173611114</v>
      </c>
      <c r="L233" s="1">
        <f t="shared" si="10"/>
        <v>46098.045138888891</v>
      </c>
      <c r="M233">
        <f t="shared" si="11"/>
        <v>1773709500</v>
      </c>
    </row>
    <row r="234" spans="1:13" x14ac:dyDescent="0.55000000000000004">
      <c r="A234">
        <v>1773709803</v>
      </c>
      <c r="B234" t="s">
        <v>6</v>
      </c>
      <c r="C234" t="s">
        <v>7</v>
      </c>
      <c r="D234">
        <v>5012.45</v>
      </c>
      <c r="E234">
        <v>5006.26</v>
      </c>
      <c r="F234">
        <v>5007.50072</v>
      </c>
      <c r="G234">
        <v>5006.4010099999996</v>
      </c>
      <c r="H234">
        <v>5009.9718199999998</v>
      </c>
      <c r="I234">
        <v>5003.4586399999998</v>
      </c>
      <c r="K234" s="1">
        <f t="shared" si="9"/>
        <v>46098.048645833333</v>
      </c>
      <c r="L234" s="1">
        <f t="shared" si="10"/>
        <v>46098.048611111109</v>
      </c>
      <c r="M234">
        <f t="shared" si="11"/>
        <v>1773709800</v>
      </c>
    </row>
    <row r="235" spans="1:13" x14ac:dyDescent="0.55000000000000004">
      <c r="A235">
        <v>1773710103</v>
      </c>
      <c r="B235" t="s">
        <v>6</v>
      </c>
      <c r="C235" t="s">
        <v>7</v>
      </c>
      <c r="D235">
        <v>5014.04</v>
      </c>
      <c r="E235">
        <v>5008.4799999999996</v>
      </c>
      <c r="F235">
        <v>5008.9971100000002</v>
      </c>
      <c r="G235">
        <v>5007.6990599999999</v>
      </c>
      <c r="H235">
        <v>5011.3675999999996</v>
      </c>
      <c r="I235">
        <v>5005.3257400000002</v>
      </c>
      <c r="K235" s="1">
        <f t="shared" si="9"/>
        <v>46098.052118055552</v>
      </c>
      <c r="L235" s="1">
        <f t="shared" si="10"/>
        <v>46098.052083333336</v>
      </c>
      <c r="M235">
        <f t="shared" si="11"/>
        <v>1773710100</v>
      </c>
    </row>
    <row r="236" spans="1:13" x14ac:dyDescent="0.55000000000000004">
      <c r="A236">
        <v>1773710403</v>
      </c>
      <c r="B236" t="s">
        <v>6</v>
      </c>
      <c r="C236" t="s">
        <v>7</v>
      </c>
      <c r="D236">
        <v>5009.62</v>
      </c>
      <c r="E236">
        <v>5007.93</v>
      </c>
      <c r="F236">
        <v>5010.7918799999998</v>
      </c>
      <c r="G236">
        <v>5009.2454699999998</v>
      </c>
      <c r="H236">
        <v>5012.9570800000001</v>
      </c>
      <c r="I236">
        <v>5007.3998099999999</v>
      </c>
      <c r="K236" s="1">
        <f t="shared" si="9"/>
        <v>46098.055590277778</v>
      </c>
      <c r="L236" s="1">
        <f t="shared" si="10"/>
        <v>46098.055555555555</v>
      </c>
      <c r="M236">
        <f t="shared" si="11"/>
        <v>1773710400</v>
      </c>
    </row>
    <row r="237" spans="1:13" x14ac:dyDescent="0.55000000000000004">
      <c r="A237">
        <v>1773710703</v>
      </c>
      <c r="B237" t="s">
        <v>6</v>
      </c>
      <c r="C237" t="s">
        <v>7</v>
      </c>
      <c r="D237">
        <v>5014.63</v>
      </c>
      <c r="E237">
        <v>5007.5600000000004</v>
      </c>
      <c r="F237">
        <v>5012.8749500000004</v>
      </c>
      <c r="G237">
        <v>5011.0602099999996</v>
      </c>
      <c r="H237">
        <v>5014.8836000000001</v>
      </c>
      <c r="I237">
        <v>5009.6438699999999</v>
      </c>
      <c r="K237" s="1">
        <f t="shared" si="9"/>
        <v>46098.059062500004</v>
      </c>
      <c r="L237" s="1">
        <f t="shared" si="10"/>
        <v>46098.059027777781</v>
      </c>
      <c r="M237">
        <f t="shared" si="11"/>
        <v>1773710700</v>
      </c>
    </row>
    <row r="238" spans="1:13" x14ac:dyDescent="0.55000000000000004">
      <c r="A238">
        <v>1773711003</v>
      </c>
      <c r="B238" t="s">
        <v>6</v>
      </c>
      <c r="C238" t="s">
        <v>7</v>
      </c>
      <c r="D238">
        <v>5016.25</v>
      </c>
      <c r="E238">
        <v>5011.24</v>
      </c>
      <c r="F238">
        <v>5015.0824700000003</v>
      </c>
      <c r="G238">
        <v>5013.0713400000004</v>
      </c>
      <c r="H238">
        <v>5017.0167899999997</v>
      </c>
      <c r="I238">
        <v>5012.0104000000001</v>
      </c>
      <c r="K238" s="1">
        <f t="shared" si="9"/>
        <v>46098.062534722223</v>
      </c>
      <c r="L238" s="1">
        <f t="shared" si="10"/>
        <v>46098.0625</v>
      </c>
      <c r="M238">
        <f t="shared" si="11"/>
        <v>1773711000</v>
      </c>
    </row>
    <row r="239" spans="1:13" x14ac:dyDescent="0.55000000000000004">
      <c r="A239">
        <v>1773711303</v>
      </c>
      <c r="B239" t="s">
        <v>6</v>
      </c>
      <c r="C239" t="s">
        <v>7</v>
      </c>
      <c r="D239">
        <v>5019.67</v>
      </c>
      <c r="E239">
        <v>5012.62</v>
      </c>
      <c r="F239">
        <v>5017.32456</v>
      </c>
      <c r="G239">
        <v>5015.1979499999998</v>
      </c>
      <c r="H239">
        <v>5019.2356499999996</v>
      </c>
      <c r="I239">
        <v>5014.3324000000002</v>
      </c>
      <c r="K239" s="1">
        <f t="shared" si="9"/>
        <v>46098.066006944442</v>
      </c>
      <c r="L239" s="1">
        <f t="shared" si="10"/>
        <v>46098.065972222219</v>
      </c>
      <c r="M239">
        <f t="shared" si="11"/>
        <v>1773711300</v>
      </c>
    </row>
    <row r="240" spans="1:13" x14ac:dyDescent="0.55000000000000004">
      <c r="A240">
        <v>1773711603</v>
      </c>
      <c r="B240" t="s">
        <v>6</v>
      </c>
      <c r="C240" t="s">
        <v>7</v>
      </c>
      <c r="D240">
        <v>5019.6899999999996</v>
      </c>
      <c r="E240">
        <v>5016.47</v>
      </c>
      <c r="F240">
        <v>5019.3883400000004</v>
      </c>
      <c r="G240">
        <v>5017.2931399999998</v>
      </c>
      <c r="H240">
        <v>5021.3442100000002</v>
      </c>
      <c r="I240">
        <v>5016.49359</v>
      </c>
      <c r="K240" s="1">
        <f t="shared" si="9"/>
        <v>46098.069479166668</v>
      </c>
      <c r="L240" s="1">
        <f t="shared" si="10"/>
        <v>46098.069444444445</v>
      </c>
      <c r="M240">
        <f t="shared" si="11"/>
        <v>1773711600</v>
      </c>
    </row>
    <row r="241" spans="1:13" x14ac:dyDescent="0.55000000000000004">
      <c r="A241">
        <v>1773711903</v>
      </c>
      <c r="B241" t="s">
        <v>6</v>
      </c>
      <c r="C241" t="s">
        <v>7</v>
      </c>
      <c r="D241">
        <v>5021.24</v>
      </c>
      <c r="E241">
        <v>5016.74</v>
      </c>
      <c r="F241">
        <v>5021.1365900000001</v>
      </c>
      <c r="G241">
        <v>5019.2148699999998</v>
      </c>
      <c r="H241">
        <v>5023.2207200000003</v>
      </c>
      <c r="I241">
        <v>5018.33871</v>
      </c>
      <c r="K241" s="1">
        <f t="shared" si="9"/>
        <v>46098.072951388887</v>
      </c>
      <c r="L241" s="1">
        <f t="shared" si="10"/>
        <v>46098.072916666664</v>
      </c>
      <c r="M241">
        <f t="shared" si="11"/>
        <v>1773711900</v>
      </c>
    </row>
    <row r="242" spans="1:13" x14ac:dyDescent="0.55000000000000004">
      <c r="A242">
        <v>1773712203</v>
      </c>
      <c r="B242" t="s">
        <v>6</v>
      </c>
      <c r="C242" t="s">
        <v>7</v>
      </c>
      <c r="D242">
        <v>5026.41</v>
      </c>
      <c r="E242">
        <v>5020.3999999999996</v>
      </c>
      <c r="F242">
        <v>5022.4467100000002</v>
      </c>
      <c r="G242">
        <v>5020.83079</v>
      </c>
      <c r="H242">
        <v>5024.7355100000004</v>
      </c>
      <c r="I242">
        <v>5019.8330100000003</v>
      </c>
      <c r="K242" s="1">
        <f t="shared" si="9"/>
        <v>46098.076423611114</v>
      </c>
      <c r="L242" s="1">
        <f t="shared" si="10"/>
        <v>46098.076388888891</v>
      </c>
      <c r="M242">
        <f t="shared" si="11"/>
        <v>1773712200</v>
      </c>
    </row>
    <row r="243" spans="1:13" x14ac:dyDescent="0.55000000000000004">
      <c r="A243">
        <v>1773712503</v>
      </c>
      <c r="B243" t="s">
        <v>6</v>
      </c>
      <c r="C243" t="s">
        <v>7</v>
      </c>
      <c r="D243">
        <v>5028.07</v>
      </c>
      <c r="E243">
        <v>5024.95</v>
      </c>
      <c r="F243">
        <v>5023.2083499999999</v>
      </c>
      <c r="G243">
        <v>5022.0195700000004</v>
      </c>
      <c r="H243">
        <v>5025.7222300000003</v>
      </c>
      <c r="I243">
        <v>5020.9073099999996</v>
      </c>
      <c r="K243" s="1">
        <f t="shared" si="9"/>
        <v>46098.079895833333</v>
      </c>
      <c r="L243" s="1">
        <f t="shared" si="10"/>
        <v>46098.079861111109</v>
      </c>
      <c r="M243">
        <f t="shared" si="11"/>
        <v>1773712500</v>
      </c>
    </row>
    <row r="244" spans="1:13" x14ac:dyDescent="0.55000000000000004">
      <c r="A244">
        <v>1773712803</v>
      </c>
      <c r="B244" t="s">
        <v>6</v>
      </c>
      <c r="C244" t="s">
        <v>7</v>
      </c>
      <c r="D244">
        <v>5029.62</v>
      </c>
      <c r="E244">
        <v>5023.2700000000004</v>
      </c>
      <c r="F244">
        <v>5023.4480999999996</v>
      </c>
      <c r="G244">
        <v>5022.7338300000001</v>
      </c>
      <c r="H244">
        <v>5026.1744600000002</v>
      </c>
      <c r="I244">
        <v>5021.5181000000002</v>
      </c>
      <c r="K244" s="1">
        <f t="shared" si="9"/>
        <v>46098.083368055552</v>
      </c>
      <c r="L244" s="1">
        <f t="shared" si="10"/>
        <v>46098.083333333336</v>
      </c>
      <c r="M244">
        <f t="shared" si="11"/>
        <v>1773712800</v>
      </c>
    </row>
    <row r="245" spans="1:13" x14ac:dyDescent="0.55000000000000004">
      <c r="A245">
        <v>1773713103</v>
      </c>
      <c r="B245" t="s">
        <v>6</v>
      </c>
      <c r="C245" t="s">
        <v>7</v>
      </c>
      <c r="D245">
        <v>5026.51</v>
      </c>
      <c r="E245">
        <v>5021.41</v>
      </c>
      <c r="F245">
        <v>5023.4276499999996</v>
      </c>
      <c r="G245">
        <v>5023.0807400000003</v>
      </c>
      <c r="H245">
        <v>5026.1706700000004</v>
      </c>
      <c r="I245">
        <v>5021.7996999999996</v>
      </c>
      <c r="K245" s="1">
        <f t="shared" si="9"/>
        <v>46098.086840277778</v>
      </c>
      <c r="L245" s="1">
        <f t="shared" si="10"/>
        <v>46098.086805555555</v>
      </c>
      <c r="M245">
        <f t="shared" si="11"/>
        <v>1773713100</v>
      </c>
    </row>
    <row r="246" spans="1:13" x14ac:dyDescent="0.55000000000000004">
      <c r="A246">
        <v>1773713403</v>
      </c>
      <c r="B246" t="s">
        <v>6</v>
      </c>
      <c r="C246" t="s">
        <v>7</v>
      </c>
      <c r="D246">
        <v>5024.53</v>
      </c>
      <c r="E246">
        <v>5020.75</v>
      </c>
      <c r="F246">
        <v>5023.35725</v>
      </c>
      <c r="G246">
        <v>5023.2190000000001</v>
      </c>
      <c r="H246">
        <v>5025.9588700000004</v>
      </c>
      <c r="I246">
        <v>5021.9179100000001</v>
      </c>
      <c r="K246" s="1">
        <f t="shared" si="9"/>
        <v>46098.090312500004</v>
      </c>
      <c r="L246" s="1">
        <f t="shared" si="10"/>
        <v>46098.090277777781</v>
      </c>
      <c r="M246">
        <f t="shared" si="11"/>
        <v>1773713400</v>
      </c>
    </row>
    <row r="247" spans="1:13" x14ac:dyDescent="0.55000000000000004">
      <c r="A247">
        <v>1773713703</v>
      </c>
      <c r="B247" t="s">
        <v>6</v>
      </c>
      <c r="C247" t="s">
        <v>7</v>
      </c>
      <c r="D247">
        <v>5023.1000000000004</v>
      </c>
      <c r="E247">
        <v>5020.51</v>
      </c>
      <c r="F247">
        <v>5023.3957600000003</v>
      </c>
      <c r="G247">
        <v>5023.3073800000002</v>
      </c>
      <c r="H247">
        <v>5025.7551100000001</v>
      </c>
      <c r="I247">
        <v>5021.9992499999998</v>
      </c>
      <c r="K247" s="1">
        <f t="shared" si="9"/>
        <v>46098.093784722223</v>
      </c>
      <c r="L247" s="1">
        <f t="shared" si="10"/>
        <v>46098.09375</v>
      </c>
      <c r="M247">
        <f t="shared" si="11"/>
        <v>1773713700</v>
      </c>
    </row>
    <row r="248" spans="1:13" x14ac:dyDescent="0.55000000000000004">
      <c r="A248">
        <v>1773714003</v>
      </c>
      <c r="B248" t="s">
        <v>6</v>
      </c>
      <c r="C248" t="s">
        <v>7</v>
      </c>
      <c r="D248">
        <v>5023.3999999999996</v>
      </c>
      <c r="E248">
        <v>5019.8999999999996</v>
      </c>
      <c r="F248">
        <v>5023.6261400000003</v>
      </c>
      <c r="G248">
        <v>5023.4667600000002</v>
      </c>
      <c r="H248">
        <v>5025.7269399999996</v>
      </c>
      <c r="I248">
        <v>5022.1108899999999</v>
      </c>
      <c r="K248" s="1">
        <f t="shared" si="9"/>
        <v>46098.097256944442</v>
      </c>
      <c r="L248" s="1">
        <f t="shared" si="10"/>
        <v>46098.097222222219</v>
      </c>
      <c r="M248">
        <f t="shared" si="11"/>
        <v>1773714000</v>
      </c>
    </row>
    <row r="249" spans="1:13" x14ac:dyDescent="0.55000000000000004">
      <c r="A249">
        <v>1773714303</v>
      </c>
      <c r="B249" t="s">
        <v>6</v>
      </c>
      <c r="C249" t="s">
        <v>7</v>
      </c>
      <c r="D249">
        <v>5025.3599999999997</v>
      </c>
      <c r="E249">
        <v>5021.83</v>
      </c>
      <c r="F249">
        <v>5024.0167700000002</v>
      </c>
      <c r="G249">
        <v>5023.7417599999999</v>
      </c>
      <c r="H249">
        <v>5025.9098599999998</v>
      </c>
      <c r="I249">
        <v>5022.2756900000004</v>
      </c>
      <c r="K249" s="1">
        <f t="shared" si="9"/>
        <v>46098.100729166668</v>
      </c>
      <c r="L249" s="1">
        <f t="shared" si="10"/>
        <v>46098.100694444445</v>
      </c>
      <c r="M249">
        <f t="shared" si="11"/>
        <v>1773714300</v>
      </c>
    </row>
    <row r="250" spans="1:13" x14ac:dyDescent="0.55000000000000004">
      <c r="A250">
        <v>1773714603</v>
      </c>
      <c r="B250" t="s">
        <v>6</v>
      </c>
      <c r="C250" t="s">
        <v>7</v>
      </c>
      <c r="D250">
        <v>5027.5200000000004</v>
      </c>
      <c r="E250">
        <v>5023.71</v>
      </c>
      <c r="F250">
        <v>5024.4218799999999</v>
      </c>
      <c r="G250">
        <v>5024.0818200000003</v>
      </c>
      <c r="H250">
        <v>5026.22768</v>
      </c>
      <c r="I250">
        <v>5022.4250700000002</v>
      </c>
      <c r="K250" s="1">
        <f t="shared" si="9"/>
        <v>46098.104201388887</v>
      </c>
      <c r="L250" s="1">
        <f t="shared" si="10"/>
        <v>46098.104166666664</v>
      </c>
      <c r="M250">
        <f t="shared" si="11"/>
        <v>1773714600</v>
      </c>
    </row>
    <row r="251" spans="1:13" x14ac:dyDescent="0.55000000000000004">
      <c r="A251">
        <v>1773714903</v>
      </c>
      <c r="B251" t="s">
        <v>6</v>
      </c>
      <c r="C251" t="s">
        <v>7</v>
      </c>
      <c r="D251">
        <v>5025.66</v>
      </c>
      <c r="E251">
        <v>5021.88</v>
      </c>
      <c r="F251">
        <v>5024.79673</v>
      </c>
      <c r="G251">
        <v>5024.4392799999996</v>
      </c>
      <c r="H251">
        <v>5026.55177</v>
      </c>
      <c r="I251">
        <v>5022.4916599999997</v>
      </c>
      <c r="K251" s="1">
        <f t="shared" si="9"/>
        <v>46098.107673611114</v>
      </c>
      <c r="L251" s="1">
        <f t="shared" si="10"/>
        <v>46098.107638888891</v>
      </c>
      <c r="M251">
        <f t="shared" si="11"/>
        <v>1773714900</v>
      </c>
    </row>
    <row r="252" spans="1:13" x14ac:dyDescent="0.55000000000000004">
      <c r="A252">
        <v>1773715203</v>
      </c>
      <c r="B252" t="s">
        <v>6</v>
      </c>
      <c r="C252" t="s">
        <v>7</v>
      </c>
      <c r="D252">
        <v>5029.32</v>
      </c>
      <c r="E252">
        <v>5024.96</v>
      </c>
      <c r="F252">
        <v>5025.0372500000003</v>
      </c>
      <c r="G252">
        <v>5024.7382600000001</v>
      </c>
      <c r="H252">
        <v>5026.83655</v>
      </c>
      <c r="I252">
        <v>5022.4971299999997</v>
      </c>
      <c r="K252" s="1">
        <f t="shared" si="9"/>
        <v>46098.111145833333</v>
      </c>
      <c r="L252" s="1">
        <f t="shared" si="10"/>
        <v>46098.111111111109</v>
      </c>
      <c r="M252">
        <f t="shared" si="11"/>
        <v>1773715200</v>
      </c>
    </row>
    <row r="253" spans="1:13" x14ac:dyDescent="0.55000000000000004">
      <c r="A253">
        <v>1773715503</v>
      </c>
      <c r="B253" t="s">
        <v>6</v>
      </c>
      <c r="C253" t="s">
        <v>7</v>
      </c>
      <c r="D253">
        <v>5029.3900000000003</v>
      </c>
      <c r="E253">
        <v>5024.22</v>
      </c>
      <c r="F253">
        <v>5025.0131499999998</v>
      </c>
      <c r="G253">
        <v>5024.8757100000003</v>
      </c>
      <c r="H253">
        <v>5026.9302299999999</v>
      </c>
      <c r="I253">
        <v>5022.3727799999997</v>
      </c>
      <c r="K253" s="1">
        <f t="shared" si="9"/>
        <v>46098.114618055552</v>
      </c>
      <c r="L253" s="1">
        <f t="shared" si="10"/>
        <v>46098.114583333336</v>
      </c>
      <c r="M253">
        <f t="shared" si="11"/>
        <v>1773715500</v>
      </c>
    </row>
    <row r="254" spans="1:13" x14ac:dyDescent="0.55000000000000004">
      <c r="A254">
        <v>1773715803</v>
      </c>
      <c r="B254" t="s">
        <v>6</v>
      </c>
      <c r="C254" t="s">
        <v>7</v>
      </c>
      <c r="D254">
        <v>5026.7</v>
      </c>
      <c r="E254">
        <v>5021.5</v>
      </c>
      <c r="F254">
        <v>5024.8755000000001</v>
      </c>
      <c r="G254">
        <v>5024.8756000000003</v>
      </c>
      <c r="H254">
        <v>5026.81736</v>
      </c>
      <c r="I254">
        <v>5022.1759199999997</v>
      </c>
      <c r="K254" s="1">
        <f t="shared" si="9"/>
        <v>46098.118090277778</v>
      </c>
      <c r="L254" s="1">
        <f t="shared" si="10"/>
        <v>46098.118055555555</v>
      </c>
      <c r="M254">
        <f t="shared" si="11"/>
        <v>1773715800</v>
      </c>
    </row>
    <row r="255" spans="1:13" x14ac:dyDescent="0.55000000000000004">
      <c r="A255">
        <v>1773716103</v>
      </c>
      <c r="B255" t="s">
        <v>6</v>
      </c>
      <c r="C255" t="s">
        <v>7</v>
      </c>
      <c r="D255">
        <v>5026.87</v>
      </c>
      <c r="E255">
        <v>5022.01</v>
      </c>
      <c r="F255">
        <v>5024.6968999999999</v>
      </c>
      <c r="G255">
        <v>5024.7862500000001</v>
      </c>
      <c r="H255">
        <v>5026.6473100000003</v>
      </c>
      <c r="I255">
        <v>5022.0693099999999</v>
      </c>
      <c r="K255" s="1">
        <f t="shared" si="9"/>
        <v>46098.121562500004</v>
      </c>
      <c r="L255" s="1">
        <f t="shared" si="10"/>
        <v>46098.121527777781</v>
      </c>
      <c r="M255">
        <f t="shared" si="11"/>
        <v>1773716100</v>
      </c>
    </row>
    <row r="256" spans="1:13" x14ac:dyDescent="0.55000000000000004">
      <c r="A256">
        <v>1773716403</v>
      </c>
      <c r="B256" t="s">
        <v>6</v>
      </c>
      <c r="C256" t="s">
        <v>7</v>
      </c>
      <c r="D256">
        <v>5025.42</v>
      </c>
      <c r="E256">
        <v>5020.51</v>
      </c>
      <c r="F256">
        <v>5024.7137199999997</v>
      </c>
      <c r="G256">
        <v>5024.7499900000003</v>
      </c>
      <c r="H256">
        <v>5026.54763</v>
      </c>
      <c r="I256">
        <v>5022.1659300000001</v>
      </c>
      <c r="K256" s="1">
        <f t="shared" si="9"/>
        <v>46098.125034722223</v>
      </c>
      <c r="L256" s="1">
        <f t="shared" si="10"/>
        <v>46098.125</v>
      </c>
      <c r="M256">
        <f t="shared" si="11"/>
        <v>1773716400</v>
      </c>
    </row>
    <row r="257" spans="1:13" x14ac:dyDescent="0.55000000000000004">
      <c r="A257">
        <v>1773716703</v>
      </c>
      <c r="B257" t="s">
        <v>6</v>
      </c>
      <c r="C257" t="s">
        <v>7</v>
      </c>
      <c r="D257">
        <v>5025.68</v>
      </c>
      <c r="E257">
        <v>5022.18</v>
      </c>
      <c r="F257">
        <v>5024.9999299999999</v>
      </c>
      <c r="G257">
        <v>5024.8749600000001</v>
      </c>
      <c r="H257">
        <v>5026.6808600000004</v>
      </c>
      <c r="I257">
        <v>5022.5908200000003</v>
      </c>
      <c r="K257" s="1">
        <f t="shared" si="9"/>
        <v>46098.128506944442</v>
      </c>
      <c r="L257" s="1">
        <f t="shared" si="10"/>
        <v>46098.128472222219</v>
      </c>
      <c r="M257">
        <f t="shared" si="11"/>
        <v>1773716700</v>
      </c>
    </row>
    <row r="258" spans="1:13" x14ac:dyDescent="0.55000000000000004">
      <c r="A258">
        <v>1773717003</v>
      </c>
      <c r="B258" t="s">
        <v>6</v>
      </c>
      <c r="C258" t="s">
        <v>7</v>
      </c>
      <c r="D258">
        <v>5023.3100000000004</v>
      </c>
      <c r="E258">
        <v>5022</v>
      </c>
      <c r="F258">
        <v>5025.6680800000004</v>
      </c>
      <c r="G258">
        <v>5025.2715200000002</v>
      </c>
      <c r="H258">
        <v>5027.1369100000002</v>
      </c>
      <c r="I258">
        <v>5023.3483800000004</v>
      </c>
      <c r="K258" s="1">
        <f t="shared" si="9"/>
        <v>46098.131979166668</v>
      </c>
      <c r="L258" s="1">
        <f t="shared" si="10"/>
        <v>46098.131944444445</v>
      </c>
      <c r="M258">
        <f t="shared" si="11"/>
        <v>1773717000</v>
      </c>
    </row>
    <row r="259" spans="1:13" x14ac:dyDescent="0.55000000000000004">
      <c r="A259">
        <v>1773717303</v>
      </c>
      <c r="B259" t="s">
        <v>6</v>
      </c>
      <c r="C259" t="s">
        <v>7</v>
      </c>
      <c r="D259">
        <v>5027.34</v>
      </c>
      <c r="E259">
        <v>5022.5600000000004</v>
      </c>
      <c r="F259">
        <v>5026.6744399999998</v>
      </c>
      <c r="G259">
        <v>5025.9729799999996</v>
      </c>
      <c r="H259">
        <v>5027.98747</v>
      </c>
      <c r="I259">
        <v>5024.4224100000001</v>
      </c>
      <c r="K259" s="1">
        <f t="shared" ref="K259:K322" si="12">(A259/86400)+25569</f>
        <v>46098.135451388887</v>
      </c>
      <c r="L259" s="1">
        <f t="shared" ref="L259:L322" si="13">CEILING(INT(K259*1440)/1440*288,1)/288</f>
        <v>46098.135416666664</v>
      </c>
      <c r="M259">
        <f t="shared" ref="M259:M322" si="14">MROUND((L259-25569)*86400,300)</f>
        <v>1773717300</v>
      </c>
    </row>
    <row r="260" spans="1:13" x14ac:dyDescent="0.55000000000000004">
      <c r="A260">
        <v>1773717603</v>
      </c>
      <c r="B260" t="s">
        <v>6</v>
      </c>
      <c r="C260" t="s">
        <v>7</v>
      </c>
      <c r="D260">
        <v>5030.8</v>
      </c>
      <c r="E260">
        <v>5027.29</v>
      </c>
      <c r="F260">
        <v>5027.79151</v>
      </c>
      <c r="G260">
        <v>5026.8822399999999</v>
      </c>
      <c r="H260">
        <v>5029.0526</v>
      </c>
      <c r="I260">
        <v>5025.6954299999998</v>
      </c>
      <c r="K260" s="1">
        <f t="shared" si="12"/>
        <v>46098.138923611114</v>
      </c>
      <c r="L260" s="1">
        <f t="shared" si="13"/>
        <v>46098.138888888891</v>
      </c>
      <c r="M260">
        <f t="shared" si="14"/>
        <v>1773717600</v>
      </c>
    </row>
    <row r="261" spans="1:13" x14ac:dyDescent="0.55000000000000004">
      <c r="A261">
        <v>1773717903</v>
      </c>
      <c r="B261" t="s">
        <v>6</v>
      </c>
      <c r="C261" t="s">
        <v>7</v>
      </c>
      <c r="D261">
        <v>5032.79</v>
      </c>
      <c r="E261">
        <v>5029.78</v>
      </c>
      <c r="F261">
        <v>5028.7643600000001</v>
      </c>
      <c r="G261">
        <v>5027.8233</v>
      </c>
      <c r="H261">
        <v>5030.0908799999997</v>
      </c>
      <c r="I261">
        <v>5026.9012599999996</v>
      </c>
      <c r="K261" s="1">
        <f t="shared" si="12"/>
        <v>46098.142395833333</v>
      </c>
      <c r="L261" s="1">
        <f t="shared" si="13"/>
        <v>46098.142361111109</v>
      </c>
      <c r="M261">
        <f t="shared" si="14"/>
        <v>1773717900</v>
      </c>
    </row>
    <row r="262" spans="1:13" x14ac:dyDescent="0.55000000000000004">
      <c r="A262">
        <v>1773718203</v>
      </c>
      <c r="B262" t="s">
        <v>6</v>
      </c>
      <c r="C262" t="s">
        <v>7</v>
      </c>
      <c r="D262">
        <v>5033.53</v>
      </c>
      <c r="E262">
        <v>5029.4799999999996</v>
      </c>
      <c r="F262">
        <v>5029.3878699999996</v>
      </c>
      <c r="G262">
        <v>5028.6055900000001</v>
      </c>
      <c r="H262">
        <v>5030.8709699999999</v>
      </c>
      <c r="I262">
        <v>5027.8016699999998</v>
      </c>
      <c r="K262" s="1">
        <f t="shared" si="12"/>
        <v>46098.145868055552</v>
      </c>
      <c r="L262" s="1">
        <f t="shared" si="13"/>
        <v>46098.145833333336</v>
      </c>
      <c r="M262">
        <f t="shared" si="14"/>
        <v>1773718200</v>
      </c>
    </row>
    <row r="263" spans="1:13" x14ac:dyDescent="0.55000000000000004">
      <c r="A263">
        <v>1773718503</v>
      </c>
      <c r="B263" t="s">
        <v>6</v>
      </c>
      <c r="C263" t="s">
        <v>7</v>
      </c>
      <c r="D263">
        <v>5031.34</v>
      </c>
      <c r="E263">
        <v>5027.7</v>
      </c>
      <c r="F263">
        <v>5029.6168299999999</v>
      </c>
      <c r="G263">
        <v>5029.11121</v>
      </c>
      <c r="H263">
        <v>5031.2322599999998</v>
      </c>
      <c r="I263">
        <v>5028.2901400000001</v>
      </c>
      <c r="K263" s="1">
        <f t="shared" si="12"/>
        <v>46098.149340277778</v>
      </c>
      <c r="L263" s="1">
        <f t="shared" si="13"/>
        <v>46098.149305555555</v>
      </c>
      <c r="M263">
        <f t="shared" si="14"/>
        <v>1773718500</v>
      </c>
    </row>
    <row r="264" spans="1:13" x14ac:dyDescent="0.55000000000000004">
      <c r="A264">
        <v>1773718803</v>
      </c>
      <c r="B264" t="s">
        <v>6</v>
      </c>
      <c r="C264" t="s">
        <v>7</v>
      </c>
      <c r="D264">
        <v>5029.03</v>
      </c>
      <c r="E264">
        <v>5027.6000000000004</v>
      </c>
      <c r="F264">
        <v>5029.4720799999996</v>
      </c>
      <c r="G264">
        <v>5029.2916500000001</v>
      </c>
      <c r="H264">
        <v>5031.1567800000003</v>
      </c>
      <c r="I264">
        <v>5028.3301199999996</v>
      </c>
      <c r="K264" s="1">
        <f t="shared" si="12"/>
        <v>46098.152812500004</v>
      </c>
      <c r="L264" s="1">
        <f t="shared" si="13"/>
        <v>46098.152777777781</v>
      </c>
      <c r="M264">
        <f t="shared" si="14"/>
        <v>1773718800</v>
      </c>
    </row>
    <row r="265" spans="1:13" x14ac:dyDescent="0.55000000000000004">
      <c r="A265">
        <v>1773719103</v>
      </c>
      <c r="B265" t="s">
        <v>6</v>
      </c>
      <c r="C265" t="s">
        <v>7</v>
      </c>
      <c r="D265">
        <v>5028.7</v>
      </c>
      <c r="E265">
        <v>5025.8</v>
      </c>
      <c r="F265">
        <v>5028.9867599999998</v>
      </c>
      <c r="G265">
        <v>5029.1391999999996</v>
      </c>
      <c r="H265">
        <v>5030.7286599999998</v>
      </c>
      <c r="I265">
        <v>5027.9387900000002</v>
      </c>
      <c r="K265" s="1">
        <f t="shared" si="12"/>
        <v>46098.156284722223</v>
      </c>
      <c r="L265" s="1">
        <f t="shared" si="13"/>
        <v>46098.15625</v>
      </c>
      <c r="M265">
        <f t="shared" si="14"/>
        <v>1773719100</v>
      </c>
    </row>
    <row r="266" spans="1:13" x14ac:dyDescent="0.55000000000000004">
      <c r="A266">
        <v>1773719403</v>
      </c>
      <c r="B266" t="s">
        <v>6</v>
      </c>
      <c r="C266" t="s">
        <v>7</v>
      </c>
      <c r="D266">
        <v>5030.1099999999997</v>
      </c>
      <c r="E266">
        <v>5026.6499999999996</v>
      </c>
      <c r="F266">
        <v>5028.3577999999998</v>
      </c>
      <c r="G266">
        <v>5028.7484999999997</v>
      </c>
      <c r="H266">
        <v>5030.0695400000004</v>
      </c>
      <c r="I266">
        <v>5027.2698399999999</v>
      </c>
      <c r="K266" s="1">
        <f t="shared" si="12"/>
        <v>46098.159756944442</v>
      </c>
      <c r="L266" s="1">
        <f t="shared" si="13"/>
        <v>46098.159722222219</v>
      </c>
      <c r="M266">
        <f t="shared" si="14"/>
        <v>1773719400</v>
      </c>
    </row>
    <row r="267" spans="1:13" x14ac:dyDescent="0.55000000000000004">
      <c r="A267">
        <v>1773719703</v>
      </c>
      <c r="B267" t="s">
        <v>6</v>
      </c>
      <c r="C267" t="s">
        <v>7</v>
      </c>
      <c r="D267">
        <v>5028.92</v>
      </c>
      <c r="E267">
        <v>5026.1400000000003</v>
      </c>
      <c r="F267">
        <v>5027.7440699999997</v>
      </c>
      <c r="G267">
        <v>5028.24629</v>
      </c>
      <c r="H267">
        <v>5029.3363399999998</v>
      </c>
      <c r="I267">
        <v>5026.5020699999995</v>
      </c>
      <c r="K267" s="1">
        <f t="shared" si="12"/>
        <v>46098.163229166668</v>
      </c>
      <c r="L267" s="1">
        <f t="shared" si="13"/>
        <v>46098.163194444445</v>
      </c>
      <c r="M267">
        <f t="shared" si="14"/>
        <v>1773719700</v>
      </c>
    </row>
    <row r="268" spans="1:13" x14ac:dyDescent="0.55000000000000004">
      <c r="A268">
        <v>1773720003</v>
      </c>
      <c r="B268" t="s">
        <v>6</v>
      </c>
      <c r="C268" t="s">
        <v>7</v>
      </c>
      <c r="D268">
        <v>5029.1400000000003</v>
      </c>
      <c r="E268">
        <v>5026.3100000000004</v>
      </c>
      <c r="F268">
        <v>5027.37698</v>
      </c>
      <c r="G268">
        <v>5027.8116300000002</v>
      </c>
      <c r="H268">
        <v>5028.7717300000004</v>
      </c>
      <c r="I268">
        <v>5025.8778400000001</v>
      </c>
      <c r="K268" s="1">
        <f t="shared" si="12"/>
        <v>46098.166701388887</v>
      </c>
      <c r="L268" s="1">
        <f t="shared" si="13"/>
        <v>46098.166666666664</v>
      </c>
      <c r="M268">
        <f t="shared" si="14"/>
        <v>1773720000</v>
      </c>
    </row>
    <row r="269" spans="1:13" x14ac:dyDescent="0.55000000000000004">
      <c r="A269">
        <v>1773720303</v>
      </c>
      <c r="B269" t="s">
        <v>6</v>
      </c>
      <c r="C269" t="s">
        <v>7</v>
      </c>
      <c r="D269">
        <v>5029.78</v>
      </c>
      <c r="E269">
        <v>5027.55</v>
      </c>
      <c r="F269">
        <v>5027.4325600000002</v>
      </c>
      <c r="G269">
        <v>5027.6220999999996</v>
      </c>
      <c r="H269">
        <v>5028.5799100000004</v>
      </c>
      <c r="I269">
        <v>5025.6046999999999</v>
      </c>
      <c r="K269" s="1">
        <f t="shared" si="12"/>
        <v>46098.170173611114</v>
      </c>
      <c r="L269" s="1">
        <f t="shared" si="13"/>
        <v>46098.170138888891</v>
      </c>
      <c r="M269">
        <f t="shared" si="14"/>
        <v>1773720300</v>
      </c>
    </row>
    <row r="270" spans="1:13" x14ac:dyDescent="0.55000000000000004">
      <c r="A270">
        <v>1773720603</v>
      </c>
      <c r="B270" t="s">
        <v>6</v>
      </c>
      <c r="C270" t="s">
        <v>7</v>
      </c>
      <c r="D270">
        <v>5030.45</v>
      </c>
      <c r="E270">
        <v>5027.8599999999997</v>
      </c>
      <c r="F270">
        <v>5027.9828200000002</v>
      </c>
      <c r="G270">
        <v>5027.8024599999999</v>
      </c>
      <c r="H270">
        <v>5028.9030899999998</v>
      </c>
      <c r="I270">
        <v>5025.8164699999998</v>
      </c>
      <c r="K270" s="1">
        <f t="shared" si="12"/>
        <v>46098.173645833333</v>
      </c>
      <c r="L270" s="1">
        <f t="shared" si="13"/>
        <v>46098.173611111109</v>
      </c>
      <c r="M270">
        <f t="shared" si="14"/>
        <v>1773720600</v>
      </c>
    </row>
    <row r="271" spans="1:13" x14ac:dyDescent="0.55000000000000004">
      <c r="A271">
        <v>1773720903</v>
      </c>
      <c r="B271" t="s">
        <v>6</v>
      </c>
      <c r="C271" t="s">
        <v>7</v>
      </c>
      <c r="D271">
        <v>5029.42</v>
      </c>
      <c r="E271">
        <v>5026.68</v>
      </c>
      <c r="F271">
        <v>5029.0594099999998</v>
      </c>
      <c r="G271">
        <v>5028.4309300000004</v>
      </c>
      <c r="H271">
        <v>5029.7977799999999</v>
      </c>
      <c r="I271">
        <v>5026.5774300000003</v>
      </c>
      <c r="K271" s="1">
        <f t="shared" si="12"/>
        <v>46098.177118055552</v>
      </c>
      <c r="L271" s="1">
        <f t="shared" si="13"/>
        <v>46098.177083333336</v>
      </c>
      <c r="M271">
        <f t="shared" si="14"/>
        <v>1773720900</v>
      </c>
    </row>
    <row r="272" spans="1:13" x14ac:dyDescent="0.55000000000000004">
      <c r="A272">
        <v>1773721203</v>
      </c>
      <c r="B272" t="s">
        <v>6</v>
      </c>
      <c r="C272" t="s">
        <v>7</v>
      </c>
      <c r="D272">
        <v>5030.18</v>
      </c>
      <c r="E272">
        <v>5026.59</v>
      </c>
      <c r="F272">
        <v>5030.6177900000002</v>
      </c>
      <c r="G272">
        <v>5029.5243600000003</v>
      </c>
      <c r="H272">
        <v>5031.2568899999997</v>
      </c>
      <c r="I272">
        <v>5027.8890799999999</v>
      </c>
      <c r="K272" s="1">
        <f t="shared" si="12"/>
        <v>46098.180590277778</v>
      </c>
      <c r="L272" s="1">
        <f t="shared" si="13"/>
        <v>46098.180555555555</v>
      </c>
      <c r="M272">
        <f t="shared" si="14"/>
        <v>1773721200</v>
      </c>
    </row>
    <row r="273" spans="1:13" x14ac:dyDescent="0.55000000000000004">
      <c r="A273">
        <v>1773721503</v>
      </c>
      <c r="B273" t="s">
        <v>6</v>
      </c>
      <c r="C273" t="s">
        <v>7</v>
      </c>
      <c r="D273">
        <v>5032.91</v>
      </c>
      <c r="E273">
        <v>5026.1099999999997</v>
      </c>
      <c r="F273">
        <v>5032.4305700000004</v>
      </c>
      <c r="G273">
        <v>5030.9774600000001</v>
      </c>
      <c r="H273">
        <v>5033.1277600000003</v>
      </c>
      <c r="I273">
        <v>5029.6090400000003</v>
      </c>
      <c r="K273" s="1">
        <f t="shared" si="12"/>
        <v>46098.184062500004</v>
      </c>
      <c r="L273" s="1">
        <f t="shared" si="13"/>
        <v>46098.184027777781</v>
      </c>
      <c r="M273">
        <f t="shared" si="14"/>
        <v>1773721500</v>
      </c>
    </row>
    <row r="274" spans="1:13" x14ac:dyDescent="0.55000000000000004">
      <c r="A274">
        <v>1773721803</v>
      </c>
      <c r="B274" t="s">
        <v>6</v>
      </c>
      <c r="C274" t="s">
        <v>7</v>
      </c>
      <c r="D274">
        <v>5034.3599999999997</v>
      </c>
      <c r="E274">
        <v>5032.1899999999996</v>
      </c>
      <c r="F274">
        <v>5034.2075199999999</v>
      </c>
      <c r="G274">
        <v>5032.59249</v>
      </c>
      <c r="H274">
        <v>5035.1412399999999</v>
      </c>
      <c r="I274">
        <v>5031.5232800000003</v>
      </c>
      <c r="K274" s="1">
        <f t="shared" si="12"/>
        <v>46098.187534722223</v>
      </c>
      <c r="L274" s="1">
        <f t="shared" si="13"/>
        <v>46098.1875</v>
      </c>
      <c r="M274">
        <f t="shared" si="14"/>
        <v>1773721800</v>
      </c>
    </row>
    <row r="275" spans="1:13" x14ac:dyDescent="0.55000000000000004">
      <c r="A275">
        <v>1773722103</v>
      </c>
      <c r="B275" t="s">
        <v>6</v>
      </c>
      <c r="C275" t="s">
        <v>7</v>
      </c>
      <c r="D275">
        <v>5034.3999999999996</v>
      </c>
      <c r="E275">
        <v>5032.99</v>
      </c>
      <c r="F275">
        <v>5035.7384199999997</v>
      </c>
      <c r="G275">
        <v>5034.1654600000002</v>
      </c>
      <c r="H275">
        <v>5037.0374899999997</v>
      </c>
      <c r="I275">
        <v>5033.2508099999995</v>
      </c>
      <c r="K275" s="1">
        <f t="shared" si="12"/>
        <v>46098.191006944442</v>
      </c>
      <c r="L275" s="1">
        <f t="shared" si="13"/>
        <v>46098.190972222219</v>
      </c>
      <c r="M275">
        <f t="shared" si="14"/>
        <v>1773722100</v>
      </c>
    </row>
    <row r="276" spans="1:13" x14ac:dyDescent="0.55000000000000004">
      <c r="A276">
        <v>1773722403</v>
      </c>
      <c r="B276" t="s">
        <v>6</v>
      </c>
      <c r="C276" t="s">
        <v>7</v>
      </c>
      <c r="D276">
        <v>5040.92</v>
      </c>
      <c r="E276">
        <v>5033.6400000000003</v>
      </c>
      <c r="F276">
        <v>5036.8820299999998</v>
      </c>
      <c r="G276">
        <v>5035.5237399999996</v>
      </c>
      <c r="H276">
        <v>5038.6331399999999</v>
      </c>
      <c r="I276">
        <v>5034.5790999999999</v>
      </c>
      <c r="K276" s="1">
        <f t="shared" si="12"/>
        <v>46098.194479166668</v>
      </c>
      <c r="L276" s="1">
        <f t="shared" si="13"/>
        <v>46098.194444444445</v>
      </c>
      <c r="M276">
        <f t="shared" si="14"/>
        <v>1773722400</v>
      </c>
    </row>
    <row r="277" spans="1:13" x14ac:dyDescent="0.55000000000000004">
      <c r="A277">
        <v>1773722703</v>
      </c>
      <c r="B277" t="s">
        <v>6</v>
      </c>
      <c r="C277" t="s">
        <v>7</v>
      </c>
      <c r="D277">
        <v>5041.6099999999997</v>
      </c>
      <c r="E277">
        <v>5037.62</v>
      </c>
      <c r="F277">
        <v>5037.4597800000001</v>
      </c>
      <c r="G277">
        <v>5036.4917599999999</v>
      </c>
      <c r="H277">
        <v>5039.6815100000003</v>
      </c>
      <c r="I277">
        <v>5035.4073900000003</v>
      </c>
      <c r="K277" s="1">
        <f t="shared" si="12"/>
        <v>46098.197951388887</v>
      </c>
      <c r="L277" s="1">
        <f t="shared" si="13"/>
        <v>46098.197916666664</v>
      </c>
      <c r="M277">
        <f t="shared" si="14"/>
        <v>1773722700</v>
      </c>
    </row>
    <row r="278" spans="1:13" x14ac:dyDescent="0.55000000000000004">
      <c r="A278">
        <v>1773723003</v>
      </c>
      <c r="B278" t="s">
        <v>6</v>
      </c>
      <c r="C278" t="s">
        <v>7</v>
      </c>
      <c r="D278">
        <v>5041.75</v>
      </c>
      <c r="E278">
        <v>5037.63</v>
      </c>
      <c r="F278">
        <v>5037.5726400000003</v>
      </c>
      <c r="G278">
        <v>5037.0321999999996</v>
      </c>
      <c r="H278">
        <v>5040.1819299999997</v>
      </c>
      <c r="I278">
        <v>5035.6830399999999</v>
      </c>
      <c r="K278" s="1">
        <f t="shared" si="12"/>
        <v>46098.201423611114</v>
      </c>
      <c r="L278" s="1">
        <f t="shared" si="13"/>
        <v>46098.201388888891</v>
      </c>
      <c r="M278">
        <f t="shared" si="14"/>
        <v>1773723000</v>
      </c>
    </row>
    <row r="279" spans="1:13" x14ac:dyDescent="0.55000000000000004">
      <c r="A279">
        <v>1773723303</v>
      </c>
      <c r="B279" t="s">
        <v>6</v>
      </c>
      <c r="C279" t="s">
        <v>7</v>
      </c>
      <c r="D279">
        <v>5039.5200000000004</v>
      </c>
      <c r="E279">
        <v>5036.72</v>
      </c>
      <c r="F279">
        <v>5037.4088199999997</v>
      </c>
      <c r="G279">
        <v>5037.2205100000001</v>
      </c>
      <c r="H279">
        <v>5040.2484299999996</v>
      </c>
      <c r="I279">
        <v>5035.5589300000001</v>
      </c>
      <c r="K279" s="1">
        <f t="shared" si="12"/>
        <v>46098.204895833333</v>
      </c>
      <c r="L279" s="1">
        <f t="shared" si="13"/>
        <v>46098.204861111109</v>
      </c>
      <c r="M279">
        <f t="shared" si="14"/>
        <v>1773723300</v>
      </c>
    </row>
    <row r="280" spans="1:13" x14ac:dyDescent="0.55000000000000004">
      <c r="A280">
        <v>1773723603</v>
      </c>
      <c r="B280" t="s">
        <v>6</v>
      </c>
      <c r="C280" t="s">
        <v>7</v>
      </c>
      <c r="D280">
        <v>5038.28</v>
      </c>
      <c r="E280">
        <v>5034.54</v>
      </c>
      <c r="F280">
        <v>5037.1463000000003</v>
      </c>
      <c r="G280">
        <v>5037.1833999999999</v>
      </c>
      <c r="H280">
        <v>5040.0953099999997</v>
      </c>
      <c r="I280">
        <v>5035.2592699999996</v>
      </c>
      <c r="K280" s="1">
        <f t="shared" si="12"/>
        <v>46098.208368055552</v>
      </c>
      <c r="L280" s="1">
        <f t="shared" si="13"/>
        <v>46098.208333333336</v>
      </c>
      <c r="M280">
        <f t="shared" si="14"/>
        <v>1773723600</v>
      </c>
    </row>
    <row r="281" spans="1:13" x14ac:dyDescent="0.55000000000000004">
      <c r="A281">
        <v>1773723903</v>
      </c>
      <c r="B281" t="s">
        <v>6</v>
      </c>
      <c r="C281" t="s">
        <v>7</v>
      </c>
      <c r="D281">
        <v>5037.33</v>
      </c>
      <c r="E281">
        <v>5033.83</v>
      </c>
      <c r="F281">
        <v>5036.9836800000003</v>
      </c>
      <c r="G281">
        <v>5037.0835399999996</v>
      </c>
      <c r="H281">
        <v>5039.9071599999997</v>
      </c>
      <c r="I281">
        <v>5035.0304299999998</v>
      </c>
      <c r="K281" s="1">
        <f t="shared" si="12"/>
        <v>46098.211840277778</v>
      </c>
      <c r="L281" s="1">
        <f t="shared" si="13"/>
        <v>46098.211805555555</v>
      </c>
      <c r="M281">
        <f t="shared" si="14"/>
        <v>1773723900</v>
      </c>
    </row>
    <row r="282" spans="1:13" x14ac:dyDescent="0.55000000000000004">
      <c r="A282">
        <v>1773724203</v>
      </c>
      <c r="B282" t="s">
        <v>6</v>
      </c>
      <c r="C282" t="s">
        <v>7</v>
      </c>
      <c r="D282">
        <v>5040.91</v>
      </c>
      <c r="E282">
        <v>5032.42</v>
      </c>
      <c r="F282">
        <v>5037.0123199999998</v>
      </c>
      <c r="G282">
        <v>5037.0479299999997</v>
      </c>
      <c r="H282">
        <v>5039.8118000000004</v>
      </c>
      <c r="I282">
        <v>5034.99953</v>
      </c>
      <c r="K282" s="1">
        <f t="shared" si="12"/>
        <v>46098.215312500004</v>
      </c>
      <c r="L282" s="1">
        <f t="shared" si="13"/>
        <v>46098.215277777781</v>
      </c>
      <c r="M282">
        <f t="shared" si="14"/>
        <v>1773724200</v>
      </c>
    </row>
    <row r="283" spans="1:13" x14ac:dyDescent="0.55000000000000004">
      <c r="A283">
        <v>1773724503</v>
      </c>
      <c r="B283" t="s">
        <v>6</v>
      </c>
      <c r="C283" t="s">
        <v>7</v>
      </c>
      <c r="D283">
        <v>5044.5600000000004</v>
      </c>
      <c r="E283">
        <v>5037.12</v>
      </c>
      <c r="F283">
        <v>5037.0461999999998</v>
      </c>
      <c r="G283">
        <v>5037.0470699999996</v>
      </c>
      <c r="H283">
        <v>5039.73668</v>
      </c>
      <c r="I283">
        <v>5035.1811299999999</v>
      </c>
      <c r="K283" s="1">
        <f t="shared" si="12"/>
        <v>46098.218784722223</v>
      </c>
      <c r="L283" s="1">
        <f t="shared" si="13"/>
        <v>46098.21875</v>
      </c>
      <c r="M283">
        <f t="shared" si="14"/>
        <v>1773724500</v>
      </c>
    </row>
    <row r="284" spans="1:13" x14ac:dyDescent="0.55000000000000004">
      <c r="A284">
        <v>1773724803</v>
      </c>
      <c r="B284" t="s">
        <v>6</v>
      </c>
      <c r="C284" t="s">
        <v>7</v>
      </c>
      <c r="D284">
        <v>5037.97</v>
      </c>
      <c r="E284">
        <v>5035.7299999999996</v>
      </c>
      <c r="F284">
        <v>5037.0227100000002</v>
      </c>
      <c r="G284">
        <v>5037.0348899999999</v>
      </c>
      <c r="H284">
        <v>5039.53125</v>
      </c>
      <c r="I284">
        <v>5035.3094700000001</v>
      </c>
      <c r="K284" s="1">
        <f t="shared" si="12"/>
        <v>46098.222256944442</v>
      </c>
      <c r="L284" s="1">
        <f t="shared" si="13"/>
        <v>46098.222222222219</v>
      </c>
      <c r="M284">
        <f t="shared" si="14"/>
        <v>1773724800</v>
      </c>
    </row>
    <row r="285" spans="1:13" x14ac:dyDescent="0.55000000000000004">
      <c r="A285">
        <v>1773725103</v>
      </c>
      <c r="B285" t="s">
        <v>6</v>
      </c>
      <c r="C285" t="s">
        <v>7</v>
      </c>
      <c r="D285">
        <v>5036.62</v>
      </c>
      <c r="E285">
        <v>5033.17</v>
      </c>
      <c r="F285">
        <v>5036.7460600000004</v>
      </c>
      <c r="G285">
        <v>5036.8904700000003</v>
      </c>
      <c r="H285">
        <v>5039.2136099999998</v>
      </c>
      <c r="I285">
        <v>5035.1582399999998</v>
      </c>
      <c r="K285" s="1">
        <f t="shared" si="12"/>
        <v>46098.225729166668</v>
      </c>
      <c r="L285" s="1">
        <f t="shared" si="13"/>
        <v>46098.225694444445</v>
      </c>
      <c r="M285">
        <f t="shared" si="14"/>
        <v>1773725100</v>
      </c>
    </row>
    <row r="286" spans="1:13" x14ac:dyDescent="0.55000000000000004">
      <c r="A286">
        <v>1773725403</v>
      </c>
      <c r="B286" t="s">
        <v>6</v>
      </c>
      <c r="C286" t="s">
        <v>7</v>
      </c>
      <c r="D286">
        <v>5039.41</v>
      </c>
      <c r="E286">
        <v>5034.3100000000004</v>
      </c>
      <c r="F286">
        <v>5035.9769900000001</v>
      </c>
      <c r="G286">
        <v>5036.4337299999997</v>
      </c>
      <c r="H286">
        <v>5038.6149800000003</v>
      </c>
      <c r="I286">
        <v>5034.4571900000001</v>
      </c>
      <c r="K286" s="1">
        <f t="shared" si="12"/>
        <v>46098.229201388887</v>
      </c>
      <c r="L286" s="1">
        <f t="shared" si="13"/>
        <v>46098.229166666664</v>
      </c>
      <c r="M286">
        <f t="shared" si="14"/>
        <v>1773725400</v>
      </c>
    </row>
    <row r="287" spans="1:13" x14ac:dyDescent="0.55000000000000004">
      <c r="A287">
        <v>1773725703</v>
      </c>
      <c r="B287" t="s">
        <v>6</v>
      </c>
      <c r="C287" t="s">
        <v>7</v>
      </c>
      <c r="D287">
        <v>5036.6899999999996</v>
      </c>
      <c r="E287">
        <v>5033.76</v>
      </c>
      <c r="F287">
        <v>5034.4527900000003</v>
      </c>
      <c r="G287">
        <v>5035.44326</v>
      </c>
      <c r="H287">
        <v>5037.4499299999998</v>
      </c>
      <c r="I287">
        <v>5032.8788999999997</v>
      </c>
      <c r="K287" s="1">
        <f t="shared" si="12"/>
        <v>46098.232673611114</v>
      </c>
      <c r="L287" s="1">
        <f t="shared" si="13"/>
        <v>46098.232638888891</v>
      </c>
      <c r="M287">
        <f t="shared" si="14"/>
        <v>1773725700</v>
      </c>
    </row>
    <row r="288" spans="1:13" x14ac:dyDescent="0.55000000000000004">
      <c r="A288">
        <v>1773726003</v>
      </c>
      <c r="B288" t="s">
        <v>6</v>
      </c>
      <c r="C288" t="s">
        <v>7</v>
      </c>
      <c r="D288">
        <v>5035.58</v>
      </c>
      <c r="E288">
        <v>5031.53</v>
      </c>
      <c r="F288">
        <v>5032.0687500000004</v>
      </c>
      <c r="G288">
        <v>5033.7560000000003</v>
      </c>
      <c r="H288">
        <v>5035.6032100000002</v>
      </c>
      <c r="I288">
        <v>5030.2440900000001</v>
      </c>
      <c r="K288" s="1">
        <f t="shared" si="12"/>
        <v>46098.236145833333</v>
      </c>
      <c r="L288" s="1">
        <f t="shared" si="13"/>
        <v>46098.236111111109</v>
      </c>
      <c r="M288">
        <f t="shared" si="14"/>
        <v>1773726000</v>
      </c>
    </row>
    <row r="289" spans="1:13" x14ac:dyDescent="0.55000000000000004">
      <c r="A289">
        <v>1773726303</v>
      </c>
      <c r="B289" t="s">
        <v>6</v>
      </c>
      <c r="C289" t="s">
        <v>7</v>
      </c>
      <c r="D289">
        <v>5033.33</v>
      </c>
      <c r="E289">
        <v>5027.3599999999997</v>
      </c>
      <c r="F289">
        <v>5028.8754399999998</v>
      </c>
      <c r="G289">
        <v>5031.3157199999996</v>
      </c>
      <c r="H289">
        <v>5033.0259900000001</v>
      </c>
      <c r="I289">
        <v>5026.5898999999999</v>
      </c>
      <c r="K289" s="1">
        <f t="shared" si="12"/>
        <v>46098.239618055552</v>
      </c>
      <c r="L289" s="1">
        <f t="shared" si="13"/>
        <v>46098.239583333336</v>
      </c>
      <c r="M289">
        <f t="shared" si="14"/>
        <v>1773726300</v>
      </c>
    </row>
    <row r="290" spans="1:13" x14ac:dyDescent="0.55000000000000004">
      <c r="A290">
        <v>1773726603</v>
      </c>
      <c r="B290" t="s">
        <v>6</v>
      </c>
      <c r="C290" t="s">
        <v>7</v>
      </c>
      <c r="D290">
        <v>5030.78</v>
      </c>
      <c r="E290">
        <v>5022.68</v>
      </c>
      <c r="F290">
        <v>5025.0633600000001</v>
      </c>
      <c r="G290">
        <v>5028.1895400000003</v>
      </c>
      <c r="H290">
        <v>5029.8068999999996</v>
      </c>
      <c r="I290">
        <v>5022.1959999999999</v>
      </c>
      <c r="K290" s="1">
        <f t="shared" si="12"/>
        <v>46098.243090277778</v>
      </c>
      <c r="L290" s="1">
        <f t="shared" si="13"/>
        <v>46098.243055555555</v>
      </c>
      <c r="M290">
        <f t="shared" si="14"/>
        <v>1773726600</v>
      </c>
    </row>
    <row r="291" spans="1:13" x14ac:dyDescent="0.55000000000000004">
      <c r="A291">
        <v>1773726903</v>
      </c>
      <c r="B291" t="s">
        <v>6</v>
      </c>
      <c r="C291" t="s">
        <v>7</v>
      </c>
      <c r="D291">
        <v>5028.1099999999997</v>
      </c>
      <c r="E291">
        <v>5020.05</v>
      </c>
      <c r="F291">
        <v>5021.0180600000003</v>
      </c>
      <c r="G291">
        <v>5024.6037999999999</v>
      </c>
      <c r="H291">
        <v>5026.1727199999996</v>
      </c>
      <c r="I291">
        <v>5017.5189499999997</v>
      </c>
      <c r="K291" s="1">
        <f t="shared" si="12"/>
        <v>46098.246562500004</v>
      </c>
      <c r="L291" s="1">
        <f t="shared" si="13"/>
        <v>46098.246527777781</v>
      </c>
      <c r="M291">
        <f t="shared" si="14"/>
        <v>1773726900</v>
      </c>
    </row>
    <row r="292" spans="1:13" x14ac:dyDescent="0.55000000000000004">
      <c r="A292">
        <v>1773727203</v>
      </c>
      <c r="B292" t="s">
        <v>6</v>
      </c>
      <c r="C292" t="s">
        <v>7</v>
      </c>
      <c r="D292">
        <v>5022.68</v>
      </c>
      <c r="E292">
        <v>5009.75</v>
      </c>
      <c r="F292">
        <v>5017.2395299999998</v>
      </c>
      <c r="G292">
        <v>5020.92166</v>
      </c>
      <c r="H292">
        <v>5022.46659</v>
      </c>
      <c r="I292">
        <v>5013.0658400000002</v>
      </c>
      <c r="K292" s="1">
        <f t="shared" si="12"/>
        <v>46098.250034722223</v>
      </c>
      <c r="L292" s="1">
        <f t="shared" si="13"/>
        <v>46098.25</v>
      </c>
      <c r="M292">
        <f t="shared" si="14"/>
        <v>1773727200</v>
      </c>
    </row>
    <row r="293" spans="1:13" x14ac:dyDescent="0.55000000000000004">
      <c r="A293">
        <v>1773727503</v>
      </c>
      <c r="B293" t="s">
        <v>6</v>
      </c>
      <c r="C293" t="s">
        <v>7</v>
      </c>
      <c r="D293">
        <v>5019.03</v>
      </c>
      <c r="E293">
        <v>5007.5200000000004</v>
      </c>
      <c r="F293">
        <v>5014.1150799999996</v>
      </c>
      <c r="G293">
        <v>5017.5183699999998</v>
      </c>
      <c r="H293">
        <v>5019.1247000000003</v>
      </c>
      <c r="I293">
        <v>5009.5056100000002</v>
      </c>
      <c r="K293" s="1">
        <f t="shared" si="12"/>
        <v>46098.253506944442</v>
      </c>
      <c r="L293" s="1">
        <f t="shared" si="13"/>
        <v>46098.253472222219</v>
      </c>
      <c r="M293">
        <f t="shared" si="14"/>
        <v>1773727500</v>
      </c>
    </row>
    <row r="294" spans="1:13" x14ac:dyDescent="0.55000000000000004">
      <c r="A294">
        <v>1773727803</v>
      </c>
      <c r="B294" t="s">
        <v>6</v>
      </c>
      <c r="C294" t="s">
        <v>7</v>
      </c>
      <c r="D294">
        <v>5013.7</v>
      </c>
      <c r="E294">
        <v>5006.75</v>
      </c>
      <c r="F294">
        <v>5012.0912200000002</v>
      </c>
      <c r="G294">
        <v>5014.8047999999999</v>
      </c>
      <c r="H294">
        <v>5016.4882299999999</v>
      </c>
      <c r="I294">
        <v>5007.1889000000001</v>
      </c>
      <c r="K294" s="1">
        <f t="shared" si="12"/>
        <v>46098.256979166668</v>
      </c>
      <c r="L294" s="1">
        <f t="shared" si="13"/>
        <v>46098.256944444445</v>
      </c>
      <c r="M294">
        <f t="shared" si="14"/>
        <v>1773727800</v>
      </c>
    </row>
    <row r="295" spans="1:13" x14ac:dyDescent="0.55000000000000004">
      <c r="A295">
        <v>1773728103</v>
      </c>
      <c r="B295" t="s">
        <v>6</v>
      </c>
      <c r="C295" t="s">
        <v>7</v>
      </c>
      <c r="D295">
        <v>5013.74</v>
      </c>
      <c r="E295">
        <v>5007.22</v>
      </c>
      <c r="F295">
        <v>5011.0786799999996</v>
      </c>
      <c r="G295">
        <v>5012.9417400000002</v>
      </c>
      <c r="H295">
        <v>5014.80296</v>
      </c>
      <c r="I295">
        <v>5006.2139500000003</v>
      </c>
      <c r="K295" s="1">
        <f t="shared" si="12"/>
        <v>46098.260451388887</v>
      </c>
      <c r="L295" s="1">
        <f t="shared" si="13"/>
        <v>46098.260416666664</v>
      </c>
      <c r="M295">
        <f t="shared" si="14"/>
        <v>1773728100</v>
      </c>
    </row>
    <row r="296" spans="1:13" x14ac:dyDescent="0.55000000000000004">
      <c r="A296">
        <v>1773728403</v>
      </c>
      <c r="B296" t="s">
        <v>6</v>
      </c>
      <c r="C296" t="s">
        <v>7</v>
      </c>
      <c r="D296">
        <v>5014.1499999999996</v>
      </c>
      <c r="E296">
        <v>5005.25</v>
      </c>
      <c r="F296">
        <v>5010.9338900000002</v>
      </c>
      <c r="G296">
        <v>5011.9378200000001</v>
      </c>
      <c r="H296">
        <v>5014.0221199999996</v>
      </c>
      <c r="I296">
        <v>5006.4251400000003</v>
      </c>
      <c r="K296" s="1">
        <f t="shared" si="12"/>
        <v>46098.263923611114</v>
      </c>
      <c r="L296" s="1">
        <f t="shared" si="13"/>
        <v>46098.263888888891</v>
      </c>
      <c r="M296">
        <f t="shared" si="14"/>
        <v>1773728400</v>
      </c>
    </row>
    <row r="297" spans="1:13" x14ac:dyDescent="0.55000000000000004">
      <c r="A297">
        <v>1773728703</v>
      </c>
      <c r="B297" t="s">
        <v>6</v>
      </c>
      <c r="C297" t="s">
        <v>7</v>
      </c>
      <c r="D297">
        <v>5013.26</v>
      </c>
      <c r="E297">
        <v>5007</v>
      </c>
      <c r="F297">
        <v>5011.4650799999999</v>
      </c>
      <c r="G297">
        <v>5011.7014499999996</v>
      </c>
      <c r="H297">
        <v>5013.9330900000004</v>
      </c>
      <c r="I297">
        <v>5007.5202499999996</v>
      </c>
      <c r="K297" s="1">
        <f t="shared" si="12"/>
        <v>46098.267395833333</v>
      </c>
      <c r="L297" s="1">
        <f t="shared" si="13"/>
        <v>46098.267361111109</v>
      </c>
      <c r="M297">
        <f t="shared" si="14"/>
        <v>1773728700</v>
      </c>
    </row>
    <row r="298" spans="1:13" x14ac:dyDescent="0.55000000000000004">
      <c r="A298">
        <v>1773729003</v>
      </c>
      <c r="B298" t="s">
        <v>6</v>
      </c>
      <c r="C298" t="s">
        <v>7</v>
      </c>
      <c r="D298">
        <v>5015.33</v>
      </c>
      <c r="E298">
        <v>5010.3599999999997</v>
      </c>
      <c r="F298">
        <v>5012.2048000000004</v>
      </c>
      <c r="G298">
        <v>5011.9531200000001</v>
      </c>
      <c r="H298">
        <v>5014.2632599999997</v>
      </c>
      <c r="I298">
        <v>5009.0075999999999</v>
      </c>
      <c r="K298" s="1">
        <f t="shared" si="12"/>
        <v>46098.270868055552</v>
      </c>
      <c r="L298" s="1">
        <f t="shared" si="13"/>
        <v>46098.270833333336</v>
      </c>
      <c r="M298">
        <f t="shared" si="14"/>
        <v>1773729000</v>
      </c>
    </row>
    <row r="299" spans="1:13" x14ac:dyDescent="0.55000000000000004">
      <c r="A299">
        <v>1773729303</v>
      </c>
      <c r="B299" t="s">
        <v>6</v>
      </c>
      <c r="C299" t="s">
        <v>7</v>
      </c>
      <c r="D299">
        <v>5015.2</v>
      </c>
      <c r="E299">
        <v>5012.08</v>
      </c>
      <c r="F299">
        <v>5012.7789700000003</v>
      </c>
      <c r="G299">
        <v>5012.3660499999996</v>
      </c>
      <c r="H299">
        <v>5014.6596600000003</v>
      </c>
      <c r="I299">
        <v>5010.3656899999996</v>
      </c>
      <c r="K299" s="1">
        <f t="shared" si="12"/>
        <v>46098.274340277778</v>
      </c>
      <c r="L299" s="1">
        <f t="shared" si="13"/>
        <v>46098.274305555555</v>
      </c>
      <c r="M299">
        <f t="shared" si="14"/>
        <v>1773729300</v>
      </c>
    </row>
    <row r="300" spans="1:13" x14ac:dyDescent="0.55000000000000004">
      <c r="A300">
        <v>1773729603</v>
      </c>
      <c r="B300" t="s">
        <v>6</v>
      </c>
      <c r="C300" t="s">
        <v>7</v>
      </c>
      <c r="D300">
        <v>5017.26</v>
      </c>
      <c r="E300">
        <v>5013.24</v>
      </c>
      <c r="F300">
        <v>5012.9652900000001</v>
      </c>
      <c r="G300">
        <v>5012.6656700000003</v>
      </c>
      <c r="H300">
        <v>5014.8973900000001</v>
      </c>
      <c r="I300">
        <v>5011.2252099999996</v>
      </c>
      <c r="K300" s="1">
        <f t="shared" si="12"/>
        <v>46098.277812500004</v>
      </c>
      <c r="L300" s="1">
        <f t="shared" si="13"/>
        <v>46098.277777777781</v>
      </c>
      <c r="M300">
        <f t="shared" si="14"/>
        <v>1773729600</v>
      </c>
    </row>
    <row r="301" spans="1:13" x14ac:dyDescent="0.55000000000000004">
      <c r="A301">
        <v>1773729903</v>
      </c>
      <c r="B301" t="s">
        <v>6</v>
      </c>
      <c r="C301" t="s">
        <v>7</v>
      </c>
      <c r="D301">
        <v>5015.7</v>
      </c>
      <c r="E301">
        <v>5010.09</v>
      </c>
      <c r="F301">
        <v>5012.7088599999997</v>
      </c>
      <c r="G301">
        <v>5012.6872599999997</v>
      </c>
      <c r="H301">
        <v>5014.8237799999997</v>
      </c>
      <c r="I301">
        <v>5011.4218199999996</v>
      </c>
      <c r="K301" s="1">
        <f t="shared" si="12"/>
        <v>46098.281284722223</v>
      </c>
      <c r="L301" s="1">
        <f t="shared" si="13"/>
        <v>46098.28125</v>
      </c>
      <c r="M301">
        <f t="shared" si="14"/>
        <v>1773729900</v>
      </c>
    </row>
    <row r="302" spans="1:13" x14ac:dyDescent="0.55000000000000004">
      <c r="A302">
        <v>1773730203</v>
      </c>
      <c r="B302" t="s">
        <v>6</v>
      </c>
      <c r="C302" t="s">
        <v>7</v>
      </c>
      <c r="D302">
        <v>5011.97</v>
      </c>
      <c r="E302">
        <v>5009.59</v>
      </c>
      <c r="F302">
        <v>5012.2217799999999</v>
      </c>
      <c r="G302">
        <v>5012.4545200000002</v>
      </c>
      <c r="H302">
        <v>5014.5155400000003</v>
      </c>
      <c r="I302">
        <v>5011.0945899999997</v>
      </c>
      <c r="K302" s="1">
        <f t="shared" si="12"/>
        <v>46098.284756944442</v>
      </c>
      <c r="L302" s="1">
        <f t="shared" si="13"/>
        <v>46098.284722222219</v>
      </c>
      <c r="M302">
        <f t="shared" si="14"/>
        <v>1773730200</v>
      </c>
    </row>
    <row r="303" spans="1:13" x14ac:dyDescent="0.55000000000000004">
      <c r="A303">
        <v>1773730503</v>
      </c>
      <c r="B303" t="s">
        <v>6</v>
      </c>
      <c r="C303" t="s">
        <v>7</v>
      </c>
      <c r="D303">
        <v>5012.1000000000004</v>
      </c>
      <c r="E303">
        <v>5008.53</v>
      </c>
      <c r="F303">
        <v>5011.7452300000004</v>
      </c>
      <c r="G303">
        <v>5012.0998799999998</v>
      </c>
      <c r="H303">
        <v>5014.2069499999998</v>
      </c>
      <c r="I303">
        <v>5010.4794099999999</v>
      </c>
      <c r="K303" s="1">
        <f t="shared" si="12"/>
        <v>46098.288229166668</v>
      </c>
      <c r="L303" s="1">
        <f t="shared" si="13"/>
        <v>46098.288194444445</v>
      </c>
      <c r="M303">
        <f t="shared" si="14"/>
        <v>1773730500</v>
      </c>
    </row>
    <row r="304" spans="1:13" x14ac:dyDescent="0.55000000000000004">
      <c r="A304">
        <v>1773730803</v>
      </c>
      <c r="B304" t="s">
        <v>6</v>
      </c>
      <c r="C304" t="s">
        <v>7</v>
      </c>
      <c r="D304">
        <v>5014.8100000000004</v>
      </c>
      <c r="E304">
        <v>5009.6000000000004</v>
      </c>
      <c r="F304">
        <v>5011.5384599999998</v>
      </c>
      <c r="G304">
        <v>5011.8191699999998</v>
      </c>
      <c r="H304">
        <v>5014.0918899999997</v>
      </c>
      <c r="I304">
        <v>5009.9093000000003</v>
      </c>
      <c r="K304" s="1">
        <f t="shared" si="12"/>
        <v>46098.291701388887</v>
      </c>
      <c r="L304" s="1">
        <f t="shared" si="13"/>
        <v>46098.291666666664</v>
      </c>
      <c r="M304">
        <f t="shared" si="14"/>
        <v>1773730800</v>
      </c>
    </row>
    <row r="305" spans="1:13" x14ac:dyDescent="0.55000000000000004">
      <c r="A305">
        <v>1773731103</v>
      </c>
      <c r="B305" t="s">
        <v>6</v>
      </c>
      <c r="C305" t="s">
        <v>7</v>
      </c>
      <c r="D305">
        <v>5017.01</v>
      </c>
      <c r="E305">
        <v>5012.41</v>
      </c>
      <c r="F305">
        <v>5011.7732699999997</v>
      </c>
      <c r="G305">
        <v>5011.7962200000002</v>
      </c>
      <c r="H305">
        <v>5014.30782</v>
      </c>
      <c r="I305">
        <v>5009.6651400000001</v>
      </c>
      <c r="K305" s="1">
        <f t="shared" si="12"/>
        <v>46098.295173611114</v>
      </c>
      <c r="L305" s="1">
        <f t="shared" si="13"/>
        <v>46098.295138888891</v>
      </c>
      <c r="M305">
        <f t="shared" si="14"/>
        <v>1773731100</v>
      </c>
    </row>
    <row r="306" spans="1:13" x14ac:dyDescent="0.55000000000000004">
      <c r="A306">
        <v>1773731403</v>
      </c>
      <c r="B306" t="s">
        <v>6</v>
      </c>
      <c r="C306" t="s">
        <v>7</v>
      </c>
      <c r="D306">
        <v>5015.2700000000004</v>
      </c>
      <c r="E306">
        <v>5011.34</v>
      </c>
      <c r="F306">
        <v>5012.6181100000003</v>
      </c>
      <c r="G306">
        <v>5012.2071699999997</v>
      </c>
      <c r="H306">
        <v>5014.9583899999998</v>
      </c>
      <c r="I306">
        <v>5009.92364</v>
      </c>
      <c r="K306" s="1">
        <f t="shared" si="12"/>
        <v>46098.298645833333</v>
      </c>
      <c r="L306" s="1">
        <f t="shared" si="13"/>
        <v>46098.298611111109</v>
      </c>
      <c r="M306">
        <f t="shared" si="14"/>
        <v>1773731400</v>
      </c>
    </row>
    <row r="307" spans="1:13" x14ac:dyDescent="0.55000000000000004">
      <c r="A307">
        <v>1773731703</v>
      </c>
      <c r="B307" t="s">
        <v>6</v>
      </c>
      <c r="C307" t="s">
        <v>7</v>
      </c>
      <c r="D307">
        <v>5014.88</v>
      </c>
      <c r="E307">
        <v>5010.57</v>
      </c>
      <c r="F307">
        <v>5014.0527300000003</v>
      </c>
      <c r="G307">
        <v>5013.1299499999996</v>
      </c>
      <c r="H307">
        <v>5016.14696</v>
      </c>
      <c r="I307">
        <v>5010.8338599999997</v>
      </c>
      <c r="K307" s="1">
        <f t="shared" si="12"/>
        <v>46098.302118055552</v>
      </c>
      <c r="L307" s="1">
        <f t="shared" si="13"/>
        <v>46098.302083333336</v>
      </c>
      <c r="M307">
        <f t="shared" si="14"/>
        <v>1773731700</v>
      </c>
    </row>
    <row r="308" spans="1:13" x14ac:dyDescent="0.55000000000000004">
      <c r="A308">
        <v>1773732003</v>
      </c>
      <c r="B308" t="s">
        <v>6</v>
      </c>
      <c r="C308" t="s">
        <v>7</v>
      </c>
      <c r="D308">
        <v>5014.13</v>
      </c>
      <c r="E308">
        <v>5009</v>
      </c>
      <c r="F308">
        <v>5016.0448399999996</v>
      </c>
      <c r="G308">
        <v>5014.5873899999997</v>
      </c>
      <c r="H308">
        <v>5017.8455000000004</v>
      </c>
      <c r="I308">
        <v>5012.3830699999999</v>
      </c>
      <c r="K308" s="1">
        <f t="shared" si="12"/>
        <v>46098.305590277778</v>
      </c>
      <c r="L308" s="1">
        <f t="shared" si="13"/>
        <v>46098.305555555555</v>
      </c>
      <c r="M308">
        <f t="shared" si="14"/>
        <v>1773732000</v>
      </c>
    </row>
    <row r="309" spans="1:13" x14ac:dyDescent="0.55000000000000004">
      <c r="A309">
        <v>1773732303</v>
      </c>
      <c r="B309" t="s">
        <v>6</v>
      </c>
      <c r="C309" t="s">
        <v>7</v>
      </c>
      <c r="D309">
        <v>5018.7</v>
      </c>
      <c r="E309">
        <v>5013.1400000000003</v>
      </c>
      <c r="F309">
        <v>5018.3354399999998</v>
      </c>
      <c r="G309">
        <v>5016.4614199999996</v>
      </c>
      <c r="H309">
        <v>5019.9303200000004</v>
      </c>
      <c r="I309">
        <v>5014.4474300000002</v>
      </c>
      <c r="K309" s="1">
        <f t="shared" si="12"/>
        <v>46098.309062500004</v>
      </c>
      <c r="L309" s="1">
        <f t="shared" si="13"/>
        <v>46098.309027777781</v>
      </c>
      <c r="M309">
        <f t="shared" si="14"/>
        <v>1773732300</v>
      </c>
    </row>
    <row r="310" spans="1:13" x14ac:dyDescent="0.55000000000000004">
      <c r="A310">
        <v>1773732603</v>
      </c>
      <c r="B310" t="s">
        <v>6</v>
      </c>
      <c r="C310" t="s">
        <v>7</v>
      </c>
      <c r="D310">
        <v>5024.32</v>
      </c>
      <c r="E310">
        <v>5015.91</v>
      </c>
      <c r="F310">
        <v>5020.5990099999999</v>
      </c>
      <c r="G310">
        <v>5018.5302099999999</v>
      </c>
      <c r="H310">
        <v>5022.0762699999996</v>
      </c>
      <c r="I310">
        <v>5016.6766200000002</v>
      </c>
      <c r="K310" s="1">
        <f t="shared" si="12"/>
        <v>46098.312534722223</v>
      </c>
      <c r="L310" s="1">
        <f t="shared" si="13"/>
        <v>46098.3125</v>
      </c>
      <c r="M310">
        <f t="shared" si="14"/>
        <v>1773732600</v>
      </c>
    </row>
    <row r="311" spans="1:13" x14ac:dyDescent="0.55000000000000004">
      <c r="A311">
        <v>1773732903</v>
      </c>
      <c r="B311" t="s">
        <v>6</v>
      </c>
      <c r="C311" t="s">
        <v>7</v>
      </c>
      <c r="D311">
        <v>5027.32</v>
      </c>
      <c r="E311">
        <v>5023.38</v>
      </c>
      <c r="F311">
        <v>5022.37194</v>
      </c>
      <c r="G311">
        <v>5020.4510799999998</v>
      </c>
      <c r="H311">
        <v>5023.9136699999999</v>
      </c>
      <c r="I311">
        <v>5018.7237599999999</v>
      </c>
      <c r="K311" s="1">
        <f t="shared" si="12"/>
        <v>46098.316006944442</v>
      </c>
      <c r="L311" s="1">
        <f t="shared" si="13"/>
        <v>46098.315972222219</v>
      </c>
      <c r="M311">
        <f t="shared" si="14"/>
        <v>1773732900</v>
      </c>
    </row>
    <row r="312" spans="1:13" x14ac:dyDescent="0.55000000000000004">
      <c r="A312">
        <v>1773733203</v>
      </c>
      <c r="B312" t="s">
        <v>6</v>
      </c>
      <c r="C312" t="s">
        <v>7</v>
      </c>
      <c r="D312">
        <v>5028</v>
      </c>
      <c r="E312">
        <v>5021.9399999999996</v>
      </c>
      <c r="F312">
        <v>5023.433</v>
      </c>
      <c r="G312">
        <v>5021.9420399999999</v>
      </c>
      <c r="H312">
        <v>5025.2081099999996</v>
      </c>
      <c r="I312">
        <v>5020.18912</v>
      </c>
      <c r="K312" s="1">
        <f t="shared" si="12"/>
        <v>46098.319479166668</v>
      </c>
      <c r="L312" s="1">
        <f t="shared" si="13"/>
        <v>46098.319444444445</v>
      </c>
      <c r="M312">
        <f t="shared" si="14"/>
        <v>1773733200</v>
      </c>
    </row>
    <row r="313" spans="1:13" x14ac:dyDescent="0.55000000000000004">
      <c r="A313">
        <v>1773733503</v>
      </c>
      <c r="B313" t="s">
        <v>6</v>
      </c>
      <c r="C313" t="s">
        <v>7</v>
      </c>
      <c r="D313">
        <v>5025.3</v>
      </c>
      <c r="E313">
        <v>5021.95</v>
      </c>
      <c r="F313">
        <v>5023.8171700000003</v>
      </c>
      <c r="G313">
        <v>5022.87961</v>
      </c>
      <c r="H313">
        <v>5025.88465</v>
      </c>
      <c r="I313">
        <v>5020.9860500000004</v>
      </c>
      <c r="K313" s="1">
        <f t="shared" si="12"/>
        <v>46098.322951388887</v>
      </c>
      <c r="L313" s="1">
        <f t="shared" si="13"/>
        <v>46098.322916666664</v>
      </c>
      <c r="M313">
        <f t="shared" si="14"/>
        <v>1773733500</v>
      </c>
    </row>
    <row r="314" spans="1:13" x14ac:dyDescent="0.55000000000000004">
      <c r="A314">
        <v>1773733803</v>
      </c>
      <c r="B314" t="s">
        <v>6</v>
      </c>
      <c r="C314" t="s">
        <v>7</v>
      </c>
      <c r="D314">
        <v>5023.34</v>
      </c>
      <c r="E314">
        <v>5017.26</v>
      </c>
      <c r="F314">
        <v>5023.6248599999999</v>
      </c>
      <c r="G314">
        <v>5023.2522300000001</v>
      </c>
      <c r="H314">
        <v>5026.0561399999997</v>
      </c>
      <c r="I314">
        <v>5021.1241600000003</v>
      </c>
      <c r="K314" s="1">
        <f t="shared" si="12"/>
        <v>46098.326423611114</v>
      </c>
      <c r="L314" s="1">
        <f t="shared" si="13"/>
        <v>46098.326388888891</v>
      </c>
      <c r="M314">
        <f t="shared" si="14"/>
        <v>1773733800</v>
      </c>
    </row>
    <row r="315" spans="1:13" x14ac:dyDescent="0.55000000000000004">
      <c r="A315">
        <v>1773734103</v>
      </c>
      <c r="B315" t="s">
        <v>6</v>
      </c>
      <c r="C315" t="s">
        <v>7</v>
      </c>
      <c r="D315">
        <v>5023.1400000000003</v>
      </c>
      <c r="E315">
        <v>5019.75</v>
      </c>
      <c r="F315">
        <v>5023.1230699999996</v>
      </c>
      <c r="G315">
        <v>5023.1876499999998</v>
      </c>
      <c r="H315">
        <v>5025.9170299999996</v>
      </c>
      <c r="I315">
        <v>5020.8509100000001</v>
      </c>
      <c r="K315" s="1">
        <f t="shared" si="12"/>
        <v>46098.329895833333</v>
      </c>
      <c r="L315" s="1">
        <f t="shared" si="13"/>
        <v>46098.329861111109</v>
      </c>
      <c r="M315">
        <f t="shared" si="14"/>
        <v>1773734100</v>
      </c>
    </row>
    <row r="316" spans="1:13" x14ac:dyDescent="0.55000000000000004">
      <c r="A316">
        <v>1773734403</v>
      </c>
      <c r="B316" t="s">
        <v>6</v>
      </c>
      <c r="C316" t="s">
        <v>7</v>
      </c>
      <c r="D316">
        <v>5025.1499999999996</v>
      </c>
      <c r="E316">
        <v>5020.3</v>
      </c>
      <c r="F316">
        <v>5022.5278399999997</v>
      </c>
      <c r="G316">
        <v>5022.8577500000001</v>
      </c>
      <c r="H316">
        <v>5025.6422199999997</v>
      </c>
      <c r="I316">
        <v>5020.3248199999998</v>
      </c>
      <c r="K316" s="1">
        <f t="shared" si="12"/>
        <v>46098.333368055552</v>
      </c>
      <c r="L316" s="1">
        <f t="shared" si="13"/>
        <v>46098.333333333336</v>
      </c>
      <c r="M316">
        <f t="shared" si="14"/>
        <v>1773734400</v>
      </c>
    </row>
    <row r="317" spans="1:13" x14ac:dyDescent="0.55000000000000004">
      <c r="A317">
        <v>1773734703</v>
      </c>
      <c r="B317" t="s">
        <v>6</v>
      </c>
      <c r="C317" t="s">
        <v>7</v>
      </c>
      <c r="D317">
        <v>5026.1400000000003</v>
      </c>
      <c r="E317">
        <v>5019.05</v>
      </c>
      <c r="F317">
        <v>5021.9850399999996</v>
      </c>
      <c r="G317">
        <v>5022.4213900000004</v>
      </c>
      <c r="H317">
        <v>5025.33716</v>
      </c>
      <c r="I317">
        <v>5019.7482</v>
      </c>
      <c r="K317" s="1">
        <f t="shared" si="12"/>
        <v>46098.336840277778</v>
      </c>
      <c r="L317" s="1">
        <f t="shared" si="13"/>
        <v>46098.336805555555</v>
      </c>
      <c r="M317">
        <f t="shared" si="14"/>
        <v>1773734700</v>
      </c>
    </row>
    <row r="318" spans="1:13" x14ac:dyDescent="0.55000000000000004">
      <c r="A318">
        <v>1773735003</v>
      </c>
      <c r="B318" t="s">
        <v>6</v>
      </c>
      <c r="C318" t="s">
        <v>7</v>
      </c>
      <c r="D318">
        <v>5024.26</v>
      </c>
      <c r="E318">
        <v>5019.87</v>
      </c>
      <c r="F318">
        <v>5021.7205400000003</v>
      </c>
      <c r="G318">
        <v>5022.0709699999998</v>
      </c>
      <c r="H318">
        <v>5025.1053400000001</v>
      </c>
      <c r="I318">
        <v>5019.3334999999997</v>
      </c>
      <c r="K318" s="1">
        <f t="shared" si="12"/>
        <v>46098.340312500004</v>
      </c>
      <c r="L318" s="1">
        <f t="shared" si="13"/>
        <v>46098.340277777781</v>
      </c>
      <c r="M318">
        <f t="shared" si="14"/>
        <v>1773735000</v>
      </c>
    </row>
    <row r="319" spans="1:13" x14ac:dyDescent="0.55000000000000004">
      <c r="A319">
        <v>1773735303</v>
      </c>
      <c r="B319" t="s">
        <v>6</v>
      </c>
      <c r="C319" t="s">
        <v>7</v>
      </c>
      <c r="D319">
        <v>5026.45</v>
      </c>
      <c r="E319">
        <v>5021.28</v>
      </c>
      <c r="F319">
        <v>5021.79126</v>
      </c>
      <c r="G319">
        <v>5021.9311200000002</v>
      </c>
      <c r="H319">
        <v>5025.0550899999998</v>
      </c>
      <c r="I319">
        <v>5019.1781300000002</v>
      </c>
      <c r="K319" s="1">
        <f t="shared" si="12"/>
        <v>46098.343784722223</v>
      </c>
      <c r="L319" s="1">
        <f t="shared" si="13"/>
        <v>46098.34375</v>
      </c>
      <c r="M319">
        <f t="shared" si="14"/>
        <v>1773735300</v>
      </c>
    </row>
    <row r="320" spans="1:13" x14ac:dyDescent="0.55000000000000004">
      <c r="A320">
        <v>1773735603</v>
      </c>
      <c r="B320" t="s">
        <v>6</v>
      </c>
      <c r="C320" t="s">
        <v>7</v>
      </c>
      <c r="D320">
        <v>5029.6099999999997</v>
      </c>
      <c r="E320">
        <v>5020.37</v>
      </c>
      <c r="F320">
        <v>5022.0644700000003</v>
      </c>
      <c r="G320">
        <v>5021.9977900000004</v>
      </c>
      <c r="H320">
        <v>5025.1250099999997</v>
      </c>
      <c r="I320">
        <v>5019.2569599999997</v>
      </c>
      <c r="K320" s="1">
        <f t="shared" si="12"/>
        <v>46098.347256944442</v>
      </c>
      <c r="L320" s="1">
        <f t="shared" si="13"/>
        <v>46098.347222222219</v>
      </c>
      <c r="M320">
        <f t="shared" si="14"/>
        <v>1773735600</v>
      </c>
    </row>
    <row r="321" spans="1:13" x14ac:dyDescent="0.55000000000000004">
      <c r="A321">
        <v>1773735903</v>
      </c>
      <c r="B321" t="s">
        <v>6</v>
      </c>
      <c r="C321" t="s">
        <v>7</v>
      </c>
      <c r="D321">
        <v>5025.04</v>
      </c>
      <c r="E321">
        <v>5019.08</v>
      </c>
      <c r="F321">
        <v>5022.5427099999997</v>
      </c>
      <c r="G321">
        <v>5022.2702499999996</v>
      </c>
      <c r="H321">
        <v>5025.1779800000004</v>
      </c>
      <c r="I321">
        <v>5019.5237100000004</v>
      </c>
      <c r="K321" s="1">
        <f t="shared" si="12"/>
        <v>46098.350729166668</v>
      </c>
      <c r="L321" s="1">
        <f t="shared" si="13"/>
        <v>46098.350694444445</v>
      </c>
      <c r="M321">
        <f t="shared" si="14"/>
        <v>1773735900</v>
      </c>
    </row>
    <row r="322" spans="1:13" x14ac:dyDescent="0.55000000000000004">
      <c r="A322">
        <v>1773736203</v>
      </c>
      <c r="B322" t="s">
        <v>6</v>
      </c>
      <c r="C322" t="s">
        <v>7</v>
      </c>
      <c r="D322">
        <v>5023.1899999999996</v>
      </c>
      <c r="E322">
        <v>5019.33</v>
      </c>
      <c r="F322">
        <v>5023.0660900000003</v>
      </c>
      <c r="G322">
        <v>5022.6681699999999</v>
      </c>
      <c r="H322">
        <v>5025.2436500000003</v>
      </c>
      <c r="I322">
        <v>5019.8829999999998</v>
      </c>
      <c r="K322" s="1">
        <f t="shared" si="12"/>
        <v>46098.354201388887</v>
      </c>
      <c r="L322" s="1">
        <f t="shared" si="13"/>
        <v>46098.354166666664</v>
      </c>
      <c r="M322">
        <f t="shared" si="14"/>
        <v>1773736200</v>
      </c>
    </row>
    <row r="323" spans="1:13" x14ac:dyDescent="0.55000000000000004">
      <c r="A323">
        <v>1773736503</v>
      </c>
      <c r="B323" t="s">
        <v>6</v>
      </c>
      <c r="C323" t="s">
        <v>7</v>
      </c>
      <c r="D323">
        <v>5022.9399999999996</v>
      </c>
      <c r="E323">
        <v>5019.03</v>
      </c>
      <c r="F323">
        <v>5023.4319400000004</v>
      </c>
      <c r="G323">
        <v>5023.0500499999998</v>
      </c>
      <c r="H323">
        <v>5025.2906499999999</v>
      </c>
      <c r="I323">
        <v>5020.1952199999996</v>
      </c>
      <c r="K323" s="1">
        <f t="shared" ref="K323:K386" si="15">(A323/86400)+25569</f>
        <v>46098.357673611114</v>
      </c>
      <c r="L323" s="1">
        <f t="shared" ref="L323:L386" si="16">CEILING(INT(K323*1440)/1440*288,1)/288</f>
        <v>46098.357638888891</v>
      </c>
      <c r="M323">
        <f t="shared" ref="M323:M386" si="17">MROUND((L323-25569)*86400,300)</f>
        <v>1773736500</v>
      </c>
    </row>
    <row r="324" spans="1:13" x14ac:dyDescent="0.55000000000000004">
      <c r="A324">
        <v>1773736803</v>
      </c>
      <c r="B324" t="s">
        <v>6</v>
      </c>
      <c r="C324" t="s">
        <v>7</v>
      </c>
      <c r="D324">
        <v>5025.17</v>
      </c>
      <c r="E324">
        <v>5019.78</v>
      </c>
      <c r="F324">
        <v>5023.49539</v>
      </c>
      <c r="G324">
        <v>5023.2727199999999</v>
      </c>
      <c r="H324">
        <v>5025.2431200000001</v>
      </c>
      <c r="I324">
        <v>5020.3201200000003</v>
      </c>
      <c r="K324" s="1">
        <f t="shared" si="15"/>
        <v>46098.361145833333</v>
      </c>
      <c r="L324" s="1">
        <f t="shared" si="16"/>
        <v>46098.361111111109</v>
      </c>
      <c r="M324">
        <f t="shared" si="17"/>
        <v>1773736800</v>
      </c>
    </row>
    <row r="325" spans="1:13" x14ac:dyDescent="0.55000000000000004">
      <c r="A325">
        <v>1773737103</v>
      </c>
      <c r="B325" t="s">
        <v>6</v>
      </c>
      <c r="C325" t="s">
        <v>7</v>
      </c>
      <c r="D325">
        <v>5024.1400000000003</v>
      </c>
      <c r="E325">
        <v>5018.4399999999996</v>
      </c>
      <c r="F325">
        <v>5023.1586600000001</v>
      </c>
      <c r="G325">
        <v>5023.21569</v>
      </c>
      <c r="H325">
        <v>5024.9853499999999</v>
      </c>
      <c r="I325">
        <v>5020.1321399999997</v>
      </c>
      <c r="K325" s="1">
        <f t="shared" si="15"/>
        <v>46098.364618055552</v>
      </c>
      <c r="L325" s="1">
        <f t="shared" si="16"/>
        <v>46098.364583333336</v>
      </c>
      <c r="M325">
        <f t="shared" si="17"/>
        <v>1773737100</v>
      </c>
    </row>
    <row r="326" spans="1:13" x14ac:dyDescent="0.55000000000000004">
      <c r="A326">
        <v>1773737403</v>
      </c>
      <c r="B326" t="s">
        <v>6</v>
      </c>
      <c r="C326" t="s">
        <v>7</v>
      </c>
      <c r="D326">
        <v>5024.6000000000004</v>
      </c>
      <c r="E326">
        <v>5021.13</v>
      </c>
      <c r="F326">
        <v>5022.3777700000001</v>
      </c>
      <c r="G326">
        <v>5022.79673</v>
      </c>
      <c r="H326">
        <v>5024.4953400000004</v>
      </c>
      <c r="I326">
        <v>5019.62057</v>
      </c>
      <c r="K326" s="1">
        <f t="shared" si="15"/>
        <v>46098.368090277778</v>
      </c>
      <c r="L326" s="1">
        <f t="shared" si="16"/>
        <v>46098.368055555555</v>
      </c>
      <c r="M326">
        <f t="shared" si="17"/>
        <v>1773737400</v>
      </c>
    </row>
    <row r="327" spans="1:13" x14ac:dyDescent="0.55000000000000004">
      <c r="A327">
        <v>1773737703</v>
      </c>
      <c r="B327" t="s">
        <v>6</v>
      </c>
      <c r="C327" t="s">
        <v>7</v>
      </c>
      <c r="D327">
        <v>5025.6899999999996</v>
      </c>
      <c r="E327">
        <v>5021.45</v>
      </c>
      <c r="F327">
        <v>5021.2241199999999</v>
      </c>
      <c r="G327">
        <v>5022.0104300000003</v>
      </c>
      <c r="H327">
        <v>5023.7599200000004</v>
      </c>
      <c r="I327">
        <v>5018.7609599999996</v>
      </c>
      <c r="K327" s="1">
        <f t="shared" si="15"/>
        <v>46098.371562500004</v>
      </c>
      <c r="L327" s="1">
        <f t="shared" si="16"/>
        <v>46098.371527777781</v>
      </c>
      <c r="M327">
        <f t="shared" si="17"/>
        <v>1773737700</v>
      </c>
    </row>
    <row r="328" spans="1:13" x14ac:dyDescent="0.55000000000000004">
      <c r="A328">
        <v>1773738003</v>
      </c>
      <c r="B328" t="s">
        <v>6</v>
      </c>
      <c r="C328" t="s">
        <v>7</v>
      </c>
      <c r="D328">
        <v>5025.9399999999996</v>
      </c>
      <c r="E328">
        <v>5018.8599999999997</v>
      </c>
      <c r="F328">
        <v>5019.8031300000002</v>
      </c>
      <c r="G328">
        <v>5020.9067800000003</v>
      </c>
      <c r="H328">
        <v>5022.7909099999997</v>
      </c>
      <c r="I328">
        <v>5017.6437800000003</v>
      </c>
      <c r="K328" s="1">
        <f t="shared" si="15"/>
        <v>46098.375034722223</v>
      </c>
      <c r="L328" s="1">
        <f t="shared" si="16"/>
        <v>46098.375</v>
      </c>
      <c r="M328">
        <f t="shared" si="17"/>
        <v>1773738000</v>
      </c>
    </row>
    <row r="329" spans="1:13" x14ac:dyDescent="0.55000000000000004">
      <c r="A329">
        <v>1773738303</v>
      </c>
      <c r="B329" t="s">
        <v>6</v>
      </c>
      <c r="C329" t="s">
        <v>7</v>
      </c>
      <c r="D329">
        <v>5020.84</v>
      </c>
      <c r="E329">
        <v>5016</v>
      </c>
      <c r="F329">
        <v>5018.40319</v>
      </c>
      <c r="G329">
        <v>5019.6549800000003</v>
      </c>
      <c r="H329">
        <v>5021.6487699999998</v>
      </c>
      <c r="I329">
        <v>5016.46414</v>
      </c>
      <c r="K329" s="1">
        <f t="shared" si="15"/>
        <v>46098.378506944442</v>
      </c>
      <c r="L329" s="1">
        <f t="shared" si="16"/>
        <v>46098.378472222219</v>
      </c>
      <c r="M329">
        <f t="shared" si="17"/>
        <v>1773738300</v>
      </c>
    </row>
    <row r="330" spans="1:13" x14ac:dyDescent="0.55000000000000004">
      <c r="A330">
        <v>1773738603</v>
      </c>
      <c r="B330" t="s">
        <v>6</v>
      </c>
      <c r="C330" t="s">
        <v>7</v>
      </c>
      <c r="D330">
        <v>5018.91</v>
      </c>
      <c r="E330">
        <v>5013.3100000000004</v>
      </c>
      <c r="F330">
        <v>5017.1912300000004</v>
      </c>
      <c r="G330">
        <v>5018.4231</v>
      </c>
      <c r="H330">
        <v>5020.5268299999998</v>
      </c>
      <c r="I330">
        <v>5015.4099299999998</v>
      </c>
      <c r="K330" s="1">
        <f t="shared" si="15"/>
        <v>46098.381979166668</v>
      </c>
      <c r="L330" s="1">
        <f t="shared" si="16"/>
        <v>46098.381944444445</v>
      </c>
      <c r="M330">
        <f t="shared" si="17"/>
        <v>1773738600</v>
      </c>
    </row>
    <row r="331" spans="1:13" x14ac:dyDescent="0.55000000000000004">
      <c r="A331">
        <v>1773738903</v>
      </c>
      <c r="B331" t="s">
        <v>6</v>
      </c>
      <c r="C331" t="s">
        <v>7</v>
      </c>
      <c r="D331">
        <v>5017.58</v>
      </c>
      <c r="E331">
        <v>5012.9399999999996</v>
      </c>
      <c r="F331">
        <v>5016.3332300000002</v>
      </c>
      <c r="G331">
        <v>5017.37817</v>
      </c>
      <c r="H331">
        <v>5019.5183699999998</v>
      </c>
      <c r="I331">
        <v>5014.6057499999997</v>
      </c>
      <c r="K331" s="1">
        <f t="shared" si="15"/>
        <v>46098.385451388887</v>
      </c>
      <c r="L331" s="1">
        <f t="shared" si="16"/>
        <v>46098.385416666664</v>
      </c>
      <c r="M331">
        <f t="shared" si="17"/>
        <v>1773738900</v>
      </c>
    </row>
    <row r="332" spans="1:13" x14ac:dyDescent="0.55000000000000004">
      <c r="A332">
        <v>1773739203</v>
      </c>
      <c r="B332" t="s">
        <v>6</v>
      </c>
      <c r="C332" t="s">
        <v>7</v>
      </c>
      <c r="D332">
        <v>5018.2299999999996</v>
      </c>
      <c r="E332">
        <v>5013.71</v>
      </c>
      <c r="F332">
        <v>5015.7843800000001</v>
      </c>
      <c r="G332">
        <v>5016.5812699999997</v>
      </c>
      <c r="H332">
        <v>5018.66633</v>
      </c>
      <c r="I332">
        <v>5014.0536599999996</v>
      </c>
      <c r="K332" s="1">
        <f t="shared" si="15"/>
        <v>46098.388923611114</v>
      </c>
      <c r="L332" s="1">
        <f t="shared" si="16"/>
        <v>46098.388888888891</v>
      </c>
      <c r="M332">
        <f t="shared" si="17"/>
        <v>1773739200</v>
      </c>
    </row>
    <row r="333" spans="1:13" x14ac:dyDescent="0.55000000000000004">
      <c r="A333">
        <v>1773739503</v>
      </c>
      <c r="B333" t="s">
        <v>6</v>
      </c>
      <c r="C333" t="s">
        <v>7</v>
      </c>
      <c r="D333">
        <v>5019.43</v>
      </c>
      <c r="E333">
        <v>5015.46</v>
      </c>
      <c r="F333">
        <v>5015.4043799999999</v>
      </c>
      <c r="G333">
        <v>5015.9928200000004</v>
      </c>
      <c r="H333">
        <v>5017.9323299999996</v>
      </c>
      <c r="I333">
        <v>5013.66183</v>
      </c>
      <c r="K333" s="1">
        <f t="shared" si="15"/>
        <v>46098.392395833333</v>
      </c>
      <c r="L333" s="1">
        <f t="shared" si="16"/>
        <v>46098.392361111109</v>
      </c>
      <c r="M333">
        <f t="shared" si="17"/>
        <v>1773739500</v>
      </c>
    </row>
    <row r="334" spans="1:13" x14ac:dyDescent="0.55000000000000004">
      <c r="A334">
        <v>1773739803</v>
      </c>
      <c r="B334" t="s">
        <v>6</v>
      </c>
      <c r="C334" t="s">
        <v>7</v>
      </c>
      <c r="D334">
        <v>5017.95</v>
      </c>
      <c r="E334">
        <v>5013.13</v>
      </c>
      <c r="F334">
        <v>5015.0119100000002</v>
      </c>
      <c r="G334">
        <v>5015.5023700000002</v>
      </c>
      <c r="H334">
        <v>5017.2335899999998</v>
      </c>
      <c r="I334">
        <v>5013.2754100000002</v>
      </c>
      <c r="K334" s="1">
        <f t="shared" si="15"/>
        <v>46098.395868055552</v>
      </c>
      <c r="L334" s="1">
        <f t="shared" si="16"/>
        <v>46098.395833333336</v>
      </c>
      <c r="M334">
        <f t="shared" si="17"/>
        <v>1773739800</v>
      </c>
    </row>
    <row r="335" spans="1:13" x14ac:dyDescent="0.55000000000000004">
      <c r="A335">
        <v>1773740103</v>
      </c>
      <c r="B335" t="s">
        <v>6</v>
      </c>
      <c r="C335" t="s">
        <v>7</v>
      </c>
      <c r="D335">
        <v>5016.3</v>
      </c>
      <c r="E335">
        <v>5012.53</v>
      </c>
      <c r="F335">
        <v>5014.5044799999996</v>
      </c>
      <c r="G335">
        <v>5015.00342</v>
      </c>
      <c r="H335">
        <v>5016.5413399999998</v>
      </c>
      <c r="I335">
        <v>5012.8165399999998</v>
      </c>
      <c r="K335" s="1">
        <f t="shared" si="15"/>
        <v>46098.399340277778</v>
      </c>
      <c r="L335" s="1">
        <f t="shared" si="16"/>
        <v>46098.399305555555</v>
      </c>
      <c r="M335">
        <f t="shared" si="17"/>
        <v>1773740100</v>
      </c>
    </row>
    <row r="336" spans="1:13" x14ac:dyDescent="0.55000000000000004">
      <c r="A336">
        <v>1773740403</v>
      </c>
      <c r="B336" t="s">
        <v>6</v>
      </c>
      <c r="C336" t="s">
        <v>7</v>
      </c>
      <c r="D336">
        <v>5014.84</v>
      </c>
      <c r="E336">
        <v>5010.99</v>
      </c>
      <c r="F336">
        <v>5013.7676000000001</v>
      </c>
      <c r="G336">
        <v>5014.3855100000001</v>
      </c>
      <c r="H336">
        <v>5015.8323099999998</v>
      </c>
      <c r="I336">
        <v>5012.1740300000001</v>
      </c>
      <c r="K336" s="1">
        <f t="shared" si="15"/>
        <v>46098.402812500004</v>
      </c>
      <c r="L336" s="1">
        <f t="shared" si="16"/>
        <v>46098.402777777781</v>
      </c>
      <c r="M336">
        <f t="shared" si="17"/>
        <v>1773740400</v>
      </c>
    </row>
    <row r="337" spans="1:13" x14ac:dyDescent="0.55000000000000004">
      <c r="A337">
        <v>1773740703</v>
      </c>
      <c r="B337" t="s">
        <v>6</v>
      </c>
      <c r="C337" t="s">
        <v>7</v>
      </c>
      <c r="D337">
        <v>5015.58</v>
      </c>
      <c r="E337">
        <v>5012.92</v>
      </c>
      <c r="F337">
        <v>5012.7493999999997</v>
      </c>
      <c r="G337">
        <v>5013.5674600000002</v>
      </c>
      <c r="H337">
        <v>5015.0948699999999</v>
      </c>
      <c r="I337">
        <v>5011.2985900000003</v>
      </c>
      <c r="K337" s="1">
        <f t="shared" si="15"/>
        <v>46098.406284722223</v>
      </c>
      <c r="L337" s="1">
        <f t="shared" si="16"/>
        <v>46098.40625</v>
      </c>
      <c r="M337">
        <f t="shared" si="17"/>
        <v>1773740700</v>
      </c>
    </row>
    <row r="338" spans="1:13" x14ac:dyDescent="0.55000000000000004">
      <c r="A338">
        <v>1773741003</v>
      </c>
      <c r="B338" t="s">
        <v>6</v>
      </c>
      <c r="C338" t="s">
        <v>7</v>
      </c>
      <c r="D338">
        <v>5014.01</v>
      </c>
      <c r="E338">
        <v>5012.47</v>
      </c>
      <c r="F338">
        <v>5011.4691800000001</v>
      </c>
      <c r="G338">
        <v>5012.5183200000001</v>
      </c>
      <c r="H338">
        <v>5014.2726199999997</v>
      </c>
      <c r="I338">
        <v>5010.1218799999997</v>
      </c>
      <c r="K338" s="1">
        <f t="shared" si="15"/>
        <v>46098.409756944442</v>
      </c>
      <c r="L338" s="1">
        <f t="shared" si="16"/>
        <v>46098.409722222219</v>
      </c>
      <c r="M338">
        <f t="shared" si="17"/>
        <v>1773741000</v>
      </c>
    </row>
    <row r="339" spans="1:13" x14ac:dyDescent="0.55000000000000004">
      <c r="A339">
        <v>1773741303</v>
      </c>
      <c r="B339" t="s">
        <v>6</v>
      </c>
      <c r="C339" t="s">
        <v>7</v>
      </c>
      <c r="D339">
        <v>5013.83</v>
      </c>
      <c r="E339">
        <v>5009.8500000000004</v>
      </c>
      <c r="F339">
        <v>5009.9873100000004</v>
      </c>
      <c r="G339">
        <v>5011.25281</v>
      </c>
      <c r="H339">
        <v>5013.3702800000001</v>
      </c>
      <c r="I339">
        <v>5008.6837299999997</v>
      </c>
      <c r="K339" s="1">
        <f t="shared" si="15"/>
        <v>46098.413229166668</v>
      </c>
      <c r="L339" s="1">
        <f t="shared" si="16"/>
        <v>46098.413194444445</v>
      </c>
      <c r="M339">
        <f t="shared" si="17"/>
        <v>1773741300</v>
      </c>
    </row>
    <row r="340" spans="1:13" x14ac:dyDescent="0.55000000000000004">
      <c r="A340">
        <v>1773741603</v>
      </c>
      <c r="B340" t="s">
        <v>6</v>
      </c>
      <c r="C340" t="s">
        <v>7</v>
      </c>
      <c r="D340">
        <v>5016.16</v>
      </c>
      <c r="E340">
        <v>5007.0600000000004</v>
      </c>
      <c r="F340">
        <v>5008.4541399999998</v>
      </c>
      <c r="G340">
        <v>5009.8534799999998</v>
      </c>
      <c r="H340">
        <v>5012.36625</v>
      </c>
      <c r="I340">
        <v>5007.1094499999999</v>
      </c>
      <c r="K340" s="1">
        <f t="shared" si="15"/>
        <v>46098.416701388887</v>
      </c>
      <c r="L340" s="1">
        <f t="shared" si="16"/>
        <v>46098.416666666664</v>
      </c>
      <c r="M340">
        <f t="shared" si="17"/>
        <v>1773741600</v>
      </c>
    </row>
    <row r="341" spans="1:13" x14ac:dyDescent="0.55000000000000004">
      <c r="A341">
        <v>1773741903</v>
      </c>
      <c r="B341" t="s">
        <v>6</v>
      </c>
      <c r="C341" t="s">
        <v>7</v>
      </c>
      <c r="D341">
        <v>5010.51</v>
      </c>
      <c r="E341">
        <v>5000.9799999999996</v>
      </c>
      <c r="F341">
        <v>5006.9804999999997</v>
      </c>
      <c r="G341">
        <v>5008.4169899999997</v>
      </c>
      <c r="H341">
        <v>5011.1984300000004</v>
      </c>
      <c r="I341">
        <v>5005.5388000000003</v>
      </c>
      <c r="K341" s="1">
        <f t="shared" si="15"/>
        <v>46098.420173611114</v>
      </c>
      <c r="L341" s="1">
        <f t="shared" si="16"/>
        <v>46098.420138888891</v>
      </c>
      <c r="M341">
        <f t="shared" si="17"/>
        <v>1773741900</v>
      </c>
    </row>
    <row r="342" spans="1:13" x14ac:dyDescent="0.55000000000000004">
      <c r="A342">
        <v>1773742203</v>
      </c>
      <c r="B342" t="s">
        <v>6</v>
      </c>
      <c r="C342" t="s">
        <v>7</v>
      </c>
      <c r="D342">
        <v>5005.8</v>
      </c>
      <c r="E342">
        <v>5001.5</v>
      </c>
      <c r="F342">
        <v>5005.7982899999997</v>
      </c>
      <c r="G342">
        <v>5007.1076400000002</v>
      </c>
      <c r="H342">
        <v>5010.0127599999996</v>
      </c>
      <c r="I342">
        <v>5004.1606700000002</v>
      </c>
      <c r="K342" s="1">
        <f t="shared" si="15"/>
        <v>46098.423645833333</v>
      </c>
      <c r="L342" s="1">
        <f t="shared" si="16"/>
        <v>46098.423611111109</v>
      </c>
      <c r="M342">
        <f t="shared" si="17"/>
        <v>1773742200</v>
      </c>
    </row>
    <row r="343" spans="1:13" x14ac:dyDescent="0.55000000000000004">
      <c r="A343">
        <v>1773742503</v>
      </c>
      <c r="B343" t="s">
        <v>6</v>
      </c>
      <c r="C343" t="s">
        <v>7</v>
      </c>
      <c r="D343">
        <v>5006.97</v>
      </c>
      <c r="E343">
        <v>5003.42</v>
      </c>
      <c r="F343">
        <v>5004.8407200000001</v>
      </c>
      <c r="G343">
        <v>5005.9741800000002</v>
      </c>
      <c r="H343">
        <v>5008.9386800000002</v>
      </c>
      <c r="I343">
        <v>5002.96324</v>
      </c>
      <c r="K343" s="1">
        <f t="shared" si="15"/>
        <v>46098.427118055552</v>
      </c>
      <c r="L343" s="1">
        <f t="shared" si="16"/>
        <v>46098.427083333336</v>
      </c>
      <c r="M343">
        <f t="shared" si="17"/>
        <v>1773742500</v>
      </c>
    </row>
    <row r="344" spans="1:13" x14ac:dyDescent="0.55000000000000004">
      <c r="A344">
        <v>1773742803</v>
      </c>
      <c r="B344" t="s">
        <v>6</v>
      </c>
      <c r="C344" t="s">
        <v>7</v>
      </c>
      <c r="D344">
        <v>5008.01</v>
      </c>
      <c r="E344">
        <v>5004.76</v>
      </c>
      <c r="F344">
        <v>5004.0050099999999</v>
      </c>
      <c r="G344">
        <v>5004.9895900000001</v>
      </c>
      <c r="H344">
        <v>5007.93498</v>
      </c>
      <c r="I344">
        <v>5001.8590899999999</v>
      </c>
      <c r="K344" s="1">
        <f t="shared" si="15"/>
        <v>46098.430590277778</v>
      </c>
      <c r="L344" s="1">
        <f t="shared" si="16"/>
        <v>46098.430555555555</v>
      </c>
      <c r="M344">
        <f t="shared" si="17"/>
        <v>1773742800</v>
      </c>
    </row>
    <row r="345" spans="1:13" x14ac:dyDescent="0.55000000000000004">
      <c r="A345">
        <v>1773743103</v>
      </c>
      <c r="B345" t="s">
        <v>6</v>
      </c>
      <c r="C345" t="s">
        <v>7</v>
      </c>
      <c r="D345">
        <v>5009.17</v>
      </c>
      <c r="E345">
        <v>5001.7</v>
      </c>
      <c r="F345">
        <v>5003.1533499999996</v>
      </c>
      <c r="G345">
        <v>5004.0714699999999</v>
      </c>
      <c r="H345">
        <v>5006.9418900000001</v>
      </c>
      <c r="I345">
        <v>5000.7514700000002</v>
      </c>
      <c r="K345" s="1">
        <f t="shared" si="15"/>
        <v>46098.434062500004</v>
      </c>
      <c r="L345" s="1">
        <f t="shared" si="16"/>
        <v>46098.434027777781</v>
      </c>
      <c r="M345">
        <f t="shared" si="17"/>
        <v>1773743100</v>
      </c>
    </row>
    <row r="346" spans="1:13" x14ac:dyDescent="0.55000000000000004">
      <c r="A346">
        <v>1773743403</v>
      </c>
      <c r="B346" t="s">
        <v>6</v>
      </c>
      <c r="C346" t="s">
        <v>7</v>
      </c>
      <c r="D346">
        <v>5009.3599999999997</v>
      </c>
      <c r="E346">
        <v>5001.97</v>
      </c>
      <c r="F346">
        <v>5002.3239899999999</v>
      </c>
      <c r="G346">
        <v>5003.1977299999999</v>
      </c>
      <c r="H346">
        <v>5005.8973699999997</v>
      </c>
      <c r="I346">
        <v>4999.6533600000002</v>
      </c>
      <c r="K346" s="1">
        <f t="shared" si="15"/>
        <v>46098.437534722223</v>
      </c>
      <c r="L346" s="1">
        <f t="shared" si="16"/>
        <v>46098.4375</v>
      </c>
      <c r="M346">
        <f t="shared" si="17"/>
        <v>1773743400</v>
      </c>
    </row>
    <row r="347" spans="1:13" x14ac:dyDescent="0.55000000000000004">
      <c r="A347">
        <v>1773743703</v>
      </c>
      <c r="B347" t="s">
        <v>6</v>
      </c>
      <c r="C347" t="s">
        <v>7</v>
      </c>
      <c r="D347">
        <v>5005.18</v>
      </c>
      <c r="E347">
        <v>4999.4799999999996</v>
      </c>
      <c r="F347">
        <v>5001.4937600000003</v>
      </c>
      <c r="G347">
        <v>5002.3457399999998</v>
      </c>
      <c r="H347">
        <v>5004.7938899999999</v>
      </c>
      <c r="I347">
        <v>4998.5637800000004</v>
      </c>
      <c r="K347" s="1">
        <f t="shared" si="15"/>
        <v>46098.441006944442</v>
      </c>
      <c r="L347" s="1">
        <f t="shared" si="16"/>
        <v>46098.440972222219</v>
      </c>
      <c r="M347">
        <f t="shared" si="17"/>
        <v>1773743700</v>
      </c>
    </row>
    <row r="348" spans="1:13" x14ac:dyDescent="0.55000000000000004">
      <c r="A348">
        <v>1773744003</v>
      </c>
      <c r="B348" t="s">
        <v>6</v>
      </c>
      <c r="C348" t="s">
        <v>7</v>
      </c>
      <c r="D348">
        <v>5000.54</v>
      </c>
      <c r="E348">
        <v>4992.13</v>
      </c>
      <c r="F348">
        <v>5000.84728</v>
      </c>
      <c r="G348">
        <v>5001.5965100000003</v>
      </c>
      <c r="H348">
        <v>5003.7924800000001</v>
      </c>
      <c r="I348">
        <v>4997.6125599999996</v>
      </c>
      <c r="K348" s="1">
        <f t="shared" si="15"/>
        <v>46098.444479166668</v>
      </c>
      <c r="L348" s="1">
        <f t="shared" si="16"/>
        <v>46098.444444444445</v>
      </c>
      <c r="M348">
        <f t="shared" si="17"/>
        <v>1773744000</v>
      </c>
    </row>
    <row r="349" spans="1:13" x14ac:dyDescent="0.55000000000000004">
      <c r="A349">
        <v>1773744303</v>
      </c>
      <c r="B349" t="s">
        <v>6</v>
      </c>
      <c r="C349" t="s">
        <v>7</v>
      </c>
      <c r="D349">
        <v>5001.3900000000003</v>
      </c>
      <c r="E349">
        <v>4997.09</v>
      </c>
      <c r="F349">
        <v>5000.4942000000001</v>
      </c>
      <c r="G349">
        <v>5001.0453600000001</v>
      </c>
      <c r="H349">
        <v>5003.1149599999999</v>
      </c>
      <c r="I349">
        <v>4997.0958199999995</v>
      </c>
      <c r="K349" s="1">
        <f t="shared" si="15"/>
        <v>46098.447951388887</v>
      </c>
      <c r="L349" s="1">
        <f t="shared" si="16"/>
        <v>46098.447916666664</v>
      </c>
      <c r="M349">
        <f t="shared" si="17"/>
        <v>1773744300</v>
      </c>
    </row>
    <row r="350" spans="1:13" x14ac:dyDescent="0.55000000000000004">
      <c r="A350">
        <v>1773744603</v>
      </c>
      <c r="B350" t="s">
        <v>6</v>
      </c>
      <c r="C350" t="s">
        <v>7</v>
      </c>
      <c r="D350">
        <v>5004.79</v>
      </c>
      <c r="E350">
        <v>4998.2299999999996</v>
      </c>
      <c r="F350">
        <v>5000.5710600000002</v>
      </c>
      <c r="G350">
        <v>5000.8082100000001</v>
      </c>
      <c r="H350">
        <v>5002.8567800000001</v>
      </c>
      <c r="I350">
        <v>4997.0312800000002</v>
      </c>
      <c r="K350" s="1">
        <f t="shared" si="15"/>
        <v>46098.451423611114</v>
      </c>
      <c r="L350" s="1">
        <f t="shared" si="16"/>
        <v>46098.451388888891</v>
      </c>
      <c r="M350">
        <f t="shared" si="17"/>
        <v>1773744600</v>
      </c>
    </row>
    <row r="351" spans="1:13" x14ac:dyDescent="0.55000000000000004">
      <c r="A351">
        <v>1773744903</v>
      </c>
      <c r="B351" t="s">
        <v>6</v>
      </c>
      <c r="C351" t="s">
        <v>7</v>
      </c>
      <c r="D351">
        <v>5004.25</v>
      </c>
      <c r="E351">
        <v>4999.0200000000004</v>
      </c>
      <c r="F351">
        <v>5001.0682399999996</v>
      </c>
      <c r="G351">
        <v>5000.93822</v>
      </c>
      <c r="H351">
        <v>5003.0348899999999</v>
      </c>
      <c r="I351">
        <v>4997.5074599999998</v>
      </c>
      <c r="K351" s="1">
        <f t="shared" si="15"/>
        <v>46098.454895833333</v>
      </c>
      <c r="L351" s="1">
        <f t="shared" si="16"/>
        <v>46098.454861111109</v>
      </c>
      <c r="M351">
        <f t="shared" si="17"/>
        <v>1773744900</v>
      </c>
    </row>
    <row r="352" spans="1:13" x14ac:dyDescent="0.55000000000000004">
      <c r="A352">
        <v>1773745203</v>
      </c>
      <c r="B352" t="s">
        <v>6</v>
      </c>
      <c r="C352" t="s">
        <v>7</v>
      </c>
      <c r="D352">
        <v>5002.1899999999996</v>
      </c>
      <c r="E352">
        <v>4997.01</v>
      </c>
      <c r="F352">
        <v>5002.0893599999999</v>
      </c>
      <c r="G352">
        <v>5001.51379</v>
      </c>
      <c r="H352">
        <v>5003.7209700000003</v>
      </c>
      <c r="I352">
        <v>4998.5589499999996</v>
      </c>
      <c r="K352" s="1">
        <f t="shared" si="15"/>
        <v>46098.458368055552</v>
      </c>
      <c r="L352" s="1">
        <f t="shared" si="16"/>
        <v>46098.458333333336</v>
      </c>
      <c r="M352">
        <f t="shared" si="17"/>
        <v>1773745200</v>
      </c>
    </row>
    <row r="353" spans="1:13" x14ac:dyDescent="0.55000000000000004">
      <c r="A353">
        <v>1773745503</v>
      </c>
      <c r="B353" t="s">
        <v>6</v>
      </c>
      <c r="C353" t="s">
        <v>7</v>
      </c>
      <c r="D353">
        <v>5004.34</v>
      </c>
      <c r="E353">
        <v>4999.72</v>
      </c>
      <c r="F353">
        <v>5003.5138399999996</v>
      </c>
      <c r="G353">
        <v>5002.5138100000004</v>
      </c>
      <c r="H353">
        <v>5004.9084300000004</v>
      </c>
      <c r="I353">
        <v>5000.1765800000003</v>
      </c>
      <c r="K353" s="1">
        <f t="shared" si="15"/>
        <v>46098.461840277778</v>
      </c>
      <c r="L353" s="1">
        <f t="shared" si="16"/>
        <v>46098.461805555555</v>
      </c>
      <c r="M353">
        <f t="shared" si="17"/>
        <v>1773745500</v>
      </c>
    </row>
    <row r="354" spans="1:13" x14ac:dyDescent="0.55000000000000004">
      <c r="A354">
        <v>1773745803</v>
      </c>
      <c r="B354" t="s">
        <v>6</v>
      </c>
      <c r="C354" t="s">
        <v>7</v>
      </c>
      <c r="D354">
        <v>5006.09</v>
      </c>
      <c r="E354">
        <v>5002.76</v>
      </c>
      <c r="F354">
        <v>5005.1264300000003</v>
      </c>
      <c r="G354">
        <v>5003.8201200000003</v>
      </c>
      <c r="H354">
        <v>5006.4089299999996</v>
      </c>
      <c r="I354">
        <v>5002.1171700000004</v>
      </c>
      <c r="K354" s="1">
        <f t="shared" si="15"/>
        <v>46098.465312500004</v>
      </c>
      <c r="L354" s="1">
        <f t="shared" si="16"/>
        <v>46098.465277777781</v>
      </c>
      <c r="M354">
        <f t="shared" si="17"/>
        <v>1773745800</v>
      </c>
    </row>
    <row r="355" spans="1:13" x14ac:dyDescent="0.55000000000000004">
      <c r="A355">
        <v>1773746103</v>
      </c>
      <c r="B355" t="s">
        <v>6</v>
      </c>
      <c r="C355" t="s">
        <v>7</v>
      </c>
      <c r="D355">
        <v>5010</v>
      </c>
      <c r="E355">
        <v>5004.88</v>
      </c>
      <c r="F355">
        <v>5006.6611899999998</v>
      </c>
      <c r="G355">
        <v>5005.2406499999997</v>
      </c>
      <c r="H355">
        <v>5007.9527699999999</v>
      </c>
      <c r="I355">
        <v>5004.04367</v>
      </c>
      <c r="K355" s="1">
        <f t="shared" si="15"/>
        <v>46098.468784722223</v>
      </c>
      <c r="L355" s="1">
        <f t="shared" si="16"/>
        <v>46098.46875</v>
      </c>
      <c r="M355">
        <f t="shared" si="17"/>
        <v>1773746100</v>
      </c>
    </row>
    <row r="356" spans="1:13" x14ac:dyDescent="0.55000000000000004">
      <c r="A356">
        <v>1773746403</v>
      </c>
      <c r="B356" t="s">
        <v>6</v>
      </c>
      <c r="C356" t="s">
        <v>7</v>
      </c>
      <c r="D356">
        <v>5009.5</v>
      </c>
      <c r="E356">
        <v>5006.3900000000003</v>
      </c>
      <c r="F356">
        <v>5007.8182900000002</v>
      </c>
      <c r="G356">
        <v>5006.5294700000004</v>
      </c>
      <c r="H356">
        <v>5009.2151700000004</v>
      </c>
      <c r="I356">
        <v>5005.6310800000001</v>
      </c>
      <c r="K356" s="1">
        <f t="shared" si="15"/>
        <v>46098.472256944442</v>
      </c>
      <c r="L356" s="1">
        <f t="shared" si="16"/>
        <v>46098.472222222219</v>
      </c>
      <c r="M356">
        <f t="shared" si="17"/>
        <v>1773746400</v>
      </c>
    </row>
    <row r="357" spans="1:13" x14ac:dyDescent="0.55000000000000004">
      <c r="A357">
        <v>1773746703</v>
      </c>
      <c r="B357" t="s">
        <v>6</v>
      </c>
      <c r="C357" t="s">
        <v>7</v>
      </c>
      <c r="D357">
        <v>5009.59</v>
      </c>
      <c r="E357">
        <v>5006.71</v>
      </c>
      <c r="F357">
        <v>5008.4020600000003</v>
      </c>
      <c r="G357">
        <v>5007.4657699999998</v>
      </c>
      <c r="H357">
        <v>5010.0119800000002</v>
      </c>
      <c r="I357">
        <v>5006.6364000000003</v>
      </c>
      <c r="K357" s="1">
        <f t="shared" si="15"/>
        <v>46098.475729166668</v>
      </c>
      <c r="L357" s="1">
        <f t="shared" si="16"/>
        <v>46098.475694444445</v>
      </c>
      <c r="M357">
        <f t="shared" si="17"/>
        <v>1773746700</v>
      </c>
    </row>
    <row r="358" spans="1:13" x14ac:dyDescent="0.55000000000000004">
      <c r="A358">
        <v>1773747003</v>
      </c>
      <c r="B358" t="s">
        <v>6</v>
      </c>
      <c r="C358" t="s">
        <v>7</v>
      </c>
      <c r="D358">
        <v>5008.1899999999996</v>
      </c>
      <c r="E358">
        <v>5004</v>
      </c>
      <c r="F358">
        <v>5008.4004299999997</v>
      </c>
      <c r="G358">
        <v>5007.9331000000002</v>
      </c>
      <c r="H358">
        <v>5010.2418399999997</v>
      </c>
      <c r="I358">
        <v>5006.9166999999998</v>
      </c>
      <c r="K358" s="1">
        <f t="shared" si="15"/>
        <v>46098.479201388887</v>
      </c>
      <c r="L358" s="1">
        <f t="shared" si="16"/>
        <v>46098.479166666664</v>
      </c>
      <c r="M358">
        <f t="shared" si="17"/>
        <v>1773747000</v>
      </c>
    </row>
    <row r="359" spans="1:13" x14ac:dyDescent="0.55000000000000004">
      <c r="A359">
        <v>1773747303</v>
      </c>
      <c r="B359" t="s">
        <v>6</v>
      </c>
      <c r="C359" t="s">
        <v>7</v>
      </c>
      <c r="D359">
        <v>5008.75</v>
      </c>
      <c r="E359">
        <v>5004.29</v>
      </c>
      <c r="F359">
        <v>5007.9591300000002</v>
      </c>
      <c r="G359">
        <v>5007.9461099999999</v>
      </c>
      <c r="H359">
        <v>5009.9486699999998</v>
      </c>
      <c r="I359">
        <v>5006.5569800000003</v>
      </c>
      <c r="K359" s="1">
        <f t="shared" si="15"/>
        <v>46098.482673611114</v>
      </c>
      <c r="L359" s="1">
        <f t="shared" si="16"/>
        <v>46098.482638888891</v>
      </c>
      <c r="M359">
        <f t="shared" si="17"/>
        <v>1773747300</v>
      </c>
    </row>
    <row r="360" spans="1:13" x14ac:dyDescent="0.55000000000000004">
      <c r="A360">
        <v>1773747603</v>
      </c>
      <c r="B360" t="s">
        <v>6</v>
      </c>
      <c r="C360" t="s">
        <v>7</v>
      </c>
      <c r="D360">
        <v>5009.8900000000003</v>
      </c>
      <c r="E360">
        <v>5007.1499999999996</v>
      </c>
      <c r="F360">
        <v>5007.1578799999997</v>
      </c>
      <c r="G360">
        <v>5007.5519999999997</v>
      </c>
      <c r="H360">
        <v>5009.2556999999997</v>
      </c>
      <c r="I360">
        <v>5005.7120699999996</v>
      </c>
      <c r="K360" s="1">
        <f t="shared" si="15"/>
        <v>46098.486145833333</v>
      </c>
      <c r="L360" s="1">
        <f t="shared" si="16"/>
        <v>46098.486111111109</v>
      </c>
      <c r="M360">
        <f t="shared" si="17"/>
        <v>1773747600</v>
      </c>
    </row>
    <row r="361" spans="1:13" x14ac:dyDescent="0.55000000000000004">
      <c r="A361">
        <v>1773747903</v>
      </c>
      <c r="B361" t="s">
        <v>6</v>
      </c>
      <c r="C361" t="s">
        <v>7</v>
      </c>
      <c r="D361">
        <v>5011.2700000000004</v>
      </c>
      <c r="E361">
        <v>5008.97</v>
      </c>
      <c r="F361">
        <v>5006.2584299999999</v>
      </c>
      <c r="G361">
        <v>5006.9052099999999</v>
      </c>
      <c r="H361">
        <v>5008.3806999999997</v>
      </c>
      <c r="I361">
        <v>5004.5907699999998</v>
      </c>
      <c r="K361" s="1">
        <f t="shared" si="15"/>
        <v>46098.489618055552</v>
      </c>
      <c r="L361" s="1">
        <f t="shared" si="16"/>
        <v>46098.489583333336</v>
      </c>
      <c r="M361">
        <f t="shared" si="17"/>
        <v>1773747900</v>
      </c>
    </row>
    <row r="362" spans="1:13" x14ac:dyDescent="0.55000000000000004">
      <c r="A362">
        <v>1773748203</v>
      </c>
      <c r="B362" t="s">
        <v>6</v>
      </c>
      <c r="C362" t="s">
        <v>7</v>
      </c>
      <c r="D362">
        <v>5009.75</v>
      </c>
      <c r="E362">
        <v>5006.2700000000004</v>
      </c>
      <c r="F362">
        <v>5005.5945000000002</v>
      </c>
      <c r="G362">
        <v>5006.2498599999999</v>
      </c>
      <c r="H362">
        <v>5007.6103800000001</v>
      </c>
      <c r="I362">
        <v>5003.5141000000003</v>
      </c>
      <c r="K362" s="1">
        <f t="shared" si="15"/>
        <v>46098.493090277778</v>
      </c>
      <c r="L362" s="1">
        <f t="shared" si="16"/>
        <v>46098.493055555555</v>
      </c>
      <c r="M362">
        <f t="shared" si="17"/>
        <v>1773748200</v>
      </c>
    </row>
    <row r="363" spans="1:13" x14ac:dyDescent="0.55000000000000004">
      <c r="A363">
        <v>1773748503</v>
      </c>
      <c r="B363" t="s">
        <v>6</v>
      </c>
      <c r="C363" t="s">
        <v>7</v>
      </c>
      <c r="D363">
        <v>5007.37</v>
      </c>
      <c r="E363">
        <v>5002.1000000000004</v>
      </c>
      <c r="F363">
        <v>5005.5477700000001</v>
      </c>
      <c r="G363">
        <v>5005.8988099999997</v>
      </c>
      <c r="H363">
        <v>5007.3117000000002</v>
      </c>
      <c r="I363">
        <v>5002.9142700000002</v>
      </c>
      <c r="K363" s="1">
        <f t="shared" si="15"/>
        <v>46098.496562500004</v>
      </c>
      <c r="L363" s="1">
        <f t="shared" si="16"/>
        <v>46098.496527777781</v>
      </c>
      <c r="M363">
        <f t="shared" si="17"/>
        <v>1773748500</v>
      </c>
    </row>
    <row r="364" spans="1:13" x14ac:dyDescent="0.55000000000000004">
      <c r="A364">
        <v>1773748803</v>
      </c>
      <c r="B364" t="s">
        <v>6</v>
      </c>
      <c r="C364" t="s">
        <v>7</v>
      </c>
      <c r="D364">
        <v>5004.82</v>
      </c>
      <c r="E364">
        <v>4999.37</v>
      </c>
      <c r="F364">
        <v>5006.3908799999999</v>
      </c>
      <c r="G364">
        <v>5006.1448499999997</v>
      </c>
      <c r="H364">
        <v>5007.7996899999998</v>
      </c>
      <c r="I364">
        <v>5003.1721100000004</v>
      </c>
      <c r="K364" s="1">
        <f t="shared" si="15"/>
        <v>46098.500034722223</v>
      </c>
      <c r="L364" s="1">
        <f t="shared" si="16"/>
        <v>46098.5</v>
      </c>
      <c r="M364">
        <f t="shared" si="17"/>
        <v>1773748800</v>
      </c>
    </row>
    <row r="365" spans="1:13" x14ac:dyDescent="0.55000000000000004">
      <c r="A365">
        <v>1773749103</v>
      </c>
      <c r="B365" t="s">
        <v>6</v>
      </c>
      <c r="C365" t="s">
        <v>7</v>
      </c>
      <c r="D365">
        <v>5007.9799999999996</v>
      </c>
      <c r="E365">
        <v>5001.45</v>
      </c>
      <c r="F365">
        <v>5008.1128099999996</v>
      </c>
      <c r="G365">
        <v>5007.1288299999997</v>
      </c>
      <c r="H365">
        <v>5009.2453400000004</v>
      </c>
      <c r="I365">
        <v>5004.4707500000004</v>
      </c>
      <c r="K365" s="1">
        <f t="shared" si="15"/>
        <v>46098.503506944442</v>
      </c>
      <c r="L365" s="1">
        <f t="shared" si="16"/>
        <v>46098.503472222219</v>
      </c>
      <c r="M365">
        <f t="shared" si="17"/>
        <v>1773749100</v>
      </c>
    </row>
    <row r="366" spans="1:13" x14ac:dyDescent="0.55000000000000004">
      <c r="A366">
        <v>1773749403</v>
      </c>
      <c r="B366" t="s">
        <v>6</v>
      </c>
      <c r="C366" t="s">
        <v>7</v>
      </c>
      <c r="D366">
        <v>5010.3599999999997</v>
      </c>
      <c r="E366">
        <v>5007.28</v>
      </c>
      <c r="F366">
        <v>5010.4736300000004</v>
      </c>
      <c r="G366">
        <v>5008.80123</v>
      </c>
      <c r="H366">
        <v>5011.4824699999999</v>
      </c>
      <c r="I366">
        <v>5006.6500999999998</v>
      </c>
      <c r="K366" s="1">
        <f t="shared" si="15"/>
        <v>46098.506979166668</v>
      </c>
      <c r="L366" s="1">
        <f t="shared" si="16"/>
        <v>46098.506944444445</v>
      </c>
      <c r="M366">
        <f t="shared" si="17"/>
        <v>1773749400</v>
      </c>
    </row>
    <row r="367" spans="1:13" x14ac:dyDescent="0.55000000000000004">
      <c r="A367">
        <v>1773749703</v>
      </c>
      <c r="B367" t="s">
        <v>6</v>
      </c>
      <c r="C367" t="s">
        <v>7</v>
      </c>
      <c r="D367">
        <v>5013.1400000000003</v>
      </c>
      <c r="E367">
        <v>5008.42</v>
      </c>
      <c r="F367">
        <v>5013.1190200000001</v>
      </c>
      <c r="G367">
        <v>5010.9601199999997</v>
      </c>
      <c r="H367">
        <v>5014.1851100000003</v>
      </c>
      <c r="I367">
        <v>5009.2828099999997</v>
      </c>
      <c r="K367" s="1">
        <f t="shared" si="15"/>
        <v>46098.510451388887</v>
      </c>
      <c r="L367" s="1">
        <f t="shared" si="16"/>
        <v>46098.510416666664</v>
      </c>
      <c r="M367">
        <f t="shared" si="17"/>
        <v>1773749700</v>
      </c>
    </row>
    <row r="368" spans="1:13" x14ac:dyDescent="0.55000000000000004">
      <c r="A368">
        <v>1773750003</v>
      </c>
      <c r="B368" t="s">
        <v>6</v>
      </c>
      <c r="C368" t="s">
        <v>7</v>
      </c>
      <c r="D368">
        <v>5017.7</v>
      </c>
      <c r="E368">
        <v>5012.6400000000003</v>
      </c>
      <c r="F368">
        <v>5015.5536400000001</v>
      </c>
      <c r="G368">
        <v>5013.2568799999999</v>
      </c>
      <c r="H368">
        <v>5016.8974200000002</v>
      </c>
      <c r="I368">
        <v>5011.9336199999998</v>
      </c>
      <c r="K368" s="1">
        <f t="shared" si="15"/>
        <v>46098.513923611114</v>
      </c>
      <c r="L368" s="1">
        <f t="shared" si="16"/>
        <v>46098.513888888891</v>
      </c>
      <c r="M368">
        <f t="shared" si="17"/>
        <v>1773750000</v>
      </c>
    </row>
    <row r="369" spans="1:13" x14ac:dyDescent="0.55000000000000004">
      <c r="A369">
        <v>1773750303</v>
      </c>
      <c r="B369" t="s">
        <v>6</v>
      </c>
      <c r="C369" t="s">
        <v>7</v>
      </c>
      <c r="D369">
        <v>5020.54</v>
      </c>
      <c r="E369">
        <v>5015.47</v>
      </c>
      <c r="F369">
        <v>5017.3703699999996</v>
      </c>
      <c r="G369">
        <v>5015.3136299999996</v>
      </c>
      <c r="H369">
        <v>5019.1196200000004</v>
      </c>
      <c r="I369">
        <v>5014.1118100000003</v>
      </c>
      <c r="K369" s="1">
        <f t="shared" si="15"/>
        <v>46098.517395833333</v>
      </c>
      <c r="L369" s="1">
        <f t="shared" si="16"/>
        <v>46098.517361111109</v>
      </c>
      <c r="M369">
        <f t="shared" si="17"/>
        <v>1773750300</v>
      </c>
    </row>
    <row r="370" spans="1:13" x14ac:dyDescent="0.55000000000000004">
      <c r="A370">
        <v>1773750603</v>
      </c>
      <c r="B370" t="s">
        <v>6</v>
      </c>
      <c r="C370" t="s">
        <v>7</v>
      </c>
      <c r="D370">
        <v>5022.76</v>
      </c>
      <c r="E370">
        <v>5019.17</v>
      </c>
      <c r="F370">
        <v>5018.24676</v>
      </c>
      <c r="G370">
        <v>5016.7801900000004</v>
      </c>
      <c r="H370">
        <v>5020.49215</v>
      </c>
      <c r="I370">
        <v>5015.4584400000003</v>
      </c>
      <c r="K370" s="1">
        <f t="shared" si="15"/>
        <v>46098.520868055552</v>
      </c>
      <c r="L370" s="1">
        <f t="shared" si="16"/>
        <v>46098.520833333336</v>
      </c>
      <c r="M370">
        <f t="shared" si="17"/>
        <v>1773750600</v>
      </c>
    </row>
    <row r="371" spans="1:13" x14ac:dyDescent="0.55000000000000004">
      <c r="A371">
        <v>1773750903</v>
      </c>
      <c r="B371" t="s">
        <v>6</v>
      </c>
      <c r="C371" t="s">
        <v>7</v>
      </c>
      <c r="D371">
        <v>5023.9399999999996</v>
      </c>
      <c r="E371">
        <v>5016.17</v>
      </c>
      <c r="F371">
        <v>5018.0968300000004</v>
      </c>
      <c r="G371">
        <v>5017.43851</v>
      </c>
      <c r="H371">
        <v>5020.8155100000004</v>
      </c>
      <c r="I371">
        <v>5015.7677800000001</v>
      </c>
      <c r="K371" s="1">
        <f t="shared" si="15"/>
        <v>46098.524340277778</v>
      </c>
      <c r="L371" s="1">
        <f t="shared" si="16"/>
        <v>46098.524305555555</v>
      </c>
      <c r="M371">
        <f t="shared" si="17"/>
        <v>1773750900</v>
      </c>
    </row>
    <row r="372" spans="1:13" x14ac:dyDescent="0.55000000000000004">
      <c r="A372">
        <v>1773751203</v>
      </c>
      <c r="B372" t="s">
        <v>6</v>
      </c>
      <c r="C372" t="s">
        <v>7</v>
      </c>
      <c r="D372">
        <v>5018.46</v>
      </c>
      <c r="E372">
        <v>5016.59</v>
      </c>
      <c r="F372">
        <v>5017.18379</v>
      </c>
      <c r="G372">
        <v>5017.3111500000005</v>
      </c>
      <c r="H372">
        <v>5020.1398900000004</v>
      </c>
      <c r="I372">
        <v>5015.1877400000003</v>
      </c>
      <c r="K372" s="1">
        <f t="shared" si="15"/>
        <v>46098.527812500004</v>
      </c>
      <c r="L372" s="1">
        <f t="shared" si="16"/>
        <v>46098.527777777781</v>
      </c>
      <c r="M372">
        <f t="shared" si="17"/>
        <v>1773751200</v>
      </c>
    </row>
    <row r="373" spans="1:13" x14ac:dyDescent="0.55000000000000004">
      <c r="A373">
        <v>1773751503</v>
      </c>
      <c r="B373" t="s">
        <v>6</v>
      </c>
      <c r="C373" t="s">
        <v>7</v>
      </c>
      <c r="D373">
        <v>5017.7</v>
      </c>
      <c r="E373">
        <v>5009.92</v>
      </c>
      <c r="F373">
        <v>5015.7953699999998</v>
      </c>
      <c r="G373">
        <v>5016.5532599999997</v>
      </c>
      <c r="H373">
        <v>5018.8595500000001</v>
      </c>
      <c r="I373">
        <v>5013.9528899999996</v>
      </c>
      <c r="K373" s="1">
        <f t="shared" si="15"/>
        <v>46098.531284722223</v>
      </c>
      <c r="L373" s="1">
        <f t="shared" si="16"/>
        <v>46098.53125</v>
      </c>
      <c r="M373">
        <f t="shared" si="17"/>
        <v>1773751500</v>
      </c>
    </row>
    <row r="374" spans="1:13" x14ac:dyDescent="0.55000000000000004">
      <c r="A374">
        <v>1773751803</v>
      </c>
      <c r="B374" t="s">
        <v>6</v>
      </c>
      <c r="C374" t="s">
        <v>7</v>
      </c>
      <c r="D374">
        <v>5014.1400000000003</v>
      </c>
      <c r="E374">
        <v>5009.8100000000004</v>
      </c>
      <c r="F374">
        <v>5014.4337400000004</v>
      </c>
      <c r="G374">
        <v>5015.4934999999996</v>
      </c>
      <c r="H374">
        <v>5017.3498300000001</v>
      </c>
      <c r="I374">
        <v>5012.5570299999999</v>
      </c>
      <c r="K374" s="1">
        <f t="shared" si="15"/>
        <v>46098.534756944442</v>
      </c>
      <c r="L374" s="1">
        <f t="shared" si="16"/>
        <v>46098.534722222219</v>
      </c>
      <c r="M374">
        <f t="shared" si="17"/>
        <v>1773751800</v>
      </c>
    </row>
    <row r="375" spans="1:13" x14ac:dyDescent="0.55000000000000004">
      <c r="A375">
        <v>1773752103</v>
      </c>
      <c r="B375" t="s">
        <v>6</v>
      </c>
      <c r="C375" t="s">
        <v>7</v>
      </c>
      <c r="D375">
        <v>5013.4799999999996</v>
      </c>
      <c r="E375">
        <v>5011.04</v>
      </c>
      <c r="F375">
        <v>5013.4407300000003</v>
      </c>
      <c r="G375">
        <v>5014.4671200000003</v>
      </c>
      <c r="H375">
        <v>5016.0804200000002</v>
      </c>
      <c r="I375">
        <v>5011.3583799999997</v>
      </c>
      <c r="K375" s="1">
        <f t="shared" si="15"/>
        <v>46098.538229166668</v>
      </c>
      <c r="L375" s="1">
        <f t="shared" si="16"/>
        <v>46098.538194444445</v>
      </c>
      <c r="M375">
        <f t="shared" si="17"/>
        <v>1773752100</v>
      </c>
    </row>
    <row r="376" spans="1:13" x14ac:dyDescent="0.55000000000000004">
      <c r="A376">
        <v>1773752403</v>
      </c>
      <c r="B376" t="s">
        <v>6</v>
      </c>
      <c r="C376" t="s">
        <v>7</v>
      </c>
      <c r="D376">
        <v>5017.22</v>
      </c>
      <c r="E376">
        <v>5010.1899999999996</v>
      </c>
      <c r="F376">
        <v>5013.1277399999999</v>
      </c>
      <c r="G376">
        <v>5013.7974299999996</v>
      </c>
      <c r="H376">
        <v>5015.4006799999997</v>
      </c>
      <c r="I376">
        <v>5010.6298399999996</v>
      </c>
      <c r="K376" s="1">
        <f t="shared" si="15"/>
        <v>46098.541701388887</v>
      </c>
      <c r="L376" s="1">
        <f t="shared" si="16"/>
        <v>46098.541666666664</v>
      </c>
      <c r="M376">
        <f t="shared" si="17"/>
        <v>1773752400</v>
      </c>
    </row>
    <row r="377" spans="1:13" x14ac:dyDescent="0.55000000000000004">
      <c r="A377">
        <v>1773752703</v>
      </c>
      <c r="B377" t="s">
        <v>6</v>
      </c>
      <c r="C377" t="s">
        <v>7</v>
      </c>
      <c r="D377">
        <v>5017.8100000000004</v>
      </c>
      <c r="E377">
        <v>5013.3900000000003</v>
      </c>
      <c r="F377">
        <v>5013.4945100000004</v>
      </c>
      <c r="G377">
        <v>5013.6459699999996</v>
      </c>
      <c r="H377">
        <v>5015.4455799999996</v>
      </c>
      <c r="I377">
        <v>5010.5411000000004</v>
      </c>
      <c r="K377" s="1">
        <f t="shared" si="15"/>
        <v>46098.545173611114</v>
      </c>
      <c r="L377" s="1">
        <f t="shared" si="16"/>
        <v>46098.545138888891</v>
      </c>
      <c r="M377">
        <f t="shared" si="17"/>
        <v>1773752700</v>
      </c>
    </row>
    <row r="378" spans="1:13" x14ac:dyDescent="0.55000000000000004">
      <c r="A378">
        <v>1773753003</v>
      </c>
      <c r="B378" t="s">
        <v>6</v>
      </c>
      <c r="C378" t="s">
        <v>7</v>
      </c>
      <c r="D378">
        <v>5018.1400000000003</v>
      </c>
      <c r="E378">
        <v>5012.42</v>
      </c>
      <c r="F378">
        <v>5014.60563</v>
      </c>
      <c r="G378">
        <v>5014.1257999999998</v>
      </c>
      <c r="H378">
        <v>5016.2764299999999</v>
      </c>
      <c r="I378">
        <v>5011.0399100000004</v>
      </c>
      <c r="K378" s="1">
        <f t="shared" si="15"/>
        <v>46098.548645833333</v>
      </c>
      <c r="L378" s="1">
        <f t="shared" si="16"/>
        <v>46098.548611111109</v>
      </c>
      <c r="M378">
        <f t="shared" si="17"/>
        <v>1773753000</v>
      </c>
    </row>
    <row r="379" spans="1:13" x14ac:dyDescent="0.55000000000000004">
      <c r="A379">
        <v>1773753303</v>
      </c>
      <c r="B379" t="s">
        <v>6</v>
      </c>
      <c r="C379" t="s">
        <v>7</v>
      </c>
      <c r="D379">
        <v>5019.54</v>
      </c>
      <c r="E379">
        <v>5014.17</v>
      </c>
      <c r="F379">
        <v>5016.2317499999999</v>
      </c>
      <c r="G379">
        <v>5015.1787800000002</v>
      </c>
      <c r="H379">
        <v>5017.8189000000002</v>
      </c>
      <c r="I379">
        <v>5012.0424999999996</v>
      </c>
      <c r="K379" s="1">
        <f t="shared" si="15"/>
        <v>46098.552118055552</v>
      </c>
      <c r="L379" s="1">
        <f t="shared" si="16"/>
        <v>46098.552083333336</v>
      </c>
      <c r="M379">
        <f t="shared" si="17"/>
        <v>1773753300</v>
      </c>
    </row>
    <row r="380" spans="1:13" x14ac:dyDescent="0.55000000000000004">
      <c r="A380">
        <v>1773753603</v>
      </c>
      <c r="B380" t="s">
        <v>6</v>
      </c>
      <c r="C380" t="s">
        <v>7</v>
      </c>
      <c r="D380">
        <v>5018.22</v>
      </c>
      <c r="E380">
        <v>5012.51</v>
      </c>
      <c r="F380">
        <v>5018.0733200000004</v>
      </c>
      <c r="G380">
        <v>5016.6260499999999</v>
      </c>
      <c r="H380">
        <v>5019.8090300000003</v>
      </c>
      <c r="I380">
        <v>5013.2645400000001</v>
      </c>
      <c r="K380" s="1">
        <f t="shared" si="15"/>
        <v>46098.555590277778</v>
      </c>
      <c r="L380" s="1">
        <f t="shared" si="16"/>
        <v>46098.555555555555</v>
      </c>
      <c r="M380">
        <f t="shared" si="17"/>
        <v>1773753600</v>
      </c>
    </row>
    <row r="381" spans="1:13" x14ac:dyDescent="0.55000000000000004">
      <c r="A381">
        <v>1773753903</v>
      </c>
      <c r="B381" t="s">
        <v>6</v>
      </c>
      <c r="C381" t="s">
        <v>7</v>
      </c>
      <c r="D381">
        <v>5014.7</v>
      </c>
      <c r="E381">
        <v>5010.5200000000004</v>
      </c>
      <c r="F381">
        <v>5019.8993399999999</v>
      </c>
      <c r="G381">
        <v>5018.2626899999996</v>
      </c>
      <c r="H381">
        <v>5021.9696299999996</v>
      </c>
      <c r="I381">
        <v>5014.48603</v>
      </c>
      <c r="K381" s="1">
        <f t="shared" si="15"/>
        <v>46098.559062500004</v>
      </c>
      <c r="L381" s="1">
        <f t="shared" si="16"/>
        <v>46098.559027777781</v>
      </c>
      <c r="M381">
        <f t="shared" si="17"/>
        <v>1773753900</v>
      </c>
    </row>
    <row r="382" spans="1:13" x14ac:dyDescent="0.55000000000000004">
      <c r="A382">
        <v>1773754203</v>
      </c>
      <c r="B382" t="s">
        <v>6</v>
      </c>
      <c r="C382" t="s">
        <v>7</v>
      </c>
      <c r="D382">
        <v>5026.82</v>
      </c>
      <c r="E382">
        <v>5011.28</v>
      </c>
      <c r="F382">
        <v>5021.4686499999998</v>
      </c>
      <c r="G382">
        <v>5019.8656700000001</v>
      </c>
      <c r="H382">
        <v>5024.0599000000002</v>
      </c>
      <c r="I382">
        <v>5015.5330700000004</v>
      </c>
      <c r="K382" s="1">
        <f t="shared" si="15"/>
        <v>46098.562534722223</v>
      </c>
      <c r="L382" s="1">
        <f t="shared" si="16"/>
        <v>46098.5625</v>
      </c>
      <c r="M382">
        <f t="shared" si="17"/>
        <v>1773754200</v>
      </c>
    </row>
    <row r="383" spans="1:13" x14ac:dyDescent="0.55000000000000004">
      <c r="A383">
        <v>1773754503</v>
      </c>
      <c r="B383" t="s">
        <v>6</v>
      </c>
      <c r="C383" t="s">
        <v>7</v>
      </c>
      <c r="D383">
        <v>5025.5600000000004</v>
      </c>
      <c r="E383">
        <v>5018.09</v>
      </c>
      <c r="F383">
        <v>5022.2941600000004</v>
      </c>
      <c r="G383">
        <v>5021.0799200000001</v>
      </c>
      <c r="H383">
        <v>5025.5161600000001</v>
      </c>
      <c r="I383">
        <v>5016.2423200000003</v>
      </c>
      <c r="K383" s="1">
        <f t="shared" si="15"/>
        <v>46098.566006944442</v>
      </c>
      <c r="L383" s="1">
        <f t="shared" si="16"/>
        <v>46098.565972222219</v>
      </c>
      <c r="M383">
        <f t="shared" si="17"/>
        <v>1773754500</v>
      </c>
    </row>
    <row r="384" spans="1:13" x14ac:dyDescent="0.55000000000000004">
      <c r="A384">
        <v>1773754803</v>
      </c>
      <c r="B384" t="s">
        <v>6</v>
      </c>
      <c r="C384" t="s">
        <v>7</v>
      </c>
      <c r="D384">
        <v>5031.38</v>
      </c>
      <c r="E384">
        <v>5023.2</v>
      </c>
      <c r="F384">
        <v>5022.2502800000002</v>
      </c>
      <c r="G384">
        <v>5021.6651000000002</v>
      </c>
      <c r="H384">
        <v>5026.18253</v>
      </c>
      <c r="I384">
        <v>5016.3849499999997</v>
      </c>
      <c r="K384" s="1">
        <f t="shared" si="15"/>
        <v>46098.569479166668</v>
      </c>
      <c r="L384" s="1">
        <f t="shared" si="16"/>
        <v>46098.569444444445</v>
      </c>
      <c r="M384">
        <f t="shared" si="17"/>
        <v>1773754800</v>
      </c>
    </row>
    <row r="385" spans="1:13" x14ac:dyDescent="0.55000000000000004">
      <c r="A385">
        <v>1773755103</v>
      </c>
      <c r="B385" t="s">
        <v>6</v>
      </c>
      <c r="C385" t="s">
        <v>7</v>
      </c>
      <c r="D385">
        <v>5027.6899999999996</v>
      </c>
      <c r="E385">
        <v>5022.75</v>
      </c>
      <c r="F385">
        <v>5021.3345200000003</v>
      </c>
      <c r="G385">
        <v>5021.4998100000003</v>
      </c>
      <c r="H385">
        <v>5025.8749900000003</v>
      </c>
      <c r="I385">
        <v>5015.8652099999999</v>
      </c>
      <c r="K385" s="1">
        <f t="shared" si="15"/>
        <v>46098.572951388887</v>
      </c>
      <c r="L385" s="1">
        <f t="shared" si="16"/>
        <v>46098.572916666664</v>
      </c>
      <c r="M385">
        <f t="shared" si="17"/>
        <v>1773755100</v>
      </c>
    </row>
    <row r="386" spans="1:13" x14ac:dyDescent="0.55000000000000004">
      <c r="A386">
        <v>1773755403</v>
      </c>
      <c r="B386" t="s">
        <v>6</v>
      </c>
      <c r="C386" t="s">
        <v>7</v>
      </c>
      <c r="D386">
        <v>5024.67</v>
      </c>
      <c r="E386">
        <v>5005.7</v>
      </c>
      <c r="F386">
        <v>5019.7515400000002</v>
      </c>
      <c r="G386">
        <v>5020.6256700000004</v>
      </c>
      <c r="H386">
        <v>5024.75486</v>
      </c>
      <c r="I386">
        <v>5014.8103099999998</v>
      </c>
      <c r="K386" s="1">
        <f t="shared" si="15"/>
        <v>46098.576423611114</v>
      </c>
      <c r="L386" s="1">
        <f t="shared" si="16"/>
        <v>46098.576388888891</v>
      </c>
      <c r="M386">
        <f t="shared" si="17"/>
        <v>1773755400</v>
      </c>
    </row>
    <row r="387" spans="1:13" x14ac:dyDescent="0.55000000000000004">
      <c r="A387">
        <v>1773755703</v>
      </c>
      <c r="B387" t="s">
        <v>6</v>
      </c>
      <c r="C387" t="s">
        <v>7</v>
      </c>
      <c r="D387">
        <v>5017.8599999999997</v>
      </c>
      <c r="E387">
        <v>5012.3900000000003</v>
      </c>
      <c r="F387">
        <v>5017.9783200000002</v>
      </c>
      <c r="G387">
        <v>5019.3019999999997</v>
      </c>
      <c r="H387">
        <v>5023.0730800000001</v>
      </c>
      <c r="I387">
        <v>5013.7506999999996</v>
      </c>
      <c r="K387" s="1">
        <f t="shared" ref="K387:K450" si="18">(A387/86400)+25569</f>
        <v>46098.579895833333</v>
      </c>
      <c r="L387" s="1">
        <f t="shared" ref="L387:L450" si="19">CEILING(INT(K387*1440)/1440*288,1)/288</f>
        <v>46098.579861111109</v>
      </c>
      <c r="M387">
        <f t="shared" ref="M387:M450" si="20">MROUND((L387-25569)*86400,300)</f>
        <v>1773755700</v>
      </c>
    </row>
    <row r="388" spans="1:13" x14ac:dyDescent="0.55000000000000004">
      <c r="A388">
        <v>1773756003</v>
      </c>
      <c r="B388" t="s">
        <v>6</v>
      </c>
      <c r="C388" t="s">
        <v>7</v>
      </c>
      <c r="D388">
        <v>5017.68</v>
      </c>
      <c r="E388">
        <v>5009.63</v>
      </c>
      <c r="F388">
        <v>5016.1187900000004</v>
      </c>
      <c r="G388">
        <v>5017.7103900000002</v>
      </c>
      <c r="H388">
        <v>5021.1877299999996</v>
      </c>
      <c r="I388">
        <v>5012.6312500000004</v>
      </c>
      <c r="K388" s="1">
        <f t="shared" si="18"/>
        <v>46098.583368055552</v>
      </c>
      <c r="L388" s="1">
        <f t="shared" si="19"/>
        <v>46098.583333333336</v>
      </c>
      <c r="M388">
        <f t="shared" si="20"/>
        <v>1773756000</v>
      </c>
    </row>
    <row r="389" spans="1:13" x14ac:dyDescent="0.55000000000000004">
      <c r="A389">
        <v>1773756303</v>
      </c>
      <c r="B389" t="s">
        <v>6</v>
      </c>
      <c r="C389" t="s">
        <v>7</v>
      </c>
      <c r="D389">
        <v>5020.5</v>
      </c>
      <c r="E389">
        <v>5010.17</v>
      </c>
      <c r="F389">
        <v>5014.4573200000004</v>
      </c>
      <c r="G389">
        <v>5016.08385</v>
      </c>
      <c r="H389">
        <v>5019.2762499999999</v>
      </c>
      <c r="I389">
        <v>5011.5580399999999</v>
      </c>
      <c r="K389" s="1">
        <f t="shared" si="18"/>
        <v>46098.586840277778</v>
      </c>
      <c r="L389" s="1">
        <f t="shared" si="19"/>
        <v>46098.586805555555</v>
      </c>
      <c r="M389">
        <f t="shared" si="20"/>
        <v>1773756300</v>
      </c>
    </row>
    <row r="390" spans="1:13" x14ac:dyDescent="0.55000000000000004">
      <c r="A390">
        <v>1773756603</v>
      </c>
      <c r="B390" t="s">
        <v>6</v>
      </c>
      <c r="C390" t="s">
        <v>7</v>
      </c>
      <c r="D390">
        <v>5020.2299999999996</v>
      </c>
      <c r="E390">
        <v>5015.21</v>
      </c>
      <c r="F390">
        <v>5012.9214499999998</v>
      </c>
      <c r="G390">
        <v>5014.5026500000004</v>
      </c>
      <c r="H390">
        <v>5017.4034799999999</v>
      </c>
      <c r="I390">
        <v>5010.5159700000004</v>
      </c>
      <c r="K390" s="1">
        <f t="shared" si="18"/>
        <v>46098.590312500004</v>
      </c>
      <c r="L390" s="1">
        <f t="shared" si="19"/>
        <v>46098.590277777781</v>
      </c>
      <c r="M390">
        <f t="shared" si="20"/>
        <v>1773756600</v>
      </c>
    </row>
    <row r="391" spans="1:13" x14ac:dyDescent="0.55000000000000004">
      <c r="A391">
        <v>1773756903</v>
      </c>
      <c r="B391" t="s">
        <v>6</v>
      </c>
      <c r="C391" t="s">
        <v>7</v>
      </c>
      <c r="D391">
        <v>5018.43</v>
      </c>
      <c r="E391">
        <v>5011.59</v>
      </c>
      <c r="F391">
        <v>5011.5539399999998</v>
      </c>
      <c r="G391">
        <v>5013.0282999999999</v>
      </c>
      <c r="H391">
        <v>5015.6830399999999</v>
      </c>
      <c r="I391">
        <v>5009.38483</v>
      </c>
      <c r="K391" s="1">
        <f t="shared" si="18"/>
        <v>46098.593784722223</v>
      </c>
      <c r="L391" s="1">
        <f t="shared" si="19"/>
        <v>46098.59375</v>
      </c>
      <c r="M391">
        <f t="shared" si="20"/>
        <v>1773756900</v>
      </c>
    </row>
    <row r="392" spans="1:13" x14ac:dyDescent="0.55000000000000004">
      <c r="A392">
        <v>1773757203</v>
      </c>
      <c r="B392" t="s">
        <v>6</v>
      </c>
      <c r="C392" t="s">
        <v>7</v>
      </c>
      <c r="D392">
        <v>5014.57</v>
      </c>
      <c r="E392">
        <v>5009.24</v>
      </c>
      <c r="F392">
        <v>5010.5608899999997</v>
      </c>
      <c r="G392">
        <v>5011.7945900000004</v>
      </c>
      <c r="H392">
        <v>5014.2607900000003</v>
      </c>
      <c r="I392">
        <v>5008.2986799999999</v>
      </c>
      <c r="K392" s="1">
        <f t="shared" si="18"/>
        <v>46098.597256944442</v>
      </c>
      <c r="L392" s="1">
        <f t="shared" si="19"/>
        <v>46098.597222222219</v>
      </c>
      <c r="M392">
        <f t="shared" si="20"/>
        <v>1773757200</v>
      </c>
    </row>
    <row r="393" spans="1:13" x14ac:dyDescent="0.55000000000000004">
      <c r="A393">
        <v>1773757503</v>
      </c>
      <c r="B393" t="s">
        <v>6</v>
      </c>
      <c r="C393" t="s">
        <v>7</v>
      </c>
      <c r="D393">
        <v>5011.93</v>
      </c>
      <c r="E393">
        <v>5006.8900000000003</v>
      </c>
      <c r="F393">
        <v>5010.0911299999998</v>
      </c>
      <c r="G393">
        <v>5010.9428600000001</v>
      </c>
      <c r="H393">
        <v>5013.3356199999998</v>
      </c>
      <c r="I393">
        <v>5007.4291800000001</v>
      </c>
      <c r="K393" s="1">
        <f t="shared" si="18"/>
        <v>46098.600729166668</v>
      </c>
      <c r="L393" s="1">
        <f t="shared" si="19"/>
        <v>46098.600694444445</v>
      </c>
      <c r="M393">
        <f t="shared" si="20"/>
        <v>1773757500</v>
      </c>
    </row>
    <row r="394" spans="1:13" x14ac:dyDescent="0.55000000000000004">
      <c r="A394">
        <v>1773757803</v>
      </c>
      <c r="B394" t="s">
        <v>6</v>
      </c>
      <c r="C394" t="s">
        <v>7</v>
      </c>
      <c r="D394">
        <v>5009.76</v>
      </c>
      <c r="E394">
        <v>5003.1099999999997</v>
      </c>
      <c r="F394">
        <v>5010.20723</v>
      </c>
      <c r="G394">
        <v>5010.5750399999997</v>
      </c>
      <c r="H394">
        <v>5013.0441099999998</v>
      </c>
      <c r="I394">
        <v>5006.9659300000003</v>
      </c>
      <c r="K394" s="1">
        <f t="shared" si="18"/>
        <v>46098.604201388887</v>
      </c>
      <c r="L394" s="1">
        <f t="shared" si="19"/>
        <v>46098.604166666664</v>
      </c>
      <c r="M394">
        <f t="shared" si="20"/>
        <v>1773757800</v>
      </c>
    </row>
    <row r="395" spans="1:13" x14ac:dyDescent="0.55000000000000004">
      <c r="A395">
        <v>1773758103</v>
      </c>
      <c r="B395" t="s">
        <v>6</v>
      </c>
      <c r="C395" t="s">
        <v>7</v>
      </c>
      <c r="D395">
        <v>5013.25</v>
      </c>
      <c r="E395">
        <v>5007.38</v>
      </c>
      <c r="F395">
        <v>5010.83259</v>
      </c>
      <c r="G395">
        <v>5010.7038199999997</v>
      </c>
      <c r="H395">
        <v>5013.4388300000001</v>
      </c>
      <c r="I395">
        <v>5007.0848599999999</v>
      </c>
      <c r="K395" s="1">
        <f t="shared" si="18"/>
        <v>46098.607673611114</v>
      </c>
      <c r="L395" s="1">
        <f t="shared" si="19"/>
        <v>46098.607638888891</v>
      </c>
      <c r="M395">
        <f t="shared" si="20"/>
        <v>1773758100</v>
      </c>
    </row>
    <row r="396" spans="1:13" x14ac:dyDescent="0.55000000000000004">
      <c r="A396">
        <v>1773758403</v>
      </c>
      <c r="B396" t="s">
        <v>6</v>
      </c>
      <c r="C396" t="s">
        <v>7</v>
      </c>
      <c r="D396">
        <v>5014.7</v>
      </c>
      <c r="E396">
        <v>5008.22</v>
      </c>
      <c r="F396">
        <v>5011.8081499999998</v>
      </c>
      <c r="G396">
        <v>5011.2559799999999</v>
      </c>
      <c r="H396">
        <v>5014.3447500000002</v>
      </c>
      <c r="I396">
        <v>5007.6674499999999</v>
      </c>
      <c r="K396" s="1">
        <f t="shared" si="18"/>
        <v>46098.611145833333</v>
      </c>
      <c r="L396" s="1">
        <f t="shared" si="19"/>
        <v>46098.611111111109</v>
      </c>
      <c r="M396">
        <f t="shared" si="20"/>
        <v>1773758400</v>
      </c>
    </row>
    <row r="397" spans="1:13" x14ac:dyDescent="0.55000000000000004">
      <c r="A397">
        <v>1773758703</v>
      </c>
      <c r="B397" t="s">
        <v>6</v>
      </c>
      <c r="C397" t="s">
        <v>7</v>
      </c>
      <c r="D397">
        <v>5019.25</v>
      </c>
      <c r="E397">
        <v>5012.6499999999996</v>
      </c>
      <c r="F397">
        <v>5012.8105800000003</v>
      </c>
      <c r="G397">
        <v>5012.0332799999996</v>
      </c>
      <c r="H397">
        <v>5015.5420899999999</v>
      </c>
      <c r="I397">
        <v>5008.5513899999996</v>
      </c>
      <c r="K397" s="1">
        <f t="shared" si="18"/>
        <v>46098.614618055552</v>
      </c>
      <c r="L397" s="1">
        <f t="shared" si="19"/>
        <v>46098.614583333336</v>
      </c>
      <c r="M397">
        <f t="shared" si="20"/>
        <v>1773758700</v>
      </c>
    </row>
    <row r="398" spans="1:13" x14ac:dyDescent="0.55000000000000004">
      <c r="A398">
        <v>1773759003</v>
      </c>
      <c r="B398" t="s">
        <v>6</v>
      </c>
      <c r="C398" t="s">
        <v>7</v>
      </c>
      <c r="D398">
        <v>5019.54</v>
      </c>
      <c r="E398">
        <v>5008.7700000000004</v>
      </c>
      <c r="F398">
        <v>5013.4499900000001</v>
      </c>
      <c r="G398">
        <v>5012.7416400000002</v>
      </c>
      <c r="H398">
        <v>5016.6699600000002</v>
      </c>
      <c r="I398">
        <v>5009.3940899999998</v>
      </c>
      <c r="K398" s="1">
        <f t="shared" si="18"/>
        <v>46098.618090277778</v>
      </c>
      <c r="L398" s="1">
        <f t="shared" si="19"/>
        <v>46098.618055555555</v>
      </c>
      <c r="M398">
        <f t="shared" si="20"/>
        <v>1773759000</v>
      </c>
    </row>
    <row r="399" spans="1:13" x14ac:dyDescent="0.55000000000000004">
      <c r="A399">
        <v>1773759303</v>
      </c>
      <c r="B399" t="s">
        <v>6</v>
      </c>
      <c r="C399" t="s">
        <v>7</v>
      </c>
      <c r="D399">
        <v>5011.59</v>
      </c>
      <c r="E399">
        <v>5007.1499999999996</v>
      </c>
      <c r="F399">
        <v>5013.6338400000004</v>
      </c>
      <c r="G399">
        <v>5013.1877400000003</v>
      </c>
      <c r="H399">
        <v>5017.4225800000004</v>
      </c>
      <c r="I399">
        <v>5009.9621299999999</v>
      </c>
      <c r="K399" s="1">
        <f t="shared" si="18"/>
        <v>46098.621562500004</v>
      </c>
      <c r="L399" s="1">
        <f t="shared" si="19"/>
        <v>46098.621527777781</v>
      </c>
      <c r="M399">
        <f t="shared" si="20"/>
        <v>1773759300</v>
      </c>
    </row>
    <row r="400" spans="1:13" x14ac:dyDescent="0.55000000000000004">
      <c r="A400">
        <v>1773759603</v>
      </c>
      <c r="B400" t="s">
        <v>6</v>
      </c>
      <c r="C400" t="s">
        <v>7</v>
      </c>
      <c r="D400">
        <v>5017.38</v>
      </c>
      <c r="E400">
        <v>5006.37</v>
      </c>
      <c r="F400">
        <v>5013.1674800000001</v>
      </c>
      <c r="G400">
        <v>5013.1776099999997</v>
      </c>
      <c r="H400">
        <v>5017.6947200000004</v>
      </c>
      <c r="I400">
        <v>5009.9501600000003</v>
      </c>
      <c r="K400" s="1">
        <f t="shared" si="18"/>
        <v>46098.625034722223</v>
      </c>
      <c r="L400" s="1">
        <f t="shared" si="19"/>
        <v>46098.625</v>
      </c>
      <c r="M400">
        <f t="shared" si="20"/>
        <v>1773759600</v>
      </c>
    </row>
    <row r="401" spans="1:13" x14ac:dyDescent="0.55000000000000004">
      <c r="A401">
        <v>1773759903</v>
      </c>
      <c r="B401" t="s">
        <v>6</v>
      </c>
      <c r="C401" t="s">
        <v>7</v>
      </c>
      <c r="D401">
        <v>5017.3100000000004</v>
      </c>
      <c r="E401">
        <v>5008.2299999999996</v>
      </c>
      <c r="F401">
        <v>5011.6666999999998</v>
      </c>
      <c r="G401">
        <v>5012.4221500000003</v>
      </c>
      <c r="H401">
        <v>5017.10142</v>
      </c>
      <c r="I401">
        <v>5009.0569599999999</v>
      </c>
      <c r="K401" s="1">
        <f t="shared" si="18"/>
        <v>46098.628506944442</v>
      </c>
      <c r="L401" s="1">
        <f t="shared" si="19"/>
        <v>46098.628472222219</v>
      </c>
      <c r="M401">
        <f t="shared" si="20"/>
        <v>1773759900</v>
      </c>
    </row>
    <row r="402" spans="1:13" x14ac:dyDescent="0.55000000000000004">
      <c r="A402">
        <v>1773760203</v>
      </c>
      <c r="B402" t="s">
        <v>6</v>
      </c>
      <c r="C402" t="s">
        <v>7</v>
      </c>
      <c r="D402">
        <v>5011.9399999999996</v>
      </c>
      <c r="E402">
        <v>5007.55</v>
      </c>
      <c r="F402">
        <v>5009.1810299999997</v>
      </c>
      <c r="G402">
        <v>5010.80159</v>
      </c>
      <c r="H402">
        <v>5015.4748600000003</v>
      </c>
      <c r="I402">
        <v>5007.0296799999996</v>
      </c>
      <c r="K402" s="1">
        <f t="shared" si="18"/>
        <v>46098.631979166668</v>
      </c>
      <c r="L402" s="1">
        <f t="shared" si="19"/>
        <v>46098.631944444445</v>
      </c>
      <c r="M402">
        <f t="shared" si="20"/>
        <v>1773760200</v>
      </c>
    </row>
    <row r="403" spans="1:13" x14ac:dyDescent="0.55000000000000004">
      <c r="A403">
        <v>1773760503</v>
      </c>
      <c r="B403" t="s">
        <v>6</v>
      </c>
      <c r="C403" t="s">
        <v>7</v>
      </c>
      <c r="D403">
        <v>5014.93</v>
      </c>
      <c r="E403">
        <v>5008.34</v>
      </c>
      <c r="F403">
        <v>5005.8208100000002</v>
      </c>
      <c r="G403">
        <v>5008.3112000000001</v>
      </c>
      <c r="H403">
        <v>5012.9153200000001</v>
      </c>
      <c r="I403">
        <v>5003.8515900000002</v>
      </c>
      <c r="K403" s="1">
        <f t="shared" si="18"/>
        <v>46098.635451388887</v>
      </c>
      <c r="L403" s="1">
        <f t="shared" si="19"/>
        <v>46098.635416666664</v>
      </c>
      <c r="M403">
        <f t="shared" si="20"/>
        <v>1773760500</v>
      </c>
    </row>
    <row r="404" spans="1:13" x14ac:dyDescent="0.55000000000000004">
      <c r="A404">
        <v>1773760803</v>
      </c>
      <c r="B404" t="s">
        <v>6</v>
      </c>
      <c r="C404" t="s">
        <v>7</v>
      </c>
      <c r="D404">
        <v>5014.3900000000003</v>
      </c>
      <c r="E404">
        <v>5005.6499999999996</v>
      </c>
      <c r="F404">
        <v>5001.7417100000002</v>
      </c>
      <c r="G404">
        <v>5005.0264500000003</v>
      </c>
      <c r="H404">
        <v>5009.4720399999997</v>
      </c>
      <c r="I404">
        <v>4999.6901900000003</v>
      </c>
      <c r="K404" s="1">
        <f t="shared" si="18"/>
        <v>46098.638923611114</v>
      </c>
      <c r="L404" s="1">
        <f t="shared" si="19"/>
        <v>46098.638888888891</v>
      </c>
      <c r="M404">
        <f t="shared" si="20"/>
        <v>1773760800</v>
      </c>
    </row>
    <row r="405" spans="1:13" x14ac:dyDescent="0.55000000000000004">
      <c r="A405">
        <v>1773761103</v>
      </c>
      <c r="B405" t="s">
        <v>6</v>
      </c>
      <c r="C405" t="s">
        <v>7</v>
      </c>
      <c r="D405">
        <v>5009.49</v>
      </c>
      <c r="E405">
        <v>4993.9799999999996</v>
      </c>
      <c r="F405">
        <v>4997.4055099999996</v>
      </c>
      <c r="G405">
        <v>5001.2159799999999</v>
      </c>
      <c r="H405">
        <v>5005.4239100000004</v>
      </c>
      <c r="I405">
        <v>4994.9837100000004</v>
      </c>
      <c r="K405" s="1">
        <f t="shared" si="18"/>
        <v>46098.642395833333</v>
      </c>
      <c r="L405" s="1">
        <f t="shared" si="19"/>
        <v>46098.642361111109</v>
      </c>
      <c r="M405">
        <f t="shared" si="20"/>
        <v>1773761100</v>
      </c>
    </row>
    <row r="406" spans="1:13" x14ac:dyDescent="0.55000000000000004">
      <c r="A406">
        <v>1773761403</v>
      </c>
      <c r="B406" t="s">
        <v>6</v>
      </c>
      <c r="C406" t="s">
        <v>7</v>
      </c>
      <c r="D406">
        <v>5000.54</v>
      </c>
      <c r="E406">
        <v>4992.29</v>
      </c>
      <c r="F406">
        <v>4993.5592299999998</v>
      </c>
      <c r="G406">
        <v>4997.3876099999998</v>
      </c>
      <c r="H406">
        <v>5001.2746699999998</v>
      </c>
      <c r="I406">
        <v>4990.5149899999997</v>
      </c>
      <c r="K406" s="1">
        <f t="shared" si="18"/>
        <v>46098.645868055552</v>
      </c>
      <c r="L406" s="1">
        <f t="shared" si="19"/>
        <v>46098.645833333336</v>
      </c>
      <c r="M406">
        <f t="shared" si="20"/>
        <v>1773761400</v>
      </c>
    </row>
    <row r="407" spans="1:13" x14ac:dyDescent="0.55000000000000004">
      <c r="A407">
        <v>1773761703</v>
      </c>
      <c r="B407" t="s">
        <v>6</v>
      </c>
      <c r="C407" t="s">
        <v>7</v>
      </c>
      <c r="D407">
        <v>4995.84</v>
      </c>
      <c r="E407">
        <v>4981.8900000000003</v>
      </c>
      <c r="F407">
        <v>4990.6313499999997</v>
      </c>
      <c r="G407">
        <v>4994.0094799999997</v>
      </c>
      <c r="H407">
        <v>4997.6621299999997</v>
      </c>
      <c r="I407">
        <v>4986.8615900000004</v>
      </c>
      <c r="K407" s="1">
        <f t="shared" si="18"/>
        <v>46098.649340277778</v>
      </c>
      <c r="L407" s="1">
        <f t="shared" si="19"/>
        <v>46098.649305555555</v>
      </c>
      <c r="M407">
        <f t="shared" si="20"/>
        <v>1773761700</v>
      </c>
    </row>
    <row r="408" spans="1:13" x14ac:dyDescent="0.55000000000000004">
      <c r="A408">
        <v>1773762003</v>
      </c>
      <c r="B408" t="s">
        <v>6</v>
      </c>
      <c r="C408" t="s">
        <v>7</v>
      </c>
      <c r="D408">
        <v>4985.46</v>
      </c>
      <c r="E408">
        <v>4973.71</v>
      </c>
      <c r="F408">
        <v>4989.1787999999997</v>
      </c>
      <c r="G408">
        <v>4991.5941400000002</v>
      </c>
      <c r="H408">
        <v>4995.0764399999998</v>
      </c>
      <c r="I408">
        <v>4984.6734999999999</v>
      </c>
      <c r="K408" s="1">
        <f t="shared" si="18"/>
        <v>46098.652812500004</v>
      </c>
      <c r="L408" s="1">
        <f t="shared" si="19"/>
        <v>46098.652777777781</v>
      </c>
      <c r="M408">
        <f t="shared" si="20"/>
        <v>1773762000</v>
      </c>
    </row>
    <row r="409" spans="1:13" x14ac:dyDescent="0.55000000000000004">
      <c r="A409">
        <v>1773762303</v>
      </c>
      <c r="B409" t="s">
        <v>6</v>
      </c>
      <c r="C409" t="s">
        <v>7</v>
      </c>
      <c r="D409">
        <v>4994.1400000000003</v>
      </c>
      <c r="E409">
        <v>4984.08</v>
      </c>
      <c r="F409">
        <v>4989.2092499999999</v>
      </c>
      <c r="G409">
        <v>4990.4017000000003</v>
      </c>
      <c r="H409">
        <v>4993.9823399999996</v>
      </c>
      <c r="I409">
        <v>4984.3301300000003</v>
      </c>
      <c r="K409" s="1">
        <f t="shared" si="18"/>
        <v>46098.656284722223</v>
      </c>
      <c r="L409" s="1">
        <f t="shared" si="19"/>
        <v>46098.65625</v>
      </c>
      <c r="M409">
        <f t="shared" si="20"/>
        <v>1773762300</v>
      </c>
    </row>
    <row r="410" spans="1:13" x14ac:dyDescent="0.55000000000000004">
      <c r="A410">
        <v>1773762603</v>
      </c>
      <c r="B410" t="s">
        <v>6</v>
      </c>
      <c r="C410" t="s">
        <v>7</v>
      </c>
      <c r="D410">
        <v>4997.37</v>
      </c>
      <c r="E410">
        <v>4991.05</v>
      </c>
      <c r="F410">
        <v>4990.3978900000002</v>
      </c>
      <c r="G410">
        <v>4990.3997900000004</v>
      </c>
      <c r="H410">
        <v>4994.1812799999998</v>
      </c>
      <c r="I410">
        <v>4985.4970800000001</v>
      </c>
      <c r="K410" s="1">
        <f t="shared" si="18"/>
        <v>46098.659756944442</v>
      </c>
      <c r="L410" s="1">
        <f t="shared" si="19"/>
        <v>46098.659722222219</v>
      </c>
      <c r="M410">
        <f t="shared" si="20"/>
        <v>1773762600</v>
      </c>
    </row>
    <row r="411" spans="1:13" x14ac:dyDescent="0.55000000000000004">
      <c r="A411">
        <v>1773762903</v>
      </c>
      <c r="B411" t="s">
        <v>6</v>
      </c>
      <c r="C411" t="s">
        <v>7</v>
      </c>
      <c r="D411">
        <v>4999</v>
      </c>
      <c r="E411">
        <v>4994.3</v>
      </c>
      <c r="F411">
        <v>4992.3545899999999</v>
      </c>
      <c r="G411">
        <v>4991.3771900000002</v>
      </c>
      <c r="H411">
        <v>4995.40265</v>
      </c>
      <c r="I411">
        <v>4987.6994199999999</v>
      </c>
      <c r="K411" s="1">
        <f t="shared" si="18"/>
        <v>46098.663229166668</v>
      </c>
      <c r="L411" s="1">
        <f t="shared" si="19"/>
        <v>46098.663194444445</v>
      </c>
      <c r="M411">
        <f t="shared" si="20"/>
        <v>1773762900</v>
      </c>
    </row>
    <row r="412" spans="1:13" x14ac:dyDescent="0.55000000000000004">
      <c r="A412">
        <v>1773763203</v>
      </c>
      <c r="B412" t="s">
        <v>6</v>
      </c>
      <c r="C412" t="s">
        <v>7</v>
      </c>
      <c r="D412">
        <v>4999.45</v>
      </c>
      <c r="E412">
        <v>4992.6000000000004</v>
      </c>
      <c r="F412">
        <v>4994.6496999999999</v>
      </c>
      <c r="G412">
        <v>4993.0134500000004</v>
      </c>
      <c r="H412">
        <v>4997.2816499999999</v>
      </c>
      <c r="I412">
        <v>4990.4320799999996</v>
      </c>
      <c r="K412" s="1">
        <f t="shared" si="18"/>
        <v>46098.666701388887</v>
      </c>
      <c r="L412" s="1">
        <f t="shared" si="19"/>
        <v>46098.666666666664</v>
      </c>
      <c r="M412">
        <f t="shared" si="20"/>
        <v>1773763200</v>
      </c>
    </row>
    <row r="413" spans="1:13" x14ac:dyDescent="0.55000000000000004">
      <c r="A413">
        <v>1773763503</v>
      </c>
      <c r="B413" t="s">
        <v>6</v>
      </c>
      <c r="C413" t="s">
        <v>7</v>
      </c>
      <c r="D413">
        <v>4998.12</v>
      </c>
      <c r="E413">
        <v>4991.6899999999996</v>
      </c>
      <c r="F413">
        <v>4996.9802099999997</v>
      </c>
      <c r="G413">
        <v>4994.99683</v>
      </c>
      <c r="H413">
        <v>4999.4020099999998</v>
      </c>
      <c r="I413">
        <v>4993.2845799999996</v>
      </c>
      <c r="K413" s="1">
        <f t="shared" si="18"/>
        <v>46098.670173611114</v>
      </c>
      <c r="L413" s="1">
        <f t="shared" si="19"/>
        <v>46098.670138888891</v>
      </c>
      <c r="M413">
        <f t="shared" si="20"/>
        <v>1773763500</v>
      </c>
    </row>
    <row r="414" spans="1:13" x14ac:dyDescent="0.55000000000000004">
      <c r="A414">
        <v>1773763803</v>
      </c>
      <c r="B414" t="s">
        <v>6</v>
      </c>
      <c r="C414" t="s">
        <v>7</v>
      </c>
      <c r="D414">
        <v>4998.78</v>
      </c>
      <c r="E414">
        <v>4993.5200000000004</v>
      </c>
      <c r="F414">
        <v>4999.0486899999996</v>
      </c>
      <c r="G414">
        <v>4997.0227599999998</v>
      </c>
      <c r="H414">
        <v>5001.4227099999998</v>
      </c>
      <c r="I414">
        <v>4995.8703299999997</v>
      </c>
      <c r="K414" s="1">
        <f t="shared" si="18"/>
        <v>46098.673645833333</v>
      </c>
      <c r="L414" s="1">
        <f t="shared" si="19"/>
        <v>46098.673611111109</v>
      </c>
      <c r="M414">
        <f t="shared" si="20"/>
        <v>1773763800</v>
      </c>
    </row>
    <row r="415" spans="1:13" x14ac:dyDescent="0.55000000000000004">
      <c r="A415">
        <v>1773764103</v>
      </c>
      <c r="B415" t="s">
        <v>6</v>
      </c>
      <c r="C415" t="s">
        <v>7</v>
      </c>
      <c r="D415">
        <v>5002.9799999999996</v>
      </c>
      <c r="E415">
        <v>4993.1499999999996</v>
      </c>
      <c r="F415">
        <v>5000.6278400000001</v>
      </c>
      <c r="G415">
        <v>4998.8253000000004</v>
      </c>
      <c r="H415">
        <v>5003.0330000000004</v>
      </c>
      <c r="I415">
        <v>4997.8719700000001</v>
      </c>
      <c r="K415" s="1">
        <f t="shared" si="18"/>
        <v>46098.677118055552</v>
      </c>
      <c r="L415" s="1">
        <f t="shared" si="19"/>
        <v>46098.677083333336</v>
      </c>
      <c r="M415">
        <f t="shared" si="20"/>
        <v>1773764100</v>
      </c>
    </row>
    <row r="416" spans="1:13" x14ac:dyDescent="0.55000000000000004">
      <c r="A416">
        <v>1773764403</v>
      </c>
      <c r="B416" t="s">
        <v>6</v>
      </c>
      <c r="C416" t="s">
        <v>7</v>
      </c>
      <c r="D416">
        <v>5002.46</v>
      </c>
      <c r="E416">
        <v>4998.54</v>
      </c>
      <c r="F416">
        <v>5001.5151900000001</v>
      </c>
      <c r="G416">
        <v>5000.1702400000004</v>
      </c>
      <c r="H416">
        <v>5003.9823699999997</v>
      </c>
      <c r="I416">
        <v>4999.1927800000003</v>
      </c>
      <c r="K416" s="1">
        <f t="shared" si="18"/>
        <v>46098.680590277778</v>
      </c>
      <c r="L416" s="1">
        <f t="shared" si="19"/>
        <v>46098.680555555555</v>
      </c>
      <c r="M416">
        <f t="shared" si="20"/>
        <v>1773764400</v>
      </c>
    </row>
    <row r="417" spans="1:13" x14ac:dyDescent="0.55000000000000004">
      <c r="A417">
        <v>1773764703</v>
      </c>
      <c r="B417" t="s">
        <v>6</v>
      </c>
      <c r="C417" t="s">
        <v>7</v>
      </c>
      <c r="D417">
        <v>5005.42</v>
      </c>
      <c r="E417">
        <v>5001.8999999999996</v>
      </c>
      <c r="F417">
        <v>5001.7805500000004</v>
      </c>
      <c r="G417">
        <v>5000.9754000000003</v>
      </c>
      <c r="H417">
        <v>5004.29468</v>
      </c>
      <c r="I417">
        <v>4999.7925999999998</v>
      </c>
      <c r="K417" s="1">
        <f t="shared" si="18"/>
        <v>46098.684062500004</v>
      </c>
      <c r="L417" s="1">
        <f t="shared" si="19"/>
        <v>46098.684027777781</v>
      </c>
      <c r="M417">
        <f t="shared" si="20"/>
        <v>1773764700</v>
      </c>
    </row>
    <row r="418" spans="1:13" x14ac:dyDescent="0.55000000000000004">
      <c r="A418">
        <v>1773765003</v>
      </c>
      <c r="B418" t="s">
        <v>6</v>
      </c>
      <c r="C418" t="s">
        <v>7</v>
      </c>
      <c r="D418">
        <v>5005.8500000000004</v>
      </c>
      <c r="E418">
        <v>5001.83</v>
      </c>
      <c r="F418">
        <v>5001.5927499999998</v>
      </c>
      <c r="G418">
        <v>5001.2840699999997</v>
      </c>
      <c r="H418">
        <v>5004.0688600000003</v>
      </c>
      <c r="I418">
        <v>4999.7900099999997</v>
      </c>
      <c r="K418" s="1">
        <f t="shared" si="18"/>
        <v>46098.687534722223</v>
      </c>
      <c r="L418" s="1">
        <f t="shared" si="19"/>
        <v>46098.6875</v>
      </c>
      <c r="M418">
        <f t="shared" si="20"/>
        <v>1773765000</v>
      </c>
    </row>
    <row r="419" spans="1:13" x14ac:dyDescent="0.55000000000000004">
      <c r="A419">
        <v>1773765303</v>
      </c>
      <c r="B419" t="s">
        <v>6</v>
      </c>
      <c r="C419" t="s">
        <v>7</v>
      </c>
      <c r="D419">
        <v>5003.99</v>
      </c>
      <c r="E419">
        <v>5000.6400000000003</v>
      </c>
      <c r="F419">
        <v>5001.2565800000002</v>
      </c>
      <c r="G419">
        <v>5001.2703300000003</v>
      </c>
      <c r="H419">
        <v>5003.5535099999997</v>
      </c>
      <c r="I419">
        <v>4999.4856099999997</v>
      </c>
      <c r="K419" s="1">
        <f t="shared" si="18"/>
        <v>46098.691006944442</v>
      </c>
      <c r="L419" s="1">
        <f t="shared" si="19"/>
        <v>46098.690972222219</v>
      </c>
      <c r="M419">
        <f t="shared" si="20"/>
        <v>1773765300</v>
      </c>
    </row>
    <row r="420" spans="1:13" x14ac:dyDescent="0.55000000000000004">
      <c r="A420">
        <v>1773765603</v>
      </c>
      <c r="B420" t="s">
        <v>6</v>
      </c>
      <c r="C420" t="s">
        <v>7</v>
      </c>
      <c r="D420">
        <v>5002.3599999999997</v>
      </c>
      <c r="E420">
        <v>4999.8100000000004</v>
      </c>
      <c r="F420">
        <v>5001.0738799999999</v>
      </c>
      <c r="G420">
        <v>5001.1721100000004</v>
      </c>
      <c r="H420">
        <v>5003.0747799999999</v>
      </c>
      <c r="I420">
        <v>4999.2047499999999</v>
      </c>
      <c r="K420" s="1">
        <f t="shared" si="18"/>
        <v>46098.694479166668</v>
      </c>
      <c r="L420" s="1">
        <f t="shared" si="19"/>
        <v>46098.694444444445</v>
      </c>
      <c r="M420">
        <f t="shared" si="20"/>
        <v>1773765600</v>
      </c>
    </row>
    <row r="421" spans="1:13" x14ac:dyDescent="0.55000000000000004">
      <c r="A421">
        <v>1773765903</v>
      </c>
      <c r="B421" t="s">
        <v>6</v>
      </c>
      <c r="C421" t="s">
        <v>7</v>
      </c>
      <c r="D421">
        <v>5003.1899999999996</v>
      </c>
      <c r="E421">
        <v>4998.7299999999996</v>
      </c>
      <c r="F421">
        <v>5001.1948000000002</v>
      </c>
      <c r="G421">
        <v>5001.1834500000004</v>
      </c>
      <c r="H421">
        <v>5002.9104699999998</v>
      </c>
      <c r="I421">
        <v>4999.1909500000002</v>
      </c>
      <c r="K421" s="1">
        <f t="shared" si="18"/>
        <v>46098.697951388887</v>
      </c>
      <c r="L421" s="1">
        <f t="shared" si="19"/>
        <v>46098.697916666664</v>
      </c>
      <c r="M421">
        <f t="shared" si="20"/>
        <v>1773765900</v>
      </c>
    </row>
    <row r="422" spans="1:13" x14ac:dyDescent="0.55000000000000004">
      <c r="A422">
        <v>1773766203</v>
      </c>
      <c r="B422" t="s">
        <v>6</v>
      </c>
      <c r="C422" t="s">
        <v>7</v>
      </c>
      <c r="D422">
        <v>5001.8</v>
      </c>
      <c r="E422">
        <v>4997.58</v>
      </c>
      <c r="F422">
        <v>5001.7469799999999</v>
      </c>
      <c r="G422">
        <v>5001.46522</v>
      </c>
      <c r="H422">
        <v>5003.1715100000001</v>
      </c>
      <c r="I422">
        <v>4999.5792799999999</v>
      </c>
      <c r="K422" s="1">
        <f t="shared" si="18"/>
        <v>46098.701423611114</v>
      </c>
      <c r="L422" s="1">
        <f t="shared" si="19"/>
        <v>46098.701388888891</v>
      </c>
      <c r="M422">
        <f t="shared" si="20"/>
        <v>1773766200</v>
      </c>
    </row>
    <row r="423" spans="1:13" x14ac:dyDescent="0.55000000000000004">
      <c r="A423">
        <v>1773766503</v>
      </c>
      <c r="B423" t="s">
        <v>6</v>
      </c>
      <c r="C423" t="s">
        <v>7</v>
      </c>
      <c r="D423">
        <v>5003.51</v>
      </c>
      <c r="E423">
        <v>4999.88</v>
      </c>
      <c r="F423">
        <v>5002.6185400000004</v>
      </c>
      <c r="G423">
        <v>5002.0418799999998</v>
      </c>
      <c r="H423">
        <v>5003.8840200000004</v>
      </c>
      <c r="I423">
        <v>5000.3608000000004</v>
      </c>
      <c r="K423" s="1">
        <f t="shared" si="18"/>
        <v>46098.704895833333</v>
      </c>
      <c r="L423" s="1">
        <f t="shared" si="19"/>
        <v>46098.704861111109</v>
      </c>
      <c r="M423">
        <f t="shared" si="20"/>
        <v>1773766500</v>
      </c>
    </row>
    <row r="424" spans="1:13" x14ac:dyDescent="0.55000000000000004">
      <c r="A424">
        <v>1773766803</v>
      </c>
      <c r="B424" t="s">
        <v>6</v>
      </c>
      <c r="C424" t="s">
        <v>7</v>
      </c>
      <c r="D424">
        <v>5006.4399999999996</v>
      </c>
      <c r="E424">
        <v>5001.3999999999996</v>
      </c>
      <c r="F424">
        <v>5003.59184</v>
      </c>
      <c r="G424">
        <v>5002.8168599999999</v>
      </c>
      <c r="H424">
        <v>5004.8698700000004</v>
      </c>
      <c r="I424">
        <v>5001.3236999999999</v>
      </c>
      <c r="K424" s="1">
        <f t="shared" si="18"/>
        <v>46098.708368055552</v>
      </c>
      <c r="L424" s="1">
        <f t="shared" si="19"/>
        <v>46098.708333333336</v>
      </c>
      <c r="M424">
        <f t="shared" si="20"/>
        <v>1773766800</v>
      </c>
    </row>
    <row r="425" spans="1:13" x14ac:dyDescent="0.55000000000000004">
      <c r="A425">
        <v>1773767103</v>
      </c>
      <c r="B425" t="s">
        <v>6</v>
      </c>
      <c r="C425" t="s">
        <v>7</v>
      </c>
      <c r="D425">
        <v>5005.9799999999996</v>
      </c>
      <c r="E425">
        <v>5002.92</v>
      </c>
      <c r="F425">
        <v>5004.3722699999998</v>
      </c>
      <c r="G425">
        <v>5003.5945599999995</v>
      </c>
      <c r="H425">
        <v>5005.8422200000005</v>
      </c>
      <c r="I425">
        <v>5002.2153099999996</v>
      </c>
      <c r="K425" s="1">
        <f t="shared" si="18"/>
        <v>46098.711840277778</v>
      </c>
      <c r="L425" s="1">
        <f t="shared" si="19"/>
        <v>46098.711805555555</v>
      </c>
      <c r="M425">
        <f t="shared" si="20"/>
        <v>1773767100</v>
      </c>
    </row>
    <row r="426" spans="1:13" x14ac:dyDescent="0.55000000000000004">
      <c r="A426">
        <v>1773767403</v>
      </c>
      <c r="B426" t="s">
        <v>6</v>
      </c>
      <c r="C426" t="s">
        <v>7</v>
      </c>
      <c r="D426">
        <v>5005.9399999999996</v>
      </c>
      <c r="E426">
        <v>5002.82</v>
      </c>
      <c r="F426">
        <v>5004.7547800000002</v>
      </c>
      <c r="G426">
        <v>5004.1746700000003</v>
      </c>
      <c r="H426">
        <v>5006.5796300000002</v>
      </c>
      <c r="I426">
        <v>5002.77711</v>
      </c>
      <c r="K426" s="1">
        <f t="shared" si="18"/>
        <v>46098.715312500004</v>
      </c>
      <c r="L426" s="1">
        <f t="shared" si="19"/>
        <v>46098.715277777781</v>
      </c>
      <c r="M426">
        <f t="shared" si="20"/>
        <v>1773767400</v>
      </c>
    </row>
    <row r="427" spans="1:13" x14ac:dyDescent="0.55000000000000004">
      <c r="A427">
        <v>1773767703</v>
      </c>
      <c r="B427" t="s">
        <v>6</v>
      </c>
      <c r="C427" t="s">
        <v>7</v>
      </c>
      <c r="D427">
        <v>5004.34</v>
      </c>
      <c r="E427">
        <v>5002.0600000000004</v>
      </c>
      <c r="F427">
        <v>5004.6947700000001</v>
      </c>
      <c r="G427">
        <v>5004.4347200000002</v>
      </c>
      <c r="H427">
        <v>5006.9160199999997</v>
      </c>
      <c r="I427">
        <v>5002.8791000000001</v>
      </c>
      <c r="K427" s="1">
        <f t="shared" si="18"/>
        <v>46098.718784722223</v>
      </c>
      <c r="L427" s="1">
        <f t="shared" si="19"/>
        <v>46098.71875</v>
      </c>
      <c r="M427">
        <f t="shared" si="20"/>
        <v>1773767700</v>
      </c>
    </row>
    <row r="428" spans="1:13" x14ac:dyDescent="0.55000000000000004">
      <c r="A428">
        <v>1773768003</v>
      </c>
      <c r="B428" t="s">
        <v>6</v>
      </c>
      <c r="C428" t="s">
        <v>7</v>
      </c>
      <c r="D428">
        <v>5008.66</v>
      </c>
      <c r="E428">
        <v>5003.6499999999996</v>
      </c>
      <c r="F428">
        <v>5004.1914900000002</v>
      </c>
      <c r="G428">
        <v>5004.3131000000003</v>
      </c>
      <c r="H428">
        <v>5006.8249500000002</v>
      </c>
      <c r="I428">
        <v>5002.5235599999996</v>
      </c>
      <c r="K428" s="1">
        <f t="shared" si="18"/>
        <v>46098.722256944442</v>
      </c>
      <c r="L428" s="1">
        <f t="shared" si="19"/>
        <v>46098.722222222219</v>
      </c>
      <c r="M428">
        <f t="shared" si="20"/>
        <v>1773768000</v>
      </c>
    </row>
    <row r="429" spans="1:13" x14ac:dyDescent="0.55000000000000004">
      <c r="A429">
        <v>1773768303</v>
      </c>
      <c r="B429" t="s">
        <v>6</v>
      </c>
      <c r="C429" t="s">
        <v>7</v>
      </c>
      <c r="D429">
        <v>5008.0600000000004</v>
      </c>
      <c r="E429">
        <v>5001.32</v>
      </c>
      <c r="F429">
        <v>5003.3543600000003</v>
      </c>
      <c r="G429">
        <v>5003.8337300000003</v>
      </c>
      <c r="H429">
        <v>5006.2674399999996</v>
      </c>
      <c r="I429">
        <v>5001.7883499999998</v>
      </c>
      <c r="K429" s="1">
        <f t="shared" si="18"/>
        <v>46098.725729166668</v>
      </c>
      <c r="L429" s="1">
        <f t="shared" si="19"/>
        <v>46098.725694444445</v>
      </c>
      <c r="M429">
        <f t="shared" si="20"/>
        <v>1773768300</v>
      </c>
    </row>
    <row r="430" spans="1:13" x14ac:dyDescent="0.55000000000000004">
      <c r="A430">
        <v>1773768603</v>
      </c>
      <c r="B430" t="s">
        <v>6</v>
      </c>
      <c r="C430" t="s">
        <v>7</v>
      </c>
      <c r="D430">
        <v>5004.93</v>
      </c>
      <c r="E430">
        <v>5001.75</v>
      </c>
      <c r="F430">
        <v>5002.4785300000003</v>
      </c>
      <c r="G430">
        <v>5003.1561300000003</v>
      </c>
      <c r="H430">
        <v>5005.4305400000003</v>
      </c>
      <c r="I430">
        <v>5000.9250599999996</v>
      </c>
      <c r="K430" s="1">
        <f t="shared" si="18"/>
        <v>46098.729201388887</v>
      </c>
      <c r="L430" s="1">
        <f t="shared" si="19"/>
        <v>46098.729166666664</v>
      </c>
      <c r="M430">
        <f t="shared" si="20"/>
        <v>1773768600</v>
      </c>
    </row>
    <row r="431" spans="1:13" x14ac:dyDescent="0.55000000000000004">
      <c r="A431">
        <v>1773768903</v>
      </c>
      <c r="B431" t="s">
        <v>6</v>
      </c>
      <c r="C431" t="s">
        <v>7</v>
      </c>
      <c r="D431">
        <v>5006.51</v>
      </c>
      <c r="E431">
        <v>5003.18</v>
      </c>
      <c r="F431">
        <v>5001.73261</v>
      </c>
      <c r="G431">
        <v>5002.4443700000002</v>
      </c>
      <c r="H431">
        <v>5004.5876900000003</v>
      </c>
      <c r="I431">
        <v>5000.1455599999999</v>
      </c>
      <c r="K431" s="1">
        <f t="shared" si="18"/>
        <v>46098.732673611114</v>
      </c>
      <c r="L431" s="1">
        <f t="shared" si="19"/>
        <v>46098.732638888891</v>
      </c>
      <c r="M431">
        <f t="shared" si="20"/>
        <v>1773768900</v>
      </c>
    </row>
    <row r="432" spans="1:13" x14ac:dyDescent="0.55000000000000004">
      <c r="A432">
        <v>1773769203</v>
      </c>
      <c r="B432" t="s">
        <v>6</v>
      </c>
      <c r="C432" t="s">
        <v>7</v>
      </c>
      <c r="D432">
        <v>5004.1000000000004</v>
      </c>
      <c r="E432">
        <v>4997.68</v>
      </c>
      <c r="F432">
        <v>5001.3248800000001</v>
      </c>
      <c r="G432">
        <v>5001.8846199999998</v>
      </c>
      <c r="H432">
        <v>5003.9051900000004</v>
      </c>
      <c r="I432">
        <v>4999.6084000000001</v>
      </c>
      <c r="K432" s="1">
        <f t="shared" si="18"/>
        <v>46098.736145833333</v>
      </c>
      <c r="L432" s="1">
        <f t="shared" si="19"/>
        <v>46098.736111111109</v>
      </c>
      <c r="M432">
        <f t="shared" si="20"/>
        <v>1773769200</v>
      </c>
    </row>
    <row r="433" spans="1:13" x14ac:dyDescent="0.55000000000000004">
      <c r="A433">
        <v>1773769503</v>
      </c>
      <c r="B433" t="s">
        <v>6</v>
      </c>
      <c r="C433" t="s">
        <v>7</v>
      </c>
      <c r="D433">
        <v>5000.09</v>
      </c>
      <c r="E433">
        <v>4996.59</v>
      </c>
      <c r="F433">
        <v>5001.4753000000001</v>
      </c>
      <c r="G433">
        <v>5001.6799600000004</v>
      </c>
      <c r="H433">
        <v>5003.5948600000002</v>
      </c>
      <c r="I433">
        <v>4999.57006</v>
      </c>
      <c r="K433" s="1">
        <f t="shared" si="18"/>
        <v>46098.739618055552</v>
      </c>
      <c r="L433" s="1">
        <f t="shared" si="19"/>
        <v>46098.739583333336</v>
      </c>
      <c r="M433">
        <f t="shared" si="20"/>
        <v>1773769500</v>
      </c>
    </row>
    <row r="434" spans="1:13" x14ac:dyDescent="0.55000000000000004">
      <c r="A434">
        <v>1773769803</v>
      </c>
      <c r="B434" t="s">
        <v>6</v>
      </c>
      <c r="C434" t="s">
        <v>7</v>
      </c>
      <c r="D434">
        <v>5002.57</v>
      </c>
      <c r="E434">
        <v>4999.5200000000004</v>
      </c>
      <c r="F434">
        <v>5002.1018199999999</v>
      </c>
      <c r="G434">
        <v>5001.8908899999997</v>
      </c>
      <c r="H434">
        <v>5003.7968899999996</v>
      </c>
      <c r="I434">
        <v>5000.0783000000001</v>
      </c>
      <c r="K434" s="1">
        <f t="shared" si="18"/>
        <v>46098.743090277778</v>
      </c>
      <c r="L434" s="1">
        <f t="shared" si="19"/>
        <v>46098.743055555555</v>
      </c>
      <c r="M434">
        <f t="shared" si="20"/>
        <v>1773769800</v>
      </c>
    </row>
    <row r="435" spans="1:13" x14ac:dyDescent="0.55000000000000004">
      <c r="A435">
        <v>1773770103</v>
      </c>
      <c r="B435" t="s">
        <v>6</v>
      </c>
      <c r="C435" t="s">
        <v>7</v>
      </c>
      <c r="D435">
        <v>5003.51</v>
      </c>
      <c r="E435">
        <v>5001.34</v>
      </c>
      <c r="F435">
        <v>5003.0409</v>
      </c>
      <c r="G435">
        <v>5002.4659000000001</v>
      </c>
      <c r="H435">
        <v>5004.3966399999999</v>
      </c>
      <c r="I435">
        <v>5000.9826000000003</v>
      </c>
      <c r="K435" s="1">
        <f t="shared" si="18"/>
        <v>46098.746562500004</v>
      </c>
      <c r="L435" s="1">
        <f t="shared" si="19"/>
        <v>46098.746527777781</v>
      </c>
      <c r="M435">
        <f t="shared" si="20"/>
        <v>1773770100</v>
      </c>
    </row>
    <row r="436" spans="1:13" x14ac:dyDescent="0.55000000000000004">
      <c r="A436">
        <v>1773770403</v>
      </c>
      <c r="B436" t="s">
        <v>6</v>
      </c>
      <c r="C436" t="s">
        <v>7</v>
      </c>
      <c r="D436">
        <v>5006.18</v>
      </c>
      <c r="E436">
        <v>5000.8900000000003</v>
      </c>
      <c r="F436">
        <v>5004.1048600000004</v>
      </c>
      <c r="G436">
        <v>5003.2853800000003</v>
      </c>
      <c r="H436">
        <v>5005.2413999999999</v>
      </c>
      <c r="I436">
        <v>5002.0888699999996</v>
      </c>
      <c r="K436" s="1">
        <f t="shared" si="18"/>
        <v>46098.750034722223</v>
      </c>
      <c r="L436" s="1">
        <f t="shared" si="19"/>
        <v>46098.75</v>
      </c>
      <c r="M436">
        <f t="shared" si="20"/>
        <v>1773770400</v>
      </c>
    </row>
    <row r="437" spans="1:13" x14ac:dyDescent="0.55000000000000004">
      <c r="A437">
        <v>1773770703</v>
      </c>
      <c r="B437" t="s">
        <v>6</v>
      </c>
      <c r="C437" t="s">
        <v>7</v>
      </c>
      <c r="D437">
        <v>5007.3900000000003</v>
      </c>
      <c r="E437">
        <v>5005.18</v>
      </c>
      <c r="F437">
        <v>5005.0182199999999</v>
      </c>
      <c r="G437">
        <v>5004.1517999999996</v>
      </c>
      <c r="H437">
        <v>5006.1060399999997</v>
      </c>
      <c r="I437">
        <v>5003.2043700000004</v>
      </c>
      <c r="K437" s="1">
        <f t="shared" si="18"/>
        <v>46098.753506944442</v>
      </c>
      <c r="L437" s="1">
        <f t="shared" si="19"/>
        <v>46098.753472222219</v>
      </c>
      <c r="M437">
        <f t="shared" si="20"/>
        <v>1773770700</v>
      </c>
    </row>
    <row r="438" spans="1:13" x14ac:dyDescent="0.55000000000000004">
      <c r="A438">
        <v>1773771003</v>
      </c>
      <c r="B438" t="s">
        <v>6</v>
      </c>
      <c r="C438" t="s">
        <v>7</v>
      </c>
      <c r="D438">
        <v>5007.75</v>
      </c>
      <c r="E438">
        <v>5005.05</v>
      </c>
      <c r="F438">
        <v>5005.6633499999998</v>
      </c>
      <c r="G438">
        <v>5004.9075700000003</v>
      </c>
      <c r="H438">
        <v>5006.8100700000005</v>
      </c>
      <c r="I438">
        <v>5004.0642500000004</v>
      </c>
      <c r="K438" s="1">
        <f t="shared" si="18"/>
        <v>46098.756979166668</v>
      </c>
      <c r="L438" s="1">
        <f t="shared" si="19"/>
        <v>46098.756944444445</v>
      </c>
      <c r="M438">
        <f t="shared" si="20"/>
        <v>1773771000</v>
      </c>
    </row>
    <row r="439" spans="1:13" x14ac:dyDescent="0.55000000000000004">
      <c r="A439">
        <v>1773771303</v>
      </c>
      <c r="B439" t="s">
        <v>6</v>
      </c>
      <c r="C439" t="s">
        <v>7</v>
      </c>
      <c r="D439">
        <v>5008.34</v>
      </c>
      <c r="E439">
        <v>5006.1099999999997</v>
      </c>
      <c r="F439">
        <v>5005.9498000000003</v>
      </c>
      <c r="G439">
        <v>5005.4286899999997</v>
      </c>
      <c r="H439">
        <v>5007.2517500000004</v>
      </c>
      <c r="I439">
        <v>5004.5612600000004</v>
      </c>
      <c r="K439" s="1">
        <f t="shared" si="18"/>
        <v>46098.760451388887</v>
      </c>
      <c r="L439" s="1">
        <f t="shared" si="19"/>
        <v>46098.760416666664</v>
      </c>
      <c r="M439">
        <f t="shared" si="20"/>
        <v>1773771300</v>
      </c>
    </row>
    <row r="440" spans="1:13" x14ac:dyDescent="0.55000000000000004">
      <c r="A440">
        <v>1773771603</v>
      </c>
      <c r="B440" t="s">
        <v>6</v>
      </c>
      <c r="C440" t="s">
        <v>7</v>
      </c>
      <c r="D440">
        <v>5009.08</v>
      </c>
      <c r="E440">
        <v>5006.3</v>
      </c>
      <c r="F440">
        <v>5005.8538099999996</v>
      </c>
      <c r="G440">
        <v>5005.6412499999997</v>
      </c>
      <c r="H440">
        <v>5007.3680800000002</v>
      </c>
      <c r="I440">
        <v>5004.6210899999996</v>
      </c>
      <c r="K440" s="1">
        <f t="shared" si="18"/>
        <v>46098.763923611114</v>
      </c>
      <c r="L440" s="1">
        <f t="shared" si="19"/>
        <v>46098.763888888891</v>
      </c>
      <c r="M440">
        <f t="shared" si="20"/>
        <v>1773771600</v>
      </c>
    </row>
    <row r="441" spans="1:13" x14ac:dyDescent="0.55000000000000004">
      <c r="A441">
        <v>1773771903</v>
      </c>
      <c r="B441" t="s">
        <v>6</v>
      </c>
      <c r="C441" t="s">
        <v>7</v>
      </c>
      <c r="D441">
        <v>5007.28</v>
      </c>
      <c r="E441">
        <v>5004.07</v>
      </c>
      <c r="F441">
        <v>5005.4981699999998</v>
      </c>
      <c r="G441">
        <v>5005.5697099999998</v>
      </c>
      <c r="H441">
        <v>5007.1856699999998</v>
      </c>
      <c r="I441">
        <v>5004.2925500000001</v>
      </c>
      <c r="K441" s="1">
        <f t="shared" si="18"/>
        <v>46098.767395833333</v>
      </c>
      <c r="L441" s="1">
        <f t="shared" si="19"/>
        <v>46098.767361111109</v>
      </c>
      <c r="M441">
        <f t="shared" si="20"/>
        <v>1773771900</v>
      </c>
    </row>
    <row r="442" spans="1:13" x14ac:dyDescent="0.55000000000000004">
      <c r="A442">
        <v>1773772203</v>
      </c>
      <c r="B442" t="s">
        <v>6</v>
      </c>
      <c r="C442" t="s">
        <v>7</v>
      </c>
      <c r="D442">
        <v>5004.2</v>
      </c>
      <c r="E442">
        <v>4999.96</v>
      </c>
      <c r="F442">
        <v>5005.0802100000001</v>
      </c>
      <c r="G442">
        <v>5005.3249599999999</v>
      </c>
      <c r="H442">
        <v>5006.8481300000003</v>
      </c>
      <c r="I442">
        <v>5003.7575399999996</v>
      </c>
      <c r="K442" s="1">
        <f t="shared" si="18"/>
        <v>46098.770868055552</v>
      </c>
      <c r="L442" s="1">
        <f t="shared" si="19"/>
        <v>46098.770833333336</v>
      </c>
      <c r="M442">
        <f t="shared" si="20"/>
        <v>1773772200</v>
      </c>
    </row>
    <row r="443" spans="1:13" x14ac:dyDescent="0.55000000000000004">
      <c r="A443">
        <v>1773772503</v>
      </c>
      <c r="B443" t="s">
        <v>6</v>
      </c>
      <c r="C443" t="s">
        <v>7</v>
      </c>
      <c r="D443">
        <v>5004.71</v>
      </c>
      <c r="E443">
        <v>5002.1899999999996</v>
      </c>
      <c r="F443">
        <v>5004.77351</v>
      </c>
      <c r="G443">
        <v>5005.0492299999996</v>
      </c>
      <c r="H443">
        <v>5006.5465100000001</v>
      </c>
      <c r="I443">
        <v>5003.2699000000002</v>
      </c>
      <c r="K443" s="1">
        <f t="shared" si="18"/>
        <v>46098.774340277778</v>
      </c>
      <c r="L443" s="1">
        <f t="shared" si="19"/>
        <v>46098.774305555555</v>
      </c>
      <c r="M443">
        <f t="shared" si="20"/>
        <v>1773772500</v>
      </c>
    </row>
    <row r="444" spans="1:13" x14ac:dyDescent="0.55000000000000004">
      <c r="A444">
        <v>1773772803</v>
      </c>
      <c r="B444" t="s">
        <v>6</v>
      </c>
      <c r="C444" t="s">
        <v>7</v>
      </c>
      <c r="D444">
        <v>5003.83</v>
      </c>
      <c r="E444">
        <v>5001.6000000000004</v>
      </c>
      <c r="F444">
        <v>5004.6734699999997</v>
      </c>
      <c r="G444">
        <v>5004.8613500000001</v>
      </c>
      <c r="H444">
        <v>5006.3575899999996</v>
      </c>
      <c r="I444">
        <v>5002.9001399999997</v>
      </c>
      <c r="K444" s="1">
        <f t="shared" si="18"/>
        <v>46098.777812500004</v>
      </c>
      <c r="L444" s="1">
        <f t="shared" si="19"/>
        <v>46098.777777777781</v>
      </c>
      <c r="M444">
        <f t="shared" si="20"/>
        <v>1773772800</v>
      </c>
    </row>
    <row r="445" spans="1:13" x14ac:dyDescent="0.55000000000000004">
      <c r="A445">
        <v>1773773103</v>
      </c>
      <c r="B445" t="s">
        <v>6</v>
      </c>
      <c r="C445" t="s">
        <v>7</v>
      </c>
      <c r="D445">
        <v>5007.8599999999997</v>
      </c>
      <c r="E445">
        <v>5002.93</v>
      </c>
      <c r="F445">
        <v>5004.7262499999997</v>
      </c>
      <c r="G445">
        <v>5004.7938000000004</v>
      </c>
      <c r="H445">
        <v>5006.3060500000001</v>
      </c>
      <c r="I445">
        <v>5002.6951300000001</v>
      </c>
      <c r="K445" s="1">
        <f t="shared" si="18"/>
        <v>46098.781284722223</v>
      </c>
      <c r="L445" s="1">
        <f t="shared" si="19"/>
        <v>46098.78125</v>
      </c>
      <c r="M445">
        <f t="shared" si="20"/>
        <v>1773773100</v>
      </c>
    </row>
    <row r="446" spans="1:13" x14ac:dyDescent="0.55000000000000004">
      <c r="A446">
        <v>1773773403</v>
      </c>
      <c r="B446" t="s">
        <v>6</v>
      </c>
      <c r="C446" t="s">
        <v>7</v>
      </c>
      <c r="D446">
        <v>5008.3999999999996</v>
      </c>
      <c r="E446">
        <v>5005.9799999999996</v>
      </c>
      <c r="F446">
        <v>5004.7422200000001</v>
      </c>
      <c r="G446">
        <v>5004.7680099999998</v>
      </c>
      <c r="H446">
        <v>5006.2285300000003</v>
      </c>
      <c r="I446">
        <v>5002.5881499999996</v>
      </c>
      <c r="K446" s="1">
        <f t="shared" si="18"/>
        <v>46098.784756944442</v>
      </c>
      <c r="L446" s="1">
        <f t="shared" si="19"/>
        <v>46098.784722222219</v>
      </c>
      <c r="M446">
        <f t="shared" si="20"/>
        <v>1773773400</v>
      </c>
    </row>
    <row r="447" spans="1:13" x14ac:dyDescent="0.55000000000000004">
      <c r="A447">
        <v>1773773703</v>
      </c>
      <c r="B447" t="s">
        <v>6</v>
      </c>
      <c r="C447" t="s">
        <v>7</v>
      </c>
      <c r="D447">
        <v>5007.2299999999996</v>
      </c>
      <c r="E447">
        <v>5003.47</v>
      </c>
      <c r="F447">
        <v>5004.5892000000003</v>
      </c>
      <c r="G447">
        <v>5004.6786000000002</v>
      </c>
      <c r="H447">
        <v>5006.0197600000001</v>
      </c>
      <c r="I447">
        <v>5002.4110000000001</v>
      </c>
      <c r="K447" s="1">
        <f t="shared" si="18"/>
        <v>46098.788229166668</v>
      </c>
      <c r="L447" s="1">
        <f t="shared" si="19"/>
        <v>46098.788194444445</v>
      </c>
      <c r="M447">
        <f t="shared" si="20"/>
        <v>1773773700</v>
      </c>
    </row>
    <row r="448" spans="1:13" x14ac:dyDescent="0.55000000000000004">
      <c r="A448">
        <v>1773774003</v>
      </c>
      <c r="B448" t="s">
        <v>6</v>
      </c>
      <c r="C448" t="s">
        <v>7</v>
      </c>
      <c r="D448">
        <v>5005.67</v>
      </c>
      <c r="E448">
        <v>5001.0600000000004</v>
      </c>
      <c r="F448">
        <v>5004.2390100000002</v>
      </c>
      <c r="G448">
        <v>5004.4588100000001</v>
      </c>
      <c r="H448">
        <v>5005.6133399999999</v>
      </c>
      <c r="I448">
        <v>5002.1173900000003</v>
      </c>
      <c r="K448" s="1">
        <f t="shared" si="18"/>
        <v>46098.791701388887</v>
      </c>
      <c r="L448" s="1">
        <f t="shared" si="19"/>
        <v>46098.791666666664</v>
      </c>
      <c r="M448">
        <f t="shared" si="20"/>
        <v>1773774000</v>
      </c>
    </row>
    <row r="449" spans="1:13" x14ac:dyDescent="0.55000000000000004">
      <c r="A449">
        <v>1773774303</v>
      </c>
      <c r="B449" t="s">
        <v>6</v>
      </c>
      <c r="C449" t="s">
        <v>7</v>
      </c>
      <c r="D449">
        <v>5005.58</v>
      </c>
      <c r="E449">
        <v>5002.1899999999996</v>
      </c>
      <c r="F449">
        <v>5003.6102600000004</v>
      </c>
      <c r="G449">
        <v>5004.0345299999999</v>
      </c>
      <c r="H449">
        <v>5004.9958200000001</v>
      </c>
      <c r="I449">
        <v>5001.69535</v>
      </c>
      <c r="K449" s="1">
        <f t="shared" si="18"/>
        <v>46098.795173611114</v>
      </c>
      <c r="L449" s="1">
        <f t="shared" si="19"/>
        <v>46098.795138888891</v>
      </c>
      <c r="M449">
        <f t="shared" si="20"/>
        <v>1773774300</v>
      </c>
    </row>
    <row r="450" spans="1:13" x14ac:dyDescent="0.55000000000000004">
      <c r="A450">
        <v>1773774603</v>
      </c>
      <c r="B450" t="s">
        <v>6</v>
      </c>
      <c r="C450" t="s">
        <v>7</v>
      </c>
      <c r="D450">
        <v>5003.8900000000003</v>
      </c>
      <c r="E450">
        <v>5000.57</v>
      </c>
      <c r="F450">
        <v>5002.7651800000003</v>
      </c>
      <c r="G450">
        <v>5003.3998600000004</v>
      </c>
      <c r="H450">
        <v>5004.1827700000003</v>
      </c>
      <c r="I450">
        <v>5001.0889399999996</v>
      </c>
      <c r="K450" s="1">
        <f t="shared" si="18"/>
        <v>46098.798645833333</v>
      </c>
      <c r="L450" s="1">
        <f t="shared" si="19"/>
        <v>46098.798611111109</v>
      </c>
      <c r="M450">
        <f t="shared" si="20"/>
        <v>1773774600</v>
      </c>
    </row>
    <row r="451" spans="1:13" x14ac:dyDescent="0.55000000000000004">
      <c r="A451">
        <v>1773774903</v>
      </c>
      <c r="B451" t="s">
        <v>6</v>
      </c>
      <c r="C451" t="s">
        <v>7</v>
      </c>
      <c r="D451">
        <v>5002.6499999999996</v>
      </c>
      <c r="E451">
        <v>5000.41</v>
      </c>
      <c r="F451">
        <v>5001.83925</v>
      </c>
      <c r="G451">
        <v>5002.6195500000003</v>
      </c>
      <c r="H451">
        <v>5003.2829899999997</v>
      </c>
      <c r="I451">
        <v>5000.3595100000002</v>
      </c>
      <c r="K451" s="1">
        <f t="shared" ref="K451:K500" si="21">(A451/86400)+25569</f>
        <v>46098.802118055552</v>
      </c>
      <c r="L451" s="1">
        <f t="shared" ref="L451:L500" si="22">CEILING(INT(K451*1440)/1440*288,1)/288</f>
        <v>46098.802083333336</v>
      </c>
      <c r="M451">
        <f t="shared" ref="M451:M500" si="23">MROUND((L451-25569)*86400,300)</f>
        <v>1773774900</v>
      </c>
    </row>
    <row r="452" spans="1:13" x14ac:dyDescent="0.55000000000000004">
      <c r="A452">
        <v>1773775203</v>
      </c>
      <c r="B452" t="s">
        <v>6</v>
      </c>
      <c r="C452" t="s">
        <v>7</v>
      </c>
      <c r="D452">
        <v>5001.2</v>
      </c>
      <c r="E452">
        <v>4999.13</v>
      </c>
      <c r="F452">
        <v>5000.9808400000002</v>
      </c>
      <c r="G452">
        <v>5001.8001899999999</v>
      </c>
      <c r="H452">
        <v>5002.4304899999997</v>
      </c>
      <c r="I452">
        <v>4999.5862399999996</v>
      </c>
      <c r="K452" s="1">
        <f t="shared" si="21"/>
        <v>46098.805590277778</v>
      </c>
      <c r="L452" s="1">
        <f t="shared" si="22"/>
        <v>46098.805555555555</v>
      </c>
      <c r="M452">
        <f t="shared" si="23"/>
        <v>1773775200</v>
      </c>
    </row>
    <row r="453" spans="1:13" x14ac:dyDescent="0.55000000000000004">
      <c r="A453">
        <v>1773775503</v>
      </c>
      <c r="B453" t="s">
        <v>6</v>
      </c>
      <c r="C453" t="s">
        <v>7</v>
      </c>
      <c r="D453">
        <v>5001.07</v>
      </c>
      <c r="E453">
        <v>4998.25</v>
      </c>
      <c r="F453">
        <v>5000.3294900000001</v>
      </c>
      <c r="G453">
        <v>5001.06484</v>
      </c>
      <c r="H453">
        <v>5001.7786100000003</v>
      </c>
      <c r="I453">
        <v>4998.8914800000002</v>
      </c>
      <c r="K453" s="1">
        <f t="shared" si="21"/>
        <v>46098.809062500004</v>
      </c>
      <c r="L453" s="1">
        <f t="shared" si="22"/>
        <v>46098.809027777781</v>
      </c>
      <c r="M453">
        <f t="shared" si="23"/>
        <v>1773775500</v>
      </c>
    </row>
    <row r="454" spans="1:13" x14ac:dyDescent="0.55000000000000004">
      <c r="A454">
        <v>1773775803</v>
      </c>
      <c r="B454" t="s">
        <v>6</v>
      </c>
      <c r="C454" t="s">
        <v>7</v>
      </c>
      <c r="D454">
        <v>5000.8500000000004</v>
      </c>
      <c r="E454">
        <v>4996.58</v>
      </c>
      <c r="F454">
        <v>5000.0060000000003</v>
      </c>
      <c r="G454">
        <v>5000.5354200000002</v>
      </c>
      <c r="H454">
        <v>5001.4336400000002</v>
      </c>
      <c r="I454">
        <v>4998.3944700000002</v>
      </c>
      <c r="K454" s="1">
        <f t="shared" si="21"/>
        <v>46098.812534722223</v>
      </c>
      <c r="L454" s="1">
        <f t="shared" si="22"/>
        <v>46098.8125</v>
      </c>
      <c r="M454">
        <f t="shared" si="23"/>
        <v>1773775800</v>
      </c>
    </row>
    <row r="455" spans="1:13" x14ac:dyDescent="0.55000000000000004">
      <c r="A455">
        <v>1773776103</v>
      </c>
      <c r="B455" t="s">
        <v>6</v>
      </c>
      <c r="C455" t="s">
        <v>7</v>
      </c>
      <c r="D455">
        <v>5001.9399999999996</v>
      </c>
      <c r="E455">
        <v>4999.34</v>
      </c>
      <c r="F455">
        <v>5000.0659400000004</v>
      </c>
      <c r="G455">
        <v>5000.3006800000003</v>
      </c>
      <c r="H455">
        <v>5001.4470000000001</v>
      </c>
      <c r="I455">
        <v>4998.2096099999999</v>
      </c>
      <c r="K455" s="1">
        <f t="shared" si="21"/>
        <v>46098.816006944442</v>
      </c>
      <c r="L455" s="1">
        <f t="shared" si="22"/>
        <v>46098.815972222219</v>
      </c>
      <c r="M455">
        <f t="shared" si="23"/>
        <v>1773776100</v>
      </c>
    </row>
    <row r="456" spans="1:13" x14ac:dyDescent="0.55000000000000004">
      <c r="A456">
        <v>1773776403</v>
      </c>
      <c r="B456" t="s">
        <v>6</v>
      </c>
      <c r="C456" t="s">
        <v>7</v>
      </c>
      <c r="D456">
        <v>5003.84</v>
      </c>
      <c r="E456">
        <v>5000.13</v>
      </c>
      <c r="F456">
        <v>5000.4643599999999</v>
      </c>
      <c r="G456">
        <v>5000.3825200000001</v>
      </c>
      <c r="H456">
        <v>5001.7852800000001</v>
      </c>
      <c r="I456">
        <v>4998.3121300000003</v>
      </c>
      <c r="K456" s="1">
        <f t="shared" si="21"/>
        <v>46098.819479166668</v>
      </c>
      <c r="L456" s="1">
        <f t="shared" si="22"/>
        <v>46098.819444444445</v>
      </c>
      <c r="M456">
        <f t="shared" si="23"/>
        <v>1773776400</v>
      </c>
    </row>
    <row r="457" spans="1:13" x14ac:dyDescent="0.55000000000000004">
      <c r="A457">
        <v>1773776703</v>
      </c>
      <c r="B457" t="s">
        <v>6</v>
      </c>
      <c r="C457" t="s">
        <v>7</v>
      </c>
      <c r="D457">
        <v>5003.3500000000004</v>
      </c>
      <c r="E457">
        <v>4999.1000000000004</v>
      </c>
      <c r="F457">
        <v>5001.1046100000003</v>
      </c>
      <c r="G457">
        <v>5000.7435699999996</v>
      </c>
      <c r="H457">
        <v>5002.3440099999998</v>
      </c>
      <c r="I457">
        <v>4998.6830200000004</v>
      </c>
      <c r="K457" s="1">
        <f t="shared" si="21"/>
        <v>46098.822951388887</v>
      </c>
      <c r="L457" s="1">
        <f t="shared" si="22"/>
        <v>46098.822916666664</v>
      </c>
      <c r="M457">
        <f t="shared" si="23"/>
        <v>1773776700</v>
      </c>
    </row>
    <row r="458" spans="1:13" x14ac:dyDescent="0.55000000000000004">
      <c r="A458">
        <v>1773777003</v>
      </c>
      <c r="B458" t="s">
        <v>6</v>
      </c>
      <c r="C458" t="s">
        <v>7</v>
      </c>
      <c r="D458">
        <v>5002.3</v>
      </c>
      <c r="E458">
        <v>4999.4399999999996</v>
      </c>
      <c r="F458">
        <v>5001.8823599999996</v>
      </c>
      <c r="G458">
        <v>5001.31297</v>
      </c>
      <c r="H458">
        <v>5003.0336500000003</v>
      </c>
      <c r="I458">
        <v>4999.3075799999997</v>
      </c>
      <c r="K458" s="1">
        <f t="shared" si="21"/>
        <v>46098.826423611114</v>
      </c>
      <c r="L458" s="1">
        <f t="shared" si="22"/>
        <v>46098.826388888891</v>
      </c>
      <c r="M458">
        <f t="shared" si="23"/>
        <v>1773777000</v>
      </c>
    </row>
    <row r="459" spans="1:13" x14ac:dyDescent="0.55000000000000004">
      <c r="A459">
        <v>1773777303</v>
      </c>
      <c r="B459" t="s">
        <v>6</v>
      </c>
      <c r="C459" t="s">
        <v>7</v>
      </c>
      <c r="D459">
        <v>5001.68</v>
      </c>
      <c r="E459">
        <v>4998.3100000000004</v>
      </c>
      <c r="F459">
        <v>5002.6738100000002</v>
      </c>
      <c r="G459">
        <v>5001.9933899999996</v>
      </c>
      <c r="H459">
        <v>5003.7537199999997</v>
      </c>
      <c r="I459">
        <v>5000.1032999999998</v>
      </c>
      <c r="K459" s="1">
        <f t="shared" si="21"/>
        <v>46098.829895833333</v>
      </c>
      <c r="L459" s="1">
        <f t="shared" si="22"/>
        <v>46098.829861111109</v>
      </c>
      <c r="M459">
        <f t="shared" si="23"/>
        <v>1773777300</v>
      </c>
    </row>
    <row r="460" spans="1:13" x14ac:dyDescent="0.55000000000000004">
      <c r="A460">
        <v>1773777603</v>
      </c>
      <c r="B460" t="s">
        <v>6</v>
      </c>
      <c r="C460" t="s">
        <v>7</v>
      </c>
      <c r="D460">
        <v>5003.88</v>
      </c>
      <c r="E460">
        <v>5000.04</v>
      </c>
      <c r="F460">
        <v>5003.4079099999999</v>
      </c>
      <c r="G460">
        <v>5002.7006499999998</v>
      </c>
      <c r="H460">
        <v>5004.4090699999997</v>
      </c>
      <c r="I460">
        <v>5001.00965</v>
      </c>
      <c r="K460" s="1">
        <f t="shared" si="21"/>
        <v>46098.833368055552</v>
      </c>
      <c r="L460" s="1">
        <f t="shared" si="22"/>
        <v>46098.833333333336</v>
      </c>
      <c r="M460">
        <f t="shared" si="23"/>
        <v>1773777600</v>
      </c>
    </row>
    <row r="461" spans="1:13" x14ac:dyDescent="0.55000000000000004">
      <c r="A461">
        <v>1773777903</v>
      </c>
      <c r="B461" t="s">
        <v>6</v>
      </c>
      <c r="C461" t="s">
        <v>7</v>
      </c>
      <c r="D461">
        <v>5006.3500000000004</v>
      </c>
      <c r="E461">
        <v>5003.38</v>
      </c>
      <c r="F461">
        <v>5003.9185500000003</v>
      </c>
      <c r="G461">
        <v>5003.3095999999996</v>
      </c>
      <c r="H461">
        <v>5004.8700600000002</v>
      </c>
      <c r="I461">
        <v>5001.8848399999997</v>
      </c>
      <c r="K461" s="1">
        <f t="shared" si="21"/>
        <v>46098.836840277778</v>
      </c>
      <c r="L461" s="1">
        <f t="shared" si="22"/>
        <v>46098.836805555555</v>
      </c>
      <c r="M461">
        <f t="shared" si="23"/>
        <v>1773777900</v>
      </c>
    </row>
    <row r="462" spans="1:13" x14ac:dyDescent="0.55000000000000004">
      <c r="A462">
        <v>1773778203</v>
      </c>
      <c r="B462" t="s">
        <v>6</v>
      </c>
      <c r="C462" t="s">
        <v>7</v>
      </c>
      <c r="D462">
        <v>5005.76</v>
      </c>
      <c r="E462">
        <v>5003.4399999999996</v>
      </c>
      <c r="F462">
        <v>5004.1473400000004</v>
      </c>
      <c r="G462">
        <v>5003.72847</v>
      </c>
      <c r="H462">
        <v>5005.0545499999998</v>
      </c>
      <c r="I462">
        <v>5002.5644000000002</v>
      </c>
      <c r="K462" s="1">
        <f t="shared" si="21"/>
        <v>46098.840312500004</v>
      </c>
      <c r="L462" s="1">
        <f t="shared" si="22"/>
        <v>46098.840277777781</v>
      </c>
      <c r="M462">
        <f t="shared" si="23"/>
        <v>1773778200</v>
      </c>
    </row>
    <row r="463" spans="1:13" x14ac:dyDescent="0.55000000000000004">
      <c r="A463">
        <v>1773778503</v>
      </c>
      <c r="B463" t="s">
        <v>6</v>
      </c>
      <c r="C463" t="s">
        <v>7</v>
      </c>
      <c r="D463">
        <v>5004.82</v>
      </c>
      <c r="E463">
        <v>5002.95</v>
      </c>
      <c r="F463">
        <v>5004.1846299999997</v>
      </c>
      <c r="G463">
        <v>5003.9565499999999</v>
      </c>
      <c r="H463">
        <v>5005.0195700000004</v>
      </c>
      <c r="I463">
        <v>5003.0097699999997</v>
      </c>
      <c r="K463" s="1">
        <f t="shared" si="21"/>
        <v>46098.843784722223</v>
      </c>
      <c r="L463" s="1">
        <f t="shared" si="22"/>
        <v>46098.84375</v>
      </c>
      <c r="M463">
        <f t="shared" si="23"/>
        <v>1773778500</v>
      </c>
    </row>
    <row r="464" spans="1:13" x14ac:dyDescent="0.55000000000000004">
      <c r="A464">
        <v>1773778803</v>
      </c>
      <c r="B464" t="s">
        <v>6</v>
      </c>
      <c r="C464" t="s">
        <v>7</v>
      </c>
      <c r="D464">
        <v>5004.6000000000004</v>
      </c>
      <c r="E464">
        <v>5002.17</v>
      </c>
      <c r="F464">
        <v>5004.0776699999997</v>
      </c>
      <c r="G464">
        <v>5004.0171099999998</v>
      </c>
      <c r="H464">
        <v>5004.8780399999996</v>
      </c>
      <c r="I464">
        <v>5003.2285300000003</v>
      </c>
      <c r="K464" s="1">
        <f t="shared" si="21"/>
        <v>46098.847256944442</v>
      </c>
      <c r="L464" s="1">
        <f t="shared" si="22"/>
        <v>46098.847222222219</v>
      </c>
      <c r="M464">
        <f t="shared" si="23"/>
        <v>1773778800</v>
      </c>
    </row>
    <row r="465" spans="1:13" x14ac:dyDescent="0.55000000000000004">
      <c r="A465">
        <v>1773779103</v>
      </c>
      <c r="B465" t="s">
        <v>6</v>
      </c>
      <c r="C465" t="s">
        <v>7</v>
      </c>
      <c r="D465">
        <v>5004.07</v>
      </c>
      <c r="E465">
        <v>5002.1499999999996</v>
      </c>
      <c r="F465">
        <v>5003.9483600000003</v>
      </c>
      <c r="G465">
        <v>5003.9827299999997</v>
      </c>
      <c r="H465">
        <v>5004.7260999999999</v>
      </c>
      <c r="I465">
        <v>5003.2586499999998</v>
      </c>
      <c r="K465" s="1">
        <f t="shared" si="21"/>
        <v>46098.850729166668</v>
      </c>
      <c r="L465" s="1">
        <f t="shared" si="22"/>
        <v>46098.850694444445</v>
      </c>
      <c r="M465">
        <f t="shared" si="23"/>
        <v>1773779100</v>
      </c>
    </row>
    <row r="466" spans="1:13" x14ac:dyDescent="0.55000000000000004">
      <c r="A466">
        <v>1773779403</v>
      </c>
      <c r="B466" t="s">
        <v>6</v>
      </c>
      <c r="C466" t="s">
        <v>7</v>
      </c>
      <c r="D466">
        <v>5005.34</v>
      </c>
      <c r="E466">
        <v>5003.99</v>
      </c>
      <c r="F466">
        <v>5003.8187799999996</v>
      </c>
      <c r="G466">
        <v>5003.9007600000004</v>
      </c>
      <c r="H466">
        <v>5004.6492099999996</v>
      </c>
      <c r="I466">
        <v>5003.1378599999998</v>
      </c>
      <c r="K466" s="1">
        <f t="shared" si="21"/>
        <v>46098.854201388887</v>
      </c>
      <c r="L466" s="1">
        <f t="shared" si="22"/>
        <v>46098.854166666664</v>
      </c>
      <c r="M466">
        <f t="shared" si="23"/>
        <v>1773779400</v>
      </c>
    </row>
    <row r="467" spans="1:13" x14ac:dyDescent="0.55000000000000004">
      <c r="A467">
        <v>1773779703</v>
      </c>
      <c r="B467" t="s">
        <v>6</v>
      </c>
      <c r="C467" t="s">
        <v>7</v>
      </c>
      <c r="D467">
        <v>5004.6000000000004</v>
      </c>
      <c r="E467">
        <v>5003.09</v>
      </c>
      <c r="F467">
        <v>5003.6926100000001</v>
      </c>
      <c r="G467">
        <v>5003.7966800000004</v>
      </c>
      <c r="H467">
        <v>5004.6442900000002</v>
      </c>
      <c r="I467">
        <v>5002.8721100000002</v>
      </c>
      <c r="K467" s="1">
        <f t="shared" si="21"/>
        <v>46098.857673611114</v>
      </c>
      <c r="L467" s="1">
        <f t="shared" si="22"/>
        <v>46098.857638888891</v>
      </c>
      <c r="M467">
        <f t="shared" si="23"/>
        <v>1773779700</v>
      </c>
    </row>
    <row r="468" spans="1:13" x14ac:dyDescent="0.55000000000000004">
      <c r="A468">
        <v>1773780003</v>
      </c>
      <c r="B468" t="s">
        <v>6</v>
      </c>
      <c r="C468" t="s">
        <v>7</v>
      </c>
      <c r="D468">
        <v>5004.13</v>
      </c>
      <c r="E468">
        <v>5003.21</v>
      </c>
      <c r="F468">
        <v>5003.5815199999997</v>
      </c>
      <c r="G468">
        <v>5003.6890999999996</v>
      </c>
      <c r="H468">
        <v>5004.7157999999999</v>
      </c>
      <c r="I468">
        <v>5002.5139399999998</v>
      </c>
      <c r="K468" s="1">
        <f t="shared" si="21"/>
        <v>46098.861145833333</v>
      </c>
      <c r="L468" s="1">
        <f t="shared" si="22"/>
        <v>46098.861111111109</v>
      </c>
      <c r="M468">
        <f t="shared" si="23"/>
        <v>1773780000</v>
      </c>
    </row>
    <row r="469" spans="1:13" x14ac:dyDescent="0.55000000000000004">
      <c r="A469">
        <v>1773780303</v>
      </c>
      <c r="B469" t="s">
        <v>6</v>
      </c>
      <c r="C469" t="s">
        <v>7</v>
      </c>
      <c r="D469">
        <v>5005.6099999999997</v>
      </c>
      <c r="E469">
        <v>5002.79</v>
      </c>
      <c r="F469">
        <v>5003.4697399999995</v>
      </c>
      <c r="G469">
        <v>5003.57942</v>
      </c>
      <c r="H469">
        <v>5004.8385200000002</v>
      </c>
      <c r="I469">
        <v>5002.0995199999998</v>
      </c>
      <c r="K469" s="1">
        <f t="shared" si="21"/>
        <v>46098.864618055552</v>
      </c>
      <c r="L469" s="1">
        <f t="shared" si="22"/>
        <v>46098.864583333336</v>
      </c>
      <c r="M469">
        <f t="shared" si="23"/>
        <v>1773780300</v>
      </c>
    </row>
    <row r="470" spans="1:13" x14ac:dyDescent="0.55000000000000004">
      <c r="A470">
        <v>1773780603</v>
      </c>
      <c r="B470" t="s">
        <v>6</v>
      </c>
      <c r="C470" t="s">
        <v>7</v>
      </c>
      <c r="D470">
        <v>5004.1000000000004</v>
      </c>
      <c r="E470">
        <v>5001.6099999999997</v>
      </c>
      <c r="F470">
        <v>5003.34566</v>
      </c>
      <c r="G470">
        <v>5003.4625400000004</v>
      </c>
      <c r="H470">
        <v>5004.9241599999996</v>
      </c>
      <c r="I470">
        <v>5001.6768099999999</v>
      </c>
      <c r="K470" s="1">
        <f t="shared" si="21"/>
        <v>46098.868090277778</v>
      </c>
      <c r="L470" s="1">
        <f t="shared" si="22"/>
        <v>46098.868055555555</v>
      </c>
      <c r="M470">
        <f t="shared" si="23"/>
        <v>1773780600</v>
      </c>
    </row>
    <row r="471" spans="1:13" x14ac:dyDescent="0.55000000000000004">
      <c r="A471">
        <v>1773780903</v>
      </c>
      <c r="B471" t="s">
        <v>6</v>
      </c>
      <c r="C471" t="s">
        <v>7</v>
      </c>
      <c r="D471">
        <v>5005.78</v>
      </c>
      <c r="E471">
        <v>5001.5</v>
      </c>
      <c r="F471">
        <v>5003.1980899999999</v>
      </c>
      <c r="G471">
        <v>5003.33032</v>
      </c>
      <c r="H471">
        <v>5004.9578099999999</v>
      </c>
      <c r="I471">
        <v>5001.2941300000002</v>
      </c>
      <c r="K471" s="1">
        <f t="shared" si="21"/>
        <v>46098.871562500004</v>
      </c>
      <c r="L471" s="1">
        <f t="shared" si="22"/>
        <v>46098.871527777781</v>
      </c>
      <c r="M471">
        <f t="shared" si="23"/>
        <v>1773780900</v>
      </c>
    </row>
    <row r="472" spans="1:13" x14ac:dyDescent="0.55000000000000004">
      <c r="A472">
        <v>1773784803</v>
      </c>
      <c r="B472" t="s">
        <v>6</v>
      </c>
      <c r="C472" t="s">
        <v>7</v>
      </c>
      <c r="D472">
        <v>5005.88</v>
      </c>
      <c r="E472">
        <v>5000.3900000000003</v>
      </c>
      <c r="F472">
        <v>5002.9045699999997</v>
      </c>
      <c r="G472">
        <v>5003.11744</v>
      </c>
      <c r="H472">
        <v>5004.8427899999997</v>
      </c>
      <c r="I472">
        <v>5000.9613499999996</v>
      </c>
      <c r="K472" s="1">
        <f t="shared" si="21"/>
        <v>46098.916701388887</v>
      </c>
      <c r="L472" s="1">
        <f t="shared" si="22"/>
        <v>46098.916666666664</v>
      </c>
      <c r="M472">
        <f t="shared" si="23"/>
        <v>1773784800</v>
      </c>
    </row>
    <row r="473" spans="1:13" x14ac:dyDescent="0.55000000000000004">
      <c r="A473">
        <v>1773785103</v>
      </c>
      <c r="B473" t="s">
        <v>6</v>
      </c>
      <c r="C473" t="s">
        <v>7</v>
      </c>
      <c r="D473">
        <v>5002.1899999999996</v>
      </c>
      <c r="E473">
        <v>4997.71</v>
      </c>
      <c r="F473">
        <v>5002.5079900000001</v>
      </c>
      <c r="G473">
        <v>5002.8127199999999</v>
      </c>
      <c r="H473">
        <v>5004.5609999999997</v>
      </c>
      <c r="I473">
        <v>5000.6409800000001</v>
      </c>
      <c r="K473" s="1">
        <f t="shared" si="21"/>
        <v>46098.920173611114</v>
      </c>
      <c r="L473" s="1">
        <f t="shared" si="22"/>
        <v>46098.920138888891</v>
      </c>
      <c r="M473">
        <f t="shared" si="23"/>
        <v>1773785100</v>
      </c>
    </row>
    <row r="474" spans="1:13" x14ac:dyDescent="0.55000000000000004">
      <c r="A474">
        <v>1773785403</v>
      </c>
      <c r="B474" t="s">
        <v>6</v>
      </c>
      <c r="C474" t="s">
        <v>7</v>
      </c>
      <c r="D474">
        <v>5004.01</v>
      </c>
      <c r="E474">
        <v>5000.78</v>
      </c>
      <c r="F474">
        <v>5002.0090499999997</v>
      </c>
      <c r="G474">
        <v>5002.4108900000001</v>
      </c>
      <c r="H474">
        <v>5004.1529099999998</v>
      </c>
      <c r="I474">
        <v>5000.3285900000001</v>
      </c>
      <c r="K474" s="1">
        <f t="shared" si="21"/>
        <v>46098.923645833333</v>
      </c>
      <c r="L474" s="1">
        <f t="shared" si="22"/>
        <v>46098.923611111109</v>
      </c>
      <c r="M474">
        <f t="shared" si="23"/>
        <v>1773785400</v>
      </c>
    </row>
    <row r="475" spans="1:13" x14ac:dyDescent="0.55000000000000004">
      <c r="A475">
        <v>1773785703</v>
      </c>
      <c r="B475" t="s">
        <v>6</v>
      </c>
      <c r="C475" t="s">
        <v>7</v>
      </c>
      <c r="D475">
        <v>5005.13</v>
      </c>
      <c r="E475">
        <v>5000.3599999999997</v>
      </c>
      <c r="F475">
        <v>5001.4078900000004</v>
      </c>
      <c r="G475">
        <v>5001.9093899999998</v>
      </c>
      <c r="H475">
        <v>5003.6196399999999</v>
      </c>
      <c r="I475">
        <v>4999.9483200000004</v>
      </c>
      <c r="K475" s="1">
        <f t="shared" si="21"/>
        <v>46098.927118055552</v>
      </c>
      <c r="L475" s="1">
        <f t="shared" si="22"/>
        <v>46098.927083333336</v>
      </c>
      <c r="M475">
        <f t="shared" si="23"/>
        <v>1773785700</v>
      </c>
    </row>
    <row r="476" spans="1:13" x14ac:dyDescent="0.55000000000000004">
      <c r="A476">
        <v>1773786003</v>
      </c>
      <c r="B476" t="s">
        <v>6</v>
      </c>
      <c r="C476" t="s">
        <v>7</v>
      </c>
      <c r="D476">
        <v>5002.76</v>
      </c>
      <c r="E476">
        <v>5000.93</v>
      </c>
      <c r="F476">
        <v>5000.7620100000004</v>
      </c>
      <c r="G476">
        <v>5001.3356999999996</v>
      </c>
      <c r="H476">
        <v>5002.9835599999997</v>
      </c>
      <c r="I476">
        <v>4999.4746500000001</v>
      </c>
      <c r="K476" s="1">
        <f t="shared" si="21"/>
        <v>46098.930590277778</v>
      </c>
      <c r="L476" s="1">
        <f t="shared" si="22"/>
        <v>46098.930555555555</v>
      </c>
      <c r="M476">
        <f t="shared" si="23"/>
        <v>1773786000</v>
      </c>
    </row>
    <row r="477" spans="1:13" x14ac:dyDescent="0.55000000000000004">
      <c r="A477">
        <v>1773786303</v>
      </c>
      <c r="B477" t="s">
        <v>6</v>
      </c>
      <c r="C477" t="s">
        <v>7</v>
      </c>
      <c r="D477">
        <v>5002.74</v>
      </c>
      <c r="E477">
        <v>5001.5600000000004</v>
      </c>
      <c r="F477">
        <v>5000.1151300000001</v>
      </c>
      <c r="G477">
        <v>5000.72541</v>
      </c>
      <c r="H477">
        <v>5002.3404499999997</v>
      </c>
      <c r="I477">
        <v>4998.8938799999996</v>
      </c>
      <c r="K477" s="1">
        <f t="shared" si="21"/>
        <v>46098.934062500004</v>
      </c>
      <c r="L477" s="1">
        <f t="shared" si="22"/>
        <v>46098.934027777781</v>
      </c>
      <c r="M477">
        <f t="shared" si="23"/>
        <v>1773786300</v>
      </c>
    </row>
    <row r="478" spans="1:13" x14ac:dyDescent="0.55000000000000004">
      <c r="A478">
        <v>1773786603</v>
      </c>
      <c r="B478" t="s">
        <v>6</v>
      </c>
      <c r="C478" t="s">
        <v>7</v>
      </c>
      <c r="D478">
        <v>5002.09</v>
      </c>
      <c r="E478">
        <v>4997.29</v>
      </c>
      <c r="F478">
        <v>4999.5318500000003</v>
      </c>
      <c r="G478">
        <v>5000.1286300000002</v>
      </c>
      <c r="H478">
        <v>5001.7660500000002</v>
      </c>
      <c r="I478">
        <v>4998.23794</v>
      </c>
      <c r="K478" s="1">
        <f t="shared" si="21"/>
        <v>46098.937534722223</v>
      </c>
      <c r="L478" s="1">
        <f t="shared" si="22"/>
        <v>46098.9375</v>
      </c>
      <c r="M478">
        <f t="shared" si="23"/>
        <v>1773786600</v>
      </c>
    </row>
    <row r="479" spans="1:13" x14ac:dyDescent="0.55000000000000004">
      <c r="A479">
        <v>1773786903</v>
      </c>
      <c r="B479" t="s">
        <v>6</v>
      </c>
      <c r="C479" t="s">
        <v>7</v>
      </c>
      <c r="D479">
        <v>5000.2299999999996</v>
      </c>
      <c r="E479">
        <v>4997.3500000000004</v>
      </c>
      <c r="F479">
        <v>4999.1327199999996</v>
      </c>
      <c r="G479">
        <v>4999.6306800000002</v>
      </c>
      <c r="H479">
        <v>5001.3368099999998</v>
      </c>
      <c r="I479">
        <v>4997.6437100000003</v>
      </c>
      <c r="K479" s="1">
        <f t="shared" si="21"/>
        <v>46098.941006944442</v>
      </c>
      <c r="L479" s="1">
        <f t="shared" si="22"/>
        <v>46098.940972222219</v>
      </c>
      <c r="M479">
        <f t="shared" si="23"/>
        <v>1773786900</v>
      </c>
    </row>
    <row r="480" spans="1:13" x14ac:dyDescent="0.55000000000000004">
      <c r="A480">
        <v>1773787203</v>
      </c>
      <c r="B480" t="s">
        <v>6</v>
      </c>
      <c r="C480" t="s">
        <v>7</v>
      </c>
      <c r="D480">
        <v>5000.04</v>
      </c>
      <c r="E480">
        <v>4996.1000000000004</v>
      </c>
      <c r="F480">
        <v>4998.9384799999998</v>
      </c>
      <c r="G480">
        <v>4999.2845799999996</v>
      </c>
      <c r="H480">
        <v>5001.1225400000003</v>
      </c>
      <c r="I480">
        <v>4997.1929099999998</v>
      </c>
      <c r="K480" s="1">
        <f t="shared" si="21"/>
        <v>46098.944479166668</v>
      </c>
      <c r="L480" s="1">
        <f t="shared" si="22"/>
        <v>46098.944444444445</v>
      </c>
      <c r="M480">
        <f t="shared" si="23"/>
        <v>1773787200</v>
      </c>
    </row>
    <row r="481" spans="1:13" x14ac:dyDescent="0.55000000000000004">
      <c r="A481">
        <v>1773787503</v>
      </c>
      <c r="B481" t="s">
        <v>6</v>
      </c>
      <c r="C481" t="s">
        <v>7</v>
      </c>
      <c r="D481">
        <v>5001.1899999999996</v>
      </c>
      <c r="E481">
        <v>4993.4399999999996</v>
      </c>
      <c r="F481">
        <v>4999.0086600000004</v>
      </c>
      <c r="G481">
        <v>4999.1466200000004</v>
      </c>
      <c r="H481">
        <v>5001.1338699999997</v>
      </c>
      <c r="I481">
        <v>4996.9826999999996</v>
      </c>
      <c r="K481" s="1">
        <f t="shared" si="21"/>
        <v>46098.947951388887</v>
      </c>
      <c r="L481" s="1">
        <f t="shared" si="22"/>
        <v>46098.947916666664</v>
      </c>
      <c r="M481">
        <f t="shared" si="23"/>
        <v>1773787500</v>
      </c>
    </row>
    <row r="482" spans="1:13" x14ac:dyDescent="0.55000000000000004">
      <c r="A482">
        <v>1773787803</v>
      </c>
      <c r="B482" t="s">
        <v>6</v>
      </c>
      <c r="C482" t="s">
        <v>7</v>
      </c>
      <c r="D482">
        <v>5003.55</v>
      </c>
      <c r="E482">
        <v>4998.55</v>
      </c>
      <c r="F482">
        <v>4999.2470400000002</v>
      </c>
      <c r="G482">
        <v>4999.1968299999999</v>
      </c>
      <c r="H482">
        <v>5001.3140999999996</v>
      </c>
      <c r="I482">
        <v>4997.09998</v>
      </c>
      <c r="K482" s="1">
        <f t="shared" si="21"/>
        <v>46098.951423611114</v>
      </c>
      <c r="L482" s="1">
        <f t="shared" si="22"/>
        <v>46098.951388888891</v>
      </c>
      <c r="M482">
        <f t="shared" si="23"/>
        <v>1773787800</v>
      </c>
    </row>
    <row r="483" spans="1:13" x14ac:dyDescent="0.55000000000000004">
      <c r="A483">
        <v>1773788103</v>
      </c>
      <c r="B483" t="s">
        <v>6</v>
      </c>
      <c r="C483" t="s">
        <v>7</v>
      </c>
      <c r="D483">
        <v>5000.4399999999996</v>
      </c>
      <c r="E483">
        <v>4998.3100000000004</v>
      </c>
      <c r="F483">
        <v>4999.6112800000001</v>
      </c>
      <c r="G483">
        <v>4999.4040599999998</v>
      </c>
      <c r="H483">
        <v>5001.5506500000001</v>
      </c>
      <c r="I483">
        <v>4997.4489000000003</v>
      </c>
      <c r="K483" s="1">
        <f t="shared" si="21"/>
        <v>46098.954895833333</v>
      </c>
      <c r="L483" s="1">
        <f t="shared" si="22"/>
        <v>46098.954861111109</v>
      </c>
      <c r="M483">
        <f t="shared" si="23"/>
        <v>1773788100</v>
      </c>
    </row>
    <row r="484" spans="1:13" x14ac:dyDescent="0.55000000000000004">
      <c r="A484">
        <v>1773788403</v>
      </c>
      <c r="B484" t="s">
        <v>6</v>
      </c>
      <c r="C484" t="s">
        <v>7</v>
      </c>
      <c r="D484">
        <v>5002.29</v>
      </c>
      <c r="E484">
        <v>4999.45</v>
      </c>
      <c r="F484">
        <v>5000.0094099999997</v>
      </c>
      <c r="G484">
        <v>4999.7067299999999</v>
      </c>
      <c r="H484">
        <v>5001.8193899999997</v>
      </c>
      <c r="I484">
        <v>4997.9778800000004</v>
      </c>
      <c r="K484" s="1">
        <f t="shared" si="21"/>
        <v>46098.958368055552</v>
      </c>
      <c r="L484" s="1">
        <f t="shared" si="22"/>
        <v>46098.958333333336</v>
      </c>
      <c r="M484">
        <f t="shared" si="23"/>
        <v>1773788400</v>
      </c>
    </row>
    <row r="485" spans="1:13" x14ac:dyDescent="0.55000000000000004">
      <c r="A485">
        <v>1773788703</v>
      </c>
      <c r="B485" t="s">
        <v>6</v>
      </c>
      <c r="C485" t="s">
        <v>7</v>
      </c>
      <c r="D485">
        <v>5002.87</v>
      </c>
      <c r="E485">
        <v>4999.21</v>
      </c>
      <c r="F485">
        <v>5000.32942</v>
      </c>
      <c r="G485">
        <v>5000.0180799999998</v>
      </c>
      <c r="H485">
        <v>5002.0132599999997</v>
      </c>
      <c r="I485">
        <v>4998.5837000000001</v>
      </c>
      <c r="K485" s="1">
        <f t="shared" si="21"/>
        <v>46098.961840277778</v>
      </c>
      <c r="L485" s="1">
        <f t="shared" si="22"/>
        <v>46098.961805555555</v>
      </c>
      <c r="M485">
        <f t="shared" si="23"/>
        <v>1773788700</v>
      </c>
    </row>
    <row r="486" spans="1:13" x14ac:dyDescent="0.55000000000000004">
      <c r="A486">
        <v>1773789003</v>
      </c>
      <c r="B486" t="s">
        <v>6</v>
      </c>
      <c r="C486" t="s">
        <v>7</v>
      </c>
      <c r="D486">
        <v>5001.01</v>
      </c>
      <c r="E486">
        <v>4998.8599999999997</v>
      </c>
      <c r="F486">
        <v>5000.5524800000003</v>
      </c>
      <c r="G486">
        <v>5000.2852800000001</v>
      </c>
      <c r="H486">
        <v>5002.0721299999996</v>
      </c>
      <c r="I486">
        <v>4999.1727700000001</v>
      </c>
      <c r="K486" s="1">
        <f t="shared" si="21"/>
        <v>46098.965312500004</v>
      </c>
      <c r="L486" s="1">
        <f t="shared" si="22"/>
        <v>46098.965277777781</v>
      </c>
      <c r="M486">
        <f t="shared" si="23"/>
        <v>1773789000</v>
      </c>
    </row>
    <row r="487" spans="1:13" x14ac:dyDescent="0.55000000000000004">
      <c r="A487">
        <v>1773789303</v>
      </c>
      <c r="B487" t="s">
        <v>6</v>
      </c>
      <c r="C487" t="s">
        <v>7</v>
      </c>
      <c r="D487">
        <v>5001.5600000000004</v>
      </c>
      <c r="E487">
        <v>4999.18</v>
      </c>
      <c r="F487">
        <v>5000.7024700000002</v>
      </c>
      <c r="G487">
        <v>5000.4938700000002</v>
      </c>
      <c r="H487">
        <v>5002.0352199999998</v>
      </c>
      <c r="I487">
        <v>4999.6798699999999</v>
      </c>
      <c r="K487" s="1">
        <f t="shared" si="21"/>
        <v>46098.968784722223</v>
      </c>
      <c r="L487" s="1">
        <f t="shared" si="22"/>
        <v>46098.96875</v>
      </c>
      <c r="M487">
        <f t="shared" si="23"/>
        <v>1773789300</v>
      </c>
    </row>
    <row r="488" spans="1:13" x14ac:dyDescent="0.55000000000000004">
      <c r="A488">
        <v>1773789603</v>
      </c>
      <c r="B488" t="s">
        <v>6</v>
      </c>
      <c r="C488" t="s">
        <v>7</v>
      </c>
      <c r="D488">
        <v>5001.5</v>
      </c>
      <c r="E488">
        <v>5000.37</v>
      </c>
      <c r="F488">
        <v>5000.7863100000004</v>
      </c>
      <c r="G488">
        <v>5000.6400899999999</v>
      </c>
      <c r="H488">
        <v>5001.9417899999999</v>
      </c>
      <c r="I488">
        <v>5000.0677800000003</v>
      </c>
      <c r="K488" s="1">
        <f t="shared" si="21"/>
        <v>46098.972256944442</v>
      </c>
      <c r="L488" s="1">
        <f t="shared" si="22"/>
        <v>46098.972222222219</v>
      </c>
      <c r="M488">
        <f t="shared" si="23"/>
        <v>1773789600</v>
      </c>
    </row>
    <row r="489" spans="1:13" x14ac:dyDescent="0.55000000000000004">
      <c r="A489">
        <v>1773789903</v>
      </c>
      <c r="B489" t="s">
        <v>6</v>
      </c>
      <c r="C489" t="s">
        <v>7</v>
      </c>
      <c r="D489">
        <v>5001.21</v>
      </c>
      <c r="E489">
        <v>4999.0600000000004</v>
      </c>
      <c r="F489">
        <v>5000.8829999999998</v>
      </c>
      <c r="G489">
        <v>5000.7615400000004</v>
      </c>
      <c r="H489">
        <v>5001.8774800000001</v>
      </c>
      <c r="I489">
        <v>5000.3149899999999</v>
      </c>
      <c r="K489" s="1">
        <f t="shared" si="21"/>
        <v>46098.975729166668</v>
      </c>
      <c r="L489" s="1">
        <f t="shared" si="22"/>
        <v>46098.975694444445</v>
      </c>
      <c r="M489">
        <f t="shared" si="23"/>
        <v>1773789900</v>
      </c>
    </row>
    <row r="490" spans="1:13" x14ac:dyDescent="0.55000000000000004">
      <c r="A490">
        <v>1773790203</v>
      </c>
      <c r="B490" t="s">
        <v>6</v>
      </c>
      <c r="C490" t="s">
        <v>7</v>
      </c>
      <c r="D490">
        <v>5003.6899999999996</v>
      </c>
      <c r="E490">
        <v>5000.01</v>
      </c>
      <c r="F490">
        <v>5001.0881399999998</v>
      </c>
      <c r="G490">
        <v>5000.9248399999997</v>
      </c>
      <c r="H490">
        <v>5001.9448499999999</v>
      </c>
      <c r="I490">
        <v>5000.5133900000001</v>
      </c>
      <c r="K490" s="1">
        <f t="shared" si="21"/>
        <v>46098.979201388887</v>
      </c>
      <c r="L490" s="1">
        <f t="shared" si="22"/>
        <v>46098.979166666664</v>
      </c>
      <c r="M490">
        <f t="shared" si="23"/>
        <v>1773790200</v>
      </c>
    </row>
    <row r="491" spans="1:13" x14ac:dyDescent="0.55000000000000004">
      <c r="A491">
        <v>1773790503</v>
      </c>
      <c r="B491" t="s">
        <v>6</v>
      </c>
      <c r="C491" t="s">
        <v>7</v>
      </c>
      <c r="D491">
        <v>5002.71</v>
      </c>
      <c r="E491">
        <v>5001.3999999999996</v>
      </c>
      <c r="F491">
        <v>5001.3860999999997</v>
      </c>
      <c r="G491">
        <v>5001.1554699999997</v>
      </c>
      <c r="H491">
        <v>5002.1379200000001</v>
      </c>
      <c r="I491">
        <v>5000.7079400000002</v>
      </c>
      <c r="K491" s="1">
        <f t="shared" si="21"/>
        <v>46098.982673611114</v>
      </c>
      <c r="L491" s="1">
        <f t="shared" si="22"/>
        <v>46098.982638888891</v>
      </c>
      <c r="M491">
        <f t="shared" si="23"/>
        <v>1773790500</v>
      </c>
    </row>
    <row r="492" spans="1:13" x14ac:dyDescent="0.55000000000000004">
      <c r="A492">
        <v>1773790803</v>
      </c>
      <c r="B492" t="s">
        <v>6</v>
      </c>
      <c r="C492" t="s">
        <v>7</v>
      </c>
      <c r="D492">
        <v>5002.93</v>
      </c>
      <c r="E492">
        <v>5001.3999999999996</v>
      </c>
      <c r="F492">
        <v>5001.8705300000001</v>
      </c>
      <c r="G492">
        <v>5001.5129999999999</v>
      </c>
      <c r="H492">
        <v>5002.5381200000002</v>
      </c>
      <c r="I492">
        <v>5000.9242800000002</v>
      </c>
      <c r="K492" s="1">
        <f t="shared" si="21"/>
        <v>46098.986145833333</v>
      </c>
      <c r="L492" s="1">
        <f t="shared" si="22"/>
        <v>46098.986111111109</v>
      </c>
      <c r="M492">
        <f t="shared" si="23"/>
        <v>1773790800</v>
      </c>
    </row>
    <row r="493" spans="1:13" x14ac:dyDescent="0.55000000000000004">
      <c r="A493">
        <v>1773791103</v>
      </c>
      <c r="B493" t="s">
        <v>6</v>
      </c>
      <c r="C493" t="s">
        <v>7</v>
      </c>
      <c r="D493">
        <v>5002.54</v>
      </c>
      <c r="E493">
        <v>5001.3500000000004</v>
      </c>
      <c r="F493">
        <v>5002.5784999999996</v>
      </c>
      <c r="G493">
        <v>5002.0457500000002</v>
      </c>
      <c r="H493">
        <v>5003.1958000000004</v>
      </c>
      <c r="I493">
        <v>5001.2489100000003</v>
      </c>
      <c r="K493" s="1">
        <f t="shared" si="21"/>
        <v>46098.989618055552</v>
      </c>
      <c r="L493" s="1">
        <f t="shared" si="22"/>
        <v>46098.989583333336</v>
      </c>
      <c r="M493">
        <f t="shared" si="23"/>
        <v>1773791100</v>
      </c>
    </row>
    <row r="494" spans="1:13" x14ac:dyDescent="0.55000000000000004">
      <c r="A494">
        <v>1773791403</v>
      </c>
      <c r="B494" t="s">
        <v>6</v>
      </c>
      <c r="C494" t="s">
        <v>7</v>
      </c>
      <c r="D494">
        <v>5003.01</v>
      </c>
      <c r="E494">
        <v>5001.62</v>
      </c>
      <c r="F494">
        <v>5003.5688099999998</v>
      </c>
      <c r="G494">
        <v>5002.80728</v>
      </c>
      <c r="H494">
        <v>5004.1816600000002</v>
      </c>
      <c r="I494">
        <v>5001.7713700000004</v>
      </c>
      <c r="K494" s="1">
        <f t="shared" si="21"/>
        <v>46098.993090277778</v>
      </c>
      <c r="L494" s="1">
        <f t="shared" si="22"/>
        <v>46098.993055555555</v>
      </c>
      <c r="M494">
        <f t="shared" si="23"/>
        <v>1773791400</v>
      </c>
    </row>
    <row r="495" spans="1:13" x14ac:dyDescent="0.55000000000000004">
      <c r="A495">
        <v>1773791703</v>
      </c>
      <c r="B495" t="s">
        <v>6</v>
      </c>
      <c r="C495" t="s">
        <v>7</v>
      </c>
      <c r="D495">
        <v>5003.09</v>
      </c>
      <c r="E495">
        <v>5002.22</v>
      </c>
      <c r="F495">
        <v>5004.8191100000004</v>
      </c>
      <c r="G495">
        <v>5003.8131899999998</v>
      </c>
      <c r="H495">
        <v>5005.5158000000001</v>
      </c>
      <c r="I495">
        <v>5002.5518000000002</v>
      </c>
      <c r="K495" s="1">
        <f t="shared" si="21"/>
        <v>46098.996562500004</v>
      </c>
      <c r="L495" s="1">
        <f t="shared" si="22"/>
        <v>46098.996527777781</v>
      </c>
      <c r="M495">
        <f t="shared" si="23"/>
        <v>1773791700</v>
      </c>
    </row>
    <row r="496" spans="1:13" x14ac:dyDescent="0.55000000000000004">
      <c r="A496">
        <v>1773792003</v>
      </c>
      <c r="B496" t="s">
        <v>6</v>
      </c>
      <c r="C496" t="s">
        <v>7</v>
      </c>
      <c r="D496">
        <v>5007.5</v>
      </c>
      <c r="E496">
        <v>5001.53</v>
      </c>
      <c r="F496">
        <v>5006.3290299999999</v>
      </c>
      <c r="G496">
        <v>5005.0711099999999</v>
      </c>
      <c r="H496">
        <v>5007.2364799999996</v>
      </c>
      <c r="I496">
        <v>5003.5940000000001</v>
      </c>
      <c r="K496" s="1">
        <f t="shared" si="21"/>
        <v>46099.000034722223</v>
      </c>
      <c r="L496" s="1">
        <f t="shared" si="22"/>
        <v>46099</v>
      </c>
      <c r="M496">
        <f t="shared" si="23"/>
        <v>1773792000</v>
      </c>
    </row>
    <row r="497" spans="1:13" x14ac:dyDescent="0.55000000000000004">
      <c r="A497">
        <v>1773792303</v>
      </c>
      <c r="B497" t="s">
        <v>6</v>
      </c>
      <c r="C497" t="s">
        <v>7</v>
      </c>
      <c r="D497">
        <v>5012.38</v>
      </c>
      <c r="E497">
        <v>5006.71</v>
      </c>
      <c r="F497">
        <v>5007.8218699999998</v>
      </c>
      <c r="G497">
        <v>5006.4464900000003</v>
      </c>
      <c r="H497">
        <v>5009.0640100000001</v>
      </c>
      <c r="I497">
        <v>5004.9575000000004</v>
      </c>
      <c r="K497" s="1">
        <f t="shared" si="21"/>
        <v>46099.003506944442</v>
      </c>
      <c r="L497" s="1">
        <f t="shared" si="22"/>
        <v>46099.003472222219</v>
      </c>
      <c r="M497">
        <f t="shared" si="23"/>
        <v>1773792300</v>
      </c>
    </row>
    <row r="498" spans="1:13" x14ac:dyDescent="0.55000000000000004">
      <c r="A498">
        <v>1773792603</v>
      </c>
      <c r="B498" t="s">
        <v>6</v>
      </c>
      <c r="C498" t="s">
        <v>7</v>
      </c>
      <c r="D498">
        <v>5012.32</v>
      </c>
      <c r="E498">
        <v>5009.29</v>
      </c>
      <c r="F498">
        <v>5008.6684500000001</v>
      </c>
      <c r="G498">
        <v>5007.5574699999997</v>
      </c>
      <c r="H498">
        <v>5010.5084500000003</v>
      </c>
      <c r="I498">
        <v>5006.2259700000004</v>
      </c>
      <c r="K498" s="1">
        <f t="shared" si="21"/>
        <v>46099.006979166668</v>
      </c>
      <c r="L498" s="1">
        <f t="shared" si="22"/>
        <v>46099.006944444445</v>
      </c>
      <c r="M498">
        <f t="shared" si="23"/>
        <v>1773792600</v>
      </c>
    </row>
    <row r="499" spans="1:13" x14ac:dyDescent="0.55000000000000004">
      <c r="A499">
        <v>1773792903</v>
      </c>
      <c r="B499" t="s">
        <v>6</v>
      </c>
      <c r="C499" t="s">
        <v>7</v>
      </c>
      <c r="D499">
        <v>5012.03</v>
      </c>
      <c r="E499">
        <v>5006</v>
      </c>
      <c r="F499">
        <v>5008.7472200000002</v>
      </c>
      <c r="G499">
        <v>5008.1523399999996</v>
      </c>
      <c r="H499">
        <v>5011.3337799999999</v>
      </c>
      <c r="I499">
        <v>5006.8720700000003</v>
      </c>
      <c r="K499" s="1">
        <f t="shared" si="21"/>
        <v>46099.010451388887</v>
      </c>
      <c r="L499" s="1">
        <f t="shared" si="22"/>
        <v>46099.010416666664</v>
      </c>
      <c r="M499">
        <f t="shared" si="23"/>
        <v>1773792900</v>
      </c>
    </row>
    <row r="500" spans="1:13" x14ac:dyDescent="0.55000000000000004">
      <c r="A500">
        <v>1773793203</v>
      </c>
      <c r="B500" t="s">
        <v>6</v>
      </c>
      <c r="C500" t="s">
        <v>7</v>
      </c>
      <c r="D500">
        <v>5007.2</v>
      </c>
      <c r="E500">
        <v>5004.45</v>
      </c>
      <c r="F500">
        <v>5008.2215900000001</v>
      </c>
      <c r="G500">
        <v>5008.1869699999997</v>
      </c>
      <c r="H500">
        <v>5010.9968900000003</v>
      </c>
      <c r="I500">
        <v>5006.9621399999996</v>
      </c>
      <c r="K500" s="1">
        <f t="shared" si="21"/>
        <v>46099.013923611114</v>
      </c>
      <c r="L500" s="1">
        <f t="shared" si="22"/>
        <v>46099.013888888891</v>
      </c>
      <c r="M500">
        <f t="shared" si="23"/>
        <v>1773793200</v>
      </c>
    </row>
  </sheetData>
  <pageMargins left="0.7" right="0.7" top="0.75" bottom="0.75" header="0.3" footer="0.3"/>
  <pageSetup orientation="portrait" horizontalDpi="200" verticalDpi="200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BE158-49EF-46BC-8208-C6C934BA5C06}">
  <sheetPr>
    <tabColor rgb="FF00B0F0"/>
  </sheetPr>
  <dimension ref="A1:K500"/>
  <sheetViews>
    <sheetView tabSelected="1" zoomScale="80" zoomScaleNormal="80" workbookViewId="0">
      <selection activeCell="P32" sqref="P32"/>
    </sheetView>
  </sheetViews>
  <sheetFormatPr defaultRowHeight="14.4" x14ac:dyDescent="0.55000000000000004"/>
  <cols>
    <col min="1" max="1" width="16.9453125" bestFit="1" customWidth="1"/>
    <col min="2" max="2" width="23.15625" bestFit="1" customWidth="1"/>
    <col min="3" max="3" width="7.41796875" bestFit="1" customWidth="1"/>
    <col min="4" max="4" width="12.1015625" bestFit="1" customWidth="1"/>
    <col min="5" max="5" width="9" bestFit="1" customWidth="1"/>
    <col min="6" max="6" width="14.83984375" bestFit="1" customWidth="1"/>
    <col min="7" max="7" width="7.68359375" bestFit="1" customWidth="1"/>
    <col min="8" max="8" width="10.3125" bestFit="1" customWidth="1"/>
    <col min="10" max="10" width="8.1015625" bestFit="1" customWidth="1"/>
    <col min="11" max="11" width="13.62890625" bestFit="1" customWidth="1"/>
  </cols>
  <sheetData>
    <row r="1" spans="1:11" x14ac:dyDescent="0.55000000000000004">
      <c r="A1" s="3" t="str">
        <f>Price!L1</f>
        <v>timestamp_adjusted</v>
      </c>
      <c r="B1" s="3" t="s">
        <v>30</v>
      </c>
      <c r="C1" s="3" t="str">
        <f>Price!B1</f>
        <v>symbol</v>
      </c>
      <c r="D1" s="3" t="s">
        <v>24</v>
      </c>
      <c r="E1" s="3" t="str">
        <f>Price!C1</f>
        <v>timeframe</v>
      </c>
      <c r="F1" s="3" t="s">
        <v>25</v>
      </c>
      <c r="G1" s="3" t="str">
        <f>Price!D1</f>
        <v>close</v>
      </c>
      <c r="H1" s="3" t="s">
        <v>26</v>
      </c>
      <c r="J1" s="3" t="s">
        <v>31</v>
      </c>
      <c r="K1" s="3" t="s">
        <v>32</v>
      </c>
    </row>
    <row r="2" spans="1:11" x14ac:dyDescent="0.55000000000000004">
      <c r="A2">
        <f>Price!L2</f>
        <v>1772025000</v>
      </c>
      <c r="B2" t="b">
        <f>AND(Price!L2=Trendlines!Q2,Price!L2=ZigZag!K2,Price!L2=Dual_Tema!J2,Price!L2=Pinbar!I2,Price!L2=SSA!J2)</f>
        <v>1</v>
      </c>
      <c r="C2" t="str">
        <f>Price!B2</f>
        <v>XAUUSD</v>
      </c>
      <c r="D2" t="b">
        <f>AND(Price!B2=Trendlines!B2,Price!B2=ZigZag!B2,Price!B2=Dual_Tema!B2,Price!B2=Pinbar!B2,Price!B2=SSA!B2)</f>
        <v>1</v>
      </c>
      <c r="E2" t="str">
        <f>Price!C2</f>
        <v>M5</v>
      </c>
      <c r="F2" t="b">
        <f>AND(Price!C2=Trendlines!C2,Price!C2=ZigZag!C2,Price!C2=Dual_Tema!C2,Price!C2=Pinbar!C2,Price!C2=SSA!C2)</f>
        <v>1</v>
      </c>
      <c r="G2">
        <f>Price!D2</f>
        <v>5187.2</v>
      </c>
      <c r="H2" t="b">
        <f>AND(Price!D2=Trendlines!D2,Price!D2=ZigZag!D2,Price!D2=Pinbar!D2,Price!D2=SSA!D2)</f>
        <v>1</v>
      </c>
      <c r="J2" t="b">
        <f>AND(B2=TRUE,D2=TRUE,F2=TRUE,H2=TRUE)</f>
        <v>1</v>
      </c>
      <c r="K2" t="b">
        <f>AND(J2:J500)</f>
        <v>1</v>
      </c>
    </row>
    <row r="3" spans="1:11" x14ac:dyDescent="0.55000000000000004">
      <c r="A3">
        <f>Price!L3</f>
        <v>1772025300</v>
      </c>
      <c r="B3" t="b">
        <f>AND(Price!L3=Trendlines!Q3,Price!L3=ZigZag!K3,Price!L3=Dual_Tema!J3,Price!L3=Pinbar!I3,Price!L3=SSA!J3)</f>
        <v>1</v>
      </c>
      <c r="C3" t="str">
        <f>Price!B3</f>
        <v>XAUUSD</v>
      </c>
      <c r="D3" t="b">
        <f>AND(Price!B3=Trendlines!B3,Price!B3=ZigZag!B3,Price!B3=Dual_Tema!B3,Price!B3=Pinbar!B3,Price!B3=SSA!B3)</f>
        <v>1</v>
      </c>
      <c r="E3" t="str">
        <f>Price!C3</f>
        <v>M5</v>
      </c>
      <c r="F3" t="b">
        <f>AND(Price!C3=Trendlines!C3,Price!C3=ZigZag!C3,Price!C3=Dual_Tema!C3,Price!C3=Pinbar!C3,Price!C3=SSA!C3)</f>
        <v>1</v>
      </c>
      <c r="G3">
        <f>Price!D3</f>
        <v>5187</v>
      </c>
      <c r="H3" t="b">
        <f>AND(Price!D3=Trendlines!D3,Price!D3=ZigZag!D3,Price!D3=Pinbar!D3,Price!D3=SSA!D3)</f>
        <v>1</v>
      </c>
      <c r="J3" t="b">
        <f t="shared" ref="J3:J66" si="0">AND(B3=TRUE,D3=TRUE,F3=TRUE,H3=TRUE)</f>
        <v>1</v>
      </c>
    </row>
    <row r="4" spans="1:11" x14ac:dyDescent="0.55000000000000004">
      <c r="A4">
        <f>Price!L4</f>
        <v>1772025600</v>
      </c>
      <c r="B4" t="b">
        <f>AND(Price!L4=Trendlines!Q4,Price!L4=ZigZag!K4,Price!L4=Dual_Tema!J4,Price!L4=Pinbar!I4,Price!L4=SSA!J4)</f>
        <v>1</v>
      </c>
      <c r="C4" t="str">
        <f>Price!B4</f>
        <v>XAUUSD</v>
      </c>
      <c r="D4" t="b">
        <f>AND(Price!B4=Trendlines!B4,Price!B4=ZigZag!B4,Price!B4=Dual_Tema!B4,Price!B4=Pinbar!B4,Price!B4=SSA!B4)</f>
        <v>1</v>
      </c>
      <c r="E4" t="str">
        <f>Price!C4</f>
        <v>M5</v>
      </c>
      <c r="F4" t="b">
        <f>AND(Price!C4=Trendlines!C4,Price!C4=ZigZag!C4,Price!C4=Dual_Tema!C4,Price!C4=Pinbar!C4,Price!C4=SSA!C4)</f>
        <v>1</v>
      </c>
      <c r="G4">
        <f>Price!D4</f>
        <v>5191.13</v>
      </c>
      <c r="H4" t="b">
        <f>AND(Price!D4=Trendlines!D4,Price!D4=ZigZag!D4,Price!D4=Pinbar!D4,Price!D4=SSA!D4)</f>
        <v>1</v>
      </c>
      <c r="J4" t="b">
        <f t="shared" si="0"/>
        <v>1</v>
      </c>
    </row>
    <row r="5" spans="1:11" x14ac:dyDescent="0.55000000000000004">
      <c r="A5">
        <f>Price!L5</f>
        <v>1772025900</v>
      </c>
      <c r="B5" t="b">
        <f>AND(Price!L5=Trendlines!Q5,Price!L5=ZigZag!K5,Price!L5=Dual_Tema!J5,Price!L5=Pinbar!I5,Price!L5=SSA!J5)</f>
        <v>1</v>
      </c>
      <c r="C5" t="str">
        <f>Price!B5</f>
        <v>XAUUSD</v>
      </c>
      <c r="D5" t="b">
        <f>AND(Price!B5=Trendlines!B5,Price!B5=ZigZag!B5,Price!B5=Dual_Tema!B5,Price!B5=Pinbar!B5,Price!B5=SSA!B5)</f>
        <v>1</v>
      </c>
      <c r="E5" t="str">
        <f>Price!C5</f>
        <v>M5</v>
      </c>
      <c r="F5" t="b">
        <f>AND(Price!C5=Trendlines!C5,Price!C5=ZigZag!C5,Price!C5=Dual_Tema!C5,Price!C5=Pinbar!C5,Price!C5=SSA!C5)</f>
        <v>1</v>
      </c>
      <c r="G5">
        <f>Price!D5</f>
        <v>5188.07</v>
      </c>
      <c r="H5" t="b">
        <f>AND(Price!D5=Trendlines!D5,Price!D5=ZigZag!D5,Price!D5=Pinbar!D5,Price!D5=SSA!D5)</f>
        <v>1</v>
      </c>
      <c r="J5" t="b">
        <f t="shared" si="0"/>
        <v>1</v>
      </c>
    </row>
    <row r="6" spans="1:11" x14ac:dyDescent="0.55000000000000004">
      <c r="A6">
        <f>Price!L6</f>
        <v>1772026200</v>
      </c>
      <c r="B6" t="b">
        <f>AND(Price!L6=Trendlines!Q6,Price!L6=ZigZag!K6,Price!L6=Dual_Tema!J6,Price!L6=Pinbar!I6,Price!L6=SSA!J6)</f>
        <v>1</v>
      </c>
      <c r="C6" t="str">
        <f>Price!B6</f>
        <v>XAUUSD</v>
      </c>
      <c r="D6" t="b">
        <f>AND(Price!B6=Trendlines!B6,Price!B6=ZigZag!B6,Price!B6=Dual_Tema!B6,Price!B6=Pinbar!B6,Price!B6=SSA!B6)</f>
        <v>1</v>
      </c>
      <c r="E6" t="str">
        <f>Price!C6</f>
        <v>M5</v>
      </c>
      <c r="F6" t="b">
        <f>AND(Price!C6=Trendlines!C6,Price!C6=ZigZag!C6,Price!C6=Dual_Tema!C6,Price!C6=Pinbar!C6,Price!C6=SSA!C6)</f>
        <v>1</v>
      </c>
      <c r="G6">
        <f>Price!D6</f>
        <v>5188.16</v>
      </c>
      <c r="H6" t="b">
        <f>AND(Price!D6=Trendlines!D6,Price!D6=ZigZag!D6,Price!D6=Pinbar!D6,Price!D6=SSA!D6)</f>
        <v>1</v>
      </c>
      <c r="J6" t="b">
        <f t="shared" si="0"/>
        <v>1</v>
      </c>
    </row>
    <row r="7" spans="1:11" x14ac:dyDescent="0.55000000000000004">
      <c r="A7">
        <f>Price!L7</f>
        <v>1772026500</v>
      </c>
      <c r="B7" t="b">
        <f>AND(Price!L7=Trendlines!Q7,Price!L7=ZigZag!K7,Price!L7=Dual_Tema!J7,Price!L7=Pinbar!I7,Price!L7=SSA!J7)</f>
        <v>1</v>
      </c>
      <c r="C7" t="str">
        <f>Price!B7</f>
        <v>XAUUSD</v>
      </c>
      <c r="D7" t="b">
        <f>AND(Price!B7=Trendlines!B7,Price!B7=ZigZag!B7,Price!B7=Dual_Tema!B7,Price!B7=Pinbar!B7,Price!B7=SSA!B7)</f>
        <v>1</v>
      </c>
      <c r="E7" t="str">
        <f>Price!C7</f>
        <v>M5</v>
      </c>
      <c r="F7" t="b">
        <f>AND(Price!C7=Trendlines!C7,Price!C7=ZigZag!C7,Price!C7=Dual_Tema!C7,Price!C7=Pinbar!C7,Price!C7=SSA!C7)</f>
        <v>1</v>
      </c>
      <c r="G7">
        <f>Price!D7</f>
        <v>5189.6099999999997</v>
      </c>
      <c r="H7" t="b">
        <f>AND(Price!D7=Trendlines!D7,Price!D7=ZigZag!D7,Price!D7=Pinbar!D7,Price!D7=SSA!D7)</f>
        <v>1</v>
      </c>
      <c r="J7" t="b">
        <f t="shared" si="0"/>
        <v>1</v>
      </c>
    </row>
    <row r="8" spans="1:11" x14ac:dyDescent="0.55000000000000004">
      <c r="A8">
        <f>Price!L8</f>
        <v>1772026800</v>
      </c>
      <c r="B8" t="b">
        <f>AND(Price!L8=Trendlines!Q8,Price!L8=ZigZag!K8,Price!L8=Dual_Tema!J8,Price!L8=Pinbar!I8,Price!L8=SSA!J8)</f>
        <v>1</v>
      </c>
      <c r="C8" t="str">
        <f>Price!B8</f>
        <v>XAUUSD</v>
      </c>
      <c r="D8" t="b">
        <f>AND(Price!B8=Trendlines!B8,Price!B8=ZigZag!B8,Price!B8=Dual_Tema!B8,Price!B8=Pinbar!B8,Price!B8=SSA!B8)</f>
        <v>1</v>
      </c>
      <c r="E8" t="str">
        <f>Price!C8</f>
        <v>M5</v>
      </c>
      <c r="F8" t="b">
        <f>AND(Price!C8=Trendlines!C8,Price!C8=ZigZag!C8,Price!C8=Dual_Tema!C8,Price!C8=Pinbar!C8,Price!C8=SSA!C8)</f>
        <v>1</v>
      </c>
      <c r="G8">
        <f>Price!D8</f>
        <v>5186.84</v>
      </c>
      <c r="H8" t="b">
        <f>AND(Price!D8=Trendlines!D8,Price!D8=ZigZag!D8,Price!D8=Pinbar!D8,Price!D8=SSA!D8)</f>
        <v>1</v>
      </c>
      <c r="J8" t="b">
        <f t="shared" si="0"/>
        <v>1</v>
      </c>
    </row>
    <row r="9" spans="1:11" x14ac:dyDescent="0.55000000000000004">
      <c r="A9">
        <f>Price!L9</f>
        <v>1772027100</v>
      </c>
      <c r="B9" t="b">
        <f>AND(Price!L9=Trendlines!Q9,Price!L9=ZigZag!K9,Price!L9=Dual_Tema!J9,Price!L9=Pinbar!I9,Price!L9=SSA!J9)</f>
        <v>1</v>
      </c>
      <c r="C9" t="str">
        <f>Price!B9</f>
        <v>XAUUSD</v>
      </c>
      <c r="D9" t="b">
        <f>AND(Price!B9=Trendlines!B9,Price!B9=ZigZag!B9,Price!B9=Dual_Tema!B9,Price!B9=Pinbar!B9,Price!B9=SSA!B9)</f>
        <v>1</v>
      </c>
      <c r="E9" t="str">
        <f>Price!C9</f>
        <v>M5</v>
      </c>
      <c r="F9" t="b">
        <f>AND(Price!C9=Trendlines!C9,Price!C9=ZigZag!C9,Price!C9=Dual_Tema!C9,Price!C9=Pinbar!C9,Price!C9=SSA!C9)</f>
        <v>1</v>
      </c>
      <c r="G9">
        <f>Price!D9</f>
        <v>5186.59</v>
      </c>
      <c r="H9" t="b">
        <f>AND(Price!D9=Trendlines!D9,Price!D9=ZigZag!D9,Price!D9=Pinbar!D9,Price!D9=SSA!D9)</f>
        <v>1</v>
      </c>
      <c r="J9" t="b">
        <f t="shared" si="0"/>
        <v>1</v>
      </c>
    </row>
    <row r="10" spans="1:11" x14ac:dyDescent="0.55000000000000004">
      <c r="A10">
        <f>Price!L10</f>
        <v>1772027400</v>
      </c>
      <c r="B10" t="b">
        <f>AND(Price!L10=Trendlines!Q10,Price!L10=ZigZag!K10,Price!L10=Dual_Tema!J10,Price!L10=Pinbar!I10,Price!L10=SSA!J10)</f>
        <v>1</v>
      </c>
      <c r="C10" t="str">
        <f>Price!B10</f>
        <v>XAUUSD</v>
      </c>
      <c r="D10" t="b">
        <f>AND(Price!B10=Trendlines!B10,Price!B10=ZigZag!B10,Price!B10=Dual_Tema!B10,Price!B10=Pinbar!B10,Price!B10=SSA!B10)</f>
        <v>1</v>
      </c>
      <c r="E10" t="str">
        <f>Price!C10</f>
        <v>M5</v>
      </c>
      <c r="F10" t="b">
        <f>AND(Price!C10=Trendlines!C10,Price!C10=ZigZag!C10,Price!C10=Dual_Tema!C10,Price!C10=Pinbar!C10,Price!C10=SSA!C10)</f>
        <v>1</v>
      </c>
      <c r="G10">
        <f>Price!D10</f>
        <v>5186.07</v>
      </c>
      <c r="H10" t="b">
        <f>AND(Price!D10=Trendlines!D10,Price!D10=ZigZag!D10,Price!D10=Pinbar!D10,Price!D10=SSA!D10)</f>
        <v>1</v>
      </c>
      <c r="J10" t="b">
        <f t="shared" si="0"/>
        <v>1</v>
      </c>
    </row>
    <row r="11" spans="1:11" x14ac:dyDescent="0.55000000000000004">
      <c r="A11">
        <f>Price!L11</f>
        <v>1772027700</v>
      </c>
      <c r="B11" t="b">
        <f>AND(Price!L11=Trendlines!Q11,Price!L11=ZigZag!K11,Price!L11=Dual_Tema!J11,Price!L11=Pinbar!I11,Price!L11=SSA!J11)</f>
        <v>1</v>
      </c>
      <c r="C11" t="str">
        <f>Price!B11</f>
        <v>XAUUSD</v>
      </c>
      <c r="D11" t="b">
        <f>AND(Price!B11=Trendlines!B11,Price!B11=ZigZag!B11,Price!B11=Dual_Tema!B11,Price!B11=Pinbar!B11,Price!B11=SSA!B11)</f>
        <v>1</v>
      </c>
      <c r="E11" t="str">
        <f>Price!C11</f>
        <v>M5</v>
      </c>
      <c r="F11" t="b">
        <f>AND(Price!C11=Trendlines!C11,Price!C11=ZigZag!C11,Price!C11=Dual_Tema!C11,Price!C11=Pinbar!C11,Price!C11=SSA!C11)</f>
        <v>1</v>
      </c>
      <c r="G11">
        <f>Price!D11</f>
        <v>5185.2299999999996</v>
      </c>
      <c r="H11" t="b">
        <f>AND(Price!D11=Trendlines!D11,Price!D11=ZigZag!D11,Price!D11=Pinbar!D11,Price!D11=SSA!D11)</f>
        <v>1</v>
      </c>
      <c r="J11" t="b">
        <f t="shared" si="0"/>
        <v>1</v>
      </c>
    </row>
    <row r="12" spans="1:11" x14ac:dyDescent="0.55000000000000004">
      <c r="A12">
        <f>Price!L12</f>
        <v>1772028000</v>
      </c>
      <c r="B12" t="b">
        <f>AND(Price!L12=Trendlines!Q12,Price!L12=ZigZag!K12,Price!L12=Dual_Tema!J12,Price!L12=Pinbar!I12,Price!L12=SSA!J12)</f>
        <v>1</v>
      </c>
      <c r="C12" t="str">
        <f>Price!B12</f>
        <v>XAUUSD</v>
      </c>
      <c r="D12" t="b">
        <f>AND(Price!B12=Trendlines!B12,Price!B12=ZigZag!B12,Price!B12=Dual_Tema!B12,Price!B12=Pinbar!B12,Price!B12=SSA!B12)</f>
        <v>1</v>
      </c>
      <c r="E12" t="str">
        <f>Price!C12</f>
        <v>M5</v>
      </c>
      <c r="F12" t="b">
        <f>AND(Price!C12=Trendlines!C12,Price!C12=ZigZag!C12,Price!C12=Dual_Tema!C12,Price!C12=Pinbar!C12,Price!C12=SSA!C12)</f>
        <v>1</v>
      </c>
      <c r="G12">
        <f>Price!D12</f>
        <v>5187.18</v>
      </c>
      <c r="H12" t="b">
        <f>AND(Price!D12=Trendlines!D12,Price!D12=ZigZag!D12,Price!D12=Pinbar!D12,Price!D12=SSA!D12)</f>
        <v>1</v>
      </c>
      <c r="J12" t="b">
        <f t="shared" si="0"/>
        <v>1</v>
      </c>
    </row>
    <row r="13" spans="1:11" x14ac:dyDescent="0.55000000000000004">
      <c r="A13">
        <f>Price!L13</f>
        <v>1772028300</v>
      </c>
      <c r="B13" t="b">
        <f>AND(Price!L13=Trendlines!Q13,Price!L13=ZigZag!K13,Price!L13=Dual_Tema!J13,Price!L13=Pinbar!I13,Price!L13=SSA!J13)</f>
        <v>1</v>
      </c>
      <c r="C13" t="str">
        <f>Price!B13</f>
        <v>XAUUSD</v>
      </c>
      <c r="D13" t="b">
        <f>AND(Price!B13=Trendlines!B13,Price!B13=ZigZag!B13,Price!B13=Dual_Tema!B13,Price!B13=Pinbar!B13,Price!B13=SSA!B13)</f>
        <v>1</v>
      </c>
      <c r="E13" t="str">
        <f>Price!C13</f>
        <v>M5</v>
      </c>
      <c r="F13" t="b">
        <f>AND(Price!C13=Trendlines!C13,Price!C13=ZigZag!C13,Price!C13=Dual_Tema!C13,Price!C13=Pinbar!C13,Price!C13=SSA!C13)</f>
        <v>1</v>
      </c>
      <c r="G13">
        <f>Price!D13</f>
        <v>5189.99</v>
      </c>
      <c r="H13" t="b">
        <f>AND(Price!D13=Trendlines!D13,Price!D13=ZigZag!D13,Price!D13=Pinbar!D13,Price!D13=SSA!D13)</f>
        <v>1</v>
      </c>
      <c r="J13" t="b">
        <f t="shared" si="0"/>
        <v>1</v>
      </c>
    </row>
    <row r="14" spans="1:11" x14ac:dyDescent="0.55000000000000004">
      <c r="A14">
        <f>Price!L14</f>
        <v>1772028600</v>
      </c>
      <c r="B14" t="b">
        <f>AND(Price!L14=Trendlines!Q14,Price!L14=ZigZag!K14,Price!L14=Dual_Tema!J14,Price!L14=Pinbar!I14,Price!L14=SSA!J14)</f>
        <v>1</v>
      </c>
      <c r="C14" t="str">
        <f>Price!B14</f>
        <v>XAUUSD</v>
      </c>
      <c r="D14" t="b">
        <f>AND(Price!B14=Trendlines!B14,Price!B14=ZigZag!B14,Price!B14=Dual_Tema!B14,Price!B14=Pinbar!B14,Price!B14=SSA!B14)</f>
        <v>1</v>
      </c>
      <c r="E14" t="str">
        <f>Price!C14</f>
        <v>M5</v>
      </c>
      <c r="F14" t="b">
        <f>AND(Price!C14=Trendlines!C14,Price!C14=ZigZag!C14,Price!C14=Dual_Tema!C14,Price!C14=Pinbar!C14,Price!C14=SSA!C14)</f>
        <v>1</v>
      </c>
      <c r="G14">
        <f>Price!D14</f>
        <v>5185.4399999999996</v>
      </c>
      <c r="H14" t="b">
        <f>AND(Price!D14=Trendlines!D14,Price!D14=ZigZag!D14,Price!D14=Pinbar!D14,Price!D14=SSA!D14)</f>
        <v>1</v>
      </c>
      <c r="J14" t="b">
        <f t="shared" si="0"/>
        <v>1</v>
      </c>
    </row>
    <row r="15" spans="1:11" x14ac:dyDescent="0.55000000000000004">
      <c r="A15">
        <f>Price!L15</f>
        <v>1772028900</v>
      </c>
      <c r="B15" t="b">
        <f>AND(Price!L15=Trendlines!Q15,Price!L15=ZigZag!K15,Price!L15=Dual_Tema!J15,Price!L15=Pinbar!I15,Price!L15=SSA!J15)</f>
        <v>1</v>
      </c>
      <c r="C15" t="str">
        <f>Price!B15</f>
        <v>XAUUSD</v>
      </c>
      <c r="D15" t="b">
        <f>AND(Price!B15=Trendlines!B15,Price!B15=ZigZag!B15,Price!B15=Dual_Tema!B15,Price!B15=Pinbar!B15,Price!B15=SSA!B15)</f>
        <v>1</v>
      </c>
      <c r="E15" t="str">
        <f>Price!C15</f>
        <v>M5</v>
      </c>
      <c r="F15" t="b">
        <f>AND(Price!C15=Trendlines!C15,Price!C15=ZigZag!C15,Price!C15=Dual_Tema!C15,Price!C15=Pinbar!C15,Price!C15=SSA!C15)</f>
        <v>1</v>
      </c>
      <c r="G15">
        <f>Price!D15</f>
        <v>5182.68</v>
      </c>
      <c r="H15" t="b">
        <f>AND(Price!D15=Trendlines!D15,Price!D15=ZigZag!D15,Price!D15=Pinbar!D15,Price!D15=SSA!D15)</f>
        <v>1</v>
      </c>
      <c r="J15" t="b">
        <f t="shared" si="0"/>
        <v>1</v>
      </c>
    </row>
    <row r="16" spans="1:11" x14ac:dyDescent="0.55000000000000004">
      <c r="A16">
        <f>Price!L16</f>
        <v>1772029200</v>
      </c>
      <c r="B16" t="b">
        <f>AND(Price!L16=Trendlines!Q16,Price!L16=ZigZag!K16,Price!L16=Dual_Tema!J16,Price!L16=Pinbar!I16,Price!L16=SSA!J16)</f>
        <v>1</v>
      </c>
      <c r="C16" t="str">
        <f>Price!B16</f>
        <v>XAUUSD</v>
      </c>
      <c r="D16" t="b">
        <f>AND(Price!B16=Trendlines!B16,Price!B16=ZigZag!B16,Price!B16=Dual_Tema!B16,Price!B16=Pinbar!B16,Price!B16=SSA!B16)</f>
        <v>1</v>
      </c>
      <c r="E16" t="str">
        <f>Price!C16</f>
        <v>M5</v>
      </c>
      <c r="F16" t="b">
        <f>AND(Price!C16=Trendlines!C16,Price!C16=ZigZag!C16,Price!C16=Dual_Tema!C16,Price!C16=Pinbar!C16,Price!C16=SSA!C16)</f>
        <v>1</v>
      </c>
      <c r="G16">
        <f>Price!D16</f>
        <v>5181.49</v>
      </c>
      <c r="H16" t="b">
        <f>AND(Price!D16=Trendlines!D16,Price!D16=ZigZag!D16,Price!D16=Pinbar!D16,Price!D16=SSA!D16)</f>
        <v>1</v>
      </c>
      <c r="J16" t="b">
        <f t="shared" si="0"/>
        <v>1</v>
      </c>
    </row>
    <row r="17" spans="1:10" x14ac:dyDescent="0.55000000000000004">
      <c r="A17">
        <f>Price!L17</f>
        <v>1772029500</v>
      </c>
      <c r="B17" t="b">
        <f>AND(Price!L17=Trendlines!Q17,Price!L17=ZigZag!K17,Price!L17=Dual_Tema!J17,Price!L17=Pinbar!I17,Price!L17=SSA!J17)</f>
        <v>1</v>
      </c>
      <c r="C17" t="str">
        <f>Price!B17</f>
        <v>XAUUSD</v>
      </c>
      <c r="D17" t="b">
        <f>AND(Price!B17=Trendlines!B17,Price!B17=ZigZag!B17,Price!B17=Dual_Tema!B17,Price!B17=Pinbar!B17,Price!B17=SSA!B17)</f>
        <v>1</v>
      </c>
      <c r="E17" t="str">
        <f>Price!C17</f>
        <v>M5</v>
      </c>
      <c r="F17" t="b">
        <f>AND(Price!C17=Trendlines!C17,Price!C17=ZigZag!C17,Price!C17=Dual_Tema!C17,Price!C17=Pinbar!C17,Price!C17=SSA!C17)</f>
        <v>1</v>
      </c>
      <c r="G17">
        <f>Price!D17</f>
        <v>5177.91</v>
      </c>
      <c r="H17" t="b">
        <f>AND(Price!D17=Trendlines!D17,Price!D17=ZigZag!D17,Price!D17=Pinbar!D17,Price!D17=SSA!D17)</f>
        <v>1</v>
      </c>
      <c r="J17" t="b">
        <f t="shared" si="0"/>
        <v>1</v>
      </c>
    </row>
    <row r="18" spans="1:10" x14ac:dyDescent="0.55000000000000004">
      <c r="A18">
        <f>Price!L18</f>
        <v>1772029800</v>
      </c>
      <c r="B18" t="b">
        <f>AND(Price!L18=Trendlines!Q18,Price!L18=ZigZag!K18,Price!L18=Dual_Tema!J18,Price!L18=Pinbar!I18,Price!L18=SSA!J18)</f>
        <v>1</v>
      </c>
      <c r="C18" t="str">
        <f>Price!B18</f>
        <v>XAUUSD</v>
      </c>
      <c r="D18" t="b">
        <f>AND(Price!B18=Trendlines!B18,Price!B18=ZigZag!B18,Price!B18=Dual_Tema!B18,Price!B18=Pinbar!B18,Price!B18=SSA!B18)</f>
        <v>1</v>
      </c>
      <c r="E18" t="str">
        <f>Price!C18</f>
        <v>M5</v>
      </c>
      <c r="F18" t="b">
        <f>AND(Price!C18=Trendlines!C18,Price!C18=ZigZag!C18,Price!C18=Dual_Tema!C18,Price!C18=Pinbar!C18,Price!C18=SSA!C18)</f>
        <v>1</v>
      </c>
      <c r="G18">
        <f>Price!D18</f>
        <v>5174.1400000000003</v>
      </c>
      <c r="H18" t="b">
        <f>AND(Price!D18=Trendlines!D18,Price!D18=ZigZag!D18,Price!D18=Pinbar!D18,Price!D18=SSA!D18)</f>
        <v>1</v>
      </c>
      <c r="J18" t="b">
        <f t="shared" si="0"/>
        <v>1</v>
      </c>
    </row>
    <row r="19" spans="1:10" x14ac:dyDescent="0.55000000000000004">
      <c r="A19">
        <f>Price!L19</f>
        <v>1772030100</v>
      </c>
      <c r="B19" t="b">
        <f>AND(Price!L19=Trendlines!Q19,Price!L19=ZigZag!K19,Price!L19=Dual_Tema!J19,Price!L19=Pinbar!I19,Price!L19=SSA!J19)</f>
        <v>1</v>
      </c>
      <c r="C19" t="str">
        <f>Price!B19</f>
        <v>XAUUSD</v>
      </c>
      <c r="D19" t="b">
        <f>AND(Price!B19=Trendlines!B19,Price!B19=ZigZag!B19,Price!B19=Dual_Tema!B19,Price!B19=Pinbar!B19,Price!B19=SSA!B19)</f>
        <v>1</v>
      </c>
      <c r="E19" t="str">
        <f>Price!C19</f>
        <v>M5</v>
      </c>
      <c r="F19" t="b">
        <f>AND(Price!C19=Trendlines!C19,Price!C19=ZigZag!C19,Price!C19=Dual_Tema!C19,Price!C19=Pinbar!C19,Price!C19=SSA!C19)</f>
        <v>1</v>
      </c>
      <c r="G19">
        <f>Price!D19</f>
        <v>5159.7299999999996</v>
      </c>
      <c r="H19" t="b">
        <f>AND(Price!D19=Trendlines!D19,Price!D19=ZigZag!D19,Price!D19=Pinbar!D19,Price!D19=SSA!D19)</f>
        <v>1</v>
      </c>
      <c r="J19" t="b">
        <f t="shared" si="0"/>
        <v>1</v>
      </c>
    </row>
    <row r="20" spans="1:10" x14ac:dyDescent="0.55000000000000004">
      <c r="A20">
        <f>Price!L20</f>
        <v>1772030400</v>
      </c>
      <c r="B20" t="b">
        <f>AND(Price!L20=Trendlines!Q20,Price!L20=ZigZag!K20,Price!L20=Dual_Tema!J20,Price!L20=Pinbar!I20,Price!L20=SSA!J20)</f>
        <v>1</v>
      </c>
      <c r="C20" t="str">
        <f>Price!B20</f>
        <v>XAUUSD</v>
      </c>
      <c r="D20" t="b">
        <f>AND(Price!B20=Trendlines!B20,Price!B20=ZigZag!B20,Price!B20=Dual_Tema!B20,Price!B20=Pinbar!B20,Price!B20=SSA!B20)</f>
        <v>1</v>
      </c>
      <c r="E20" t="str">
        <f>Price!C20</f>
        <v>M5</v>
      </c>
      <c r="F20" t="b">
        <f>AND(Price!C20=Trendlines!C20,Price!C20=ZigZag!C20,Price!C20=Dual_Tema!C20,Price!C20=Pinbar!C20,Price!C20=SSA!C20)</f>
        <v>1</v>
      </c>
      <c r="G20">
        <f>Price!D20</f>
        <v>5174.91</v>
      </c>
      <c r="H20" t="b">
        <f>AND(Price!D20=Trendlines!D20,Price!D20=ZigZag!D20,Price!D20=Pinbar!D20,Price!D20=SSA!D20)</f>
        <v>1</v>
      </c>
      <c r="J20" t="b">
        <f t="shared" si="0"/>
        <v>1</v>
      </c>
    </row>
    <row r="21" spans="1:10" x14ac:dyDescent="0.55000000000000004">
      <c r="A21">
        <f>Price!L21</f>
        <v>1772030700</v>
      </c>
      <c r="B21" t="b">
        <f>AND(Price!L21=Trendlines!Q21,Price!L21=ZigZag!K21,Price!L21=Dual_Tema!J21,Price!L21=Pinbar!I21,Price!L21=SSA!J21)</f>
        <v>1</v>
      </c>
      <c r="C21" t="str">
        <f>Price!B21</f>
        <v>XAUUSD</v>
      </c>
      <c r="D21" t="b">
        <f>AND(Price!B21=Trendlines!B21,Price!B21=ZigZag!B21,Price!B21=Dual_Tema!B21,Price!B21=Pinbar!B21,Price!B21=SSA!B21)</f>
        <v>1</v>
      </c>
      <c r="E21" t="str">
        <f>Price!C21</f>
        <v>M5</v>
      </c>
      <c r="F21" t="b">
        <f>AND(Price!C21=Trendlines!C21,Price!C21=ZigZag!C21,Price!C21=Dual_Tema!C21,Price!C21=Pinbar!C21,Price!C21=SSA!C21)</f>
        <v>1</v>
      </c>
      <c r="G21">
        <f>Price!D21</f>
        <v>5181.79</v>
      </c>
      <c r="H21" t="b">
        <f>AND(Price!D21=Trendlines!D21,Price!D21=ZigZag!D21,Price!D21=Pinbar!D21,Price!D21=SSA!D21)</f>
        <v>1</v>
      </c>
      <c r="J21" t="b">
        <f t="shared" si="0"/>
        <v>1</v>
      </c>
    </row>
    <row r="22" spans="1:10" x14ac:dyDescent="0.55000000000000004">
      <c r="A22">
        <f>Price!L22</f>
        <v>1772031000</v>
      </c>
      <c r="B22" t="b">
        <f>AND(Price!L22=Trendlines!Q22,Price!L22=ZigZag!K22,Price!L22=Dual_Tema!J22,Price!L22=Pinbar!I22,Price!L22=SSA!J22)</f>
        <v>1</v>
      </c>
      <c r="C22" t="str">
        <f>Price!B22</f>
        <v>XAUUSD</v>
      </c>
      <c r="D22" t="b">
        <f>AND(Price!B22=Trendlines!B22,Price!B22=ZigZag!B22,Price!B22=Dual_Tema!B22,Price!B22=Pinbar!B22,Price!B22=SSA!B22)</f>
        <v>1</v>
      </c>
      <c r="E22" t="str">
        <f>Price!C22</f>
        <v>M5</v>
      </c>
      <c r="F22" t="b">
        <f>AND(Price!C22=Trendlines!C22,Price!C22=ZigZag!C22,Price!C22=Dual_Tema!C22,Price!C22=Pinbar!C22,Price!C22=SSA!C22)</f>
        <v>1</v>
      </c>
      <c r="G22">
        <f>Price!D22</f>
        <v>5188.55</v>
      </c>
      <c r="H22" t="b">
        <f>AND(Price!D22=Trendlines!D22,Price!D22=ZigZag!D22,Price!D22=Pinbar!D22,Price!D22=SSA!D22)</f>
        <v>1</v>
      </c>
      <c r="J22" t="b">
        <f t="shared" si="0"/>
        <v>1</v>
      </c>
    </row>
    <row r="23" spans="1:10" x14ac:dyDescent="0.55000000000000004">
      <c r="A23">
        <f>Price!L23</f>
        <v>1772031300</v>
      </c>
      <c r="B23" t="b">
        <f>AND(Price!L23=Trendlines!Q23,Price!L23=ZigZag!K23,Price!L23=Dual_Tema!J23,Price!L23=Pinbar!I23,Price!L23=SSA!J23)</f>
        <v>1</v>
      </c>
      <c r="C23" t="str">
        <f>Price!B23</f>
        <v>XAUUSD</v>
      </c>
      <c r="D23" t="b">
        <f>AND(Price!B23=Trendlines!B23,Price!B23=ZigZag!B23,Price!B23=Dual_Tema!B23,Price!B23=Pinbar!B23,Price!B23=SSA!B23)</f>
        <v>1</v>
      </c>
      <c r="E23" t="str">
        <f>Price!C23</f>
        <v>M5</v>
      </c>
      <c r="F23" t="b">
        <f>AND(Price!C23=Trendlines!C23,Price!C23=ZigZag!C23,Price!C23=Dual_Tema!C23,Price!C23=Pinbar!C23,Price!C23=SSA!C23)</f>
        <v>1</v>
      </c>
      <c r="G23">
        <f>Price!D23</f>
        <v>5191.25</v>
      </c>
      <c r="H23" t="b">
        <f>AND(Price!D23=Trendlines!D23,Price!D23=ZigZag!D23,Price!D23=Pinbar!D23,Price!D23=SSA!D23)</f>
        <v>1</v>
      </c>
      <c r="J23" t="b">
        <f t="shared" si="0"/>
        <v>1</v>
      </c>
    </row>
    <row r="24" spans="1:10" x14ac:dyDescent="0.55000000000000004">
      <c r="A24">
        <f>Price!L24</f>
        <v>1772031600</v>
      </c>
      <c r="B24" t="b">
        <f>AND(Price!L24=Trendlines!Q24,Price!L24=ZigZag!K24,Price!L24=Dual_Tema!J24,Price!L24=Pinbar!I24,Price!L24=SSA!J24)</f>
        <v>1</v>
      </c>
      <c r="C24" t="str">
        <f>Price!B24</f>
        <v>XAUUSD</v>
      </c>
      <c r="D24" t="b">
        <f>AND(Price!B24=Trendlines!B24,Price!B24=ZigZag!B24,Price!B24=Dual_Tema!B24,Price!B24=Pinbar!B24,Price!B24=SSA!B24)</f>
        <v>1</v>
      </c>
      <c r="E24" t="str">
        <f>Price!C24</f>
        <v>M5</v>
      </c>
      <c r="F24" t="b">
        <f>AND(Price!C24=Trendlines!C24,Price!C24=ZigZag!C24,Price!C24=Dual_Tema!C24,Price!C24=Pinbar!C24,Price!C24=SSA!C24)</f>
        <v>1</v>
      </c>
      <c r="G24">
        <f>Price!D24</f>
        <v>5198.6400000000003</v>
      </c>
      <c r="H24" t="b">
        <f>AND(Price!D24=Trendlines!D24,Price!D24=ZigZag!D24,Price!D24=Pinbar!D24,Price!D24=SSA!D24)</f>
        <v>1</v>
      </c>
      <c r="J24" t="b">
        <f t="shared" si="0"/>
        <v>1</v>
      </c>
    </row>
    <row r="25" spans="1:10" x14ac:dyDescent="0.55000000000000004">
      <c r="A25">
        <f>Price!L25</f>
        <v>1772031900</v>
      </c>
      <c r="B25" t="b">
        <f>AND(Price!L25=Trendlines!Q25,Price!L25=ZigZag!K25,Price!L25=Dual_Tema!J25,Price!L25=Pinbar!I25,Price!L25=SSA!J25)</f>
        <v>1</v>
      </c>
      <c r="C25" t="str">
        <f>Price!B25</f>
        <v>XAUUSD</v>
      </c>
      <c r="D25" t="b">
        <f>AND(Price!B25=Trendlines!B25,Price!B25=ZigZag!B25,Price!B25=Dual_Tema!B25,Price!B25=Pinbar!B25,Price!B25=SSA!B25)</f>
        <v>1</v>
      </c>
      <c r="E25" t="str">
        <f>Price!C25</f>
        <v>M5</v>
      </c>
      <c r="F25" t="b">
        <f>AND(Price!C25=Trendlines!C25,Price!C25=ZigZag!C25,Price!C25=Dual_Tema!C25,Price!C25=Pinbar!C25,Price!C25=SSA!C25)</f>
        <v>1</v>
      </c>
      <c r="G25">
        <f>Price!D25</f>
        <v>5195.8900000000003</v>
      </c>
      <c r="H25" t="b">
        <f>AND(Price!D25=Trendlines!D25,Price!D25=ZigZag!D25,Price!D25=Pinbar!D25,Price!D25=SSA!D25)</f>
        <v>1</v>
      </c>
      <c r="J25" t="b">
        <f t="shared" si="0"/>
        <v>1</v>
      </c>
    </row>
    <row r="26" spans="1:10" x14ac:dyDescent="0.55000000000000004">
      <c r="A26">
        <f>Price!L26</f>
        <v>1772032200</v>
      </c>
      <c r="B26" t="b">
        <f>AND(Price!L26=Trendlines!Q26,Price!L26=ZigZag!K26,Price!L26=Dual_Tema!J26,Price!L26=Pinbar!I26,Price!L26=SSA!J26)</f>
        <v>1</v>
      </c>
      <c r="C26" t="str">
        <f>Price!B26</f>
        <v>XAUUSD</v>
      </c>
      <c r="D26" t="b">
        <f>AND(Price!B26=Trendlines!B26,Price!B26=ZigZag!B26,Price!B26=Dual_Tema!B26,Price!B26=Pinbar!B26,Price!B26=SSA!B26)</f>
        <v>1</v>
      </c>
      <c r="E26" t="str">
        <f>Price!C26</f>
        <v>M5</v>
      </c>
      <c r="F26" t="b">
        <f>AND(Price!C26=Trendlines!C26,Price!C26=ZigZag!C26,Price!C26=Dual_Tema!C26,Price!C26=Pinbar!C26,Price!C26=SSA!C26)</f>
        <v>1</v>
      </c>
      <c r="G26">
        <f>Price!D26</f>
        <v>5193.17</v>
      </c>
      <c r="H26" t="b">
        <f>AND(Price!D26=Trendlines!D26,Price!D26=ZigZag!D26,Price!D26=Pinbar!D26,Price!D26=SSA!D26)</f>
        <v>1</v>
      </c>
      <c r="J26" t="b">
        <f t="shared" si="0"/>
        <v>1</v>
      </c>
    </row>
    <row r="27" spans="1:10" x14ac:dyDescent="0.55000000000000004">
      <c r="A27">
        <f>Price!L27</f>
        <v>1772032500</v>
      </c>
      <c r="B27" t="b">
        <f>AND(Price!L27=Trendlines!Q27,Price!L27=ZigZag!K27,Price!L27=Dual_Tema!J27,Price!L27=Pinbar!I27,Price!L27=SSA!J27)</f>
        <v>1</v>
      </c>
      <c r="C27" t="str">
        <f>Price!B27</f>
        <v>XAUUSD</v>
      </c>
      <c r="D27" t="b">
        <f>AND(Price!B27=Trendlines!B27,Price!B27=ZigZag!B27,Price!B27=Dual_Tema!B27,Price!B27=Pinbar!B27,Price!B27=SSA!B27)</f>
        <v>1</v>
      </c>
      <c r="E27" t="str">
        <f>Price!C27</f>
        <v>M5</v>
      </c>
      <c r="F27" t="b">
        <f>AND(Price!C27=Trendlines!C27,Price!C27=ZigZag!C27,Price!C27=Dual_Tema!C27,Price!C27=Pinbar!C27,Price!C27=SSA!C27)</f>
        <v>1</v>
      </c>
      <c r="G27">
        <f>Price!D27</f>
        <v>5188.97</v>
      </c>
      <c r="H27" t="b">
        <f>AND(Price!D27=Trendlines!D27,Price!D27=ZigZag!D27,Price!D27=Pinbar!D27,Price!D27=SSA!D27)</f>
        <v>1</v>
      </c>
      <c r="J27" t="b">
        <f t="shared" si="0"/>
        <v>1</v>
      </c>
    </row>
    <row r="28" spans="1:10" x14ac:dyDescent="0.55000000000000004">
      <c r="A28">
        <f>Price!L28</f>
        <v>1772032800</v>
      </c>
      <c r="B28" t="b">
        <f>AND(Price!L28=Trendlines!Q28,Price!L28=ZigZag!K28,Price!L28=Dual_Tema!J28,Price!L28=Pinbar!I28,Price!L28=SSA!J28)</f>
        <v>1</v>
      </c>
      <c r="C28" t="str">
        <f>Price!B28</f>
        <v>XAUUSD</v>
      </c>
      <c r="D28" t="b">
        <f>AND(Price!B28=Trendlines!B28,Price!B28=ZigZag!B28,Price!B28=Dual_Tema!B28,Price!B28=Pinbar!B28,Price!B28=SSA!B28)</f>
        <v>1</v>
      </c>
      <c r="E28" t="str">
        <f>Price!C28</f>
        <v>M5</v>
      </c>
      <c r="F28" t="b">
        <f>AND(Price!C28=Trendlines!C28,Price!C28=ZigZag!C28,Price!C28=Dual_Tema!C28,Price!C28=Pinbar!C28,Price!C28=SSA!C28)</f>
        <v>1</v>
      </c>
      <c r="G28">
        <f>Price!D28</f>
        <v>5185.46</v>
      </c>
      <c r="H28" t="b">
        <f>AND(Price!D28=Trendlines!D28,Price!D28=ZigZag!D28,Price!D28=Pinbar!D28,Price!D28=SSA!D28)</f>
        <v>1</v>
      </c>
      <c r="J28" t="b">
        <f t="shared" si="0"/>
        <v>1</v>
      </c>
    </row>
    <row r="29" spans="1:10" x14ac:dyDescent="0.55000000000000004">
      <c r="A29">
        <f>Price!L29</f>
        <v>1772033100</v>
      </c>
      <c r="B29" t="b">
        <f>AND(Price!L29=Trendlines!Q29,Price!L29=ZigZag!K29,Price!L29=Dual_Tema!J29,Price!L29=Pinbar!I29,Price!L29=SSA!J29)</f>
        <v>1</v>
      </c>
      <c r="C29" t="str">
        <f>Price!B29</f>
        <v>XAUUSD</v>
      </c>
      <c r="D29" t="b">
        <f>AND(Price!B29=Trendlines!B29,Price!B29=ZigZag!B29,Price!B29=Dual_Tema!B29,Price!B29=Pinbar!B29,Price!B29=SSA!B29)</f>
        <v>1</v>
      </c>
      <c r="E29" t="str">
        <f>Price!C29</f>
        <v>M5</v>
      </c>
      <c r="F29" t="b">
        <f>AND(Price!C29=Trendlines!C29,Price!C29=ZigZag!C29,Price!C29=Dual_Tema!C29,Price!C29=Pinbar!C29,Price!C29=SSA!C29)</f>
        <v>1</v>
      </c>
      <c r="G29">
        <f>Price!D29</f>
        <v>5180.33</v>
      </c>
      <c r="H29" t="b">
        <f>AND(Price!D29=Trendlines!D29,Price!D29=ZigZag!D29,Price!D29=Pinbar!D29,Price!D29=SSA!D29)</f>
        <v>1</v>
      </c>
      <c r="J29" t="b">
        <f t="shared" si="0"/>
        <v>1</v>
      </c>
    </row>
    <row r="30" spans="1:10" x14ac:dyDescent="0.55000000000000004">
      <c r="A30">
        <f>Price!L30</f>
        <v>1772033400</v>
      </c>
      <c r="B30" t="b">
        <f>AND(Price!L30=Trendlines!Q30,Price!L30=ZigZag!K30,Price!L30=Dual_Tema!J30,Price!L30=Pinbar!I30,Price!L30=SSA!J30)</f>
        <v>1</v>
      </c>
      <c r="C30" t="str">
        <f>Price!B30</f>
        <v>XAUUSD</v>
      </c>
      <c r="D30" t="b">
        <f>AND(Price!B30=Trendlines!B30,Price!B30=ZigZag!B30,Price!B30=Dual_Tema!B30,Price!B30=Pinbar!B30,Price!B30=SSA!B30)</f>
        <v>1</v>
      </c>
      <c r="E30" t="str">
        <f>Price!C30</f>
        <v>M5</v>
      </c>
      <c r="F30" t="b">
        <f>AND(Price!C30=Trendlines!C30,Price!C30=ZigZag!C30,Price!C30=Dual_Tema!C30,Price!C30=Pinbar!C30,Price!C30=SSA!C30)</f>
        <v>1</v>
      </c>
      <c r="G30">
        <f>Price!D30</f>
        <v>5181.68</v>
      </c>
      <c r="H30" t="b">
        <f>AND(Price!D30=Trendlines!D30,Price!D30=ZigZag!D30,Price!D30=Pinbar!D30,Price!D30=SSA!D30)</f>
        <v>1</v>
      </c>
      <c r="J30" t="b">
        <f t="shared" si="0"/>
        <v>1</v>
      </c>
    </row>
    <row r="31" spans="1:10" x14ac:dyDescent="0.55000000000000004">
      <c r="A31">
        <f>Price!L31</f>
        <v>1772033700</v>
      </c>
      <c r="B31" t="b">
        <f>AND(Price!L31=Trendlines!Q31,Price!L31=ZigZag!K31,Price!L31=Dual_Tema!J31,Price!L31=Pinbar!I31,Price!L31=SSA!J31)</f>
        <v>1</v>
      </c>
      <c r="C31" t="str">
        <f>Price!B31</f>
        <v>XAUUSD</v>
      </c>
      <c r="D31" t="b">
        <f>AND(Price!B31=Trendlines!B31,Price!B31=ZigZag!B31,Price!B31=Dual_Tema!B31,Price!B31=Pinbar!B31,Price!B31=SSA!B31)</f>
        <v>1</v>
      </c>
      <c r="E31" t="str">
        <f>Price!C31</f>
        <v>M5</v>
      </c>
      <c r="F31" t="b">
        <f>AND(Price!C31=Trendlines!C31,Price!C31=ZigZag!C31,Price!C31=Dual_Tema!C31,Price!C31=Pinbar!C31,Price!C31=SSA!C31)</f>
        <v>1</v>
      </c>
      <c r="G31">
        <f>Price!D31</f>
        <v>5187.95</v>
      </c>
      <c r="H31" t="b">
        <f>AND(Price!D31=Trendlines!D31,Price!D31=ZigZag!D31,Price!D31=Pinbar!D31,Price!D31=SSA!D31)</f>
        <v>1</v>
      </c>
      <c r="J31" t="b">
        <f t="shared" si="0"/>
        <v>1</v>
      </c>
    </row>
    <row r="32" spans="1:10" x14ac:dyDescent="0.55000000000000004">
      <c r="A32">
        <f>Price!L32</f>
        <v>1772034000</v>
      </c>
      <c r="B32" t="b">
        <f>AND(Price!L32=Trendlines!Q32,Price!L32=ZigZag!K32,Price!L32=Dual_Tema!J32,Price!L32=Pinbar!I32,Price!L32=SSA!J32)</f>
        <v>1</v>
      </c>
      <c r="C32" t="str">
        <f>Price!B32</f>
        <v>XAUUSD</v>
      </c>
      <c r="D32" t="b">
        <f>AND(Price!B32=Trendlines!B32,Price!B32=ZigZag!B32,Price!B32=Dual_Tema!B32,Price!B32=Pinbar!B32,Price!B32=SSA!B32)</f>
        <v>1</v>
      </c>
      <c r="E32" t="str">
        <f>Price!C32</f>
        <v>M5</v>
      </c>
      <c r="F32" t="b">
        <f>AND(Price!C32=Trendlines!C32,Price!C32=ZigZag!C32,Price!C32=Dual_Tema!C32,Price!C32=Pinbar!C32,Price!C32=SSA!C32)</f>
        <v>1</v>
      </c>
      <c r="G32">
        <f>Price!D32</f>
        <v>5191</v>
      </c>
      <c r="H32" t="b">
        <f>AND(Price!D32=Trendlines!D32,Price!D32=ZigZag!D32,Price!D32=Pinbar!D32,Price!D32=SSA!D32)</f>
        <v>1</v>
      </c>
      <c r="J32" t="b">
        <f t="shared" si="0"/>
        <v>1</v>
      </c>
    </row>
    <row r="33" spans="1:10" x14ac:dyDescent="0.55000000000000004">
      <c r="A33">
        <f>Price!L33</f>
        <v>1772034300</v>
      </c>
      <c r="B33" t="b">
        <f>AND(Price!L33=Trendlines!Q33,Price!L33=ZigZag!K33,Price!L33=Dual_Tema!J33,Price!L33=Pinbar!I33,Price!L33=SSA!J33)</f>
        <v>1</v>
      </c>
      <c r="C33" t="str">
        <f>Price!B33</f>
        <v>XAUUSD</v>
      </c>
      <c r="D33" t="b">
        <f>AND(Price!B33=Trendlines!B33,Price!B33=ZigZag!B33,Price!B33=Dual_Tema!B33,Price!B33=Pinbar!B33,Price!B33=SSA!B33)</f>
        <v>1</v>
      </c>
      <c r="E33" t="str">
        <f>Price!C33</f>
        <v>M5</v>
      </c>
      <c r="F33" t="b">
        <f>AND(Price!C33=Trendlines!C33,Price!C33=ZigZag!C33,Price!C33=Dual_Tema!C33,Price!C33=Pinbar!C33,Price!C33=SSA!C33)</f>
        <v>1</v>
      </c>
      <c r="G33">
        <f>Price!D33</f>
        <v>5197.8999999999996</v>
      </c>
      <c r="H33" t="b">
        <f>AND(Price!D33=Trendlines!D33,Price!D33=ZigZag!D33,Price!D33=Pinbar!D33,Price!D33=SSA!D33)</f>
        <v>1</v>
      </c>
      <c r="J33" t="b">
        <f t="shared" si="0"/>
        <v>1</v>
      </c>
    </row>
    <row r="34" spans="1:10" x14ac:dyDescent="0.55000000000000004">
      <c r="A34">
        <f>Price!L34</f>
        <v>1772034600</v>
      </c>
      <c r="B34" t="b">
        <f>AND(Price!L34=Trendlines!Q34,Price!L34=ZigZag!K34,Price!L34=Dual_Tema!J34,Price!L34=Pinbar!I34,Price!L34=SSA!J34)</f>
        <v>1</v>
      </c>
      <c r="C34" t="str">
        <f>Price!B34</f>
        <v>XAUUSD</v>
      </c>
      <c r="D34" t="b">
        <f>AND(Price!B34=Trendlines!B34,Price!B34=ZigZag!B34,Price!B34=Dual_Tema!B34,Price!B34=Pinbar!B34,Price!B34=SSA!B34)</f>
        <v>1</v>
      </c>
      <c r="E34" t="str">
        <f>Price!C34</f>
        <v>M5</v>
      </c>
      <c r="F34" t="b">
        <f>AND(Price!C34=Trendlines!C34,Price!C34=ZigZag!C34,Price!C34=Dual_Tema!C34,Price!C34=Pinbar!C34,Price!C34=SSA!C34)</f>
        <v>1</v>
      </c>
      <c r="G34">
        <f>Price!D34</f>
        <v>5195.4799999999996</v>
      </c>
      <c r="H34" t="b">
        <f>AND(Price!D34=Trendlines!D34,Price!D34=ZigZag!D34,Price!D34=Pinbar!D34,Price!D34=SSA!D34)</f>
        <v>1</v>
      </c>
      <c r="J34" t="b">
        <f t="shared" si="0"/>
        <v>1</v>
      </c>
    </row>
    <row r="35" spans="1:10" x14ac:dyDescent="0.55000000000000004">
      <c r="A35">
        <f>Price!L35</f>
        <v>1772034900</v>
      </c>
      <c r="B35" t="b">
        <f>AND(Price!L35=Trendlines!Q35,Price!L35=ZigZag!K35,Price!L35=Dual_Tema!J35,Price!L35=Pinbar!I35,Price!L35=SSA!J35)</f>
        <v>1</v>
      </c>
      <c r="C35" t="str">
        <f>Price!B35</f>
        <v>XAUUSD</v>
      </c>
      <c r="D35" t="b">
        <f>AND(Price!B35=Trendlines!B35,Price!B35=ZigZag!B35,Price!B35=Dual_Tema!B35,Price!B35=Pinbar!B35,Price!B35=SSA!B35)</f>
        <v>1</v>
      </c>
      <c r="E35" t="str">
        <f>Price!C35</f>
        <v>M5</v>
      </c>
      <c r="F35" t="b">
        <f>AND(Price!C35=Trendlines!C35,Price!C35=ZigZag!C35,Price!C35=Dual_Tema!C35,Price!C35=Pinbar!C35,Price!C35=SSA!C35)</f>
        <v>1</v>
      </c>
      <c r="G35">
        <f>Price!D35</f>
        <v>5194.5</v>
      </c>
      <c r="H35" t="b">
        <f>AND(Price!D35=Trendlines!D35,Price!D35=ZigZag!D35,Price!D35=Pinbar!D35,Price!D35=SSA!D35)</f>
        <v>1</v>
      </c>
      <c r="J35" t="b">
        <f t="shared" si="0"/>
        <v>1</v>
      </c>
    </row>
    <row r="36" spans="1:10" x14ac:dyDescent="0.55000000000000004">
      <c r="A36">
        <f>Price!L36</f>
        <v>1772035200</v>
      </c>
      <c r="B36" t="b">
        <f>AND(Price!L36=Trendlines!Q36,Price!L36=ZigZag!K36,Price!L36=Dual_Tema!J36,Price!L36=Pinbar!I36,Price!L36=SSA!J36)</f>
        <v>1</v>
      </c>
      <c r="C36" t="str">
        <f>Price!B36</f>
        <v>XAUUSD</v>
      </c>
      <c r="D36" t="b">
        <f>AND(Price!B36=Trendlines!B36,Price!B36=ZigZag!B36,Price!B36=Dual_Tema!B36,Price!B36=Pinbar!B36,Price!B36=SSA!B36)</f>
        <v>1</v>
      </c>
      <c r="E36" t="str">
        <f>Price!C36</f>
        <v>M5</v>
      </c>
      <c r="F36" t="b">
        <f>AND(Price!C36=Trendlines!C36,Price!C36=ZigZag!C36,Price!C36=Dual_Tema!C36,Price!C36=Pinbar!C36,Price!C36=SSA!C36)</f>
        <v>1</v>
      </c>
      <c r="G36">
        <f>Price!D36</f>
        <v>5194.37</v>
      </c>
      <c r="H36" t="b">
        <f>AND(Price!D36=Trendlines!D36,Price!D36=ZigZag!D36,Price!D36=Pinbar!D36,Price!D36=SSA!D36)</f>
        <v>1</v>
      </c>
      <c r="J36" t="b">
        <f t="shared" si="0"/>
        <v>1</v>
      </c>
    </row>
    <row r="37" spans="1:10" x14ac:dyDescent="0.55000000000000004">
      <c r="A37">
        <f>Price!L37</f>
        <v>1772035500</v>
      </c>
      <c r="B37" t="b">
        <f>AND(Price!L37=Trendlines!Q37,Price!L37=ZigZag!K37,Price!L37=Dual_Tema!J37,Price!L37=Pinbar!I37,Price!L37=SSA!J37)</f>
        <v>1</v>
      </c>
      <c r="C37" t="str">
        <f>Price!B37</f>
        <v>XAUUSD</v>
      </c>
      <c r="D37" t="b">
        <f>AND(Price!B37=Trendlines!B37,Price!B37=ZigZag!B37,Price!B37=Dual_Tema!B37,Price!B37=Pinbar!B37,Price!B37=SSA!B37)</f>
        <v>1</v>
      </c>
      <c r="E37" t="str">
        <f>Price!C37</f>
        <v>M5</v>
      </c>
      <c r="F37" t="b">
        <f>AND(Price!C37=Trendlines!C37,Price!C37=ZigZag!C37,Price!C37=Dual_Tema!C37,Price!C37=Pinbar!C37,Price!C37=SSA!C37)</f>
        <v>1</v>
      </c>
      <c r="G37">
        <f>Price!D37</f>
        <v>5191.37</v>
      </c>
      <c r="H37" t="b">
        <f>AND(Price!D37=Trendlines!D37,Price!D37=ZigZag!D37,Price!D37=Pinbar!D37,Price!D37=SSA!D37)</f>
        <v>1</v>
      </c>
      <c r="J37" t="b">
        <f t="shared" si="0"/>
        <v>1</v>
      </c>
    </row>
    <row r="38" spans="1:10" x14ac:dyDescent="0.55000000000000004">
      <c r="A38">
        <f>Price!L38</f>
        <v>1772035800</v>
      </c>
      <c r="B38" t="b">
        <f>AND(Price!L38=Trendlines!Q38,Price!L38=ZigZag!K38,Price!L38=Dual_Tema!J38,Price!L38=Pinbar!I38,Price!L38=SSA!J38)</f>
        <v>1</v>
      </c>
      <c r="C38" t="str">
        <f>Price!B38</f>
        <v>XAUUSD</v>
      </c>
      <c r="D38" t="b">
        <f>AND(Price!B38=Trendlines!B38,Price!B38=ZigZag!B38,Price!B38=Dual_Tema!B38,Price!B38=Pinbar!B38,Price!B38=SSA!B38)</f>
        <v>1</v>
      </c>
      <c r="E38" t="str">
        <f>Price!C38</f>
        <v>M5</v>
      </c>
      <c r="F38" t="b">
        <f>AND(Price!C38=Trendlines!C38,Price!C38=ZigZag!C38,Price!C38=Dual_Tema!C38,Price!C38=Pinbar!C38,Price!C38=SSA!C38)</f>
        <v>1</v>
      </c>
      <c r="G38">
        <f>Price!D38</f>
        <v>5192.5200000000004</v>
      </c>
      <c r="H38" t="b">
        <f>AND(Price!D38=Trendlines!D38,Price!D38=ZigZag!D38,Price!D38=Pinbar!D38,Price!D38=SSA!D38)</f>
        <v>1</v>
      </c>
      <c r="J38" t="b">
        <f t="shared" si="0"/>
        <v>1</v>
      </c>
    </row>
    <row r="39" spans="1:10" x14ac:dyDescent="0.55000000000000004">
      <c r="A39">
        <f>Price!L39</f>
        <v>1772036100</v>
      </c>
      <c r="B39" t="b">
        <f>AND(Price!L39=Trendlines!Q39,Price!L39=ZigZag!K39,Price!L39=Dual_Tema!J39,Price!L39=Pinbar!I39,Price!L39=SSA!J39)</f>
        <v>1</v>
      </c>
      <c r="C39" t="str">
        <f>Price!B39</f>
        <v>XAUUSD</v>
      </c>
      <c r="D39" t="b">
        <f>AND(Price!B39=Trendlines!B39,Price!B39=ZigZag!B39,Price!B39=Dual_Tema!B39,Price!B39=Pinbar!B39,Price!B39=SSA!B39)</f>
        <v>1</v>
      </c>
      <c r="E39" t="str">
        <f>Price!C39</f>
        <v>M5</v>
      </c>
      <c r="F39" t="b">
        <f>AND(Price!C39=Trendlines!C39,Price!C39=ZigZag!C39,Price!C39=Dual_Tema!C39,Price!C39=Pinbar!C39,Price!C39=SSA!C39)</f>
        <v>1</v>
      </c>
      <c r="G39">
        <f>Price!D39</f>
        <v>5197.05</v>
      </c>
      <c r="H39" t="b">
        <f>AND(Price!D39=Trendlines!D39,Price!D39=ZigZag!D39,Price!D39=Pinbar!D39,Price!D39=SSA!D39)</f>
        <v>1</v>
      </c>
      <c r="J39" t="b">
        <f t="shared" si="0"/>
        <v>1</v>
      </c>
    </row>
    <row r="40" spans="1:10" x14ac:dyDescent="0.55000000000000004">
      <c r="A40">
        <f>Price!L40</f>
        <v>1772036400</v>
      </c>
      <c r="B40" t="b">
        <f>AND(Price!L40=Trendlines!Q40,Price!L40=ZigZag!K40,Price!L40=Dual_Tema!J40,Price!L40=Pinbar!I40,Price!L40=SSA!J40)</f>
        <v>1</v>
      </c>
      <c r="C40" t="str">
        <f>Price!B40</f>
        <v>XAUUSD</v>
      </c>
      <c r="D40" t="b">
        <f>AND(Price!B40=Trendlines!B40,Price!B40=ZigZag!B40,Price!B40=Dual_Tema!B40,Price!B40=Pinbar!B40,Price!B40=SSA!B40)</f>
        <v>1</v>
      </c>
      <c r="E40" t="str">
        <f>Price!C40</f>
        <v>M5</v>
      </c>
      <c r="F40" t="b">
        <f>AND(Price!C40=Trendlines!C40,Price!C40=ZigZag!C40,Price!C40=Dual_Tema!C40,Price!C40=Pinbar!C40,Price!C40=SSA!C40)</f>
        <v>1</v>
      </c>
      <c r="G40">
        <f>Price!D40</f>
        <v>5205.29</v>
      </c>
      <c r="H40" t="b">
        <f>AND(Price!D40=Trendlines!D40,Price!D40=ZigZag!D40,Price!D40=Pinbar!D40,Price!D40=SSA!D40)</f>
        <v>1</v>
      </c>
      <c r="J40" t="b">
        <f t="shared" si="0"/>
        <v>1</v>
      </c>
    </row>
    <row r="41" spans="1:10" x14ac:dyDescent="0.55000000000000004">
      <c r="A41">
        <f>Price!L41</f>
        <v>1772036700</v>
      </c>
      <c r="B41" t="b">
        <f>AND(Price!L41=Trendlines!Q41,Price!L41=ZigZag!K41,Price!L41=Dual_Tema!J41,Price!L41=Pinbar!I41,Price!L41=SSA!J41)</f>
        <v>1</v>
      </c>
      <c r="C41" t="str">
        <f>Price!B41</f>
        <v>XAUUSD</v>
      </c>
      <c r="D41" t="b">
        <f>AND(Price!B41=Trendlines!B41,Price!B41=ZigZag!B41,Price!B41=Dual_Tema!B41,Price!B41=Pinbar!B41,Price!B41=SSA!B41)</f>
        <v>1</v>
      </c>
      <c r="E41" t="str">
        <f>Price!C41</f>
        <v>M5</v>
      </c>
      <c r="F41" t="b">
        <f>AND(Price!C41=Trendlines!C41,Price!C41=ZigZag!C41,Price!C41=Dual_Tema!C41,Price!C41=Pinbar!C41,Price!C41=SSA!C41)</f>
        <v>1</v>
      </c>
      <c r="G41">
        <f>Price!D41</f>
        <v>5203.22</v>
      </c>
      <c r="H41" t="b">
        <f>AND(Price!D41=Trendlines!D41,Price!D41=ZigZag!D41,Price!D41=Pinbar!D41,Price!D41=SSA!D41)</f>
        <v>1</v>
      </c>
      <c r="J41" t="b">
        <f t="shared" si="0"/>
        <v>1</v>
      </c>
    </row>
    <row r="42" spans="1:10" x14ac:dyDescent="0.55000000000000004">
      <c r="A42">
        <f>Price!L42</f>
        <v>1772037000</v>
      </c>
      <c r="B42" t="b">
        <f>AND(Price!L42=Trendlines!Q42,Price!L42=ZigZag!K42,Price!L42=Dual_Tema!J42,Price!L42=Pinbar!I42,Price!L42=SSA!J42)</f>
        <v>1</v>
      </c>
      <c r="C42" t="str">
        <f>Price!B42</f>
        <v>XAUUSD</v>
      </c>
      <c r="D42" t="b">
        <f>AND(Price!B42=Trendlines!B42,Price!B42=ZigZag!B42,Price!B42=Dual_Tema!B42,Price!B42=Pinbar!B42,Price!B42=SSA!B42)</f>
        <v>1</v>
      </c>
      <c r="E42" t="str">
        <f>Price!C42</f>
        <v>M5</v>
      </c>
      <c r="F42" t="b">
        <f>AND(Price!C42=Trendlines!C42,Price!C42=ZigZag!C42,Price!C42=Dual_Tema!C42,Price!C42=Pinbar!C42,Price!C42=SSA!C42)</f>
        <v>1</v>
      </c>
      <c r="G42">
        <f>Price!D42</f>
        <v>5206.5600000000004</v>
      </c>
      <c r="H42" t="b">
        <f>AND(Price!D42=Trendlines!D42,Price!D42=ZigZag!D42,Price!D42=Pinbar!D42,Price!D42=SSA!D42)</f>
        <v>1</v>
      </c>
      <c r="J42" t="b">
        <f t="shared" si="0"/>
        <v>1</v>
      </c>
    </row>
    <row r="43" spans="1:10" x14ac:dyDescent="0.55000000000000004">
      <c r="A43">
        <f>Price!L43</f>
        <v>1772037300</v>
      </c>
      <c r="B43" t="b">
        <f>AND(Price!L43=Trendlines!Q43,Price!L43=ZigZag!K43,Price!L43=Dual_Tema!J43,Price!L43=Pinbar!I43,Price!L43=SSA!J43)</f>
        <v>1</v>
      </c>
      <c r="C43" t="str">
        <f>Price!B43</f>
        <v>XAUUSD</v>
      </c>
      <c r="D43" t="b">
        <f>AND(Price!B43=Trendlines!B43,Price!B43=ZigZag!B43,Price!B43=Dual_Tema!B43,Price!B43=Pinbar!B43,Price!B43=SSA!B43)</f>
        <v>1</v>
      </c>
      <c r="E43" t="str">
        <f>Price!C43</f>
        <v>M5</v>
      </c>
      <c r="F43" t="b">
        <f>AND(Price!C43=Trendlines!C43,Price!C43=ZigZag!C43,Price!C43=Dual_Tema!C43,Price!C43=Pinbar!C43,Price!C43=SSA!C43)</f>
        <v>1</v>
      </c>
      <c r="G43">
        <f>Price!D43</f>
        <v>5203.3900000000003</v>
      </c>
      <c r="H43" t="b">
        <f>AND(Price!D43=Trendlines!D43,Price!D43=ZigZag!D43,Price!D43=Pinbar!D43,Price!D43=SSA!D43)</f>
        <v>1</v>
      </c>
      <c r="J43" t="b">
        <f t="shared" si="0"/>
        <v>1</v>
      </c>
    </row>
    <row r="44" spans="1:10" x14ac:dyDescent="0.55000000000000004">
      <c r="A44">
        <f>Price!L44</f>
        <v>1772037600</v>
      </c>
      <c r="B44" t="b">
        <f>AND(Price!L44=Trendlines!Q44,Price!L44=ZigZag!K44,Price!L44=Dual_Tema!J44,Price!L44=Pinbar!I44,Price!L44=SSA!J44)</f>
        <v>1</v>
      </c>
      <c r="C44" t="str">
        <f>Price!B44</f>
        <v>XAUUSD</v>
      </c>
      <c r="D44" t="b">
        <f>AND(Price!B44=Trendlines!B44,Price!B44=ZigZag!B44,Price!B44=Dual_Tema!B44,Price!B44=Pinbar!B44,Price!B44=SSA!B44)</f>
        <v>1</v>
      </c>
      <c r="E44" t="str">
        <f>Price!C44</f>
        <v>M5</v>
      </c>
      <c r="F44" t="b">
        <f>AND(Price!C44=Trendlines!C44,Price!C44=ZigZag!C44,Price!C44=Dual_Tema!C44,Price!C44=Pinbar!C44,Price!C44=SSA!C44)</f>
        <v>1</v>
      </c>
      <c r="G44">
        <f>Price!D44</f>
        <v>5207.51</v>
      </c>
      <c r="H44" t="b">
        <f>AND(Price!D44=Trendlines!D44,Price!D44=ZigZag!D44,Price!D44=Pinbar!D44,Price!D44=SSA!D44)</f>
        <v>1</v>
      </c>
      <c r="J44" t="b">
        <f t="shared" si="0"/>
        <v>1</v>
      </c>
    </row>
    <row r="45" spans="1:10" x14ac:dyDescent="0.55000000000000004">
      <c r="A45">
        <f>Price!L45</f>
        <v>1772037900</v>
      </c>
      <c r="B45" t="b">
        <f>AND(Price!L45=Trendlines!Q45,Price!L45=ZigZag!K45,Price!L45=Dual_Tema!J45,Price!L45=Pinbar!I45,Price!L45=SSA!J45)</f>
        <v>1</v>
      </c>
      <c r="C45" t="str">
        <f>Price!B45</f>
        <v>XAUUSD</v>
      </c>
      <c r="D45" t="b">
        <f>AND(Price!B45=Trendlines!B45,Price!B45=ZigZag!B45,Price!B45=Dual_Tema!B45,Price!B45=Pinbar!B45,Price!B45=SSA!B45)</f>
        <v>1</v>
      </c>
      <c r="E45" t="str">
        <f>Price!C45</f>
        <v>M5</v>
      </c>
      <c r="F45" t="b">
        <f>AND(Price!C45=Trendlines!C45,Price!C45=ZigZag!C45,Price!C45=Dual_Tema!C45,Price!C45=Pinbar!C45,Price!C45=SSA!C45)</f>
        <v>1</v>
      </c>
      <c r="G45">
        <f>Price!D45</f>
        <v>5208.18</v>
      </c>
      <c r="H45" t="b">
        <f>AND(Price!D45=Trendlines!D45,Price!D45=ZigZag!D45,Price!D45=Pinbar!D45,Price!D45=SSA!D45)</f>
        <v>1</v>
      </c>
      <c r="J45" t="b">
        <f t="shared" si="0"/>
        <v>1</v>
      </c>
    </row>
    <row r="46" spans="1:10" x14ac:dyDescent="0.55000000000000004">
      <c r="A46">
        <f>Price!L46</f>
        <v>1772038200</v>
      </c>
      <c r="B46" t="b">
        <f>AND(Price!L46=Trendlines!Q46,Price!L46=ZigZag!K46,Price!L46=Dual_Tema!J46,Price!L46=Pinbar!I46,Price!L46=SSA!J46)</f>
        <v>1</v>
      </c>
      <c r="C46" t="str">
        <f>Price!B46</f>
        <v>XAUUSD</v>
      </c>
      <c r="D46" t="b">
        <f>AND(Price!B46=Trendlines!B46,Price!B46=ZigZag!B46,Price!B46=Dual_Tema!B46,Price!B46=Pinbar!B46,Price!B46=SSA!B46)</f>
        <v>1</v>
      </c>
      <c r="E46" t="str">
        <f>Price!C46</f>
        <v>M5</v>
      </c>
      <c r="F46" t="b">
        <f>AND(Price!C46=Trendlines!C46,Price!C46=ZigZag!C46,Price!C46=Dual_Tema!C46,Price!C46=Pinbar!C46,Price!C46=SSA!C46)</f>
        <v>1</v>
      </c>
      <c r="G46">
        <f>Price!D46</f>
        <v>5211.95</v>
      </c>
      <c r="H46" t="b">
        <f>AND(Price!D46=Trendlines!D46,Price!D46=ZigZag!D46,Price!D46=Pinbar!D46,Price!D46=SSA!D46)</f>
        <v>1</v>
      </c>
      <c r="J46" t="b">
        <f t="shared" si="0"/>
        <v>1</v>
      </c>
    </row>
    <row r="47" spans="1:10" x14ac:dyDescent="0.55000000000000004">
      <c r="A47">
        <f>Price!L47</f>
        <v>1772038500</v>
      </c>
      <c r="B47" t="b">
        <f>AND(Price!L47=Trendlines!Q47,Price!L47=ZigZag!K47,Price!L47=Dual_Tema!J47,Price!L47=Pinbar!I47,Price!L47=SSA!J47)</f>
        <v>1</v>
      </c>
      <c r="C47" t="str">
        <f>Price!B47</f>
        <v>XAUUSD</v>
      </c>
      <c r="D47" t="b">
        <f>AND(Price!B47=Trendlines!B47,Price!B47=ZigZag!B47,Price!B47=Dual_Tema!B47,Price!B47=Pinbar!B47,Price!B47=SSA!B47)</f>
        <v>1</v>
      </c>
      <c r="E47" t="str">
        <f>Price!C47</f>
        <v>M5</v>
      </c>
      <c r="F47" t="b">
        <f>AND(Price!C47=Trendlines!C47,Price!C47=ZigZag!C47,Price!C47=Dual_Tema!C47,Price!C47=Pinbar!C47,Price!C47=SSA!C47)</f>
        <v>1</v>
      </c>
      <c r="G47">
        <f>Price!D47</f>
        <v>5212.3100000000004</v>
      </c>
      <c r="H47" t="b">
        <f>AND(Price!D47=Trendlines!D47,Price!D47=ZigZag!D47,Price!D47=Pinbar!D47,Price!D47=SSA!D47)</f>
        <v>1</v>
      </c>
      <c r="J47" t="b">
        <f t="shared" si="0"/>
        <v>1</v>
      </c>
    </row>
    <row r="48" spans="1:10" x14ac:dyDescent="0.55000000000000004">
      <c r="A48">
        <f>Price!L48</f>
        <v>1772038800</v>
      </c>
      <c r="B48" t="b">
        <f>AND(Price!L48=Trendlines!Q48,Price!L48=ZigZag!K48,Price!L48=Dual_Tema!J48,Price!L48=Pinbar!I48,Price!L48=SSA!J48)</f>
        <v>1</v>
      </c>
      <c r="C48" t="str">
        <f>Price!B48</f>
        <v>XAUUSD</v>
      </c>
      <c r="D48" t="b">
        <f>AND(Price!B48=Trendlines!B48,Price!B48=ZigZag!B48,Price!B48=Dual_Tema!B48,Price!B48=Pinbar!B48,Price!B48=SSA!B48)</f>
        <v>1</v>
      </c>
      <c r="E48" t="str">
        <f>Price!C48</f>
        <v>M5</v>
      </c>
      <c r="F48" t="b">
        <f>AND(Price!C48=Trendlines!C48,Price!C48=ZigZag!C48,Price!C48=Dual_Tema!C48,Price!C48=Pinbar!C48,Price!C48=SSA!C48)</f>
        <v>1</v>
      </c>
      <c r="G48">
        <f>Price!D48</f>
        <v>5210.09</v>
      </c>
      <c r="H48" t="b">
        <f>AND(Price!D48=Trendlines!D48,Price!D48=ZigZag!D48,Price!D48=Pinbar!D48,Price!D48=SSA!D48)</f>
        <v>1</v>
      </c>
      <c r="J48" t="b">
        <f t="shared" si="0"/>
        <v>1</v>
      </c>
    </row>
    <row r="49" spans="1:10" x14ac:dyDescent="0.55000000000000004">
      <c r="A49">
        <f>Price!L49</f>
        <v>1772039100</v>
      </c>
      <c r="B49" t="b">
        <f>AND(Price!L49=Trendlines!Q49,Price!L49=ZigZag!K49,Price!L49=Dual_Tema!J49,Price!L49=Pinbar!I49,Price!L49=SSA!J49)</f>
        <v>1</v>
      </c>
      <c r="C49" t="str">
        <f>Price!B49</f>
        <v>XAUUSD</v>
      </c>
      <c r="D49" t="b">
        <f>AND(Price!B49=Trendlines!B49,Price!B49=ZigZag!B49,Price!B49=Dual_Tema!B49,Price!B49=Pinbar!B49,Price!B49=SSA!B49)</f>
        <v>1</v>
      </c>
      <c r="E49" t="str">
        <f>Price!C49</f>
        <v>M5</v>
      </c>
      <c r="F49" t="b">
        <f>AND(Price!C49=Trendlines!C49,Price!C49=ZigZag!C49,Price!C49=Dual_Tema!C49,Price!C49=Pinbar!C49,Price!C49=SSA!C49)</f>
        <v>1</v>
      </c>
      <c r="G49">
        <f>Price!D49</f>
        <v>5214.6899999999996</v>
      </c>
      <c r="H49" t="b">
        <f>AND(Price!D49=Trendlines!D49,Price!D49=ZigZag!D49,Price!D49=Pinbar!D49,Price!D49=SSA!D49)</f>
        <v>1</v>
      </c>
      <c r="J49" t="b">
        <f t="shared" si="0"/>
        <v>1</v>
      </c>
    </row>
    <row r="50" spans="1:10" x14ac:dyDescent="0.55000000000000004">
      <c r="A50">
        <f>Price!L50</f>
        <v>1772039400</v>
      </c>
      <c r="B50" t="b">
        <f>AND(Price!L50=Trendlines!Q50,Price!L50=ZigZag!K50,Price!L50=Dual_Tema!J50,Price!L50=Pinbar!I50,Price!L50=SSA!J50)</f>
        <v>1</v>
      </c>
      <c r="C50" t="str">
        <f>Price!B50</f>
        <v>XAUUSD</v>
      </c>
      <c r="D50" t="b">
        <f>AND(Price!B50=Trendlines!B50,Price!B50=ZigZag!B50,Price!B50=Dual_Tema!B50,Price!B50=Pinbar!B50,Price!B50=SSA!B50)</f>
        <v>1</v>
      </c>
      <c r="E50" t="str">
        <f>Price!C50</f>
        <v>M5</v>
      </c>
      <c r="F50" t="b">
        <f>AND(Price!C50=Trendlines!C50,Price!C50=ZigZag!C50,Price!C50=Dual_Tema!C50,Price!C50=Pinbar!C50,Price!C50=SSA!C50)</f>
        <v>1</v>
      </c>
      <c r="G50">
        <f>Price!D50</f>
        <v>5215.17</v>
      </c>
      <c r="H50" t="b">
        <f>AND(Price!D50=Trendlines!D50,Price!D50=ZigZag!D50,Price!D50=Pinbar!D50,Price!D50=SSA!D50)</f>
        <v>1</v>
      </c>
      <c r="J50" t="b">
        <f t="shared" si="0"/>
        <v>1</v>
      </c>
    </row>
    <row r="51" spans="1:10" x14ac:dyDescent="0.55000000000000004">
      <c r="A51">
        <f>Price!L51</f>
        <v>1772039700</v>
      </c>
      <c r="B51" t="b">
        <f>AND(Price!L51=Trendlines!Q51,Price!L51=ZigZag!K51,Price!L51=Dual_Tema!J51,Price!L51=Pinbar!I51,Price!L51=SSA!J51)</f>
        <v>1</v>
      </c>
      <c r="C51" t="str">
        <f>Price!B51</f>
        <v>XAUUSD</v>
      </c>
      <c r="D51" t="b">
        <f>AND(Price!B51=Trendlines!B51,Price!B51=ZigZag!B51,Price!B51=Dual_Tema!B51,Price!B51=Pinbar!B51,Price!B51=SSA!B51)</f>
        <v>1</v>
      </c>
      <c r="E51" t="str">
        <f>Price!C51</f>
        <v>M5</v>
      </c>
      <c r="F51" t="b">
        <f>AND(Price!C51=Trendlines!C51,Price!C51=ZigZag!C51,Price!C51=Dual_Tema!C51,Price!C51=Pinbar!C51,Price!C51=SSA!C51)</f>
        <v>1</v>
      </c>
      <c r="G51">
        <f>Price!D51</f>
        <v>5214.53</v>
      </c>
      <c r="H51" t="b">
        <f>AND(Price!D51=Trendlines!D51,Price!D51=ZigZag!D51,Price!D51=Pinbar!D51,Price!D51=SSA!D51)</f>
        <v>1</v>
      </c>
      <c r="J51" t="b">
        <f t="shared" si="0"/>
        <v>1</v>
      </c>
    </row>
    <row r="52" spans="1:10" x14ac:dyDescent="0.55000000000000004">
      <c r="A52">
        <f>Price!L52</f>
        <v>1772040000</v>
      </c>
      <c r="B52" t="b">
        <f>AND(Price!L52=Trendlines!Q52,Price!L52=ZigZag!K52,Price!L52=Dual_Tema!J52,Price!L52=Pinbar!I52,Price!L52=SSA!J52)</f>
        <v>1</v>
      </c>
      <c r="C52" t="str">
        <f>Price!B52</f>
        <v>XAUUSD</v>
      </c>
      <c r="D52" t="b">
        <f>AND(Price!B52=Trendlines!B52,Price!B52=ZigZag!B52,Price!B52=Dual_Tema!B52,Price!B52=Pinbar!B52,Price!B52=SSA!B52)</f>
        <v>1</v>
      </c>
      <c r="E52" t="str">
        <f>Price!C52</f>
        <v>M5</v>
      </c>
      <c r="F52" t="b">
        <f>AND(Price!C52=Trendlines!C52,Price!C52=ZigZag!C52,Price!C52=Dual_Tema!C52,Price!C52=Pinbar!C52,Price!C52=SSA!C52)</f>
        <v>1</v>
      </c>
      <c r="G52">
        <f>Price!D52</f>
        <v>5213.2700000000004</v>
      </c>
      <c r="H52" t="b">
        <f>AND(Price!D52=Trendlines!D52,Price!D52=ZigZag!D52,Price!D52=Pinbar!D52,Price!D52=SSA!D52)</f>
        <v>1</v>
      </c>
      <c r="J52" t="b">
        <f t="shared" si="0"/>
        <v>1</v>
      </c>
    </row>
    <row r="53" spans="1:10" x14ac:dyDescent="0.55000000000000004">
      <c r="A53">
        <f>Price!L53</f>
        <v>1772040300</v>
      </c>
      <c r="B53" t="b">
        <f>AND(Price!L53=Trendlines!Q53,Price!L53=ZigZag!K53,Price!L53=Dual_Tema!J53,Price!L53=Pinbar!I53,Price!L53=SSA!J53)</f>
        <v>1</v>
      </c>
      <c r="C53" t="str">
        <f>Price!B53</f>
        <v>XAUUSD</v>
      </c>
      <c r="D53" t="b">
        <f>AND(Price!B53=Trendlines!B53,Price!B53=ZigZag!B53,Price!B53=Dual_Tema!B53,Price!B53=Pinbar!B53,Price!B53=SSA!B53)</f>
        <v>1</v>
      </c>
      <c r="E53" t="str">
        <f>Price!C53</f>
        <v>M5</v>
      </c>
      <c r="F53" t="b">
        <f>AND(Price!C53=Trendlines!C53,Price!C53=ZigZag!C53,Price!C53=Dual_Tema!C53,Price!C53=Pinbar!C53,Price!C53=SSA!C53)</f>
        <v>1</v>
      </c>
      <c r="G53">
        <f>Price!D53</f>
        <v>5213.1000000000004</v>
      </c>
      <c r="H53" t="b">
        <f>AND(Price!D53=Trendlines!D53,Price!D53=ZigZag!D53,Price!D53=Pinbar!D53,Price!D53=SSA!D53)</f>
        <v>1</v>
      </c>
      <c r="J53" t="b">
        <f t="shared" si="0"/>
        <v>1</v>
      </c>
    </row>
    <row r="54" spans="1:10" x14ac:dyDescent="0.55000000000000004">
      <c r="A54">
        <f>Price!L54</f>
        <v>1772040600</v>
      </c>
      <c r="B54" t="b">
        <f>AND(Price!L54=Trendlines!Q54,Price!L54=ZigZag!K54,Price!L54=Dual_Tema!J54,Price!L54=Pinbar!I54,Price!L54=SSA!J54)</f>
        <v>1</v>
      </c>
      <c r="C54" t="str">
        <f>Price!B54</f>
        <v>XAUUSD</v>
      </c>
      <c r="D54" t="b">
        <f>AND(Price!B54=Trendlines!B54,Price!B54=ZigZag!B54,Price!B54=Dual_Tema!B54,Price!B54=Pinbar!B54,Price!B54=SSA!B54)</f>
        <v>1</v>
      </c>
      <c r="E54" t="str">
        <f>Price!C54</f>
        <v>M5</v>
      </c>
      <c r="F54" t="b">
        <f>AND(Price!C54=Trendlines!C54,Price!C54=ZigZag!C54,Price!C54=Dual_Tema!C54,Price!C54=Pinbar!C54,Price!C54=SSA!C54)</f>
        <v>1</v>
      </c>
      <c r="G54">
        <f>Price!D54</f>
        <v>5211.8500000000004</v>
      </c>
      <c r="H54" t="b">
        <f>AND(Price!D54=Trendlines!D54,Price!D54=ZigZag!D54,Price!D54=Pinbar!D54,Price!D54=SSA!D54)</f>
        <v>1</v>
      </c>
      <c r="J54" t="b">
        <f t="shared" si="0"/>
        <v>1</v>
      </c>
    </row>
    <row r="55" spans="1:10" x14ac:dyDescent="0.55000000000000004">
      <c r="A55">
        <f>Price!L55</f>
        <v>1772040900</v>
      </c>
      <c r="B55" t="b">
        <f>AND(Price!L55=Trendlines!Q55,Price!L55=ZigZag!K55,Price!L55=Dual_Tema!J55,Price!L55=Pinbar!I55,Price!L55=SSA!J55)</f>
        <v>1</v>
      </c>
      <c r="C55" t="str">
        <f>Price!B55</f>
        <v>XAUUSD</v>
      </c>
      <c r="D55" t="b">
        <f>AND(Price!B55=Trendlines!B55,Price!B55=ZigZag!B55,Price!B55=Dual_Tema!B55,Price!B55=Pinbar!B55,Price!B55=SSA!B55)</f>
        <v>1</v>
      </c>
      <c r="E55" t="str">
        <f>Price!C55</f>
        <v>M5</v>
      </c>
      <c r="F55" t="b">
        <f>AND(Price!C55=Trendlines!C55,Price!C55=ZigZag!C55,Price!C55=Dual_Tema!C55,Price!C55=Pinbar!C55,Price!C55=SSA!C55)</f>
        <v>1</v>
      </c>
      <c r="G55">
        <f>Price!D55</f>
        <v>5213.17</v>
      </c>
      <c r="H55" t="b">
        <f>AND(Price!D55=Trendlines!D55,Price!D55=ZigZag!D55,Price!D55=Pinbar!D55,Price!D55=SSA!D55)</f>
        <v>1</v>
      </c>
      <c r="J55" t="b">
        <f t="shared" si="0"/>
        <v>1</v>
      </c>
    </row>
    <row r="56" spans="1:10" x14ac:dyDescent="0.55000000000000004">
      <c r="A56">
        <f>Price!L56</f>
        <v>1772041200</v>
      </c>
      <c r="B56" t="b">
        <f>AND(Price!L56=Trendlines!Q56,Price!L56=ZigZag!K56,Price!L56=Dual_Tema!J56,Price!L56=Pinbar!I56,Price!L56=SSA!J56)</f>
        <v>1</v>
      </c>
      <c r="C56" t="str">
        <f>Price!B56</f>
        <v>XAUUSD</v>
      </c>
      <c r="D56" t="b">
        <f>AND(Price!B56=Trendlines!B56,Price!B56=ZigZag!B56,Price!B56=Dual_Tema!B56,Price!B56=Pinbar!B56,Price!B56=SSA!B56)</f>
        <v>1</v>
      </c>
      <c r="E56" t="str">
        <f>Price!C56</f>
        <v>M5</v>
      </c>
      <c r="F56" t="b">
        <f>AND(Price!C56=Trendlines!C56,Price!C56=ZigZag!C56,Price!C56=Dual_Tema!C56,Price!C56=Pinbar!C56,Price!C56=SSA!C56)</f>
        <v>1</v>
      </c>
      <c r="G56">
        <f>Price!D56</f>
        <v>5208.33</v>
      </c>
      <c r="H56" t="b">
        <f>AND(Price!D56=Trendlines!D56,Price!D56=ZigZag!D56,Price!D56=Pinbar!D56,Price!D56=SSA!D56)</f>
        <v>1</v>
      </c>
      <c r="J56" t="b">
        <f t="shared" si="0"/>
        <v>1</v>
      </c>
    </row>
    <row r="57" spans="1:10" x14ac:dyDescent="0.55000000000000004">
      <c r="A57">
        <f>Price!L57</f>
        <v>1772041500</v>
      </c>
      <c r="B57" t="b">
        <f>AND(Price!L57=Trendlines!Q57,Price!L57=ZigZag!K57,Price!L57=Dual_Tema!J57,Price!L57=Pinbar!I57,Price!L57=SSA!J57)</f>
        <v>1</v>
      </c>
      <c r="C57" t="str">
        <f>Price!B57</f>
        <v>XAUUSD</v>
      </c>
      <c r="D57" t="b">
        <f>AND(Price!B57=Trendlines!B57,Price!B57=ZigZag!B57,Price!B57=Dual_Tema!B57,Price!B57=Pinbar!B57,Price!B57=SSA!B57)</f>
        <v>1</v>
      </c>
      <c r="E57" t="str">
        <f>Price!C57</f>
        <v>M5</v>
      </c>
      <c r="F57" t="b">
        <f>AND(Price!C57=Trendlines!C57,Price!C57=ZigZag!C57,Price!C57=Dual_Tema!C57,Price!C57=Pinbar!C57,Price!C57=SSA!C57)</f>
        <v>1</v>
      </c>
      <c r="G57">
        <f>Price!D57</f>
        <v>5206.71</v>
      </c>
      <c r="H57" t="b">
        <f>AND(Price!D57=Trendlines!D57,Price!D57=ZigZag!D57,Price!D57=Pinbar!D57,Price!D57=SSA!D57)</f>
        <v>1</v>
      </c>
      <c r="J57" t="b">
        <f t="shared" si="0"/>
        <v>1</v>
      </c>
    </row>
    <row r="58" spans="1:10" x14ac:dyDescent="0.55000000000000004">
      <c r="A58">
        <f>Price!L58</f>
        <v>1772041800</v>
      </c>
      <c r="B58" t="b">
        <f>AND(Price!L58=Trendlines!Q58,Price!L58=ZigZag!K58,Price!L58=Dual_Tema!J58,Price!L58=Pinbar!I58,Price!L58=SSA!J58)</f>
        <v>1</v>
      </c>
      <c r="C58" t="str">
        <f>Price!B58</f>
        <v>XAUUSD</v>
      </c>
      <c r="D58" t="b">
        <f>AND(Price!B58=Trendlines!B58,Price!B58=ZigZag!B58,Price!B58=Dual_Tema!B58,Price!B58=Pinbar!B58,Price!B58=SSA!B58)</f>
        <v>1</v>
      </c>
      <c r="E58" t="str">
        <f>Price!C58</f>
        <v>M5</v>
      </c>
      <c r="F58" t="b">
        <f>AND(Price!C58=Trendlines!C58,Price!C58=ZigZag!C58,Price!C58=Dual_Tema!C58,Price!C58=Pinbar!C58,Price!C58=SSA!C58)</f>
        <v>1</v>
      </c>
      <c r="G58">
        <f>Price!D58</f>
        <v>5206.32</v>
      </c>
      <c r="H58" t="b">
        <f>AND(Price!D58=Trendlines!D58,Price!D58=ZigZag!D58,Price!D58=Pinbar!D58,Price!D58=SSA!D58)</f>
        <v>1</v>
      </c>
      <c r="J58" t="b">
        <f t="shared" si="0"/>
        <v>1</v>
      </c>
    </row>
    <row r="59" spans="1:10" x14ac:dyDescent="0.55000000000000004">
      <c r="A59">
        <f>Price!L59</f>
        <v>1772042100</v>
      </c>
      <c r="B59" t="b">
        <f>AND(Price!L59=Trendlines!Q59,Price!L59=ZigZag!K59,Price!L59=Dual_Tema!J59,Price!L59=Pinbar!I59,Price!L59=SSA!J59)</f>
        <v>1</v>
      </c>
      <c r="C59" t="str">
        <f>Price!B59</f>
        <v>XAUUSD</v>
      </c>
      <c r="D59" t="b">
        <f>AND(Price!B59=Trendlines!B59,Price!B59=ZigZag!B59,Price!B59=Dual_Tema!B59,Price!B59=Pinbar!B59,Price!B59=SSA!B59)</f>
        <v>1</v>
      </c>
      <c r="E59" t="str">
        <f>Price!C59</f>
        <v>M5</v>
      </c>
      <c r="F59" t="b">
        <f>AND(Price!C59=Trendlines!C59,Price!C59=ZigZag!C59,Price!C59=Dual_Tema!C59,Price!C59=Pinbar!C59,Price!C59=SSA!C59)</f>
        <v>1</v>
      </c>
      <c r="G59">
        <f>Price!D59</f>
        <v>5206.82</v>
      </c>
      <c r="H59" t="b">
        <f>AND(Price!D59=Trendlines!D59,Price!D59=ZigZag!D59,Price!D59=Pinbar!D59,Price!D59=SSA!D59)</f>
        <v>1</v>
      </c>
      <c r="J59" t="b">
        <f t="shared" si="0"/>
        <v>1</v>
      </c>
    </row>
    <row r="60" spans="1:10" x14ac:dyDescent="0.55000000000000004">
      <c r="A60">
        <f>Price!L60</f>
        <v>1772042400</v>
      </c>
      <c r="B60" t="b">
        <f>AND(Price!L60=Trendlines!Q60,Price!L60=ZigZag!K60,Price!L60=Dual_Tema!J60,Price!L60=Pinbar!I60,Price!L60=SSA!J60)</f>
        <v>1</v>
      </c>
      <c r="C60" t="str">
        <f>Price!B60</f>
        <v>XAUUSD</v>
      </c>
      <c r="D60" t="b">
        <f>AND(Price!B60=Trendlines!B60,Price!B60=ZigZag!B60,Price!B60=Dual_Tema!B60,Price!B60=Pinbar!B60,Price!B60=SSA!B60)</f>
        <v>1</v>
      </c>
      <c r="E60" t="str">
        <f>Price!C60</f>
        <v>M5</v>
      </c>
      <c r="F60" t="b">
        <f>AND(Price!C60=Trendlines!C60,Price!C60=ZigZag!C60,Price!C60=Dual_Tema!C60,Price!C60=Pinbar!C60,Price!C60=SSA!C60)</f>
        <v>1</v>
      </c>
      <c r="G60">
        <f>Price!D60</f>
        <v>5207.3999999999996</v>
      </c>
      <c r="H60" t="b">
        <f>AND(Price!D60=Trendlines!D60,Price!D60=ZigZag!D60,Price!D60=Pinbar!D60,Price!D60=SSA!D60)</f>
        <v>1</v>
      </c>
      <c r="J60" t="b">
        <f t="shared" si="0"/>
        <v>1</v>
      </c>
    </row>
    <row r="61" spans="1:10" x14ac:dyDescent="0.55000000000000004">
      <c r="A61">
        <f>Price!L61</f>
        <v>1772042700</v>
      </c>
      <c r="B61" t="b">
        <f>AND(Price!L61=Trendlines!Q61,Price!L61=ZigZag!K61,Price!L61=Dual_Tema!J61,Price!L61=Pinbar!I61,Price!L61=SSA!J61)</f>
        <v>1</v>
      </c>
      <c r="C61" t="str">
        <f>Price!B61</f>
        <v>XAUUSD</v>
      </c>
      <c r="D61" t="b">
        <f>AND(Price!B61=Trendlines!B61,Price!B61=ZigZag!B61,Price!B61=Dual_Tema!B61,Price!B61=Pinbar!B61,Price!B61=SSA!B61)</f>
        <v>1</v>
      </c>
      <c r="E61" t="str">
        <f>Price!C61</f>
        <v>M5</v>
      </c>
      <c r="F61" t="b">
        <f>AND(Price!C61=Trendlines!C61,Price!C61=ZigZag!C61,Price!C61=Dual_Tema!C61,Price!C61=Pinbar!C61,Price!C61=SSA!C61)</f>
        <v>1</v>
      </c>
      <c r="G61">
        <f>Price!D61</f>
        <v>5207.07</v>
      </c>
      <c r="H61" t="b">
        <f>AND(Price!D61=Trendlines!D61,Price!D61=ZigZag!D61,Price!D61=Pinbar!D61,Price!D61=SSA!D61)</f>
        <v>1</v>
      </c>
      <c r="J61" t="b">
        <f t="shared" si="0"/>
        <v>1</v>
      </c>
    </row>
    <row r="62" spans="1:10" x14ac:dyDescent="0.55000000000000004">
      <c r="A62">
        <f>Price!L62</f>
        <v>1772043000</v>
      </c>
      <c r="B62" t="b">
        <f>AND(Price!L62=Trendlines!Q62,Price!L62=ZigZag!K62,Price!L62=Dual_Tema!J62,Price!L62=Pinbar!I62,Price!L62=SSA!J62)</f>
        <v>1</v>
      </c>
      <c r="C62" t="str">
        <f>Price!B62</f>
        <v>XAUUSD</v>
      </c>
      <c r="D62" t="b">
        <f>AND(Price!B62=Trendlines!B62,Price!B62=ZigZag!B62,Price!B62=Dual_Tema!B62,Price!B62=Pinbar!B62,Price!B62=SSA!B62)</f>
        <v>1</v>
      </c>
      <c r="E62" t="str">
        <f>Price!C62</f>
        <v>M5</v>
      </c>
      <c r="F62" t="b">
        <f>AND(Price!C62=Trendlines!C62,Price!C62=ZigZag!C62,Price!C62=Dual_Tema!C62,Price!C62=Pinbar!C62,Price!C62=SSA!C62)</f>
        <v>1</v>
      </c>
      <c r="G62">
        <f>Price!D62</f>
        <v>5206.8900000000003</v>
      </c>
      <c r="H62" t="b">
        <f>AND(Price!D62=Trendlines!D62,Price!D62=ZigZag!D62,Price!D62=Pinbar!D62,Price!D62=SSA!D62)</f>
        <v>1</v>
      </c>
      <c r="J62" t="b">
        <f t="shared" si="0"/>
        <v>1</v>
      </c>
    </row>
    <row r="63" spans="1:10" x14ac:dyDescent="0.55000000000000004">
      <c r="A63">
        <f>Price!L63</f>
        <v>1772043300</v>
      </c>
      <c r="B63" t="b">
        <f>AND(Price!L63=Trendlines!Q63,Price!L63=ZigZag!K63,Price!L63=Dual_Tema!J63,Price!L63=Pinbar!I63,Price!L63=SSA!J63)</f>
        <v>1</v>
      </c>
      <c r="C63" t="str">
        <f>Price!B63</f>
        <v>XAUUSD</v>
      </c>
      <c r="D63" t="b">
        <f>AND(Price!B63=Trendlines!B63,Price!B63=ZigZag!B63,Price!B63=Dual_Tema!B63,Price!B63=Pinbar!B63,Price!B63=SSA!B63)</f>
        <v>1</v>
      </c>
      <c r="E63" t="str">
        <f>Price!C63</f>
        <v>M5</v>
      </c>
      <c r="F63" t="b">
        <f>AND(Price!C63=Trendlines!C63,Price!C63=ZigZag!C63,Price!C63=Dual_Tema!C63,Price!C63=Pinbar!C63,Price!C63=SSA!C63)</f>
        <v>1</v>
      </c>
      <c r="G63">
        <f>Price!D63</f>
        <v>5206.8</v>
      </c>
      <c r="H63" t="b">
        <f>AND(Price!D63=Trendlines!D63,Price!D63=ZigZag!D63,Price!D63=Pinbar!D63,Price!D63=SSA!D63)</f>
        <v>1</v>
      </c>
      <c r="J63" t="b">
        <f t="shared" si="0"/>
        <v>1</v>
      </c>
    </row>
    <row r="64" spans="1:10" x14ac:dyDescent="0.55000000000000004">
      <c r="A64">
        <f>Price!L64</f>
        <v>1772043600</v>
      </c>
      <c r="B64" t="b">
        <f>AND(Price!L64=Trendlines!Q64,Price!L64=ZigZag!K64,Price!L64=Dual_Tema!J64,Price!L64=Pinbar!I64,Price!L64=SSA!J64)</f>
        <v>1</v>
      </c>
      <c r="C64" t="str">
        <f>Price!B64</f>
        <v>XAUUSD</v>
      </c>
      <c r="D64" t="b">
        <f>AND(Price!B64=Trendlines!B64,Price!B64=ZigZag!B64,Price!B64=Dual_Tema!B64,Price!B64=Pinbar!B64,Price!B64=SSA!B64)</f>
        <v>1</v>
      </c>
      <c r="E64" t="str">
        <f>Price!C64</f>
        <v>M5</v>
      </c>
      <c r="F64" t="b">
        <f>AND(Price!C64=Trendlines!C64,Price!C64=ZigZag!C64,Price!C64=Dual_Tema!C64,Price!C64=Pinbar!C64,Price!C64=SSA!C64)</f>
        <v>1</v>
      </c>
      <c r="G64">
        <f>Price!D64</f>
        <v>5206.7700000000004</v>
      </c>
      <c r="H64" t="b">
        <f>AND(Price!D64=Trendlines!D64,Price!D64=ZigZag!D64,Price!D64=Pinbar!D64,Price!D64=SSA!D64)</f>
        <v>1</v>
      </c>
      <c r="J64" t="b">
        <f t="shared" si="0"/>
        <v>1</v>
      </c>
    </row>
    <row r="65" spans="1:10" x14ac:dyDescent="0.55000000000000004">
      <c r="A65">
        <f>Price!L65</f>
        <v>1772043900</v>
      </c>
      <c r="B65" t="b">
        <f>AND(Price!L65=Trendlines!Q65,Price!L65=ZigZag!K65,Price!L65=Dual_Tema!J65,Price!L65=Pinbar!I65,Price!L65=SSA!J65)</f>
        <v>1</v>
      </c>
      <c r="C65" t="str">
        <f>Price!B65</f>
        <v>XAUUSD</v>
      </c>
      <c r="D65" t="b">
        <f>AND(Price!B65=Trendlines!B65,Price!B65=ZigZag!B65,Price!B65=Dual_Tema!B65,Price!B65=Pinbar!B65,Price!B65=SSA!B65)</f>
        <v>1</v>
      </c>
      <c r="E65" t="str">
        <f>Price!C65</f>
        <v>M5</v>
      </c>
      <c r="F65" t="b">
        <f>AND(Price!C65=Trendlines!C65,Price!C65=ZigZag!C65,Price!C65=Dual_Tema!C65,Price!C65=Pinbar!C65,Price!C65=SSA!C65)</f>
        <v>1</v>
      </c>
      <c r="G65">
        <f>Price!D65</f>
        <v>5206.8</v>
      </c>
      <c r="H65" t="b">
        <f>AND(Price!D65=Trendlines!D65,Price!D65=ZigZag!D65,Price!D65=Pinbar!D65,Price!D65=SSA!D65)</f>
        <v>1</v>
      </c>
      <c r="J65" t="b">
        <f t="shared" si="0"/>
        <v>1</v>
      </c>
    </row>
    <row r="66" spans="1:10" x14ac:dyDescent="0.55000000000000004">
      <c r="A66">
        <f>Price!L66</f>
        <v>1772044200</v>
      </c>
      <c r="B66" t="b">
        <f>AND(Price!L66=Trendlines!Q66,Price!L66=ZigZag!K66,Price!L66=Dual_Tema!J66,Price!L66=Pinbar!I66,Price!L66=SSA!J66)</f>
        <v>1</v>
      </c>
      <c r="C66" t="str">
        <f>Price!B66</f>
        <v>XAUUSD</v>
      </c>
      <c r="D66" t="b">
        <f>AND(Price!B66=Trendlines!B66,Price!B66=ZigZag!B66,Price!B66=Dual_Tema!B66,Price!B66=Pinbar!B66,Price!B66=SSA!B66)</f>
        <v>1</v>
      </c>
      <c r="E66" t="str">
        <f>Price!C66</f>
        <v>M5</v>
      </c>
      <c r="F66" t="b">
        <f>AND(Price!C66=Trendlines!C66,Price!C66=ZigZag!C66,Price!C66=Dual_Tema!C66,Price!C66=Pinbar!C66,Price!C66=SSA!C66)</f>
        <v>1</v>
      </c>
      <c r="G66">
        <f>Price!D66</f>
        <v>5206.8</v>
      </c>
      <c r="H66" t="b">
        <f>AND(Price!D66=Trendlines!D66,Price!D66=ZigZag!D66,Price!D66=Pinbar!D66,Price!D66=SSA!D66)</f>
        <v>1</v>
      </c>
      <c r="J66" t="b">
        <f t="shared" si="0"/>
        <v>1</v>
      </c>
    </row>
    <row r="67" spans="1:10" x14ac:dyDescent="0.55000000000000004">
      <c r="A67">
        <f>Price!L67</f>
        <v>1772044500</v>
      </c>
      <c r="B67" t="b">
        <f>AND(Price!L67=Trendlines!Q67,Price!L67=ZigZag!K67,Price!L67=Dual_Tema!J67,Price!L67=Pinbar!I67,Price!L67=SSA!J67)</f>
        <v>1</v>
      </c>
      <c r="C67" t="str">
        <f>Price!B67</f>
        <v>XAUUSD</v>
      </c>
      <c r="D67" t="b">
        <f>AND(Price!B67=Trendlines!B67,Price!B67=ZigZag!B67,Price!B67=Dual_Tema!B67,Price!B67=Pinbar!B67,Price!B67=SSA!B67)</f>
        <v>1</v>
      </c>
      <c r="E67" t="str">
        <f>Price!C67</f>
        <v>M5</v>
      </c>
      <c r="F67" t="b">
        <f>AND(Price!C67=Trendlines!C67,Price!C67=ZigZag!C67,Price!C67=Dual_Tema!C67,Price!C67=Pinbar!C67,Price!C67=SSA!C67)</f>
        <v>1</v>
      </c>
      <c r="G67">
        <f>Price!D67</f>
        <v>5206.3900000000003</v>
      </c>
      <c r="H67" t="b">
        <f>AND(Price!D67=Trendlines!D67,Price!D67=ZigZag!D67,Price!D67=Pinbar!D67,Price!D67=SSA!D67)</f>
        <v>1</v>
      </c>
      <c r="J67" t="b">
        <f t="shared" ref="J67:J130" si="1">AND(B67=TRUE,D67=TRUE,F67=TRUE,H67=TRUE)</f>
        <v>1</v>
      </c>
    </row>
    <row r="68" spans="1:10" x14ac:dyDescent="0.55000000000000004">
      <c r="A68">
        <f>Price!L68</f>
        <v>1772044800</v>
      </c>
      <c r="B68" t="b">
        <f>AND(Price!L68=Trendlines!Q68,Price!L68=ZigZag!K68,Price!L68=Dual_Tema!J68,Price!L68=Pinbar!I68,Price!L68=SSA!J68)</f>
        <v>1</v>
      </c>
      <c r="C68" t="str">
        <f>Price!B68</f>
        <v>XAUUSD</v>
      </c>
      <c r="D68" t="b">
        <f>AND(Price!B68=Trendlines!B68,Price!B68=ZigZag!B68,Price!B68=Dual_Tema!B68,Price!B68=Pinbar!B68,Price!B68=SSA!B68)</f>
        <v>1</v>
      </c>
      <c r="E68" t="str">
        <f>Price!C68</f>
        <v>M5</v>
      </c>
      <c r="F68" t="b">
        <f>AND(Price!C68=Trendlines!C68,Price!C68=ZigZag!C68,Price!C68=Dual_Tema!C68,Price!C68=Pinbar!C68,Price!C68=SSA!C68)</f>
        <v>1</v>
      </c>
      <c r="G68">
        <f>Price!D68</f>
        <v>5205.13</v>
      </c>
      <c r="H68" t="b">
        <f>AND(Price!D68=Trendlines!D68,Price!D68=ZigZag!D68,Price!D68=Pinbar!D68,Price!D68=SSA!D68)</f>
        <v>1</v>
      </c>
      <c r="J68" t="b">
        <f t="shared" si="1"/>
        <v>1</v>
      </c>
    </row>
    <row r="69" spans="1:10" x14ac:dyDescent="0.55000000000000004">
      <c r="A69">
        <f>Price!L69</f>
        <v>1772045100</v>
      </c>
      <c r="B69" t="b">
        <f>AND(Price!L69=Trendlines!Q69,Price!L69=ZigZag!K69,Price!L69=Dual_Tema!J69,Price!L69=Pinbar!I69,Price!L69=SSA!J69)</f>
        <v>1</v>
      </c>
      <c r="C69" t="str">
        <f>Price!B69</f>
        <v>XAUUSD</v>
      </c>
      <c r="D69" t="b">
        <f>AND(Price!B69=Trendlines!B69,Price!B69=ZigZag!B69,Price!B69=Dual_Tema!B69,Price!B69=Pinbar!B69,Price!B69=SSA!B69)</f>
        <v>1</v>
      </c>
      <c r="E69" t="str">
        <f>Price!C69</f>
        <v>M5</v>
      </c>
      <c r="F69" t="b">
        <f>AND(Price!C69=Trendlines!C69,Price!C69=ZigZag!C69,Price!C69=Dual_Tema!C69,Price!C69=Pinbar!C69,Price!C69=SSA!C69)</f>
        <v>1</v>
      </c>
      <c r="G69">
        <f>Price!D69</f>
        <v>5200.95</v>
      </c>
      <c r="H69" t="b">
        <f>AND(Price!D69=Trendlines!D69,Price!D69=ZigZag!D69,Price!D69=Pinbar!D69,Price!D69=SSA!D69)</f>
        <v>1</v>
      </c>
      <c r="J69" t="b">
        <f t="shared" si="1"/>
        <v>1</v>
      </c>
    </row>
    <row r="70" spans="1:10" x14ac:dyDescent="0.55000000000000004">
      <c r="A70">
        <f>Price!L70</f>
        <v>1772045400</v>
      </c>
      <c r="B70" t="b">
        <f>AND(Price!L70=Trendlines!Q70,Price!L70=ZigZag!K70,Price!L70=Dual_Tema!J70,Price!L70=Pinbar!I70,Price!L70=SSA!J70)</f>
        <v>1</v>
      </c>
      <c r="C70" t="str">
        <f>Price!B70</f>
        <v>XAUUSD</v>
      </c>
      <c r="D70" t="b">
        <f>AND(Price!B70=Trendlines!B70,Price!B70=ZigZag!B70,Price!B70=Dual_Tema!B70,Price!B70=Pinbar!B70,Price!B70=SSA!B70)</f>
        <v>1</v>
      </c>
      <c r="E70" t="str">
        <f>Price!C70</f>
        <v>M5</v>
      </c>
      <c r="F70" t="b">
        <f>AND(Price!C70=Trendlines!C70,Price!C70=ZigZag!C70,Price!C70=Dual_Tema!C70,Price!C70=Pinbar!C70,Price!C70=SSA!C70)</f>
        <v>1</v>
      </c>
      <c r="G70">
        <f>Price!D70</f>
        <v>5202.58</v>
      </c>
      <c r="H70" t="b">
        <f>AND(Price!D70=Trendlines!D70,Price!D70=ZigZag!D70,Price!D70=Pinbar!D70,Price!D70=SSA!D70)</f>
        <v>1</v>
      </c>
      <c r="J70" t="b">
        <f t="shared" si="1"/>
        <v>1</v>
      </c>
    </row>
    <row r="71" spans="1:10" x14ac:dyDescent="0.55000000000000004">
      <c r="A71">
        <f>Price!L71</f>
        <v>1772045700</v>
      </c>
      <c r="B71" t="b">
        <f>AND(Price!L71=Trendlines!Q71,Price!L71=ZigZag!K71,Price!L71=Dual_Tema!J71,Price!L71=Pinbar!I71,Price!L71=SSA!J71)</f>
        <v>1</v>
      </c>
      <c r="C71" t="str">
        <f>Price!B71</f>
        <v>XAUUSD</v>
      </c>
      <c r="D71" t="b">
        <f>AND(Price!B71=Trendlines!B71,Price!B71=ZigZag!B71,Price!B71=Dual_Tema!B71,Price!B71=Pinbar!B71,Price!B71=SSA!B71)</f>
        <v>1</v>
      </c>
      <c r="E71" t="str">
        <f>Price!C71</f>
        <v>M5</v>
      </c>
      <c r="F71" t="b">
        <f>AND(Price!C71=Trendlines!C71,Price!C71=ZigZag!C71,Price!C71=Dual_Tema!C71,Price!C71=Pinbar!C71,Price!C71=SSA!C71)</f>
        <v>1</v>
      </c>
      <c r="G71">
        <f>Price!D71</f>
        <v>5202.12</v>
      </c>
      <c r="H71" t="b">
        <f>AND(Price!D71=Trendlines!D71,Price!D71=ZigZag!D71,Price!D71=Pinbar!D71,Price!D71=SSA!D71)</f>
        <v>1</v>
      </c>
      <c r="J71" t="b">
        <f t="shared" si="1"/>
        <v>1</v>
      </c>
    </row>
    <row r="72" spans="1:10" x14ac:dyDescent="0.55000000000000004">
      <c r="A72">
        <f>Price!L72</f>
        <v>1772046000</v>
      </c>
      <c r="B72" t="b">
        <f>AND(Price!L72=Trendlines!Q72,Price!L72=ZigZag!K72,Price!L72=Dual_Tema!J72,Price!L72=Pinbar!I72,Price!L72=SSA!J72)</f>
        <v>1</v>
      </c>
      <c r="C72" t="str">
        <f>Price!B72</f>
        <v>XAUUSD</v>
      </c>
      <c r="D72" t="b">
        <f>AND(Price!B72=Trendlines!B72,Price!B72=ZigZag!B72,Price!B72=Dual_Tema!B72,Price!B72=Pinbar!B72,Price!B72=SSA!B72)</f>
        <v>1</v>
      </c>
      <c r="E72" t="str">
        <f>Price!C72</f>
        <v>M5</v>
      </c>
      <c r="F72" t="b">
        <f>AND(Price!C72=Trendlines!C72,Price!C72=ZigZag!C72,Price!C72=Dual_Tema!C72,Price!C72=Pinbar!C72,Price!C72=SSA!C72)</f>
        <v>1</v>
      </c>
      <c r="G72">
        <f>Price!D72</f>
        <v>5200.91</v>
      </c>
      <c r="H72" t="b">
        <f>AND(Price!D72=Trendlines!D72,Price!D72=ZigZag!D72,Price!D72=Pinbar!D72,Price!D72=SSA!D72)</f>
        <v>1</v>
      </c>
      <c r="J72" t="b">
        <f t="shared" si="1"/>
        <v>1</v>
      </c>
    </row>
    <row r="73" spans="1:10" x14ac:dyDescent="0.55000000000000004">
      <c r="A73">
        <f>Price!L73</f>
        <v>1772046300</v>
      </c>
      <c r="B73" t="b">
        <f>AND(Price!L73=Trendlines!Q73,Price!L73=ZigZag!K73,Price!L73=Dual_Tema!J73,Price!L73=Pinbar!I73,Price!L73=SSA!J73)</f>
        <v>1</v>
      </c>
      <c r="C73" t="str">
        <f>Price!B73</f>
        <v>XAUUSD</v>
      </c>
      <c r="D73" t="b">
        <f>AND(Price!B73=Trendlines!B73,Price!B73=ZigZag!B73,Price!B73=Dual_Tema!B73,Price!B73=Pinbar!B73,Price!B73=SSA!B73)</f>
        <v>1</v>
      </c>
      <c r="E73" t="str">
        <f>Price!C73</f>
        <v>M5</v>
      </c>
      <c r="F73" t="b">
        <f>AND(Price!C73=Trendlines!C73,Price!C73=ZigZag!C73,Price!C73=Dual_Tema!C73,Price!C73=Pinbar!C73,Price!C73=SSA!C73)</f>
        <v>1</v>
      </c>
      <c r="G73">
        <f>Price!D73</f>
        <v>5194.29</v>
      </c>
      <c r="H73" t="b">
        <f>AND(Price!D73=Trendlines!D73,Price!D73=ZigZag!D73,Price!D73=Pinbar!D73,Price!D73=SSA!D73)</f>
        <v>1</v>
      </c>
      <c r="J73" t="b">
        <f t="shared" si="1"/>
        <v>1</v>
      </c>
    </row>
    <row r="74" spans="1:10" x14ac:dyDescent="0.55000000000000004">
      <c r="A74">
        <f>Price!L74</f>
        <v>1772046600</v>
      </c>
      <c r="B74" t="b">
        <f>AND(Price!L74=Trendlines!Q74,Price!L74=ZigZag!K74,Price!L74=Dual_Tema!J74,Price!L74=Pinbar!I74,Price!L74=SSA!J74)</f>
        <v>1</v>
      </c>
      <c r="C74" t="str">
        <f>Price!B74</f>
        <v>XAUUSD</v>
      </c>
      <c r="D74" t="b">
        <f>AND(Price!B74=Trendlines!B74,Price!B74=ZigZag!B74,Price!B74=Dual_Tema!B74,Price!B74=Pinbar!B74,Price!B74=SSA!B74)</f>
        <v>1</v>
      </c>
      <c r="E74" t="str">
        <f>Price!C74</f>
        <v>M5</v>
      </c>
      <c r="F74" t="b">
        <f>AND(Price!C74=Trendlines!C74,Price!C74=ZigZag!C74,Price!C74=Dual_Tema!C74,Price!C74=Pinbar!C74,Price!C74=SSA!C74)</f>
        <v>1</v>
      </c>
      <c r="G74">
        <f>Price!D74</f>
        <v>5207.04</v>
      </c>
      <c r="H74" t="b">
        <f>AND(Price!D74=Trendlines!D74,Price!D74=ZigZag!D74,Price!D74=Pinbar!D74,Price!D74=SSA!D74)</f>
        <v>1</v>
      </c>
      <c r="J74" t="b">
        <f t="shared" si="1"/>
        <v>1</v>
      </c>
    </row>
    <row r="75" spans="1:10" x14ac:dyDescent="0.55000000000000004">
      <c r="A75">
        <f>Price!L75</f>
        <v>1772046900</v>
      </c>
      <c r="B75" t="b">
        <f>AND(Price!L75=Trendlines!Q75,Price!L75=ZigZag!K75,Price!L75=Dual_Tema!J75,Price!L75=Pinbar!I75,Price!L75=SSA!J75)</f>
        <v>1</v>
      </c>
      <c r="C75" t="str">
        <f>Price!B75</f>
        <v>XAUUSD</v>
      </c>
      <c r="D75" t="b">
        <f>AND(Price!B75=Trendlines!B75,Price!B75=ZigZag!B75,Price!B75=Dual_Tema!B75,Price!B75=Pinbar!B75,Price!B75=SSA!B75)</f>
        <v>1</v>
      </c>
      <c r="E75" t="str">
        <f>Price!C75</f>
        <v>M5</v>
      </c>
      <c r="F75" t="b">
        <f>AND(Price!C75=Trendlines!C75,Price!C75=ZigZag!C75,Price!C75=Dual_Tema!C75,Price!C75=Pinbar!C75,Price!C75=SSA!C75)</f>
        <v>1</v>
      </c>
      <c r="G75">
        <f>Price!D75</f>
        <v>5200.55</v>
      </c>
      <c r="H75" t="b">
        <f>AND(Price!D75=Trendlines!D75,Price!D75=ZigZag!D75,Price!D75=Pinbar!D75,Price!D75=SSA!D75)</f>
        <v>1</v>
      </c>
      <c r="J75" t="b">
        <f t="shared" si="1"/>
        <v>1</v>
      </c>
    </row>
    <row r="76" spans="1:10" x14ac:dyDescent="0.55000000000000004">
      <c r="A76">
        <f>Price!L76</f>
        <v>1772047200</v>
      </c>
      <c r="B76" t="b">
        <f>AND(Price!L76=Trendlines!Q76,Price!L76=ZigZag!K76,Price!L76=Dual_Tema!J76,Price!L76=Pinbar!I76,Price!L76=SSA!J76)</f>
        <v>1</v>
      </c>
      <c r="C76" t="str">
        <f>Price!B76</f>
        <v>XAUUSD</v>
      </c>
      <c r="D76" t="b">
        <f>AND(Price!B76=Trendlines!B76,Price!B76=ZigZag!B76,Price!B76=Dual_Tema!B76,Price!B76=Pinbar!B76,Price!B76=SSA!B76)</f>
        <v>1</v>
      </c>
      <c r="E76" t="str">
        <f>Price!C76</f>
        <v>M5</v>
      </c>
      <c r="F76" t="b">
        <f>AND(Price!C76=Trendlines!C76,Price!C76=ZigZag!C76,Price!C76=Dual_Tema!C76,Price!C76=Pinbar!C76,Price!C76=SSA!C76)</f>
        <v>1</v>
      </c>
      <c r="G76">
        <f>Price!D76</f>
        <v>5197.32</v>
      </c>
      <c r="H76" t="b">
        <f>AND(Price!D76=Trendlines!D76,Price!D76=ZigZag!D76,Price!D76=Pinbar!D76,Price!D76=SSA!D76)</f>
        <v>1</v>
      </c>
      <c r="J76" t="b">
        <f t="shared" si="1"/>
        <v>1</v>
      </c>
    </row>
    <row r="77" spans="1:10" x14ac:dyDescent="0.55000000000000004">
      <c r="A77">
        <f>Price!L77</f>
        <v>1772047500</v>
      </c>
      <c r="B77" t="b">
        <f>AND(Price!L77=Trendlines!Q77,Price!L77=ZigZag!K77,Price!L77=Dual_Tema!J77,Price!L77=Pinbar!I77,Price!L77=SSA!J77)</f>
        <v>1</v>
      </c>
      <c r="C77" t="str">
        <f>Price!B77</f>
        <v>XAUUSD</v>
      </c>
      <c r="D77" t="b">
        <f>AND(Price!B77=Trendlines!B77,Price!B77=ZigZag!B77,Price!B77=Dual_Tema!B77,Price!B77=Pinbar!B77,Price!B77=SSA!B77)</f>
        <v>1</v>
      </c>
      <c r="E77" t="str">
        <f>Price!C77</f>
        <v>M5</v>
      </c>
      <c r="F77" t="b">
        <f>AND(Price!C77=Trendlines!C77,Price!C77=ZigZag!C77,Price!C77=Dual_Tema!C77,Price!C77=Pinbar!C77,Price!C77=SSA!C77)</f>
        <v>1</v>
      </c>
      <c r="G77">
        <f>Price!D77</f>
        <v>5202.59</v>
      </c>
      <c r="H77" t="b">
        <f>AND(Price!D77=Trendlines!D77,Price!D77=ZigZag!D77,Price!D77=Pinbar!D77,Price!D77=SSA!D77)</f>
        <v>1</v>
      </c>
      <c r="J77" t="b">
        <f t="shared" si="1"/>
        <v>1</v>
      </c>
    </row>
    <row r="78" spans="1:10" x14ac:dyDescent="0.55000000000000004">
      <c r="A78">
        <f>Price!L78</f>
        <v>1772047800</v>
      </c>
      <c r="B78" t="b">
        <f>AND(Price!L78=Trendlines!Q78,Price!L78=ZigZag!K78,Price!L78=Dual_Tema!J78,Price!L78=Pinbar!I78,Price!L78=SSA!J78)</f>
        <v>1</v>
      </c>
      <c r="C78" t="str">
        <f>Price!B78</f>
        <v>XAUUSD</v>
      </c>
      <c r="D78" t="b">
        <f>AND(Price!B78=Trendlines!B78,Price!B78=ZigZag!B78,Price!B78=Dual_Tema!B78,Price!B78=Pinbar!B78,Price!B78=SSA!B78)</f>
        <v>1</v>
      </c>
      <c r="E78" t="str">
        <f>Price!C78</f>
        <v>M5</v>
      </c>
      <c r="F78" t="b">
        <f>AND(Price!C78=Trendlines!C78,Price!C78=ZigZag!C78,Price!C78=Dual_Tema!C78,Price!C78=Pinbar!C78,Price!C78=SSA!C78)</f>
        <v>1</v>
      </c>
      <c r="G78">
        <f>Price!D78</f>
        <v>5202.51</v>
      </c>
      <c r="H78" t="b">
        <f>AND(Price!D78=Trendlines!D78,Price!D78=ZigZag!D78,Price!D78=Pinbar!D78,Price!D78=SSA!D78)</f>
        <v>1</v>
      </c>
      <c r="J78" t="b">
        <f t="shared" si="1"/>
        <v>1</v>
      </c>
    </row>
    <row r="79" spans="1:10" x14ac:dyDescent="0.55000000000000004">
      <c r="A79">
        <f>Price!L79</f>
        <v>1772048100</v>
      </c>
      <c r="B79" t="b">
        <f>AND(Price!L79=Trendlines!Q79,Price!L79=ZigZag!K79,Price!L79=Dual_Tema!J79,Price!L79=Pinbar!I79,Price!L79=SSA!J79)</f>
        <v>1</v>
      </c>
      <c r="C79" t="str">
        <f>Price!B79</f>
        <v>XAUUSD</v>
      </c>
      <c r="D79" t="b">
        <f>AND(Price!B79=Trendlines!B79,Price!B79=ZigZag!B79,Price!B79=Dual_Tema!B79,Price!B79=Pinbar!B79,Price!B79=SSA!B79)</f>
        <v>1</v>
      </c>
      <c r="E79" t="str">
        <f>Price!C79</f>
        <v>M5</v>
      </c>
      <c r="F79" t="b">
        <f>AND(Price!C79=Trendlines!C79,Price!C79=ZigZag!C79,Price!C79=Dual_Tema!C79,Price!C79=Pinbar!C79,Price!C79=SSA!C79)</f>
        <v>1</v>
      </c>
      <c r="G79">
        <f>Price!D79</f>
        <v>5201</v>
      </c>
      <c r="H79" t="b">
        <f>AND(Price!D79=Trendlines!D79,Price!D79=ZigZag!D79,Price!D79=Pinbar!D79,Price!D79=SSA!D79)</f>
        <v>1</v>
      </c>
      <c r="J79" t="b">
        <f t="shared" si="1"/>
        <v>1</v>
      </c>
    </row>
    <row r="80" spans="1:10" x14ac:dyDescent="0.55000000000000004">
      <c r="A80">
        <f>Price!L80</f>
        <v>1772048400</v>
      </c>
      <c r="B80" t="b">
        <f>AND(Price!L80=Trendlines!Q80,Price!L80=ZigZag!K80,Price!L80=Dual_Tema!J80,Price!L80=Pinbar!I80,Price!L80=SSA!J80)</f>
        <v>1</v>
      </c>
      <c r="C80" t="str">
        <f>Price!B80</f>
        <v>XAUUSD</v>
      </c>
      <c r="D80" t="b">
        <f>AND(Price!B80=Trendlines!B80,Price!B80=ZigZag!B80,Price!B80=Dual_Tema!B80,Price!B80=Pinbar!B80,Price!B80=SSA!B80)</f>
        <v>1</v>
      </c>
      <c r="E80" t="str">
        <f>Price!C80</f>
        <v>M5</v>
      </c>
      <c r="F80" t="b">
        <f>AND(Price!C80=Trendlines!C80,Price!C80=ZigZag!C80,Price!C80=Dual_Tema!C80,Price!C80=Pinbar!C80,Price!C80=SSA!C80)</f>
        <v>1</v>
      </c>
      <c r="G80">
        <f>Price!D80</f>
        <v>5204.32</v>
      </c>
      <c r="H80" t="b">
        <f>AND(Price!D80=Trendlines!D80,Price!D80=ZigZag!D80,Price!D80=Pinbar!D80,Price!D80=SSA!D80)</f>
        <v>1</v>
      </c>
      <c r="J80" t="b">
        <f t="shared" si="1"/>
        <v>1</v>
      </c>
    </row>
    <row r="81" spans="1:10" x14ac:dyDescent="0.55000000000000004">
      <c r="A81">
        <f>Price!L81</f>
        <v>1772048700</v>
      </c>
      <c r="B81" t="b">
        <f>AND(Price!L81=Trendlines!Q81,Price!L81=ZigZag!K81,Price!L81=Dual_Tema!J81,Price!L81=Pinbar!I81,Price!L81=SSA!J81)</f>
        <v>1</v>
      </c>
      <c r="C81" t="str">
        <f>Price!B81</f>
        <v>XAUUSD</v>
      </c>
      <c r="D81" t="b">
        <f>AND(Price!B81=Trendlines!B81,Price!B81=ZigZag!B81,Price!B81=Dual_Tema!B81,Price!B81=Pinbar!B81,Price!B81=SSA!B81)</f>
        <v>1</v>
      </c>
      <c r="E81" t="str">
        <f>Price!C81</f>
        <v>M5</v>
      </c>
      <c r="F81" t="b">
        <f>AND(Price!C81=Trendlines!C81,Price!C81=ZigZag!C81,Price!C81=Dual_Tema!C81,Price!C81=Pinbar!C81,Price!C81=SSA!C81)</f>
        <v>1</v>
      </c>
      <c r="G81">
        <f>Price!D81</f>
        <v>5205</v>
      </c>
      <c r="H81" t="b">
        <f>AND(Price!D81=Trendlines!D81,Price!D81=ZigZag!D81,Price!D81=Pinbar!D81,Price!D81=SSA!D81)</f>
        <v>1</v>
      </c>
      <c r="J81" t="b">
        <f t="shared" si="1"/>
        <v>1</v>
      </c>
    </row>
    <row r="82" spans="1:10" x14ac:dyDescent="0.55000000000000004">
      <c r="A82">
        <f>Price!L82</f>
        <v>1772049000</v>
      </c>
      <c r="B82" t="b">
        <f>AND(Price!L82=Trendlines!Q82,Price!L82=ZigZag!K82,Price!L82=Dual_Tema!J82,Price!L82=Pinbar!I82,Price!L82=SSA!J82)</f>
        <v>1</v>
      </c>
      <c r="C82" t="str">
        <f>Price!B82</f>
        <v>XAUUSD</v>
      </c>
      <c r="D82" t="b">
        <f>AND(Price!B82=Trendlines!B82,Price!B82=ZigZag!B82,Price!B82=Dual_Tema!B82,Price!B82=Pinbar!B82,Price!B82=SSA!B82)</f>
        <v>1</v>
      </c>
      <c r="E82" t="str">
        <f>Price!C82</f>
        <v>M5</v>
      </c>
      <c r="F82" t="b">
        <f>AND(Price!C82=Trendlines!C82,Price!C82=ZigZag!C82,Price!C82=Dual_Tema!C82,Price!C82=Pinbar!C82,Price!C82=SSA!C82)</f>
        <v>1</v>
      </c>
      <c r="G82">
        <f>Price!D82</f>
        <v>5204.97</v>
      </c>
      <c r="H82" t="b">
        <f>AND(Price!D82=Trendlines!D82,Price!D82=ZigZag!D82,Price!D82=Pinbar!D82,Price!D82=SSA!D82)</f>
        <v>1</v>
      </c>
      <c r="J82" t="b">
        <f t="shared" si="1"/>
        <v>1</v>
      </c>
    </row>
    <row r="83" spans="1:10" x14ac:dyDescent="0.55000000000000004">
      <c r="A83">
        <f>Price!L83</f>
        <v>1772049300</v>
      </c>
      <c r="B83" t="b">
        <f>AND(Price!L83=Trendlines!Q83,Price!L83=ZigZag!K83,Price!L83=Dual_Tema!J83,Price!L83=Pinbar!I83,Price!L83=SSA!J83)</f>
        <v>1</v>
      </c>
      <c r="C83" t="str">
        <f>Price!B83</f>
        <v>XAUUSD</v>
      </c>
      <c r="D83" t="b">
        <f>AND(Price!B83=Trendlines!B83,Price!B83=ZigZag!B83,Price!B83=Dual_Tema!B83,Price!B83=Pinbar!B83,Price!B83=SSA!B83)</f>
        <v>1</v>
      </c>
      <c r="E83" t="str">
        <f>Price!C83</f>
        <v>M5</v>
      </c>
      <c r="F83" t="b">
        <f>AND(Price!C83=Trendlines!C83,Price!C83=ZigZag!C83,Price!C83=Dual_Tema!C83,Price!C83=Pinbar!C83,Price!C83=SSA!C83)</f>
        <v>1</v>
      </c>
      <c r="G83">
        <f>Price!D83</f>
        <v>5204.87</v>
      </c>
      <c r="H83" t="b">
        <f>AND(Price!D83=Trendlines!D83,Price!D83=ZigZag!D83,Price!D83=Pinbar!D83,Price!D83=SSA!D83)</f>
        <v>1</v>
      </c>
      <c r="J83" t="b">
        <f t="shared" si="1"/>
        <v>1</v>
      </c>
    </row>
    <row r="84" spans="1:10" x14ac:dyDescent="0.55000000000000004">
      <c r="A84">
        <f>Price!L84</f>
        <v>1772049600</v>
      </c>
      <c r="B84" t="b">
        <f>AND(Price!L84=Trendlines!Q84,Price!L84=ZigZag!K84,Price!L84=Dual_Tema!J84,Price!L84=Pinbar!I84,Price!L84=SSA!J84)</f>
        <v>1</v>
      </c>
      <c r="C84" t="str">
        <f>Price!B84</f>
        <v>XAUUSD</v>
      </c>
      <c r="D84" t="b">
        <f>AND(Price!B84=Trendlines!B84,Price!B84=ZigZag!B84,Price!B84=Dual_Tema!B84,Price!B84=Pinbar!B84,Price!B84=SSA!B84)</f>
        <v>1</v>
      </c>
      <c r="E84" t="str">
        <f>Price!C84</f>
        <v>M5</v>
      </c>
      <c r="F84" t="b">
        <f>AND(Price!C84=Trendlines!C84,Price!C84=ZigZag!C84,Price!C84=Dual_Tema!C84,Price!C84=Pinbar!C84,Price!C84=SSA!C84)</f>
        <v>1</v>
      </c>
      <c r="G84">
        <f>Price!D84</f>
        <v>5201.76</v>
      </c>
      <c r="H84" t="b">
        <f>AND(Price!D84=Trendlines!D84,Price!D84=ZigZag!D84,Price!D84=Pinbar!D84,Price!D84=SSA!D84)</f>
        <v>1</v>
      </c>
      <c r="J84" t="b">
        <f t="shared" si="1"/>
        <v>1</v>
      </c>
    </row>
    <row r="85" spans="1:10" x14ac:dyDescent="0.55000000000000004">
      <c r="A85">
        <f>Price!L85</f>
        <v>1772049900</v>
      </c>
      <c r="B85" t="b">
        <f>AND(Price!L85=Trendlines!Q85,Price!L85=ZigZag!K85,Price!L85=Dual_Tema!J85,Price!L85=Pinbar!I85,Price!L85=SSA!J85)</f>
        <v>1</v>
      </c>
      <c r="C85" t="str">
        <f>Price!B85</f>
        <v>XAUUSD</v>
      </c>
      <c r="D85" t="b">
        <f>AND(Price!B85=Trendlines!B85,Price!B85=ZigZag!B85,Price!B85=Dual_Tema!B85,Price!B85=Pinbar!B85,Price!B85=SSA!B85)</f>
        <v>1</v>
      </c>
      <c r="E85" t="str">
        <f>Price!C85</f>
        <v>M5</v>
      </c>
      <c r="F85" t="b">
        <f>AND(Price!C85=Trendlines!C85,Price!C85=ZigZag!C85,Price!C85=Dual_Tema!C85,Price!C85=Pinbar!C85,Price!C85=SSA!C85)</f>
        <v>1</v>
      </c>
      <c r="G85">
        <f>Price!D85</f>
        <v>5202.46</v>
      </c>
      <c r="H85" t="b">
        <f>AND(Price!D85=Trendlines!D85,Price!D85=ZigZag!D85,Price!D85=Pinbar!D85,Price!D85=SSA!D85)</f>
        <v>1</v>
      </c>
      <c r="J85" t="b">
        <f t="shared" si="1"/>
        <v>1</v>
      </c>
    </row>
    <row r="86" spans="1:10" x14ac:dyDescent="0.55000000000000004">
      <c r="A86">
        <f>Price!L86</f>
        <v>1772050200</v>
      </c>
      <c r="B86" t="b">
        <f>AND(Price!L86=Trendlines!Q86,Price!L86=ZigZag!K86,Price!L86=Dual_Tema!J86,Price!L86=Pinbar!I86,Price!L86=SSA!J86)</f>
        <v>1</v>
      </c>
      <c r="C86" t="str">
        <f>Price!B86</f>
        <v>XAUUSD</v>
      </c>
      <c r="D86" t="b">
        <f>AND(Price!B86=Trendlines!B86,Price!B86=ZigZag!B86,Price!B86=Dual_Tema!B86,Price!B86=Pinbar!B86,Price!B86=SSA!B86)</f>
        <v>1</v>
      </c>
      <c r="E86" t="str">
        <f>Price!C86</f>
        <v>M5</v>
      </c>
      <c r="F86" t="b">
        <f>AND(Price!C86=Trendlines!C86,Price!C86=ZigZag!C86,Price!C86=Dual_Tema!C86,Price!C86=Pinbar!C86,Price!C86=SSA!C86)</f>
        <v>1</v>
      </c>
      <c r="G86">
        <f>Price!D86</f>
        <v>5195.2700000000004</v>
      </c>
      <c r="H86" t="b">
        <f>AND(Price!D86=Trendlines!D86,Price!D86=ZigZag!D86,Price!D86=Pinbar!D86,Price!D86=SSA!D86)</f>
        <v>1</v>
      </c>
      <c r="J86" t="b">
        <f t="shared" si="1"/>
        <v>1</v>
      </c>
    </row>
    <row r="87" spans="1:10" x14ac:dyDescent="0.55000000000000004">
      <c r="A87">
        <f>Price!L87</f>
        <v>1772050500</v>
      </c>
      <c r="B87" t="b">
        <f>AND(Price!L87=Trendlines!Q87,Price!L87=ZigZag!K87,Price!L87=Dual_Tema!J87,Price!L87=Pinbar!I87,Price!L87=SSA!J87)</f>
        <v>1</v>
      </c>
      <c r="C87" t="str">
        <f>Price!B87</f>
        <v>XAUUSD</v>
      </c>
      <c r="D87" t="b">
        <f>AND(Price!B87=Trendlines!B87,Price!B87=ZigZag!B87,Price!B87=Dual_Tema!B87,Price!B87=Pinbar!B87,Price!B87=SSA!B87)</f>
        <v>1</v>
      </c>
      <c r="E87" t="str">
        <f>Price!C87</f>
        <v>M5</v>
      </c>
      <c r="F87" t="b">
        <f>AND(Price!C87=Trendlines!C87,Price!C87=ZigZag!C87,Price!C87=Dual_Tema!C87,Price!C87=Pinbar!C87,Price!C87=SSA!C87)</f>
        <v>1</v>
      </c>
      <c r="G87">
        <f>Price!D87</f>
        <v>5184.8</v>
      </c>
      <c r="H87" t="b">
        <f>AND(Price!D87=Trendlines!D87,Price!D87=ZigZag!D87,Price!D87=Pinbar!D87,Price!D87=SSA!D87)</f>
        <v>1</v>
      </c>
      <c r="J87" t="b">
        <f t="shared" si="1"/>
        <v>1</v>
      </c>
    </row>
    <row r="88" spans="1:10" x14ac:dyDescent="0.55000000000000004">
      <c r="A88">
        <f>Price!L88</f>
        <v>1772050800</v>
      </c>
      <c r="B88" t="b">
        <f>AND(Price!L88=Trendlines!Q88,Price!L88=ZigZag!K88,Price!L88=Dual_Tema!J88,Price!L88=Pinbar!I88,Price!L88=SSA!J88)</f>
        <v>1</v>
      </c>
      <c r="C88" t="str">
        <f>Price!B88</f>
        <v>XAUUSD</v>
      </c>
      <c r="D88" t="b">
        <f>AND(Price!B88=Trendlines!B88,Price!B88=ZigZag!B88,Price!B88=Dual_Tema!B88,Price!B88=Pinbar!B88,Price!B88=SSA!B88)</f>
        <v>1</v>
      </c>
      <c r="E88" t="str">
        <f>Price!C88</f>
        <v>M5</v>
      </c>
      <c r="F88" t="b">
        <f>AND(Price!C88=Trendlines!C88,Price!C88=ZigZag!C88,Price!C88=Dual_Tema!C88,Price!C88=Pinbar!C88,Price!C88=SSA!C88)</f>
        <v>1</v>
      </c>
      <c r="G88">
        <f>Price!D88</f>
        <v>5189</v>
      </c>
      <c r="H88" t="b">
        <f>AND(Price!D88=Trendlines!D88,Price!D88=ZigZag!D88,Price!D88=Pinbar!D88,Price!D88=SSA!D88)</f>
        <v>1</v>
      </c>
      <c r="J88" t="b">
        <f t="shared" si="1"/>
        <v>1</v>
      </c>
    </row>
    <row r="89" spans="1:10" x14ac:dyDescent="0.55000000000000004">
      <c r="A89">
        <f>Price!L89</f>
        <v>1772051100</v>
      </c>
      <c r="B89" t="b">
        <f>AND(Price!L89=Trendlines!Q89,Price!L89=ZigZag!K89,Price!L89=Dual_Tema!J89,Price!L89=Pinbar!I89,Price!L89=SSA!J89)</f>
        <v>1</v>
      </c>
      <c r="C89" t="str">
        <f>Price!B89</f>
        <v>XAUUSD</v>
      </c>
      <c r="D89" t="b">
        <f>AND(Price!B89=Trendlines!B89,Price!B89=ZigZag!B89,Price!B89=Dual_Tema!B89,Price!B89=Pinbar!B89,Price!B89=SSA!B89)</f>
        <v>1</v>
      </c>
      <c r="E89" t="str">
        <f>Price!C89</f>
        <v>M5</v>
      </c>
      <c r="F89" t="b">
        <f>AND(Price!C89=Trendlines!C89,Price!C89=ZigZag!C89,Price!C89=Dual_Tema!C89,Price!C89=Pinbar!C89,Price!C89=SSA!C89)</f>
        <v>1</v>
      </c>
      <c r="G89">
        <f>Price!D89</f>
        <v>5186.1099999999997</v>
      </c>
      <c r="H89" t="b">
        <f>AND(Price!D89=Trendlines!D89,Price!D89=ZigZag!D89,Price!D89=Pinbar!D89,Price!D89=SSA!D89)</f>
        <v>1</v>
      </c>
      <c r="J89" t="b">
        <f t="shared" si="1"/>
        <v>1</v>
      </c>
    </row>
    <row r="90" spans="1:10" x14ac:dyDescent="0.55000000000000004">
      <c r="A90">
        <f>Price!L90</f>
        <v>1772051400</v>
      </c>
      <c r="B90" t="b">
        <f>AND(Price!L90=Trendlines!Q90,Price!L90=ZigZag!K90,Price!L90=Dual_Tema!J90,Price!L90=Pinbar!I90,Price!L90=SSA!J90)</f>
        <v>1</v>
      </c>
      <c r="C90" t="str">
        <f>Price!B90</f>
        <v>XAUUSD</v>
      </c>
      <c r="D90" t="b">
        <f>AND(Price!B90=Trendlines!B90,Price!B90=ZigZag!B90,Price!B90=Dual_Tema!B90,Price!B90=Pinbar!B90,Price!B90=SSA!B90)</f>
        <v>1</v>
      </c>
      <c r="E90" t="str">
        <f>Price!C90</f>
        <v>M5</v>
      </c>
      <c r="F90" t="b">
        <f>AND(Price!C90=Trendlines!C90,Price!C90=ZigZag!C90,Price!C90=Dual_Tema!C90,Price!C90=Pinbar!C90,Price!C90=SSA!C90)</f>
        <v>1</v>
      </c>
      <c r="G90">
        <f>Price!D90</f>
        <v>5188.12</v>
      </c>
      <c r="H90" t="b">
        <f>AND(Price!D90=Trendlines!D90,Price!D90=ZigZag!D90,Price!D90=Pinbar!D90,Price!D90=SSA!D90)</f>
        <v>1</v>
      </c>
      <c r="J90" t="b">
        <f t="shared" si="1"/>
        <v>1</v>
      </c>
    </row>
    <row r="91" spans="1:10" x14ac:dyDescent="0.55000000000000004">
      <c r="A91">
        <f>Price!L91</f>
        <v>1772051700</v>
      </c>
      <c r="B91" t="b">
        <f>AND(Price!L91=Trendlines!Q91,Price!L91=ZigZag!K91,Price!L91=Dual_Tema!J91,Price!L91=Pinbar!I91,Price!L91=SSA!J91)</f>
        <v>1</v>
      </c>
      <c r="C91" t="str">
        <f>Price!B91</f>
        <v>XAUUSD</v>
      </c>
      <c r="D91" t="b">
        <f>AND(Price!B91=Trendlines!B91,Price!B91=ZigZag!B91,Price!B91=Dual_Tema!B91,Price!B91=Pinbar!B91,Price!B91=SSA!B91)</f>
        <v>1</v>
      </c>
      <c r="E91" t="str">
        <f>Price!C91</f>
        <v>M5</v>
      </c>
      <c r="F91" t="b">
        <f>AND(Price!C91=Trendlines!C91,Price!C91=ZigZag!C91,Price!C91=Dual_Tema!C91,Price!C91=Pinbar!C91,Price!C91=SSA!C91)</f>
        <v>1</v>
      </c>
      <c r="G91">
        <f>Price!D91</f>
        <v>5183.41</v>
      </c>
      <c r="H91" t="b">
        <f>AND(Price!D91=Trendlines!D91,Price!D91=ZigZag!D91,Price!D91=Pinbar!D91,Price!D91=SSA!D91)</f>
        <v>1</v>
      </c>
      <c r="J91" t="b">
        <f t="shared" si="1"/>
        <v>1</v>
      </c>
    </row>
    <row r="92" spans="1:10" x14ac:dyDescent="0.55000000000000004">
      <c r="A92">
        <f>Price!L92</f>
        <v>1772052000</v>
      </c>
      <c r="B92" t="b">
        <f>AND(Price!L92=Trendlines!Q92,Price!L92=ZigZag!K92,Price!L92=Dual_Tema!J92,Price!L92=Pinbar!I92,Price!L92=SSA!J92)</f>
        <v>1</v>
      </c>
      <c r="C92" t="str">
        <f>Price!B92</f>
        <v>XAUUSD</v>
      </c>
      <c r="D92" t="b">
        <f>AND(Price!B92=Trendlines!B92,Price!B92=ZigZag!B92,Price!B92=Dual_Tema!B92,Price!B92=Pinbar!B92,Price!B92=SSA!B92)</f>
        <v>1</v>
      </c>
      <c r="E92" t="str">
        <f>Price!C92</f>
        <v>M5</v>
      </c>
      <c r="F92" t="b">
        <f>AND(Price!C92=Trendlines!C92,Price!C92=ZigZag!C92,Price!C92=Dual_Tema!C92,Price!C92=Pinbar!C92,Price!C92=SSA!C92)</f>
        <v>1</v>
      </c>
      <c r="G92">
        <f>Price!D92</f>
        <v>5181.4799999999996</v>
      </c>
      <c r="H92" t="b">
        <f>AND(Price!D92=Trendlines!D92,Price!D92=ZigZag!D92,Price!D92=Pinbar!D92,Price!D92=SSA!D92)</f>
        <v>1</v>
      </c>
      <c r="J92" t="b">
        <f t="shared" si="1"/>
        <v>1</v>
      </c>
    </row>
    <row r="93" spans="1:10" x14ac:dyDescent="0.55000000000000004">
      <c r="A93">
        <f>Price!L93</f>
        <v>1772052300</v>
      </c>
      <c r="B93" t="b">
        <f>AND(Price!L93=Trendlines!Q93,Price!L93=ZigZag!K93,Price!L93=Dual_Tema!J93,Price!L93=Pinbar!I93,Price!L93=SSA!J93)</f>
        <v>1</v>
      </c>
      <c r="C93" t="str">
        <f>Price!B93</f>
        <v>XAUUSD</v>
      </c>
      <c r="D93" t="b">
        <f>AND(Price!B93=Trendlines!B93,Price!B93=ZigZag!B93,Price!B93=Dual_Tema!B93,Price!B93=Pinbar!B93,Price!B93=SSA!B93)</f>
        <v>1</v>
      </c>
      <c r="E93" t="str">
        <f>Price!C93</f>
        <v>M5</v>
      </c>
      <c r="F93" t="b">
        <f>AND(Price!C93=Trendlines!C93,Price!C93=ZigZag!C93,Price!C93=Dual_Tema!C93,Price!C93=Pinbar!C93,Price!C93=SSA!C93)</f>
        <v>1</v>
      </c>
      <c r="G93">
        <f>Price!D93</f>
        <v>5173.57</v>
      </c>
      <c r="H93" t="b">
        <f>AND(Price!D93=Trendlines!D93,Price!D93=ZigZag!D93,Price!D93=Pinbar!D93,Price!D93=SSA!D93)</f>
        <v>1</v>
      </c>
      <c r="J93" t="b">
        <f t="shared" si="1"/>
        <v>1</v>
      </c>
    </row>
    <row r="94" spans="1:10" x14ac:dyDescent="0.55000000000000004">
      <c r="A94">
        <f>Price!L94</f>
        <v>1772052600</v>
      </c>
      <c r="B94" t="b">
        <f>AND(Price!L94=Trendlines!Q94,Price!L94=ZigZag!K94,Price!L94=Dual_Tema!J94,Price!L94=Pinbar!I94,Price!L94=SSA!J94)</f>
        <v>1</v>
      </c>
      <c r="C94" t="str">
        <f>Price!B94</f>
        <v>XAUUSD</v>
      </c>
      <c r="D94" t="b">
        <f>AND(Price!B94=Trendlines!B94,Price!B94=ZigZag!B94,Price!B94=Dual_Tema!B94,Price!B94=Pinbar!B94,Price!B94=SSA!B94)</f>
        <v>1</v>
      </c>
      <c r="E94" t="str">
        <f>Price!C94</f>
        <v>M5</v>
      </c>
      <c r="F94" t="b">
        <f>AND(Price!C94=Trendlines!C94,Price!C94=ZigZag!C94,Price!C94=Dual_Tema!C94,Price!C94=Pinbar!C94,Price!C94=SSA!C94)</f>
        <v>1</v>
      </c>
      <c r="G94">
        <f>Price!D94</f>
        <v>5178.01</v>
      </c>
      <c r="H94" t="b">
        <f>AND(Price!D94=Trendlines!D94,Price!D94=ZigZag!D94,Price!D94=Pinbar!D94,Price!D94=SSA!D94)</f>
        <v>1</v>
      </c>
      <c r="J94" t="b">
        <f t="shared" si="1"/>
        <v>1</v>
      </c>
    </row>
    <row r="95" spans="1:10" x14ac:dyDescent="0.55000000000000004">
      <c r="A95">
        <f>Price!L95</f>
        <v>1772052900</v>
      </c>
      <c r="B95" t="b">
        <f>AND(Price!L95=Trendlines!Q95,Price!L95=ZigZag!K95,Price!L95=Dual_Tema!J95,Price!L95=Pinbar!I95,Price!L95=SSA!J95)</f>
        <v>1</v>
      </c>
      <c r="C95" t="str">
        <f>Price!B95</f>
        <v>XAUUSD</v>
      </c>
      <c r="D95" t="b">
        <f>AND(Price!B95=Trendlines!B95,Price!B95=ZigZag!B95,Price!B95=Dual_Tema!B95,Price!B95=Pinbar!B95,Price!B95=SSA!B95)</f>
        <v>1</v>
      </c>
      <c r="E95" t="str">
        <f>Price!C95</f>
        <v>M5</v>
      </c>
      <c r="F95" t="b">
        <f>AND(Price!C95=Trendlines!C95,Price!C95=ZigZag!C95,Price!C95=Dual_Tema!C95,Price!C95=Pinbar!C95,Price!C95=SSA!C95)</f>
        <v>1</v>
      </c>
      <c r="G95">
        <f>Price!D95</f>
        <v>5152.16</v>
      </c>
      <c r="H95" t="b">
        <f>AND(Price!D95=Trendlines!D95,Price!D95=ZigZag!D95,Price!D95=Pinbar!D95,Price!D95=SSA!D95)</f>
        <v>1</v>
      </c>
      <c r="J95" t="b">
        <f t="shared" si="1"/>
        <v>1</v>
      </c>
    </row>
    <row r="96" spans="1:10" x14ac:dyDescent="0.55000000000000004">
      <c r="A96">
        <f>Price!L96</f>
        <v>1772053200</v>
      </c>
      <c r="B96" t="b">
        <f>AND(Price!L96=Trendlines!Q96,Price!L96=ZigZag!K96,Price!L96=Dual_Tema!J96,Price!L96=Pinbar!I96,Price!L96=SSA!J96)</f>
        <v>1</v>
      </c>
      <c r="C96" t="str">
        <f>Price!B96</f>
        <v>XAUUSD</v>
      </c>
      <c r="D96" t="b">
        <f>AND(Price!B96=Trendlines!B96,Price!B96=ZigZag!B96,Price!B96=Dual_Tema!B96,Price!B96=Pinbar!B96,Price!B96=SSA!B96)</f>
        <v>1</v>
      </c>
      <c r="E96" t="str">
        <f>Price!C96</f>
        <v>M5</v>
      </c>
      <c r="F96" t="b">
        <f>AND(Price!C96=Trendlines!C96,Price!C96=ZigZag!C96,Price!C96=Dual_Tema!C96,Price!C96=Pinbar!C96,Price!C96=SSA!C96)</f>
        <v>1</v>
      </c>
      <c r="G96">
        <f>Price!D96</f>
        <v>5156.08</v>
      </c>
      <c r="H96" t="b">
        <f>AND(Price!D96=Trendlines!D96,Price!D96=ZigZag!D96,Price!D96=Pinbar!D96,Price!D96=SSA!D96)</f>
        <v>1</v>
      </c>
      <c r="J96" t="b">
        <f t="shared" si="1"/>
        <v>1</v>
      </c>
    </row>
    <row r="97" spans="1:10" x14ac:dyDescent="0.55000000000000004">
      <c r="A97">
        <f>Price!L97</f>
        <v>1772053500</v>
      </c>
      <c r="B97" t="b">
        <f>AND(Price!L97=Trendlines!Q97,Price!L97=ZigZag!K97,Price!L97=Dual_Tema!J97,Price!L97=Pinbar!I97,Price!L97=SSA!J97)</f>
        <v>1</v>
      </c>
      <c r="C97" t="str">
        <f>Price!B97</f>
        <v>XAUUSD</v>
      </c>
      <c r="D97" t="b">
        <f>AND(Price!B97=Trendlines!B97,Price!B97=ZigZag!B97,Price!B97=Dual_Tema!B97,Price!B97=Pinbar!B97,Price!B97=SSA!B97)</f>
        <v>1</v>
      </c>
      <c r="E97" t="str">
        <f>Price!C97</f>
        <v>M5</v>
      </c>
      <c r="F97" t="b">
        <f>AND(Price!C97=Trendlines!C97,Price!C97=ZigZag!C97,Price!C97=Dual_Tema!C97,Price!C97=Pinbar!C97,Price!C97=SSA!C97)</f>
        <v>1</v>
      </c>
      <c r="G97">
        <f>Price!D97</f>
        <v>5163.03</v>
      </c>
      <c r="H97" t="b">
        <f>AND(Price!D97=Trendlines!D97,Price!D97=ZigZag!D97,Price!D97=Pinbar!D97,Price!D97=SSA!D97)</f>
        <v>1</v>
      </c>
      <c r="J97" t="b">
        <f t="shared" si="1"/>
        <v>1</v>
      </c>
    </row>
    <row r="98" spans="1:10" x14ac:dyDescent="0.55000000000000004">
      <c r="A98">
        <f>Price!L98</f>
        <v>1772053800</v>
      </c>
      <c r="B98" t="b">
        <f>AND(Price!L98=Trendlines!Q98,Price!L98=ZigZag!K98,Price!L98=Dual_Tema!J98,Price!L98=Pinbar!I98,Price!L98=SSA!J98)</f>
        <v>1</v>
      </c>
      <c r="C98" t="str">
        <f>Price!B98</f>
        <v>XAUUSD</v>
      </c>
      <c r="D98" t="b">
        <f>AND(Price!B98=Trendlines!B98,Price!B98=ZigZag!B98,Price!B98=Dual_Tema!B98,Price!B98=Pinbar!B98,Price!B98=SSA!B98)</f>
        <v>1</v>
      </c>
      <c r="E98" t="str">
        <f>Price!C98</f>
        <v>M5</v>
      </c>
      <c r="F98" t="b">
        <f>AND(Price!C98=Trendlines!C98,Price!C98=ZigZag!C98,Price!C98=Dual_Tema!C98,Price!C98=Pinbar!C98,Price!C98=SSA!C98)</f>
        <v>1</v>
      </c>
      <c r="G98">
        <f>Price!D98</f>
        <v>5161.84</v>
      </c>
      <c r="H98" t="b">
        <f>AND(Price!D98=Trendlines!D98,Price!D98=ZigZag!D98,Price!D98=Pinbar!D98,Price!D98=SSA!D98)</f>
        <v>1</v>
      </c>
      <c r="J98" t="b">
        <f t="shared" si="1"/>
        <v>1</v>
      </c>
    </row>
    <row r="99" spans="1:10" x14ac:dyDescent="0.55000000000000004">
      <c r="A99">
        <f>Price!L99</f>
        <v>1772054100</v>
      </c>
      <c r="B99" t="b">
        <f>AND(Price!L99=Trendlines!Q99,Price!L99=ZigZag!K99,Price!L99=Dual_Tema!J99,Price!L99=Pinbar!I99,Price!L99=SSA!J99)</f>
        <v>1</v>
      </c>
      <c r="C99" t="str">
        <f>Price!B99</f>
        <v>XAUUSD</v>
      </c>
      <c r="D99" t="b">
        <f>AND(Price!B99=Trendlines!B99,Price!B99=ZigZag!B99,Price!B99=Dual_Tema!B99,Price!B99=Pinbar!B99,Price!B99=SSA!B99)</f>
        <v>1</v>
      </c>
      <c r="E99" t="str">
        <f>Price!C99</f>
        <v>M5</v>
      </c>
      <c r="F99" t="b">
        <f>AND(Price!C99=Trendlines!C99,Price!C99=ZigZag!C99,Price!C99=Dual_Tema!C99,Price!C99=Pinbar!C99,Price!C99=SSA!C99)</f>
        <v>1</v>
      </c>
      <c r="G99">
        <f>Price!D99</f>
        <v>5165.38</v>
      </c>
      <c r="H99" t="b">
        <f>AND(Price!D99=Trendlines!D99,Price!D99=ZigZag!D99,Price!D99=Pinbar!D99,Price!D99=SSA!D99)</f>
        <v>1</v>
      </c>
      <c r="J99" t="b">
        <f t="shared" si="1"/>
        <v>1</v>
      </c>
    </row>
    <row r="100" spans="1:10" x14ac:dyDescent="0.55000000000000004">
      <c r="A100">
        <f>Price!L100</f>
        <v>1772054400</v>
      </c>
      <c r="B100" t="b">
        <f>AND(Price!L100=Trendlines!Q100,Price!L100=ZigZag!K100,Price!L100=Dual_Tema!J100,Price!L100=Pinbar!I100,Price!L100=SSA!J100)</f>
        <v>1</v>
      </c>
      <c r="C100" t="str">
        <f>Price!B100</f>
        <v>XAUUSD</v>
      </c>
      <c r="D100" t="b">
        <f>AND(Price!B100=Trendlines!B100,Price!B100=ZigZag!B100,Price!B100=Dual_Tema!B100,Price!B100=Pinbar!B100,Price!B100=SSA!B100)</f>
        <v>1</v>
      </c>
      <c r="E100" t="str">
        <f>Price!C100</f>
        <v>M5</v>
      </c>
      <c r="F100" t="b">
        <f>AND(Price!C100=Trendlines!C100,Price!C100=ZigZag!C100,Price!C100=Dual_Tema!C100,Price!C100=Pinbar!C100,Price!C100=SSA!C100)</f>
        <v>1</v>
      </c>
      <c r="G100">
        <f>Price!D100</f>
        <v>5169.17</v>
      </c>
      <c r="H100" t="b">
        <f>AND(Price!D100=Trendlines!D100,Price!D100=ZigZag!D100,Price!D100=Pinbar!D100,Price!D100=SSA!D100)</f>
        <v>1</v>
      </c>
      <c r="J100" t="b">
        <f t="shared" si="1"/>
        <v>1</v>
      </c>
    </row>
    <row r="101" spans="1:10" x14ac:dyDescent="0.55000000000000004">
      <c r="A101">
        <f>Price!L101</f>
        <v>1772054700</v>
      </c>
      <c r="B101" t="b">
        <f>AND(Price!L101=Trendlines!Q101,Price!L101=ZigZag!K101,Price!L101=Dual_Tema!J101,Price!L101=Pinbar!I101,Price!L101=SSA!J101)</f>
        <v>1</v>
      </c>
      <c r="C101" t="str">
        <f>Price!B101</f>
        <v>XAUUSD</v>
      </c>
      <c r="D101" t="b">
        <f>AND(Price!B101=Trendlines!B101,Price!B101=ZigZag!B101,Price!B101=Dual_Tema!B101,Price!B101=Pinbar!B101,Price!B101=SSA!B101)</f>
        <v>1</v>
      </c>
      <c r="E101" t="str">
        <f>Price!C101</f>
        <v>M5</v>
      </c>
      <c r="F101" t="b">
        <f>AND(Price!C101=Trendlines!C101,Price!C101=ZigZag!C101,Price!C101=Dual_Tema!C101,Price!C101=Pinbar!C101,Price!C101=SSA!C101)</f>
        <v>1</v>
      </c>
      <c r="G101">
        <f>Price!D101</f>
        <v>5169.12</v>
      </c>
      <c r="H101" t="b">
        <f>AND(Price!D101=Trendlines!D101,Price!D101=ZigZag!D101,Price!D101=Pinbar!D101,Price!D101=SSA!D101)</f>
        <v>1</v>
      </c>
      <c r="J101" t="b">
        <f t="shared" si="1"/>
        <v>1</v>
      </c>
    </row>
    <row r="102" spans="1:10" x14ac:dyDescent="0.55000000000000004">
      <c r="A102">
        <f>Price!L102</f>
        <v>1772055000</v>
      </c>
      <c r="B102" t="b">
        <f>AND(Price!L102=Trendlines!Q102,Price!L102=ZigZag!K102,Price!L102=Dual_Tema!J102,Price!L102=Pinbar!I102,Price!L102=SSA!J102)</f>
        <v>1</v>
      </c>
      <c r="C102" t="str">
        <f>Price!B102</f>
        <v>XAUUSD</v>
      </c>
      <c r="D102" t="b">
        <f>AND(Price!B102=Trendlines!B102,Price!B102=ZigZag!B102,Price!B102=Dual_Tema!B102,Price!B102=Pinbar!B102,Price!B102=SSA!B102)</f>
        <v>1</v>
      </c>
      <c r="E102" t="str">
        <f>Price!C102</f>
        <v>M5</v>
      </c>
      <c r="F102" t="b">
        <f>AND(Price!C102=Trendlines!C102,Price!C102=ZigZag!C102,Price!C102=Dual_Tema!C102,Price!C102=Pinbar!C102,Price!C102=SSA!C102)</f>
        <v>1</v>
      </c>
      <c r="G102">
        <f>Price!D102</f>
        <v>5168.22</v>
      </c>
      <c r="H102" t="b">
        <f>AND(Price!D102=Trendlines!D102,Price!D102=ZigZag!D102,Price!D102=Pinbar!D102,Price!D102=SSA!D102)</f>
        <v>1</v>
      </c>
      <c r="J102" t="b">
        <f t="shared" si="1"/>
        <v>1</v>
      </c>
    </row>
    <row r="103" spans="1:10" x14ac:dyDescent="0.55000000000000004">
      <c r="A103">
        <f>Price!L103</f>
        <v>1772055300</v>
      </c>
      <c r="B103" t="b">
        <f>AND(Price!L103=Trendlines!Q103,Price!L103=ZigZag!K103,Price!L103=Dual_Tema!J103,Price!L103=Pinbar!I103,Price!L103=SSA!J103)</f>
        <v>1</v>
      </c>
      <c r="C103" t="str">
        <f>Price!B103</f>
        <v>XAUUSD</v>
      </c>
      <c r="D103" t="b">
        <f>AND(Price!B103=Trendlines!B103,Price!B103=ZigZag!B103,Price!B103=Dual_Tema!B103,Price!B103=Pinbar!B103,Price!B103=SSA!B103)</f>
        <v>1</v>
      </c>
      <c r="E103" t="str">
        <f>Price!C103</f>
        <v>M5</v>
      </c>
      <c r="F103" t="b">
        <f>AND(Price!C103=Trendlines!C103,Price!C103=ZigZag!C103,Price!C103=Dual_Tema!C103,Price!C103=Pinbar!C103,Price!C103=SSA!C103)</f>
        <v>1</v>
      </c>
      <c r="G103">
        <f>Price!D103</f>
        <v>5168.8999999999996</v>
      </c>
      <c r="H103" t="b">
        <f>AND(Price!D103=Trendlines!D103,Price!D103=ZigZag!D103,Price!D103=Pinbar!D103,Price!D103=SSA!D103)</f>
        <v>1</v>
      </c>
      <c r="J103" t="b">
        <f t="shared" si="1"/>
        <v>1</v>
      </c>
    </row>
    <row r="104" spans="1:10" x14ac:dyDescent="0.55000000000000004">
      <c r="A104">
        <f>Price!L104</f>
        <v>1772055600</v>
      </c>
      <c r="B104" t="b">
        <f>AND(Price!L104=Trendlines!Q104,Price!L104=ZigZag!K104,Price!L104=Dual_Tema!J104,Price!L104=Pinbar!I104,Price!L104=SSA!J104)</f>
        <v>1</v>
      </c>
      <c r="C104" t="str">
        <f>Price!B104</f>
        <v>XAUUSD</v>
      </c>
      <c r="D104" t="b">
        <f>AND(Price!B104=Trendlines!B104,Price!B104=ZigZag!B104,Price!B104=Dual_Tema!B104,Price!B104=Pinbar!B104,Price!B104=SSA!B104)</f>
        <v>1</v>
      </c>
      <c r="E104" t="str">
        <f>Price!C104</f>
        <v>M5</v>
      </c>
      <c r="F104" t="b">
        <f>AND(Price!C104=Trendlines!C104,Price!C104=ZigZag!C104,Price!C104=Dual_Tema!C104,Price!C104=Pinbar!C104,Price!C104=SSA!C104)</f>
        <v>1</v>
      </c>
      <c r="G104">
        <f>Price!D104</f>
        <v>5170.25</v>
      </c>
      <c r="H104" t="b">
        <f>AND(Price!D104=Trendlines!D104,Price!D104=ZigZag!D104,Price!D104=Pinbar!D104,Price!D104=SSA!D104)</f>
        <v>1</v>
      </c>
      <c r="J104" t="b">
        <f t="shared" si="1"/>
        <v>1</v>
      </c>
    </row>
    <row r="105" spans="1:10" x14ac:dyDescent="0.55000000000000004">
      <c r="A105">
        <f>Price!L105</f>
        <v>1772055900</v>
      </c>
      <c r="B105" t="b">
        <f>AND(Price!L105=Trendlines!Q105,Price!L105=ZigZag!K105,Price!L105=Dual_Tema!J105,Price!L105=Pinbar!I105,Price!L105=SSA!J105)</f>
        <v>1</v>
      </c>
      <c r="C105" t="str">
        <f>Price!B105</f>
        <v>XAUUSD</v>
      </c>
      <c r="D105" t="b">
        <f>AND(Price!B105=Trendlines!B105,Price!B105=ZigZag!B105,Price!B105=Dual_Tema!B105,Price!B105=Pinbar!B105,Price!B105=SSA!B105)</f>
        <v>1</v>
      </c>
      <c r="E105" t="str">
        <f>Price!C105</f>
        <v>M5</v>
      </c>
      <c r="F105" t="b">
        <f>AND(Price!C105=Trendlines!C105,Price!C105=ZigZag!C105,Price!C105=Dual_Tema!C105,Price!C105=Pinbar!C105,Price!C105=SSA!C105)</f>
        <v>1</v>
      </c>
      <c r="G105">
        <f>Price!D105</f>
        <v>5170.9399999999996</v>
      </c>
      <c r="H105" t="b">
        <f>AND(Price!D105=Trendlines!D105,Price!D105=ZigZag!D105,Price!D105=Pinbar!D105,Price!D105=SSA!D105)</f>
        <v>1</v>
      </c>
      <c r="J105" t="b">
        <f t="shared" si="1"/>
        <v>1</v>
      </c>
    </row>
    <row r="106" spans="1:10" x14ac:dyDescent="0.55000000000000004">
      <c r="A106">
        <f>Price!L106</f>
        <v>1772056200</v>
      </c>
      <c r="B106" t="b">
        <f>AND(Price!L106=Trendlines!Q106,Price!L106=ZigZag!K106,Price!L106=Dual_Tema!J106,Price!L106=Pinbar!I106,Price!L106=SSA!J106)</f>
        <v>1</v>
      </c>
      <c r="C106" t="str">
        <f>Price!B106</f>
        <v>XAUUSD</v>
      </c>
      <c r="D106" t="b">
        <f>AND(Price!B106=Trendlines!B106,Price!B106=ZigZag!B106,Price!B106=Dual_Tema!B106,Price!B106=Pinbar!B106,Price!B106=SSA!B106)</f>
        <v>1</v>
      </c>
      <c r="E106" t="str">
        <f>Price!C106</f>
        <v>M5</v>
      </c>
      <c r="F106" t="b">
        <f>AND(Price!C106=Trendlines!C106,Price!C106=ZigZag!C106,Price!C106=Dual_Tema!C106,Price!C106=Pinbar!C106,Price!C106=SSA!C106)</f>
        <v>1</v>
      </c>
      <c r="G106">
        <f>Price!D106</f>
        <v>5164.3100000000004</v>
      </c>
      <c r="H106" t="b">
        <f>AND(Price!D106=Trendlines!D106,Price!D106=ZigZag!D106,Price!D106=Pinbar!D106,Price!D106=SSA!D106)</f>
        <v>1</v>
      </c>
      <c r="J106" t="b">
        <f t="shared" si="1"/>
        <v>1</v>
      </c>
    </row>
    <row r="107" spans="1:10" x14ac:dyDescent="0.55000000000000004">
      <c r="A107">
        <f>Price!L107</f>
        <v>1772056500</v>
      </c>
      <c r="B107" t="b">
        <f>AND(Price!L107=Trendlines!Q107,Price!L107=ZigZag!K107,Price!L107=Dual_Tema!J107,Price!L107=Pinbar!I107,Price!L107=SSA!J107)</f>
        <v>1</v>
      </c>
      <c r="C107" t="str">
        <f>Price!B107</f>
        <v>XAUUSD</v>
      </c>
      <c r="D107" t="b">
        <f>AND(Price!B107=Trendlines!B107,Price!B107=ZigZag!B107,Price!B107=Dual_Tema!B107,Price!B107=Pinbar!B107,Price!B107=SSA!B107)</f>
        <v>1</v>
      </c>
      <c r="E107" t="str">
        <f>Price!C107</f>
        <v>M5</v>
      </c>
      <c r="F107" t="b">
        <f>AND(Price!C107=Trendlines!C107,Price!C107=ZigZag!C107,Price!C107=Dual_Tema!C107,Price!C107=Pinbar!C107,Price!C107=SSA!C107)</f>
        <v>1</v>
      </c>
      <c r="G107">
        <f>Price!D107</f>
        <v>5164.8900000000003</v>
      </c>
      <c r="H107" t="b">
        <f>AND(Price!D107=Trendlines!D107,Price!D107=ZigZag!D107,Price!D107=Pinbar!D107,Price!D107=SSA!D107)</f>
        <v>1</v>
      </c>
      <c r="J107" t="b">
        <f t="shared" si="1"/>
        <v>1</v>
      </c>
    </row>
    <row r="108" spans="1:10" x14ac:dyDescent="0.55000000000000004">
      <c r="A108">
        <f>Price!L108</f>
        <v>1772060400</v>
      </c>
      <c r="B108" t="b">
        <f>AND(Price!L108=Trendlines!Q108,Price!L108=ZigZag!K108,Price!L108=Dual_Tema!J108,Price!L108=Pinbar!I108,Price!L108=SSA!J108)</f>
        <v>1</v>
      </c>
      <c r="C108" t="str">
        <f>Price!B108</f>
        <v>XAUUSD</v>
      </c>
      <c r="D108" t="b">
        <f>AND(Price!B108=Trendlines!B108,Price!B108=ZigZag!B108,Price!B108=Dual_Tema!B108,Price!B108=Pinbar!B108,Price!B108=SSA!B108)</f>
        <v>1</v>
      </c>
      <c r="E108" t="str">
        <f>Price!C108</f>
        <v>M5</v>
      </c>
      <c r="F108" t="b">
        <f>AND(Price!C108=Trendlines!C108,Price!C108=ZigZag!C108,Price!C108=Dual_Tema!C108,Price!C108=Pinbar!C108,Price!C108=SSA!C108)</f>
        <v>1</v>
      </c>
      <c r="G108">
        <f>Price!D108</f>
        <v>5175.34</v>
      </c>
      <c r="H108" t="b">
        <f>AND(Price!D108=Trendlines!D108,Price!D108=ZigZag!D108,Price!D108=Pinbar!D108,Price!D108=SSA!D108)</f>
        <v>1</v>
      </c>
      <c r="J108" t="b">
        <f t="shared" si="1"/>
        <v>1</v>
      </c>
    </row>
    <row r="109" spans="1:10" x14ac:dyDescent="0.55000000000000004">
      <c r="A109">
        <f>Price!L109</f>
        <v>1772060700</v>
      </c>
      <c r="B109" t="b">
        <f>AND(Price!L109=Trendlines!Q109,Price!L109=ZigZag!K109,Price!L109=Dual_Tema!J109,Price!L109=Pinbar!I109,Price!L109=SSA!J109)</f>
        <v>1</v>
      </c>
      <c r="C109" t="str">
        <f>Price!B109</f>
        <v>XAUUSD</v>
      </c>
      <c r="D109" t="b">
        <f>AND(Price!B109=Trendlines!B109,Price!B109=ZigZag!B109,Price!B109=Dual_Tema!B109,Price!B109=Pinbar!B109,Price!B109=SSA!B109)</f>
        <v>1</v>
      </c>
      <c r="E109" t="str">
        <f>Price!C109</f>
        <v>M5</v>
      </c>
      <c r="F109" t="b">
        <f>AND(Price!C109=Trendlines!C109,Price!C109=ZigZag!C109,Price!C109=Dual_Tema!C109,Price!C109=Pinbar!C109,Price!C109=SSA!C109)</f>
        <v>1</v>
      </c>
      <c r="G109">
        <f>Price!D109</f>
        <v>5179.7299999999996</v>
      </c>
      <c r="H109" t="b">
        <f>AND(Price!D109=Trendlines!D109,Price!D109=ZigZag!D109,Price!D109=Pinbar!D109,Price!D109=SSA!D109)</f>
        <v>1</v>
      </c>
      <c r="J109" t="b">
        <f t="shared" si="1"/>
        <v>1</v>
      </c>
    </row>
    <row r="110" spans="1:10" x14ac:dyDescent="0.55000000000000004">
      <c r="A110">
        <f>Price!L110</f>
        <v>1772061000</v>
      </c>
      <c r="B110" t="b">
        <f>AND(Price!L110=Trendlines!Q110,Price!L110=ZigZag!K110,Price!L110=Dual_Tema!J110,Price!L110=Pinbar!I110,Price!L110=SSA!J110)</f>
        <v>1</v>
      </c>
      <c r="C110" t="str">
        <f>Price!B110</f>
        <v>XAUUSD</v>
      </c>
      <c r="D110" t="b">
        <f>AND(Price!B110=Trendlines!B110,Price!B110=ZigZag!B110,Price!B110=Dual_Tema!B110,Price!B110=Pinbar!B110,Price!B110=SSA!B110)</f>
        <v>1</v>
      </c>
      <c r="E110" t="str">
        <f>Price!C110</f>
        <v>M5</v>
      </c>
      <c r="F110" t="b">
        <f>AND(Price!C110=Trendlines!C110,Price!C110=ZigZag!C110,Price!C110=Dual_Tema!C110,Price!C110=Pinbar!C110,Price!C110=SSA!C110)</f>
        <v>1</v>
      </c>
      <c r="G110">
        <f>Price!D110</f>
        <v>5168.8</v>
      </c>
      <c r="H110" t="b">
        <f>AND(Price!D110=Trendlines!D110,Price!D110=ZigZag!D110,Price!D110=Pinbar!D110,Price!D110=SSA!D110)</f>
        <v>1</v>
      </c>
      <c r="J110" t="b">
        <f t="shared" si="1"/>
        <v>1</v>
      </c>
    </row>
    <row r="111" spans="1:10" x14ac:dyDescent="0.55000000000000004">
      <c r="A111">
        <f>Price!L111</f>
        <v>1772061300</v>
      </c>
      <c r="B111" t="b">
        <f>AND(Price!L111=Trendlines!Q111,Price!L111=ZigZag!K111,Price!L111=Dual_Tema!J111,Price!L111=Pinbar!I111,Price!L111=SSA!J111)</f>
        <v>1</v>
      </c>
      <c r="C111" t="str">
        <f>Price!B111</f>
        <v>XAUUSD</v>
      </c>
      <c r="D111" t="b">
        <f>AND(Price!B111=Trendlines!B111,Price!B111=ZigZag!B111,Price!B111=Dual_Tema!B111,Price!B111=Pinbar!B111,Price!B111=SSA!B111)</f>
        <v>1</v>
      </c>
      <c r="E111" t="str">
        <f>Price!C111</f>
        <v>M5</v>
      </c>
      <c r="F111" t="b">
        <f>AND(Price!C111=Trendlines!C111,Price!C111=ZigZag!C111,Price!C111=Dual_Tema!C111,Price!C111=Pinbar!C111,Price!C111=SSA!C111)</f>
        <v>1</v>
      </c>
      <c r="G111">
        <f>Price!D111</f>
        <v>5174.01</v>
      </c>
      <c r="H111" t="b">
        <f>AND(Price!D111=Trendlines!D111,Price!D111=ZigZag!D111,Price!D111=Pinbar!D111,Price!D111=SSA!D111)</f>
        <v>1</v>
      </c>
      <c r="J111" t="b">
        <f t="shared" si="1"/>
        <v>1</v>
      </c>
    </row>
    <row r="112" spans="1:10" x14ac:dyDescent="0.55000000000000004">
      <c r="A112">
        <f>Price!L112</f>
        <v>1772061600</v>
      </c>
      <c r="B112" t="b">
        <f>AND(Price!L112=Trendlines!Q112,Price!L112=ZigZag!K112,Price!L112=Dual_Tema!J112,Price!L112=Pinbar!I112,Price!L112=SSA!J112)</f>
        <v>1</v>
      </c>
      <c r="C112" t="str">
        <f>Price!B112</f>
        <v>XAUUSD</v>
      </c>
      <c r="D112" t="b">
        <f>AND(Price!B112=Trendlines!B112,Price!B112=ZigZag!B112,Price!B112=Dual_Tema!B112,Price!B112=Pinbar!B112,Price!B112=SSA!B112)</f>
        <v>1</v>
      </c>
      <c r="E112" t="str">
        <f>Price!C112</f>
        <v>M5</v>
      </c>
      <c r="F112" t="b">
        <f>AND(Price!C112=Trendlines!C112,Price!C112=ZigZag!C112,Price!C112=Dual_Tema!C112,Price!C112=Pinbar!C112,Price!C112=SSA!C112)</f>
        <v>1</v>
      </c>
      <c r="G112">
        <f>Price!D112</f>
        <v>5170.68</v>
      </c>
      <c r="H112" t="b">
        <f>AND(Price!D112=Trendlines!D112,Price!D112=ZigZag!D112,Price!D112=Pinbar!D112,Price!D112=SSA!D112)</f>
        <v>1</v>
      </c>
      <c r="J112" t="b">
        <f t="shared" si="1"/>
        <v>1</v>
      </c>
    </row>
    <row r="113" spans="1:10" x14ac:dyDescent="0.55000000000000004">
      <c r="A113">
        <f>Price!L113</f>
        <v>1772061900</v>
      </c>
      <c r="B113" t="b">
        <f>AND(Price!L113=Trendlines!Q113,Price!L113=ZigZag!K113,Price!L113=Dual_Tema!J113,Price!L113=Pinbar!I113,Price!L113=SSA!J113)</f>
        <v>1</v>
      </c>
      <c r="C113" t="str">
        <f>Price!B113</f>
        <v>XAUUSD</v>
      </c>
      <c r="D113" t="b">
        <f>AND(Price!B113=Trendlines!B113,Price!B113=ZigZag!B113,Price!B113=Dual_Tema!B113,Price!B113=Pinbar!B113,Price!B113=SSA!B113)</f>
        <v>1</v>
      </c>
      <c r="E113" t="str">
        <f>Price!C113</f>
        <v>M5</v>
      </c>
      <c r="F113" t="b">
        <f>AND(Price!C113=Trendlines!C113,Price!C113=ZigZag!C113,Price!C113=Dual_Tema!C113,Price!C113=Pinbar!C113,Price!C113=SSA!C113)</f>
        <v>1</v>
      </c>
      <c r="G113">
        <f>Price!D113</f>
        <v>5170.04</v>
      </c>
      <c r="H113" t="b">
        <f>AND(Price!D113=Trendlines!D113,Price!D113=ZigZag!D113,Price!D113=Pinbar!D113,Price!D113=SSA!D113)</f>
        <v>1</v>
      </c>
      <c r="J113" t="b">
        <f t="shared" si="1"/>
        <v>1</v>
      </c>
    </row>
    <row r="114" spans="1:10" x14ac:dyDescent="0.55000000000000004">
      <c r="A114">
        <f>Price!L114</f>
        <v>1772062200</v>
      </c>
      <c r="B114" t="b">
        <f>AND(Price!L114=Trendlines!Q114,Price!L114=ZigZag!K114,Price!L114=Dual_Tema!J114,Price!L114=Pinbar!I114,Price!L114=SSA!J114)</f>
        <v>1</v>
      </c>
      <c r="C114" t="str">
        <f>Price!B114</f>
        <v>XAUUSD</v>
      </c>
      <c r="D114" t="b">
        <f>AND(Price!B114=Trendlines!B114,Price!B114=ZigZag!B114,Price!B114=Dual_Tema!B114,Price!B114=Pinbar!B114,Price!B114=SSA!B114)</f>
        <v>1</v>
      </c>
      <c r="E114" t="str">
        <f>Price!C114</f>
        <v>M5</v>
      </c>
      <c r="F114" t="b">
        <f>AND(Price!C114=Trendlines!C114,Price!C114=ZigZag!C114,Price!C114=Dual_Tema!C114,Price!C114=Pinbar!C114,Price!C114=SSA!C114)</f>
        <v>1</v>
      </c>
      <c r="G114">
        <f>Price!D114</f>
        <v>5168.9799999999996</v>
      </c>
      <c r="H114" t="b">
        <f>AND(Price!D114=Trendlines!D114,Price!D114=ZigZag!D114,Price!D114=Pinbar!D114,Price!D114=SSA!D114)</f>
        <v>1</v>
      </c>
      <c r="J114" t="b">
        <f t="shared" si="1"/>
        <v>1</v>
      </c>
    </row>
    <row r="115" spans="1:10" x14ac:dyDescent="0.55000000000000004">
      <c r="A115">
        <f>Price!L115</f>
        <v>1772062500</v>
      </c>
      <c r="B115" t="b">
        <f>AND(Price!L115=Trendlines!Q115,Price!L115=ZigZag!K115,Price!L115=Dual_Tema!J115,Price!L115=Pinbar!I115,Price!L115=SSA!J115)</f>
        <v>1</v>
      </c>
      <c r="C115" t="str">
        <f>Price!B115</f>
        <v>XAUUSD</v>
      </c>
      <c r="D115" t="b">
        <f>AND(Price!B115=Trendlines!B115,Price!B115=ZigZag!B115,Price!B115=Dual_Tema!B115,Price!B115=Pinbar!B115,Price!B115=SSA!B115)</f>
        <v>1</v>
      </c>
      <c r="E115" t="str">
        <f>Price!C115</f>
        <v>M5</v>
      </c>
      <c r="F115" t="b">
        <f>AND(Price!C115=Trendlines!C115,Price!C115=ZigZag!C115,Price!C115=Dual_Tema!C115,Price!C115=Pinbar!C115,Price!C115=SSA!C115)</f>
        <v>1</v>
      </c>
      <c r="G115">
        <f>Price!D115</f>
        <v>5169.88</v>
      </c>
      <c r="H115" t="b">
        <f>AND(Price!D115=Trendlines!D115,Price!D115=ZigZag!D115,Price!D115=Pinbar!D115,Price!D115=SSA!D115)</f>
        <v>1</v>
      </c>
      <c r="J115" t="b">
        <f t="shared" si="1"/>
        <v>1</v>
      </c>
    </row>
    <row r="116" spans="1:10" x14ac:dyDescent="0.55000000000000004">
      <c r="A116">
        <f>Price!L116</f>
        <v>1772062800</v>
      </c>
      <c r="B116" t="b">
        <f>AND(Price!L116=Trendlines!Q116,Price!L116=ZigZag!K116,Price!L116=Dual_Tema!J116,Price!L116=Pinbar!I116,Price!L116=SSA!J116)</f>
        <v>1</v>
      </c>
      <c r="C116" t="str">
        <f>Price!B116</f>
        <v>XAUUSD</v>
      </c>
      <c r="D116" t="b">
        <f>AND(Price!B116=Trendlines!B116,Price!B116=ZigZag!B116,Price!B116=Dual_Tema!B116,Price!B116=Pinbar!B116,Price!B116=SSA!B116)</f>
        <v>1</v>
      </c>
      <c r="E116" t="str">
        <f>Price!C116</f>
        <v>M5</v>
      </c>
      <c r="F116" t="b">
        <f>AND(Price!C116=Trendlines!C116,Price!C116=ZigZag!C116,Price!C116=Dual_Tema!C116,Price!C116=Pinbar!C116,Price!C116=SSA!C116)</f>
        <v>1</v>
      </c>
      <c r="G116">
        <f>Price!D116</f>
        <v>5172.62</v>
      </c>
      <c r="H116" t="b">
        <f>AND(Price!D116=Trendlines!D116,Price!D116=ZigZag!D116,Price!D116=Pinbar!D116,Price!D116=SSA!D116)</f>
        <v>1</v>
      </c>
      <c r="J116" t="b">
        <f t="shared" si="1"/>
        <v>1</v>
      </c>
    </row>
    <row r="117" spans="1:10" x14ac:dyDescent="0.55000000000000004">
      <c r="A117">
        <f>Price!L117</f>
        <v>1772063100</v>
      </c>
      <c r="B117" t="b">
        <f>AND(Price!L117=Trendlines!Q117,Price!L117=ZigZag!K117,Price!L117=Dual_Tema!J117,Price!L117=Pinbar!I117,Price!L117=SSA!J117)</f>
        <v>1</v>
      </c>
      <c r="C117" t="str">
        <f>Price!B117</f>
        <v>XAUUSD</v>
      </c>
      <c r="D117" t="b">
        <f>AND(Price!B117=Trendlines!B117,Price!B117=ZigZag!B117,Price!B117=Dual_Tema!B117,Price!B117=Pinbar!B117,Price!B117=SSA!B117)</f>
        <v>1</v>
      </c>
      <c r="E117" t="str">
        <f>Price!C117</f>
        <v>M5</v>
      </c>
      <c r="F117" t="b">
        <f>AND(Price!C117=Trendlines!C117,Price!C117=ZigZag!C117,Price!C117=Dual_Tema!C117,Price!C117=Pinbar!C117,Price!C117=SSA!C117)</f>
        <v>1</v>
      </c>
      <c r="G117">
        <f>Price!D117</f>
        <v>5167.3100000000004</v>
      </c>
      <c r="H117" t="b">
        <f>AND(Price!D117=Trendlines!D117,Price!D117=ZigZag!D117,Price!D117=Pinbar!D117,Price!D117=SSA!D117)</f>
        <v>1</v>
      </c>
      <c r="J117" t="b">
        <f t="shared" si="1"/>
        <v>1</v>
      </c>
    </row>
    <row r="118" spans="1:10" x14ac:dyDescent="0.55000000000000004">
      <c r="A118">
        <f>Price!L118</f>
        <v>1772063400</v>
      </c>
      <c r="B118" t="b">
        <f>AND(Price!L118=Trendlines!Q118,Price!L118=ZigZag!K118,Price!L118=Dual_Tema!J118,Price!L118=Pinbar!I118,Price!L118=SSA!J118)</f>
        <v>1</v>
      </c>
      <c r="C118" t="str">
        <f>Price!B118</f>
        <v>XAUUSD</v>
      </c>
      <c r="D118" t="b">
        <f>AND(Price!B118=Trendlines!B118,Price!B118=ZigZag!B118,Price!B118=Dual_Tema!B118,Price!B118=Pinbar!B118,Price!B118=SSA!B118)</f>
        <v>1</v>
      </c>
      <c r="E118" t="str">
        <f>Price!C118</f>
        <v>M5</v>
      </c>
      <c r="F118" t="b">
        <f>AND(Price!C118=Trendlines!C118,Price!C118=ZigZag!C118,Price!C118=Dual_Tema!C118,Price!C118=Pinbar!C118,Price!C118=SSA!C118)</f>
        <v>1</v>
      </c>
      <c r="G118">
        <f>Price!D118</f>
        <v>5169.57</v>
      </c>
      <c r="H118" t="b">
        <f>AND(Price!D118=Trendlines!D118,Price!D118=ZigZag!D118,Price!D118=Pinbar!D118,Price!D118=SSA!D118)</f>
        <v>1</v>
      </c>
      <c r="J118" t="b">
        <f t="shared" si="1"/>
        <v>1</v>
      </c>
    </row>
    <row r="119" spans="1:10" x14ac:dyDescent="0.55000000000000004">
      <c r="A119">
        <f>Price!L119</f>
        <v>1772063700</v>
      </c>
      <c r="B119" t="b">
        <f>AND(Price!L119=Trendlines!Q119,Price!L119=ZigZag!K119,Price!L119=Dual_Tema!J119,Price!L119=Pinbar!I119,Price!L119=SSA!J119)</f>
        <v>1</v>
      </c>
      <c r="C119" t="str">
        <f>Price!B119</f>
        <v>XAUUSD</v>
      </c>
      <c r="D119" t="b">
        <f>AND(Price!B119=Trendlines!B119,Price!B119=ZigZag!B119,Price!B119=Dual_Tema!B119,Price!B119=Pinbar!B119,Price!B119=SSA!B119)</f>
        <v>1</v>
      </c>
      <c r="E119" t="str">
        <f>Price!C119</f>
        <v>M5</v>
      </c>
      <c r="F119" t="b">
        <f>AND(Price!C119=Trendlines!C119,Price!C119=ZigZag!C119,Price!C119=Dual_Tema!C119,Price!C119=Pinbar!C119,Price!C119=SSA!C119)</f>
        <v>1</v>
      </c>
      <c r="G119">
        <f>Price!D119</f>
        <v>5163.13</v>
      </c>
      <c r="H119" t="b">
        <f>AND(Price!D119=Trendlines!D119,Price!D119=ZigZag!D119,Price!D119=Pinbar!D119,Price!D119=SSA!D119)</f>
        <v>1</v>
      </c>
      <c r="J119" t="b">
        <f t="shared" si="1"/>
        <v>1</v>
      </c>
    </row>
    <row r="120" spans="1:10" x14ac:dyDescent="0.55000000000000004">
      <c r="A120">
        <f>Price!L120</f>
        <v>1772064000</v>
      </c>
      <c r="B120" t="b">
        <f>AND(Price!L120=Trendlines!Q120,Price!L120=ZigZag!K120,Price!L120=Dual_Tema!J120,Price!L120=Pinbar!I120,Price!L120=SSA!J120)</f>
        <v>1</v>
      </c>
      <c r="C120" t="str">
        <f>Price!B120</f>
        <v>XAUUSD</v>
      </c>
      <c r="D120" t="b">
        <f>AND(Price!B120=Trendlines!B120,Price!B120=ZigZag!B120,Price!B120=Dual_Tema!B120,Price!B120=Pinbar!B120,Price!B120=SSA!B120)</f>
        <v>1</v>
      </c>
      <c r="E120" t="str">
        <f>Price!C120</f>
        <v>M5</v>
      </c>
      <c r="F120" t="b">
        <f>AND(Price!C120=Trendlines!C120,Price!C120=ZigZag!C120,Price!C120=Dual_Tema!C120,Price!C120=Pinbar!C120,Price!C120=SSA!C120)</f>
        <v>1</v>
      </c>
      <c r="G120">
        <f>Price!D120</f>
        <v>5160.24</v>
      </c>
      <c r="H120" t="b">
        <f>AND(Price!D120=Trendlines!D120,Price!D120=ZigZag!D120,Price!D120=Pinbar!D120,Price!D120=SSA!D120)</f>
        <v>1</v>
      </c>
      <c r="J120" t="b">
        <f t="shared" si="1"/>
        <v>1</v>
      </c>
    </row>
    <row r="121" spans="1:10" x14ac:dyDescent="0.55000000000000004">
      <c r="A121">
        <f>Price!L121</f>
        <v>1772064300</v>
      </c>
      <c r="B121" t="b">
        <f>AND(Price!L121=Trendlines!Q121,Price!L121=ZigZag!K121,Price!L121=Dual_Tema!J121,Price!L121=Pinbar!I121,Price!L121=SSA!J121)</f>
        <v>1</v>
      </c>
      <c r="C121" t="str">
        <f>Price!B121</f>
        <v>XAUUSD</v>
      </c>
      <c r="D121" t="b">
        <f>AND(Price!B121=Trendlines!B121,Price!B121=ZigZag!B121,Price!B121=Dual_Tema!B121,Price!B121=Pinbar!B121,Price!B121=SSA!B121)</f>
        <v>1</v>
      </c>
      <c r="E121" t="str">
        <f>Price!C121</f>
        <v>M5</v>
      </c>
      <c r="F121" t="b">
        <f>AND(Price!C121=Trendlines!C121,Price!C121=ZigZag!C121,Price!C121=Dual_Tema!C121,Price!C121=Pinbar!C121,Price!C121=SSA!C121)</f>
        <v>1</v>
      </c>
      <c r="G121">
        <f>Price!D121</f>
        <v>5161.95</v>
      </c>
      <c r="H121" t="b">
        <f>AND(Price!D121=Trendlines!D121,Price!D121=ZigZag!D121,Price!D121=Pinbar!D121,Price!D121=SSA!D121)</f>
        <v>1</v>
      </c>
      <c r="J121" t="b">
        <f t="shared" si="1"/>
        <v>1</v>
      </c>
    </row>
    <row r="122" spans="1:10" x14ac:dyDescent="0.55000000000000004">
      <c r="A122">
        <f>Price!L122</f>
        <v>1772064600</v>
      </c>
      <c r="B122" t="b">
        <f>AND(Price!L122=Trendlines!Q122,Price!L122=ZigZag!K122,Price!L122=Dual_Tema!J122,Price!L122=Pinbar!I122,Price!L122=SSA!J122)</f>
        <v>1</v>
      </c>
      <c r="C122" t="str">
        <f>Price!B122</f>
        <v>XAUUSD</v>
      </c>
      <c r="D122" t="b">
        <f>AND(Price!B122=Trendlines!B122,Price!B122=ZigZag!B122,Price!B122=Dual_Tema!B122,Price!B122=Pinbar!B122,Price!B122=SSA!B122)</f>
        <v>1</v>
      </c>
      <c r="E122" t="str">
        <f>Price!C122</f>
        <v>M5</v>
      </c>
      <c r="F122" t="b">
        <f>AND(Price!C122=Trendlines!C122,Price!C122=ZigZag!C122,Price!C122=Dual_Tema!C122,Price!C122=Pinbar!C122,Price!C122=SSA!C122)</f>
        <v>1</v>
      </c>
      <c r="G122">
        <f>Price!D122</f>
        <v>5167.67</v>
      </c>
      <c r="H122" t="b">
        <f>AND(Price!D122=Trendlines!D122,Price!D122=ZigZag!D122,Price!D122=Pinbar!D122,Price!D122=SSA!D122)</f>
        <v>1</v>
      </c>
      <c r="J122" t="b">
        <f t="shared" si="1"/>
        <v>1</v>
      </c>
    </row>
    <row r="123" spans="1:10" x14ac:dyDescent="0.55000000000000004">
      <c r="A123">
        <f>Price!L123</f>
        <v>1772064900</v>
      </c>
      <c r="B123" t="b">
        <f>AND(Price!L123=Trendlines!Q123,Price!L123=ZigZag!K123,Price!L123=Dual_Tema!J123,Price!L123=Pinbar!I123,Price!L123=SSA!J123)</f>
        <v>1</v>
      </c>
      <c r="C123" t="str">
        <f>Price!B123</f>
        <v>XAUUSD</v>
      </c>
      <c r="D123" t="b">
        <f>AND(Price!B123=Trendlines!B123,Price!B123=ZigZag!B123,Price!B123=Dual_Tema!B123,Price!B123=Pinbar!B123,Price!B123=SSA!B123)</f>
        <v>1</v>
      </c>
      <c r="E123" t="str">
        <f>Price!C123</f>
        <v>M5</v>
      </c>
      <c r="F123" t="b">
        <f>AND(Price!C123=Trendlines!C123,Price!C123=ZigZag!C123,Price!C123=Dual_Tema!C123,Price!C123=Pinbar!C123,Price!C123=SSA!C123)</f>
        <v>1</v>
      </c>
      <c r="G123">
        <f>Price!D123</f>
        <v>5169.72</v>
      </c>
      <c r="H123" t="b">
        <f>AND(Price!D123=Trendlines!D123,Price!D123=ZigZag!D123,Price!D123=Pinbar!D123,Price!D123=SSA!D123)</f>
        <v>1</v>
      </c>
      <c r="J123" t="b">
        <f t="shared" si="1"/>
        <v>1</v>
      </c>
    </row>
    <row r="124" spans="1:10" x14ac:dyDescent="0.55000000000000004">
      <c r="A124">
        <f>Price!L124</f>
        <v>1772065200</v>
      </c>
      <c r="B124" t="b">
        <f>AND(Price!L124=Trendlines!Q124,Price!L124=ZigZag!K124,Price!L124=Dual_Tema!J124,Price!L124=Pinbar!I124,Price!L124=SSA!J124)</f>
        <v>1</v>
      </c>
      <c r="C124" t="str">
        <f>Price!B124</f>
        <v>XAUUSD</v>
      </c>
      <c r="D124" t="b">
        <f>AND(Price!B124=Trendlines!B124,Price!B124=ZigZag!B124,Price!B124=Dual_Tema!B124,Price!B124=Pinbar!B124,Price!B124=SSA!B124)</f>
        <v>1</v>
      </c>
      <c r="E124" t="str">
        <f>Price!C124</f>
        <v>M5</v>
      </c>
      <c r="F124" t="b">
        <f>AND(Price!C124=Trendlines!C124,Price!C124=ZigZag!C124,Price!C124=Dual_Tema!C124,Price!C124=Pinbar!C124,Price!C124=SSA!C124)</f>
        <v>1</v>
      </c>
      <c r="G124">
        <f>Price!D124</f>
        <v>5180.9399999999996</v>
      </c>
      <c r="H124" t="b">
        <f>AND(Price!D124=Trendlines!D124,Price!D124=ZigZag!D124,Price!D124=Pinbar!D124,Price!D124=SSA!D124)</f>
        <v>1</v>
      </c>
      <c r="J124" t="b">
        <f t="shared" si="1"/>
        <v>1</v>
      </c>
    </row>
    <row r="125" spans="1:10" x14ac:dyDescent="0.55000000000000004">
      <c r="A125">
        <f>Price!L125</f>
        <v>1772065500</v>
      </c>
      <c r="B125" t="b">
        <f>AND(Price!L125=Trendlines!Q125,Price!L125=ZigZag!K125,Price!L125=Dual_Tema!J125,Price!L125=Pinbar!I125,Price!L125=SSA!J125)</f>
        <v>1</v>
      </c>
      <c r="C125" t="str">
        <f>Price!B125</f>
        <v>XAUUSD</v>
      </c>
      <c r="D125" t="b">
        <f>AND(Price!B125=Trendlines!B125,Price!B125=ZigZag!B125,Price!B125=Dual_Tema!B125,Price!B125=Pinbar!B125,Price!B125=SSA!B125)</f>
        <v>1</v>
      </c>
      <c r="E125" t="str">
        <f>Price!C125</f>
        <v>M5</v>
      </c>
      <c r="F125" t="b">
        <f>AND(Price!C125=Trendlines!C125,Price!C125=ZigZag!C125,Price!C125=Dual_Tema!C125,Price!C125=Pinbar!C125,Price!C125=SSA!C125)</f>
        <v>1</v>
      </c>
      <c r="G125">
        <f>Price!D125</f>
        <v>5185.25</v>
      </c>
      <c r="H125" t="b">
        <f>AND(Price!D125=Trendlines!D125,Price!D125=ZigZag!D125,Price!D125=Pinbar!D125,Price!D125=SSA!D125)</f>
        <v>1</v>
      </c>
      <c r="J125" t="b">
        <f t="shared" si="1"/>
        <v>1</v>
      </c>
    </row>
    <row r="126" spans="1:10" x14ac:dyDescent="0.55000000000000004">
      <c r="A126">
        <f>Price!L126</f>
        <v>1772065800</v>
      </c>
      <c r="B126" t="b">
        <f>AND(Price!L126=Trendlines!Q126,Price!L126=ZigZag!K126,Price!L126=Dual_Tema!J126,Price!L126=Pinbar!I126,Price!L126=SSA!J126)</f>
        <v>1</v>
      </c>
      <c r="C126" t="str">
        <f>Price!B126</f>
        <v>XAUUSD</v>
      </c>
      <c r="D126" t="b">
        <f>AND(Price!B126=Trendlines!B126,Price!B126=ZigZag!B126,Price!B126=Dual_Tema!B126,Price!B126=Pinbar!B126,Price!B126=SSA!B126)</f>
        <v>1</v>
      </c>
      <c r="E126" t="str">
        <f>Price!C126</f>
        <v>M5</v>
      </c>
      <c r="F126" t="b">
        <f>AND(Price!C126=Trendlines!C126,Price!C126=ZigZag!C126,Price!C126=Dual_Tema!C126,Price!C126=Pinbar!C126,Price!C126=SSA!C126)</f>
        <v>1</v>
      </c>
      <c r="G126">
        <f>Price!D126</f>
        <v>5182.32</v>
      </c>
      <c r="H126" t="b">
        <f>AND(Price!D126=Trendlines!D126,Price!D126=ZigZag!D126,Price!D126=Pinbar!D126,Price!D126=SSA!D126)</f>
        <v>1</v>
      </c>
      <c r="J126" t="b">
        <f t="shared" si="1"/>
        <v>1</v>
      </c>
    </row>
    <row r="127" spans="1:10" x14ac:dyDescent="0.55000000000000004">
      <c r="A127">
        <f>Price!L127</f>
        <v>1772066100</v>
      </c>
      <c r="B127" t="b">
        <f>AND(Price!L127=Trendlines!Q127,Price!L127=ZigZag!K127,Price!L127=Dual_Tema!J127,Price!L127=Pinbar!I127,Price!L127=SSA!J127)</f>
        <v>1</v>
      </c>
      <c r="C127" t="str">
        <f>Price!B127</f>
        <v>XAUUSD</v>
      </c>
      <c r="D127" t="b">
        <f>AND(Price!B127=Trendlines!B127,Price!B127=ZigZag!B127,Price!B127=Dual_Tema!B127,Price!B127=Pinbar!B127,Price!B127=SSA!B127)</f>
        <v>1</v>
      </c>
      <c r="E127" t="str">
        <f>Price!C127</f>
        <v>M5</v>
      </c>
      <c r="F127" t="b">
        <f>AND(Price!C127=Trendlines!C127,Price!C127=ZigZag!C127,Price!C127=Dual_Tema!C127,Price!C127=Pinbar!C127,Price!C127=SSA!C127)</f>
        <v>1</v>
      </c>
      <c r="G127">
        <f>Price!D127</f>
        <v>5182.63</v>
      </c>
      <c r="H127" t="b">
        <f>AND(Price!D127=Trendlines!D127,Price!D127=ZigZag!D127,Price!D127=Pinbar!D127,Price!D127=SSA!D127)</f>
        <v>1</v>
      </c>
      <c r="J127" t="b">
        <f t="shared" si="1"/>
        <v>1</v>
      </c>
    </row>
    <row r="128" spans="1:10" x14ac:dyDescent="0.55000000000000004">
      <c r="A128">
        <f>Price!L128</f>
        <v>1772066400</v>
      </c>
      <c r="B128" t="b">
        <f>AND(Price!L128=Trendlines!Q128,Price!L128=ZigZag!K128,Price!L128=Dual_Tema!J128,Price!L128=Pinbar!I128,Price!L128=SSA!J128)</f>
        <v>1</v>
      </c>
      <c r="C128" t="str">
        <f>Price!B128</f>
        <v>XAUUSD</v>
      </c>
      <c r="D128" t="b">
        <f>AND(Price!B128=Trendlines!B128,Price!B128=ZigZag!B128,Price!B128=Dual_Tema!B128,Price!B128=Pinbar!B128,Price!B128=SSA!B128)</f>
        <v>1</v>
      </c>
      <c r="E128" t="str">
        <f>Price!C128</f>
        <v>M5</v>
      </c>
      <c r="F128" t="b">
        <f>AND(Price!C128=Trendlines!C128,Price!C128=ZigZag!C128,Price!C128=Dual_Tema!C128,Price!C128=Pinbar!C128,Price!C128=SSA!C128)</f>
        <v>1</v>
      </c>
      <c r="G128">
        <f>Price!D128</f>
        <v>5188.37</v>
      </c>
      <c r="H128" t="b">
        <f>AND(Price!D128=Trendlines!D128,Price!D128=ZigZag!D128,Price!D128=Pinbar!D128,Price!D128=SSA!D128)</f>
        <v>1</v>
      </c>
      <c r="J128" t="b">
        <f t="shared" si="1"/>
        <v>1</v>
      </c>
    </row>
    <row r="129" spans="1:10" x14ac:dyDescent="0.55000000000000004">
      <c r="A129">
        <f>Price!L129</f>
        <v>1772066700</v>
      </c>
      <c r="B129" t="b">
        <f>AND(Price!L129=Trendlines!Q129,Price!L129=ZigZag!K129,Price!L129=Dual_Tema!J129,Price!L129=Pinbar!I129,Price!L129=SSA!J129)</f>
        <v>1</v>
      </c>
      <c r="C129" t="str">
        <f>Price!B129</f>
        <v>XAUUSD</v>
      </c>
      <c r="D129" t="b">
        <f>AND(Price!B129=Trendlines!B129,Price!B129=ZigZag!B129,Price!B129=Dual_Tema!B129,Price!B129=Pinbar!B129,Price!B129=SSA!B129)</f>
        <v>1</v>
      </c>
      <c r="E129" t="str">
        <f>Price!C129</f>
        <v>M5</v>
      </c>
      <c r="F129" t="b">
        <f>AND(Price!C129=Trendlines!C129,Price!C129=ZigZag!C129,Price!C129=Dual_Tema!C129,Price!C129=Pinbar!C129,Price!C129=SSA!C129)</f>
        <v>1</v>
      </c>
      <c r="G129">
        <f>Price!D129</f>
        <v>5185.97</v>
      </c>
      <c r="H129" t="b">
        <f>AND(Price!D129=Trendlines!D129,Price!D129=ZigZag!D129,Price!D129=Pinbar!D129,Price!D129=SSA!D129)</f>
        <v>1</v>
      </c>
      <c r="J129" t="b">
        <f t="shared" si="1"/>
        <v>1</v>
      </c>
    </row>
    <row r="130" spans="1:10" x14ac:dyDescent="0.55000000000000004">
      <c r="A130">
        <f>Price!L130</f>
        <v>1772067000</v>
      </c>
      <c r="B130" t="b">
        <f>AND(Price!L130=Trendlines!Q130,Price!L130=ZigZag!K130,Price!L130=Dual_Tema!J130,Price!L130=Pinbar!I130,Price!L130=SSA!J130)</f>
        <v>1</v>
      </c>
      <c r="C130" t="str">
        <f>Price!B130</f>
        <v>XAUUSD</v>
      </c>
      <c r="D130" t="b">
        <f>AND(Price!B130=Trendlines!B130,Price!B130=ZigZag!B130,Price!B130=Dual_Tema!B130,Price!B130=Pinbar!B130,Price!B130=SSA!B130)</f>
        <v>1</v>
      </c>
      <c r="E130" t="str">
        <f>Price!C130</f>
        <v>M5</v>
      </c>
      <c r="F130" t="b">
        <f>AND(Price!C130=Trendlines!C130,Price!C130=ZigZag!C130,Price!C130=Dual_Tema!C130,Price!C130=Pinbar!C130,Price!C130=SSA!C130)</f>
        <v>1</v>
      </c>
      <c r="G130">
        <f>Price!D130</f>
        <v>5189.7</v>
      </c>
      <c r="H130" t="b">
        <f>AND(Price!D130=Trendlines!D130,Price!D130=ZigZag!D130,Price!D130=Pinbar!D130,Price!D130=SSA!D130)</f>
        <v>1</v>
      </c>
      <c r="J130" t="b">
        <f t="shared" si="1"/>
        <v>1</v>
      </c>
    </row>
    <row r="131" spans="1:10" x14ac:dyDescent="0.55000000000000004">
      <c r="A131">
        <f>Price!L131</f>
        <v>1772067300</v>
      </c>
      <c r="B131" t="b">
        <f>AND(Price!L131=Trendlines!Q131,Price!L131=ZigZag!K131,Price!L131=Dual_Tema!J131,Price!L131=Pinbar!I131,Price!L131=SSA!J131)</f>
        <v>1</v>
      </c>
      <c r="C131" t="str">
        <f>Price!B131</f>
        <v>XAUUSD</v>
      </c>
      <c r="D131" t="b">
        <f>AND(Price!B131=Trendlines!B131,Price!B131=ZigZag!B131,Price!B131=Dual_Tema!B131,Price!B131=Pinbar!B131,Price!B131=SSA!B131)</f>
        <v>1</v>
      </c>
      <c r="E131" t="str">
        <f>Price!C131</f>
        <v>M5</v>
      </c>
      <c r="F131" t="b">
        <f>AND(Price!C131=Trendlines!C131,Price!C131=ZigZag!C131,Price!C131=Dual_Tema!C131,Price!C131=Pinbar!C131,Price!C131=SSA!C131)</f>
        <v>1</v>
      </c>
      <c r="G131">
        <f>Price!D131</f>
        <v>5188.3100000000004</v>
      </c>
      <c r="H131" t="b">
        <f>AND(Price!D131=Trendlines!D131,Price!D131=ZigZag!D131,Price!D131=Pinbar!D131,Price!D131=SSA!D131)</f>
        <v>1</v>
      </c>
      <c r="J131" t="b">
        <f t="shared" ref="J131:J194" si="2">AND(B131=TRUE,D131=TRUE,F131=TRUE,H131=TRUE)</f>
        <v>1</v>
      </c>
    </row>
    <row r="132" spans="1:10" x14ac:dyDescent="0.55000000000000004">
      <c r="A132">
        <f>Price!L132</f>
        <v>1772067600</v>
      </c>
      <c r="B132" t="b">
        <f>AND(Price!L132=Trendlines!Q132,Price!L132=ZigZag!K132,Price!L132=Dual_Tema!J132,Price!L132=Pinbar!I132,Price!L132=SSA!J132)</f>
        <v>1</v>
      </c>
      <c r="C132" t="str">
        <f>Price!B132</f>
        <v>XAUUSD</v>
      </c>
      <c r="D132" t="b">
        <f>AND(Price!B132=Trendlines!B132,Price!B132=ZigZag!B132,Price!B132=Dual_Tema!B132,Price!B132=Pinbar!B132,Price!B132=SSA!B132)</f>
        <v>1</v>
      </c>
      <c r="E132" t="str">
        <f>Price!C132</f>
        <v>M5</v>
      </c>
      <c r="F132" t="b">
        <f>AND(Price!C132=Trendlines!C132,Price!C132=ZigZag!C132,Price!C132=Dual_Tema!C132,Price!C132=Pinbar!C132,Price!C132=SSA!C132)</f>
        <v>1</v>
      </c>
      <c r="G132">
        <f>Price!D132</f>
        <v>5194.75</v>
      </c>
      <c r="H132" t="b">
        <f>AND(Price!D132=Trendlines!D132,Price!D132=ZigZag!D132,Price!D132=Pinbar!D132,Price!D132=SSA!D132)</f>
        <v>1</v>
      </c>
      <c r="J132" t="b">
        <f t="shared" si="2"/>
        <v>1</v>
      </c>
    </row>
    <row r="133" spans="1:10" x14ac:dyDescent="0.55000000000000004">
      <c r="A133">
        <f>Price!L133</f>
        <v>1772067900</v>
      </c>
      <c r="B133" t="b">
        <f>AND(Price!L133=Trendlines!Q133,Price!L133=ZigZag!K133,Price!L133=Dual_Tema!J133,Price!L133=Pinbar!I133,Price!L133=SSA!J133)</f>
        <v>1</v>
      </c>
      <c r="C133" t="str">
        <f>Price!B133</f>
        <v>XAUUSD</v>
      </c>
      <c r="D133" t="b">
        <f>AND(Price!B133=Trendlines!B133,Price!B133=ZigZag!B133,Price!B133=Dual_Tema!B133,Price!B133=Pinbar!B133,Price!B133=SSA!B133)</f>
        <v>1</v>
      </c>
      <c r="E133" t="str">
        <f>Price!C133</f>
        <v>M5</v>
      </c>
      <c r="F133" t="b">
        <f>AND(Price!C133=Trendlines!C133,Price!C133=ZigZag!C133,Price!C133=Dual_Tema!C133,Price!C133=Pinbar!C133,Price!C133=SSA!C133)</f>
        <v>1</v>
      </c>
      <c r="G133">
        <f>Price!D133</f>
        <v>5183.93</v>
      </c>
      <c r="H133" t="b">
        <f>AND(Price!D133=Trendlines!D133,Price!D133=ZigZag!D133,Price!D133=Pinbar!D133,Price!D133=SSA!D133)</f>
        <v>1</v>
      </c>
      <c r="J133" t="b">
        <f t="shared" si="2"/>
        <v>1</v>
      </c>
    </row>
    <row r="134" spans="1:10" x14ac:dyDescent="0.55000000000000004">
      <c r="A134">
        <f>Price!L134</f>
        <v>1772068200</v>
      </c>
      <c r="B134" t="b">
        <f>AND(Price!L134=Trendlines!Q134,Price!L134=ZigZag!K134,Price!L134=Dual_Tema!J134,Price!L134=Pinbar!I134,Price!L134=SSA!J134)</f>
        <v>1</v>
      </c>
      <c r="C134" t="str">
        <f>Price!B134</f>
        <v>XAUUSD</v>
      </c>
      <c r="D134" t="b">
        <f>AND(Price!B134=Trendlines!B134,Price!B134=ZigZag!B134,Price!B134=Dual_Tema!B134,Price!B134=Pinbar!B134,Price!B134=SSA!B134)</f>
        <v>1</v>
      </c>
      <c r="E134" t="str">
        <f>Price!C134</f>
        <v>M5</v>
      </c>
      <c r="F134" t="b">
        <f>AND(Price!C134=Trendlines!C134,Price!C134=ZigZag!C134,Price!C134=Dual_Tema!C134,Price!C134=Pinbar!C134,Price!C134=SSA!C134)</f>
        <v>1</v>
      </c>
      <c r="G134">
        <f>Price!D134</f>
        <v>5187.53</v>
      </c>
      <c r="H134" t="b">
        <f>AND(Price!D134=Trendlines!D134,Price!D134=ZigZag!D134,Price!D134=Pinbar!D134,Price!D134=SSA!D134)</f>
        <v>1</v>
      </c>
      <c r="J134" t="b">
        <f t="shared" si="2"/>
        <v>1</v>
      </c>
    </row>
    <row r="135" spans="1:10" x14ac:dyDescent="0.55000000000000004">
      <c r="A135">
        <f>Price!L135</f>
        <v>1772068500</v>
      </c>
      <c r="B135" t="b">
        <f>AND(Price!L135=Trendlines!Q135,Price!L135=ZigZag!K135,Price!L135=Dual_Tema!J135,Price!L135=Pinbar!I135,Price!L135=SSA!J135)</f>
        <v>1</v>
      </c>
      <c r="C135" t="str">
        <f>Price!B135</f>
        <v>XAUUSD</v>
      </c>
      <c r="D135" t="b">
        <f>AND(Price!B135=Trendlines!B135,Price!B135=ZigZag!B135,Price!B135=Dual_Tema!B135,Price!B135=Pinbar!B135,Price!B135=SSA!B135)</f>
        <v>1</v>
      </c>
      <c r="E135" t="str">
        <f>Price!C135</f>
        <v>M5</v>
      </c>
      <c r="F135" t="b">
        <f>AND(Price!C135=Trendlines!C135,Price!C135=ZigZag!C135,Price!C135=Dual_Tema!C135,Price!C135=Pinbar!C135,Price!C135=SSA!C135)</f>
        <v>1</v>
      </c>
      <c r="G135">
        <f>Price!D135</f>
        <v>5189.46</v>
      </c>
      <c r="H135" t="b">
        <f>AND(Price!D135=Trendlines!D135,Price!D135=ZigZag!D135,Price!D135=Pinbar!D135,Price!D135=SSA!D135)</f>
        <v>1</v>
      </c>
      <c r="J135" t="b">
        <f t="shared" si="2"/>
        <v>1</v>
      </c>
    </row>
    <row r="136" spans="1:10" x14ac:dyDescent="0.55000000000000004">
      <c r="A136">
        <f>Price!L136</f>
        <v>1772068800</v>
      </c>
      <c r="B136" t="b">
        <f>AND(Price!L136=Trendlines!Q136,Price!L136=ZigZag!K136,Price!L136=Dual_Tema!J136,Price!L136=Pinbar!I136,Price!L136=SSA!J136)</f>
        <v>1</v>
      </c>
      <c r="C136" t="str">
        <f>Price!B136</f>
        <v>XAUUSD</v>
      </c>
      <c r="D136" t="b">
        <f>AND(Price!B136=Trendlines!B136,Price!B136=ZigZag!B136,Price!B136=Dual_Tema!B136,Price!B136=Pinbar!B136,Price!B136=SSA!B136)</f>
        <v>1</v>
      </c>
      <c r="E136" t="str">
        <f>Price!C136</f>
        <v>M5</v>
      </c>
      <c r="F136" t="b">
        <f>AND(Price!C136=Trendlines!C136,Price!C136=ZigZag!C136,Price!C136=Dual_Tema!C136,Price!C136=Pinbar!C136,Price!C136=SSA!C136)</f>
        <v>1</v>
      </c>
      <c r="G136">
        <f>Price!D136</f>
        <v>5186.05</v>
      </c>
      <c r="H136" t="b">
        <f>AND(Price!D136=Trendlines!D136,Price!D136=ZigZag!D136,Price!D136=Pinbar!D136,Price!D136=SSA!D136)</f>
        <v>1</v>
      </c>
      <c r="J136" t="b">
        <f t="shared" si="2"/>
        <v>1</v>
      </c>
    </row>
    <row r="137" spans="1:10" x14ac:dyDescent="0.55000000000000004">
      <c r="A137">
        <f>Price!L137</f>
        <v>1772069100</v>
      </c>
      <c r="B137" t="b">
        <f>AND(Price!L137=Trendlines!Q137,Price!L137=ZigZag!K137,Price!L137=Dual_Tema!J137,Price!L137=Pinbar!I137,Price!L137=SSA!J137)</f>
        <v>1</v>
      </c>
      <c r="C137" t="str">
        <f>Price!B137</f>
        <v>XAUUSD</v>
      </c>
      <c r="D137" t="b">
        <f>AND(Price!B137=Trendlines!B137,Price!B137=ZigZag!B137,Price!B137=Dual_Tema!B137,Price!B137=Pinbar!B137,Price!B137=SSA!B137)</f>
        <v>1</v>
      </c>
      <c r="E137" t="str">
        <f>Price!C137</f>
        <v>M5</v>
      </c>
      <c r="F137" t="b">
        <f>AND(Price!C137=Trendlines!C137,Price!C137=ZigZag!C137,Price!C137=Dual_Tema!C137,Price!C137=Pinbar!C137,Price!C137=SSA!C137)</f>
        <v>1</v>
      </c>
      <c r="G137">
        <f>Price!D137</f>
        <v>5180.54</v>
      </c>
      <c r="H137" t="b">
        <f>AND(Price!D137=Trendlines!D137,Price!D137=ZigZag!D137,Price!D137=Pinbar!D137,Price!D137=SSA!D137)</f>
        <v>1</v>
      </c>
      <c r="J137" t="b">
        <f t="shared" si="2"/>
        <v>1</v>
      </c>
    </row>
    <row r="138" spans="1:10" x14ac:dyDescent="0.55000000000000004">
      <c r="A138">
        <f>Price!L138</f>
        <v>1772069400</v>
      </c>
      <c r="B138" t="b">
        <f>AND(Price!L138=Trendlines!Q138,Price!L138=ZigZag!K138,Price!L138=Dual_Tema!J138,Price!L138=Pinbar!I138,Price!L138=SSA!J138)</f>
        <v>1</v>
      </c>
      <c r="C138" t="str">
        <f>Price!B138</f>
        <v>XAUUSD</v>
      </c>
      <c r="D138" t="b">
        <f>AND(Price!B138=Trendlines!B138,Price!B138=ZigZag!B138,Price!B138=Dual_Tema!B138,Price!B138=Pinbar!B138,Price!B138=SSA!B138)</f>
        <v>1</v>
      </c>
      <c r="E138" t="str">
        <f>Price!C138</f>
        <v>M5</v>
      </c>
      <c r="F138" t="b">
        <f>AND(Price!C138=Trendlines!C138,Price!C138=ZigZag!C138,Price!C138=Dual_Tema!C138,Price!C138=Pinbar!C138,Price!C138=SSA!C138)</f>
        <v>1</v>
      </c>
      <c r="G138">
        <f>Price!D138</f>
        <v>5187.99</v>
      </c>
      <c r="H138" t="b">
        <f>AND(Price!D138=Trendlines!D138,Price!D138=ZigZag!D138,Price!D138=Pinbar!D138,Price!D138=SSA!D138)</f>
        <v>1</v>
      </c>
      <c r="J138" t="b">
        <f t="shared" si="2"/>
        <v>1</v>
      </c>
    </row>
    <row r="139" spans="1:10" x14ac:dyDescent="0.55000000000000004">
      <c r="A139">
        <f>Price!L139</f>
        <v>1772069700</v>
      </c>
      <c r="B139" t="b">
        <f>AND(Price!L139=Trendlines!Q139,Price!L139=ZigZag!K139,Price!L139=Dual_Tema!J139,Price!L139=Pinbar!I139,Price!L139=SSA!J139)</f>
        <v>1</v>
      </c>
      <c r="C139" t="str">
        <f>Price!B139</f>
        <v>XAUUSD</v>
      </c>
      <c r="D139" t="b">
        <f>AND(Price!B139=Trendlines!B139,Price!B139=ZigZag!B139,Price!B139=Dual_Tema!B139,Price!B139=Pinbar!B139,Price!B139=SSA!B139)</f>
        <v>1</v>
      </c>
      <c r="E139" t="str">
        <f>Price!C139</f>
        <v>M5</v>
      </c>
      <c r="F139" t="b">
        <f>AND(Price!C139=Trendlines!C139,Price!C139=ZigZag!C139,Price!C139=Dual_Tema!C139,Price!C139=Pinbar!C139,Price!C139=SSA!C139)</f>
        <v>1</v>
      </c>
      <c r="G139">
        <f>Price!D139</f>
        <v>5185.42</v>
      </c>
      <c r="H139" t="b">
        <f>AND(Price!D139=Trendlines!D139,Price!D139=ZigZag!D139,Price!D139=Pinbar!D139,Price!D139=SSA!D139)</f>
        <v>1</v>
      </c>
      <c r="J139" t="b">
        <f t="shared" si="2"/>
        <v>1</v>
      </c>
    </row>
    <row r="140" spans="1:10" x14ac:dyDescent="0.55000000000000004">
      <c r="A140">
        <f>Price!L140</f>
        <v>1772070000</v>
      </c>
      <c r="B140" t="b">
        <f>AND(Price!L140=Trendlines!Q140,Price!L140=ZigZag!K140,Price!L140=Dual_Tema!J140,Price!L140=Pinbar!I140,Price!L140=SSA!J140)</f>
        <v>1</v>
      </c>
      <c r="C140" t="str">
        <f>Price!B140</f>
        <v>XAUUSD</v>
      </c>
      <c r="D140" t="b">
        <f>AND(Price!B140=Trendlines!B140,Price!B140=ZigZag!B140,Price!B140=Dual_Tema!B140,Price!B140=Pinbar!B140,Price!B140=SSA!B140)</f>
        <v>1</v>
      </c>
      <c r="E140" t="str">
        <f>Price!C140</f>
        <v>M5</v>
      </c>
      <c r="F140" t="b">
        <f>AND(Price!C140=Trendlines!C140,Price!C140=ZigZag!C140,Price!C140=Dual_Tema!C140,Price!C140=Pinbar!C140,Price!C140=SSA!C140)</f>
        <v>1</v>
      </c>
      <c r="G140">
        <f>Price!D140</f>
        <v>5189.54</v>
      </c>
      <c r="H140" t="b">
        <f>AND(Price!D140=Trendlines!D140,Price!D140=ZigZag!D140,Price!D140=Pinbar!D140,Price!D140=SSA!D140)</f>
        <v>1</v>
      </c>
      <c r="J140" t="b">
        <f t="shared" si="2"/>
        <v>1</v>
      </c>
    </row>
    <row r="141" spans="1:10" x14ac:dyDescent="0.55000000000000004">
      <c r="A141">
        <f>Price!L141</f>
        <v>1772070300</v>
      </c>
      <c r="B141" t="b">
        <f>AND(Price!L141=Trendlines!Q141,Price!L141=ZigZag!K141,Price!L141=Dual_Tema!J141,Price!L141=Pinbar!I141,Price!L141=SSA!J141)</f>
        <v>1</v>
      </c>
      <c r="C141" t="str">
        <f>Price!B141</f>
        <v>XAUUSD</v>
      </c>
      <c r="D141" t="b">
        <f>AND(Price!B141=Trendlines!B141,Price!B141=ZigZag!B141,Price!B141=Dual_Tema!B141,Price!B141=Pinbar!B141,Price!B141=SSA!B141)</f>
        <v>1</v>
      </c>
      <c r="E141" t="str">
        <f>Price!C141</f>
        <v>M5</v>
      </c>
      <c r="F141" t="b">
        <f>AND(Price!C141=Trendlines!C141,Price!C141=ZigZag!C141,Price!C141=Dual_Tema!C141,Price!C141=Pinbar!C141,Price!C141=SSA!C141)</f>
        <v>1</v>
      </c>
      <c r="G141">
        <f>Price!D141</f>
        <v>5189.93</v>
      </c>
      <c r="H141" t="b">
        <f>AND(Price!D141=Trendlines!D141,Price!D141=ZigZag!D141,Price!D141=Pinbar!D141,Price!D141=SSA!D141)</f>
        <v>1</v>
      </c>
      <c r="J141" t="b">
        <f t="shared" si="2"/>
        <v>1</v>
      </c>
    </row>
    <row r="142" spans="1:10" x14ac:dyDescent="0.55000000000000004">
      <c r="A142">
        <f>Price!L142</f>
        <v>1772070600</v>
      </c>
      <c r="B142" t="b">
        <f>AND(Price!L142=Trendlines!Q142,Price!L142=ZigZag!K142,Price!L142=Dual_Tema!J142,Price!L142=Pinbar!I142,Price!L142=SSA!J142)</f>
        <v>1</v>
      </c>
      <c r="C142" t="str">
        <f>Price!B142</f>
        <v>XAUUSD</v>
      </c>
      <c r="D142" t="b">
        <f>AND(Price!B142=Trendlines!B142,Price!B142=ZigZag!B142,Price!B142=Dual_Tema!B142,Price!B142=Pinbar!B142,Price!B142=SSA!B142)</f>
        <v>1</v>
      </c>
      <c r="E142" t="str">
        <f>Price!C142</f>
        <v>M5</v>
      </c>
      <c r="F142" t="b">
        <f>AND(Price!C142=Trendlines!C142,Price!C142=ZigZag!C142,Price!C142=Dual_Tema!C142,Price!C142=Pinbar!C142,Price!C142=SSA!C142)</f>
        <v>1</v>
      </c>
      <c r="G142">
        <f>Price!D142</f>
        <v>5191.16</v>
      </c>
      <c r="H142" t="b">
        <f>AND(Price!D142=Trendlines!D142,Price!D142=ZigZag!D142,Price!D142=Pinbar!D142,Price!D142=SSA!D142)</f>
        <v>1</v>
      </c>
      <c r="J142" t="b">
        <f t="shared" si="2"/>
        <v>1</v>
      </c>
    </row>
    <row r="143" spans="1:10" x14ac:dyDescent="0.55000000000000004">
      <c r="A143">
        <f>Price!L143</f>
        <v>1772070900</v>
      </c>
      <c r="B143" t="b">
        <f>AND(Price!L143=Trendlines!Q143,Price!L143=ZigZag!K143,Price!L143=Dual_Tema!J143,Price!L143=Pinbar!I143,Price!L143=SSA!J143)</f>
        <v>1</v>
      </c>
      <c r="C143" t="str">
        <f>Price!B143</f>
        <v>XAUUSD</v>
      </c>
      <c r="D143" t="b">
        <f>AND(Price!B143=Trendlines!B143,Price!B143=ZigZag!B143,Price!B143=Dual_Tema!B143,Price!B143=Pinbar!B143,Price!B143=SSA!B143)</f>
        <v>1</v>
      </c>
      <c r="E143" t="str">
        <f>Price!C143</f>
        <v>M5</v>
      </c>
      <c r="F143" t="b">
        <f>AND(Price!C143=Trendlines!C143,Price!C143=ZigZag!C143,Price!C143=Dual_Tema!C143,Price!C143=Pinbar!C143,Price!C143=SSA!C143)</f>
        <v>1</v>
      </c>
      <c r="G143">
        <f>Price!D143</f>
        <v>5191.71</v>
      </c>
      <c r="H143" t="b">
        <f>AND(Price!D143=Trendlines!D143,Price!D143=ZigZag!D143,Price!D143=Pinbar!D143,Price!D143=SSA!D143)</f>
        <v>1</v>
      </c>
      <c r="J143" t="b">
        <f t="shared" si="2"/>
        <v>1</v>
      </c>
    </row>
    <row r="144" spans="1:10" x14ac:dyDescent="0.55000000000000004">
      <c r="A144">
        <f>Price!L144</f>
        <v>1772071200</v>
      </c>
      <c r="B144" t="b">
        <f>AND(Price!L144=Trendlines!Q144,Price!L144=ZigZag!K144,Price!L144=Dual_Tema!J144,Price!L144=Pinbar!I144,Price!L144=SSA!J144)</f>
        <v>1</v>
      </c>
      <c r="C144" t="str">
        <f>Price!B144</f>
        <v>XAUUSD</v>
      </c>
      <c r="D144" t="b">
        <f>AND(Price!B144=Trendlines!B144,Price!B144=ZigZag!B144,Price!B144=Dual_Tema!B144,Price!B144=Pinbar!B144,Price!B144=SSA!B144)</f>
        <v>1</v>
      </c>
      <c r="E144" t="str">
        <f>Price!C144</f>
        <v>M5</v>
      </c>
      <c r="F144" t="b">
        <f>AND(Price!C144=Trendlines!C144,Price!C144=ZigZag!C144,Price!C144=Dual_Tema!C144,Price!C144=Pinbar!C144,Price!C144=SSA!C144)</f>
        <v>1</v>
      </c>
      <c r="G144">
        <f>Price!D144</f>
        <v>5190.17</v>
      </c>
      <c r="H144" t="b">
        <f>AND(Price!D144=Trendlines!D144,Price!D144=ZigZag!D144,Price!D144=Pinbar!D144,Price!D144=SSA!D144)</f>
        <v>1</v>
      </c>
      <c r="J144" t="b">
        <f t="shared" si="2"/>
        <v>1</v>
      </c>
    </row>
    <row r="145" spans="1:10" x14ac:dyDescent="0.55000000000000004">
      <c r="A145">
        <f>Price!L145</f>
        <v>1772071500</v>
      </c>
      <c r="B145" t="b">
        <f>AND(Price!L145=Trendlines!Q145,Price!L145=ZigZag!K145,Price!L145=Dual_Tema!J145,Price!L145=Pinbar!I145,Price!L145=SSA!J145)</f>
        <v>1</v>
      </c>
      <c r="C145" t="str">
        <f>Price!B145</f>
        <v>XAUUSD</v>
      </c>
      <c r="D145" t="b">
        <f>AND(Price!B145=Trendlines!B145,Price!B145=ZigZag!B145,Price!B145=Dual_Tema!B145,Price!B145=Pinbar!B145,Price!B145=SSA!B145)</f>
        <v>1</v>
      </c>
      <c r="E145" t="str">
        <f>Price!C145</f>
        <v>M5</v>
      </c>
      <c r="F145" t="b">
        <f>AND(Price!C145=Trendlines!C145,Price!C145=ZigZag!C145,Price!C145=Dual_Tema!C145,Price!C145=Pinbar!C145,Price!C145=SSA!C145)</f>
        <v>1</v>
      </c>
      <c r="G145">
        <f>Price!D145</f>
        <v>5187.26</v>
      </c>
      <c r="H145" t="b">
        <f>AND(Price!D145=Trendlines!D145,Price!D145=ZigZag!D145,Price!D145=Pinbar!D145,Price!D145=SSA!D145)</f>
        <v>1</v>
      </c>
      <c r="J145" t="b">
        <f t="shared" si="2"/>
        <v>1</v>
      </c>
    </row>
    <row r="146" spans="1:10" x14ac:dyDescent="0.55000000000000004">
      <c r="A146">
        <f>Price!L146</f>
        <v>1772071800</v>
      </c>
      <c r="B146" t="b">
        <f>AND(Price!L146=Trendlines!Q146,Price!L146=ZigZag!K146,Price!L146=Dual_Tema!J146,Price!L146=Pinbar!I146,Price!L146=SSA!J146)</f>
        <v>1</v>
      </c>
      <c r="C146" t="str">
        <f>Price!B146</f>
        <v>XAUUSD</v>
      </c>
      <c r="D146" t="b">
        <f>AND(Price!B146=Trendlines!B146,Price!B146=ZigZag!B146,Price!B146=Dual_Tema!B146,Price!B146=Pinbar!B146,Price!B146=SSA!B146)</f>
        <v>1</v>
      </c>
      <c r="E146" t="str">
        <f>Price!C146</f>
        <v>M5</v>
      </c>
      <c r="F146" t="b">
        <f>AND(Price!C146=Trendlines!C146,Price!C146=ZigZag!C146,Price!C146=Dual_Tema!C146,Price!C146=Pinbar!C146,Price!C146=SSA!C146)</f>
        <v>1</v>
      </c>
      <c r="G146">
        <f>Price!D146</f>
        <v>5183.0600000000004</v>
      </c>
      <c r="H146" t="b">
        <f>AND(Price!D146=Trendlines!D146,Price!D146=ZigZag!D146,Price!D146=Pinbar!D146,Price!D146=SSA!D146)</f>
        <v>1</v>
      </c>
      <c r="J146" t="b">
        <f t="shared" si="2"/>
        <v>1</v>
      </c>
    </row>
    <row r="147" spans="1:10" x14ac:dyDescent="0.55000000000000004">
      <c r="A147">
        <f>Price!L147</f>
        <v>1772072100</v>
      </c>
      <c r="B147" t="b">
        <f>AND(Price!L147=Trendlines!Q147,Price!L147=ZigZag!K147,Price!L147=Dual_Tema!J147,Price!L147=Pinbar!I147,Price!L147=SSA!J147)</f>
        <v>1</v>
      </c>
      <c r="C147" t="str">
        <f>Price!B147</f>
        <v>XAUUSD</v>
      </c>
      <c r="D147" t="b">
        <f>AND(Price!B147=Trendlines!B147,Price!B147=ZigZag!B147,Price!B147=Dual_Tema!B147,Price!B147=Pinbar!B147,Price!B147=SSA!B147)</f>
        <v>1</v>
      </c>
      <c r="E147" t="str">
        <f>Price!C147</f>
        <v>M5</v>
      </c>
      <c r="F147" t="b">
        <f>AND(Price!C147=Trendlines!C147,Price!C147=ZigZag!C147,Price!C147=Dual_Tema!C147,Price!C147=Pinbar!C147,Price!C147=SSA!C147)</f>
        <v>1</v>
      </c>
      <c r="G147">
        <f>Price!D147</f>
        <v>5188.25</v>
      </c>
      <c r="H147" t="b">
        <f>AND(Price!D147=Trendlines!D147,Price!D147=ZigZag!D147,Price!D147=Pinbar!D147,Price!D147=SSA!D147)</f>
        <v>1</v>
      </c>
      <c r="J147" t="b">
        <f t="shared" si="2"/>
        <v>1</v>
      </c>
    </row>
    <row r="148" spans="1:10" x14ac:dyDescent="0.55000000000000004">
      <c r="A148">
        <f>Price!L148</f>
        <v>1772072400</v>
      </c>
      <c r="B148" t="b">
        <f>AND(Price!L148=Trendlines!Q148,Price!L148=ZigZag!K148,Price!L148=Dual_Tema!J148,Price!L148=Pinbar!I148,Price!L148=SSA!J148)</f>
        <v>1</v>
      </c>
      <c r="C148" t="str">
        <f>Price!B148</f>
        <v>XAUUSD</v>
      </c>
      <c r="D148" t="b">
        <f>AND(Price!B148=Trendlines!B148,Price!B148=ZigZag!B148,Price!B148=Dual_Tema!B148,Price!B148=Pinbar!B148,Price!B148=SSA!B148)</f>
        <v>1</v>
      </c>
      <c r="E148" t="str">
        <f>Price!C148</f>
        <v>M5</v>
      </c>
      <c r="F148" t="b">
        <f>AND(Price!C148=Trendlines!C148,Price!C148=ZigZag!C148,Price!C148=Dual_Tema!C148,Price!C148=Pinbar!C148,Price!C148=SSA!C148)</f>
        <v>1</v>
      </c>
      <c r="G148">
        <f>Price!D148</f>
        <v>5183.4399999999996</v>
      </c>
      <c r="H148" t="b">
        <f>AND(Price!D148=Trendlines!D148,Price!D148=ZigZag!D148,Price!D148=Pinbar!D148,Price!D148=SSA!D148)</f>
        <v>1</v>
      </c>
      <c r="J148" t="b">
        <f t="shared" si="2"/>
        <v>1</v>
      </c>
    </row>
    <row r="149" spans="1:10" x14ac:dyDescent="0.55000000000000004">
      <c r="A149">
        <f>Price!L149</f>
        <v>1772072700</v>
      </c>
      <c r="B149" t="b">
        <f>AND(Price!L149=Trendlines!Q149,Price!L149=ZigZag!K149,Price!L149=Dual_Tema!J149,Price!L149=Pinbar!I149,Price!L149=SSA!J149)</f>
        <v>1</v>
      </c>
      <c r="C149" t="str">
        <f>Price!B149</f>
        <v>XAUUSD</v>
      </c>
      <c r="D149" t="b">
        <f>AND(Price!B149=Trendlines!B149,Price!B149=ZigZag!B149,Price!B149=Dual_Tema!B149,Price!B149=Pinbar!B149,Price!B149=SSA!B149)</f>
        <v>1</v>
      </c>
      <c r="E149" t="str">
        <f>Price!C149</f>
        <v>M5</v>
      </c>
      <c r="F149" t="b">
        <f>AND(Price!C149=Trendlines!C149,Price!C149=ZigZag!C149,Price!C149=Dual_Tema!C149,Price!C149=Pinbar!C149,Price!C149=SSA!C149)</f>
        <v>1</v>
      </c>
      <c r="G149">
        <f>Price!D149</f>
        <v>5180.79</v>
      </c>
      <c r="H149" t="b">
        <f>AND(Price!D149=Trendlines!D149,Price!D149=ZigZag!D149,Price!D149=Pinbar!D149,Price!D149=SSA!D149)</f>
        <v>1</v>
      </c>
      <c r="J149" t="b">
        <f t="shared" si="2"/>
        <v>1</v>
      </c>
    </row>
    <row r="150" spans="1:10" x14ac:dyDescent="0.55000000000000004">
      <c r="A150">
        <f>Price!L150</f>
        <v>1772073000</v>
      </c>
      <c r="B150" t="b">
        <f>AND(Price!L150=Trendlines!Q150,Price!L150=ZigZag!K150,Price!L150=Dual_Tema!J150,Price!L150=Pinbar!I150,Price!L150=SSA!J150)</f>
        <v>1</v>
      </c>
      <c r="C150" t="str">
        <f>Price!B150</f>
        <v>XAUUSD</v>
      </c>
      <c r="D150" t="b">
        <f>AND(Price!B150=Trendlines!B150,Price!B150=ZigZag!B150,Price!B150=Dual_Tema!B150,Price!B150=Pinbar!B150,Price!B150=SSA!B150)</f>
        <v>1</v>
      </c>
      <c r="E150" t="str">
        <f>Price!C150</f>
        <v>M5</v>
      </c>
      <c r="F150" t="b">
        <f>AND(Price!C150=Trendlines!C150,Price!C150=ZigZag!C150,Price!C150=Dual_Tema!C150,Price!C150=Pinbar!C150,Price!C150=SSA!C150)</f>
        <v>1</v>
      </c>
      <c r="G150">
        <f>Price!D150</f>
        <v>5178.87</v>
      </c>
      <c r="H150" t="b">
        <f>AND(Price!D150=Trendlines!D150,Price!D150=ZigZag!D150,Price!D150=Pinbar!D150,Price!D150=SSA!D150)</f>
        <v>1</v>
      </c>
      <c r="J150" t="b">
        <f t="shared" si="2"/>
        <v>1</v>
      </c>
    </row>
    <row r="151" spans="1:10" x14ac:dyDescent="0.55000000000000004">
      <c r="A151">
        <f>Price!L151</f>
        <v>1772073300</v>
      </c>
      <c r="B151" t="b">
        <f>AND(Price!L151=Trendlines!Q151,Price!L151=ZigZag!K151,Price!L151=Dual_Tema!J151,Price!L151=Pinbar!I151,Price!L151=SSA!J151)</f>
        <v>1</v>
      </c>
      <c r="C151" t="str">
        <f>Price!B151</f>
        <v>XAUUSD</v>
      </c>
      <c r="D151" t="b">
        <f>AND(Price!B151=Trendlines!B151,Price!B151=ZigZag!B151,Price!B151=Dual_Tema!B151,Price!B151=Pinbar!B151,Price!B151=SSA!B151)</f>
        <v>1</v>
      </c>
      <c r="E151" t="str">
        <f>Price!C151</f>
        <v>M5</v>
      </c>
      <c r="F151" t="b">
        <f>AND(Price!C151=Trendlines!C151,Price!C151=ZigZag!C151,Price!C151=Dual_Tema!C151,Price!C151=Pinbar!C151,Price!C151=SSA!C151)</f>
        <v>1</v>
      </c>
      <c r="G151">
        <f>Price!D151</f>
        <v>5180.5200000000004</v>
      </c>
      <c r="H151" t="b">
        <f>AND(Price!D151=Trendlines!D151,Price!D151=ZigZag!D151,Price!D151=Pinbar!D151,Price!D151=SSA!D151)</f>
        <v>1</v>
      </c>
      <c r="J151" t="b">
        <f t="shared" si="2"/>
        <v>1</v>
      </c>
    </row>
    <row r="152" spans="1:10" x14ac:dyDescent="0.55000000000000004">
      <c r="A152">
        <f>Price!L152</f>
        <v>1772073600</v>
      </c>
      <c r="B152" t="b">
        <f>AND(Price!L152=Trendlines!Q152,Price!L152=ZigZag!K152,Price!L152=Dual_Tema!J152,Price!L152=Pinbar!I152,Price!L152=SSA!J152)</f>
        <v>1</v>
      </c>
      <c r="C152" t="str">
        <f>Price!B152</f>
        <v>XAUUSD</v>
      </c>
      <c r="D152" t="b">
        <f>AND(Price!B152=Trendlines!B152,Price!B152=ZigZag!B152,Price!B152=Dual_Tema!B152,Price!B152=Pinbar!B152,Price!B152=SSA!B152)</f>
        <v>1</v>
      </c>
      <c r="E152" t="str">
        <f>Price!C152</f>
        <v>M5</v>
      </c>
      <c r="F152" t="b">
        <f>AND(Price!C152=Trendlines!C152,Price!C152=ZigZag!C152,Price!C152=Dual_Tema!C152,Price!C152=Pinbar!C152,Price!C152=SSA!C152)</f>
        <v>1</v>
      </c>
      <c r="G152">
        <f>Price!D152</f>
        <v>5176.09</v>
      </c>
      <c r="H152" t="b">
        <f>AND(Price!D152=Trendlines!D152,Price!D152=ZigZag!D152,Price!D152=Pinbar!D152,Price!D152=SSA!D152)</f>
        <v>1</v>
      </c>
      <c r="J152" t="b">
        <f t="shared" si="2"/>
        <v>1</v>
      </c>
    </row>
    <row r="153" spans="1:10" x14ac:dyDescent="0.55000000000000004">
      <c r="A153">
        <f>Price!L153</f>
        <v>1772073900</v>
      </c>
      <c r="B153" t="b">
        <f>AND(Price!L153=Trendlines!Q153,Price!L153=ZigZag!K153,Price!L153=Dual_Tema!J153,Price!L153=Pinbar!I153,Price!L153=SSA!J153)</f>
        <v>1</v>
      </c>
      <c r="C153" t="str">
        <f>Price!B153</f>
        <v>XAUUSD</v>
      </c>
      <c r="D153" t="b">
        <f>AND(Price!B153=Trendlines!B153,Price!B153=ZigZag!B153,Price!B153=Dual_Tema!B153,Price!B153=Pinbar!B153,Price!B153=SSA!B153)</f>
        <v>1</v>
      </c>
      <c r="E153" t="str">
        <f>Price!C153</f>
        <v>M5</v>
      </c>
      <c r="F153" t="b">
        <f>AND(Price!C153=Trendlines!C153,Price!C153=ZigZag!C153,Price!C153=Dual_Tema!C153,Price!C153=Pinbar!C153,Price!C153=SSA!C153)</f>
        <v>1</v>
      </c>
      <c r="G153">
        <f>Price!D153</f>
        <v>5180.78</v>
      </c>
      <c r="H153" t="b">
        <f>AND(Price!D153=Trendlines!D153,Price!D153=ZigZag!D153,Price!D153=Pinbar!D153,Price!D153=SSA!D153)</f>
        <v>1</v>
      </c>
      <c r="J153" t="b">
        <f t="shared" si="2"/>
        <v>1</v>
      </c>
    </row>
    <row r="154" spans="1:10" x14ac:dyDescent="0.55000000000000004">
      <c r="A154">
        <f>Price!L154</f>
        <v>1772074200</v>
      </c>
      <c r="B154" t="b">
        <f>AND(Price!L154=Trendlines!Q154,Price!L154=ZigZag!K154,Price!L154=Dual_Tema!J154,Price!L154=Pinbar!I154,Price!L154=SSA!J154)</f>
        <v>1</v>
      </c>
      <c r="C154" t="str">
        <f>Price!B154</f>
        <v>XAUUSD</v>
      </c>
      <c r="D154" t="b">
        <f>AND(Price!B154=Trendlines!B154,Price!B154=ZigZag!B154,Price!B154=Dual_Tema!B154,Price!B154=Pinbar!B154,Price!B154=SSA!B154)</f>
        <v>1</v>
      </c>
      <c r="E154" t="str">
        <f>Price!C154</f>
        <v>M5</v>
      </c>
      <c r="F154" t="b">
        <f>AND(Price!C154=Trendlines!C154,Price!C154=ZigZag!C154,Price!C154=Dual_Tema!C154,Price!C154=Pinbar!C154,Price!C154=SSA!C154)</f>
        <v>1</v>
      </c>
      <c r="G154">
        <f>Price!D154</f>
        <v>5184.6899999999996</v>
      </c>
      <c r="H154" t="b">
        <f>AND(Price!D154=Trendlines!D154,Price!D154=ZigZag!D154,Price!D154=Pinbar!D154,Price!D154=SSA!D154)</f>
        <v>1</v>
      </c>
      <c r="J154" t="b">
        <f t="shared" si="2"/>
        <v>1</v>
      </c>
    </row>
    <row r="155" spans="1:10" x14ac:dyDescent="0.55000000000000004">
      <c r="A155">
        <f>Price!L155</f>
        <v>1772074500</v>
      </c>
      <c r="B155" t="b">
        <f>AND(Price!L155=Trendlines!Q155,Price!L155=ZigZag!K155,Price!L155=Dual_Tema!J155,Price!L155=Pinbar!I155,Price!L155=SSA!J155)</f>
        <v>1</v>
      </c>
      <c r="C155" t="str">
        <f>Price!B155</f>
        <v>XAUUSD</v>
      </c>
      <c r="D155" t="b">
        <f>AND(Price!B155=Trendlines!B155,Price!B155=ZigZag!B155,Price!B155=Dual_Tema!B155,Price!B155=Pinbar!B155,Price!B155=SSA!B155)</f>
        <v>1</v>
      </c>
      <c r="E155" t="str">
        <f>Price!C155</f>
        <v>M5</v>
      </c>
      <c r="F155" t="b">
        <f>AND(Price!C155=Trendlines!C155,Price!C155=ZigZag!C155,Price!C155=Dual_Tema!C155,Price!C155=Pinbar!C155,Price!C155=SSA!C155)</f>
        <v>1</v>
      </c>
      <c r="G155">
        <f>Price!D155</f>
        <v>5184.34</v>
      </c>
      <c r="H155" t="b">
        <f>AND(Price!D155=Trendlines!D155,Price!D155=ZigZag!D155,Price!D155=Pinbar!D155,Price!D155=SSA!D155)</f>
        <v>1</v>
      </c>
      <c r="J155" t="b">
        <f t="shared" si="2"/>
        <v>1</v>
      </c>
    </row>
    <row r="156" spans="1:10" x14ac:dyDescent="0.55000000000000004">
      <c r="A156">
        <f>Price!L156</f>
        <v>1772074800</v>
      </c>
      <c r="B156" t="b">
        <f>AND(Price!L156=Trendlines!Q156,Price!L156=ZigZag!K156,Price!L156=Dual_Tema!J156,Price!L156=Pinbar!I156,Price!L156=SSA!J156)</f>
        <v>1</v>
      </c>
      <c r="C156" t="str">
        <f>Price!B156</f>
        <v>XAUUSD</v>
      </c>
      <c r="D156" t="b">
        <f>AND(Price!B156=Trendlines!B156,Price!B156=ZigZag!B156,Price!B156=Dual_Tema!B156,Price!B156=Pinbar!B156,Price!B156=SSA!B156)</f>
        <v>1</v>
      </c>
      <c r="E156" t="str">
        <f>Price!C156</f>
        <v>M5</v>
      </c>
      <c r="F156" t="b">
        <f>AND(Price!C156=Trendlines!C156,Price!C156=ZigZag!C156,Price!C156=Dual_Tema!C156,Price!C156=Pinbar!C156,Price!C156=SSA!C156)</f>
        <v>1</v>
      </c>
      <c r="G156">
        <f>Price!D156</f>
        <v>5187.4399999999996</v>
      </c>
      <c r="H156" t="b">
        <f>AND(Price!D156=Trendlines!D156,Price!D156=ZigZag!D156,Price!D156=Pinbar!D156,Price!D156=SSA!D156)</f>
        <v>1</v>
      </c>
      <c r="J156" t="b">
        <f t="shared" si="2"/>
        <v>1</v>
      </c>
    </row>
    <row r="157" spans="1:10" x14ac:dyDescent="0.55000000000000004">
      <c r="A157">
        <f>Price!L157</f>
        <v>1772075100</v>
      </c>
      <c r="B157" t="b">
        <f>AND(Price!L157=Trendlines!Q157,Price!L157=ZigZag!K157,Price!L157=Dual_Tema!J157,Price!L157=Pinbar!I157,Price!L157=SSA!J157)</f>
        <v>1</v>
      </c>
      <c r="C157" t="str">
        <f>Price!B157</f>
        <v>XAUUSD</v>
      </c>
      <c r="D157" t="b">
        <f>AND(Price!B157=Trendlines!B157,Price!B157=ZigZag!B157,Price!B157=Dual_Tema!B157,Price!B157=Pinbar!B157,Price!B157=SSA!B157)</f>
        <v>1</v>
      </c>
      <c r="E157" t="str">
        <f>Price!C157</f>
        <v>M5</v>
      </c>
      <c r="F157" t="b">
        <f>AND(Price!C157=Trendlines!C157,Price!C157=ZigZag!C157,Price!C157=Dual_Tema!C157,Price!C157=Pinbar!C157,Price!C157=SSA!C157)</f>
        <v>1</v>
      </c>
      <c r="G157">
        <f>Price!D157</f>
        <v>5185.97</v>
      </c>
      <c r="H157" t="b">
        <f>AND(Price!D157=Trendlines!D157,Price!D157=ZigZag!D157,Price!D157=Pinbar!D157,Price!D157=SSA!D157)</f>
        <v>1</v>
      </c>
      <c r="J157" t="b">
        <f t="shared" si="2"/>
        <v>1</v>
      </c>
    </row>
    <row r="158" spans="1:10" x14ac:dyDescent="0.55000000000000004">
      <c r="A158">
        <f>Price!L158</f>
        <v>1772075400</v>
      </c>
      <c r="B158" t="b">
        <f>AND(Price!L158=Trendlines!Q158,Price!L158=ZigZag!K158,Price!L158=Dual_Tema!J158,Price!L158=Pinbar!I158,Price!L158=SSA!J158)</f>
        <v>1</v>
      </c>
      <c r="C158" t="str">
        <f>Price!B158</f>
        <v>XAUUSD</v>
      </c>
      <c r="D158" t="b">
        <f>AND(Price!B158=Trendlines!B158,Price!B158=ZigZag!B158,Price!B158=Dual_Tema!B158,Price!B158=Pinbar!B158,Price!B158=SSA!B158)</f>
        <v>1</v>
      </c>
      <c r="E158" t="str">
        <f>Price!C158</f>
        <v>M5</v>
      </c>
      <c r="F158" t="b">
        <f>AND(Price!C158=Trendlines!C158,Price!C158=ZigZag!C158,Price!C158=Dual_Tema!C158,Price!C158=Pinbar!C158,Price!C158=SSA!C158)</f>
        <v>1</v>
      </c>
      <c r="G158">
        <f>Price!D158</f>
        <v>5187.26</v>
      </c>
      <c r="H158" t="b">
        <f>AND(Price!D158=Trendlines!D158,Price!D158=ZigZag!D158,Price!D158=Pinbar!D158,Price!D158=SSA!D158)</f>
        <v>1</v>
      </c>
      <c r="J158" t="b">
        <f t="shared" si="2"/>
        <v>1</v>
      </c>
    </row>
    <row r="159" spans="1:10" x14ac:dyDescent="0.55000000000000004">
      <c r="A159">
        <f>Price!L159</f>
        <v>1772075700</v>
      </c>
      <c r="B159" t="b">
        <f>AND(Price!L159=Trendlines!Q159,Price!L159=ZigZag!K159,Price!L159=Dual_Tema!J159,Price!L159=Pinbar!I159,Price!L159=SSA!J159)</f>
        <v>1</v>
      </c>
      <c r="C159" t="str">
        <f>Price!B159</f>
        <v>XAUUSD</v>
      </c>
      <c r="D159" t="b">
        <f>AND(Price!B159=Trendlines!B159,Price!B159=ZigZag!B159,Price!B159=Dual_Tema!B159,Price!B159=Pinbar!B159,Price!B159=SSA!B159)</f>
        <v>1</v>
      </c>
      <c r="E159" t="str">
        <f>Price!C159</f>
        <v>M5</v>
      </c>
      <c r="F159" t="b">
        <f>AND(Price!C159=Trendlines!C159,Price!C159=ZigZag!C159,Price!C159=Dual_Tema!C159,Price!C159=Pinbar!C159,Price!C159=SSA!C159)</f>
        <v>1</v>
      </c>
      <c r="G159">
        <f>Price!D159</f>
        <v>5190.1899999999996</v>
      </c>
      <c r="H159" t="b">
        <f>AND(Price!D159=Trendlines!D159,Price!D159=ZigZag!D159,Price!D159=Pinbar!D159,Price!D159=SSA!D159)</f>
        <v>1</v>
      </c>
      <c r="J159" t="b">
        <f t="shared" si="2"/>
        <v>1</v>
      </c>
    </row>
    <row r="160" spans="1:10" x14ac:dyDescent="0.55000000000000004">
      <c r="A160">
        <f>Price!L160</f>
        <v>1772076000</v>
      </c>
      <c r="B160" t="b">
        <f>AND(Price!L160=Trendlines!Q160,Price!L160=ZigZag!K160,Price!L160=Dual_Tema!J160,Price!L160=Pinbar!I160,Price!L160=SSA!J160)</f>
        <v>1</v>
      </c>
      <c r="C160" t="str">
        <f>Price!B160</f>
        <v>XAUUSD</v>
      </c>
      <c r="D160" t="b">
        <f>AND(Price!B160=Trendlines!B160,Price!B160=ZigZag!B160,Price!B160=Dual_Tema!B160,Price!B160=Pinbar!B160,Price!B160=SSA!B160)</f>
        <v>1</v>
      </c>
      <c r="E160" t="str">
        <f>Price!C160</f>
        <v>M5</v>
      </c>
      <c r="F160" t="b">
        <f>AND(Price!C160=Trendlines!C160,Price!C160=ZigZag!C160,Price!C160=Dual_Tema!C160,Price!C160=Pinbar!C160,Price!C160=SSA!C160)</f>
        <v>1</v>
      </c>
      <c r="G160">
        <f>Price!D160</f>
        <v>5191.04</v>
      </c>
      <c r="H160" t="b">
        <f>AND(Price!D160=Trendlines!D160,Price!D160=ZigZag!D160,Price!D160=Pinbar!D160,Price!D160=SSA!D160)</f>
        <v>1</v>
      </c>
      <c r="J160" t="b">
        <f t="shared" si="2"/>
        <v>1</v>
      </c>
    </row>
    <row r="161" spans="1:10" x14ac:dyDescent="0.55000000000000004">
      <c r="A161">
        <f>Price!L161</f>
        <v>1772076300</v>
      </c>
      <c r="B161" t="b">
        <f>AND(Price!L161=Trendlines!Q161,Price!L161=ZigZag!K161,Price!L161=Dual_Tema!J161,Price!L161=Pinbar!I161,Price!L161=SSA!J161)</f>
        <v>1</v>
      </c>
      <c r="C161" t="str">
        <f>Price!B161</f>
        <v>XAUUSD</v>
      </c>
      <c r="D161" t="b">
        <f>AND(Price!B161=Trendlines!B161,Price!B161=ZigZag!B161,Price!B161=Dual_Tema!B161,Price!B161=Pinbar!B161,Price!B161=SSA!B161)</f>
        <v>1</v>
      </c>
      <c r="E161" t="str">
        <f>Price!C161</f>
        <v>M5</v>
      </c>
      <c r="F161" t="b">
        <f>AND(Price!C161=Trendlines!C161,Price!C161=ZigZag!C161,Price!C161=Dual_Tema!C161,Price!C161=Pinbar!C161,Price!C161=SSA!C161)</f>
        <v>1</v>
      </c>
      <c r="G161">
        <f>Price!D161</f>
        <v>5188.3500000000004</v>
      </c>
      <c r="H161" t="b">
        <f>AND(Price!D161=Trendlines!D161,Price!D161=ZigZag!D161,Price!D161=Pinbar!D161,Price!D161=SSA!D161)</f>
        <v>1</v>
      </c>
      <c r="J161" t="b">
        <f t="shared" si="2"/>
        <v>1</v>
      </c>
    </row>
    <row r="162" spans="1:10" x14ac:dyDescent="0.55000000000000004">
      <c r="A162">
        <f>Price!L162</f>
        <v>1772076600</v>
      </c>
      <c r="B162" t="b">
        <f>AND(Price!L162=Trendlines!Q162,Price!L162=ZigZag!K162,Price!L162=Dual_Tema!J162,Price!L162=Pinbar!I162,Price!L162=SSA!J162)</f>
        <v>1</v>
      </c>
      <c r="C162" t="str">
        <f>Price!B162</f>
        <v>XAUUSD</v>
      </c>
      <c r="D162" t="b">
        <f>AND(Price!B162=Trendlines!B162,Price!B162=ZigZag!B162,Price!B162=Dual_Tema!B162,Price!B162=Pinbar!B162,Price!B162=SSA!B162)</f>
        <v>1</v>
      </c>
      <c r="E162" t="str">
        <f>Price!C162</f>
        <v>M5</v>
      </c>
      <c r="F162" t="b">
        <f>AND(Price!C162=Trendlines!C162,Price!C162=ZigZag!C162,Price!C162=Dual_Tema!C162,Price!C162=Pinbar!C162,Price!C162=SSA!C162)</f>
        <v>1</v>
      </c>
      <c r="G162">
        <f>Price!D162</f>
        <v>5188.5600000000004</v>
      </c>
      <c r="H162" t="b">
        <f>AND(Price!D162=Trendlines!D162,Price!D162=ZigZag!D162,Price!D162=Pinbar!D162,Price!D162=SSA!D162)</f>
        <v>1</v>
      </c>
      <c r="J162" t="b">
        <f t="shared" si="2"/>
        <v>1</v>
      </c>
    </row>
    <row r="163" spans="1:10" x14ac:dyDescent="0.55000000000000004">
      <c r="A163">
        <f>Price!L163</f>
        <v>1772076900</v>
      </c>
      <c r="B163" t="b">
        <f>AND(Price!L163=Trendlines!Q163,Price!L163=ZigZag!K163,Price!L163=Dual_Tema!J163,Price!L163=Pinbar!I163,Price!L163=SSA!J163)</f>
        <v>1</v>
      </c>
      <c r="C163" t="str">
        <f>Price!B163</f>
        <v>XAUUSD</v>
      </c>
      <c r="D163" t="b">
        <f>AND(Price!B163=Trendlines!B163,Price!B163=ZigZag!B163,Price!B163=Dual_Tema!B163,Price!B163=Pinbar!B163,Price!B163=SSA!B163)</f>
        <v>1</v>
      </c>
      <c r="E163" t="str">
        <f>Price!C163</f>
        <v>M5</v>
      </c>
      <c r="F163" t="b">
        <f>AND(Price!C163=Trendlines!C163,Price!C163=ZigZag!C163,Price!C163=Dual_Tema!C163,Price!C163=Pinbar!C163,Price!C163=SSA!C163)</f>
        <v>1</v>
      </c>
      <c r="G163">
        <f>Price!D163</f>
        <v>5186.58</v>
      </c>
      <c r="H163" t="b">
        <f>AND(Price!D163=Trendlines!D163,Price!D163=ZigZag!D163,Price!D163=Pinbar!D163,Price!D163=SSA!D163)</f>
        <v>1</v>
      </c>
      <c r="J163" t="b">
        <f t="shared" si="2"/>
        <v>1</v>
      </c>
    </row>
    <row r="164" spans="1:10" x14ac:dyDescent="0.55000000000000004">
      <c r="A164">
        <f>Price!L164</f>
        <v>1772077200</v>
      </c>
      <c r="B164" t="b">
        <f>AND(Price!L164=Trendlines!Q164,Price!L164=ZigZag!K164,Price!L164=Dual_Tema!J164,Price!L164=Pinbar!I164,Price!L164=SSA!J164)</f>
        <v>1</v>
      </c>
      <c r="C164" t="str">
        <f>Price!B164</f>
        <v>XAUUSD</v>
      </c>
      <c r="D164" t="b">
        <f>AND(Price!B164=Trendlines!B164,Price!B164=ZigZag!B164,Price!B164=Dual_Tema!B164,Price!B164=Pinbar!B164,Price!B164=SSA!B164)</f>
        <v>1</v>
      </c>
      <c r="E164" t="str">
        <f>Price!C164</f>
        <v>M5</v>
      </c>
      <c r="F164" t="b">
        <f>AND(Price!C164=Trendlines!C164,Price!C164=ZigZag!C164,Price!C164=Dual_Tema!C164,Price!C164=Pinbar!C164,Price!C164=SSA!C164)</f>
        <v>1</v>
      </c>
      <c r="G164">
        <f>Price!D164</f>
        <v>5186.18</v>
      </c>
      <c r="H164" t="b">
        <f>AND(Price!D164=Trendlines!D164,Price!D164=ZigZag!D164,Price!D164=Pinbar!D164,Price!D164=SSA!D164)</f>
        <v>1</v>
      </c>
      <c r="J164" t="b">
        <f t="shared" si="2"/>
        <v>1</v>
      </c>
    </row>
    <row r="165" spans="1:10" x14ac:dyDescent="0.55000000000000004">
      <c r="A165">
        <f>Price!L165</f>
        <v>1772077500</v>
      </c>
      <c r="B165" t="b">
        <f>AND(Price!L165=Trendlines!Q165,Price!L165=ZigZag!K165,Price!L165=Dual_Tema!J165,Price!L165=Pinbar!I165,Price!L165=SSA!J165)</f>
        <v>1</v>
      </c>
      <c r="C165" t="str">
        <f>Price!B165</f>
        <v>XAUUSD</v>
      </c>
      <c r="D165" t="b">
        <f>AND(Price!B165=Trendlines!B165,Price!B165=ZigZag!B165,Price!B165=Dual_Tema!B165,Price!B165=Pinbar!B165,Price!B165=SSA!B165)</f>
        <v>1</v>
      </c>
      <c r="E165" t="str">
        <f>Price!C165</f>
        <v>M5</v>
      </c>
      <c r="F165" t="b">
        <f>AND(Price!C165=Trendlines!C165,Price!C165=ZigZag!C165,Price!C165=Dual_Tema!C165,Price!C165=Pinbar!C165,Price!C165=SSA!C165)</f>
        <v>1</v>
      </c>
      <c r="G165">
        <f>Price!D165</f>
        <v>5188.6099999999997</v>
      </c>
      <c r="H165" t="b">
        <f>AND(Price!D165=Trendlines!D165,Price!D165=ZigZag!D165,Price!D165=Pinbar!D165,Price!D165=SSA!D165)</f>
        <v>1</v>
      </c>
      <c r="J165" t="b">
        <f t="shared" si="2"/>
        <v>1</v>
      </c>
    </row>
    <row r="166" spans="1:10" x14ac:dyDescent="0.55000000000000004">
      <c r="A166">
        <f>Price!L166</f>
        <v>1772077800</v>
      </c>
      <c r="B166" t="b">
        <f>AND(Price!L166=Trendlines!Q166,Price!L166=ZigZag!K166,Price!L166=Dual_Tema!J166,Price!L166=Pinbar!I166,Price!L166=SSA!J166)</f>
        <v>1</v>
      </c>
      <c r="C166" t="str">
        <f>Price!B166</f>
        <v>XAUUSD</v>
      </c>
      <c r="D166" t="b">
        <f>AND(Price!B166=Trendlines!B166,Price!B166=ZigZag!B166,Price!B166=Dual_Tema!B166,Price!B166=Pinbar!B166,Price!B166=SSA!B166)</f>
        <v>1</v>
      </c>
      <c r="E166" t="str">
        <f>Price!C166</f>
        <v>M5</v>
      </c>
      <c r="F166" t="b">
        <f>AND(Price!C166=Trendlines!C166,Price!C166=ZigZag!C166,Price!C166=Dual_Tema!C166,Price!C166=Pinbar!C166,Price!C166=SSA!C166)</f>
        <v>1</v>
      </c>
      <c r="G166">
        <f>Price!D166</f>
        <v>5191.34</v>
      </c>
      <c r="H166" t="b">
        <f>AND(Price!D166=Trendlines!D166,Price!D166=ZigZag!D166,Price!D166=Pinbar!D166,Price!D166=SSA!D166)</f>
        <v>1</v>
      </c>
      <c r="J166" t="b">
        <f t="shared" si="2"/>
        <v>1</v>
      </c>
    </row>
    <row r="167" spans="1:10" x14ac:dyDescent="0.55000000000000004">
      <c r="A167">
        <f>Price!L167</f>
        <v>1772078100</v>
      </c>
      <c r="B167" t="b">
        <f>AND(Price!L167=Trendlines!Q167,Price!L167=ZigZag!K167,Price!L167=Dual_Tema!J167,Price!L167=Pinbar!I167,Price!L167=SSA!J167)</f>
        <v>1</v>
      </c>
      <c r="C167" t="str">
        <f>Price!B167</f>
        <v>XAUUSD</v>
      </c>
      <c r="D167" t="b">
        <f>AND(Price!B167=Trendlines!B167,Price!B167=ZigZag!B167,Price!B167=Dual_Tema!B167,Price!B167=Pinbar!B167,Price!B167=SSA!B167)</f>
        <v>1</v>
      </c>
      <c r="E167" t="str">
        <f>Price!C167</f>
        <v>M5</v>
      </c>
      <c r="F167" t="b">
        <f>AND(Price!C167=Trendlines!C167,Price!C167=ZigZag!C167,Price!C167=Dual_Tema!C167,Price!C167=Pinbar!C167,Price!C167=SSA!C167)</f>
        <v>1</v>
      </c>
      <c r="G167">
        <f>Price!D167</f>
        <v>5192.63</v>
      </c>
      <c r="H167" t="b">
        <f>AND(Price!D167=Trendlines!D167,Price!D167=ZigZag!D167,Price!D167=Pinbar!D167,Price!D167=SSA!D167)</f>
        <v>1</v>
      </c>
      <c r="J167" t="b">
        <f t="shared" si="2"/>
        <v>1</v>
      </c>
    </row>
    <row r="168" spans="1:10" x14ac:dyDescent="0.55000000000000004">
      <c r="A168">
        <f>Price!L168</f>
        <v>1772078400</v>
      </c>
      <c r="B168" t="b">
        <f>AND(Price!L168=Trendlines!Q168,Price!L168=ZigZag!K168,Price!L168=Dual_Tema!J168,Price!L168=Pinbar!I168,Price!L168=SSA!J168)</f>
        <v>1</v>
      </c>
      <c r="C168" t="str">
        <f>Price!B168</f>
        <v>XAUUSD</v>
      </c>
      <c r="D168" t="b">
        <f>AND(Price!B168=Trendlines!B168,Price!B168=ZigZag!B168,Price!B168=Dual_Tema!B168,Price!B168=Pinbar!B168,Price!B168=SSA!B168)</f>
        <v>1</v>
      </c>
      <c r="E168" t="str">
        <f>Price!C168</f>
        <v>M5</v>
      </c>
      <c r="F168" t="b">
        <f>AND(Price!C168=Trendlines!C168,Price!C168=ZigZag!C168,Price!C168=Dual_Tema!C168,Price!C168=Pinbar!C168,Price!C168=SSA!C168)</f>
        <v>1</v>
      </c>
      <c r="G168">
        <f>Price!D168</f>
        <v>5194.08</v>
      </c>
      <c r="H168" t="b">
        <f>AND(Price!D168=Trendlines!D168,Price!D168=ZigZag!D168,Price!D168=Pinbar!D168,Price!D168=SSA!D168)</f>
        <v>1</v>
      </c>
      <c r="J168" t="b">
        <f t="shared" si="2"/>
        <v>1</v>
      </c>
    </row>
    <row r="169" spans="1:10" x14ac:dyDescent="0.55000000000000004">
      <c r="A169">
        <f>Price!L169</f>
        <v>1772078700</v>
      </c>
      <c r="B169" t="b">
        <f>AND(Price!L169=Trendlines!Q169,Price!L169=ZigZag!K169,Price!L169=Dual_Tema!J169,Price!L169=Pinbar!I169,Price!L169=SSA!J169)</f>
        <v>1</v>
      </c>
      <c r="C169" t="str">
        <f>Price!B169</f>
        <v>XAUUSD</v>
      </c>
      <c r="D169" t="b">
        <f>AND(Price!B169=Trendlines!B169,Price!B169=ZigZag!B169,Price!B169=Dual_Tema!B169,Price!B169=Pinbar!B169,Price!B169=SSA!B169)</f>
        <v>1</v>
      </c>
      <c r="E169" t="str">
        <f>Price!C169</f>
        <v>M5</v>
      </c>
      <c r="F169" t="b">
        <f>AND(Price!C169=Trendlines!C169,Price!C169=ZigZag!C169,Price!C169=Dual_Tema!C169,Price!C169=Pinbar!C169,Price!C169=SSA!C169)</f>
        <v>1</v>
      </c>
      <c r="G169">
        <f>Price!D169</f>
        <v>5195.76</v>
      </c>
      <c r="H169" t="b">
        <f>AND(Price!D169=Trendlines!D169,Price!D169=ZigZag!D169,Price!D169=Pinbar!D169,Price!D169=SSA!D169)</f>
        <v>1</v>
      </c>
      <c r="J169" t="b">
        <f t="shared" si="2"/>
        <v>1</v>
      </c>
    </row>
    <row r="170" spans="1:10" x14ac:dyDescent="0.55000000000000004">
      <c r="A170">
        <f>Price!L170</f>
        <v>1772079000</v>
      </c>
      <c r="B170" t="b">
        <f>AND(Price!L170=Trendlines!Q170,Price!L170=ZigZag!K170,Price!L170=Dual_Tema!J170,Price!L170=Pinbar!I170,Price!L170=SSA!J170)</f>
        <v>1</v>
      </c>
      <c r="C170" t="str">
        <f>Price!B170</f>
        <v>XAUUSD</v>
      </c>
      <c r="D170" t="b">
        <f>AND(Price!B170=Trendlines!B170,Price!B170=ZigZag!B170,Price!B170=Dual_Tema!B170,Price!B170=Pinbar!B170,Price!B170=SSA!B170)</f>
        <v>1</v>
      </c>
      <c r="E170" t="str">
        <f>Price!C170</f>
        <v>M5</v>
      </c>
      <c r="F170" t="b">
        <f>AND(Price!C170=Trendlines!C170,Price!C170=ZigZag!C170,Price!C170=Dual_Tema!C170,Price!C170=Pinbar!C170,Price!C170=SSA!C170)</f>
        <v>1</v>
      </c>
      <c r="G170">
        <f>Price!D170</f>
        <v>5196.8</v>
      </c>
      <c r="H170" t="b">
        <f>AND(Price!D170=Trendlines!D170,Price!D170=ZigZag!D170,Price!D170=Pinbar!D170,Price!D170=SSA!D170)</f>
        <v>1</v>
      </c>
      <c r="J170" t="b">
        <f t="shared" si="2"/>
        <v>1</v>
      </c>
    </row>
    <row r="171" spans="1:10" x14ac:dyDescent="0.55000000000000004">
      <c r="A171">
        <f>Price!L171</f>
        <v>1772079300</v>
      </c>
      <c r="B171" t="b">
        <f>AND(Price!L171=Trendlines!Q171,Price!L171=ZigZag!K171,Price!L171=Dual_Tema!J171,Price!L171=Pinbar!I171,Price!L171=SSA!J171)</f>
        <v>1</v>
      </c>
      <c r="C171" t="str">
        <f>Price!B171</f>
        <v>XAUUSD</v>
      </c>
      <c r="D171" t="b">
        <f>AND(Price!B171=Trendlines!B171,Price!B171=ZigZag!B171,Price!B171=Dual_Tema!B171,Price!B171=Pinbar!B171,Price!B171=SSA!B171)</f>
        <v>1</v>
      </c>
      <c r="E171" t="str">
        <f>Price!C171</f>
        <v>M5</v>
      </c>
      <c r="F171" t="b">
        <f>AND(Price!C171=Trendlines!C171,Price!C171=ZigZag!C171,Price!C171=Dual_Tema!C171,Price!C171=Pinbar!C171,Price!C171=SSA!C171)</f>
        <v>1</v>
      </c>
      <c r="G171">
        <f>Price!D171</f>
        <v>5193.83</v>
      </c>
      <c r="H171" t="b">
        <f>AND(Price!D171=Trendlines!D171,Price!D171=ZigZag!D171,Price!D171=Pinbar!D171,Price!D171=SSA!D171)</f>
        <v>1</v>
      </c>
      <c r="J171" t="b">
        <f t="shared" si="2"/>
        <v>1</v>
      </c>
    </row>
    <row r="172" spans="1:10" x14ac:dyDescent="0.55000000000000004">
      <c r="A172">
        <f>Price!L172</f>
        <v>1772079600</v>
      </c>
      <c r="B172" t="b">
        <f>AND(Price!L172=Trendlines!Q172,Price!L172=ZigZag!K172,Price!L172=Dual_Tema!J172,Price!L172=Pinbar!I172,Price!L172=SSA!J172)</f>
        <v>1</v>
      </c>
      <c r="C172" t="str">
        <f>Price!B172</f>
        <v>XAUUSD</v>
      </c>
      <c r="D172" t="b">
        <f>AND(Price!B172=Trendlines!B172,Price!B172=ZigZag!B172,Price!B172=Dual_Tema!B172,Price!B172=Pinbar!B172,Price!B172=SSA!B172)</f>
        <v>1</v>
      </c>
      <c r="E172" t="str">
        <f>Price!C172</f>
        <v>M5</v>
      </c>
      <c r="F172" t="b">
        <f>AND(Price!C172=Trendlines!C172,Price!C172=ZigZag!C172,Price!C172=Dual_Tema!C172,Price!C172=Pinbar!C172,Price!C172=SSA!C172)</f>
        <v>1</v>
      </c>
      <c r="G172">
        <f>Price!D172</f>
        <v>5193.75</v>
      </c>
      <c r="H172" t="b">
        <f>AND(Price!D172=Trendlines!D172,Price!D172=ZigZag!D172,Price!D172=Pinbar!D172,Price!D172=SSA!D172)</f>
        <v>1</v>
      </c>
      <c r="J172" t="b">
        <f t="shared" si="2"/>
        <v>1</v>
      </c>
    </row>
    <row r="173" spans="1:10" x14ac:dyDescent="0.55000000000000004">
      <c r="A173">
        <f>Price!L173</f>
        <v>1772079900</v>
      </c>
      <c r="B173" t="b">
        <f>AND(Price!L173=Trendlines!Q173,Price!L173=ZigZag!K173,Price!L173=Dual_Tema!J173,Price!L173=Pinbar!I173,Price!L173=SSA!J173)</f>
        <v>1</v>
      </c>
      <c r="C173" t="str">
        <f>Price!B173</f>
        <v>XAUUSD</v>
      </c>
      <c r="D173" t="b">
        <f>AND(Price!B173=Trendlines!B173,Price!B173=ZigZag!B173,Price!B173=Dual_Tema!B173,Price!B173=Pinbar!B173,Price!B173=SSA!B173)</f>
        <v>1</v>
      </c>
      <c r="E173" t="str">
        <f>Price!C173</f>
        <v>M5</v>
      </c>
      <c r="F173" t="b">
        <f>AND(Price!C173=Trendlines!C173,Price!C173=ZigZag!C173,Price!C173=Dual_Tema!C173,Price!C173=Pinbar!C173,Price!C173=SSA!C173)</f>
        <v>1</v>
      </c>
      <c r="G173">
        <f>Price!D173</f>
        <v>5194.13</v>
      </c>
      <c r="H173" t="b">
        <f>AND(Price!D173=Trendlines!D173,Price!D173=ZigZag!D173,Price!D173=Pinbar!D173,Price!D173=SSA!D173)</f>
        <v>1</v>
      </c>
      <c r="J173" t="b">
        <f t="shared" si="2"/>
        <v>1</v>
      </c>
    </row>
    <row r="174" spans="1:10" x14ac:dyDescent="0.55000000000000004">
      <c r="A174">
        <f>Price!L174</f>
        <v>1772080200</v>
      </c>
      <c r="B174" t="b">
        <f>AND(Price!L174=Trendlines!Q174,Price!L174=ZigZag!K174,Price!L174=Dual_Tema!J174,Price!L174=Pinbar!I174,Price!L174=SSA!J174)</f>
        <v>1</v>
      </c>
      <c r="C174" t="str">
        <f>Price!B174</f>
        <v>XAUUSD</v>
      </c>
      <c r="D174" t="b">
        <f>AND(Price!B174=Trendlines!B174,Price!B174=ZigZag!B174,Price!B174=Dual_Tema!B174,Price!B174=Pinbar!B174,Price!B174=SSA!B174)</f>
        <v>1</v>
      </c>
      <c r="E174" t="str">
        <f>Price!C174</f>
        <v>M5</v>
      </c>
      <c r="F174" t="b">
        <f>AND(Price!C174=Trendlines!C174,Price!C174=ZigZag!C174,Price!C174=Dual_Tema!C174,Price!C174=Pinbar!C174,Price!C174=SSA!C174)</f>
        <v>1</v>
      </c>
      <c r="G174">
        <f>Price!D174</f>
        <v>5194.8599999999997</v>
      </c>
      <c r="H174" t="b">
        <f>AND(Price!D174=Trendlines!D174,Price!D174=ZigZag!D174,Price!D174=Pinbar!D174,Price!D174=SSA!D174)</f>
        <v>1</v>
      </c>
      <c r="J174" t="b">
        <f t="shared" si="2"/>
        <v>1</v>
      </c>
    </row>
    <row r="175" spans="1:10" x14ac:dyDescent="0.55000000000000004">
      <c r="A175">
        <f>Price!L175</f>
        <v>1772080500</v>
      </c>
      <c r="B175" t="b">
        <f>AND(Price!L175=Trendlines!Q175,Price!L175=ZigZag!K175,Price!L175=Dual_Tema!J175,Price!L175=Pinbar!I175,Price!L175=SSA!J175)</f>
        <v>1</v>
      </c>
      <c r="C175" t="str">
        <f>Price!B175</f>
        <v>XAUUSD</v>
      </c>
      <c r="D175" t="b">
        <f>AND(Price!B175=Trendlines!B175,Price!B175=ZigZag!B175,Price!B175=Dual_Tema!B175,Price!B175=Pinbar!B175,Price!B175=SSA!B175)</f>
        <v>1</v>
      </c>
      <c r="E175" t="str">
        <f>Price!C175</f>
        <v>M5</v>
      </c>
      <c r="F175" t="b">
        <f>AND(Price!C175=Trendlines!C175,Price!C175=ZigZag!C175,Price!C175=Dual_Tema!C175,Price!C175=Pinbar!C175,Price!C175=SSA!C175)</f>
        <v>1</v>
      </c>
      <c r="G175">
        <f>Price!D175</f>
        <v>5195.3999999999996</v>
      </c>
      <c r="H175" t="b">
        <f>AND(Price!D175=Trendlines!D175,Price!D175=ZigZag!D175,Price!D175=Pinbar!D175,Price!D175=SSA!D175)</f>
        <v>1</v>
      </c>
      <c r="J175" t="b">
        <f t="shared" si="2"/>
        <v>1</v>
      </c>
    </row>
    <row r="176" spans="1:10" x14ac:dyDescent="0.55000000000000004">
      <c r="A176">
        <f>Price!L176</f>
        <v>1772080800</v>
      </c>
      <c r="B176" t="b">
        <f>AND(Price!L176=Trendlines!Q176,Price!L176=ZigZag!K176,Price!L176=Dual_Tema!J176,Price!L176=Pinbar!I176,Price!L176=SSA!J176)</f>
        <v>1</v>
      </c>
      <c r="C176" t="str">
        <f>Price!B176</f>
        <v>XAUUSD</v>
      </c>
      <c r="D176" t="b">
        <f>AND(Price!B176=Trendlines!B176,Price!B176=ZigZag!B176,Price!B176=Dual_Tema!B176,Price!B176=Pinbar!B176,Price!B176=SSA!B176)</f>
        <v>1</v>
      </c>
      <c r="E176" t="str">
        <f>Price!C176</f>
        <v>M5</v>
      </c>
      <c r="F176" t="b">
        <f>AND(Price!C176=Trendlines!C176,Price!C176=ZigZag!C176,Price!C176=Dual_Tema!C176,Price!C176=Pinbar!C176,Price!C176=SSA!C176)</f>
        <v>1</v>
      </c>
      <c r="G176">
        <f>Price!D176</f>
        <v>5194.26</v>
      </c>
      <c r="H176" t="b">
        <f>AND(Price!D176=Trendlines!D176,Price!D176=ZigZag!D176,Price!D176=Pinbar!D176,Price!D176=SSA!D176)</f>
        <v>1</v>
      </c>
      <c r="J176" t="b">
        <f t="shared" si="2"/>
        <v>1</v>
      </c>
    </row>
    <row r="177" spans="1:10" x14ac:dyDescent="0.55000000000000004">
      <c r="A177">
        <f>Price!L177</f>
        <v>1772081100</v>
      </c>
      <c r="B177" t="b">
        <f>AND(Price!L177=Trendlines!Q177,Price!L177=ZigZag!K177,Price!L177=Dual_Tema!J177,Price!L177=Pinbar!I177,Price!L177=SSA!J177)</f>
        <v>1</v>
      </c>
      <c r="C177" t="str">
        <f>Price!B177</f>
        <v>XAUUSD</v>
      </c>
      <c r="D177" t="b">
        <f>AND(Price!B177=Trendlines!B177,Price!B177=ZigZag!B177,Price!B177=Dual_Tema!B177,Price!B177=Pinbar!B177,Price!B177=SSA!B177)</f>
        <v>1</v>
      </c>
      <c r="E177" t="str">
        <f>Price!C177</f>
        <v>M5</v>
      </c>
      <c r="F177" t="b">
        <f>AND(Price!C177=Trendlines!C177,Price!C177=ZigZag!C177,Price!C177=Dual_Tema!C177,Price!C177=Pinbar!C177,Price!C177=SSA!C177)</f>
        <v>1</v>
      </c>
      <c r="G177">
        <f>Price!D177</f>
        <v>5191.38</v>
      </c>
      <c r="H177" t="b">
        <f>AND(Price!D177=Trendlines!D177,Price!D177=ZigZag!D177,Price!D177=Pinbar!D177,Price!D177=SSA!D177)</f>
        <v>1</v>
      </c>
      <c r="J177" t="b">
        <f t="shared" si="2"/>
        <v>1</v>
      </c>
    </row>
    <row r="178" spans="1:10" x14ac:dyDescent="0.55000000000000004">
      <c r="A178">
        <f>Price!L178</f>
        <v>1772081400</v>
      </c>
      <c r="B178" t="b">
        <f>AND(Price!L178=Trendlines!Q178,Price!L178=ZigZag!K178,Price!L178=Dual_Tema!J178,Price!L178=Pinbar!I178,Price!L178=SSA!J178)</f>
        <v>1</v>
      </c>
      <c r="C178" t="str">
        <f>Price!B178</f>
        <v>XAUUSD</v>
      </c>
      <c r="D178" t="b">
        <f>AND(Price!B178=Trendlines!B178,Price!B178=ZigZag!B178,Price!B178=Dual_Tema!B178,Price!B178=Pinbar!B178,Price!B178=SSA!B178)</f>
        <v>1</v>
      </c>
      <c r="E178" t="str">
        <f>Price!C178</f>
        <v>M5</v>
      </c>
      <c r="F178" t="b">
        <f>AND(Price!C178=Trendlines!C178,Price!C178=ZigZag!C178,Price!C178=Dual_Tema!C178,Price!C178=Pinbar!C178,Price!C178=SSA!C178)</f>
        <v>1</v>
      </c>
      <c r="G178">
        <f>Price!D178</f>
        <v>5192.6099999999997</v>
      </c>
      <c r="H178" t="b">
        <f>AND(Price!D178=Trendlines!D178,Price!D178=ZigZag!D178,Price!D178=Pinbar!D178,Price!D178=SSA!D178)</f>
        <v>1</v>
      </c>
      <c r="J178" t="b">
        <f t="shared" si="2"/>
        <v>1</v>
      </c>
    </row>
    <row r="179" spans="1:10" x14ac:dyDescent="0.55000000000000004">
      <c r="A179">
        <f>Price!L179</f>
        <v>1772081700</v>
      </c>
      <c r="B179" t="b">
        <f>AND(Price!L179=Trendlines!Q179,Price!L179=ZigZag!K179,Price!L179=Dual_Tema!J179,Price!L179=Pinbar!I179,Price!L179=SSA!J179)</f>
        <v>1</v>
      </c>
      <c r="C179" t="str">
        <f>Price!B179</f>
        <v>XAUUSD</v>
      </c>
      <c r="D179" t="b">
        <f>AND(Price!B179=Trendlines!B179,Price!B179=ZigZag!B179,Price!B179=Dual_Tema!B179,Price!B179=Pinbar!B179,Price!B179=SSA!B179)</f>
        <v>1</v>
      </c>
      <c r="E179" t="str">
        <f>Price!C179</f>
        <v>M5</v>
      </c>
      <c r="F179" t="b">
        <f>AND(Price!C179=Trendlines!C179,Price!C179=ZigZag!C179,Price!C179=Dual_Tema!C179,Price!C179=Pinbar!C179,Price!C179=SSA!C179)</f>
        <v>1</v>
      </c>
      <c r="G179">
        <f>Price!D179</f>
        <v>5192.6899999999996</v>
      </c>
      <c r="H179" t="b">
        <f>AND(Price!D179=Trendlines!D179,Price!D179=ZigZag!D179,Price!D179=Pinbar!D179,Price!D179=SSA!D179)</f>
        <v>1</v>
      </c>
      <c r="J179" t="b">
        <f t="shared" si="2"/>
        <v>1</v>
      </c>
    </row>
    <row r="180" spans="1:10" x14ac:dyDescent="0.55000000000000004">
      <c r="A180">
        <f>Price!L180</f>
        <v>1772082000</v>
      </c>
      <c r="B180" t="b">
        <f>AND(Price!L180=Trendlines!Q180,Price!L180=ZigZag!K180,Price!L180=Dual_Tema!J180,Price!L180=Pinbar!I180,Price!L180=SSA!J180)</f>
        <v>1</v>
      </c>
      <c r="C180" t="str">
        <f>Price!B180</f>
        <v>XAUUSD</v>
      </c>
      <c r="D180" t="b">
        <f>AND(Price!B180=Trendlines!B180,Price!B180=ZigZag!B180,Price!B180=Dual_Tema!B180,Price!B180=Pinbar!B180,Price!B180=SSA!B180)</f>
        <v>1</v>
      </c>
      <c r="E180" t="str">
        <f>Price!C180</f>
        <v>M5</v>
      </c>
      <c r="F180" t="b">
        <f>AND(Price!C180=Trendlines!C180,Price!C180=ZigZag!C180,Price!C180=Dual_Tema!C180,Price!C180=Pinbar!C180,Price!C180=SSA!C180)</f>
        <v>1</v>
      </c>
      <c r="G180">
        <f>Price!D180</f>
        <v>5193.25</v>
      </c>
      <c r="H180" t="b">
        <f>AND(Price!D180=Trendlines!D180,Price!D180=ZigZag!D180,Price!D180=Pinbar!D180,Price!D180=SSA!D180)</f>
        <v>1</v>
      </c>
      <c r="J180" t="b">
        <f t="shared" si="2"/>
        <v>1</v>
      </c>
    </row>
    <row r="181" spans="1:10" x14ac:dyDescent="0.55000000000000004">
      <c r="A181">
        <f>Price!L181</f>
        <v>1772082300</v>
      </c>
      <c r="B181" t="b">
        <f>AND(Price!L181=Trendlines!Q181,Price!L181=ZigZag!K181,Price!L181=Dual_Tema!J181,Price!L181=Pinbar!I181,Price!L181=SSA!J181)</f>
        <v>1</v>
      </c>
      <c r="C181" t="str">
        <f>Price!B181</f>
        <v>XAUUSD</v>
      </c>
      <c r="D181" t="b">
        <f>AND(Price!B181=Trendlines!B181,Price!B181=ZigZag!B181,Price!B181=Dual_Tema!B181,Price!B181=Pinbar!B181,Price!B181=SSA!B181)</f>
        <v>1</v>
      </c>
      <c r="E181" t="str">
        <f>Price!C181</f>
        <v>M5</v>
      </c>
      <c r="F181" t="b">
        <f>AND(Price!C181=Trendlines!C181,Price!C181=ZigZag!C181,Price!C181=Dual_Tema!C181,Price!C181=Pinbar!C181,Price!C181=SSA!C181)</f>
        <v>1</v>
      </c>
      <c r="G181">
        <f>Price!D181</f>
        <v>5194.54</v>
      </c>
      <c r="H181" t="b">
        <f>AND(Price!D181=Trendlines!D181,Price!D181=ZigZag!D181,Price!D181=Pinbar!D181,Price!D181=SSA!D181)</f>
        <v>1</v>
      </c>
      <c r="J181" t="b">
        <f t="shared" si="2"/>
        <v>1</v>
      </c>
    </row>
    <row r="182" spans="1:10" x14ac:dyDescent="0.55000000000000004">
      <c r="A182">
        <f>Price!L182</f>
        <v>1772082600</v>
      </c>
      <c r="B182" t="b">
        <f>AND(Price!L182=Trendlines!Q182,Price!L182=ZigZag!K182,Price!L182=Dual_Tema!J182,Price!L182=Pinbar!I182,Price!L182=SSA!J182)</f>
        <v>1</v>
      </c>
      <c r="C182" t="str">
        <f>Price!B182</f>
        <v>XAUUSD</v>
      </c>
      <c r="D182" t="b">
        <f>AND(Price!B182=Trendlines!B182,Price!B182=ZigZag!B182,Price!B182=Dual_Tema!B182,Price!B182=Pinbar!B182,Price!B182=SSA!B182)</f>
        <v>1</v>
      </c>
      <c r="E182" t="str">
        <f>Price!C182</f>
        <v>M5</v>
      </c>
      <c r="F182" t="b">
        <f>AND(Price!C182=Trendlines!C182,Price!C182=ZigZag!C182,Price!C182=Dual_Tema!C182,Price!C182=Pinbar!C182,Price!C182=SSA!C182)</f>
        <v>1</v>
      </c>
      <c r="G182">
        <f>Price!D182</f>
        <v>5197.8500000000004</v>
      </c>
      <c r="H182" t="b">
        <f>AND(Price!D182=Trendlines!D182,Price!D182=ZigZag!D182,Price!D182=Pinbar!D182,Price!D182=SSA!D182)</f>
        <v>1</v>
      </c>
      <c r="J182" t="b">
        <f t="shared" si="2"/>
        <v>1</v>
      </c>
    </row>
    <row r="183" spans="1:10" x14ac:dyDescent="0.55000000000000004">
      <c r="A183">
        <f>Price!L183</f>
        <v>1772082900</v>
      </c>
      <c r="B183" t="b">
        <f>AND(Price!L183=Trendlines!Q183,Price!L183=ZigZag!K183,Price!L183=Dual_Tema!J183,Price!L183=Pinbar!I183,Price!L183=SSA!J183)</f>
        <v>1</v>
      </c>
      <c r="C183" t="str">
        <f>Price!B183</f>
        <v>XAUUSD</v>
      </c>
      <c r="D183" t="b">
        <f>AND(Price!B183=Trendlines!B183,Price!B183=ZigZag!B183,Price!B183=Dual_Tema!B183,Price!B183=Pinbar!B183,Price!B183=SSA!B183)</f>
        <v>1</v>
      </c>
      <c r="E183" t="str">
        <f>Price!C183</f>
        <v>M5</v>
      </c>
      <c r="F183" t="b">
        <f>AND(Price!C183=Trendlines!C183,Price!C183=ZigZag!C183,Price!C183=Dual_Tema!C183,Price!C183=Pinbar!C183,Price!C183=SSA!C183)</f>
        <v>1</v>
      </c>
      <c r="G183">
        <f>Price!D183</f>
        <v>5199.82</v>
      </c>
      <c r="H183" t="b">
        <f>AND(Price!D183=Trendlines!D183,Price!D183=ZigZag!D183,Price!D183=Pinbar!D183,Price!D183=SSA!D183)</f>
        <v>1</v>
      </c>
      <c r="J183" t="b">
        <f t="shared" si="2"/>
        <v>1</v>
      </c>
    </row>
    <row r="184" spans="1:10" x14ac:dyDescent="0.55000000000000004">
      <c r="A184">
        <f>Price!L184</f>
        <v>1772083200</v>
      </c>
      <c r="B184" t="b">
        <f>AND(Price!L184=Trendlines!Q184,Price!L184=ZigZag!K184,Price!L184=Dual_Tema!J184,Price!L184=Pinbar!I184,Price!L184=SSA!J184)</f>
        <v>1</v>
      </c>
      <c r="C184" t="str">
        <f>Price!B184</f>
        <v>XAUUSD</v>
      </c>
      <c r="D184" t="b">
        <f>AND(Price!B184=Trendlines!B184,Price!B184=ZigZag!B184,Price!B184=Dual_Tema!B184,Price!B184=Pinbar!B184,Price!B184=SSA!B184)</f>
        <v>1</v>
      </c>
      <c r="E184" t="str">
        <f>Price!C184</f>
        <v>M5</v>
      </c>
      <c r="F184" t="b">
        <f>AND(Price!C184=Trendlines!C184,Price!C184=ZigZag!C184,Price!C184=Dual_Tema!C184,Price!C184=Pinbar!C184,Price!C184=SSA!C184)</f>
        <v>1</v>
      </c>
      <c r="G184">
        <f>Price!D184</f>
        <v>5202.71</v>
      </c>
      <c r="H184" t="b">
        <f>AND(Price!D184=Trendlines!D184,Price!D184=ZigZag!D184,Price!D184=Pinbar!D184,Price!D184=SSA!D184)</f>
        <v>1</v>
      </c>
      <c r="J184" t="b">
        <f t="shared" si="2"/>
        <v>1</v>
      </c>
    </row>
    <row r="185" spans="1:10" x14ac:dyDescent="0.55000000000000004">
      <c r="A185">
        <f>Price!L185</f>
        <v>1772083500</v>
      </c>
      <c r="B185" t="b">
        <f>AND(Price!L185=Trendlines!Q185,Price!L185=ZigZag!K185,Price!L185=Dual_Tema!J185,Price!L185=Pinbar!I185,Price!L185=SSA!J185)</f>
        <v>1</v>
      </c>
      <c r="C185" t="str">
        <f>Price!B185</f>
        <v>XAUUSD</v>
      </c>
      <c r="D185" t="b">
        <f>AND(Price!B185=Trendlines!B185,Price!B185=ZigZag!B185,Price!B185=Dual_Tema!B185,Price!B185=Pinbar!B185,Price!B185=SSA!B185)</f>
        <v>1</v>
      </c>
      <c r="E185" t="str">
        <f>Price!C185</f>
        <v>M5</v>
      </c>
      <c r="F185" t="b">
        <f>AND(Price!C185=Trendlines!C185,Price!C185=ZigZag!C185,Price!C185=Dual_Tema!C185,Price!C185=Pinbar!C185,Price!C185=SSA!C185)</f>
        <v>1</v>
      </c>
      <c r="G185">
        <f>Price!D185</f>
        <v>5200.41</v>
      </c>
      <c r="H185" t="b">
        <f>AND(Price!D185=Trendlines!D185,Price!D185=ZigZag!D185,Price!D185=Pinbar!D185,Price!D185=SSA!D185)</f>
        <v>1</v>
      </c>
      <c r="J185" t="b">
        <f t="shared" si="2"/>
        <v>1</v>
      </c>
    </row>
    <row r="186" spans="1:10" x14ac:dyDescent="0.55000000000000004">
      <c r="A186">
        <f>Price!L186</f>
        <v>1772083800</v>
      </c>
      <c r="B186" t="b">
        <f>AND(Price!L186=Trendlines!Q186,Price!L186=ZigZag!K186,Price!L186=Dual_Tema!J186,Price!L186=Pinbar!I186,Price!L186=SSA!J186)</f>
        <v>1</v>
      </c>
      <c r="C186" t="str">
        <f>Price!B186</f>
        <v>XAUUSD</v>
      </c>
      <c r="D186" t="b">
        <f>AND(Price!B186=Trendlines!B186,Price!B186=ZigZag!B186,Price!B186=Dual_Tema!B186,Price!B186=Pinbar!B186,Price!B186=SSA!B186)</f>
        <v>1</v>
      </c>
      <c r="E186" t="str">
        <f>Price!C186</f>
        <v>M5</v>
      </c>
      <c r="F186" t="b">
        <f>AND(Price!C186=Trendlines!C186,Price!C186=ZigZag!C186,Price!C186=Dual_Tema!C186,Price!C186=Pinbar!C186,Price!C186=SSA!C186)</f>
        <v>1</v>
      </c>
      <c r="G186">
        <f>Price!D186</f>
        <v>5201.13</v>
      </c>
      <c r="H186" t="b">
        <f>AND(Price!D186=Trendlines!D186,Price!D186=ZigZag!D186,Price!D186=Pinbar!D186,Price!D186=SSA!D186)</f>
        <v>1</v>
      </c>
      <c r="J186" t="b">
        <f t="shared" si="2"/>
        <v>1</v>
      </c>
    </row>
    <row r="187" spans="1:10" x14ac:dyDescent="0.55000000000000004">
      <c r="A187">
        <f>Price!L187</f>
        <v>1772084100</v>
      </c>
      <c r="B187" t="b">
        <f>AND(Price!L187=Trendlines!Q187,Price!L187=ZigZag!K187,Price!L187=Dual_Tema!J187,Price!L187=Pinbar!I187,Price!L187=SSA!J187)</f>
        <v>1</v>
      </c>
      <c r="C187" t="str">
        <f>Price!B187</f>
        <v>XAUUSD</v>
      </c>
      <c r="D187" t="b">
        <f>AND(Price!B187=Trendlines!B187,Price!B187=ZigZag!B187,Price!B187=Dual_Tema!B187,Price!B187=Pinbar!B187,Price!B187=SSA!B187)</f>
        <v>1</v>
      </c>
      <c r="E187" t="str">
        <f>Price!C187</f>
        <v>M5</v>
      </c>
      <c r="F187" t="b">
        <f>AND(Price!C187=Trendlines!C187,Price!C187=ZigZag!C187,Price!C187=Dual_Tema!C187,Price!C187=Pinbar!C187,Price!C187=SSA!C187)</f>
        <v>1</v>
      </c>
      <c r="G187">
        <f>Price!D187</f>
        <v>5199.26</v>
      </c>
      <c r="H187" t="b">
        <f>AND(Price!D187=Trendlines!D187,Price!D187=ZigZag!D187,Price!D187=Pinbar!D187,Price!D187=SSA!D187)</f>
        <v>1</v>
      </c>
      <c r="J187" t="b">
        <f t="shared" si="2"/>
        <v>1</v>
      </c>
    </row>
    <row r="188" spans="1:10" x14ac:dyDescent="0.55000000000000004">
      <c r="A188">
        <f>Price!L188</f>
        <v>1772084400</v>
      </c>
      <c r="B188" t="b">
        <f>AND(Price!L188=Trendlines!Q188,Price!L188=ZigZag!K188,Price!L188=Dual_Tema!J188,Price!L188=Pinbar!I188,Price!L188=SSA!J188)</f>
        <v>1</v>
      </c>
      <c r="C188" t="str">
        <f>Price!B188</f>
        <v>XAUUSD</v>
      </c>
      <c r="D188" t="b">
        <f>AND(Price!B188=Trendlines!B188,Price!B188=ZigZag!B188,Price!B188=Dual_Tema!B188,Price!B188=Pinbar!B188,Price!B188=SSA!B188)</f>
        <v>1</v>
      </c>
      <c r="E188" t="str">
        <f>Price!C188</f>
        <v>M5</v>
      </c>
      <c r="F188" t="b">
        <f>AND(Price!C188=Trendlines!C188,Price!C188=ZigZag!C188,Price!C188=Dual_Tema!C188,Price!C188=Pinbar!C188,Price!C188=SSA!C188)</f>
        <v>1</v>
      </c>
      <c r="G188">
        <f>Price!D188</f>
        <v>5199.6899999999996</v>
      </c>
      <c r="H188" t="b">
        <f>AND(Price!D188=Trendlines!D188,Price!D188=ZigZag!D188,Price!D188=Pinbar!D188,Price!D188=SSA!D188)</f>
        <v>1</v>
      </c>
      <c r="J188" t="b">
        <f t="shared" si="2"/>
        <v>1</v>
      </c>
    </row>
    <row r="189" spans="1:10" x14ac:dyDescent="0.55000000000000004">
      <c r="A189">
        <f>Price!L189</f>
        <v>1772084700</v>
      </c>
      <c r="B189" t="b">
        <f>AND(Price!L189=Trendlines!Q189,Price!L189=ZigZag!K189,Price!L189=Dual_Tema!J189,Price!L189=Pinbar!I189,Price!L189=SSA!J189)</f>
        <v>1</v>
      </c>
      <c r="C189" t="str">
        <f>Price!B189</f>
        <v>XAUUSD</v>
      </c>
      <c r="D189" t="b">
        <f>AND(Price!B189=Trendlines!B189,Price!B189=ZigZag!B189,Price!B189=Dual_Tema!B189,Price!B189=Pinbar!B189,Price!B189=SSA!B189)</f>
        <v>1</v>
      </c>
      <c r="E189" t="str">
        <f>Price!C189</f>
        <v>M5</v>
      </c>
      <c r="F189" t="b">
        <f>AND(Price!C189=Trendlines!C189,Price!C189=ZigZag!C189,Price!C189=Dual_Tema!C189,Price!C189=Pinbar!C189,Price!C189=SSA!C189)</f>
        <v>1</v>
      </c>
      <c r="G189">
        <f>Price!D189</f>
        <v>5193.88</v>
      </c>
      <c r="H189" t="b">
        <f>AND(Price!D189=Trendlines!D189,Price!D189=ZigZag!D189,Price!D189=Pinbar!D189,Price!D189=SSA!D189)</f>
        <v>1</v>
      </c>
      <c r="J189" t="b">
        <f t="shared" si="2"/>
        <v>1</v>
      </c>
    </row>
    <row r="190" spans="1:10" x14ac:dyDescent="0.55000000000000004">
      <c r="A190">
        <f>Price!L190</f>
        <v>1772085000</v>
      </c>
      <c r="B190" t="b">
        <f>AND(Price!L190=Trendlines!Q190,Price!L190=ZigZag!K190,Price!L190=Dual_Tema!J190,Price!L190=Pinbar!I190,Price!L190=SSA!J190)</f>
        <v>1</v>
      </c>
      <c r="C190" t="str">
        <f>Price!B190</f>
        <v>XAUUSD</v>
      </c>
      <c r="D190" t="b">
        <f>AND(Price!B190=Trendlines!B190,Price!B190=ZigZag!B190,Price!B190=Dual_Tema!B190,Price!B190=Pinbar!B190,Price!B190=SSA!B190)</f>
        <v>1</v>
      </c>
      <c r="E190" t="str">
        <f>Price!C190</f>
        <v>M5</v>
      </c>
      <c r="F190" t="b">
        <f>AND(Price!C190=Trendlines!C190,Price!C190=ZigZag!C190,Price!C190=Dual_Tema!C190,Price!C190=Pinbar!C190,Price!C190=SSA!C190)</f>
        <v>1</v>
      </c>
      <c r="G190">
        <f>Price!D190</f>
        <v>5194.18</v>
      </c>
      <c r="H190" t="b">
        <f>AND(Price!D190=Trendlines!D190,Price!D190=ZigZag!D190,Price!D190=Pinbar!D190,Price!D190=SSA!D190)</f>
        <v>1</v>
      </c>
      <c r="J190" t="b">
        <f t="shared" si="2"/>
        <v>1</v>
      </c>
    </row>
    <row r="191" spans="1:10" x14ac:dyDescent="0.55000000000000004">
      <c r="A191">
        <f>Price!L191</f>
        <v>1772085300</v>
      </c>
      <c r="B191" t="b">
        <f>AND(Price!L191=Trendlines!Q191,Price!L191=ZigZag!K191,Price!L191=Dual_Tema!J191,Price!L191=Pinbar!I191,Price!L191=SSA!J191)</f>
        <v>1</v>
      </c>
      <c r="C191" t="str">
        <f>Price!B191</f>
        <v>XAUUSD</v>
      </c>
      <c r="D191" t="b">
        <f>AND(Price!B191=Trendlines!B191,Price!B191=ZigZag!B191,Price!B191=Dual_Tema!B191,Price!B191=Pinbar!B191,Price!B191=SSA!B191)</f>
        <v>1</v>
      </c>
      <c r="E191" t="str">
        <f>Price!C191</f>
        <v>M5</v>
      </c>
      <c r="F191" t="b">
        <f>AND(Price!C191=Trendlines!C191,Price!C191=ZigZag!C191,Price!C191=Dual_Tema!C191,Price!C191=Pinbar!C191,Price!C191=SSA!C191)</f>
        <v>1</v>
      </c>
      <c r="G191">
        <f>Price!D191</f>
        <v>5198.46</v>
      </c>
      <c r="H191" t="b">
        <f>AND(Price!D191=Trendlines!D191,Price!D191=ZigZag!D191,Price!D191=Pinbar!D191,Price!D191=SSA!D191)</f>
        <v>1</v>
      </c>
      <c r="J191" t="b">
        <f t="shared" si="2"/>
        <v>1</v>
      </c>
    </row>
    <row r="192" spans="1:10" x14ac:dyDescent="0.55000000000000004">
      <c r="A192">
        <f>Price!L192</f>
        <v>1772085600</v>
      </c>
      <c r="B192" t="b">
        <f>AND(Price!L192=Trendlines!Q192,Price!L192=ZigZag!K192,Price!L192=Dual_Tema!J192,Price!L192=Pinbar!I192,Price!L192=SSA!J192)</f>
        <v>1</v>
      </c>
      <c r="C192" t="str">
        <f>Price!B192</f>
        <v>XAUUSD</v>
      </c>
      <c r="D192" t="b">
        <f>AND(Price!B192=Trendlines!B192,Price!B192=ZigZag!B192,Price!B192=Dual_Tema!B192,Price!B192=Pinbar!B192,Price!B192=SSA!B192)</f>
        <v>1</v>
      </c>
      <c r="E192" t="str">
        <f>Price!C192</f>
        <v>M5</v>
      </c>
      <c r="F192" t="b">
        <f>AND(Price!C192=Trendlines!C192,Price!C192=ZigZag!C192,Price!C192=Dual_Tema!C192,Price!C192=Pinbar!C192,Price!C192=SSA!C192)</f>
        <v>1</v>
      </c>
      <c r="G192">
        <f>Price!D192</f>
        <v>5193.7700000000004</v>
      </c>
      <c r="H192" t="b">
        <f>AND(Price!D192=Trendlines!D192,Price!D192=ZigZag!D192,Price!D192=Pinbar!D192,Price!D192=SSA!D192)</f>
        <v>1</v>
      </c>
      <c r="J192" t="b">
        <f t="shared" si="2"/>
        <v>1</v>
      </c>
    </row>
    <row r="193" spans="1:10" x14ac:dyDescent="0.55000000000000004">
      <c r="A193">
        <f>Price!L193</f>
        <v>1772085900</v>
      </c>
      <c r="B193" t="b">
        <f>AND(Price!L193=Trendlines!Q193,Price!L193=ZigZag!K193,Price!L193=Dual_Tema!J193,Price!L193=Pinbar!I193,Price!L193=SSA!J193)</f>
        <v>1</v>
      </c>
      <c r="C193" t="str">
        <f>Price!B193</f>
        <v>XAUUSD</v>
      </c>
      <c r="D193" t="b">
        <f>AND(Price!B193=Trendlines!B193,Price!B193=ZigZag!B193,Price!B193=Dual_Tema!B193,Price!B193=Pinbar!B193,Price!B193=SSA!B193)</f>
        <v>1</v>
      </c>
      <c r="E193" t="str">
        <f>Price!C193</f>
        <v>M5</v>
      </c>
      <c r="F193" t="b">
        <f>AND(Price!C193=Trendlines!C193,Price!C193=ZigZag!C193,Price!C193=Dual_Tema!C193,Price!C193=Pinbar!C193,Price!C193=SSA!C193)</f>
        <v>1</v>
      </c>
      <c r="G193">
        <f>Price!D193</f>
        <v>5198.41</v>
      </c>
      <c r="H193" t="b">
        <f>AND(Price!D193=Trendlines!D193,Price!D193=ZigZag!D193,Price!D193=Pinbar!D193,Price!D193=SSA!D193)</f>
        <v>1</v>
      </c>
      <c r="J193" t="b">
        <f t="shared" si="2"/>
        <v>1</v>
      </c>
    </row>
    <row r="194" spans="1:10" x14ac:dyDescent="0.55000000000000004">
      <c r="A194">
        <f>Price!L194</f>
        <v>1772086200</v>
      </c>
      <c r="B194" t="b">
        <f>AND(Price!L194=Trendlines!Q194,Price!L194=ZigZag!K194,Price!L194=Dual_Tema!J194,Price!L194=Pinbar!I194,Price!L194=SSA!J194)</f>
        <v>1</v>
      </c>
      <c r="C194" t="str">
        <f>Price!B194</f>
        <v>XAUUSD</v>
      </c>
      <c r="D194" t="b">
        <f>AND(Price!B194=Trendlines!B194,Price!B194=ZigZag!B194,Price!B194=Dual_Tema!B194,Price!B194=Pinbar!B194,Price!B194=SSA!B194)</f>
        <v>1</v>
      </c>
      <c r="E194" t="str">
        <f>Price!C194</f>
        <v>M5</v>
      </c>
      <c r="F194" t="b">
        <f>AND(Price!C194=Trendlines!C194,Price!C194=ZigZag!C194,Price!C194=Dual_Tema!C194,Price!C194=Pinbar!C194,Price!C194=SSA!C194)</f>
        <v>1</v>
      </c>
      <c r="G194">
        <f>Price!D194</f>
        <v>5197.99</v>
      </c>
      <c r="H194" t="b">
        <f>AND(Price!D194=Trendlines!D194,Price!D194=ZigZag!D194,Price!D194=Pinbar!D194,Price!D194=SSA!D194)</f>
        <v>1</v>
      </c>
      <c r="J194" t="b">
        <f t="shared" si="2"/>
        <v>1</v>
      </c>
    </row>
    <row r="195" spans="1:10" x14ac:dyDescent="0.55000000000000004">
      <c r="A195">
        <f>Price!L195</f>
        <v>1772086500</v>
      </c>
      <c r="B195" t="b">
        <f>AND(Price!L195=Trendlines!Q195,Price!L195=ZigZag!K195,Price!L195=Dual_Tema!J195,Price!L195=Pinbar!I195,Price!L195=SSA!J195)</f>
        <v>1</v>
      </c>
      <c r="C195" t="str">
        <f>Price!B195</f>
        <v>XAUUSD</v>
      </c>
      <c r="D195" t="b">
        <f>AND(Price!B195=Trendlines!B195,Price!B195=ZigZag!B195,Price!B195=Dual_Tema!B195,Price!B195=Pinbar!B195,Price!B195=SSA!B195)</f>
        <v>1</v>
      </c>
      <c r="E195" t="str">
        <f>Price!C195</f>
        <v>M5</v>
      </c>
      <c r="F195" t="b">
        <f>AND(Price!C195=Trendlines!C195,Price!C195=ZigZag!C195,Price!C195=Dual_Tema!C195,Price!C195=Pinbar!C195,Price!C195=SSA!C195)</f>
        <v>1</v>
      </c>
      <c r="G195">
        <f>Price!D195</f>
        <v>5196.0600000000004</v>
      </c>
      <c r="H195" t="b">
        <f>AND(Price!D195=Trendlines!D195,Price!D195=ZigZag!D195,Price!D195=Pinbar!D195,Price!D195=SSA!D195)</f>
        <v>1</v>
      </c>
      <c r="J195" t="b">
        <f t="shared" ref="J195:J258" si="3">AND(B195=TRUE,D195=TRUE,F195=TRUE,H195=TRUE)</f>
        <v>1</v>
      </c>
    </row>
    <row r="196" spans="1:10" x14ac:dyDescent="0.55000000000000004">
      <c r="A196">
        <f>Price!L196</f>
        <v>1772086800</v>
      </c>
      <c r="B196" t="b">
        <f>AND(Price!L196=Trendlines!Q196,Price!L196=ZigZag!K196,Price!L196=Dual_Tema!J196,Price!L196=Pinbar!I196,Price!L196=SSA!J196)</f>
        <v>1</v>
      </c>
      <c r="C196" t="str">
        <f>Price!B196</f>
        <v>XAUUSD</v>
      </c>
      <c r="D196" t="b">
        <f>AND(Price!B196=Trendlines!B196,Price!B196=ZigZag!B196,Price!B196=Dual_Tema!B196,Price!B196=Pinbar!B196,Price!B196=SSA!B196)</f>
        <v>1</v>
      </c>
      <c r="E196" t="str">
        <f>Price!C196</f>
        <v>M5</v>
      </c>
      <c r="F196" t="b">
        <f>AND(Price!C196=Trendlines!C196,Price!C196=ZigZag!C196,Price!C196=Dual_Tema!C196,Price!C196=Pinbar!C196,Price!C196=SSA!C196)</f>
        <v>1</v>
      </c>
      <c r="G196">
        <f>Price!D196</f>
        <v>5196.4399999999996</v>
      </c>
      <c r="H196" t="b">
        <f>AND(Price!D196=Trendlines!D196,Price!D196=ZigZag!D196,Price!D196=Pinbar!D196,Price!D196=SSA!D196)</f>
        <v>1</v>
      </c>
      <c r="J196" t="b">
        <f t="shared" si="3"/>
        <v>1</v>
      </c>
    </row>
    <row r="197" spans="1:10" x14ac:dyDescent="0.55000000000000004">
      <c r="A197">
        <f>Price!L197</f>
        <v>1772087100</v>
      </c>
      <c r="B197" t="b">
        <f>AND(Price!L197=Trendlines!Q197,Price!L197=ZigZag!K197,Price!L197=Dual_Tema!J197,Price!L197=Pinbar!I197,Price!L197=SSA!J197)</f>
        <v>1</v>
      </c>
      <c r="C197" t="str">
        <f>Price!B197</f>
        <v>XAUUSD</v>
      </c>
      <c r="D197" t="b">
        <f>AND(Price!B197=Trendlines!B197,Price!B197=ZigZag!B197,Price!B197=Dual_Tema!B197,Price!B197=Pinbar!B197,Price!B197=SSA!B197)</f>
        <v>1</v>
      </c>
      <c r="E197" t="str">
        <f>Price!C197</f>
        <v>M5</v>
      </c>
      <c r="F197" t="b">
        <f>AND(Price!C197=Trendlines!C197,Price!C197=ZigZag!C197,Price!C197=Dual_Tema!C197,Price!C197=Pinbar!C197,Price!C197=SSA!C197)</f>
        <v>1</v>
      </c>
      <c r="G197">
        <f>Price!D197</f>
        <v>5193.49</v>
      </c>
      <c r="H197" t="b">
        <f>AND(Price!D197=Trendlines!D197,Price!D197=ZigZag!D197,Price!D197=Pinbar!D197,Price!D197=SSA!D197)</f>
        <v>1</v>
      </c>
      <c r="J197" t="b">
        <f t="shared" si="3"/>
        <v>1</v>
      </c>
    </row>
    <row r="198" spans="1:10" x14ac:dyDescent="0.55000000000000004">
      <c r="A198">
        <f>Price!L198</f>
        <v>1772087400</v>
      </c>
      <c r="B198" t="b">
        <f>AND(Price!L198=Trendlines!Q198,Price!L198=ZigZag!K198,Price!L198=Dual_Tema!J198,Price!L198=Pinbar!I198,Price!L198=SSA!J198)</f>
        <v>1</v>
      </c>
      <c r="C198" t="str">
        <f>Price!B198</f>
        <v>XAUUSD</v>
      </c>
      <c r="D198" t="b">
        <f>AND(Price!B198=Trendlines!B198,Price!B198=ZigZag!B198,Price!B198=Dual_Tema!B198,Price!B198=Pinbar!B198,Price!B198=SSA!B198)</f>
        <v>1</v>
      </c>
      <c r="E198" t="str">
        <f>Price!C198</f>
        <v>M5</v>
      </c>
      <c r="F198" t="b">
        <f>AND(Price!C198=Trendlines!C198,Price!C198=ZigZag!C198,Price!C198=Dual_Tema!C198,Price!C198=Pinbar!C198,Price!C198=SSA!C198)</f>
        <v>1</v>
      </c>
      <c r="G198">
        <f>Price!D198</f>
        <v>5196.8999999999996</v>
      </c>
      <c r="H198" t="b">
        <f>AND(Price!D198=Trendlines!D198,Price!D198=ZigZag!D198,Price!D198=Pinbar!D198,Price!D198=SSA!D198)</f>
        <v>1</v>
      </c>
      <c r="J198" t="b">
        <f t="shared" si="3"/>
        <v>1</v>
      </c>
    </row>
    <row r="199" spans="1:10" x14ac:dyDescent="0.55000000000000004">
      <c r="A199">
        <f>Price!L199</f>
        <v>1772087700</v>
      </c>
      <c r="B199" t="b">
        <f>AND(Price!L199=Trendlines!Q199,Price!L199=ZigZag!K199,Price!L199=Dual_Tema!J199,Price!L199=Pinbar!I199,Price!L199=SSA!J199)</f>
        <v>1</v>
      </c>
      <c r="C199" t="str">
        <f>Price!B199</f>
        <v>XAUUSD</v>
      </c>
      <c r="D199" t="b">
        <f>AND(Price!B199=Trendlines!B199,Price!B199=ZigZag!B199,Price!B199=Dual_Tema!B199,Price!B199=Pinbar!B199,Price!B199=SSA!B199)</f>
        <v>1</v>
      </c>
      <c r="E199" t="str">
        <f>Price!C199</f>
        <v>M5</v>
      </c>
      <c r="F199" t="b">
        <f>AND(Price!C199=Trendlines!C199,Price!C199=ZigZag!C199,Price!C199=Dual_Tema!C199,Price!C199=Pinbar!C199,Price!C199=SSA!C199)</f>
        <v>1</v>
      </c>
      <c r="G199">
        <f>Price!D199</f>
        <v>5196.79</v>
      </c>
      <c r="H199" t="b">
        <f>AND(Price!D199=Trendlines!D199,Price!D199=ZigZag!D199,Price!D199=Pinbar!D199,Price!D199=SSA!D199)</f>
        <v>1</v>
      </c>
      <c r="J199" t="b">
        <f t="shared" si="3"/>
        <v>1</v>
      </c>
    </row>
    <row r="200" spans="1:10" x14ac:dyDescent="0.55000000000000004">
      <c r="A200">
        <f>Price!L200</f>
        <v>1772088000</v>
      </c>
      <c r="B200" t="b">
        <f>AND(Price!L200=Trendlines!Q200,Price!L200=ZigZag!K200,Price!L200=Dual_Tema!J200,Price!L200=Pinbar!I200,Price!L200=SSA!J200)</f>
        <v>1</v>
      </c>
      <c r="C200" t="str">
        <f>Price!B200</f>
        <v>XAUUSD</v>
      </c>
      <c r="D200" t="b">
        <f>AND(Price!B200=Trendlines!B200,Price!B200=ZigZag!B200,Price!B200=Dual_Tema!B200,Price!B200=Pinbar!B200,Price!B200=SSA!B200)</f>
        <v>1</v>
      </c>
      <c r="E200" t="str">
        <f>Price!C200</f>
        <v>M5</v>
      </c>
      <c r="F200" t="b">
        <f>AND(Price!C200=Trendlines!C200,Price!C200=ZigZag!C200,Price!C200=Dual_Tema!C200,Price!C200=Pinbar!C200,Price!C200=SSA!C200)</f>
        <v>1</v>
      </c>
      <c r="G200">
        <f>Price!D200</f>
        <v>5196.4399999999996</v>
      </c>
      <c r="H200" t="b">
        <f>AND(Price!D200=Trendlines!D200,Price!D200=ZigZag!D200,Price!D200=Pinbar!D200,Price!D200=SSA!D200)</f>
        <v>1</v>
      </c>
      <c r="J200" t="b">
        <f t="shared" si="3"/>
        <v>1</v>
      </c>
    </row>
    <row r="201" spans="1:10" x14ac:dyDescent="0.55000000000000004">
      <c r="A201">
        <f>Price!L201</f>
        <v>1772088300</v>
      </c>
      <c r="B201" t="b">
        <f>AND(Price!L201=Trendlines!Q201,Price!L201=ZigZag!K201,Price!L201=Dual_Tema!J201,Price!L201=Pinbar!I201,Price!L201=SSA!J201)</f>
        <v>1</v>
      </c>
      <c r="C201" t="str">
        <f>Price!B201</f>
        <v>XAUUSD</v>
      </c>
      <c r="D201" t="b">
        <f>AND(Price!B201=Trendlines!B201,Price!B201=ZigZag!B201,Price!B201=Dual_Tema!B201,Price!B201=Pinbar!B201,Price!B201=SSA!B201)</f>
        <v>1</v>
      </c>
      <c r="E201" t="str">
        <f>Price!C201</f>
        <v>M5</v>
      </c>
      <c r="F201" t="b">
        <f>AND(Price!C201=Trendlines!C201,Price!C201=ZigZag!C201,Price!C201=Dual_Tema!C201,Price!C201=Pinbar!C201,Price!C201=SSA!C201)</f>
        <v>1</v>
      </c>
      <c r="G201">
        <f>Price!D201</f>
        <v>5192.8</v>
      </c>
      <c r="H201" t="b">
        <f>AND(Price!D201=Trendlines!D201,Price!D201=ZigZag!D201,Price!D201=Pinbar!D201,Price!D201=SSA!D201)</f>
        <v>1</v>
      </c>
      <c r="J201" t="b">
        <f t="shared" si="3"/>
        <v>1</v>
      </c>
    </row>
    <row r="202" spans="1:10" x14ac:dyDescent="0.55000000000000004">
      <c r="A202">
        <f>Price!L202</f>
        <v>1772088600</v>
      </c>
      <c r="B202" t="b">
        <f>AND(Price!L202=Trendlines!Q202,Price!L202=ZigZag!K202,Price!L202=Dual_Tema!J202,Price!L202=Pinbar!I202,Price!L202=SSA!J202)</f>
        <v>1</v>
      </c>
      <c r="C202" t="str">
        <f>Price!B202</f>
        <v>XAUUSD</v>
      </c>
      <c r="D202" t="b">
        <f>AND(Price!B202=Trendlines!B202,Price!B202=ZigZag!B202,Price!B202=Dual_Tema!B202,Price!B202=Pinbar!B202,Price!B202=SSA!B202)</f>
        <v>1</v>
      </c>
      <c r="E202" t="str">
        <f>Price!C202</f>
        <v>M5</v>
      </c>
      <c r="F202" t="b">
        <f>AND(Price!C202=Trendlines!C202,Price!C202=ZigZag!C202,Price!C202=Dual_Tema!C202,Price!C202=Pinbar!C202,Price!C202=SSA!C202)</f>
        <v>1</v>
      </c>
      <c r="G202">
        <f>Price!D202</f>
        <v>5192.66</v>
      </c>
      <c r="H202" t="b">
        <f>AND(Price!D202=Trendlines!D202,Price!D202=ZigZag!D202,Price!D202=Pinbar!D202,Price!D202=SSA!D202)</f>
        <v>1</v>
      </c>
      <c r="J202" t="b">
        <f t="shared" si="3"/>
        <v>1</v>
      </c>
    </row>
    <row r="203" spans="1:10" x14ac:dyDescent="0.55000000000000004">
      <c r="A203">
        <f>Price!L203</f>
        <v>1772088900</v>
      </c>
      <c r="B203" t="b">
        <f>AND(Price!L203=Trendlines!Q203,Price!L203=ZigZag!K203,Price!L203=Dual_Tema!J203,Price!L203=Pinbar!I203,Price!L203=SSA!J203)</f>
        <v>1</v>
      </c>
      <c r="C203" t="str">
        <f>Price!B203</f>
        <v>XAUUSD</v>
      </c>
      <c r="D203" t="b">
        <f>AND(Price!B203=Trendlines!B203,Price!B203=ZigZag!B203,Price!B203=Dual_Tema!B203,Price!B203=Pinbar!B203,Price!B203=SSA!B203)</f>
        <v>1</v>
      </c>
      <c r="E203" t="str">
        <f>Price!C203</f>
        <v>M5</v>
      </c>
      <c r="F203" t="b">
        <f>AND(Price!C203=Trendlines!C203,Price!C203=ZigZag!C203,Price!C203=Dual_Tema!C203,Price!C203=Pinbar!C203,Price!C203=SSA!C203)</f>
        <v>1</v>
      </c>
      <c r="G203">
        <f>Price!D203</f>
        <v>5193.26</v>
      </c>
      <c r="H203" t="b">
        <f>AND(Price!D203=Trendlines!D203,Price!D203=ZigZag!D203,Price!D203=Pinbar!D203,Price!D203=SSA!D203)</f>
        <v>1</v>
      </c>
      <c r="J203" t="b">
        <f t="shared" si="3"/>
        <v>1</v>
      </c>
    </row>
    <row r="204" spans="1:10" x14ac:dyDescent="0.55000000000000004">
      <c r="A204">
        <f>Price!L204</f>
        <v>1772089200</v>
      </c>
      <c r="B204" t="b">
        <f>AND(Price!L204=Trendlines!Q204,Price!L204=ZigZag!K204,Price!L204=Dual_Tema!J204,Price!L204=Pinbar!I204,Price!L204=SSA!J204)</f>
        <v>1</v>
      </c>
      <c r="C204" t="str">
        <f>Price!B204</f>
        <v>XAUUSD</v>
      </c>
      <c r="D204" t="b">
        <f>AND(Price!B204=Trendlines!B204,Price!B204=ZigZag!B204,Price!B204=Dual_Tema!B204,Price!B204=Pinbar!B204,Price!B204=SSA!B204)</f>
        <v>1</v>
      </c>
      <c r="E204" t="str">
        <f>Price!C204</f>
        <v>M5</v>
      </c>
      <c r="F204" t="b">
        <f>AND(Price!C204=Trendlines!C204,Price!C204=ZigZag!C204,Price!C204=Dual_Tema!C204,Price!C204=Pinbar!C204,Price!C204=SSA!C204)</f>
        <v>1</v>
      </c>
      <c r="G204">
        <f>Price!D204</f>
        <v>5190.96</v>
      </c>
      <c r="H204" t="b">
        <f>AND(Price!D204=Trendlines!D204,Price!D204=ZigZag!D204,Price!D204=Pinbar!D204,Price!D204=SSA!D204)</f>
        <v>1</v>
      </c>
      <c r="J204" t="b">
        <f t="shared" si="3"/>
        <v>1</v>
      </c>
    </row>
    <row r="205" spans="1:10" x14ac:dyDescent="0.55000000000000004">
      <c r="A205">
        <f>Price!L205</f>
        <v>1772089500</v>
      </c>
      <c r="B205" t="b">
        <f>AND(Price!L205=Trendlines!Q205,Price!L205=ZigZag!K205,Price!L205=Dual_Tema!J205,Price!L205=Pinbar!I205,Price!L205=SSA!J205)</f>
        <v>1</v>
      </c>
      <c r="C205" t="str">
        <f>Price!B205</f>
        <v>XAUUSD</v>
      </c>
      <c r="D205" t="b">
        <f>AND(Price!B205=Trendlines!B205,Price!B205=ZigZag!B205,Price!B205=Dual_Tema!B205,Price!B205=Pinbar!B205,Price!B205=SSA!B205)</f>
        <v>1</v>
      </c>
      <c r="E205" t="str">
        <f>Price!C205</f>
        <v>M5</v>
      </c>
      <c r="F205" t="b">
        <f>AND(Price!C205=Trendlines!C205,Price!C205=ZigZag!C205,Price!C205=Dual_Tema!C205,Price!C205=Pinbar!C205,Price!C205=SSA!C205)</f>
        <v>1</v>
      </c>
      <c r="G205">
        <f>Price!D205</f>
        <v>5184.75</v>
      </c>
      <c r="H205" t="b">
        <f>AND(Price!D205=Trendlines!D205,Price!D205=ZigZag!D205,Price!D205=Pinbar!D205,Price!D205=SSA!D205)</f>
        <v>1</v>
      </c>
      <c r="J205" t="b">
        <f t="shared" si="3"/>
        <v>1</v>
      </c>
    </row>
    <row r="206" spans="1:10" x14ac:dyDescent="0.55000000000000004">
      <c r="A206">
        <f>Price!L206</f>
        <v>1772089800</v>
      </c>
      <c r="B206" t="b">
        <f>AND(Price!L206=Trendlines!Q206,Price!L206=ZigZag!K206,Price!L206=Dual_Tema!J206,Price!L206=Pinbar!I206,Price!L206=SSA!J206)</f>
        <v>1</v>
      </c>
      <c r="C206" t="str">
        <f>Price!B206</f>
        <v>XAUUSD</v>
      </c>
      <c r="D206" t="b">
        <f>AND(Price!B206=Trendlines!B206,Price!B206=ZigZag!B206,Price!B206=Dual_Tema!B206,Price!B206=Pinbar!B206,Price!B206=SSA!B206)</f>
        <v>1</v>
      </c>
      <c r="E206" t="str">
        <f>Price!C206</f>
        <v>M5</v>
      </c>
      <c r="F206" t="b">
        <f>AND(Price!C206=Trendlines!C206,Price!C206=ZigZag!C206,Price!C206=Dual_Tema!C206,Price!C206=Pinbar!C206,Price!C206=SSA!C206)</f>
        <v>1</v>
      </c>
      <c r="G206">
        <f>Price!D206</f>
        <v>5187.62</v>
      </c>
      <c r="H206" t="b">
        <f>AND(Price!D206=Trendlines!D206,Price!D206=ZigZag!D206,Price!D206=Pinbar!D206,Price!D206=SSA!D206)</f>
        <v>1</v>
      </c>
      <c r="J206" t="b">
        <f t="shared" si="3"/>
        <v>1</v>
      </c>
    </row>
    <row r="207" spans="1:10" x14ac:dyDescent="0.55000000000000004">
      <c r="A207">
        <f>Price!L207</f>
        <v>1772090100</v>
      </c>
      <c r="B207" t="b">
        <f>AND(Price!L207=Trendlines!Q207,Price!L207=ZigZag!K207,Price!L207=Dual_Tema!J207,Price!L207=Pinbar!I207,Price!L207=SSA!J207)</f>
        <v>1</v>
      </c>
      <c r="C207" t="str">
        <f>Price!B207</f>
        <v>XAUUSD</v>
      </c>
      <c r="D207" t="b">
        <f>AND(Price!B207=Trendlines!B207,Price!B207=ZigZag!B207,Price!B207=Dual_Tema!B207,Price!B207=Pinbar!B207,Price!B207=SSA!B207)</f>
        <v>1</v>
      </c>
      <c r="E207" t="str">
        <f>Price!C207</f>
        <v>M5</v>
      </c>
      <c r="F207" t="b">
        <f>AND(Price!C207=Trendlines!C207,Price!C207=ZigZag!C207,Price!C207=Dual_Tema!C207,Price!C207=Pinbar!C207,Price!C207=SSA!C207)</f>
        <v>1</v>
      </c>
      <c r="G207">
        <f>Price!D207</f>
        <v>5188.55</v>
      </c>
      <c r="H207" t="b">
        <f>AND(Price!D207=Trendlines!D207,Price!D207=ZigZag!D207,Price!D207=Pinbar!D207,Price!D207=SSA!D207)</f>
        <v>1</v>
      </c>
      <c r="J207" t="b">
        <f t="shared" si="3"/>
        <v>1</v>
      </c>
    </row>
    <row r="208" spans="1:10" x14ac:dyDescent="0.55000000000000004">
      <c r="A208">
        <f>Price!L208</f>
        <v>1772090400</v>
      </c>
      <c r="B208" t="b">
        <f>AND(Price!L208=Trendlines!Q208,Price!L208=ZigZag!K208,Price!L208=Dual_Tema!J208,Price!L208=Pinbar!I208,Price!L208=SSA!J208)</f>
        <v>1</v>
      </c>
      <c r="C208" t="str">
        <f>Price!B208</f>
        <v>XAUUSD</v>
      </c>
      <c r="D208" t="b">
        <f>AND(Price!B208=Trendlines!B208,Price!B208=ZigZag!B208,Price!B208=Dual_Tema!B208,Price!B208=Pinbar!B208,Price!B208=SSA!B208)</f>
        <v>1</v>
      </c>
      <c r="E208" t="str">
        <f>Price!C208</f>
        <v>M5</v>
      </c>
      <c r="F208" t="b">
        <f>AND(Price!C208=Trendlines!C208,Price!C208=ZigZag!C208,Price!C208=Dual_Tema!C208,Price!C208=Pinbar!C208,Price!C208=SSA!C208)</f>
        <v>1</v>
      </c>
      <c r="G208">
        <f>Price!D208</f>
        <v>5186.04</v>
      </c>
      <c r="H208" t="b">
        <f>AND(Price!D208=Trendlines!D208,Price!D208=ZigZag!D208,Price!D208=Pinbar!D208,Price!D208=SSA!D208)</f>
        <v>1</v>
      </c>
      <c r="J208" t="b">
        <f t="shared" si="3"/>
        <v>1</v>
      </c>
    </row>
    <row r="209" spans="1:10" x14ac:dyDescent="0.55000000000000004">
      <c r="A209">
        <f>Price!L209</f>
        <v>1772090700</v>
      </c>
      <c r="B209" t="b">
        <f>AND(Price!L209=Trendlines!Q209,Price!L209=ZigZag!K209,Price!L209=Dual_Tema!J209,Price!L209=Pinbar!I209,Price!L209=SSA!J209)</f>
        <v>1</v>
      </c>
      <c r="C209" t="str">
        <f>Price!B209</f>
        <v>XAUUSD</v>
      </c>
      <c r="D209" t="b">
        <f>AND(Price!B209=Trendlines!B209,Price!B209=ZigZag!B209,Price!B209=Dual_Tema!B209,Price!B209=Pinbar!B209,Price!B209=SSA!B209)</f>
        <v>1</v>
      </c>
      <c r="E209" t="str">
        <f>Price!C209</f>
        <v>M5</v>
      </c>
      <c r="F209" t="b">
        <f>AND(Price!C209=Trendlines!C209,Price!C209=ZigZag!C209,Price!C209=Dual_Tema!C209,Price!C209=Pinbar!C209,Price!C209=SSA!C209)</f>
        <v>1</v>
      </c>
      <c r="G209">
        <f>Price!D209</f>
        <v>5184.88</v>
      </c>
      <c r="H209" t="b">
        <f>AND(Price!D209=Trendlines!D209,Price!D209=ZigZag!D209,Price!D209=Pinbar!D209,Price!D209=SSA!D209)</f>
        <v>1</v>
      </c>
      <c r="J209" t="b">
        <f t="shared" si="3"/>
        <v>1</v>
      </c>
    </row>
    <row r="210" spans="1:10" x14ac:dyDescent="0.55000000000000004">
      <c r="A210">
        <f>Price!L210</f>
        <v>1772091000</v>
      </c>
      <c r="B210" t="b">
        <f>AND(Price!L210=Trendlines!Q210,Price!L210=ZigZag!K210,Price!L210=Dual_Tema!J210,Price!L210=Pinbar!I210,Price!L210=SSA!J210)</f>
        <v>1</v>
      </c>
      <c r="C210" t="str">
        <f>Price!B210</f>
        <v>XAUUSD</v>
      </c>
      <c r="D210" t="b">
        <f>AND(Price!B210=Trendlines!B210,Price!B210=ZigZag!B210,Price!B210=Dual_Tema!B210,Price!B210=Pinbar!B210,Price!B210=SSA!B210)</f>
        <v>1</v>
      </c>
      <c r="E210" t="str">
        <f>Price!C210</f>
        <v>M5</v>
      </c>
      <c r="F210" t="b">
        <f>AND(Price!C210=Trendlines!C210,Price!C210=ZigZag!C210,Price!C210=Dual_Tema!C210,Price!C210=Pinbar!C210,Price!C210=SSA!C210)</f>
        <v>1</v>
      </c>
      <c r="G210">
        <f>Price!D210</f>
        <v>5186.1499999999996</v>
      </c>
      <c r="H210" t="b">
        <f>AND(Price!D210=Trendlines!D210,Price!D210=ZigZag!D210,Price!D210=Pinbar!D210,Price!D210=SSA!D210)</f>
        <v>1</v>
      </c>
      <c r="J210" t="b">
        <f t="shared" si="3"/>
        <v>1</v>
      </c>
    </row>
    <row r="211" spans="1:10" x14ac:dyDescent="0.55000000000000004">
      <c r="A211">
        <f>Price!L211</f>
        <v>1772091300</v>
      </c>
      <c r="B211" t="b">
        <f>AND(Price!L211=Trendlines!Q211,Price!L211=ZigZag!K211,Price!L211=Dual_Tema!J211,Price!L211=Pinbar!I211,Price!L211=SSA!J211)</f>
        <v>1</v>
      </c>
      <c r="C211" t="str">
        <f>Price!B211</f>
        <v>XAUUSD</v>
      </c>
      <c r="D211" t="b">
        <f>AND(Price!B211=Trendlines!B211,Price!B211=ZigZag!B211,Price!B211=Dual_Tema!B211,Price!B211=Pinbar!B211,Price!B211=SSA!B211)</f>
        <v>1</v>
      </c>
      <c r="E211" t="str">
        <f>Price!C211</f>
        <v>M5</v>
      </c>
      <c r="F211" t="b">
        <f>AND(Price!C211=Trendlines!C211,Price!C211=ZigZag!C211,Price!C211=Dual_Tema!C211,Price!C211=Pinbar!C211,Price!C211=SSA!C211)</f>
        <v>1</v>
      </c>
      <c r="G211">
        <f>Price!D211</f>
        <v>5188.3500000000004</v>
      </c>
      <c r="H211" t="b">
        <f>AND(Price!D211=Trendlines!D211,Price!D211=ZigZag!D211,Price!D211=Pinbar!D211,Price!D211=SSA!D211)</f>
        <v>1</v>
      </c>
      <c r="J211" t="b">
        <f t="shared" si="3"/>
        <v>1</v>
      </c>
    </row>
    <row r="212" spans="1:10" x14ac:dyDescent="0.55000000000000004">
      <c r="A212">
        <f>Price!L212</f>
        <v>1772091600</v>
      </c>
      <c r="B212" t="b">
        <f>AND(Price!L212=Trendlines!Q212,Price!L212=ZigZag!K212,Price!L212=Dual_Tema!J212,Price!L212=Pinbar!I212,Price!L212=SSA!J212)</f>
        <v>1</v>
      </c>
      <c r="C212" t="str">
        <f>Price!B212</f>
        <v>XAUUSD</v>
      </c>
      <c r="D212" t="b">
        <f>AND(Price!B212=Trendlines!B212,Price!B212=ZigZag!B212,Price!B212=Dual_Tema!B212,Price!B212=Pinbar!B212,Price!B212=SSA!B212)</f>
        <v>1</v>
      </c>
      <c r="E212" t="str">
        <f>Price!C212</f>
        <v>M5</v>
      </c>
      <c r="F212" t="b">
        <f>AND(Price!C212=Trendlines!C212,Price!C212=ZigZag!C212,Price!C212=Dual_Tema!C212,Price!C212=Pinbar!C212,Price!C212=SSA!C212)</f>
        <v>1</v>
      </c>
      <c r="G212">
        <f>Price!D212</f>
        <v>5186.49</v>
      </c>
      <c r="H212" t="b">
        <f>AND(Price!D212=Trendlines!D212,Price!D212=ZigZag!D212,Price!D212=Pinbar!D212,Price!D212=SSA!D212)</f>
        <v>1</v>
      </c>
      <c r="J212" t="b">
        <f t="shared" si="3"/>
        <v>1</v>
      </c>
    </row>
    <row r="213" spans="1:10" x14ac:dyDescent="0.55000000000000004">
      <c r="A213">
        <f>Price!L213</f>
        <v>1772091900</v>
      </c>
      <c r="B213" t="b">
        <f>AND(Price!L213=Trendlines!Q213,Price!L213=ZigZag!K213,Price!L213=Dual_Tema!J213,Price!L213=Pinbar!I213,Price!L213=SSA!J213)</f>
        <v>1</v>
      </c>
      <c r="C213" t="str">
        <f>Price!B213</f>
        <v>XAUUSD</v>
      </c>
      <c r="D213" t="b">
        <f>AND(Price!B213=Trendlines!B213,Price!B213=ZigZag!B213,Price!B213=Dual_Tema!B213,Price!B213=Pinbar!B213,Price!B213=SSA!B213)</f>
        <v>1</v>
      </c>
      <c r="E213" t="str">
        <f>Price!C213</f>
        <v>M5</v>
      </c>
      <c r="F213" t="b">
        <f>AND(Price!C213=Trendlines!C213,Price!C213=ZigZag!C213,Price!C213=Dual_Tema!C213,Price!C213=Pinbar!C213,Price!C213=SSA!C213)</f>
        <v>1</v>
      </c>
      <c r="G213">
        <f>Price!D213</f>
        <v>5181.91</v>
      </c>
      <c r="H213" t="b">
        <f>AND(Price!D213=Trendlines!D213,Price!D213=ZigZag!D213,Price!D213=Pinbar!D213,Price!D213=SSA!D213)</f>
        <v>1</v>
      </c>
      <c r="J213" t="b">
        <f t="shared" si="3"/>
        <v>1</v>
      </c>
    </row>
    <row r="214" spans="1:10" x14ac:dyDescent="0.55000000000000004">
      <c r="A214">
        <f>Price!L214</f>
        <v>1772092200</v>
      </c>
      <c r="B214" t="b">
        <f>AND(Price!L214=Trendlines!Q214,Price!L214=ZigZag!K214,Price!L214=Dual_Tema!J214,Price!L214=Pinbar!I214,Price!L214=SSA!J214)</f>
        <v>1</v>
      </c>
      <c r="C214" t="str">
        <f>Price!B214</f>
        <v>XAUUSD</v>
      </c>
      <c r="D214" t="b">
        <f>AND(Price!B214=Trendlines!B214,Price!B214=ZigZag!B214,Price!B214=Dual_Tema!B214,Price!B214=Pinbar!B214,Price!B214=SSA!B214)</f>
        <v>1</v>
      </c>
      <c r="E214" t="str">
        <f>Price!C214</f>
        <v>M5</v>
      </c>
      <c r="F214" t="b">
        <f>AND(Price!C214=Trendlines!C214,Price!C214=ZigZag!C214,Price!C214=Dual_Tema!C214,Price!C214=Pinbar!C214,Price!C214=SSA!C214)</f>
        <v>1</v>
      </c>
      <c r="G214">
        <f>Price!D214</f>
        <v>5183.7</v>
      </c>
      <c r="H214" t="b">
        <f>AND(Price!D214=Trendlines!D214,Price!D214=ZigZag!D214,Price!D214=Pinbar!D214,Price!D214=SSA!D214)</f>
        <v>1</v>
      </c>
      <c r="J214" t="b">
        <f t="shared" si="3"/>
        <v>1</v>
      </c>
    </row>
    <row r="215" spans="1:10" x14ac:dyDescent="0.55000000000000004">
      <c r="A215">
        <f>Price!L215</f>
        <v>1772092500</v>
      </c>
      <c r="B215" t="b">
        <f>AND(Price!L215=Trendlines!Q215,Price!L215=ZigZag!K215,Price!L215=Dual_Tema!J215,Price!L215=Pinbar!I215,Price!L215=SSA!J215)</f>
        <v>1</v>
      </c>
      <c r="C215" t="str">
        <f>Price!B215</f>
        <v>XAUUSD</v>
      </c>
      <c r="D215" t="b">
        <f>AND(Price!B215=Trendlines!B215,Price!B215=ZigZag!B215,Price!B215=Dual_Tema!B215,Price!B215=Pinbar!B215,Price!B215=SSA!B215)</f>
        <v>1</v>
      </c>
      <c r="E215" t="str">
        <f>Price!C215</f>
        <v>M5</v>
      </c>
      <c r="F215" t="b">
        <f>AND(Price!C215=Trendlines!C215,Price!C215=ZigZag!C215,Price!C215=Dual_Tema!C215,Price!C215=Pinbar!C215,Price!C215=SSA!C215)</f>
        <v>1</v>
      </c>
      <c r="G215">
        <f>Price!D215</f>
        <v>5186.0200000000004</v>
      </c>
      <c r="H215" t="b">
        <f>AND(Price!D215=Trendlines!D215,Price!D215=ZigZag!D215,Price!D215=Pinbar!D215,Price!D215=SSA!D215)</f>
        <v>1</v>
      </c>
      <c r="J215" t="b">
        <f t="shared" si="3"/>
        <v>1</v>
      </c>
    </row>
    <row r="216" spans="1:10" x14ac:dyDescent="0.55000000000000004">
      <c r="A216">
        <f>Price!L216</f>
        <v>1772092800</v>
      </c>
      <c r="B216" t="b">
        <f>AND(Price!L216=Trendlines!Q216,Price!L216=ZigZag!K216,Price!L216=Dual_Tema!J216,Price!L216=Pinbar!I216,Price!L216=SSA!J216)</f>
        <v>1</v>
      </c>
      <c r="C216" t="str">
        <f>Price!B216</f>
        <v>XAUUSD</v>
      </c>
      <c r="D216" t="b">
        <f>AND(Price!B216=Trendlines!B216,Price!B216=ZigZag!B216,Price!B216=Dual_Tema!B216,Price!B216=Pinbar!B216,Price!B216=SSA!B216)</f>
        <v>1</v>
      </c>
      <c r="E216" t="str">
        <f>Price!C216</f>
        <v>M5</v>
      </c>
      <c r="F216" t="b">
        <f>AND(Price!C216=Trendlines!C216,Price!C216=ZigZag!C216,Price!C216=Dual_Tema!C216,Price!C216=Pinbar!C216,Price!C216=SSA!C216)</f>
        <v>1</v>
      </c>
      <c r="G216">
        <f>Price!D216</f>
        <v>5181.47</v>
      </c>
      <c r="H216" t="b">
        <f>AND(Price!D216=Trendlines!D216,Price!D216=ZigZag!D216,Price!D216=Pinbar!D216,Price!D216=SSA!D216)</f>
        <v>1</v>
      </c>
      <c r="J216" t="b">
        <f t="shared" si="3"/>
        <v>1</v>
      </c>
    </row>
    <row r="217" spans="1:10" x14ac:dyDescent="0.55000000000000004">
      <c r="A217">
        <f>Price!L217</f>
        <v>1772093100</v>
      </c>
      <c r="B217" t="b">
        <f>AND(Price!L217=Trendlines!Q217,Price!L217=ZigZag!K217,Price!L217=Dual_Tema!J217,Price!L217=Pinbar!I217,Price!L217=SSA!J217)</f>
        <v>1</v>
      </c>
      <c r="C217" t="str">
        <f>Price!B217</f>
        <v>XAUUSD</v>
      </c>
      <c r="D217" t="b">
        <f>AND(Price!B217=Trendlines!B217,Price!B217=ZigZag!B217,Price!B217=Dual_Tema!B217,Price!B217=Pinbar!B217,Price!B217=SSA!B217)</f>
        <v>1</v>
      </c>
      <c r="E217" t="str">
        <f>Price!C217</f>
        <v>M5</v>
      </c>
      <c r="F217" t="b">
        <f>AND(Price!C217=Trendlines!C217,Price!C217=ZigZag!C217,Price!C217=Dual_Tema!C217,Price!C217=Pinbar!C217,Price!C217=SSA!C217)</f>
        <v>1</v>
      </c>
      <c r="G217">
        <f>Price!D217</f>
        <v>5183.96</v>
      </c>
      <c r="H217" t="b">
        <f>AND(Price!D217=Trendlines!D217,Price!D217=ZigZag!D217,Price!D217=Pinbar!D217,Price!D217=SSA!D217)</f>
        <v>1</v>
      </c>
      <c r="J217" t="b">
        <f t="shared" si="3"/>
        <v>1</v>
      </c>
    </row>
    <row r="218" spans="1:10" x14ac:dyDescent="0.55000000000000004">
      <c r="A218">
        <f>Price!L218</f>
        <v>1772093400</v>
      </c>
      <c r="B218" t="b">
        <f>AND(Price!L218=Trendlines!Q218,Price!L218=ZigZag!K218,Price!L218=Dual_Tema!J218,Price!L218=Pinbar!I218,Price!L218=SSA!J218)</f>
        <v>1</v>
      </c>
      <c r="C218" t="str">
        <f>Price!B218</f>
        <v>XAUUSD</v>
      </c>
      <c r="D218" t="b">
        <f>AND(Price!B218=Trendlines!B218,Price!B218=ZigZag!B218,Price!B218=Dual_Tema!B218,Price!B218=Pinbar!B218,Price!B218=SSA!B218)</f>
        <v>1</v>
      </c>
      <c r="E218" t="str">
        <f>Price!C218</f>
        <v>M5</v>
      </c>
      <c r="F218" t="b">
        <f>AND(Price!C218=Trendlines!C218,Price!C218=ZigZag!C218,Price!C218=Dual_Tema!C218,Price!C218=Pinbar!C218,Price!C218=SSA!C218)</f>
        <v>1</v>
      </c>
      <c r="G218">
        <f>Price!D218</f>
        <v>5189.4799999999996</v>
      </c>
      <c r="H218" t="b">
        <f>AND(Price!D218=Trendlines!D218,Price!D218=ZigZag!D218,Price!D218=Pinbar!D218,Price!D218=SSA!D218)</f>
        <v>1</v>
      </c>
      <c r="J218" t="b">
        <f t="shared" si="3"/>
        <v>1</v>
      </c>
    </row>
    <row r="219" spans="1:10" x14ac:dyDescent="0.55000000000000004">
      <c r="A219">
        <f>Price!L219</f>
        <v>1772093700</v>
      </c>
      <c r="B219" t="b">
        <f>AND(Price!L219=Trendlines!Q219,Price!L219=ZigZag!K219,Price!L219=Dual_Tema!J219,Price!L219=Pinbar!I219,Price!L219=SSA!J219)</f>
        <v>1</v>
      </c>
      <c r="C219" t="str">
        <f>Price!B219</f>
        <v>XAUUSD</v>
      </c>
      <c r="D219" t="b">
        <f>AND(Price!B219=Trendlines!B219,Price!B219=ZigZag!B219,Price!B219=Dual_Tema!B219,Price!B219=Pinbar!B219,Price!B219=SSA!B219)</f>
        <v>1</v>
      </c>
      <c r="E219" t="str">
        <f>Price!C219</f>
        <v>M5</v>
      </c>
      <c r="F219" t="b">
        <f>AND(Price!C219=Trendlines!C219,Price!C219=ZigZag!C219,Price!C219=Dual_Tema!C219,Price!C219=Pinbar!C219,Price!C219=SSA!C219)</f>
        <v>1</v>
      </c>
      <c r="G219">
        <f>Price!D219</f>
        <v>5187.25</v>
      </c>
      <c r="H219" t="b">
        <f>AND(Price!D219=Trendlines!D219,Price!D219=ZigZag!D219,Price!D219=Pinbar!D219,Price!D219=SSA!D219)</f>
        <v>1</v>
      </c>
      <c r="J219" t="b">
        <f t="shared" si="3"/>
        <v>1</v>
      </c>
    </row>
    <row r="220" spans="1:10" x14ac:dyDescent="0.55000000000000004">
      <c r="A220">
        <f>Price!L220</f>
        <v>1772094000</v>
      </c>
      <c r="B220" t="b">
        <f>AND(Price!L220=Trendlines!Q220,Price!L220=ZigZag!K220,Price!L220=Dual_Tema!J220,Price!L220=Pinbar!I220,Price!L220=SSA!J220)</f>
        <v>1</v>
      </c>
      <c r="C220" t="str">
        <f>Price!B220</f>
        <v>XAUUSD</v>
      </c>
      <c r="D220" t="b">
        <f>AND(Price!B220=Trendlines!B220,Price!B220=ZigZag!B220,Price!B220=Dual_Tema!B220,Price!B220=Pinbar!B220,Price!B220=SSA!B220)</f>
        <v>1</v>
      </c>
      <c r="E220" t="str">
        <f>Price!C220</f>
        <v>M5</v>
      </c>
      <c r="F220" t="b">
        <f>AND(Price!C220=Trendlines!C220,Price!C220=ZigZag!C220,Price!C220=Dual_Tema!C220,Price!C220=Pinbar!C220,Price!C220=SSA!C220)</f>
        <v>1</v>
      </c>
      <c r="G220">
        <f>Price!D220</f>
        <v>5187.01</v>
      </c>
      <c r="H220" t="b">
        <f>AND(Price!D220=Trendlines!D220,Price!D220=ZigZag!D220,Price!D220=Pinbar!D220,Price!D220=SSA!D220)</f>
        <v>1</v>
      </c>
      <c r="J220" t="b">
        <f t="shared" si="3"/>
        <v>1</v>
      </c>
    </row>
    <row r="221" spans="1:10" x14ac:dyDescent="0.55000000000000004">
      <c r="A221">
        <f>Price!L221</f>
        <v>1772094300</v>
      </c>
      <c r="B221" t="b">
        <f>AND(Price!L221=Trendlines!Q221,Price!L221=ZigZag!K221,Price!L221=Dual_Tema!J221,Price!L221=Pinbar!I221,Price!L221=SSA!J221)</f>
        <v>1</v>
      </c>
      <c r="C221" t="str">
        <f>Price!B221</f>
        <v>XAUUSD</v>
      </c>
      <c r="D221" t="b">
        <f>AND(Price!B221=Trendlines!B221,Price!B221=ZigZag!B221,Price!B221=Dual_Tema!B221,Price!B221=Pinbar!B221,Price!B221=SSA!B221)</f>
        <v>1</v>
      </c>
      <c r="E221" t="str">
        <f>Price!C221</f>
        <v>M5</v>
      </c>
      <c r="F221" t="b">
        <f>AND(Price!C221=Trendlines!C221,Price!C221=ZigZag!C221,Price!C221=Dual_Tema!C221,Price!C221=Pinbar!C221,Price!C221=SSA!C221)</f>
        <v>1</v>
      </c>
      <c r="G221">
        <f>Price!D221</f>
        <v>5176.99</v>
      </c>
      <c r="H221" t="b">
        <f>AND(Price!D221=Trendlines!D221,Price!D221=ZigZag!D221,Price!D221=Pinbar!D221,Price!D221=SSA!D221)</f>
        <v>1</v>
      </c>
      <c r="J221" t="b">
        <f t="shared" si="3"/>
        <v>1</v>
      </c>
    </row>
    <row r="222" spans="1:10" x14ac:dyDescent="0.55000000000000004">
      <c r="A222">
        <f>Price!L222</f>
        <v>1772094600</v>
      </c>
      <c r="B222" t="b">
        <f>AND(Price!L222=Trendlines!Q222,Price!L222=ZigZag!K222,Price!L222=Dual_Tema!J222,Price!L222=Pinbar!I222,Price!L222=SSA!J222)</f>
        <v>1</v>
      </c>
      <c r="C222" t="str">
        <f>Price!B222</f>
        <v>XAUUSD</v>
      </c>
      <c r="D222" t="b">
        <f>AND(Price!B222=Trendlines!B222,Price!B222=ZigZag!B222,Price!B222=Dual_Tema!B222,Price!B222=Pinbar!B222,Price!B222=SSA!B222)</f>
        <v>1</v>
      </c>
      <c r="E222" t="str">
        <f>Price!C222</f>
        <v>M5</v>
      </c>
      <c r="F222" t="b">
        <f>AND(Price!C222=Trendlines!C222,Price!C222=ZigZag!C222,Price!C222=Dual_Tema!C222,Price!C222=Pinbar!C222,Price!C222=SSA!C222)</f>
        <v>1</v>
      </c>
      <c r="G222">
        <f>Price!D222</f>
        <v>5175.0600000000004</v>
      </c>
      <c r="H222" t="b">
        <f>AND(Price!D222=Trendlines!D222,Price!D222=ZigZag!D222,Price!D222=Pinbar!D222,Price!D222=SSA!D222)</f>
        <v>1</v>
      </c>
      <c r="J222" t="b">
        <f t="shared" si="3"/>
        <v>1</v>
      </c>
    </row>
    <row r="223" spans="1:10" x14ac:dyDescent="0.55000000000000004">
      <c r="A223">
        <f>Price!L223</f>
        <v>1772094900</v>
      </c>
      <c r="B223" t="b">
        <f>AND(Price!L223=Trendlines!Q223,Price!L223=ZigZag!K223,Price!L223=Dual_Tema!J223,Price!L223=Pinbar!I223,Price!L223=SSA!J223)</f>
        <v>1</v>
      </c>
      <c r="C223" t="str">
        <f>Price!B223</f>
        <v>XAUUSD</v>
      </c>
      <c r="D223" t="b">
        <f>AND(Price!B223=Trendlines!B223,Price!B223=ZigZag!B223,Price!B223=Dual_Tema!B223,Price!B223=Pinbar!B223,Price!B223=SSA!B223)</f>
        <v>1</v>
      </c>
      <c r="E223" t="str">
        <f>Price!C223</f>
        <v>M5</v>
      </c>
      <c r="F223" t="b">
        <f>AND(Price!C223=Trendlines!C223,Price!C223=ZigZag!C223,Price!C223=Dual_Tema!C223,Price!C223=Pinbar!C223,Price!C223=SSA!C223)</f>
        <v>1</v>
      </c>
      <c r="G223">
        <f>Price!D223</f>
        <v>5174.82</v>
      </c>
      <c r="H223" t="b">
        <f>AND(Price!D223=Trendlines!D223,Price!D223=ZigZag!D223,Price!D223=Pinbar!D223,Price!D223=SSA!D223)</f>
        <v>1</v>
      </c>
      <c r="J223" t="b">
        <f t="shared" si="3"/>
        <v>1</v>
      </c>
    </row>
    <row r="224" spans="1:10" x14ac:dyDescent="0.55000000000000004">
      <c r="A224">
        <f>Price!L224</f>
        <v>1772095200</v>
      </c>
      <c r="B224" t="b">
        <f>AND(Price!L224=Trendlines!Q224,Price!L224=ZigZag!K224,Price!L224=Dual_Tema!J224,Price!L224=Pinbar!I224,Price!L224=SSA!J224)</f>
        <v>1</v>
      </c>
      <c r="C224" t="str">
        <f>Price!B224</f>
        <v>XAUUSD</v>
      </c>
      <c r="D224" t="b">
        <f>AND(Price!B224=Trendlines!B224,Price!B224=ZigZag!B224,Price!B224=Dual_Tema!B224,Price!B224=Pinbar!B224,Price!B224=SSA!B224)</f>
        <v>1</v>
      </c>
      <c r="E224" t="str">
        <f>Price!C224</f>
        <v>M5</v>
      </c>
      <c r="F224" t="b">
        <f>AND(Price!C224=Trendlines!C224,Price!C224=ZigZag!C224,Price!C224=Dual_Tema!C224,Price!C224=Pinbar!C224,Price!C224=SSA!C224)</f>
        <v>1</v>
      </c>
      <c r="G224">
        <f>Price!D224</f>
        <v>5174.28</v>
      </c>
      <c r="H224" t="b">
        <f>AND(Price!D224=Trendlines!D224,Price!D224=ZigZag!D224,Price!D224=Pinbar!D224,Price!D224=SSA!D224)</f>
        <v>1</v>
      </c>
      <c r="J224" t="b">
        <f t="shared" si="3"/>
        <v>1</v>
      </c>
    </row>
    <row r="225" spans="1:10" x14ac:dyDescent="0.55000000000000004">
      <c r="A225">
        <f>Price!L225</f>
        <v>1772095500</v>
      </c>
      <c r="B225" t="b">
        <f>AND(Price!L225=Trendlines!Q225,Price!L225=ZigZag!K225,Price!L225=Dual_Tema!J225,Price!L225=Pinbar!I225,Price!L225=SSA!J225)</f>
        <v>1</v>
      </c>
      <c r="C225" t="str">
        <f>Price!B225</f>
        <v>XAUUSD</v>
      </c>
      <c r="D225" t="b">
        <f>AND(Price!B225=Trendlines!B225,Price!B225=ZigZag!B225,Price!B225=Dual_Tema!B225,Price!B225=Pinbar!B225,Price!B225=SSA!B225)</f>
        <v>1</v>
      </c>
      <c r="E225" t="str">
        <f>Price!C225</f>
        <v>M5</v>
      </c>
      <c r="F225" t="b">
        <f>AND(Price!C225=Trendlines!C225,Price!C225=ZigZag!C225,Price!C225=Dual_Tema!C225,Price!C225=Pinbar!C225,Price!C225=SSA!C225)</f>
        <v>1</v>
      </c>
      <c r="G225">
        <f>Price!D225</f>
        <v>5179.75</v>
      </c>
      <c r="H225" t="b">
        <f>AND(Price!D225=Trendlines!D225,Price!D225=ZigZag!D225,Price!D225=Pinbar!D225,Price!D225=SSA!D225)</f>
        <v>1</v>
      </c>
      <c r="J225" t="b">
        <f t="shared" si="3"/>
        <v>1</v>
      </c>
    </row>
    <row r="226" spans="1:10" x14ac:dyDescent="0.55000000000000004">
      <c r="A226">
        <f>Price!L226</f>
        <v>1772095800</v>
      </c>
      <c r="B226" t="b">
        <f>AND(Price!L226=Trendlines!Q226,Price!L226=ZigZag!K226,Price!L226=Dual_Tema!J226,Price!L226=Pinbar!I226,Price!L226=SSA!J226)</f>
        <v>1</v>
      </c>
      <c r="C226" t="str">
        <f>Price!B226</f>
        <v>XAUUSD</v>
      </c>
      <c r="D226" t="b">
        <f>AND(Price!B226=Trendlines!B226,Price!B226=ZigZag!B226,Price!B226=Dual_Tema!B226,Price!B226=Pinbar!B226,Price!B226=SSA!B226)</f>
        <v>1</v>
      </c>
      <c r="E226" t="str">
        <f>Price!C226</f>
        <v>M5</v>
      </c>
      <c r="F226" t="b">
        <f>AND(Price!C226=Trendlines!C226,Price!C226=ZigZag!C226,Price!C226=Dual_Tema!C226,Price!C226=Pinbar!C226,Price!C226=SSA!C226)</f>
        <v>1</v>
      </c>
      <c r="G226">
        <f>Price!D226</f>
        <v>5178.38</v>
      </c>
      <c r="H226" t="b">
        <f>AND(Price!D226=Trendlines!D226,Price!D226=ZigZag!D226,Price!D226=Pinbar!D226,Price!D226=SSA!D226)</f>
        <v>1</v>
      </c>
      <c r="J226" t="b">
        <f t="shared" si="3"/>
        <v>1</v>
      </c>
    </row>
    <row r="227" spans="1:10" x14ac:dyDescent="0.55000000000000004">
      <c r="A227">
        <f>Price!L227</f>
        <v>1772096100</v>
      </c>
      <c r="B227" t="b">
        <f>AND(Price!L227=Trendlines!Q227,Price!L227=ZigZag!K227,Price!L227=Dual_Tema!J227,Price!L227=Pinbar!I227,Price!L227=SSA!J227)</f>
        <v>1</v>
      </c>
      <c r="C227" t="str">
        <f>Price!B227</f>
        <v>XAUUSD</v>
      </c>
      <c r="D227" t="b">
        <f>AND(Price!B227=Trendlines!B227,Price!B227=ZigZag!B227,Price!B227=Dual_Tema!B227,Price!B227=Pinbar!B227,Price!B227=SSA!B227)</f>
        <v>1</v>
      </c>
      <c r="E227" t="str">
        <f>Price!C227</f>
        <v>M5</v>
      </c>
      <c r="F227" t="b">
        <f>AND(Price!C227=Trendlines!C227,Price!C227=ZigZag!C227,Price!C227=Dual_Tema!C227,Price!C227=Pinbar!C227,Price!C227=SSA!C227)</f>
        <v>1</v>
      </c>
      <c r="G227">
        <f>Price!D227</f>
        <v>5179.41</v>
      </c>
      <c r="H227" t="b">
        <f>AND(Price!D227=Trendlines!D227,Price!D227=ZigZag!D227,Price!D227=Pinbar!D227,Price!D227=SSA!D227)</f>
        <v>1</v>
      </c>
      <c r="J227" t="b">
        <f t="shared" si="3"/>
        <v>1</v>
      </c>
    </row>
    <row r="228" spans="1:10" x14ac:dyDescent="0.55000000000000004">
      <c r="A228">
        <f>Price!L228</f>
        <v>1772096400</v>
      </c>
      <c r="B228" t="b">
        <f>AND(Price!L228=Trendlines!Q228,Price!L228=ZigZag!K228,Price!L228=Dual_Tema!J228,Price!L228=Pinbar!I228,Price!L228=SSA!J228)</f>
        <v>1</v>
      </c>
      <c r="C228" t="str">
        <f>Price!B228</f>
        <v>XAUUSD</v>
      </c>
      <c r="D228" t="b">
        <f>AND(Price!B228=Trendlines!B228,Price!B228=ZigZag!B228,Price!B228=Dual_Tema!B228,Price!B228=Pinbar!B228,Price!B228=SSA!B228)</f>
        <v>1</v>
      </c>
      <c r="E228" t="str">
        <f>Price!C228</f>
        <v>M5</v>
      </c>
      <c r="F228" t="b">
        <f>AND(Price!C228=Trendlines!C228,Price!C228=ZigZag!C228,Price!C228=Dual_Tema!C228,Price!C228=Pinbar!C228,Price!C228=SSA!C228)</f>
        <v>1</v>
      </c>
      <c r="G228">
        <f>Price!D228</f>
        <v>5174.4399999999996</v>
      </c>
      <c r="H228" t="b">
        <f>AND(Price!D228=Trendlines!D228,Price!D228=ZigZag!D228,Price!D228=Pinbar!D228,Price!D228=SSA!D228)</f>
        <v>1</v>
      </c>
      <c r="J228" t="b">
        <f t="shared" si="3"/>
        <v>1</v>
      </c>
    </row>
    <row r="229" spans="1:10" x14ac:dyDescent="0.55000000000000004">
      <c r="A229">
        <f>Price!L229</f>
        <v>1772096700</v>
      </c>
      <c r="B229" t="b">
        <f>AND(Price!L229=Trendlines!Q229,Price!L229=ZigZag!K229,Price!L229=Dual_Tema!J229,Price!L229=Pinbar!I229,Price!L229=SSA!J229)</f>
        <v>1</v>
      </c>
      <c r="C229" t="str">
        <f>Price!B229</f>
        <v>XAUUSD</v>
      </c>
      <c r="D229" t="b">
        <f>AND(Price!B229=Trendlines!B229,Price!B229=ZigZag!B229,Price!B229=Dual_Tema!B229,Price!B229=Pinbar!B229,Price!B229=SSA!B229)</f>
        <v>1</v>
      </c>
      <c r="E229" t="str">
        <f>Price!C229</f>
        <v>M5</v>
      </c>
      <c r="F229" t="b">
        <f>AND(Price!C229=Trendlines!C229,Price!C229=ZigZag!C229,Price!C229=Dual_Tema!C229,Price!C229=Pinbar!C229,Price!C229=SSA!C229)</f>
        <v>1</v>
      </c>
      <c r="G229">
        <f>Price!D229</f>
        <v>5178.01</v>
      </c>
      <c r="H229" t="b">
        <f>AND(Price!D229=Trendlines!D229,Price!D229=ZigZag!D229,Price!D229=Pinbar!D229,Price!D229=SSA!D229)</f>
        <v>1</v>
      </c>
      <c r="J229" t="b">
        <f t="shared" si="3"/>
        <v>1</v>
      </c>
    </row>
    <row r="230" spans="1:10" x14ac:dyDescent="0.55000000000000004">
      <c r="A230">
        <f>Price!L230</f>
        <v>1772097000</v>
      </c>
      <c r="B230" t="b">
        <f>AND(Price!L230=Trendlines!Q230,Price!L230=ZigZag!K230,Price!L230=Dual_Tema!J230,Price!L230=Pinbar!I230,Price!L230=SSA!J230)</f>
        <v>1</v>
      </c>
      <c r="C230" t="str">
        <f>Price!B230</f>
        <v>XAUUSD</v>
      </c>
      <c r="D230" t="b">
        <f>AND(Price!B230=Trendlines!B230,Price!B230=ZigZag!B230,Price!B230=Dual_Tema!B230,Price!B230=Pinbar!B230,Price!B230=SSA!B230)</f>
        <v>1</v>
      </c>
      <c r="E230" t="str">
        <f>Price!C230</f>
        <v>M5</v>
      </c>
      <c r="F230" t="b">
        <f>AND(Price!C230=Trendlines!C230,Price!C230=ZigZag!C230,Price!C230=Dual_Tema!C230,Price!C230=Pinbar!C230,Price!C230=SSA!C230)</f>
        <v>1</v>
      </c>
      <c r="G230">
        <f>Price!D230</f>
        <v>5181.6400000000003</v>
      </c>
      <c r="H230" t="b">
        <f>AND(Price!D230=Trendlines!D230,Price!D230=ZigZag!D230,Price!D230=Pinbar!D230,Price!D230=SSA!D230)</f>
        <v>1</v>
      </c>
      <c r="J230" t="b">
        <f t="shared" si="3"/>
        <v>1</v>
      </c>
    </row>
    <row r="231" spans="1:10" x14ac:dyDescent="0.55000000000000004">
      <c r="A231">
        <f>Price!L231</f>
        <v>1772097300</v>
      </c>
      <c r="B231" t="b">
        <f>AND(Price!L231=Trendlines!Q231,Price!L231=ZigZag!K231,Price!L231=Dual_Tema!J231,Price!L231=Pinbar!I231,Price!L231=SSA!J231)</f>
        <v>1</v>
      </c>
      <c r="C231" t="str">
        <f>Price!B231</f>
        <v>XAUUSD</v>
      </c>
      <c r="D231" t="b">
        <f>AND(Price!B231=Trendlines!B231,Price!B231=ZigZag!B231,Price!B231=Dual_Tema!B231,Price!B231=Pinbar!B231,Price!B231=SSA!B231)</f>
        <v>1</v>
      </c>
      <c r="E231" t="str">
        <f>Price!C231</f>
        <v>M5</v>
      </c>
      <c r="F231" t="b">
        <f>AND(Price!C231=Trendlines!C231,Price!C231=ZigZag!C231,Price!C231=Dual_Tema!C231,Price!C231=Pinbar!C231,Price!C231=SSA!C231)</f>
        <v>1</v>
      </c>
      <c r="G231">
        <f>Price!D231</f>
        <v>5176.99</v>
      </c>
      <c r="H231" t="b">
        <f>AND(Price!D231=Trendlines!D231,Price!D231=ZigZag!D231,Price!D231=Pinbar!D231,Price!D231=SSA!D231)</f>
        <v>1</v>
      </c>
      <c r="J231" t="b">
        <f t="shared" si="3"/>
        <v>1</v>
      </c>
    </row>
    <row r="232" spans="1:10" x14ac:dyDescent="0.55000000000000004">
      <c r="A232">
        <f>Price!L232</f>
        <v>1772097600</v>
      </c>
      <c r="B232" t="b">
        <f>AND(Price!L232=Trendlines!Q232,Price!L232=ZigZag!K232,Price!L232=Dual_Tema!J232,Price!L232=Pinbar!I232,Price!L232=SSA!J232)</f>
        <v>1</v>
      </c>
      <c r="C232" t="str">
        <f>Price!B232</f>
        <v>XAUUSD</v>
      </c>
      <c r="D232" t="b">
        <f>AND(Price!B232=Trendlines!B232,Price!B232=ZigZag!B232,Price!B232=Dual_Tema!B232,Price!B232=Pinbar!B232,Price!B232=SSA!B232)</f>
        <v>1</v>
      </c>
      <c r="E232" t="str">
        <f>Price!C232</f>
        <v>M5</v>
      </c>
      <c r="F232" t="b">
        <f>AND(Price!C232=Trendlines!C232,Price!C232=ZigZag!C232,Price!C232=Dual_Tema!C232,Price!C232=Pinbar!C232,Price!C232=SSA!C232)</f>
        <v>1</v>
      </c>
      <c r="G232">
        <f>Price!D232</f>
        <v>5176.5600000000004</v>
      </c>
      <c r="H232" t="b">
        <f>AND(Price!D232=Trendlines!D232,Price!D232=ZigZag!D232,Price!D232=Pinbar!D232,Price!D232=SSA!D232)</f>
        <v>1</v>
      </c>
      <c r="J232" t="b">
        <f t="shared" si="3"/>
        <v>1</v>
      </c>
    </row>
    <row r="233" spans="1:10" x14ac:dyDescent="0.55000000000000004">
      <c r="A233">
        <f>Price!L233</f>
        <v>1772097900</v>
      </c>
      <c r="B233" t="b">
        <f>AND(Price!L233=Trendlines!Q233,Price!L233=ZigZag!K233,Price!L233=Dual_Tema!J233,Price!L233=Pinbar!I233,Price!L233=SSA!J233)</f>
        <v>1</v>
      </c>
      <c r="C233" t="str">
        <f>Price!B233</f>
        <v>XAUUSD</v>
      </c>
      <c r="D233" t="b">
        <f>AND(Price!B233=Trendlines!B233,Price!B233=ZigZag!B233,Price!B233=Dual_Tema!B233,Price!B233=Pinbar!B233,Price!B233=SSA!B233)</f>
        <v>1</v>
      </c>
      <c r="E233" t="str">
        <f>Price!C233</f>
        <v>M5</v>
      </c>
      <c r="F233" t="b">
        <f>AND(Price!C233=Trendlines!C233,Price!C233=ZigZag!C233,Price!C233=Dual_Tema!C233,Price!C233=Pinbar!C233,Price!C233=SSA!C233)</f>
        <v>1</v>
      </c>
      <c r="G233">
        <f>Price!D233</f>
        <v>5181.2</v>
      </c>
      <c r="H233" t="b">
        <f>AND(Price!D233=Trendlines!D233,Price!D233=ZigZag!D233,Price!D233=Pinbar!D233,Price!D233=SSA!D233)</f>
        <v>1</v>
      </c>
      <c r="J233" t="b">
        <f t="shared" si="3"/>
        <v>1</v>
      </c>
    </row>
    <row r="234" spans="1:10" x14ac:dyDescent="0.55000000000000004">
      <c r="A234">
        <f>Price!L234</f>
        <v>1772098200</v>
      </c>
      <c r="B234" t="b">
        <f>AND(Price!L234=Trendlines!Q234,Price!L234=ZigZag!K234,Price!L234=Dual_Tema!J234,Price!L234=Pinbar!I234,Price!L234=SSA!J234)</f>
        <v>1</v>
      </c>
      <c r="C234" t="str">
        <f>Price!B234</f>
        <v>XAUUSD</v>
      </c>
      <c r="D234" t="b">
        <f>AND(Price!B234=Trendlines!B234,Price!B234=ZigZag!B234,Price!B234=Dual_Tema!B234,Price!B234=Pinbar!B234,Price!B234=SSA!B234)</f>
        <v>1</v>
      </c>
      <c r="E234" t="str">
        <f>Price!C234</f>
        <v>M5</v>
      </c>
      <c r="F234" t="b">
        <f>AND(Price!C234=Trendlines!C234,Price!C234=ZigZag!C234,Price!C234=Dual_Tema!C234,Price!C234=Pinbar!C234,Price!C234=SSA!C234)</f>
        <v>1</v>
      </c>
      <c r="G234">
        <f>Price!D234</f>
        <v>5181.63</v>
      </c>
      <c r="H234" t="b">
        <f>AND(Price!D234=Trendlines!D234,Price!D234=ZigZag!D234,Price!D234=Pinbar!D234,Price!D234=SSA!D234)</f>
        <v>1</v>
      </c>
      <c r="J234" t="b">
        <f t="shared" si="3"/>
        <v>1</v>
      </c>
    </row>
    <row r="235" spans="1:10" x14ac:dyDescent="0.55000000000000004">
      <c r="A235">
        <f>Price!L235</f>
        <v>1772098500</v>
      </c>
      <c r="B235" t="b">
        <f>AND(Price!L235=Trendlines!Q235,Price!L235=ZigZag!K235,Price!L235=Dual_Tema!J235,Price!L235=Pinbar!I235,Price!L235=SSA!J235)</f>
        <v>1</v>
      </c>
      <c r="C235" t="str">
        <f>Price!B235</f>
        <v>XAUUSD</v>
      </c>
      <c r="D235" t="b">
        <f>AND(Price!B235=Trendlines!B235,Price!B235=ZigZag!B235,Price!B235=Dual_Tema!B235,Price!B235=Pinbar!B235,Price!B235=SSA!B235)</f>
        <v>1</v>
      </c>
      <c r="E235" t="str">
        <f>Price!C235</f>
        <v>M5</v>
      </c>
      <c r="F235" t="b">
        <f>AND(Price!C235=Trendlines!C235,Price!C235=ZigZag!C235,Price!C235=Dual_Tema!C235,Price!C235=Pinbar!C235,Price!C235=SSA!C235)</f>
        <v>1</v>
      </c>
      <c r="G235">
        <f>Price!D235</f>
        <v>5183.3</v>
      </c>
      <c r="H235" t="b">
        <f>AND(Price!D235=Trendlines!D235,Price!D235=ZigZag!D235,Price!D235=Pinbar!D235,Price!D235=SSA!D235)</f>
        <v>1</v>
      </c>
      <c r="J235" t="b">
        <f t="shared" si="3"/>
        <v>1</v>
      </c>
    </row>
    <row r="236" spans="1:10" x14ac:dyDescent="0.55000000000000004">
      <c r="A236">
        <f>Price!L236</f>
        <v>1772098800</v>
      </c>
      <c r="B236" t="b">
        <f>AND(Price!L236=Trendlines!Q236,Price!L236=ZigZag!K236,Price!L236=Dual_Tema!J236,Price!L236=Pinbar!I236,Price!L236=SSA!J236)</f>
        <v>1</v>
      </c>
      <c r="C236" t="str">
        <f>Price!B236</f>
        <v>XAUUSD</v>
      </c>
      <c r="D236" t="b">
        <f>AND(Price!B236=Trendlines!B236,Price!B236=ZigZag!B236,Price!B236=Dual_Tema!B236,Price!B236=Pinbar!B236,Price!B236=SSA!B236)</f>
        <v>1</v>
      </c>
      <c r="E236" t="str">
        <f>Price!C236</f>
        <v>M5</v>
      </c>
      <c r="F236" t="b">
        <f>AND(Price!C236=Trendlines!C236,Price!C236=ZigZag!C236,Price!C236=Dual_Tema!C236,Price!C236=Pinbar!C236,Price!C236=SSA!C236)</f>
        <v>1</v>
      </c>
      <c r="G236">
        <f>Price!D236</f>
        <v>5181.5</v>
      </c>
      <c r="H236" t="b">
        <f>AND(Price!D236=Trendlines!D236,Price!D236=ZigZag!D236,Price!D236=Pinbar!D236,Price!D236=SSA!D236)</f>
        <v>1</v>
      </c>
      <c r="J236" t="b">
        <f t="shared" si="3"/>
        <v>1</v>
      </c>
    </row>
    <row r="237" spans="1:10" x14ac:dyDescent="0.55000000000000004">
      <c r="A237">
        <f>Price!L237</f>
        <v>1772099100</v>
      </c>
      <c r="B237" t="b">
        <f>AND(Price!L237=Trendlines!Q237,Price!L237=ZigZag!K237,Price!L237=Dual_Tema!J237,Price!L237=Pinbar!I237,Price!L237=SSA!J237)</f>
        <v>1</v>
      </c>
      <c r="C237" t="str">
        <f>Price!B237</f>
        <v>XAUUSD</v>
      </c>
      <c r="D237" t="b">
        <f>AND(Price!B237=Trendlines!B237,Price!B237=ZigZag!B237,Price!B237=Dual_Tema!B237,Price!B237=Pinbar!B237,Price!B237=SSA!B237)</f>
        <v>1</v>
      </c>
      <c r="E237" t="str">
        <f>Price!C237</f>
        <v>M5</v>
      </c>
      <c r="F237" t="b">
        <f>AND(Price!C237=Trendlines!C237,Price!C237=ZigZag!C237,Price!C237=Dual_Tema!C237,Price!C237=Pinbar!C237,Price!C237=SSA!C237)</f>
        <v>1</v>
      </c>
      <c r="G237">
        <f>Price!D237</f>
        <v>5184.6400000000003</v>
      </c>
      <c r="H237" t="b">
        <f>AND(Price!D237=Trendlines!D237,Price!D237=ZigZag!D237,Price!D237=Pinbar!D237,Price!D237=SSA!D237)</f>
        <v>1</v>
      </c>
      <c r="J237" t="b">
        <f t="shared" si="3"/>
        <v>1</v>
      </c>
    </row>
    <row r="238" spans="1:10" x14ac:dyDescent="0.55000000000000004">
      <c r="A238">
        <f>Price!L238</f>
        <v>1772099400</v>
      </c>
      <c r="B238" t="b">
        <f>AND(Price!L238=Trendlines!Q238,Price!L238=ZigZag!K238,Price!L238=Dual_Tema!J238,Price!L238=Pinbar!I238,Price!L238=SSA!J238)</f>
        <v>1</v>
      </c>
      <c r="C238" t="str">
        <f>Price!B238</f>
        <v>XAUUSD</v>
      </c>
      <c r="D238" t="b">
        <f>AND(Price!B238=Trendlines!B238,Price!B238=ZigZag!B238,Price!B238=Dual_Tema!B238,Price!B238=Pinbar!B238,Price!B238=SSA!B238)</f>
        <v>1</v>
      </c>
      <c r="E238" t="str">
        <f>Price!C238</f>
        <v>M5</v>
      </c>
      <c r="F238" t="b">
        <f>AND(Price!C238=Trendlines!C238,Price!C238=ZigZag!C238,Price!C238=Dual_Tema!C238,Price!C238=Pinbar!C238,Price!C238=SSA!C238)</f>
        <v>1</v>
      </c>
      <c r="G238">
        <f>Price!D238</f>
        <v>5186.9799999999996</v>
      </c>
      <c r="H238" t="b">
        <f>AND(Price!D238=Trendlines!D238,Price!D238=ZigZag!D238,Price!D238=Pinbar!D238,Price!D238=SSA!D238)</f>
        <v>1</v>
      </c>
      <c r="J238" t="b">
        <f t="shared" si="3"/>
        <v>1</v>
      </c>
    </row>
    <row r="239" spans="1:10" x14ac:dyDescent="0.55000000000000004">
      <c r="A239">
        <f>Price!L239</f>
        <v>1772099700</v>
      </c>
      <c r="B239" t="b">
        <f>AND(Price!L239=Trendlines!Q239,Price!L239=ZigZag!K239,Price!L239=Dual_Tema!J239,Price!L239=Pinbar!I239,Price!L239=SSA!J239)</f>
        <v>1</v>
      </c>
      <c r="C239" t="str">
        <f>Price!B239</f>
        <v>XAUUSD</v>
      </c>
      <c r="D239" t="b">
        <f>AND(Price!B239=Trendlines!B239,Price!B239=ZigZag!B239,Price!B239=Dual_Tema!B239,Price!B239=Pinbar!B239,Price!B239=SSA!B239)</f>
        <v>1</v>
      </c>
      <c r="E239" t="str">
        <f>Price!C239</f>
        <v>M5</v>
      </c>
      <c r="F239" t="b">
        <f>AND(Price!C239=Trendlines!C239,Price!C239=ZigZag!C239,Price!C239=Dual_Tema!C239,Price!C239=Pinbar!C239,Price!C239=SSA!C239)</f>
        <v>1</v>
      </c>
      <c r="G239">
        <f>Price!D239</f>
        <v>5186.32</v>
      </c>
      <c r="H239" t="b">
        <f>AND(Price!D239=Trendlines!D239,Price!D239=ZigZag!D239,Price!D239=Pinbar!D239,Price!D239=SSA!D239)</f>
        <v>1</v>
      </c>
      <c r="J239" t="b">
        <f t="shared" si="3"/>
        <v>1</v>
      </c>
    </row>
    <row r="240" spans="1:10" x14ac:dyDescent="0.55000000000000004">
      <c r="A240">
        <f>Price!L240</f>
        <v>1772100000</v>
      </c>
      <c r="B240" t="b">
        <f>AND(Price!L240=Trendlines!Q240,Price!L240=ZigZag!K240,Price!L240=Dual_Tema!J240,Price!L240=Pinbar!I240,Price!L240=SSA!J240)</f>
        <v>1</v>
      </c>
      <c r="C240" t="str">
        <f>Price!B240</f>
        <v>XAUUSD</v>
      </c>
      <c r="D240" t="b">
        <f>AND(Price!B240=Trendlines!B240,Price!B240=ZigZag!B240,Price!B240=Dual_Tema!B240,Price!B240=Pinbar!B240,Price!B240=SSA!B240)</f>
        <v>1</v>
      </c>
      <c r="E240" t="str">
        <f>Price!C240</f>
        <v>M5</v>
      </c>
      <c r="F240" t="b">
        <f>AND(Price!C240=Trendlines!C240,Price!C240=ZigZag!C240,Price!C240=Dual_Tema!C240,Price!C240=Pinbar!C240,Price!C240=SSA!C240)</f>
        <v>1</v>
      </c>
      <c r="G240">
        <f>Price!D240</f>
        <v>5189.51</v>
      </c>
      <c r="H240" t="b">
        <f>AND(Price!D240=Trendlines!D240,Price!D240=ZigZag!D240,Price!D240=Pinbar!D240,Price!D240=SSA!D240)</f>
        <v>1</v>
      </c>
      <c r="J240" t="b">
        <f t="shared" si="3"/>
        <v>1</v>
      </c>
    </row>
    <row r="241" spans="1:10" x14ac:dyDescent="0.55000000000000004">
      <c r="A241">
        <f>Price!L241</f>
        <v>1772100300</v>
      </c>
      <c r="B241" t="b">
        <f>AND(Price!L241=Trendlines!Q241,Price!L241=ZigZag!K241,Price!L241=Dual_Tema!J241,Price!L241=Pinbar!I241,Price!L241=SSA!J241)</f>
        <v>1</v>
      </c>
      <c r="C241" t="str">
        <f>Price!B241</f>
        <v>XAUUSD</v>
      </c>
      <c r="D241" t="b">
        <f>AND(Price!B241=Trendlines!B241,Price!B241=ZigZag!B241,Price!B241=Dual_Tema!B241,Price!B241=Pinbar!B241,Price!B241=SSA!B241)</f>
        <v>1</v>
      </c>
      <c r="E241" t="str">
        <f>Price!C241</f>
        <v>M5</v>
      </c>
      <c r="F241" t="b">
        <f>AND(Price!C241=Trendlines!C241,Price!C241=ZigZag!C241,Price!C241=Dual_Tema!C241,Price!C241=Pinbar!C241,Price!C241=SSA!C241)</f>
        <v>1</v>
      </c>
      <c r="G241">
        <f>Price!D241</f>
        <v>5188.45</v>
      </c>
      <c r="H241" t="b">
        <f>AND(Price!D241=Trendlines!D241,Price!D241=ZigZag!D241,Price!D241=Pinbar!D241,Price!D241=SSA!D241)</f>
        <v>1</v>
      </c>
      <c r="J241" t="b">
        <f t="shared" si="3"/>
        <v>1</v>
      </c>
    </row>
    <row r="242" spans="1:10" x14ac:dyDescent="0.55000000000000004">
      <c r="A242">
        <f>Price!L242</f>
        <v>1772100600</v>
      </c>
      <c r="B242" t="b">
        <f>AND(Price!L242=Trendlines!Q242,Price!L242=ZigZag!K242,Price!L242=Dual_Tema!J242,Price!L242=Pinbar!I242,Price!L242=SSA!J242)</f>
        <v>1</v>
      </c>
      <c r="C242" t="str">
        <f>Price!B242</f>
        <v>XAUUSD</v>
      </c>
      <c r="D242" t="b">
        <f>AND(Price!B242=Trendlines!B242,Price!B242=ZigZag!B242,Price!B242=Dual_Tema!B242,Price!B242=Pinbar!B242,Price!B242=SSA!B242)</f>
        <v>1</v>
      </c>
      <c r="E242" t="str">
        <f>Price!C242</f>
        <v>M5</v>
      </c>
      <c r="F242" t="b">
        <f>AND(Price!C242=Trendlines!C242,Price!C242=ZigZag!C242,Price!C242=Dual_Tema!C242,Price!C242=Pinbar!C242,Price!C242=SSA!C242)</f>
        <v>1</v>
      </c>
      <c r="G242">
        <f>Price!D242</f>
        <v>5187.8900000000003</v>
      </c>
      <c r="H242" t="b">
        <f>AND(Price!D242=Trendlines!D242,Price!D242=ZigZag!D242,Price!D242=Pinbar!D242,Price!D242=SSA!D242)</f>
        <v>1</v>
      </c>
      <c r="J242" t="b">
        <f t="shared" si="3"/>
        <v>1</v>
      </c>
    </row>
    <row r="243" spans="1:10" x14ac:dyDescent="0.55000000000000004">
      <c r="A243">
        <f>Price!L243</f>
        <v>1772100900</v>
      </c>
      <c r="B243" t="b">
        <f>AND(Price!L243=Trendlines!Q243,Price!L243=ZigZag!K243,Price!L243=Dual_Tema!J243,Price!L243=Pinbar!I243,Price!L243=SSA!J243)</f>
        <v>1</v>
      </c>
      <c r="C243" t="str">
        <f>Price!B243</f>
        <v>XAUUSD</v>
      </c>
      <c r="D243" t="b">
        <f>AND(Price!B243=Trendlines!B243,Price!B243=ZigZag!B243,Price!B243=Dual_Tema!B243,Price!B243=Pinbar!B243,Price!B243=SSA!B243)</f>
        <v>1</v>
      </c>
      <c r="E243" t="str">
        <f>Price!C243</f>
        <v>M5</v>
      </c>
      <c r="F243" t="b">
        <f>AND(Price!C243=Trendlines!C243,Price!C243=ZigZag!C243,Price!C243=Dual_Tema!C243,Price!C243=Pinbar!C243,Price!C243=SSA!C243)</f>
        <v>1</v>
      </c>
      <c r="G243">
        <f>Price!D243</f>
        <v>5182.8500000000004</v>
      </c>
      <c r="H243" t="b">
        <f>AND(Price!D243=Trendlines!D243,Price!D243=ZigZag!D243,Price!D243=Pinbar!D243,Price!D243=SSA!D243)</f>
        <v>1</v>
      </c>
      <c r="J243" t="b">
        <f t="shared" si="3"/>
        <v>1</v>
      </c>
    </row>
    <row r="244" spans="1:10" x14ac:dyDescent="0.55000000000000004">
      <c r="A244">
        <f>Price!L244</f>
        <v>1772101200</v>
      </c>
      <c r="B244" t="b">
        <f>AND(Price!L244=Trendlines!Q244,Price!L244=ZigZag!K244,Price!L244=Dual_Tema!J244,Price!L244=Pinbar!I244,Price!L244=SSA!J244)</f>
        <v>1</v>
      </c>
      <c r="C244" t="str">
        <f>Price!B244</f>
        <v>XAUUSD</v>
      </c>
      <c r="D244" t="b">
        <f>AND(Price!B244=Trendlines!B244,Price!B244=ZigZag!B244,Price!B244=Dual_Tema!B244,Price!B244=Pinbar!B244,Price!B244=SSA!B244)</f>
        <v>1</v>
      </c>
      <c r="E244" t="str">
        <f>Price!C244</f>
        <v>M5</v>
      </c>
      <c r="F244" t="b">
        <f>AND(Price!C244=Trendlines!C244,Price!C244=ZigZag!C244,Price!C244=Dual_Tema!C244,Price!C244=Pinbar!C244,Price!C244=SSA!C244)</f>
        <v>1</v>
      </c>
      <c r="G244">
        <f>Price!D244</f>
        <v>5183.6000000000004</v>
      </c>
      <c r="H244" t="b">
        <f>AND(Price!D244=Trendlines!D244,Price!D244=ZigZag!D244,Price!D244=Pinbar!D244,Price!D244=SSA!D244)</f>
        <v>1</v>
      </c>
      <c r="J244" t="b">
        <f t="shared" si="3"/>
        <v>1</v>
      </c>
    </row>
    <row r="245" spans="1:10" x14ac:dyDescent="0.55000000000000004">
      <c r="A245">
        <f>Price!L245</f>
        <v>1772101500</v>
      </c>
      <c r="B245" t="b">
        <f>AND(Price!L245=Trendlines!Q245,Price!L245=ZigZag!K245,Price!L245=Dual_Tema!J245,Price!L245=Pinbar!I245,Price!L245=SSA!J245)</f>
        <v>1</v>
      </c>
      <c r="C245" t="str">
        <f>Price!B245</f>
        <v>XAUUSD</v>
      </c>
      <c r="D245" t="b">
        <f>AND(Price!B245=Trendlines!B245,Price!B245=ZigZag!B245,Price!B245=Dual_Tema!B245,Price!B245=Pinbar!B245,Price!B245=SSA!B245)</f>
        <v>1</v>
      </c>
      <c r="E245" t="str">
        <f>Price!C245</f>
        <v>M5</v>
      </c>
      <c r="F245" t="b">
        <f>AND(Price!C245=Trendlines!C245,Price!C245=ZigZag!C245,Price!C245=Dual_Tema!C245,Price!C245=Pinbar!C245,Price!C245=SSA!C245)</f>
        <v>1</v>
      </c>
      <c r="G245">
        <f>Price!D245</f>
        <v>5179.29</v>
      </c>
      <c r="H245" t="b">
        <f>AND(Price!D245=Trendlines!D245,Price!D245=ZigZag!D245,Price!D245=Pinbar!D245,Price!D245=SSA!D245)</f>
        <v>1</v>
      </c>
      <c r="J245" t="b">
        <f t="shared" si="3"/>
        <v>1</v>
      </c>
    </row>
    <row r="246" spans="1:10" x14ac:dyDescent="0.55000000000000004">
      <c r="A246">
        <f>Price!L246</f>
        <v>1772101800</v>
      </c>
      <c r="B246" t="b">
        <f>AND(Price!L246=Trendlines!Q246,Price!L246=ZigZag!K246,Price!L246=Dual_Tema!J246,Price!L246=Pinbar!I246,Price!L246=SSA!J246)</f>
        <v>1</v>
      </c>
      <c r="C246" t="str">
        <f>Price!B246</f>
        <v>XAUUSD</v>
      </c>
      <c r="D246" t="b">
        <f>AND(Price!B246=Trendlines!B246,Price!B246=ZigZag!B246,Price!B246=Dual_Tema!B246,Price!B246=Pinbar!B246,Price!B246=SSA!B246)</f>
        <v>1</v>
      </c>
      <c r="E246" t="str">
        <f>Price!C246</f>
        <v>M5</v>
      </c>
      <c r="F246" t="b">
        <f>AND(Price!C246=Trendlines!C246,Price!C246=ZigZag!C246,Price!C246=Dual_Tema!C246,Price!C246=Pinbar!C246,Price!C246=SSA!C246)</f>
        <v>1</v>
      </c>
      <c r="G246">
        <f>Price!D246</f>
        <v>5177.04</v>
      </c>
      <c r="H246" t="b">
        <f>AND(Price!D246=Trendlines!D246,Price!D246=ZigZag!D246,Price!D246=Pinbar!D246,Price!D246=SSA!D246)</f>
        <v>1</v>
      </c>
      <c r="J246" t="b">
        <f t="shared" si="3"/>
        <v>1</v>
      </c>
    </row>
    <row r="247" spans="1:10" x14ac:dyDescent="0.55000000000000004">
      <c r="A247">
        <f>Price!L247</f>
        <v>1772102100</v>
      </c>
      <c r="B247" t="b">
        <f>AND(Price!L247=Trendlines!Q247,Price!L247=ZigZag!K247,Price!L247=Dual_Tema!J247,Price!L247=Pinbar!I247,Price!L247=SSA!J247)</f>
        <v>1</v>
      </c>
      <c r="C247" t="str">
        <f>Price!B247</f>
        <v>XAUUSD</v>
      </c>
      <c r="D247" t="b">
        <f>AND(Price!B247=Trendlines!B247,Price!B247=ZigZag!B247,Price!B247=Dual_Tema!B247,Price!B247=Pinbar!B247,Price!B247=SSA!B247)</f>
        <v>1</v>
      </c>
      <c r="E247" t="str">
        <f>Price!C247</f>
        <v>M5</v>
      </c>
      <c r="F247" t="b">
        <f>AND(Price!C247=Trendlines!C247,Price!C247=ZigZag!C247,Price!C247=Dual_Tema!C247,Price!C247=Pinbar!C247,Price!C247=SSA!C247)</f>
        <v>1</v>
      </c>
      <c r="G247">
        <f>Price!D247</f>
        <v>5176.09</v>
      </c>
      <c r="H247" t="b">
        <f>AND(Price!D247=Trendlines!D247,Price!D247=ZigZag!D247,Price!D247=Pinbar!D247,Price!D247=SSA!D247)</f>
        <v>1</v>
      </c>
      <c r="J247" t="b">
        <f t="shared" si="3"/>
        <v>1</v>
      </c>
    </row>
    <row r="248" spans="1:10" x14ac:dyDescent="0.55000000000000004">
      <c r="A248">
        <f>Price!L248</f>
        <v>1772102400</v>
      </c>
      <c r="B248" t="b">
        <f>AND(Price!L248=Trendlines!Q248,Price!L248=ZigZag!K248,Price!L248=Dual_Tema!J248,Price!L248=Pinbar!I248,Price!L248=SSA!J248)</f>
        <v>1</v>
      </c>
      <c r="C248" t="str">
        <f>Price!B248</f>
        <v>XAUUSD</v>
      </c>
      <c r="D248" t="b">
        <f>AND(Price!B248=Trendlines!B248,Price!B248=ZigZag!B248,Price!B248=Dual_Tema!B248,Price!B248=Pinbar!B248,Price!B248=SSA!B248)</f>
        <v>1</v>
      </c>
      <c r="E248" t="str">
        <f>Price!C248</f>
        <v>M5</v>
      </c>
      <c r="F248" t="b">
        <f>AND(Price!C248=Trendlines!C248,Price!C248=ZigZag!C248,Price!C248=Dual_Tema!C248,Price!C248=Pinbar!C248,Price!C248=SSA!C248)</f>
        <v>1</v>
      </c>
      <c r="G248">
        <f>Price!D248</f>
        <v>5172.13</v>
      </c>
      <c r="H248" t="b">
        <f>AND(Price!D248=Trendlines!D248,Price!D248=ZigZag!D248,Price!D248=Pinbar!D248,Price!D248=SSA!D248)</f>
        <v>1</v>
      </c>
      <c r="J248" t="b">
        <f t="shared" si="3"/>
        <v>1</v>
      </c>
    </row>
    <row r="249" spans="1:10" x14ac:dyDescent="0.55000000000000004">
      <c r="A249">
        <f>Price!L249</f>
        <v>1772102700</v>
      </c>
      <c r="B249" t="b">
        <f>AND(Price!L249=Trendlines!Q249,Price!L249=ZigZag!K249,Price!L249=Dual_Tema!J249,Price!L249=Pinbar!I249,Price!L249=SSA!J249)</f>
        <v>1</v>
      </c>
      <c r="C249" t="str">
        <f>Price!B249</f>
        <v>XAUUSD</v>
      </c>
      <c r="D249" t="b">
        <f>AND(Price!B249=Trendlines!B249,Price!B249=ZigZag!B249,Price!B249=Dual_Tema!B249,Price!B249=Pinbar!B249,Price!B249=SSA!B249)</f>
        <v>1</v>
      </c>
      <c r="E249" t="str">
        <f>Price!C249</f>
        <v>M5</v>
      </c>
      <c r="F249" t="b">
        <f>AND(Price!C249=Trendlines!C249,Price!C249=ZigZag!C249,Price!C249=Dual_Tema!C249,Price!C249=Pinbar!C249,Price!C249=SSA!C249)</f>
        <v>1</v>
      </c>
      <c r="G249">
        <f>Price!D249</f>
        <v>5171.17</v>
      </c>
      <c r="H249" t="b">
        <f>AND(Price!D249=Trendlines!D249,Price!D249=ZigZag!D249,Price!D249=Pinbar!D249,Price!D249=SSA!D249)</f>
        <v>1</v>
      </c>
      <c r="J249" t="b">
        <f t="shared" si="3"/>
        <v>1</v>
      </c>
    </row>
    <row r="250" spans="1:10" x14ac:dyDescent="0.55000000000000004">
      <c r="A250">
        <f>Price!L250</f>
        <v>1772103000</v>
      </c>
      <c r="B250" t="b">
        <f>AND(Price!L250=Trendlines!Q250,Price!L250=ZigZag!K250,Price!L250=Dual_Tema!J250,Price!L250=Pinbar!I250,Price!L250=SSA!J250)</f>
        <v>1</v>
      </c>
      <c r="C250" t="str">
        <f>Price!B250</f>
        <v>XAUUSD</v>
      </c>
      <c r="D250" t="b">
        <f>AND(Price!B250=Trendlines!B250,Price!B250=ZigZag!B250,Price!B250=Dual_Tema!B250,Price!B250=Pinbar!B250,Price!B250=SSA!B250)</f>
        <v>1</v>
      </c>
      <c r="E250" t="str">
        <f>Price!C250</f>
        <v>M5</v>
      </c>
      <c r="F250" t="b">
        <f>AND(Price!C250=Trendlines!C250,Price!C250=ZigZag!C250,Price!C250=Dual_Tema!C250,Price!C250=Pinbar!C250,Price!C250=SSA!C250)</f>
        <v>1</v>
      </c>
      <c r="G250">
        <f>Price!D250</f>
        <v>5173.6000000000004</v>
      </c>
      <c r="H250" t="b">
        <f>AND(Price!D250=Trendlines!D250,Price!D250=ZigZag!D250,Price!D250=Pinbar!D250,Price!D250=SSA!D250)</f>
        <v>1</v>
      </c>
      <c r="J250" t="b">
        <f t="shared" si="3"/>
        <v>1</v>
      </c>
    </row>
    <row r="251" spans="1:10" x14ac:dyDescent="0.55000000000000004">
      <c r="A251">
        <f>Price!L251</f>
        <v>1772103300</v>
      </c>
      <c r="B251" t="b">
        <f>AND(Price!L251=Trendlines!Q251,Price!L251=ZigZag!K251,Price!L251=Dual_Tema!J251,Price!L251=Pinbar!I251,Price!L251=SSA!J251)</f>
        <v>1</v>
      </c>
      <c r="C251" t="str">
        <f>Price!B251</f>
        <v>XAUUSD</v>
      </c>
      <c r="D251" t="b">
        <f>AND(Price!B251=Trendlines!B251,Price!B251=ZigZag!B251,Price!B251=Dual_Tema!B251,Price!B251=Pinbar!B251,Price!B251=SSA!B251)</f>
        <v>1</v>
      </c>
      <c r="E251" t="str">
        <f>Price!C251</f>
        <v>M5</v>
      </c>
      <c r="F251" t="b">
        <f>AND(Price!C251=Trendlines!C251,Price!C251=ZigZag!C251,Price!C251=Dual_Tema!C251,Price!C251=Pinbar!C251,Price!C251=SSA!C251)</f>
        <v>1</v>
      </c>
      <c r="G251">
        <f>Price!D251</f>
        <v>5171.6099999999997</v>
      </c>
      <c r="H251" t="b">
        <f>AND(Price!D251=Trendlines!D251,Price!D251=ZigZag!D251,Price!D251=Pinbar!D251,Price!D251=SSA!D251)</f>
        <v>1</v>
      </c>
      <c r="J251" t="b">
        <f t="shared" si="3"/>
        <v>1</v>
      </c>
    </row>
    <row r="252" spans="1:10" x14ac:dyDescent="0.55000000000000004">
      <c r="A252">
        <f>Price!L252</f>
        <v>1772103600</v>
      </c>
      <c r="B252" t="b">
        <f>AND(Price!L252=Trendlines!Q252,Price!L252=ZigZag!K252,Price!L252=Dual_Tema!J252,Price!L252=Pinbar!I252,Price!L252=SSA!J252)</f>
        <v>1</v>
      </c>
      <c r="C252" t="str">
        <f>Price!B252</f>
        <v>XAUUSD</v>
      </c>
      <c r="D252" t="b">
        <f>AND(Price!B252=Trendlines!B252,Price!B252=ZigZag!B252,Price!B252=Dual_Tema!B252,Price!B252=Pinbar!B252,Price!B252=SSA!B252)</f>
        <v>1</v>
      </c>
      <c r="E252" t="str">
        <f>Price!C252</f>
        <v>M5</v>
      </c>
      <c r="F252" t="b">
        <f>AND(Price!C252=Trendlines!C252,Price!C252=ZigZag!C252,Price!C252=Dual_Tema!C252,Price!C252=Pinbar!C252,Price!C252=SSA!C252)</f>
        <v>1</v>
      </c>
      <c r="G252">
        <f>Price!D252</f>
        <v>5173.83</v>
      </c>
      <c r="H252" t="b">
        <f>AND(Price!D252=Trendlines!D252,Price!D252=ZigZag!D252,Price!D252=Pinbar!D252,Price!D252=SSA!D252)</f>
        <v>1</v>
      </c>
      <c r="J252" t="b">
        <f t="shared" si="3"/>
        <v>1</v>
      </c>
    </row>
    <row r="253" spans="1:10" x14ac:dyDescent="0.55000000000000004">
      <c r="A253">
        <f>Price!L253</f>
        <v>1772103900</v>
      </c>
      <c r="B253" t="b">
        <f>AND(Price!L253=Trendlines!Q253,Price!L253=ZigZag!K253,Price!L253=Dual_Tema!J253,Price!L253=Pinbar!I253,Price!L253=SSA!J253)</f>
        <v>1</v>
      </c>
      <c r="C253" t="str">
        <f>Price!B253</f>
        <v>XAUUSD</v>
      </c>
      <c r="D253" t="b">
        <f>AND(Price!B253=Trendlines!B253,Price!B253=ZigZag!B253,Price!B253=Dual_Tema!B253,Price!B253=Pinbar!B253,Price!B253=SSA!B253)</f>
        <v>1</v>
      </c>
      <c r="E253" t="str">
        <f>Price!C253</f>
        <v>M5</v>
      </c>
      <c r="F253" t="b">
        <f>AND(Price!C253=Trendlines!C253,Price!C253=ZigZag!C253,Price!C253=Dual_Tema!C253,Price!C253=Pinbar!C253,Price!C253=SSA!C253)</f>
        <v>1</v>
      </c>
      <c r="G253">
        <f>Price!D253</f>
        <v>5177.33</v>
      </c>
      <c r="H253" t="b">
        <f>AND(Price!D253=Trendlines!D253,Price!D253=ZigZag!D253,Price!D253=Pinbar!D253,Price!D253=SSA!D253)</f>
        <v>1</v>
      </c>
      <c r="J253" t="b">
        <f t="shared" si="3"/>
        <v>1</v>
      </c>
    </row>
    <row r="254" spans="1:10" x14ac:dyDescent="0.55000000000000004">
      <c r="A254">
        <f>Price!L254</f>
        <v>1772104200</v>
      </c>
      <c r="B254" t="b">
        <f>AND(Price!L254=Trendlines!Q254,Price!L254=ZigZag!K254,Price!L254=Dual_Tema!J254,Price!L254=Pinbar!I254,Price!L254=SSA!J254)</f>
        <v>1</v>
      </c>
      <c r="C254" t="str">
        <f>Price!B254</f>
        <v>XAUUSD</v>
      </c>
      <c r="D254" t="b">
        <f>AND(Price!B254=Trendlines!B254,Price!B254=ZigZag!B254,Price!B254=Dual_Tema!B254,Price!B254=Pinbar!B254,Price!B254=SSA!B254)</f>
        <v>1</v>
      </c>
      <c r="E254" t="str">
        <f>Price!C254</f>
        <v>M5</v>
      </c>
      <c r="F254" t="b">
        <f>AND(Price!C254=Trendlines!C254,Price!C254=ZigZag!C254,Price!C254=Dual_Tema!C254,Price!C254=Pinbar!C254,Price!C254=SSA!C254)</f>
        <v>1</v>
      </c>
      <c r="G254">
        <f>Price!D254</f>
        <v>5175.8500000000004</v>
      </c>
      <c r="H254" t="b">
        <f>AND(Price!D254=Trendlines!D254,Price!D254=ZigZag!D254,Price!D254=Pinbar!D254,Price!D254=SSA!D254)</f>
        <v>1</v>
      </c>
      <c r="J254" t="b">
        <f t="shared" si="3"/>
        <v>1</v>
      </c>
    </row>
    <row r="255" spans="1:10" x14ac:dyDescent="0.55000000000000004">
      <c r="A255">
        <f>Price!L255</f>
        <v>1772104500</v>
      </c>
      <c r="B255" t="b">
        <f>AND(Price!L255=Trendlines!Q255,Price!L255=ZigZag!K255,Price!L255=Dual_Tema!J255,Price!L255=Pinbar!I255,Price!L255=SSA!J255)</f>
        <v>1</v>
      </c>
      <c r="C255" t="str">
        <f>Price!B255</f>
        <v>XAUUSD</v>
      </c>
      <c r="D255" t="b">
        <f>AND(Price!B255=Trendlines!B255,Price!B255=ZigZag!B255,Price!B255=Dual_Tema!B255,Price!B255=Pinbar!B255,Price!B255=SSA!B255)</f>
        <v>1</v>
      </c>
      <c r="E255" t="str">
        <f>Price!C255</f>
        <v>M5</v>
      </c>
      <c r="F255" t="b">
        <f>AND(Price!C255=Trendlines!C255,Price!C255=ZigZag!C255,Price!C255=Dual_Tema!C255,Price!C255=Pinbar!C255,Price!C255=SSA!C255)</f>
        <v>1</v>
      </c>
      <c r="G255">
        <f>Price!D255</f>
        <v>5175.54</v>
      </c>
      <c r="H255" t="b">
        <f>AND(Price!D255=Trendlines!D255,Price!D255=ZigZag!D255,Price!D255=Pinbar!D255,Price!D255=SSA!D255)</f>
        <v>1</v>
      </c>
      <c r="J255" t="b">
        <f t="shared" si="3"/>
        <v>1</v>
      </c>
    </row>
    <row r="256" spans="1:10" x14ac:dyDescent="0.55000000000000004">
      <c r="A256">
        <f>Price!L256</f>
        <v>1772104800</v>
      </c>
      <c r="B256" t="b">
        <f>AND(Price!L256=Trendlines!Q256,Price!L256=ZigZag!K256,Price!L256=Dual_Tema!J256,Price!L256=Pinbar!I256,Price!L256=SSA!J256)</f>
        <v>1</v>
      </c>
      <c r="C256" t="str">
        <f>Price!B256</f>
        <v>XAUUSD</v>
      </c>
      <c r="D256" t="b">
        <f>AND(Price!B256=Trendlines!B256,Price!B256=ZigZag!B256,Price!B256=Dual_Tema!B256,Price!B256=Pinbar!B256,Price!B256=SSA!B256)</f>
        <v>1</v>
      </c>
      <c r="E256" t="str">
        <f>Price!C256</f>
        <v>M5</v>
      </c>
      <c r="F256" t="b">
        <f>AND(Price!C256=Trendlines!C256,Price!C256=ZigZag!C256,Price!C256=Dual_Tema!C256,Price!C256=Pinbar!C256,Price!C256=SSA!C256)</f>
        <v>1</v>
      </c>
      <c r="G256">
        <f>Price!D256</f>
        <v>5171.7</v>
      </c>
      <c r="H256" t="b">
        <f>AND(Price!D256=Trendlines!D256,Price!D256=ZigZag!D256,Price!D256=Pinbar!D256,Price!D256=SSA!D256)</f>
        <v>1</v>
      </c>
      <c r="J256" t="b">
        <f t="shared" si="3"/>
        <v>1</v>
      </c>
    </row>
    <row r="257" spans="1:10" x14ac:dyDescent="0.55000000000000004">
      <c r="A257">
        <f>Price!L257</f>
        <v>1772105100</v>
      </c>
      <c r="B257" t="b">
        <f>AND(Price!L257=Trendlines!Q257,Price!L257=ZigZag!K257,Price!L257=Dual_Tema!J257,Price!L257=Pinbar!I257,Price!L257=SSA!J257)</f>
        <v>1</v>
      </c>
      <c r="C257" t="str">
        <f>Price!B257</f>
        <v>XAUUSD</v>
      </c>
      <c r="D257" t="b">
        <f>AND(Price!B257=Trendlines!B257,Price!B257=ZigZag!B257,Price!B257=Dual_Tema!B257,Price!B257=Pinbar!B257,Price!B257=SSA!B257)</f>
        <v>1</v>
      </c>
      <c r="E257" t="str">
        <f>Price!C257</f>
        <v>M5</v>
      </c>
      <c r="F257" t="b">
        <f>AND(Price!C257=Trendlines!C257,Price!C257=ZigZag!C257,Price!C257=Dual_Tema!C257,Price!C257=Pinbar!C257,Price!C257=SSA!C257)</f>
        <v>1</v>
      </c>
      <c r="G257">
        <f>Price!D257</f>
        <v>5171.88</v>
      </c>
      <c r="H257" t="b">
        <f>AND(Price!D257=Trendlines!D257,Price!D257=ZigZag!D257,Price!D257=Pinbar!D257,Price!D257=SSA!D257)</f>
        <v>1</v>
      </c>
      <c r="J257" t="b">
        <f t="shared" si="3"/>
        <v>1</v>
      </c>
    </row>
    <row r="258" spans="1:10" x14ac:dyDescent="0.55000000000000004">
      <c r="A258">
        <f>Price!L258</f>
        <v>1772105400</v>
      </c>
      <c r="B258" t="b">
        <f>AND(Price!L258=Trendlines!Q258,Price!L258=ZigZag!K258,Price!L258=Dual_Tema!J258,Price!L258=Pinbar!I258,Price!L258=SSA!J258)</f>
        <v>1</v>
      </c>
      <c r="C258" t="str">
        <f>Price!B258</f>
        <v>XAUUSD</v>
      </c>
      <c r="D258" t="b">
        <f>AND(Price!B258=Trendlines!B258,Price!B258=ZigZag!B258,Price!B258=Dual_Tema!B258,Price!B258=Pinbar!B258,Price!B258=SSA!B258)</f>
        <v>1</v>
      </c>
      <c r="E258" t="str">
        <f>Price!C258</f>
        <v>M5</v>
      </c>
      <c r="F258" t="b">
        <f>AND(Price!C258=Trendlines!C258,Price!C258=ZigZag!C258,Price!C258=Dual_Tema!C258,Price!C258=Pinbar!C258,Price!C258=SSA!C258)</f>
        <v>1</v>
      </c>
      <c r="G258">
        <f>Price!D258</f>
        <v>5173.38</v>
      </c>
      <c r="H258" t="b">
        <f>AND(Price!D258=Trendlines!D258,Price!D258=ZigZag!D258,Price!D258=Pinbar!D258,Price!D258=SSA!D258)</f>
        <v>1</v>
      </c>
      <c r="J258" t="b">
        <f t="shared" si="3"/>
        <v>1</v>
      </c>
    </row>
    <row r="259" spans="1:10" x14ac:dyDescent="0.55000000000000004">
      <c r="A259">
        <f>Price!L259</f>
        <v>1772105700</v>
      </c>
      <c r="B259" t="b">
        <f>AND(Price!L259=Trendlines!Q259,Price!L259=ZigZag!K259,Price!L259=Dual_Tema!J259,Price!L259=Pinbar!I259,Price!L259=SSA!J259)</f>
        <v>1</v>
      </c>
      <c r="C259" t="str">
        <f>Price!B259</f>
        <v>XAUUSD</v>
      </c>
      <c r="D259" t="b">
        <f>AND(Price!B259=Trendlines!B259,Price!B259=ZigZag!B259,Price!B259=Dual_Tema!B259,Price!B259=Pinbar!B259,Price!B259=SSA!B259)</f>
        <v>1</v>
      </c>
      <c r="E259" t="str">
        <f>Price!C259</f>
        <v>M5</v>
      </c>
      <c r="F259" t="b">
        <f>AND(Price!C259=Trendlines!C259,Price!C259=ZigZag!C259,Price!C259=Dual_Tema!C259,Price!C259=Pinbar!C259,Price!C259=SSA!C259)</f>
        <v>1</v>
      </c>
      <c r="G259">
        <f>Price!D259</f>
        <v>5173.54</v>
      </c>
      <c r="H259" t="b">
        <f>AND(Price!D259=Trendlines!D259,Price!D259=ZigZag!D259,Price!D259=Pinbar!D259,Price!D259=SSA!D259)</f>
        <v>1</v>
      </c>
      <c r="J259" t="b">
        <f t="shared" ref="J259:J322" si="4">AND(B259=TRUE,D259=TRUE,F259=TRUE,H259=TRUE)</f>
        <v>1</v>
      </c>
    </row>
    <row r="260" spans="1:10" x14ac:dyDescent="0.55000000000000004">
      <c r="A260">
        <f>Price!L260</f>
        <v>1772106000</v>
      </c>
      <c r="B260" t="b">
        <f>AND(Price!L260=Trendlines!Q260,Price!L260=ZigZag!K260,Price!L260=Dual_Tema!J260,Price!L260=Pinbar!I260,Price!L260=SSA!J260)</f>
        <v>1</v>
      </c>
      <c r="C260" t="str">
        <f>Price!B260</f>
        <v>XAUUSD</v>
      </c>
      <c r="D260" t="b">
        <f>AND(Price!B260=Trendlines!B260,Price!B260=ZigZag!B260,Price!B260=Dual_Tema!B260,Price!B260=Pinbar!B260,Price!B260=SSA!B260)</f>
        <v>1</v>
      </c>
      <c r="E260" t="str">
        <f>Price!C260</f>
        <v>M5</v>
      </c>
      <c r="F260" t="b">
        <f>AND(Price!C260=Trendlines!C260,Price!C260=ZigZag!C260,Price!C260=Dual_Tema!C260,Price!C260=Pinbar!C260,Price!C260=SSA!C260)</f>
        <v>1</v>
      </c>
      <c r="G260">
        <f>Price!D260</f>
        <v>5174.68</v>
      </c>
      <c r="H260" t="b">
        <f>AND(Price!D260=Trendlines!D260,Price!D260=ZigZag!D260,Price!D260=Pinbar!D260,Price!D260=SSA!D260)</f>
        <v>1</v>
      </c>
      <c r="J260" t="b">
        <f t="shared" si="4"/>
        <v>1</v>
      </c>
    </row>
    <row r="261" spans="1:10" x14ac:dyDescent="0.55000000000000004">
      <c r="A261">
        <f>Price!L261</f>
        <v>1772106300</v>
      </c>
      <c r="B261" t="b">
        <f>AND(Price!L261=Trendlines!Q261,Price!L261=ZigZag!K261,Price!L261=Dual_Tema!J261,Price!L261=Pinbar!I261,Price!L261=SSA!J261)</f>
        <v>1</v>
      </c>
      <c r="C261" t="str">
        <f>Price!B261</f>
        <v>XAUUSD</v>
      </c>
      <c r="D261" t="b">
        <f>AND(Price!B261=Trendlines!B261,Price!B261=ZigZag!B261,Price!B261=Dual_Tema!B261,Price!B261=Pinbar!B261,Price!B261=SSA!B261)</f>
        <v>1</v>
      </c>
      <c r="E261" t="str">
        <f>Price!C261</f>
        <v>M5</v>
      </c>
      <c r="F261" t="b">
        <f>AND(Price!C261=Trendlines!C261,Price!C261=ZigZag!C261,Price!C261=Dual_Tema!C261,Price!C261=Pinbar!C261,Price!C261=SSA!C261)</f>
        <v>1</v>
      </c>
      <c r="G261">
        <f>Price!D261</f>
        <v>5171.3999999999996</v>
      </c>
      <c r="H261" t="b">
        <f>AND(Price!D261=Trendlines!D261,Price!D261=ZigZag!D261,Price!D261=Pinbar!D261,Price!D261=SSA!D261)</f>
        <v>1</v>
      </c>
      <c r="J261" t="b">
        <f t="shared" si="4"/>
        <v>1</v>
      </c>
    </row>
    <row r="262" spans="1:10" x14ac:dyDescent="0.55000000000000004">
      <c r="A262">
        <f>Price!L262</f>
        <v>1772106600</v>
      </c>
      <c r="B262" t="b">
        <f>AND(Price!L262=Trendlines!Q262,Price!L262=ZigZag!K262,Price!L262=Dual_Tema!J262,Price!L262=Pinbar!I262,Price!L262=SSA!J262)</f>
        <v>1</v>
      </c>
      <c r="C262" t="str">
        <f>Price!B262</f>
        <v>XAUUSD</v>
      </c>
      <c r="D262" t="b">
        <f>AND(Price!B262=Trendlines!B262,Price!B262=ZigZag!B262,Price!B262=Dual_Tema!B262,Price!B262=Pinbar!B262,Price!B262=SSA!B262)</f>
        <v>1</v>
      </c>
      <c r="E262" t="str">
        <f>Price!C262</f>
        <v>M5</v>
      </c>
      <c r="F262" t="b">
        <f>AND(Price!C262=Trendlines!C262,Price!C262=ZigZag!C262,Price!C262=Dual_Tema!C262,Price!C262=Pinbar!C262,Price!C262=SSA!C262)</f>
        <v>1</v>
      </c>
      <c r="G262">
        <f>Price!D262</f>
        <v>5163.51</v>
      </c>
      <c r="H262" t="b">
        <f>AND(Price!D262=Trendlines!D262,Price!D262=ZigZag!D262,Price!D262=Pinbar!D262,Price!D262=SSA!D262)</f>
        <v>1</v>
      </c>
      <c r="J262" t="b">
        <f t="shared" si="4"/>
        <v>1</v>
      </c>
    </row>
    <row r="263" spans="1:10" x14ac:dyDescent="0.55000000000000004">
      <c r="A263">
        <f>Price!L263</f>
        <v>1772106900</v>
      </c>
      <c r="B263" t="b">
        <f>AND(Price!L263=Trendlines!Q263,Price!L263=ZigZag!K263,Price!L263=Dual_Tema!J263,Price!L263=Pinbar!I263,Price!L263=SSA!J263)</f>
        <v>1</v>
      </c>
      <c r="C263" t="str">
        <f>Price!B263</f>
        <v>XAUUSD</v>
      </c>
      <c r="D263" t="b">
        <f>AND(Price!B263=Trendlines!B263,Price!B263=ZigZag!B263,Price!B263=Dual_Tema!B263,Price!B263=Pinbar!B263,Price!B263=SSA!B263)</f>
        <v>1</v>
      </c>
      <c r="E263" t="str">
        <f>Price!C263</f>
        <v>M5</v>
      </c>
      <c r="F263" t="b">
        <f>AND(Price!C263=Trendlines!C263,Price!C263=ZigZag!C263,Price!C263=Dual_Tema!C263,Price!C263=Pinbar!C263,Price!C263=SSA!C263)</f>
        <v>1</v>
      </c>
      <c r="G263">
        <f>Price!D263</f>
        <v>5164.71</v>
      </c>
      <c r="H263" t="b">
        <f>AND(Price!D263=Trendlines!D263,Price!D263=ZigZag!D263,Price!D263=Pinbar!D263,Price!D263=SSA!D263)</f>
        <v>1</v>
      </c>
      <c r="J263" t="b">
        <f t="shared" si="4"/>
        <v>1</v>
      </c>
    </row>
    <row r="264" spans="1:10" x14ac:dyDescent="0.55000000000000004">
      <c r="A264">
        <f>Price!L264</f>
        <v>1772107200</v>
      </c>
      <c r="B264" t="b">
        <f>AND(Price!L264=Trendlines!Q264,Price!L264=ZigZag!K264,Price!L264=Dual_Tema!J264,Price!L264=Pinbar!I264,Price!L264=SSA!J264)</f>
        <v>1</v>
      </c>
      <c r="C264" t="str">
        <f>Price!B264</f>
        <v>XAUUSD</v>
      </c>
      <c r="D264" t="b">
        <f>AND(Price!B264=Trendlines!B264,Price!B264=ZigZag!B264,Price!B264=Dual_Tema!B264,Price!B264=Pinbar!B264,Price!B264=SSA!B264)</f>
        <v>1</v>
      </c>
      <c r="E264" t="str">
        <f>Price!C264</f>
        <v>M5</v>
      </c>
      <c r="F264" t="b">
        <f>AND(Price!C264=Trendlines!C264,Price!C264=ZigZag!C264,Price!C264=Dual_Tema!C264,Price!C264=Pinbar!C264,Price!C264=SSA!C264)</f>
        <v>1</v>
      </c>
      <c r="G264">
        <f>Price!D264</f>
        <v>5165.67</v>
      </c>
      <c r="H264" t="b">
        <f>AND(Price!D264=Trendlines!D264,Price!D264=ZigZag!D264,Price!D264=Pinbar!D264,Price!D264=SSA!D264)</f>
        <v>1</v>
      </c>
      <c r="J264" t="b">
        <f t="shared" si="4"/>
        <v>1</v>
      </c>
    </row>
    <row r="265" spans="1:10" x14ac:dyDescent="0.55000000000000004">
      <c r="A265">
        <f>Price!L265</f>
        <v>1772107500</v>
      </c>
      <c r="B265" t="b">
        <f>AND(Price!L265=Trendlines!Q265,Price!L265=ZigZag!K265,Price!L265=Dual_Tema!J265,Price!L265=Pinbar!I265,Price!L265=SSA!J265)</f>
        <v>1</v>
      </c>
      <c r="C265" t="str">
        <f>Price!B265</f>
        <v>XAUUSD</v>
      </c>
      <c r="D265" t="b">
        <f>AND(Price!B265=Trendlines!B265,Price!B265=ZigZag!B265,Price!B265=Dual_Tema!B265,Price!B265=Pinbar!B265,Price!B265=SSA!B265)</f>
        <v>1</v>
      </c>
      <c r="E265" t="str">
        <f>Price!C265</f>
        <v>M5</v>
      </c>
      <c r="F265" t="b">
        <f>AND(Price!C265=Trendlines!C265,Price!C265=ZigZag!C265,Price!C265=Dual_Tema!C265,Price!C265=Pinbar!C265,Price!C265=SSA!C265)</f>
        <v>1</v>
      </c>
      <c r="G265">
        <f>Price!D265</f>
        <v>5169.1499999999996</v>
      </c>
      <c r="H265" t="b">
        <f>AND(Price!D265=Trendlines!D265,Price!D265=ZigZag!D265,Price!D265=Pinbar!D265,Price!D265=SSA!D265)</f>
        <v>1</v>
      </c>
      <c r="J265" t="b">
        <f t="shared" si="4"/>
        <v>1</v>
      </c>
    </row>
    <row r="266" spans="1:10" x14ac:dyDescent="0.55000000000000004">
      <c r="A266">
        <f>Price!L266</f>
        <v>1772107800</v>
      </c>
      <c r="B266" t="b">
        <f>AND(Price!L266=Trendlines!Q266,Price!L266=ZigZag!K266,Price!L266=Dual_Tema!J266,Price!L266=Pinbar!I266,Price!L266=SSA!J266)</f>
        <v>1</v>
      </c>
      <c r="C266" t="str">
        <f>Price!B266</f>
        <v>XAUUSD</v>
      </c>
      <c r="D266" t="b">
        <f>AND(Price!B266=Trendlines!B266,Price!B266=ZigZag!B266,Price!B266=Dual_Tema!B266,Price!B266=Pinbar!B266,Price!B266=SSA!B266)</f>
        <v>1</v>
      </c>
      <c r="E266" t="str">
        <f>Price!C266</f>
        <v>M5</v>
      </c>
      <c r="F266" t="b">
        <f>AND(Price!C266=Trendlines!C266,Price!C266=ZigZag!C266,Price!C266=Dual_Tema!C266,Price!C266=Pinbar!C266,Price!C266=SSA!C266)</f>
        <v>1</v>
      </c>
      <c r="G266">
        <f>Price!D266</f>
        <v>5168.46</v>
      </c>
      <c r="H266" t="b">
        <f>AND(Price!D266=Trendlines!D266,Price!D266=ZigZag!D266,Price!D266=Pinbar!D266,Price!D266=SSA!D266)</f>
        <v>1</v>
      </c>
      <c r="J266" t="b">
        <f t="shared" si="4"/>
        <v>1</v>
      </c>
    </row>
    <row r="267" spans="1:10" x14ac:dyDescent="0.55000000000000004">
      <c r="A267">
        <f>Price!L267</f>
        <v>1772108100</v>
      </c>
      <c r="B267" t="b">
        <f>AND(Price!L267=Trendlines!Q267,Price!L267=ZigZag!K267,Price!L267=Dual_Tema!J267,Price!L267=Pinbar!I267,Price!L267=SSA!J267)</f>
        <v>1</v>
      </c>
      <c r="C267" t="str">
        <f>Price!B267</f>
        <v>XAUUSD</v>
      </c>
      <c r="D267" t="b">
        <f>AND(Price!B267=Trendlines!B267,Price!B267=ZigZag!B267,Price!B267=Dual_Tema!B267,Price!B267=Pinbar!B267,Price!B267=SSA!B267)</f>
        <v>1</v>
      </c>
      <c r="E267" t="str">
        <f>Price!C267</f>
        <v>M5</v>
      </c>
      <c r="F267" t="b">
        <f>AND(Price!C267=Trendlines!C267,Price!C267=ZigZag!C267,Price!C267=Dual_Tema!C267,Price!C267=Pinbar!C267,Price!C267=SSA!C267)</f>
        <v>1</v>
      </c>
      <c r="G267">
        <f>Price!D267</f>
        <v>5172.18</v>
      </c>
      <c r="H267" t="b">
        <f>AND(Price!D267=Trendlines!D267,Price!D267=ZigZag!D267,Price!D267=Pinbar!D267,Price!D267=SSA!D267)</f>
        <v>1</v>
      </c>
      <c r="J267" t="b">
        <f t="shared" si="4"/>
        <v>1</v>
      </c>
    </row>
    <row r="268" spans="1:10" x14ac:dyDescent="0.55000000000000004">
      <c r="A268">
        <f>Price!L268</f>
        <v>1772108400</v>
      </c>
      <c r="B268" t="b">
        <f>AND(Price!L268=Trendlines!Q268,Price!L268=ZigZag!K268,Price!L268=Dual_Tema!J268,Price!L268=Pinbar!I268,Price!L268=SSA!J268)</f>
        <v>1</v>
      </c>
      <c r="C268" t="str">
        <f>Price!B268</f>
        <v>XAUUSD</v>
      </c>
      <c r="D268" t="b">
        <f>AND(Price!B268=Trendlines!B268,Price!B268=ZigZag!B268,Price!B268=Dual_Tema!B268,Price!B268=Pinbar!B268,Price!B268=SSA!B268)</f>
        <v>1</v>
      </c>
      <c r="E268" t="str">
        <f>Price!C268</f>
        <v>M5</v>
      </c>
      <c r="F268" t="b">
        <f>AND(Price!C268=Trendlines!C268,Price!C268=ZigZag!C268,Price!C268=Dual_Tema!C268,Price!C268=Pinbar!C268,Price!C268=SSA!C268)</f>
        <v>1</v>
      </c>
      <c r="G268">
        <f>Price!D268</f>
        <v>5176.5200000000004</v>
      </c>
      <c r="H268" t="b">
        <f>AND(Price!D268=Trendlines!D268,Price!D268=ZigZag!D268,Price!D268=Pinbar!D268,Price!D268=SSA!D268)</f>
        <v>1</v>
      </c>
      <c r="J268" t="b">
        <f t="shared" si="4"/>
        <v>1</v>
      </c>
    </row>
    <row r="269" spans="1:10" x14ac:dyDescent="0.55000000000000004">
      <c r="A269">
        <f>Price!L269</f>
        <v>1772108700</v>
      </c>
      <c r="B269" t="b">
        <f>AND(Price!L269=Trendlines!Q269,Price!L269=ZigZag!K269,Price!L269=Dual_Tema!J269,Price!L269=Pinbar!I269,Price!L269=SSA!J269)</f>
        <v>1</v>
      </c>
      <c r="C269" t="str">
        <f>Price!B269</f>
        <v>XAUUSD</v>
      </c>
      <c r="D269" t="b">
        <f>AND(Price!B269=Trendlines!B269,Price!B269=ZigZag!B269,Price!B269=Dual_Tema!B269,Price!B269=Pinbar!B269,Price!B269=SSA!B269)</f>
        <v>1</v>
      </c>
      <c r="E269" t="str">
        <f>Price!C269</f>
        <v>M5</v>
      </c>
      <c r="F269" t="b">
        <f>AND(Price!C269=Trendlines!C269,Price!C269=ZigZag!C269,Price!C269=Dual_Tema!C269,Price!C269=Pinbar!C269,Price!C269=SSA!C269)</f>
        <v>1</v>
      </c>
      <c r="G269">
        <f>Price!D269</f>
        <v>5178.54</v>
      </c>
      <c r="H269" t="b">
        <f>AND(Price!D269=Trendlines!D269,Price!D269=ZigZag!D269,Price!D269=Pinbar!D269,Price!D269=SSA!D269)</f>
        <v>1</v>
      </c>
      <c r="J269" t="b">
        <f t="shared" si="4"/>
        <v>1</v>
      </c>
    </row>
    <row r="270" spans="1:10" x14ac:dyDescent="0.55000000000000004">
      <c r="A270">
        <f>Price!L270</f>
        <v>1772109000</v>
      </c>
      <c r="B270" t="b">
        <f>AND(Price!L270=Trendlines!Q270,Price!L270=ZigZag!K270,Price!L270=Dual_Tema!J270,Price!L270=Pinbar!I270,Price!L270=SSA!J270)</f>
        <v>1</v>
      </c>
      <c r="C270" t="str">
        <f>Price!B270</f>
        <v>XAUUSD</v>
      </c>
      <c r="D270" t="b">
        <f>AND(Price!B270=Trendlines!B270,Price!B270=ZigZag!B270,Price!B270=Dual_Tema!B270,Price!B270=Pinbar!B270,Price!B270=SSA!B270)</f>
        <v>1</v>
      </c>
      <c r="E270" t="str">
        <f>Price!C270</f>
        <v>M5</v>
      </c>
      <c r="F270" t="b">
        <f>AND(Price!C270=Trendlines!C270,Price!C270=ZigZag!C270,Price!C270=Dual_Tema!C270,Price!C270=Pinbar!C270,Price!C270=SSA!C270)</f>
        <v>1</v>
      </c>
      <c r="G270">
        <f>Price!D270</f>
        <v>5183.1000000000004</v>
      </c>
      <c r="H270" t="b">
        <f>AND(Price!D270=Trendlines!D270,Price!D270=ZigZag!D270,Price!D270=Pinbar!D270,Price!D270=SSA!D270)</f>
        <v>1</v>
      </c>
      <c r="J270" t="b">
        <f t="shared" si="4"/>
        <v>1</v>
      </c>
    </row>
    <row r="271" spans="1:10" x14ac:dyDescent="0.55000000000000004">
      <c r="A271">
        <f>Price!L271</f>
        <v>1772109300</v>
      </c>
      <c r="B271" t="b">
        <f>AND(Price!L271=Trendlines!Q271,Price!L271=ZigZag!K271,Price!L271=Dual_Tema!J271,Price!L271=Pinbar!I271,Price!L271=SSA!J271)</f>
        <v>1</v>
      </c>
      <c r="C271" t="str">
        <f>Price!B271</f>
        <v>XAUUSD</v>
      </c>
      <c r="D271" t="b">
        <f>AND(Price!B271=Trendlines!B271,Price!B271=ZigZag!B271,Price!B271=Dual_Tema!B271,Price!B271=Pinbar!B271,Price!B271=SSA!B271)</f>
        <v>1</v>
      </c>
      <c r="E271" t="str">
        <f>Price!C271</f>
        <v>M5</v>
      </c>
      <c r="F271" t="b">
        <f>AND(Price!C271=Trendlines!C271,Price!C271=ZigZag!C271,Price!C271=Dual_Tema!C271,Price!C271=Pinbar!C271,Price!C271=SSA!C271)</f>
        <v>1</v>
      </c>
      <c r="G271">
        <f>Price!D271</f>
        <v>5182.34</v>
      </c>
      <c r="H271" t="b">
        <f>AND(Price!D271=Trendlines!D271,Price!D271=ZigZag!D271,Price!D271=Pinbar!D271,Price!D271=SSA!D271)</f>
        <v>1</v>
      </c>
      <c r="J271" t="b">
        <f t="shared" si="4"/>
        <v>1</v>
      </c>
    </row>
    <row r="272" spans="1:10" x14ac:dyDescent="0.55000000000000004">
      <c r="A272">
        <f>Price!L272</f>
        <v>1772109600</v>
      </c>
      <c r="B272" t="b">
        <f>AND(Price!L272=Trendlines!Q272,Price!L272=ZigZag!K272,Price!L272=Dual_Tema!J272,Price!L272=Pinbar!I272,Price!L272=SSA!J272)</f>
        <v>1</v>
      </c>
      <c r="C272" t="str">
        <f>Price!B272</f>
        <v>XAUUSD</v>
      </c>
      <c r="D272" t="b">
        <f>AND(Price!B272=Trendlines!B272,Price!B272=ZigZag!B272,Price!B272=Dual_Tema!B272,Price!B272=Pinbar!B272,Price!B272=SSA!B272)</f>
        <v>1</v>
      </c>
      <c r="E272" t="str">
        <f>Price!C272</f>
        <v>M5</v>
      </c>
      <c r="F272" t="b">
        <f>AND(Price!C272=Trendlines!C272,Price!C272=ZigZag!C272,Price!C272=Dual_Tema!C272,Price!C272=Pinbar!C272,Price!C272=SSA!C272)</f>
        <v>1</v>
      </c>
      <c r="G272">
        <f>Price!D272</f>
        <v>5187.5200000000004</v>
      </c>
      <c r="H272" t="b">
        <f>AND(Price!D272=Trendlines!D272,Price!D272=ZigZag!D272,Price!D272=Pinbar!D272,Price!D272=SSA!D272)</f>
        <v>1</v>
      </c>
      <c r="J272" t="b">
        <f t="shared" si="4"/>
        <v>1</v>
      </c>
    </row>
    <row r="273" spans="1:10" x14ac:dyDescent="0.55000000000000004">
      <c r="A273">
        <f>Price!L273</f>
        <v>1772109900</v>
      </c>
      <c r="B273" t="b">
        <f>AND(Price!L273=Trendlines!Q273,Price!L273=ZigZag!K273,Price!L273=Dual_Tema!J273,Price!L273=Pinbar!I273,Price!L273=SSA!J273)</f>
        <v>1</v>
      </c>
      <c r="C273" t="str">
        <f>Price!B273</f>
        <v>XAUUSD</v>
      </c>
      <c r="D273" t="b">
        <f>AND(Price!B273=Trendlines!B273,Price!B273=ZigZag!B273,Price!B273=Dual_Tema!B273,Price!B273=Pinbar!B273,Price!B273=SSA!B273)</f>
        <v>1</v>
      </c>
      <c r="E273" t="str">
        <f>Price!C273</f>
        <v>M5</v>
      </c>
      <c r="F273" t="b">
        <f>AND(Price!C273=Trendlines!C273,Price!C273=ZigZag!C273,Price!C273=Dual_Tema!C273,Price!C273=Pinbar!C273,Price!C273=SSA!C273)</f>
        <v>1</v>
      </c>
      <c r="G273">
        <f>Price!D273</f>
        <v>5181.29</v>
      </c>
      <c r="H273" t="b">
        <f>AND(Price!D273=Trendlines!D273,Price!D273=ZigZag!D273,Price!D273=Pinbar!D273,Price!D273=SSA!D273)</f>
        <v>1</v>
      </c>
      <c r="J273" t="b">
        <f t="shared" si="4"/>
        <v>1</v>
      </c>
    </row>
    <row r="274" spans="1:10" x14ac:dyDescent="0.55000000000000004">
      <c r="A274">
        <f>Price!L274</f>
        <v>1772110200</v>
      </c>
      <c r="B274" t="b">
        <f>AND(Price!L274=Trendlines!Q274,Price!L274=ZigZag!K274,Price!L274=Dual_Tema!J274,Price!L274=Pinbar!I274,Price!L274=SSA!J274)</f>
        <v>1</v>
      </c>
      <c r="C274" t="str">
        <f>Price!B274</f>
        <v>XAUUSD</v>
      </c>
      <c r="D274" t="b">
        <f>AND(Price!B274=Trendlines!B274,Price!B274=ZigZag!B274,Price!B274=Dual_Tema!B274,Price!B274=Pinbar!B274,Price!B274=SSA!B274)</f>
        <v>1</v>
      </c>
      <c r="E274" t="str">
        <f>Price!C274</f>
        <v>M5</v>
      </c>
      <c r="F274" t="b">
        <f>AND(Price!C274=Trendlines!C274,Price!C274=ZigZag!C274,Price!C274=Dual_Tema!C274,Price!C274=Pinbar!C274,Price!C274=SSA!C274)</f>
        <v>1</v>
      </c>
      <c r="G274">
        <f>Price!D274</f>
        <v>5181.25</v>
      </c>
      <c r="H274" t="b">
        <f>AND(Price!D274=Trendlines!D274,Price!D274=ZigZag!D274,Price!D274=Pinbar!D274,Price!D274=SSA!D274)</f>
        <v>1</v>
      </c>
      <c r="J274" t="b">
        <f t="shared" si="4"/>
        <v>1</v>
      </c>
    </row>
    <row r="275" spans="1:10" x14ac:dyDescent="0.55000000000000004">
      <c r="A275">
        <f>Price!L275</f>
        <v>1772110500</v>
      </c>
      <c r="B275" t="b">
        <f>AND(Price!L275=Trendlines!Q275,Price!L275=ZigZag!K275,Price!L275=Dual_Tema!J275,Price!L275=Pinbar!I275,Price!L275=SSA!J275)</f>
        <v>1</v>
      </c>
      <c r="C275" t="str">
        <f>Price!B275</f>
        <v>XAUUSD</v>
      </c>
      <c r="D275" t="b">
        <f>AND(Price!B275=Trendlines!B275,Price!B275=ZigZag!B275,Price!B275=Dual_Tema!B275,Price!B275=Pinbar!B275,Price!B275=SSA!B275)</f>
        <v>1</v>
      </c>
      <c r="E275" t="str">
        <f>Price!C275</f>
        <v>M5</v>
      </c>
      <c r="F275" t="b">
        <f>AND(Price!C275=Trendlines!C275,Price!C275=ZigZag!C275,Price!C275=Dual_Tema!C275,Price!C275=Pinbar!C275,Price!C275=SSA!C275)</f>
        <v>1</v>
      </c>
      <c r="G275">
        <f>Price!D275</f>
        <v>5183.8500000000004</v>
      </c>
      <c r="H275" t="b">
        <f>AND(Price!D275=Trendlines!D275,Price!D275=ZigZag!D275,Price!D275=Pinbar!D275,Price!D275=SSA!D275)</f>
        <v>1</v>
      </c>
      <c r="J275" t="b">
        <f t="shared" si="4"/>
        <v>1</v>
      </c>
    </row>
    <row r="276" spans="1:10" x14ac:dyDescent="0.55000000000000004">
      <c r="A276">
        <f>Price!L276</f>
        <v>1772110800</v>
      </c>
      <c r="B276" t="b">
        <f>AND(Price!L276=Trendlines!Q276,Price!L276=ZigZag!K276,Price!L276=Dual_Tema!J276,Price!L276=Pinbar!I276,Price!L276=SSA!J276)</f>
        <v>1</v>
      </c>
      <c r="C276" t="str">
        <f>Price!B276</f>
        <v>XAUUSD</v>
      </c>
      <c r="D276" t="b">
        <f>AND(Price!B276=Trendlines!B276,Price!B276=ZigZag!B276,Price!B276=Dual_Tema!B276,Price!B276=Pinbar!B276,Price!B276=SSA!B276)</f>
        <v>1</v>
      </c>
      <c r="E276" t="str">
        <f>Price!C276</f>
        <v>M5</v>
      </c>
      <c r="F276" t="b">
        <f>AND(Price!C276=Trendlines!C276,Price!C276=ZigZag!C276,Price!C276=Dual_Tema!C276,Price!C276=Pinbar!C276,Price!C276=SSA!C276)</f>
        <v>1</v>
      </c>
      <c r="G276">
        <f>Price!D276</f>
        <v>5175.76</v>
      </c>
      <c r="H276" t="b">
        <f>AND(Price!D276=Trendlines!D276,Price!D276=ZigZag!D276,Price!D276=Pinbar!D276,Price!D276=SSA!D276)</f>
        <v>1</v>
      </c>
      <c r="J276" t="b">
        <f t="shared" si="4"/>
        <v>1</v>
      </c>
    </row>
    <row r="277" spans="1:10" x14ac:dyDescent="0.55000000000000004">
      <c r="A277">
        <f>Price!L277</f>
        <v>1772111100</v>
      </c>
      <c r="B277" t="b">
        <f>AND(Price!L277=Trendlines!Q277,Price!L277=ZigZag!K277,Price!L277=Dual_Tema!J277,Price!L277=Pinbar!I277,Price!L277=SSA!J277)</f>
        <v>1</v>
      </c>
      <c r="C277" t="str">
        <f>Price!B277</f>
        <v>XAUUSD</v>
      </c>
      <c r="D277" t="b">
        <f>AND(Price!B277=Trendlines!B277,Price!B277=ZigZag!B277,Price!B277=Dual_Tema!B277,Price!B277=Pinbar!B277,Price!B277=SSA!B277)</f>
        <v>1</v>
      </c>
      <c r="E277" t="str">
        <f>Price!C277</f>
        <v>M5</v>
      </c>
      <c r="F277" t="b">
        <f>AND(Price!C277=Trendlines!C277,Price!C277=ZigZag!C277,Price!C277=Dual_Tema!C277,Price!C277=Pinbar!C277,Price!C277=SSA!C277)</f>
        <v>1</v>
      </c>
      <c r="G277">
        <f>Price!D277</f>
        <v>5172.5</v>
      </c>
      <c r="H277" t="b">
        <f>AND(Price!D277=Trendlines!D277,Price!D277=ZigZag!D277,Price!D277=Pinbar!D277,Price!D277=SSA!D277)</f>
        <v>1</v>
      </c>
      <c r="J277" t="b">
        <f t="shared" si="4"/>
        <v>1</v>
      </c>
    </row>
    <row r="278" spans="1:10" x14ac:dyDescent="0.55000000000000004">
      <c r="A278">
        <f>Price!L278</f>
        <v>1772111400</v>
      </c>
      <c r="B278" t="b">
        <f>AND(Price!L278=Trendlines!Q278,Price!L278=ZigZag!K278,Price!L278=Dual_Tema!J278,Price!L278=Pinbar!I278,Price!L278=SSA!J278)</f>
        <v>1</v>
      </c>
      <c r="C278" t="str">
        <f>Price!B278</f>
        <v>XAUUSD</v>
      </c>
      <c r="D278" t="b">
        <f>AND(Price!B278=Trendlines!B278,Price!B278=ZigZag!B278,Price!B278=Dual_Tema!B278,Price!B278=Pinbar!B278,Price!B278=SSA!B278)</f>
        <v>1</v>
      </c>
      <c r="E278" t="str">
        <f>Price!C278</f>
        <v>M5</v>
      </c>
      <c r="F278" t="b">
        <f>AND(Price!C278=Trendlines!C278,Price!C278=ZigZag!C278,Price!C278=Dual_Tema!C278,Price!C278=Pinbar!C278,Price!C278=SSA!C278)</f>
        <v>1</v>
      </c>
      <c r="G278">
        <f>Price!D278</f>
        <v>5174</v>
      </c>
      <c r="H278" t="b">
        <f>AND(Price!D278=Trendlines!D278,Price!D278=ZigZag!D278,Price!D278=Pinbar!D278,Price!D278=SSA!D278)</f>
        <v>1</v>
      </c>
      <c r="J278" t="b">
        <f t="shared" si="4"/>
        <v>1</v>
      </c>
    </row>
    <row r="279" spans="1:10" x14ac:dyDescent="0.55000000000000004">
      <c r="A279">
        <f>Price!L279</f>
        <v>1772111700</v>
      </c>
      <c r="B279" t="b">
        <f>AND(Price!L279=Trendlines!Q279,Price!L279=ZigZag!K279,Price!L279=Dual_Tema!J279,Price!L279=Pinbar!I279,Price!L279=SSA!J279)</f>
        <v>1</v>
      </c>
      <c r="C279" t="str">
        <f>Price!B279</f>
        <v>XAUUSD</v>
      </c>
      <c r="D279" t="b">
        <f>AND(Price!B279=Trendlines!B279,Price!B279=ZigZag!B279,Price!B279=Dual_Tema!B279,Price!B279=Pinbar!B279,Price!B279=SSA!B279)</f>
        <v>1</v>
      </c>
      <c r="E279" t="str">
        <f>Price!C279</f>
        <v>M5</v>
      </c>
      <c r="F279" t="b">
        <f>AND(Price!C279=Trendlines!C279,Price!C279=ZigZag!C279,Price!C279=Dual_Tema!C279,Price!C279=Pinbar!C279,Price!C279=SSA!C279)</f>
        <v>1</v>
      </c>
      <c r="G279">
        <f>Price!D279</f>
        <v>5171.6499999999996</v>
      </c>
      <c r="H279" t="b">
        <f>AND(Price!D279=Trendlines!D279,Price!D279=ZigZag!D279,Price!D279=Pinbar!D279,Price!D279=SSA!D279)</f>
        <v>1</v>
      </c>
      <c r="J279" t="b">
        <f t="shared" si="4"/>
        <v>1</v>
      </c>
    </row>
    <row r="280" spans="1:10" x14ac:dyDescent="0.55000000000000004">
      <c r="A280">
        <f>Price!L280</f>
        <v>1772112000</v>
      </c>
      <c r="B280" t="b">
        <f>AND(Price!L280=Trendlines!Q280,Price!L280=ZigZag!K280,Price!L280=Dual_Tema!J280,Price!L280=Pinbar!I280,Price!L280=SSA!J280)</f>
        <v>1</v>
      </c>
      <c r="C280" t="str">
        <f>Price!B280</f>
        <v>XAUUSD</v>
      </c>
      <c r="D280" t="b">
        <f>AND(Price!B280=Trendlines!B280,Price!B280=ZigZag!B280,Price!B280=Dual_Tema!B280,Price!B280=Pinbar!B280,Price!B280=SSA!B280)</f>
        <v>1</v>
      </c>
      <c r="E280" t="str">
        <f>Price!C280</f>
        <v>M5</v>
      </c>
      <c r="F280" t="b">
        <f>AND(Price!C280=Trendlines!C280,Price!C280=ZigZag!C280,Price!C280=Dual_Tema!C280,Price!C280=Pinbar!C280,Price!C280=SSA!C280)</f>
        <v>1</v>
      </c>
      <c r="G280">
        <f>Price!D280</f>
        <v>5178.12</v>
      </c>
      <c r="H280" t="b">
        <f>AND(Price!D280=Trendlines!D280,Price!D280=ZigZag!D280,Price!D280=Pinbar!D280,Price!D280=SSA!D280)</f>
        <v>1</v>
      </c>
      <c r="J280" t="b">
        <f t="shared" si="4"/>
        <v>1</v>
      </c>
    </row>
    <row r="281" spans="1:10" x14ac:dyDescent="0.55000000000000004">
      <c r="A281">
        <f>Price!L281</f>
        <v>1772112300</v>
      </c>
      <c r="B281" t="b">
        <f>AND(Price!L281=Trendlines!Q281,Price!L281=ZigZag!K281,Price!L281=Dual_Tema!J281,Price!L281=Pinbar!I281,Price!L281=SSA!J281)</f>
        <v>1</v>
      </c>
      <c r="C281" t="str">
        <f>Price!B281</f>
        <v>XAUUSD</v>
      </c>
      <c r="D281" t="b">
        <f>AND(Price!B281=Trendlines!B281,Price!B281=ZigZag!B281,Price!B281=Dual_Tema!B281,Price!B281=Pinbar!B281,Price!B281=SSA!B281)</f>
        <v>1</v>
      </c>
      <c r="E281" t="str">
        <f>Price!C281</f>
        <v>M5</v>
      </c>
      <c r="F281" t="b">
        <f>AND(Price!C281=Trendlines!C281,Price!C281=ZigZag!C281,Price!C281=Dual_Tema!C281,Price!C281=Pinbar!C281,Price!C281=SSA!C281)</f>
        <v>1</v>
      </c>
      <c r="G281">
        <f>Price!D281</f>
        <v>5174.76</v>
      </c>
      <c r="H281" t="b">
        <f>AND(Price!D281=Trendlines!D281,Price!D281=ZigZag!D281,Price!D281=Pinbar!D281,Price!D281=SSA!D281)</f>
        <v>1</v>
      </c>
      <c r="J281" t="b">
        <f t="shared" si="4"/>
        <v>1</v>
      </c>
    </row>
    <row r="282" spans="1:10" x14ac:dyDescent="0.55000000000000004">
      <c r="A282">
        <f>Price!L282</f>
        <v>1772112600</v>
      </c>
      <c r="B282" t="b">
        <f>AND(Price!L282=Trendlines!Q282,Price!L282=ZigZag!K282,Price!L282=Dual_Tema!J282,Price!L282=Pinbar!I282,Price!L282=SSA!J282)</f>
        <v>1</v>
      </c>
      <c r="C282" t="str">
        <f>Price!B282</f>
        <v>XAUUSD</v>
      </c>
      <c r="D282" t="b">
        <f>AND(Price!B282=Trendlines!B282,Price!B282=ZigZag!B282,Price!B282=Dual_Tema!B282,Price!B282=Pinbar!B282,Price!B282=SSA!B282)</f>
        <v>1</v>
      </c>
      <c r="E282" t="str">
        <f>Price!C282</f>
        <v>M5</v>
      </c>
      <c r="F282" t="b">
        <f>AND(Price!C282=Trendlines!C282,Price!C282=ZigZag!C282,Price!C282=Dual_Tema!C282,Price!C282=Pinbar!C282,Price!C282=SSA!C282)</f>
        <v>1</v>
      </c>
      <c r="G282">
        <f>Price!D282</f>
        <v>5174.3599999999997</v>
      </c>
      <c r="H282" t="b">
        <f>AND(Price!D282=Trendlines!D282,Price!D282=ZigZag!D282,Price!D282=Pinbar!D282,Price!D282=SSA!D282)</f>
        <v>1</v>
      </c>
      <c r="J282" t="b">
        <f t="shared" si="4"/>
        <v>1</v>
      </c>
    </row>
    <row r="283" spans="1:10" x14ac:dyDescent="0.55000000000000004">
      <c r="A283">
        <f>Price!L283</f>
        <v>1772112900</v>
      </c>
      <c r="B283" t="b">
        <f>AND(Price!L283=Trendlines!Q283,Price!L283=ZigZag!K283,Price!L283=Dual_Tema!J283,Price!L283=Pinbar!I283,Price!L283=SSA!J283)</f>
        <v>1</v>
      </c>
      <c r="C283" t="str">
        <f>Price!B283</f>
        <v>XAUUSD</v>
      </c>
      <c r="D283" t="b">
        <f>AND(Price!B283=Trendlines!B283,Price!B283=ZigZag!B283,Price!B283=Dual_Tema!B283,Price!B283=Pinbar!B283,Price!B283=SSA!B283)</f>
        <v>1</v>
      </c>
      <c r="E283" t="str">
        <f>Price!C283</f>
        <v>M5</v>
      </c>
      <c r="F283" t="b">
        <f>AND(Price!C283=Trendlines!C283,Price!C283=ZigZag!C283,Price!C283=Dual_Tema!C283,Price!C283=Pinbar!C283,Price!C283=SSA!C283)</f>
        <v>1</v>
      </c>
      <c r="G283">
        <f>Price!D283</f>
        <v>5173.6099999999997</v>
      </c>
      <c r="H283" t="b">
        <f>AND(Price!D283=Trendlines!D283,Price!D283=ZigZag!D283,Price!D283=Pinbar!D283,Price!D283=SSA!D283)</f>
        <v>1</v>
      </c>
      <c r="J283" t="b">
        <f t="shared" si="4"/>
        <v>1</v>
      </c>
    </row>
    <row r="284" spans="1:10" x14ac:dyDescent="0.55000000000000004">
      <c r="A284">
        <f>Price!L284</f>
        <v>1772113200</v>
      </c>
      <c r="B284" t="b">
        <f>AND(Price!L284=Trendlines!Q284,Price!L284=ZigZag!K284,Price!L284=Dual_Tema!J284,Price!L284=Pinbar!I284,Price!L284=SSA!J284)</f>
        <v>1</v>
      </c>
      <c r="C284" t="str">
        <f>Price!B284</f>
        <v>XAUUSD</v>
      </c>
      <c r="D284" t="b">
        <f>AND(Price!B284=Trendlines!B284,Price!B284=ZigZag!B284,Price!B284=Dual_Tema!B284,Price!B284=Pinbar!B284,Price!B284=SSA!B284)</f>
        <v>1</v>
      </c>
      <c r="E284" t="str">
        <f>Price!C284</f>
        <v>M5</v>
      </c>
      <c r="F284" t="b">
        <f>AND(Price!C284=Trendlines!C284,Price!C284=ZigZag!C284,Price!C284=Dual_Tema!C284,Price!C284=Pinbar!C284,Price!C284=SSA!C284)</f>
        <v>1</v>
      </c>
      <c r="G284">
        <f>Price!D284</f>
        <v>5165.1400000000003</v>
      </c>
      <c r="H284" t="b">
        <f>AND(Price!D284=Trendlines!D284,Price!D284=ZigZag!D284,Price!D284=Pinbar!D284,Price!D284=SSA!D284)</f>
        <v>1</v>
      </c>
      <c r="J284" t="b">
        <f t="shared" si="4"/>
        <v>1</v>
      </c>
    </row>
    <row r="285" spans="1:10" x14ac:dyDescent="0.55000000000000004">
      <c r="A285">
        <f>Price!L285</f>
        <v>1772113500</v>
      </c>
      <c r="B285" t="b">
        <f>AND(Price!L285=Trendlines!Q285,Price!L285=ZigZag!K285,Price!L285=Dual_Tema!J285,Price!L285=Pinbar!I285,Price!L285=SSA!J285)</f>
        <v>1</v>
      </c>
      <c r="C285" t="str">
        <f>Price!B285</f>
        <v>XAUUSD</v>
      </c>
      <c r="D285" t="b">
        <f>AND(Price!B285=Trendlines!B285,Price!B285=ZigZag!B285,Price!B285=Dual_Tema!B285,Price!B285=Pinbar!B285,Price!B285=SSA!B285)</f>
        <v>1</v>
      </c>
      <c r="E285" t="str">
        <f>Price!C285</f>
        <v>M5</v>
      </c>
      <c r="F285" t="b">
        <f>AND(Price!C285=Trendlines!C285,Price!C285=ZigZag!C285,Price!C285=Dual_Tema!C285,Price!C285=Pinbar!C285,Price!C285=SSA!C285)</f>
        <v>1</v>
      </c>
      <c r="G285">
        <f>Price!D285</f>
        <v>5168.76</v>
      </c>
      <c r="H285" t="b">
        <f>AND(Price!D285=Trendlines!D285,Price!D285=ZigZag!D285,Price!D285=Pinbar!D285,Price!D285=SSA!D285)</f>
        <v>1</v>
      </c>
      <c r="J285" t="b">
        <f t="shared" si="4"/>
        <v>1</v>
      </c>
    </row>
    <row r="286" spans="1:10" x14ac:dyDescent="0.55000000000000004">
      <c r="A286">
        <f>Price!L286</f>
        <v>1772113800</v>
      </c>
      <c r="B286" t="b">
        <f>AND(Price!L286=Trendlines!Q286,Price!L286=ZigZag!K286,Price!L286=Dual_Tema!J286,Price!L286=Pinbar!I286,Price!L286=SSA!J286)</f>
        <v>1</v>
      </c>
      <c r="C286" t="str">
        <f>Price!B286</f>
        <v>XAUUSD</v>
      </c>
      <c r="D286" t="b">
        <f>AND(Price!B286=Trendlines!B286,Price!B286=ZigZag!B286,Price!B286=Dual_Tema!B286,Price!B286=Pinbar!B286,Price!B286=SSA!B286)</f>
        <v>1</v>
      </c>
      <c r="E286" t="str">
        <f>Price!C286</f>
        <v>M5</v>
      </c>
      <c r="F286" t="b">
        <f>AND(Price!C286=Trendlines!C286,Price!C286=ZigZag!C286,Price!C286=Dual_Tema!C286,Price!C286=Pinbar!C286,Price!C286=SSA!C286)</f>
        <v>1</v>
      </c>
      <c r="G286">
        <f>Price!D286</f>
        <v>5170.8</v>
      </c>
      <c r="H286" t="b">
        <f>AND(Price!D286=Trendlines!D286,Price!D286=ZigZag!D286,Price!D286=Pinbar!D286,Price!D286=SSA!D286)</f>
        <v>1</v>
      </c>
      <c r="J286" t="b">
        <f t="shared" si="4"/>
        <v>1</v>
      </c>
    </row>
    <row r="287" spans="1:10" x14ac:dyDescent="0.55000000000000004">
      <c r="A287">
        <f>Price!L287</f>
        <v>1772114100</v>
      </c>
      <c r="B287" t="b">
        <f>AND(Price!L287=Trendlines!Q287,Price!L287=ZigZag!K287,Price!L287=Dual_Tema!J287,Price!L287=Pinbar!I287,Price!L287=SSA!J287)</f>
        <v>1</v>
      </c>
      <c r="C287" t="str">
        <f>Price!B287</f>
        <v>XAUUSD</v>
      </c>
      <c r="D287" t="b">
        <f>AND(Price!B287=Trendlines!B287,Price!B287=ZigZag!B287,Price!B287=Dual_Tema!B287,Price!B287=Pinbar!B287,Price!B287=SSA!B287)</f>
        <v>1</v>
      </c>
      <c r="E287" t="str">
        <f>Price!C287</f>
        <v>M5</v>
      </c>
      <c r="F287" t="b">
        <f>AND(Price!C287=Trendlines!C287,Price!C287=ZigZag!C287,Price!C287=Dual_Tema!C287,Price!C287=Pinbar!C287,Price!C287=SSA!C287)</f>
        <v>1</v>
      </c>
      <c r="G287">
        <f>Price!D287</f>
        <v>5166.3900000000003</v>
      </c>
      <c r="H287" t="b">
        <f>AND(Price!D287=Trendlines!D287,Price!D287=ZigZag!D287,Price!D287=Pinbar!D287,Price!D287=SSA!D287)</f>
        <v>1</v>
      </c>
      <c r="J287" t="b">
        <f t="shared" si="4"/>
        <v>1</v>
      </c>
    </row>
    <row r="288" spans="1:10" x14ac:dyDescent="0.55000000000000004">
      <c r="A288">
        <f>Price!L288</f>
        <v>1772114400</v>
      </c>
      <c r="B288" t="b">
        <f>AND(Price!L288=Trendlines!Q288,Price!L288=ZigZag!K288,Price!L288=Dual_Tema!J288,Price!L288=Pinbar!I288,Price!L288=SSA!J288)</f>
        <v>1</v>
      </c>
      <c r="C288" t="str">
        <f>Price!B288</f>
        <v>XAUUSD</v>
      </c>
      <c r="D288" t="b">
        <f>AND(Price!B288=Trendlines!B288,Price!B288=ZigZag!B288,Price!B288=Dual_Tema!B288,Price!B288=Pinbar!B288,Price!B288=SSA!B288)</f>
        <v>1</v>
      </c>
      <c r="E288" t="str">
        <f>Price!C288</f>
        <v>M5</v>
      </c>
      <c r="F288" t="b">
        <f>AND(Price!C288=Trendlines!C288,Price!C288=ZigZag!C288,Price!C288=Dual_Tema!C288,Price!C288=Pinbar!C288,Price!C288=SSA!C288)</f>
        <v>1</v>
      </c>
      <c r="G288">
        <f>Price!D288</f>
        <v>5166.0600000000004</v>
      </c>
      <c r="H288" t="b">
        <f>AND(Price!D288=Trendlines!D288,Price!D288=ZigZag!D288,Price!D288=Pinbar!D288,Price!D288=SSA!D288)</f>
        <v>1</v>
      </c>
      <c r="J288" t="b">
        <f t="shared" si="4"/>
        <v>1</v>
      </c>
    </row>
    <row r="289" spans="1:10" x14ac:dyDescent="0.55000000000000004">
      <c r="A289">
        <f>Price!L289</f>
        <v>1772114700</v>
      </c>
      <c r="B289" t="b">
        <f>AND(Price!L289=Trendlines!Q289,Price!L289=ZigZag!K289,Price!L289=Dual_Tema!J289,Price!L289=Pinbar!I289,Price!L289=SSA!J289)</f>
        <v>1</v>
      </c>
      <c r="C289" t="str">
        <f>Price!B289</f>
        <v>XAUUSD</v>
      </c>
      <c r="D289" t="b">
        <f>AND(Price!B289=Trendlines!B289,Price!B289=ZigZag!B289,Price!B289=Dual_Tema!B289,Price!B289=Pinbar!B289,Price!B289=SSA!B289)</f>
        <v>1</v>
      </c>
      <c r="E289" t="str">
        <f>Price!C289</f>
        <v>M5</v>
      </c>
      <c r="F289" t="b">
        <f>AND(Price!C289=Trendlines!C289,Price!C289=ZigZag!C289,Price!C289=Dual_Tema!C289,Price!C289=Pinbar!C289,Price!C289=SSA!C289)</f>
        <v>1</v>
      </c>
      <c r="G289">
        <f>Price!D289</f>
        <v>5163.55</v>
      </c>
      <c r="H289" t="b">
        <f>AND(Price!D289=Trendlines!D289,Price!D289=ZigZag!D289,Price!D289=Pinbar!D289,Price!D289=SSA!D289)</f>
        <v>1</v>
      </c>
      <c r="J289" t="b">
        <f t="shared" si="4"/>
        <v>1</v>
      </c>
    </row>
    <row r="290" spans="1:10" x14ac:dyDescent="0.55000000000000004">
      <c r="A290">
        <f>Price!L290</f>
        <v>1772115000</v>
      </c>
      <c r="B290" t="b">
        <f>AND(Price!L290=Trendlines!Q290,Price!L290=ZigZag!K290,Price!L290=Dual_Tema!J290,Price!L290=Pinbar!I290,Price!L290=SSA!J290)</f>
        <v>1</v>
      </c>
      <c r="C290" t="str">
        <f>Price!B290</f>
        <v>XAUUSD</v>
      </c>
      <c r="D290" t="b">
        <f>AND(Price!B290=Trendlines!B290,Price!B290=ZigZag!B290,Price!B290=Dual_Tema!B290,Price!B290=Pinbar!B290,Price!B290=SSA!B290)</f>
        <v>1</v>
      </c>
      <c r="E290" t="str">
        <f>Price!C290</f>
        <v>M5</v>
      </c>
      <c r="F290" t="b">
        <f>AND(Price!C290=Trendlines!C290,Price!C290=ZigZag!C290,Price!C290=Dual_Tema!C290,Price!C290=Pinbar!C290,Price!C290=SSA!C290)</f>
        <v>1</v>
      </c>
      <c r="G290">
        <f>Price!D290</f>
        <v>5166.28</v>
      </c>
      <c r="H290" t="b">
        <f>AND(Price!D290=Trendlines!D290,Price!D290=ZigZag!D290,Price!D290=Pinbar!D290,Price!D290=SSA!D290)</f>
        <v>1</v>
      </c>
      <c r="J290" t="b">
        <f t="shared" si="4"/>
        <v>1</v>
      </c>
    </row>
    <row r="291" spans="1:10" x14ac:dyDescent="0.55000000000000004">
      <c r="A291">
        <f>Price!L291</f>
        <v>1772115300</v>
      </c>
      <c r="B291" t="b">
        <f>AND(Price!L291=Trendlines!Q291,Price!L291=ZigZag!K291,Price!L291=Dual_Tema!J291,Price!L291=Pinbar!I291,Price!L291=SSA!J291)</f>
        <v>1</v>
      </c>
      <c r="C291" t="str">
        <f>Price!B291</f>
        <v>XAUUSD</v>
      </c>
      <c r="D291" t="b">
        <f>AND(Price!B291=Trendlines!B291,Price!B291=ZigZag!B291,Price!B291=Dual_Tema!B291,Price!B291=Pinbar!B291,Price!B291=SSA!B291)</f>
        <v>1</v>
      </c>
      <c r="E291" t="str">
        <f>Price!C291</f>
        <v>M5</v>
      </c>
      <c r="F291" t="b">
        <f>AND(Price!C291=Trendlines!C291,Price!C291=ZigZag!C291,Price!C291=Dual_Tema!C291,Price!C291=Pinbar!C291,Price!C291=SSA!C291)</f>
        <v>1</v>
      </c>
      <c r="G291">
        <f>Price!D291</f>
        <v>5167.0200000000004</v>
      </c>
      <c r="H291" t="b">
        <f>AND(Price!D291=Trendlines!D291,Price!D291=ZigZag!D291,Price!D291=Pinbar!D291,Price!D291=SSA!D291)</f>
        <v>1</v>
      </c>
      <c r="J291" t="b">
        <f t="shared" si="4"/>
        <v>1</v>
      </c>
    </row>
    <row r="292" spans="1:10" x14ac:dyDescent="0.55000000000000004">
      <c r="A292">
        <f>Price!L292</f>
        <v>1772115600</v>
      </c>
      <c r="B292" t="b">
        <f>AND(Price!L292=Trendlines!Q292,Price!L292=ZigZag!K292,Price!L292=Dual_Tema!J292,Price!L292=Pinbar!I292,Price!L292=SSA!J292)</f>
        <v>1</v>
      </c>
      <c r="C292" t="str">
        <f>Price!B292</f>
        <v>XAUUSD</v>
      </c>
      <c r="D292" t="b">
        <f>AND(Price!B292=Trendlines!B292,Price!B292=ZigZag!B292,Price!B292=Dual_Tema!B292,Price!B292=Pinbar!B292,Price!B292=SSA!B292)</f>
        <v>1</v>
      </c>
      <c r="E292" t="str">
        <f>Price!C292</f>
        <v>M5</v>
      </c>
      <c r="F292" t="b">
        <f>AND(Price!C292=Trendlines!C292,Price!C292=ZigZag!C292,Price!C292=Dual_Tema!C292,Price!C292=Pinbar!C292,Price!C292=SSA!C292)</f>
        <v>1</v>
      </c>
      <c r="G292">
        <f>Price!D292</f>
        <v>5168.82</v>
      </c>
      <c r="H292" t="b">
        <f>AND(Price!D292=Trendlines!D292,Price!D292=ZigZag!D292,Price!D292=Pinbar!D292,Price!D292=SSA!D292)</f>
        <v>1</v>
      </c>
      <c r="J292" t="b">
        <f t="shared" si="4"/>
        <v>1</v>
      </c>
    </row>
    <row r="293" spans="1:10" x14ac:dyDescent="0.55000000000000004">
      <c r="A293">
        <f>Price!L293</f>
        <v>1772115900</v>
      </c>
      <c r="B293" t="b">
        <f>AND(Price!L293=Trendlines!Q293,Price!L293=ZigZag!K293,Price!L293=Dual_Tema!J293,Price!L293=Pinbar!I293,Price!L293=SSA!J293)</f>
        <v>1</v>
      </c>
      <c r="C293" t="str">
        <f>Price!B293</f>
        <v>XAUUSD</v>
      </c>
      <c r="D293" t="b">
        <f>AND(Price!B293=Trendlines!B293,Price!B293=ZigZag!B293,Price!B293=Dual_Tema!B293,Price!B293=Pinbar!B293,Price!B293=SSA!B293)</f>
        <v>1</v>
      </c>
      <c r="E293" t="str">
        <f>Price!C293</f>
        <v>M5</v>
      </c>
      <c r="F293" t="b">
        <f>AND(Price!C293=Trendlines!C293,Price!C293=ZigZag!C293,Price!C293=Dual_Tema!C293,Price!C293=Pinbar!C293,Price!C293=SSA!C293)</f>
        <v>1</v>
      </c>
      <c r="G293">
        <f>Price!D293</f>
        <v>5170.41</v>
      </c>
      <c r="H293" t="b">
        <f>AND(Price!D293=Trendlines!D293,Price!D293=ZigZag!D293,Price!D293=Pinbar!D293,Price!D293=SSA!D293)</f>
        <v>1</v>
      </c>
      <c r="J293" t="b">
        <f t="shared" si="4"/>
        <v>1</v>
      </c>
    </row>
    <row r="294" spans="1:10" x14ac:dyDescent="0.55000000000000004">
      <c r="A294">
        <f>Price!L294</f>
        <v>1772116200</v>
      </c>
      <c r="B294" t="b">
        <f>AND(Price!L294=Trendlines!Q294,Price!L294=ZigZag!K294,Price!L294=Dual_Tema!J294,Price!L294=Pinbar!I294,Price!L294=SSA!J294)</f>
        <v>1</v>
      </c>
      <c r="C294" t="str">
        <f>Price!B294</f>
        <v>XAUUSD</v>
      </c>
      <c r="D294" t="b">
        <f>AND(Price!B294=Trendlines!B294,Price!B294=ZigZag!B294,Price!B294=Dual_Tema!B294,Price!B294=Pinbar!B294,Price!B294=SSA!B294)</f>
        <v>1</v>
      </c>
      <c r="E294" t="str">
        <f>Price!C294</f>
        <v>M5</v>
      </c>
      <c r="F294" t="b">
        <f>AND(Price!C294=Trendlines!C294,Price!C294=ZigZag!C294,Price!C294=Dual_Tema!C294,Price!C294=Pinbar!C294,Price!C294=SSA!C294)</f>
        <v>1</v>
      </c>
      <c r="G294">
        <f>Price!D294</f>
        <v>5165.83</v>
      </c>
      <c r="H294" t="b">
        <f>AND(Price!D294=Trendlines!D294,Price!D294=ZigZag!D294,Price!D294=Pinbar!D294,Price!D294=SSA!D294)</f>
        <v>1</v>
      </c>
      <c r="J294" t="b">
        <f t="shared" si="4"/>
        <v>1</v>
      </c>
    </row>
    <row r="295" spans="1:10" x14ac:dyDescent="0.55000000000000004">
      <c r="A295">
        <f>Price!L295</f>
        <v>1772116500</v>
      </c>
      <c r="B295" t="b">
        <f>AND(Price!L295=Trendlines!Q295,Price!L295=ZigZag!K295,Price!L295=Dual_Tema!J295,Price!L295=Pinbar!I295,Price!L295=SSA!J295)</f>
        <v>1</v>
      </c>
      <c r="C295" t="str">
        <f>Price!B295</f>
        <v>XAUUSD</v>
      </c>
      <c r="D295" t="b">
        <f>AND(Price!B295=Trendlines!B295,Price!B295=ZigZag!B295,Price!B295=Dual_Tema!B295,Price!B295=Pinbar!B295,Price!B295=SSA!B295)</f>
        <v>1</v>
      </c>
      <c r="E295" t="str">
        <f>Price!C295</f>
        <v>M5</v>
      </c>
      <c r="F295" t="b">
        <f>AND(Price!C295=Trendlines!C295,Price!C295=ZigZag!C295,Price!C295=Dual_Tema!C295,Price!C295=Pinbar!C295,Price!C295=SSA!C295)</f>
        <v>1</v>
      </c>
      <c r="G295">
        <f>Price!D295</f>
        <v>5166.41</v>
      </c>
      <c r="H295" t="b">
        <f>AND(Price!D295=Trendlines!D295,Price!D295=ZigZag!D295,Price!D295=Pinbar!D295,Price!D295=SSA!D295)</f>
        <v>1</v>
      </c>
      <c r="J295" t="b">
        <f t="shared" si="4"/>
        <v>1</v>
      </c>
    </row>
    <row r="296" spans="1:10" x14ac:dyDescent="0.55000000000000004">
      <c r="A296">
        <f>Price!L296</f>
        <v>1772116800</v>
      </c>
      <c r="B296" t="b">
        <f>AND(Price!L296=Trendlines!Q296,Price!L296=ZigZag!K296,Price!L296=Dual_Tema!J296,Price!L296=Pinbar!I296,Price!L296=SSA!J296)</f>
        <v>1</v>
      </c>
      <c r="C296" t="str">
        <f>Price!B296</f>
        <v>XAUUSD</v>
      </c>
      <c r="D296" t="b">
        <f>AND(Price!B296=Trendlines!B296,Price!B296=ZigZag!B296,Price!B296=Dual_Tema!B296,Price!B296=Pinbar!B296,Price!B296=SSA!B296)</f>
        <v>1</v>
      </c>
      <c r="E296" t="str">
        <f>Price!C296</f>
        <v>M5</v>
      </c>
      <c r="F296" t="b">
        <f>AND(Price!C296=Trendlines!C296,Price!C296=ZigZag!C296,Price!C296=Dual_Tema!C296,Price!C296=Pinbar!C296,Price!C296=SSA!C296)</f>
        <v>1</v>
      </c>
      <c r="G296">
        <f>Price!D296</f>
        <v>5172.5600000000004</v>
      </c>
      <c r="H296" t="b">
        <f>AND(Price!D296=Trendlines!D296,Price!D296=ZigZag!D296,Price!D296=Pinbar!D296,Price!D296=SSA!D296)</f>
        <v>1</v>
      </c>
      <c r="J296" t="b">
        <f t="shared" si="4"/>
        <v>1</v>
      </c>
    </row>
    <row r="297" spans="1:10" x14ac:dyDescent="0.55000000000000004">
      <c r="A297">
        <f>Price!L297</f>
        <v>1772117100</v>
      </c>
      <c r="B297" t="b">
        <f>AND(Price!L297=Trendlines!Q297,Price!L297=ZigZag!K297,Price!L297=Dual_Tema!J297,Price!L297=Pinbar!I297,Price!L297=SSA!J297)</f>
        <v>1</v>
      </c>
      <c r="C297" t="str">
        <f>Price!B297</f>
        <v>XAUUSD</v>
      </c>
      <c r="D297" t="b">
        <f>AND(Price!B297=Trendlines!B297,Price!B297=ZigZag!B297,Price!B297=Dual_Tema!B297,Price!B297=Pinbar!B297,Price!B297=SSA!B297)</f>
        <v>1</v>
      </c>
      <c r="E297" t="str">
        <f>Price!C297</f>
        <v>M5</v>
      </c>
      <c r="F297" t="b">
        <f>AND(Price!C297=Trendlines!C297,Price!C297=ZigZag!C297,Price!C297=Dual_Tema!C297,Price!C297=Pinbar!C297,Price!C297=SSA!C297)</f>
        <v>1</v>
      </c>
      <c r="G297">
        <f>Price!D297</f>
        <v>5171.99</v>
      </c>
      <c r="H297" t="b">
        <f>AND(Price!D297=Trendlines!D297,Price!D297=ZigZag!D297,Price!D297=Pinbar!D297,Price!D297=SSA!D297)</f>
        <v>1</v>
      </c>
      <c r="J297" t="b">
        <f t="shared" si="4"/>
        <v>1</v>
      </c>
    </row>
    <row r="298" spans="1:10" x14ac:dyDescent="0.55000000000000004">
      <c r="A298">
        <f>Price!L298</f>
        <v>1772117400</v>
      </c>
      <c r="B298" t="b">
        <f>AND(Price!L298=Trendlines!Q298,Price!L298=ZigZag!K298,Price!L298=Dual_Tema!J298,Price!L298=Pinbar!I298,Price!L298=SSA!J298)</f>
        <v>1</v>
      </c>
      <c r="C298" t="str">
        <f>Price!B298</f>
        <v>XAUUSD</v>
      </c>
      <c r="D298" t="b">
        <f>AND(Price!B298=Trendlines!B298,Price!B298=ZigZag!B298,Price!B298=Dual_Tema!B298,Price!B298=Pinbar!B298,Price!B298=SSA!B298)</f>
        <v>1</v>
      </c>
      <c r="E298" t="str">
        <f>Price!C298</f>
        <v>M5</v>
      </c>
      <c r="F298" t="b">
        <f>AND(Price!C298=Trendlines!C298,Price!C298=ZigZag!C298,Price!C298=Dual_Tema!C298,Price!C298=Pinbar!C298,Price!C298=SSA!C298)</f>
        <v>1</v>
      </c>
      <c r="G298">
        <f>Price!D298</f>
        <v>5167.91</v>
      </c>
      <c r="H298" t="b">
        <f>AND(Price!D298=Trendlines!D298,Price!D298=ZigZag!D298,Price!D298=Pinbar!D298,Price!D298=SSA!D298)</f>
        <v>1</v>
      </c>
      <c r="J298" t="b">
        <f t="shared" si="4"/>
        <v>1</v>
      </c>
    </row>
    <row r="299" spans="1:10" x14ac:dyDescent="0.55000000000000004">
      <c r="A299">
        <f>Price!L299</f>
        <v>1772117700</v>
      </c>
      <c r="B299" t="b">
        <f>AND(Price!L299=Trendlines!Q299,Price!L299=ZigZag!K299,Price!L299=Dual_Tema!J299,Price!L299=Pinbar!I299,Price!L299=SSA!J299)</f>
        <v>1</v>
      </c>
      <c r="C299" t="str">
        <f>Price!B299</f>
        <v>XAUUSD</v>
      </c>
      <c r="D299" t="b">
        <f>AND(Price!B299=Trendlines!B299,Price!B299=ZigZag!B299,Price!B299=Dual_Tema!B299,Price!B299=Pinbar!B299,Price!B299=SSA!B299)</f>
        <v>1</v>
      </c>
      <c r="E299" t="str">
        <f>Price!C299</f>
        <v>M5</v>
      </c>
      <c r="F299" t="b">
        <f>AND(Price!C299=Trendlines!C299,Price!C299=ZigZag!C299,Price!C299=Dual_Tema!C299,Price!C299=Pinbar!C299,Price!C299=SSA!C299)</f>
        <v>1</v>
      </c>
      <c r="G299">
        <f>Price!D299</f>
        <v>5165.1400000000003</v>
      </c>
      <c r="H299" t="b">
        <f>AND(Price!D299=Trendlines!D299,Price!D299=ZigZag!D299,Price!D299=Pinbar!D299,Price!D299=SSA!D299)</f>
        <v>1</v>
      </c>
      <c r="J299" t="b">
        <f t="shared" si="4"/>
        <v>1</v>
      </c>
    </row>
    <row r="300" spans="1:10" x14ac:dyDescent="0.55000000000000004">
      <c r="A300">
        <f>Price!L300</f>
        <v>1772118000</v>
      </c>
      <c r="B300" t="b">
        <f>AND(Price!L300=Trendlines!Q300,Price!L300=ZigZag!K300,Price!L300=Dual_Tema!J300,Price!L300=Pinbar!I300,Price!L300=SSA!J300)</f>
        <v>1</v>
      </c>
      <c r="C300" t="str">
        <f>Price!B300</f>
        <v>XAUUSD</v>
      </c>
      <c r="D300" t="b">
        <f>AND(Price!B300=Trendlines!B300,Price!B300=ZigZag!B300,Price!B300=Dual_Tema!B300,Price!B300=Pinbar!B300,Price!B300=SSA!B300)</f>
        <v>1</v>
      </c>
      <c r="E300" t="str">
        <f>Price!C300</f>
        <v>M5</v>
      </c>
      <c r="F300" t="b">
        <f>AND(Price!C300=Trendlines!C300,Price!C300=ZigZag!C300,Price!C300=Dual_Tema!C300,Price!C300=Pinbar!C300,Price!C300=SSA!C300)</f>
        <v>1</v>
      </c>
      <c r="G300">
        <f>Price!D300</f>
        <v>5167.7</v>
      </c>
      <c r="H300" t="b">
        <f>AND(Price!D300=Trendlines!D300,Price!D300=ZigZag!D300,Price!D300=Pinbar!D300,Price!D300=SSA!D300)</f>
        <v>1</v>
      </c>
      <c r="J300" t="b">
        <f t="shared" si="4"/>
        <v>1</v>
      </c>
    </row>
    <row r="301" spans="1:10" x14ac:dyDescent="0.55000000000000004">
      <c r="A301">
        <f>Price!L301</f>
        <v>1772118300</v>
      </c>
      <c r="B301" t="b">
        <f>AND(Price!L301=Trendlines!Q301,Price!L301=ZigZag!K301,Price!L301=Dual_Tema!J301,Price!L301=Pinbar!I301,Price!L301=SSA!J301)</f>
        <v>1</v>
      </c>
      <c r="C301" t="str">
        <f>Price!B301</f>
        <v>XAUUSD</v>
      </c>
      <c r="D301" t="b">
        <f>AND(Price!B301=Trendlines!B301,Price!B301=ZigZag!B301,Price!B301=Dual_Tema!B301,Price!B301=Pinbar!B301,Price!B301=SSA!B301)</f>
        <v>1</v>
      </c>
      <c r="E301" t="str">
        <f>Price!C301</f>
        <v>M5</v>
      </c>
      <c r="F301" t="b">
        <f>AND(Price!C301=Trendlines!C301,Price!C301=ZigZag!C301,Price!C301=Dual_Tema!C301,Price!C301=Pinbar!C301,Price!C301=SSA!C301)</f>
        <v>1</v>
      </c>
      <c r="G301">
        <f>Price!D301</f>
        <v>5167.21</v>
      </c>
      <c r="H301" t="b">
        <f>AND(Price!D301=Trendlines!D301,Price!D301=ZigZag!D301,Price!D301=Pinbar!D301,Price!D301=SSA!D301)</f>
        <v>1</v>
      </c>
      <c r="J301" t="b">
        <f t="shared" si="4"/>
        <v>1</v>
      </c>
    </row>
    <row r="302" spans="1:10" x14ac:dyDescent="0.55000000000000004">
      <c r="A302">
        <f>Price!L302</f>
        <v>1772118600</v>
      </c>
      <c r="B302" t="b">
        <f>AND(Price!L302=Trendlines!Q302,Price!L302=ZigZag!K302,Price!L302=Dual_Tema!J302,Price!L302=Pinbar!I302,Price!L302=SSA!J302)</f>
        <v>1</v>
      </c>
      <c r="C302" t="str">
        <f>Price!B302</f>
        <v>XAUUSD</v>
      </c>
      <c r="D302" t="b">
        <f>AND(Price!B302=Trendlines!B302,Price!B302=ZigZag!B302,Price!B302=Dual_Tema!B302,Price!B302=Pinbar!B302,Price!B302=SSA!B302)</f>
        <v>1</v>
      </c>
      <c r="E302" t="str">
        <f>Price!C302</f>
        <v>M5</v>
      </c>
      <c r="F302" t="b">
        <f>AND(Price!C302=Trendlines!C302,Price!C302=ZigZag!C302,Price!C302=Dual_Tema!C302,Price!C302=Pinbar!C302,Price!C302=SSA!C302)</f>
        <v>1</v>
      </c>
      <c r="G302">
        <f>Price!D302</f>
        <v>5162.38</v>
      </c>
      <c r="H302" t="b">
        <f>AND(Price!D302=Trendlines!D302,Price!D302=ZigZag!D302,Price!D302=Pinbar!D302,Price!D302=SSA!D302)</f>
        <v>1</v>
      </c>
      <c r="J302" t="b">
        <f t="shared" si="4"/>
        <v>1</v>
      </c>
    </row>
    <row r="303" spans="1:10" x14ac:dyDescent="0.55000000000000004">
      <c r="A303">
        <f>Price!L303</f>
        <v>1772118900</v>
      </c>
      <c r="B303" t="b">
        <f>AND(Price!L303=Trendlines!Q303,Price!L303=ZigZag!K303,Price!L303=Dual_Tema!J303,Price!L303=Pinbar!I303,Price!L303=SSA!J303)</f>
        <v>1</v>
      </c>
      <c r="C303" t="str">
        <f>Price!B303</f>
        <v>XAUUSD</v>
      </c>
      <c r="D303" t="b">
        <f>AND(Price!B303=Trendlines!B303,Price!B303=ZigZag!B303,Price!B303=Dual_Tema!B303,Price!B303=Pinbar!B303,Price!B303=SSA!B303)</f>
        <v>1</v>
      </c>
      <c r="E303" t="str">
        <f>Price!C303</f>
        <v>M5</v>
      </c>
      <c r="F303" t="b">
        <f>AND(Price!C303=Trendlines!C303,Price!C303=ZigZag!C303,Price!C303=Dual_Tema!C303,Price!C303=Pinbar!C303,Price!C303=SSA!C303)</f>
        <v>1</v>
      </c>
      <c r="G303">
        <f>Price!D303</f>
        <v>5158.57</v>
      </c>
      <c r="H303" t="b">
        <f>AND(Price!D303=Trendlines!D303,Price!D303=ZigZag!D303,Price!D303=Pinbar!D303,Price!D303=SSA!D303)</f>
        <v>1</v>
      </c>
      <c r="J303" t="b">
        <f t="shared" si="4"/>
        <v>1</v>
      </c>
    </row>
    <row r="304" spans="1:10" x14ac:dyDescent="0.55000000000000004">
      <c r="A304">
        <f>Price!L304</f>
        <v>1772119200</v>
      </c>
      <c r="B304" t="b">
        <f>AND(Price!L304=Trendlines!Q304,Price!L304=ZigZag!K304,Price!L304=Dual_Tema!J304,Price!L304=Pinbar!I304,Price!L304=SSA!J304)</f>
        <v>1</v>
      </c>
      <c r="C304" t="str">
        <f>Price!B304</f>
        <v>XAUUSD</v>
      </c>
      <c r="D304" t="b">
        <f>AND(Price!B304=Trendlines!B304,Price!B304=ZigZag!B304,Price!B304=Dual_Tema!B304,Price!B304=Pinbar!B304,Price!B304=SSA!B304)</f>
        <v>1</v>
      </c>
      <c r="E304" t="str">
        <f>Price!C304</f>
        <v>M5</v>
      </c>
      <c r="F304" t="b">
        <f>AND(Price!C304=Trendlines!C304,Price!C304=ZigZag!C304,Price!C304=Dual_Tema!C304,Price!C304=Pinbar!C304,Price!C304=SSA!C304)</f>
        <v>1</v>
      </c>
      <c r="G304">
        <f>Price!D304</f>
        <v>5154.46</v>
      </c>
      <c r="H304" t="b">
        <f>AND(Price!D304=Trendlines!D304,Price!D304=ZigZag!D304,Price!D304=Pinbar!D304,Price!D304=SSA!D304)</f>
        <v>1</v>
      </c>
      <c r="J304" t="b">
        <f t="shared" si="4"/>
        <v>1</v>
      </c>
    </row>
    <row r="305" spans="1:10" x14ac:dyDescent="0.55000000000000004">
      <c r="A305">
        <f>Price!L305</f>
        <v>1772119500</v>
      </c>
      <c r="B305" t="b">
        <f>AND(Price!L305=Trendlines!Q305,Price!L305=ZigZag!K305,Price!L305=Dual_Tema!J305,Price!L305=Pinbar!I305,Price!L305=SSA!J305)</f>
        <v>1</v>
      </c>
      <c r="C305" t="str">
        <f>Price!B305</f>
        <v>XAUUSD</v>
      </c>
      <c r="D305" t="b">
        <f>AND(Price!B305=Trendlines!B305,Price!B305=ZigZag!B305,Price!B305=Dual_Tema!B305,Price!B305=Pinbar!B305,Price!B305=SSA!B305)</f>
        <v>1</v>
      </c>
      <c r="E305" t="str">
        <f>Price!C305</f>
        <v>M5</v>
      </c>
      <c r="F305" t="b">
        <f>AND(Price!C305=Trendlines!C305,Price!C305=ZigZag!C305,Price!C305=Dual_Tema!C305,Price!C305=Pinbar!C305,Price!C305=SSA!C305)</f>
        <v>1</v>
      </c>
      <c r="G305">
        <f>Price!D305</f>
        <v>5141.51</v>
      </c>
      <c r="H305" t="b">
        <f>AND(Price!D305=Trendlines!D305,Price!D305=ZigZag!D305,Price!D305=Pinbar!D305,Price!D305=SSA!D305)</f>
        <v>1</v>
      </c>
      <c r="J305" t="b">
        <f t="shared" si="4"/>
        <v>1</v>
      </c>
    </row>
    <row r="306" spans="1:10" x14ac:dyDescent="0.55000000000000004">
      <c r="A306">
        <f>Price!L306</f>
        <v>1772119800</v>
      </c>
      <c r="B306" t="b">
        <f>AND(Price!L306=Trendlines!Q306,Price!L306=ZigZag!K306,Price!L306=Dual_Tema!J306,Price!L306=Pinbar!I306,Price!L306=SSA!J306)</f>
        <v>1</v>
      </c>
      <c r="C306" t="str">
        <f>Price!B306</f>
        <v>XAUUSD</v>
      </c>
      <c r="D306" t="b">
        <f>AND(Price!B306=Trendlines!B306,Price!B306=ZigZag!B306,Price!B306=Dual_Tema!B306,Price!B306=Pinbar!B306,Price!B306=SSA!B306)</f>
        <v>1</v>
      </c>
      <c r="E306" t="str">
        <f>Price!C306</f>
        <v>M5</v>
      </c>
      <c r="F306" t="b">
        <f>AND(Price!C306=Trendlines!C306,Price!C306=ZigZag!C306,Price!C306=Dual_Tema!C306,Price!C306=Pinbar!C306,Price!C306=SSA!C306)</f>
        <v>1</v>
      </c>
      <c r="G306">
        <f>Price!D306</f>
        <v>5153.62</v>
      </c>
      <c r="H306" t="b">
        <f>AND(Price!D306=Trendlines!D306,Price!D306=ZigZag!D306,Price!D306=Pinbar!D306,Price!D306=SSA!D306)</f>
        <v>1</v>
      </c>
      <c r="J306" t="b">
        <f t="shared" si="4"/>
        <v>1</v>
      </c>
    </row>
    <row r="307" spans="1:10" x14ac:dyDescent="0.55000000000000004">
      <c r="A307">
        <f>Price!L307</f>
        <v>1772120100</v>
      </c>
      <c r="B307" t="b">
        <f>AND(Price!L307=Trendlines!Q307,Price!L307=ZigZag!K307,Price!L307=Dual_Tema!J307,Price!L307=Pinbar!I307,Price!L307=SSA!J307)</f>
        <v>1</v>
      </c>
      <c r="C307" t="str">
        <f>Price!B307</f>
        <v>XAUUSD</v>
      </c>
      <c r="D307" t="b">
        <f>AND(Price!B307=Trendlines!B307,Price!B307=ZigZag!B307,Price!B307=Dual_Tema!B307,Price!B307=Pinbar!B307,Price!B307=SSA!B307)</f>
        <v>1</v>
      </c>
      <c r="E307" t="str">
        <f>Price!C307</f>
        <v>M5</v>
      </c>
      <c r="F307" t="b">
        <f>AND(Price!C307=Trendlines!C307,Price!C307=ZigZag!C307,Price!C307=Dual_Tema!C307,Price!C307=Pinbar!C307,Price!C307=SSA!C307)</f>
        <v>1</v>
      </c>
      <c r="G307">
        <f>Price!D307</f>
        <v>5169.2299999999996</v>
      </c>
      <c r="H307" t="b">
        <f>AND(Price!D307=Trendlines!D307,Price!D307=ZigZag!D307,Price!D307=Pinbar!D307,Price!D307=SSA!D307)</f>
        <v>1</v>
      </c>
      <c r="J307" t="b">
        <f t="shared" si="4"/>
        <v>1</v>
      </c>
    </row>
    <row r="308" spans="1:10" x14ac:dyDescent="0.55000000000000004">
      <c r="A308">
        <f>Price!L308</f>
        <v>1772120400</v>
      </c>
      <c r="B308" t="b">
        <f>AND(Price!L308=Trendlines!Q308,Price!L308=ZigZag!K308,Price!L308=Dual_Tema!J308,Price!L308=Pinbar!I308,Price!L308=SSA!J308)</f>
        <v>1</v>
      </c>
      <c r="C308" t="str">
        <f>Price!B308</f>
        <v>XAUUSD</v>
      </c>
      <c r="D308" t="b">
        <f>AND(Price!B308=Trendlines!B308,Price!B308=ZigZag!B308,Price!B308=Dual_Tema!B308,Price!B308=Pinbar!B308,Price!B308=SSA!B308)</f>
        <v>1</v>
      </c>
      <c r="E308" t="str">
        <f>Price!C308</f>
        <v>M5</v>
      </c>
      <c r="F308" t="b">
        <f>AND(Price!C308=Trendlines!C308,Price!C308=ZigZag!C308,Price!C308=Dual_Tema!C308,Price!C308=Pinbar!C308,Price!C308=SSA!C308)</f>
        <v>1</v>
      </c>
      <c r="G308">
        <f>Price!D308</f>
        <v>5175.5600000000004</v>
      </c>
      <c r="H308" t="b">
        <f>AND(Price!D308=Trendlines!D308,Price!D308=ZigZag!D308,Price!D308=Pinbar!D308,Price!D308=SSA!D308)</f>
        <v>1</v>
      </c>
      <c r="J308" t="b">
        <f t="shared" si="4"/>
        <v>1</v>
      </c>
    </row>
    <row r="309" spans="1:10" x14ac:dyDescent="0.55000000000000004">
      <c r="A309">
        <f>Price!L309</f>
        <v>1772120700</v>
      </c>
      <c r="B309" t="b">
        <f>AND(Price!L309=Trendlines!Q309,Price!L309=ZigZag!K309,Price!L309=Dual_Tema!J309,Price!L309=Pinbar!I309,Price!L309=SSA!J309)</f>
        <v>1</v>
      </c>
      <c r="C309" t="str">
        <f>Price!B309</f>
        <v>XAUUSD</v>
      </c>
      <c r="D309" t="b">
        <f>AND(Price!B309=Trendlines!B309,Price!B309=ZigZag!B309,Price!B309=Dual_Tema!B309,Price!B309=Pinbar!B309,Price!B309=SSA!B309)</f>
        <v>1</v>
      </c>
      <c r="E309" t="str">
        <f>Price!C309</f>
        <v>M5</v>
      </c>
      <c r="F309" t="b">
        <f>AND(Price!C309=Trendlines!C309,Price!C309=ZigZag!C309,Price!C309=Dual_Tema!C309,Price!C309=Pinbar!C309,Price!C309=SSA!C309)</f>
        <v>1</v>
      </c>
      <c r="G309">
        <f>Price!D309</f>
        <v>5182.38</v>
      </c>
      <c r="H309" t="b">
        <f>AND(Price!D309=Trendlines!D309,Price!D309=ZigZag!D309,Price!D309=Pinbar!D309,Price!D309=SSA!D309)</f>
        <v>1</v>
      </c>
      <c r="J309" t="b">
        <f t="shared" si="4"/>
        <v>1</v>
      </c>
    </row>
    <row r="310" spans="1:10" x14ac:dyDescent="0.55000000000000004">
      <c r="A310">
        <f>Price!L310</f>
        <v>1772121000</v>
      </c>
      <c r="B310" t="b">
        <f>AND(Price!L310=Trendlines!Q310,Price!L310=ZigZag!K310,Price!L310=Dual_Tema!J310,Price!L310=Pinbar!I310,Price!L310=SSA!J310)</f>
        <v>1</v>
      </c>
      <c r="C310" t="str">
        <f>Price!B310</f>
        <v>XAUUSD</v>
      </c>
      <c r="D310" t="b">
        <f>AND(Price!B310=Trendlines!B310,Price!B310=ZigZag!B310,Price!B310=Dual_Tema!B310,Price!B310=Pinbar!B310,Price!B310=SSA!B310)</f>
        <v>1</v>
      </c>
      <c r="E310" t="str">
        <f>Price!C310</f>
        <v>M5</v>
      </c>
      <c r="F310" t="b">
        <f>AND(Price!C310=Trendlines!C310,Price!C310=ZigZag!C310,Price!C310=Dual_Tema!C310,Price!C310=Pinbar!C310,Price!C310=SSA!C310)</f>
        <v>1</v>
      </c>
      <c r="G310">
        <f>Price!D310</f>
        <v>5189.7</v>
      </c>
      <c r="H310" t="b">
        <f>AND(Price!D310=Trendlines!D310,Price!D310=ZigZag!D310,Price!D310=Pinbar!D310,Price!D310=SSA!D310)</f>
        <v>1</v>
      </c>
      <c r="J310" t="b">
        <f t="shared" si="4"/>
        <v>1</v>
      </c>
    </row>
    <row r="311" spans="1:10" x14ac:dyDescent="0.55000000000000004">
      <c r="A311">
        <f>Price!L311</f>
        <v>1772121300</v>
      </c>
      <c r="B311" t="b">
        <f>AND(Price!L311=Trendlines!Q311,Price!L311=ZigZag!K311,Price!L311=Dual_Tema!J311,Price!L311=Pinbar!I311,Price!L311=SSA!J311)</f>
        <v>1</v>
      </c>
      <c r="C311" t="str">
        <f>Price!B311</f>
        <v>XAUUSD</v>
      </c>
      <c r="D311" t="b">
        <f>AND(Price!B311=Trendlines!B311,Price!B311=ZigZag!B311,Price!B311=Dual_Tema!B311,Price!B311=Pinbar!B311,Price!B311=SSA!B311)</f>
        <v>1</v>
      </c>
      <c r="E311" t="str">
        <f>Price!C311</f>
        <v>M5</v>
      </c>
      <c r="F311" t="b">
        <f>AND(Price!C311=Trendlines!C311,Price!C311=ZigZag!C311,Price!C311=Dual_Tema!C311,Price!C311=Pinbar!C311,Price!C311=SSA!C311)</f>
        <v>1</v>
      </c>
      <c r="G311">
        <f>Price!D311</f>
        <v>5185.8599999999997</v>
      </c>
      <c r="H311" t="b">
        <f>AND(Price!D311=Trendlines!D311,Price!D311=ZigZag!D311,Price!D311=Pinbar!D311,Price!D311=SSA!D311)</f>
        <v>1</v>
      </c>
      <c r="J311" t="b">
        <f t="shared" si="4"/>
        <v>1</v>
      </c>
    </row>
    <row r="312" spans="1:10" x14ac:dyDescent="0.55000000000000004">
      <c r="A312">
        <f>Price!L312</f>
        <v>1772121600</v>
      </c>
      <c r="B312" t="b">
        <f>AND(Price!L312=Trendlines!Q312,Price!L312=ZigZag!K312,Price!L312=Dual_Tema!J312,Price!L312=Pinbar!I312,Price!L312=SSA!J312)</f>
        <v>1</v>
      </c>
      <c r="C312" t="str">
        <f>Price!B312</f>
        <v>XAUUSD</v>
      </c>
      <c r="D312" t="b">
        <f>AND(Price!B312=Trendlines!B312,Price!B312=ZigZag!B312,Price!B312=Dual_Tema!B312,Price!B312=Pinbar!B312,Price!B312=SSA!B312)</f>
        <v>1</v>
      </c>
      <c r="E312" t="str">
        <f>Price!C312</f>
        <v>M5</v>
      </c>
      <c r="F312" t="b">
        <f>AND(Price!C312=Trendlines!C312,Price!C312=ZigZag!C312,Price!C312=Dual_Tema!C312,Price!C312=Pinbar!C312,Price!C312=SSA!C312)</f>
        <v>1</v>
      </c>
      <c r="G312">
        <f>Price!D312</f>
        <v>5178.92</v>
      </c>
      <c r="H312" t="b">
        <f>AND(Price!D312=Trendlines!D312,Price!D312=ZigZag!D312,Price!D312=Pinbar!D312,Price!D312=SSA!D312)</f>
        <v>1</v>
      </c>
      <c r="J312" t="b">
        <f t="shared" si="4"/>
        <v>1</v>
      </c>
    </row>
    <row r="313" spans="1:10" x14ac:dyDescent="0.55000000000000004">
      <c r="A313">
        <f>Price!L313</f>
        <v>1772121900</v>
      </c>
      <c r="B313" t="b">
        <f>AND(Price!L313=Trendlines!Q313,Price!L313=ZigZag!K313,Price!L313=Dual_Tema!J313,Price!L313=Pinbar!I313,Price!L313=SSA!J313)</f>
        <v>1</v>
      </c>
      <c r="C313" t="str">
        <f>Price!B313</f>
        <v>XAUUSD</v>
      </c>
      <c r="D313" t="b">
        <f>AND(Price!B313=Trendlines!B313,Price!B313=ZigZag!B313,Price!B313=Dual_Tema!B313,Price!B313=Pinbar!B313,Price!B313=SSA!B313)</f>
        <v>1</v>
      </c>
      <c r="E313" t="str">
        <f>Price!C313</f>
        <v>M5</v>
      </c>
      <c r="F313" t="b">
        <f>AND(Price!C313=Trendlines!C313,Price!C313=ZigZag!C313,Price!C313=Dual_Tema!C313,Price!C313=Pinbar!C313,Price!C313=SSA!C313)</f>
        <v>1</v>
      </c>
      <c r="G313">
        <f>Price!D313</f>
        <v>5177.76</v>
      </c>
      <c r="H313" t="b">
        <f>AND(Price!D313=Trendlines!D313,Price!D313=ZigZag!D313,Price!D313=Pinbar!D313,Price!D313=SSA!D313)</f>
        <v>1</v>
      </c>
      <c r="J313" t="b">
        <f t="shared" si="4"/>
        <v>1</v>
      </c>
    </row>
    <row r="314" spans="1:10" x14ac:dyDescent="0.55000000000000004">
      <c r="A314">
        <f>Price!L314</f>
        <v>1772122200</v>
      </c>
      <c r="B314" t="b">
        <f>AND(Price!L314=Trendlines!Q314,Price!L314=ZigZag!K314,Price!L314=Dual_Tema!J314,Price!L314=Pinbar!I314,Price!L314=SSA!J314)</f>
        <v>1</v>
      </c>
      <c r="C314" t="str">
        <f>Price!B314</f>
        <v>XAUUSD</v>
      </c>
      <c r="D314" t="b">
        <f>AND(Price!B314=Trendlines!B314,Price!B314=ZigZag!B314,Price!B314=Dual_Tema!B314,Price!B314=Pinbar!B314,Price!B314=SSA!B314)</f>
        <v>1</v>
      </c>
      <c r="E314" t="str">
        <f>Price!C314</f>
        <v>M5</v>
      </c>
      <c r="F314" t="b">
        <f>AND(Price!C314=Trendlines!C314,Price!C314=ZigZag!C314,Price!C314=Dual_Tema!C314,Price!C314=Pinbar!C314,Price!C314=SSA!C314)</f>
        <v>1</v>
      </c>
      <c r="G314">
        <f>Price!D314</f>
        <v>5176.76</v>
      </c>
      <c r="H314" t="b">
        <f>AND(Price!D314=Trendlines!D314,Price!D314=ZigZag!D314,Price!D314=Pinbar!D314,Price!D314=SSA!D314)</f>
        <v>1</v>
      </c>
      <c r="J314" t="b">
        <f t="shared" si="4"/>
        <v>1</v>
      </c>
    </row>
    <row r="315" spans="1:10" x14ac:dyDescent="0.55000000000000004">
      <c r="A315">
        <f>Price!L315</f>
        <v>1772122500</v>
      </c>
      <c r="B315" t="b">
        <f>AND(Price!L315=Trendlines!Q315,Price!L315=ZigZag!K315,Price!L315=Dual_Tema!J315,Price!L315=Pinbar!I315,Price!L315=SSA!J315)</f>
        <v>1</v>
      </c>
      <c r="C315" t="str">
        <f>Price!B315</f>
        <v>XAUUSD</v>
      </c>
      <c r="D315" t="b">
        <f>AND(Price!B315=Trendlines!B315,Price!B315=ZigZag!B315,Price!B315=Dual_Tema!B315,Price!B315=Pinbar!B315,Price!B315=SSA!B315)</f>
        <v>1</v>
      </c>
      <c r="E315" t="str">
        <f>Price!C315</f>
        <v>M5</v>
      </c>
      <c r="F315" t="b">
        <f>AND(Price!C315=Trendlines!C315,Price!C315=ZigZag!C315,Price!C315=Dual_Tema!C315,Price!C315=Pinbar!C315,Price!C315=SSA!C315)</f>
        <v>1</v>
      </c>
      <c r="G315">
        <f>Price!D315</f>
        <v>5181.3999999999996</v>
      </c>
      <c r="H315" t="b">
        <f>AND(Price!D315=Trendlines!D315,Price!D315=ZigZag!D315,Price!D315=Pinbar!D315,Price!D315=SSA!D315)</f>
        <v>1</v>
      </c>
      <c r="J315" t="b">
        <f t="shared" si="4"/>
        <v>1</v>
      </c>
    </row>
    <row r="316" spans="1:10" x14ac:dyDescent="0.55000000000000004">
      <c r="A316">
        <f>Price!L316</f>
        <v>1772122800</v>
      </c>
      <c r="B316" t="b">
        <f>AND(Price!L316=Trendlines!Q316,Price!L316=ZigZag!K316,Price!L316=Dual_Tema!J316,Price!L316=Pinbar!I316,Price!L316=SSA!J316)</f>
        <v>1</v>
      </c>
      <c r="C316" t="str">
        <f>Price!B316</f>
        <v>XAUUSD</v>
      </c>
      <c r="D316" t="b">
        <f>AND(Price!B316=Trendlines!B316,Price!B316=ZigZag!B316,Price!B316=Dual_Tema!B316,Price!B316=Pinbar!B316,Price!B316=SSA!B316)</f>
        <v>1</v>
      </c>
      <c r="E316" t="str">
        <f>Price!C316</f>
        <v>M5</v>
      </c>
      <c r="F316" t="b">
        <f>AND(Price!C316=Trendlines!C316,Price!C316=ZigZag!C316,Price!C316=Dual_Tema!C316,Price!C316=Pinbar!C316,Price!C316=SSA!C316)</f>
        <v>1</v>
      </c>
      <c r="G316">
        <f>Price!D316</f>
        <v>5178.22</v>
      </c>
      <c r="H316" t="b">
        <f>AND(Price!D316=Trendlines!D316,Price!D316=ZigZag!D316,Price!D316=Pinbar!D316,Price!D316=SSA!D316)</f>
        <v>1</v>
      </c>
      <c r="J316" t="b">
        <f t="shared" si="4"/>
        <v>1</v>
      </c>
    </row>
    <row r="317" spans="1:10" x14ac:dyDescent="0.55000000000000004">
      <c r="A317">
        <f>Price!L317</f>
        <v>1772123100</v>
      </c>
      <c r="B317" t="b">
        <f>AND(Price!L317=Trendlines!Q317,Price!L317=ZigZag!K317,Price!L317=Dual_Tema!J317,Price!L317=Pinbar!I317,Price!L317=SSA!J317)</f>
        <v>1</v>
      </c>
      <c r="C317" t="str">
        <f>Price!B317</f>
        <v>XAUUSD</v>
      </c>
      <c r="D317" t="b">
        <f>AND(Price!B317=Trendlines!B317,Price!B317=ZigZag!B317,Price!B317=Dual_Tema!B317,Price!B317=Pinbar!B317,Price!B317=SSA!B317)</f>
        <v>1</v>
      </c>
      <c r="E317" t="str">
        <f>Price!C317</f>
        <v>M5</v>
      </c>
      <c r="F317" t="b">
        <f>AND(Price!C317=Trendlines!C317,Price!C317=ZigZag!C317,Price!C317=Dual_Tema!C317,Price!C317=Pinbar!C317,Price!C317=SSA!C317)</f>
        <v>1</v>
      </c>
      <c r="G317">
        <f>Price!D317</f>
        <v>5180.4799999999996</v>
      </c>
      <c r="H317" t="b">
        <f>AND(Price!D317=Trendlines!D317,Price!D317=ZigZag!D317,Price!D317=Pinbar!D317,Price!D317=SSA!D317)</f>
        <v>1</v>
      </c>
      <c r="J317" t="b">
        <f t="shared" si="4"/>
        <v>1</v>
      </c>
    </row>
    <row r="318" spans="1:10" x14ac:dyDescent="0.55000000000000004">
      <c r="A318">
        <f>Price!L318</f>
        <v>1772123400</v>
      </c>
      <c r="B318" t="b">
        <f>AND(Price!L318=Trendlines!Q318,Price!L318=ZigZag!K318,Price!L318=Dual_Tema!J318,Price!L318=Pinbar!I318,Price!L318=SSA!J318)</f>
        <v>1</v>
      </c>
      <c r="C318" t="str">
        <f>Price!B318</f>
        <v>XAUUSD</v>
      </c>
      <c r="D318" t="b">
        <f>AND(Price!B318=Trendlines!B318,Price!B318=ZigZag!B318,Price!B318=Dual_Tema!B318,Price!B318=Pinbar!B318,Price!B318=SSA!B318)</f>
        <v>1</v>
      </c>
      <c r="E318" t="str">
        <f>Price!C318</f>
        <v>M5</v>
      </c>
      <c r="F318" t="b">
        <f>AND(Price!C318=Trendlines!C318,Price!C318=ZigZag!C318,Price!C318=Dual_Tema!C318,Price!C318=Pinbar!C318,Price!C318=SSA!C318)</f>
        <v>1</v>
      </c>
      <c r="G318">
        <f>Price!D318</f>
        <v>5181.91</v>
      </c>
      <c r="H318" t="b">
        <f>AND(Price!D318=Trendlines!D318,Price!D318=ZigZag!D318,Price!D318=Pinbar!D318,Price!D318=SSA!D318)</f>
        <v>1</v>
      </c>
      <c r="J318" t="b">
        <f t="shared" si="4"/>
        <v>1</v>
      </c>
    </row>
    <row r="319" spans="1:10" x14ac:dyDescent="0.55000000000000004">
      <c r="A319">
        <f>Price!L319</f>
        <v>1772123700</v>
      </c>
      <c r="B319" t="b">
        <f>AND(Price!L319=Trendlines!Q319,Price!L319=ZigZag!K319,Price!L319=Dual_Tema!J319,Price!L319=Pinbar!I319,Price!L319=SSA!J319)</f>
        <v>1</v>
      </c>
      <c r="C319" t="str">
        <f>Price!B319</f>
        <v>XAUUSD</v>
      </c>
      <c r="D319" t="b">
        <f>AND(Price!B319=Trendlines!B319,Price!B319=ZigZag!B319,Price!B319=Dual_Tema!B319,Price!B319=Pinbar!B319,Price!B319=SSA!B319)</f>
        <v>1</v>
      </c>
      <c r="E319" t="str">
        <f>Price!C319</f>
        <v>M5</v>
      </c>
      <c r="F319" t="b">
        <f>AND(Price!C319=Trendlines!C319,Price!C319=ZigZag!C319,Price!C319=Dual_Tema!C319,Price!C319=Pinbar!C319,Price!C319=SSA!C319)</f>
        <v>1</v>
      </c>
      <c r="G319">
        <f>Price!D319</f>
        <v>5182.3500000000004</v>
      </c>
      <c r="H319" t="b">
        <f>AND(Price!D319=Trendlines!D319,Price!D319=ZigZag!D319,Price!D319=Pinbar!D319,Price!D319=SSA!D319)</f>
        <v>1</v>
      </c>
      <c r="J319" t="b">
        <f t="shared" si="4"/>
        <v>1</v>
      </c>
    </row>
    <row r="320" spans="1:10" x14ac:dyDescent="0.55000000000000004">
      <c r="A320">
        <f>Price!L320</f>
        <v>1772124000</v>
      </c>
      <c r="B320" t="b">
        <f>AND(Price!L320=Trendlines!Q320,Price!L320=ZigZag!K320,Price!L320=Dual_Tema!J320,Price!L320=Pinbar!I320,Price!L320=SSA!J320)</f>
        <v>1</v>
      </c>
      <c r="C320" t="str">
        <f>Price!B320</f>
        <v>XAUUSD</v>
      </c>
      <c r="D320" t="b">
        <f>AND(Price!B320=Trendlines!B320,Price!B320=ZigZag!B320,Price!B320=Dual_Tema!B320,Price!B320=Pinbar!B320,Price!B320=SSA!B320)</f>
        <v>1</v>
      </c>
      <c r="E320" t="str">
        <f>Price!C320</f>
        <v>M5</v>
      </c>
      <c r="F320" t="b">
        <f>AND(Price!C320=Trendlines!C320,Price!C320=ZigZag!C320,Price!C320=Dual_Tema!C320,Price!C320=Pinbar!C320,Price!C320=SSA!C320)</f>
        <v>1</v>
      </c>
      <c r="G320">
        <f>Price!D320</f>
        <v>5183.3</v>
      </c>
      <c r="H320" t="b">
        <f>AND(Price!D320=Trendlines!D320,Price!D320=ZigZag!D320,Price!D320=Pinbar!D320,Price!D320=SSA!D320)</f>
        <v>1</v>
      </c>
      <c r="J320" t="b">
        <f t="shared" si="4"/>
        <v>1</v>
      </c>
    </row>
    <row r="321" spans="1:10" x14ac:dyDescent="0.55000000000000004">
      <c r="A321">
        <f>Price!L321</f>
        <v>1772124300</v>
      </c>
      <c r="B321" t="b">
        <f>AND(Price!L321=Trendlines!Q321,Price!L321=ZigZag!K321,Price!L321=Dual_Tema!J321,Price!L321=Pinbar!I321,Price!L321=SSA!J321)</f>
        <v>1</v>
      </c>
      <c r="C321" t="str">
        <f>Price!B321</f>
        <v>XAUUSD</v>
      </c>
      <c r="D321" t="b">
        <f>AND(Price!B321=Trendlines!B321,Price!B321=ZigZag!B321,Price!B321=Dual_Tema!B321,Price!B321=Pinbar!B321,Price!B321=SSA!B321)</f>
        <v>1</v>
      </c>
      <c r="E321" t="str">
        <f>Price!C321</f>
        <v>M5</v>
      </c>
      <c r="F321" t="b">
        <f>AND(Price!C321=Trendlines!C321,Price!C321=ZigZag!C321,Price!C321=Dual_Tema!C321,Price!C321=Pinbar!C321,Price!C321=SSA!C321)</f>
        <v>1</v>
      </c>
      <c r="G321">
        <f>Price!D321</f>
        <v>5181.3599999999997</v>
      </c>
      <c r="H321" t="b">
        <f>AND(Price!D321=Trendlines!D321,Price!D321=ZigZag!D321,Price!D321=Pinbar!D321,Price!D321=SSA!D321)</f>
        <v>1</v>
      </c>
      <c r="J321" t="b">
        <f t="shared" si="4"/>
        <v>1</v>
      </c>
    </row>
    <row r="322" spans="1:10" x14ac:dyDescent="0.55000000000000004">
      <c r="A322">
        <f>Price!L322</f>
        <v>1772124600</v>
      </c>
      <c r="B322" t="b">
        <f>AND(Price!L322=Trendlines!Q322,Price!L322=ZigZag!K322,Price!L322=Dual_Tema!J322,Price!L322=Pinbar!I322,Price!L322=SSA!J322)</f>
        <v>1</v>
      </c>
      <c r="C322" t="str">
        <f>Price!B322</f>
        <v>XAUUSD</v>
      </c>
      <c r="D322" t="b">
        <f>AND(Price!B322=Trendlines!B322,Price!B322=ZigZag!B322,Price!B322=Dual_Tema!B322,Price!B322=Pinbar!B322,Price!B322=SSA!B322)</f>
        <v>1</v>
      </c>
      <c r="E322" t="str">
        <f>Price!C322</f>
        <v>M5</v>
      </c>
      <c r="F322" t="b">
        <f>AND(Price!C322=Trendlines!C322,Price!C322=ZigZag!C322,Price!C322=Dual_Tema!C322,Price!C322=Pinbar!C322,Price!C322=SSA!C322)</f>
        <v>1</v>
      </c>
      <c r="G322">
        <f>Price!D322</f>
        <v>5179.0200000000004</v>
      </c>
      <c r="H322" t="b">
        <f>AND(Price!D322=Trendlines!D322,Price!D322=ZigZag!D322,Price!D322=Pinbar!D322,Price!D322=SSA!D322)</f>
        <v>1</v>
      </c>
      <c r="J322" t="b">
        <f t="shared" si="4"/>
        <v>1</v>
      </c>
    </row>
    <row r="323" spans="1:10" x14ac:dyDescent="0.55000000000000004">
      <c r="A323">
        <f>Price!L323</f>
        <v>1772124900</v>
      </c>
      <c r="B323" t="b">
        <f>AND(Price!L323=Trendlines!Q323,Price!L323=ZigZag!K323,Price!L323=Dual_Tema!J323,Price!L323=Pinbar!I323,Price!L323=SSA!J323)</f>
        <v>1</v>
      </c>
      <c r="C323" t="str">
        <f>Price!B323</f>
        <v>XAUUSD</v>
      </c>
      <c r="D323" t="b">
        <f>AND(Price!B323=Trendlines!B323,Price!B323=ZigZag!B323,Price!B323=Dual_Tema!B323,Price!B323=Pinbar!B323,Price!B323=SSA!B323)</f>
        <v>1</v>
      </c>
      <c r="E323" t="str">
        <f>Price!C323</f>
        <v>M5</v>
      </c>
      <c r="F323" t="b">
        <f>AND(Price!C323=Trendlines!C323,Price!C323=ZigZag!C323,Price!C323=Dual_Tema!C323,Price!C323=Pinbar!C323,Price!C323=SSA!C323)</f>
        <v>1</v>
      </c>
      <c r="G323">
        <f>Price!D323</f>
        <v>5179.6099999999997</v>
      </c>
      <c r="H323" t="b">
        <f>AND(Price!D323=Trendlines!D323,Price!D323=ZigZag!D323,Price!D323=Pinbar!D323,Price!D323=SSA!D323)</f>
        <v>1</v>
      </c>
      <c r="J323" t="b">
        <f t="shared" ref="J323:J386" si="5">AND(B323=TRUE,D323=TRUE,F323=TRUE,H323=TRUE)</f>
        <v>1</v>
      </c>
    </row>
    <row r="324" spans="1:10" x14ac:dyDescent="0.55000000000000004">
      <c r="A324">
        <f>Price!L324</f>
        <v>1772125200</v>
      </c>
      <c r="B324" t="b">
        <f>AND(Price!L324=Trendlines!Q324,Price!L324=ZigZag!K324,Price!L324=Dual_Tema!J324,Price!L324=Pinbar!I324,Price!L324=SSA!J324)</f>
        <v>1</v>
      </c>
      <c r="C324" t="str">
        <f>Price!B324</f>
        <v>XAUUSD</v>
      </c>
      <c r="D324" t="b">
        <f>AND(Price!B324=Trendlines!B324,Price!B324=ZigZag!B324,Price!B324=Dual_Tema!B324,Price!B324=Pinbar!B324,Price!B324=SSA!B324)</f>
        <v>1</v>
      </c>
      <c r="E324" t="str">
        <f>Price!C324</f>
        <v>M5</v>
      </c>
      <c r="F324" t="b">
        <f>AND(Price!C324=Trendlines!C324,Price!C324=ZigZag!C324,Price!C324=Dual_Tema!C324,Price!C324=Pinbar!C324,Price!C324=SSA!C324)</f>
        <v>1</v>
      </c>
      <c r="G324">
        <f>Price!D324</f>
        <v>5181.28</v>
      </c>
      <c r="H324" t="b">
        <f>AND(Price!D324=Trendlines!D324,Price!D324=ZigZag!D324,Price!D324=Pinbar!D324,Price!D324=SSA!D324)</f>
        <v>1</v>
      </c>
      <c r="J324" t="b">
        <f t="shared" si="5"/>
        <v>1</v>
      </c>
    </row>
    <row r="325" spans="1:10" x14ac:dyDescent="0.55000000000000004">
      <c r="A325">
        <f>Price!L325</f>
        <v>1772125500</v>
      </c>
      <c r="B325" t="b">
        <f>AND(Price!L325=Trendlines!Q325,Price!L325=ZigZag!K325,Price!L325=Dual_Tema!J325,Price!L325=Pinbar!I325,Price!L325=SSA!J325)</f>
        <v>1</v>
      </c>
      <c r="C325" t="str">
        <f>Price!B325</f>
        <v>XAUUSD</v>
      </c>
      <c r="D325" t="b">
        <f>AND(Price!B325=Trendlines!B325,Price!B325=ZigZag!B325,Price!B325=Dual_Tema!B325,Price!B325=Pinbar!B325,Price!B325=SSA!B325)</f>
        <v>1</v>
      </c>
      <c r="E325" t="str">
        <f>Price!C325</f>
        <v>M5</v>
      </c>
      <c r="F325" t="b">
        <f>AND(Price!C325=Trendlines!C325,Price!C325=ZigZag!C325,Price!C325=Dual_Tema!C325,Price!C325=Pinbar!C325,Price!C325=SSA!C325)</f>
        <v>1</v>
      </c>
      <c r="G325">
        <f>Price!D325</f>
        <v>5186.3900000000003</v>
      </c>
      <c r="H325" t="b">
        <f>AND(Price!D325=Trendlines!D325,Price!D325=ZigZag!D325,Price!D325=Pinbar!D325,Price!D325=SSA!D325)</f>
        <v>1</v>
      </c>
      <c r="J325" t="b">
        <f t="shared" si="5"/>
        <v>1</v>
      </c>
    </row>
    <row r="326" spans="1:10" x14ac:dyDescent="0.55000000000000004">
      <c r="A326">
        <f>Price!L326</f>
        <v>1772125800</v>
      </c>
      <c r="B326" t="b">
        <f>AND(Price!L326=Trendlines!Q326,Price!L326=ZigZag!K326,Price!L326=Dual_Tema!J326,Price!L326=Pinbar!I326,Price!L326=SSA!J326)</f>
        <v>1</v>
      </c>
      <c r="C326" t="str">
        <f>Price!B326</f>
        <v>XAUUSD</v>
      </c>
      <c r="D326" t="b">
        <f>AND(Price!B326=Trendlines!B326,Price!B326=ZigZag!B326,Price!B326=Dual_Tema!B326,Price!B326=Pinbar!B326,Price!B326=SSA!B326)</f>
        <v>1</v>
      </c>
      <c r="E326" t="str">
        <f>Price!C326</f>
        <v>M5</v>
      </c>
      <c r="F326" t="b">
        <f>AND(Price!C326=Trendlines!C326,Price!C326=ZigZag!C326,Price!C326=Dual_Tema!C326,Price!C326=Pinbar!C326,Price!C326=SSA!C326)</f>
        <v>1</v>
      </c>
      <c r="G326">
        <f>Price!D326</f>
        <v>5179.6499999999996</v>
      </c>
      <c r="H326" t="b">
        <f>AND(Price!D326=Trendlines!D326,Price!D326=ZigZag!D326,Price!D326=Pinbar!D326,Price!D326=SSA!D326)</f>
        <v>1</v>
      </c>
      <c r="J326" t="b">
        <f t="shared" si="5"/>
        <v>1</v>
      </c>
    </row>
    <row r="327" spans="1:10" x14ac:dyDescent="0.55000000000000004">
      <c r="A327">
        <f>Price!L327</f>
        <v>1772126100</v>
      </c>
      <c r="B327" t="b">
        <f>AND(Price!L327=Trendlines!Q327,Price!L327=ZigZag!K327,Price!L327=Dual_Tema!J327,Price!L327=Pinbar!I327,Price!L327=SSA!J327)</f>
        <v>1</v>
      </c>
      <c r="C327" t="str">
        <f>Price!B327</f>
        <v>XAUUSD</v>
      </c>
      <c r="D327" t="b">
        <f>AND(Price!B327=Trendlines!B327,Price!B327=ZigZag!B327,Price!B327=Dual_Tema!B327,Price!B327=Pinbar!B327,Price!B327=SSA!B327)</f>
        <v>1</v>
      </c>
      <c r="E327" t="str">
        <f>Price!C327</f>
        <v>M5</v>
      </c>
      <c r="F327" t="b">
        <f>AND(Price!C327=Trendlines!C327,Price!C327=ZigZag!C327,Price!C327=Dual_Tema!C327,Price!C327=Pinbar!C327,Price!C327=SSA!C327)</f>
        <v>1</v>
      </c>
      <c r="G327">
        <f>Price!D327</f>
        <v>5178.26</v>
      </c>
      <c r="H327" t="b">
        <f>AND(Price!D327=Trendlines!D327,Price!D327=ZigZag!D327,Price!D327=Pinbar!D327,Price!D327=SSA!D327)</f>
        <v>1</v>
      </c>
      <c r="J327" t="b">
        <f t="shared" si="5"/>
        <v>1</v>
      </c>
    </row>
    <row r="328" spans="1:10" x14ac:dyDescent="0.55000000000000004">
      <c r="A328">
        <f>Price!L328</f>
        <v>1772126400</v>
      </c>
      <c r="B328" t="b">
        <f>AND(Price!L328=Trendlines!Q328,Price!L328=ZigZag!K328,Price!L328=Dual_Tema!J328,Price!L328=Pinbar!I328,Price!L328=SSA!J328)</f>
        <v>1</v>
      </c>
      <c r="C328" t="str">
        <f>Price!B328</f>
        <v>XAUUSD</v>
      </c>
      <c r="D328" t="b">
        <f>AND(Price!B328=Trendlines!B328,Price!B328=ZigZag!B328,Price!B328=Dual_Tema!B328,Price!B328=Pinbar!B328,Price!B328=SSA!B328)</f>
        <v>1</v>
      </c>
      <c r="E328" t="str">
        <f>Price!C328</f>
        <v>M5</v>
      </c>
      <c r="F328" t="b">
        <f>AND(Price!C328=Trendlines!C328,Price!C328=ZigZag!C328,Price!C328=Dual_Tema!C328,Price!C328=Pinbar!C328,Price!C328=SSA!C328)</f>
        <v>1</v>
      </c>
      <c r="G328">
        <f>Price!D328</f>
        <v>5179.47</v>
      </c>
      <c r="H328" t="b">
        <f>AND(Price!D328=Trendlines!D328,Price!D328=ZigZag!D328,Price!D328=Pinbar!D328,Price!D328=SSA!D328)</f>
        <v>1</v>
      </c>
      <c r="J328" t="b">
        <f t="shared" si="5"/>
        <v>1</v>
      </c>
    </row>
    <row r="329" spans="1:10" x14ac:dyDescent="0.55000000000000004">
      <c r="A329">
        <f>Price!L329</f>
        <v>1772126700</v>
      </c>
      <c r="B329" t="b">
        <f>AND(Price!L329=Trendlines!Q329,Price!L329=ZigZag!K329,Price!L329=Dual_Tema!J329,Price!L329=Pinbar!I329,Price!L329=SSA!J329)</f>
        <v>1</v>
      </c>
      <c r="C329" t="str">
        <f>Price!B329</f>
        <v>XAUUSD</v>
      </c>
      <c r="D329" t="b">
        <f>AND(Price!B329=Trendlines!B329,Price!B329=ZigZag!B329,Price!B329=Dual_Tema!B329,Price!B329=Pinbar!B329,Price!B329=SSA!B329)</f>
        <v>1</v>
      </c>
      <c r="E329" t="str">
        <f>Price!C329</f>
        <v>M5</v>
      </c>
      <c r="F329" t="b">
        <f>AND(Price!C329=Trendlines!C329,Price!C329=ZigZag!C329,Price!C329=Dual_Tema!C329,Price!C329=Pinbar!C329,Price!C329=SSA!C329)</f>
        <v>1</v>
      </c>
      <c r="G329">
        <f>Price!D329</f>
        <v>5174.3900000000003</v>
      </c>
      <c r="H329" t="b">
        <f>AND(Price!D329=Trendlines!D329,Price!D329=ZigZag!D329,Price!D329=Pinbar!D329,Price!D329=SSA!D329)</f>
        <v>1</v>
      </c>
      <c r="J329" t="b">
        <f t="shared" si="5"/>
        <v>1</v>
      </c>
    </row>
    <row r="330" spans="1:10" x14ac:dyDescent="0.55000000000000004">
      <c r="A330">
        <f>Price!L330</f>
        <v>1772127000</v>
      </c>
      <c r="B330" t="b">
        <f>AND(Price!L330=Trendlines!Q330,Price!L330=ZigZag!K330,Price!L330=Dual_Tema!J330,Price!L330=Pinbar!I330,Price!L330=SSA!J330)</f>
        <v>1</v>
      </c>
      <c r="C330" t="str">
        <f>Price!B330</f>
        <v>XAUUSD</v>
      </c>
      <c r="D330" t="b">
        <f>AND(Price!B330=Trendlines!B330,Price!B330=ZigZag!B330,Price!B330=Dual_Tema!B330,Price!B330=Pinbar!B330,Price!B330=SSA!B330)</f>
        <v>1</v>
      </c>
      <c r="E330" t="str">
        <f>Price!C330</f>
        <v>M5</v>
      </c>
      <c r="F330" t="b">
        <f>AND(Price!C330=Trendlines!C330,Price!C330=ZigZag!C330,Price!C330=Dual_Tema!C330,Price!C330=Pinbar!C330,Price!C330=SSA!C330)</f>
        <v>1</v>
      </c>
      <c r="G330">
        <f>Price!D330</f>
        <v>5176.7299999999996</v>
      </c>
      <c r="H330" t="b">
        <f>AND(Price!D330=Trendlines!D330,Price!D330=ZigZag!D330,Price!D330=Pinbar!D330,Price!D330=SSA!D330)</f>
        <v>1</v>
      </c>
      <c r="J330" t="b">
        <f t="shared" si="5"/>
        <v>1</v>
      </c>
    </row>
    <row r="331" spans="1:10" x14ac:dyDescent="0.55000000000000004">
      <c r="A331">
        <f>Price!L331</f>
        <v>1772127300</v>
      </c>
      <c r="B331" t="b">
        <f>AND(Price!L331=Trendlines!Q331,Price!L331=ZigZag!K331,Price!L331=Dual_Tema!J331,Price!L331=Pinbar!I331,Price!L331=SSA!J331)</f>
        <v>1</v>
      </c>
      <c r="C331" t="str">
        <f>Price!B331</f>
        <v>XAUUSD</v>
      </c>
      <c r="D331" t="b">
        <f>AND(Price!B331=Trendlines!B331,Price!B331=ZigZag!B331,Price!B331=Dual_Tema!B331,Price!B331=Pinbar!B331,Price!B331=SSA!B331)</f>
        <v>1</v>
      </c>
      <c r="E331" t="str">
        <f>Price!C331</f>
        <v>M5</v>
      </c>
      <c r="F331" t="b">
        <f>AND(Price!C331=Trendlines!C331,Price!C331=ZigZag!C331,Price!C331=Dual_Tema!C331,Price!C331=Pinbar!C331,Price!C331=SSA!C331)</f>
        <v>1</v>
      </c>
      <c r="G331">
        <f>Price!D331</f>
        <v>5173.9399999999996</v>
      </c>
      <c r="H331" t="b">
        <f>AND(Price!D331=Trendlines!D331,Price!D331=ZigZag!D331,Price!D331=Pinbar!D331,Price!D331=SSA!D331)</f>
        <v>1</v>
      </c>
      <c r="J331" t="b">
        <f t="shared" si="5"/>
        <v>1</v>
      </c>
    </row>
    <row r="332" spans="1:10" x14ac:dyDescent="0.55000000000000004">
      <c r="A332">
        <f>Price!L332</f>
        <v>1772127600</v>
      </c>
      <c r="B332" t="b">
        <f>AND(Price!L332=Trendlines!Q332,Price!L332=ZigZag!K332,Price!L332=Dual_Tema!J332,Price!L332=Pinbar!I332,Price!L332=SSA!J332)</f>
        <v>1</v>
      </c>
      <c r="C332" t="str">
        <f>Price!B332</f>
        <v>XAUUSD</v>
      </c>
      <c r="D332" t="b">
        <f>AND(Price!B332=Trendlines!B332,Price!B332=ZigZag!B332,Price!B332=Dual_Tema!B332,Price!B332=Pinbar!B332,Price!B332=SSA!B332)</f>
        <v>1</v>
      </c>
      <c r="E332" t="str">
        <f>Price!C332</f>
        <v>M5</v>
      </c>
      <c r="F332" t="b">
        <f>AND(Price!C332=Trendlines!C332,Price!C332=ZigZag!C332,Price!C332=Dual_Tema!C332,Price!C332=Pinbar!C332,Price!C332=SSA!C332)</f>
        <v>1</v>
      </c>
      <c r="G332">
        <f>Price!D332</f>
        <v>5174.7299999999996</v>
      </c>
      <c r="H332" t="b">
        <f>AND(Price!D332=Trendlines!D332,Price!D332=ZigZag!D332,Price!D332=Pinbar!D332,Price!D332=SSA!D332)</f>
        <v>1</v>
      </c>
      <c r="J332" t="b">
        <f t="shared" si="5"/>
        <v>1</v>
      </c>
    </row>
    <row r="333" spans="1:10" x14ac:dyDescent="0.55000000000000004">
      <c r="A333">
        <f>Price!L333</f>
        <v>1772127900</v>
      </c>
      <c r="B333" t="b">
        <f>AND(Price!L333=Trendlines!Q333,Price!L333=ZigZag!K333,Price!L333=Dual_Tema!J333,Price!L333=Pinbar!I333,Price!L333=SSA!J333)</f>
        <v>1</v>
      </c>
      <c r="C333" t="str">
        <f>Price!B333</f>
        <v>XAUUSD</v>
      </c>
      <c r="D333" t="b">
        <f>AND(Price!B333=Trendlines!B333,Price!B333=ZigZag!B333,Price!B333=Dual_Tema!B333,Price!B333=Pinbar!B333,Price!B333=SSA!B333)</f>
        <v>1</v>
      </c>
      <c r="E333" t="str">
        <f>Price!C333</f>
        <v>M5</v>
      </c>
      <c r="F333" t="b">
        <f>AND(Price!C333=Trendlines!C333,Price!C333=ZigZag!C333,Price!C333=Dual_Tema!C333,Price!C333=Pinbar!C333,Price!C333=SSA!C333)</f>
        <v>1</v>
      </c>
      <c r="G333">
        <f>Price!D333</f>
        <v>5169.95</v>
      </c>
      <c r="H333" t="b">
        <f>AND(Price!D333=Trendlines!D333,Price!D333=ZigZag!D333,Price!D333=Pinbar!D333,Price!D333=SSA!D333)</f>
        <v>1</v>
      </c>
      <c r="J333" t="b">
        <f t="shared" si="5"/>
        <v>1</v>
      </c>
    </row>
    <row r="334" spans="1:10" x14ac:dyDescent="0.55000000000000004">
      <c r="A334">
        <f>Price!L334</f>
        <v>1772128200</v>
      </c>
      <c r="B334" t="b">
        <f>AND(Price!L334=Trendlines!Q334,Price!L334=ZigZag!K334,Price!L334=Dual_Tema!J334,Price!L334=Pinbar!I334,Price!L334=SSA!J334)</f>
        <v>1</v>
      </c>
      <c r="C334" t="str">
        <f>Price!B334</f>
        <v>XAUUSD</v>
      </c>
      <c r="D334" t="b">
        <f>AND(Price!B334=Trendlines!B334,Price!B334=ZigZag!B334,Price!B334=Dual_Tema!B334,Price!B334=Pinbar!B334,Price!B334=SSA!B334)</f>
        <v>1</v>
      </c>
      <c r="E334" t="str">
        <f>Price!C334</f>
        <v>M5</v>
      </c>
      <c r="F334" t="b">
        <f>AND(Price!C334=Trendlines!C334,Price!C334=ZigZag!C334,Price!C334=Dual_Tema!C334,Price!C334=Pinbar!C334,Price!C334=SSA!C334)</f>
        <v>1</v>
      </c>
      <c r="G334">
        <f>Price!D334</f>
        <v>5166.97</v>
      </c>
      <c r="H334" t="b">
        <f>AND(Price!D334=Trendlines!D334,Price!D334=ZigZag!D334,Price!D334=Pinbar!D334,Price!D334=SSA!D334)</f>
        <v>1</v>
      </c>
      <c r="J334" t="b">
        <f t="shared" si="5"/>
        <v>1</v>
      </c>
    </row>
    <row r="335" spans="1:10" x14ac:dyDescent="0.55000000000000004">
      <c r="A335">
        <f>Price!L335</f>
        <v>1772128500</v>
      </c>
      <c r="B335" t="b">
        <f>AND(Price!L335=Trendlines!Q335,Price!L335=ZigZag!K335,Price!L335=Dual_Tema!J335,Price!L335=Pinbar!I335,Price!L335=SSA!J335)</f>
        <v>1</v>
      </c>
      <c r="C335" t="str">
        <f>Price!B335</f>
        <v>XAUUSD</v>
      </c>
      <c r="D335" t="b">
        <f>AND(Price!B335=Trendlines!B335,Price!B335=ZigZag!B335,Price!B335=Dual_Tema!B335,Price!B335=Pinbar!B335,Price!B335=SSA!B335)</f>
        <v>1</v>
      </c>
      <c r="E335" t="str">
        <f>Price!C335</f>
        <v>M5</v>
      </c>
      <c r="F335" t="b">
        <f>AND(Price!C335=Trendlines!C335,Price!C335=ZigZag!C335,Price!C335=Dual_Tema!C335,Price!C335=Pinbar!C335,Price!C335=SSA!C335)</f>
        <v>1</v>
      </c>
      <c r="G335">
        <f>Price!D335</f>
        <v>5167.22</v>
      </c>
      <c r="H335" t="b">
        <f>AND(Price!D335=Trendlines!D335,Price!D335=ZigZag!D335,Price!D335=Pinbar!D335,Price!D335=SSA!D335)</f>
        <v>1</v>
      </c>
      <c r="J335" t="b">
        <f t="shared" si="5"/>
        <v>1</v>
      </c>
    </row>
    <row r="336" spans="1:10" x14ac:dyDescent="0.55000000000000004">
      <c r="A336">
        <f>Price!L336</f>
        <v>1772128800</v>
      </c>
      <c r="B336" t="b">
        <f>AND(Price!L336=Trendlines!Q336,Price!L336=ZigZag!K336,Price!L336=Dual_Tema!J336,Price!L336=Pinbar!I336,Price!L336=SSA!J336)</f>
        <v>1</v>
      </c>
      <c r="C336" t="str">
        <f>Price!B336</f>
        <v>XAUUSD</v>
      </c>
      <c r="D336" t="b">
        <f>AND(Price!B336=Trendlines!B336,Price!B336=ZigZag!B336,Price!B336=Dual_Tema!B336,Price!B336=Pinbar!B336,Price!B336=SSA!B336)</f>
        <v>1</v>
      </c>
      <c r="E336" t="str">
        <f>Price!C336</f>
        <v>M5</v>
      </c>
      <c r="F336" t="b">
        <f>AND(Price!C336=Trendlines!C336,Price!C336=ZigZag!C336,Price!C336=Dual_Tema!C336,Price!C336=Pinbar!C336,Price!C336=SSA!C336)</f>
        <v>1</v>
      </c>
      <c r="G336">
        <f>Price!D336</f>
        <v>5168.87</v>
      </c>
      <c r="H336" t="b">
        <f>AND(Price!D336=Trendlines!D336,Price!D336=ZigZag!D336,Price!D336=Pinbar!D336,Price!D336=SSA!D336)</f>
        <v>1</v>
      </c>
      <c r="J336" t="b">
        <f t="shared" si="5"/>
        <v>1</v>
      </c>
    </row>
    <row r="337" spans="1:10" x14ac:dyDescent="0.55000000000000004">
      <c r="A337">
        <f>Price!L337</f>
        <v>1772129100</v>
      </c>
      <c r="B337" t="b">
        <f>AND(Price!L337=Trendlines!Q337,Price!L337=ZigZag!K337,Price!L337=Dual_Tema!J337,Price!L337=Pinbar!I337,Price!L337=SSA!J337)</f>
        <v>1</v>
      </c>
      <c r="C337" t="str">
        <f>Price!B337</f>
        <v>XAUUSD</v>
      </c>
      <c r="D337" t="b">
        <f>AND(Price!B337=Trendlines!B337,Price!B337=ZigZag!B337,Price!B337=Dual_Tema!B337,Price!B337=Pinbar!B337,Price!B337=SSA!B337)</f>
        <v>1</v>
      </c>
      <c r="E337" t="str">
        <f>Price!C337</f>
        <v>M5</v>
      </c>
      <c r="F337" t="b">
        <f>AND(Price!C337=Trendlines!C337,Price!C337=ZigZag!C337,Price!C337=Dual_Tema!C337,Price!C337=Pinbar!C337,Price!C337=SSA!C337)</f>
        <v>1</v>
      </c>
      <c r="G337">
        <f>Price!D337</f>
        <v>5170.2</v>
      </c>
      <c r="H337" t="b">
        <f>AND(Price!D337=Trendlines!D337,Price!D337=ZigZag!D337,Price!D337=Pinbar!D337,Price!D337=SSA!D337)</f>
        <v>1</v>
      </c>
      <c r="J337" t="b">
        <f t="shared" si="5"/>
        <v>1</v>
      </c>
    </row>
    <row r="338" spans="1:10" x14ac:dyDescent="0.55000000000000004">
      <c r="A338">
        <f>Price!L338</f>
        <v>1772129400</v>
      </c>
      <c r="B338" t="b">
        <f>AND(Price!L338=Trendlines!Q338,Price!L338=ZigZag!K338,Price!L338=Dual_Tema!J338,Price!L338=Pinbar!I338,Price!L338=SSA!J338)</f>
        <v>1</v>
      </c>
      <c r="C338" t="str">
        <f>Price!B338</f>
        <v>XAUUSD</v>
      </c>
      <c r="D338" t="b">
        <f>AND(Price!B338=Trendlines!B338,Price!B338=ZigZag!B338,Price!B338=Dual_Tema!B338,Price!B338=Pinbar!B338,Price!B338=SSA!B338)</f>
        <v>1</v>
      </c>
      <c r="E338" t="str">
        <f>Price!C338</f>
        <v>M5</v>
      </c>
      <c r="F338" t="b">
        <f>AND(Price!C338=Trendlines!C338,Price!C338=ZigZag!C338,Price!C338=Dual_Tema!C338,Price!C338=Pinbar!C338,Price!C338=SSA!C338)</f>
        <v>1</v>
      </c>
      <c r="G338">
        <f>Price!D338</f>
        <v>5173.38</v>
      </c>
      <c r="H338" t="b">
        <f>AND(Price!D338=Trendlines!D338,Price!D338=ZigZag!D338,Price!D338=Pinbar!D338,Price!D338=SSA!D338)</f>
        <v>1</v>
      </c>
      <c r="J338" t="b">
        <f t="shared" si="5"/>
        <v>1</v>
      </c>
    </row>
    <row r="339" spans="1:10" x14ac:dyDescent="0.55000000000000004">
      <c r="A339">
        <f>Price!L339</f>
        <v>1772129700</v>
      </c>
      <c r="B339" t="b">
        <f>AND(Price!L339=Trendlines!Q339,Price!L339=ZigZag!K339,Price!L339=Dual_Tema!J339,Price!L339=Pinbar!I339,Price!L339=SSA!J339)</f>
        <v>1</v>
      </c>
      <c r="C339" t="str">
        <f>Price!B339</f>
        <v>XAUUSD</v>
      </c>
      <c r="D339" t="b">
        <f>AND(Price!B339=Trendlines!B339,Price!B339=ZigZag!B339,Price!B339=Dual_Tema!B339,Price!B339=Pinbar!B339,Price!B339=SSA!B339)</f>
        <v>1</v>
      </c>
      <c r="E339" t="str">
        <f>Price!C339</f>
        <v>M5</v>
      </c>
      <c r="F339" t="b">
        <f>AND(Price!C339=Trendlines!C339,Price!C339=ZigZag!C339,Price!C339=Dual_Tema!C339,Price!C339=Pinbar!C339,Price!C339=SSA!C339)</f>
        <v>1</v>
      </c>
      <c r="G339">
        <f>Price!D339</f>
        <v>5174.8500000000004</v>
      </c>
      <c r="H339" t="b">
        <f>AND(Price!D339=Trendlines!D339,Price!D339=ZigZag!D339,Price!D339=Pinbar!D339,Price!D339=SSA!D339)</f>
        <v>1</v>
      </c>
      <c r="J339" t="b">
        <f t="shared" si="5"/>
        <v>1</v>
      </c>
    </row>
    <row r="340" spans="1:10" x14ac:dyDescent="0.55000000000000004">
      <c r="A340">
        <f>Price!L340</f>
        <v>1772130000</v>
      </c>
      <c r="B340" t="b">
        <f>AND(Price!L340=Trendlines!Q340,Price!L340=ZigZag!K340,Price!L340=Dual_Tema!J340,Price!L340=Pinbar!I340,Price!L340=SSA!J340)</f>
        <v>1</v>
      </c>
      <c r="C340" t="str">
        <f>Price!B340</f>
        <v>XAUUSD</v>
      </c>
      <c r="D340" t="b">
        <f>AND(Price!B340=Trendlines!B340,Price!B340=ZigZag!B340,Price!B340=Dual_Tema!B340,Price!B340=Pinbar!B340,Price!B340=SSA!B340)</f>
        <v>1</v>
      </c>
      <c r="E340" t="str">
        <f>Price!C340</f>
        <v>M5</v>
      </c>
      <c r="F340" t="b">
        <f>AND(Price!C340=Trendlines!C340,Price!C340=ZigZag!C340,Price!C340=Dual_Tema!C340,Price!C340=Pinbar!C340,Price!C340=SSA!C340)</f>
        <v>1</v>
      </c>
      <c r="G340">
        <f>Price!D340</f>
        <v>5174.8599999999997</v>
      </c>
      <c r="H340" t="b">
        <f>AND(Price!D340=Trendlines!D340,Price!D340=ZigZag!D340,Price!D340=Pinbar!D340,Price!D340=SSA!D340)</f>
        <v>1</v>
      </c>
      <c r="J340" t="b">
        <f t="shared" si="5"/>
        <v>1</v>
      </c>
    </row>
    <row r="341" spans="1:10" x14ac:dyDescent="0.55000000000000004">
      <c r="A341">
        <f>Price!L341</f>
        <v>1772130300</v>
      </c>
      <c r="B341" t="b">
        <f>AND(Price!L341=Trendlines!Q341,Price!L341=ZigZag!K341,Price!L341=Dual_Tema!J341,Price!L341=Pinbar!I341,Price!L341=SSA!J341)</f>
        <v>1</v>
      </c>
      <c r="C341" t="str">
        <f>Price!B341</f>
        <v>XAUUSD</v>
      </c>
      <c r="D341" t="b">
        <f>AND(Price!B341=Trendlines!B341,Price!B341=ZigZag!B341,Price!B341=Dual_Tema!B341,Price!B341=Pinbar!B341,Price!B341=SSA!B341)</f>
        <v>1</v>
      </c>
      <c r="E341" t="str">
        <f>Price!C341</f>
        <v>M5</v>
      </c>
      <c r="F341" t="b">
        <f>AND(Price!C341=Trendlines!C341,Price!C341=ZigZag!C341,Price!C341=Dual_Tema!C341,Price!C341=Pinbar!C341,Price!C341=SSA!C341)</f>
        <v>1</v>
      </c>
      <c r="G341">
        <f>Price!D341</f>
        <v>5177.09</v>
      </c>
      <c r="H341" t="b">
        <f>AND(Price!D341=Trendlines!D341,Price!D341=ZigZag!D341,Price!D341=Pinbar!D341,Price!D341=SSA!D341)</f>
        <v>1</v>
      </c>
      <c r="J341" t="b">
        <f t="shared" si="5"/>
        <v>1</v>
      </c>
    </row>
    <row r="342" spans="1:10" x14ac:dyDescent="0.55000000000000004">
      <c r="A342">
        <f>Price!L342</f>
        <v>1772130600</v>
      </c>
      <c r="B342" t="b">
        <f>AND(Price!L342=Trendlines!Q342,Price!L342=ZigZag!K342,Price!L342=Dual_Tema!J342,Price!L342=Pinbar!I342,Price!L342=SSA!J342)</f>
        <v>1</v>
      </c>
      <c r="C342" t="str">
        <f>Price!B342</f>
        <v>XAUUSD</v>
      </c>
      <c r="D342" t="b">
        <f>AND(Price!B342=Trendlines!B342,Price!B342=ZigZag!B342,Price!B342=Dual_Tema!B342,Price!B342=Pinbar!B342,Price!B342=SSA!B342)</f>
        <v>1</v>
      </c>
      <c r="E342" t="str">
        <f>Price!C342</f>
        <v>M5</v>
      </c>
      <c r="F342" t="b">
        <f>AND(Price!C342=Trendlines!C342,Price!C342=ZigZag!C342,Price!C342=Dual_Tema!C342,Price!C342=Pinbar!C342,Price!C342=SSA!C342)</f>
        <v>1</v>
      </c>
      <c r="G342">
        <f>Price!D342</f>
        <v>5167.5600000000004</v>
      </c>
      <c r="H342" t="b">
        <f>AND(Price!D342=Trendlines!D342,Price!D342=ZigZag!D342,Price!D342=Pinbar!D342,Price!D342=SSA!D342)</f>
        <v>1</v>
      </c>
      <c r="J342" t="b">
        <f t="shared" si="5"/>
        <v>1</v>
      </c>
    </row>
    <row r="343" spans="1:10" x14ac:dyDescent="0.55000000000000004">
      <c r="A343">
        <f>Price!L343</f>
        <v>1772130900</v>
      </c>
      <c r="B343" t="b">
        <f>AND(Price!L343=Trendlines!Q343,Price!L343=ZigZag!K343,Price!L343=Dual_Tema!J343,Price!L343=Pinbar!I343,Price!L343=SSA!J343)</f>
        <v>1</v>
      </c>
      <c r="C343" t="str">
        <f>Price!B343</f>
        <v>XAUUSD</v>
      </c>
      <c r="D343" t="b">
        <f>AND(Price!B343=Trendlines!B343,Price!B343=ZigZag!B343,Price!B343=Dual_Tema!B343,Price!B343=Pinbar!B343,Price!B343=SSA!B343)</f>
        <v>1</v>
      </c>
      <c r="E343" t="str">
        <f>Price!C343</f>
        <v>M5</v>
      </c>
      <c r="F343" t="b">
        <f>AND(Price!C343=Trendlines!C343,Price!C343=ZigZag!C343,Price!C343=Dual_Tema!C343,Price!C343=Pinbar!C343,Price!C343=SSA!C343)</f>
        <v>1</v>
      </c>
      <c r="G343">
        <f>Price!D343</f>
        <v>5175.5</v>
      </c>
      <c r="H343" t="b">
        <f>AND(Price!D343=Trendlines!D343,Price!D343=ZigZag!D343,Price!D343=Pinbar!D343,Price!D343=SSA!D343)</f>
        <v>1</v>
      </c>
      <c r="J343" t="b">
        <f t="shared" si="5"/>
        <v>1</v>
      </c>
    </row>
    <row r="344" spans="1:10" x14ac:dyDescent="0.55000000000000004">
      <c r="A344">
        <f>Price!L344</f>
        <v>1772131200</v>
      </c>
      <c r="B344" t="b">
        <f>AND(Price!L344=Trendlines!Q344,Price!L344=ZigZag!K344,Price!L344=Dual_Tema!J344,Price!L344=Pinbar!I344,Price!L344=SSA!J344)</f>
        <v>1</v>
      </c>
      <c r="C344" t="str">
        <f>Price!B344</f>
        <v>XAUUSD</v>
      </c>
      <c r="D344" t="b">
        <f>AND(Price!B344=Trendlines!B344,Price!B344=ZigZag!B344,Price!B344=Dual_Tema!B344,Price!B344=Pinbar!B344,Price!B344=SSA!B344)</f>
        <v>1</v>
      </c>
      <c r="E344" t="str">
        <f>Price!C344</f>
        <v>M5</v>
      </c>
      <c r="F344" t="b">
        <f>AND(Price!C344=Trendlines!C344,Price!C344=ZigZag!C344,Price!C344=Dual_Tema!C344,Price!C344=Pinbar!C344,Price!C344=SSA!C344)</f>
        <v>1</v>
      </c>
      <c r="G344">
        <f>Price!D344</f>
        <v>5181.72</v>
      </c>
      <c r="H344" t="b">
        <f>AND(Price!D344=Trendlines!D344,Price!D344=ZigZag!D344,Price!D344=Pinbar!D344,Price!D344=SSA!D344)</f>
        <v>1</v>
      </c>
      <c r="J344" t="b">
        <f t="shared" si="5"/>
        <v>1</v>
      </c>
    </row>
    <row r="345" spans="1:10" x14ac:dyDescent="0.55000000000000004">
      <c r="A345">
        <f>Price!L345</f>
        <v>1772131500</v>
      </c>
      <c r="B345" t="b">
        <f>AND(Price!L345=Trendlines!Q345,Price!L345=ZigZag!K345,Price!L345=Dual_Tema!J345,Price!L345=Pinbar!I345,Price!L345=SSA!J345)</f>
        <v>1</v>
      </c>
      <c r="C345" t="str">
        <f>Price!B345</f>
        <v>XAUUSD</v>
      </c>
      <c r="D345" t="b">
        <f>AND(Price!B345=Trendlines!B345,Price!B345=ZigZag!B345,Price!B345=Dual_Tema!B345,Price!B345=Pinbar!B345,Price!B345=SSA!B345)</f>
        <v>1</v>
      </c>
      <c r="E345" t="str">
        <f>Price!C345</f>
        <v>M5</v>
      </c>
      <c r="F345" t="b">
        <f>AND(Price!C345=Trendlines!C345,Price!C345=ZigZag!C345,Price!C345=Dual_Tema!C345,Price!C345=Pinbar!C345,Price!C345=SSA!C345)</f>
        <v>1</v>
      </c>
      <c r="G345">
        <f>Price!D345</f>
        <v>5184.66</v>
      </c>
      <c r="H345" t="b">
        <f>AND(Price!D345=Trendlines!D345,Price!D345=ZigZag!D345,Price!D345=Pinbar!D345,Price!D345=SSA!D345)</f>
        <v>1</v>
      </c>
      <c r="J345" t="b">
        <f t="shared" si="5"/>
        <v>1</v>
      </c>
    </row>
    <row r="346" spans="1:10" x14ac:dyDescent="0.55000000000000004">
      <c r="A346">
        <f>Price!L346</f>
        <v>1772131800</v>
      </c>
      <c r="B346" t="b">
        <f>AND(Price!L346=Trendlines!Q346,Price!L346=ZigZag!K346,Price!L346=Dual_Tema!J346,Price!L346=Pinbar!I346,Price!L346=SSA!J346)</f>
        <v>1</v>
      </c>
      <c r="C346" t="str">
        <f>Price!B346</f>
        <v>XAUUSD</v>
      </c>
      <c r="D346" t="b">
        <f>AND(Price!B346=Trendlines!B346,Price!B346=ZigZag!B346,Price!B346=Dual_Tema!B346,Price!B346=Pinbar!B346,Price!B346=SSA!B346)</f>
        <v>1</v>
      </c>
      <c r="E346" t="str">
        <f>Price!C346</f>
        <v>M5</v>
      </c>
      <c r="F346" t="b">
        <f>AND(Price!C346=Trendlines!C346,Price!C346=ZigZag!C346,Price!C346=Dual_Tema!C346,Price!C346=Pinbar!C346,Price!C346=SSA!C346)</f>
        <v>1</v>
      </c>
      <c r="G346">
        <f>Price!D346</f>
        <v>5180.8999999999996</v>
      </c>
      <c r="H346" t="b">
        <f>AND(Price!D346=Trendlines!D346,Price!D346=ZigZag!D346,Price!D346=Pinbar!D346,Price!D346=SSA!D346)</f>
        <v>1</v>
      </c>
      <c r="J346" t="b">
        <f t="shared" si="5"/>
        <v>1</v>
      </c>
    </row>
    <row r="347" spans="1:10" x14ac:dyDescent="0.55000000000000004">
      <c r="A347">
        <f>Price!L347</f>
        <v>1772132100</v>
      </c>
      <c r="B347" t="b">
        <f>AND(Price!L347=Trendlines!Q347,Price!L347=ZigZag!K347,Price!L347=Dual_Tema!J347,Price!L347=Pinbar!I347,Price!L347=SSA!J347)</f>
        <v>1</v>
      </c>
      <c r="C347" t="str">
        <f>Price!B347</f>
        <v>XAUUSD</v>
      </c>
      <c r="D347" t="b">
        <f>AND(Price!B347=Trendlines!B347,Price!B347=ZigZag!B347,Price!B347=Dual_Tema!B347,Price!B347=Pinbar!B347,Price!B347=SSA!B347)</f>
        <v>1</v>
      </c>
      <c r="E347" t="str">
        <f>Price!C347</f>
        <v>M5</v>
      </c>
      <c r="F347" t="b">
        <f>AND(Price!C347=Trendlines!C347,Price!C347=ZigZag!C347,Price!C347=Dual_Tema!C347,Price!C347=Pinbar!C347,Price!C347=SSA!C347)</f>
        <v>1</v>
      </c>
      <c r="G347">
        <f>Price!D347</f>
        <v>5180.24</v>
      </c>
      <c r="H347" t="b">
        <f>AND(Price!D347=Trendlines!D347,Price!D347=ZigZag!D347,Price!D347=Pinbar!D347,Price!D347=SSA!D347)</f>
        <v>1</v>
      </c>
      <c r="J347" t="b">
        <f t="shared" si="5"/>
        <v>1</v>
      </c>
    </row>
    <row r="348" spans="1:10" x14ac:dyDescent="0.55000000000000004">
      <c r="A348">
        <f>Price!L348</f>
        <v>1772132400</v>
      </c>
      <c r="B348" t="b">
        <f>AND(Price!L348=Trendlines!Q348,Price!L348=ZigZag!K348,Price!L348=Dual_Tema!J348,Price!L348=Pinbar!I348,Price!L348=SSA!J348)</f>
        <v>1</v>
      </c>
      <c r="C348" t="str">
        <f>Price!B348</f>
        <v>XAUUSD</v>
      </c>
      <c r="D348" t="b">
        <f>AND(Price!B348=Trendlines!B348,Price!B348=ZigZag!B348,Price!B348=Dual_Tema!B348,Price!B348=Pinbar!B348,Price!B348=SSA!B348)</f>
        <v>1</v>
      </c>
      <c r="E348" t="str">
        <f>Price!C348</f>
        <v>M5</v>
      </c>
      <c r="F348" t="b">
        <f>AND(Price!C348=Trendlines!C348,Price!C348=ZigZag!C348,Price!C348=Dual_Tema!C348,Price!C348=Pinbar!C348,Price!C348=SSA!C348)</f>
        <v>1</v>
      </c>
      <c r="G348">
        <f>Price!D348</f>
        <v>5185.45</v>
      </c>
      <c r="H348" t="b">
        <f>AND(Price!D348=Trendlines!D348,Price!D348=ZigZag!D348,Price!D348=Pinbar!D348,Price!D348=SSA!D348)</f>
        <v>1</v>
      </c>
      <c r="J348" t="b">
        <f t="shared" si="5"/>
        <v>1</v>
      </c>
    </row>
    <row r="349" spans="1:10" x14ac:dyDescent="0.55000000000000004">
      <c r="A349">
        <f>Price!L349</f>
        <v>1772132700</v>
      </c>
      <c r="B349" t="b">
        <f>AND(Price!L349=Trendlines!Q349,Price!L349=ZigZag!K349,Price!L349=Dual_Tema!J349,Price!L349=Pinbar!I349,Price!L349=SSA!J349)</f>
        <v>1</v>
      </c>
      <c r="C349" t="str">
        <f>Price!B349</f>
        <v>XAUUSD</v>
      </c>
      <c r="D349" t="b">
        <f>AND(Price!B349=Trendlines!B349,Price!B349=ZigZag!B349,Price!B349=Dual_Tema!B349,Price!B349=Pinbar!B349,Price!B349=SSA!B349)</f>
        <v>1</v>
      </c>
      <c r="E349" t="str">
        <f>Price!C349</f>
        <v>M5</v>
      </c>
      <c r="F349" t="b">
        <f>AND(Price!C349=Trendlines!C349,Price!C349=ZigZag!C349,Price!C349=Dual_Tema!C349,Price!C349=Pinbar!C349,Price!C349=SSA!C349)</f>
        <v>1</v>
      </c>
      <c r="G349">
        <f>Price!D349</f>
        <v>5186.22</v>
      </c>
      <c r="H349" t="b">
        <f>AND(Price!D349=Trendlines!D349,Price!D349=ZigZag!D349,Price!D349=Pinbar!D349,Price!D349=SSA!D349)</f>
        <v>1</v>
      </c>
      <c r="J349" t="b">
        <f t="shared" si="5"/>
        <v>1</v>
      </c>
    </row>
    <row r="350" spans="1:10" x14ac:dyDescent="0.55000000000000004">
      <c r="A350">
        <f>Price!L350</f>
        <v>1772133000</v>
      </c>
      <c r="B350" t="b">
        <f>AND(Price!L350=Trendlines!Q350,Price!L350=ZigZag!K350,Price!L350=Dual_Tema!J350,Price!L350=Pinbar!I350,Price!L350=SSA!J350)</f>
        <v>1</v>
      </c>
      <c r="C350" t="str">
        <f>Price!B350</f>
        <v>XAUUSD</v>
      </c>
      <c r="D350" t="b">
        <f>AND(Price!B350=Trendlines!B350,Price!B350=ZigZag!B350,Price!B350=Dual_Tema!B350,Price!B350=Pinbar!B350,Price!B350=SSA!B350)</f>
        <v>1</v>
      </c>
      <c r="E350" t="str">
        <f>Price!C350</f>
        <v>M5</v>
      </c>
      <c r="F350" t="b">
        <f>AND(Price!C350=Trendlines!C350,Price!C350=ZigZag!C350,Price!C350=Dual_Tema!C350,Price!C350=Pinbar!C350,Price!C350=SSA!C350)</f>
        <v>1</v>
      </c>
      <c r="G350">
        <f>Price!D350</f>
        <v>5186.4799999999996</v>
      </c>
      <c r="H350" t="b">
        <f>AND(Price!D350=Trendlines!D350,Price!D350=ZigZag!D350,Price!D350=Pinbar!D350,Price!D350=SSA!D350)</f>
        <v>1</v>
      </c>
      <c r="J350" t="b">
        <f t="shared" si="5"/>
        <v>1</v>
      </c>
    </row>
    <row r="351" spans="1:10" x14ac:dyDescent="0.55000000000000004">
      <c r="A351">
        <f>Price!L351</f>
        <v>1772133300</v>
      </c>
      <c r="B351" t="b">
        <f>AND(Price!L351=Trendlines!Q351,Price!L351=ZigZag!K351,Price!L351=Dual_Tema!J351,Price!L351=Pinbar!I351,Price!L351=SSA!J351)</f>
        <v>1</v>
      </c>
      <c r="C351" t="str">
        <f>Price!B351</f>
        <v>XAUUSD</v>
      </c>
      <c r="D351" t="b">
        <f>AND(Price!B351=Trendlines!B351,Price!B351=ZigZag!B351,Price!B351=Dual_Tema!B351,Price!B351=Pinbar!B351,Price!B351=SSA!B351)</f>
        <v>1</v>
      </c>
      <c r="E351" t="str">
        <f>Price!C351</f>
        <v>M5</v>
      </c>
      <c r="F351" t="b">
        <f>AND(Price!C351=Trendlines!C351,Price!C351=ZigZag!C351,Price!C351=Dual_Tema!C351,Price!C351=Pinbar!C351,Price!C351=SSA!C351)</f>
        <v>1</v>
      </c>
      <c r="G351">
        <f>Price!D351</f>
        <v>5187.7</v>
      </c>
      <c r="H351" t="b">
        <f>AND(Price!D351=Trendlines!D351,Price!D351=ZigZag!D351,Price!D351=Pinbar!D351,Price!D351=SSA!D351)</f>
        <v>1</v>
      </c>
      <c r="J351" t="b">
        <f t="shared" si="5"/>
        <v>1</v>
      </c>
    </row>
    <row r="352" spans="1:10" x14ac:dyDescent="0.55000000000000004">
      <c r="A352">
        <f>Price!L352</f>
        <v>1772133600</v>
      </c>
      <c r="B352" t="b">
        <f>AND(Price!L352=Trendlines!Q352,Price!L352=ZigZag!K352,Price!L352=Dual_Tema!J352,Price!L352=Pinbar!I352,Price!L352=SSA!J352)</f>
        <v>1</v>
      </c>
      <c r="C352" t="str">
        <f>Price!B352</f>
        <v>XAUUSD</v>
      </c>
      <c r="D352" t="b">
        <f>AND(Price!B352=Trendlines!B352,Price!B352=ZigZag!B352,Price!B352=Dual_Tema!B352,Price!B352=Pinbar!B352,Price!B352=SSA!B352)</f>
        <v>1</v>
      </c>
      <c r="E352" t="str">
        <f>Price!C352</f>
        <v>M5</v>
      </c>
      <c r="F352" t="b">
        <f>AND(Price!C352=Trendlines!C352,Price!C352=ZigZag!C352,Price!C352=Dual_Tema!C352,Price!C352=Pinbar!C352,Price!C352=SSA!C352)</f>
        <v>1</v>
      </c>
      <c r="G352">
        <f>Price!D352</f>
        <v>5185.79</v>
      </c>
      <c r="H352" t="b">
        <f>AND(Price!D352=Trendlines!D352,Price!D352=ZigZag!D352,Price!D352=Pinbar!D352,Price!D352=SSA!D352)</f>
        <v>1</v>
      </c>
      <c r="J352" t="b">
        <f t="shared" si="5"/>
        <v>1</v>
      </c>
    </row>
    <row r="353" spans="1:10" x14ac:dyDescent="0.55000000000000004">
      <c r="A353">
        <f>Price!L353</f>
        <v>1772133900</v>
      </c>
      <c r="B353" t="b">
        <f>AND(Price!L353=Trendlines!Q353,Price!L353=ZigZag!K353,Price!L353=Dual_Tema!J353,Price!L353=Pinbar!I353,Price!L353=SSA!J353)</f>
        <v>1</v>
      </c>
      <c r="C353" t="str">
        <f>Price!B353</f>
        <v>XAUUSD</v>
      </c>
      <c r="D353" t="b">
        <f>AND(Price!B353=Trendlines!B353,Price!B353=ZigZag!B353,Price!B353=Dual_Tema!B353,Price!B353=Pinbar!B353,Price!B353=SSA!B353)</f>
        <v>1</v>
      </c>
      <c r="E353" t="str">
        <f>Price!C353</f>
        <v>M5</v>
      </c>
      <c r="F353" t="b">
        <f>AND(Price!C353=Trendlines!C353,Price!C353=ZigZag!C353,Price!C353=Dual_Tema!C353,Price!C353=Pinbar!C353,Price!C353=SSA!C353)</f>
        <v>1</v>
      </c>
      <c r="G353">
        <f>Price!D353</f>
        <v>5185.5600000000004</v>
      </c>
      <c r="H353" t="b">
        <f>AND(Price!D353=Trendlines!D353,Price!D353=ZigZag!D353,Price!D353=Pinbar!D353,Price!D353=SSA!D353)</f>
        <v>1</v>
      </c>
      <c r="J353" t="b">
        <f t="shared" si="5"/>
        <v>1</v>
      </c>
    </row>
    <row r="354" spans="1:10" x14ac:dyDescent="0.55000000000000004">
      <c r="A354">
        <f>Price!L354</f>
        <v>1772134200</v>
      </c>
      <c r="B354" t="b">
        <f>AND(Price!L354=Trendlines!Q354,Price!L354=ZigZag!K354,Price!L354=Dual_Tema!J354,Price!L354=Pinbar!I354,Price!L354=SSA!J354)</f>
        <v>1</v>
      </c>
      <c r="C354" t="str">
        <f>Price!B354</f>
        <v>XAUUSD</v>
      </c>
      <c r="D354" t="b">
        <f>AND(Price!B354=Trendlines!B354,Price!B354=ZigZag!B354,Price!B354=Dual_Tema!B354,Price!B354=Pinbar!B354,Price!B354=SSA!B354)</f>
        <v>1</v>
      </c>
      <c r="E354" t="str">
        <f>Price!C354</f>
        <v>M5</v>
      </c>
      <c r="F354" t="b">
        <f>AND(Price!C354=Trendlines!C354,Price!C354=ZigZag!C354,Price!C354=Dual_Tema!C354,Price!C354=Pinbar!C354,Price!C354=SSA!C354)</f>
        <v>1</v>
      </c>
      <c r="G354">
        <f>Price!D354</f>
        <v>5188.8599999999997</v>
      </c>
      <c r="H354" t="b">
        <f>AND(Price!D354=Trendlines!D354,Price!D354=ZigZag!D354,Price!D354=Pinbar!D354,Price!D354=SSA!D354)</f>
        <v>1</v>
      </c>
      <c r="J354" t="b">
        <f t="shared" si="5"/>
        <v>1</v>
      </c>
    </row>
    <row r="355" spans="1:10" x14ac:dyDescent="0.55000000000000004">
      <c r="A355">
        <f>Price!L355</f>
        <v>1772134500</v>
      </c>
      <c r="B355" t="b">
        <f>AND(Price!L355=Trendlines!Q355,Price!L355=ZigZag!K355,Price!L355=Dual_Tema!J355,Price!L355=Pinbar!I355,Price!L355=SSA!J355)</f>
        <v>1</v>
      </c>
      <c r="C355" t="str">
        <f>Price!B355</f>
        <v>XAUUSD</v>
      </c>
      <c r="D355" t="b">
        <f>AND(Price!B355=Trendlines!B355,Price!B355=ZigZag!B355,Price!B355=Dual_Tema!B355,Price!B355=Pinbar!B355,Price!B355=SSA!B355)</f>
        <v>1</v>
      </c>
      <c r="E355" t="str">
        <f>Price!C355</f>
        <v>M5</v>
      </c>
      <c r="F355" t="b">
        <f>AND(Price!C355=Trendlines!C355,Price!C355=ZigZag!C355,Price!C355=Dual_Tema!C355,Price!C355=Pinbar!C355,Price!C355=SSA!C355)</f>
        <v>1</v>
      </c>
      <c r="G355">
        <f>Price!D355</f>
        <v>5184.1899999999996</v>
      </c>
      <c r="H355" t="b">
        <f>AND(Price!D355=Trendlines!D355,Price!D355=ZigZag!D355,Price!D355=Pinbar!D355,Price!D355=SSA!D355)</f>
        <v>1</v>
      </c>
      <c r="J355" t="b">
        <f t="shared" si="5"/>
        <v>1</v>
      </c>
    </row>
    <row r="356" spans="1:10" x14ac:dyDescent="0.55000000000000004">
      <c r="A356">
        <f>Price!L356</f>
        <v>1772134800</v>
      </c>
      <c r="B356" t="b">
        <f>AND(Price!L356=Trendlines!Q356,Price!L356=ZigZag!K356,Price!L356=Dual_Tema!J356,Price!L356=Pinbar!I356,Price!L356=SSA!J356)</f>
        <v>1</v>
      </c>
      <c r="C356" t="str">
        <f>Price!B356</f>
        <v>XAUUSD</v>
      </c>
      <c r="D356" t="b">
        <f>AND(Price!B356=Trendlines!B356,Price!B356=ZigZag!B356,Price!B356=Dual_Tema!B356,Price!B356=Pinbar!B356,Price!B356=SSA!B356)</f>
        <v>1</v>
      </c>
      <c r="E356" t="str">
        <f>Price!C356</f>
        <v>M5</v>
      </c>
      <c r="F356" t="b">
        <f>AND(Price!C356=Trendlines!C356,Price!C356=ZigZag!C356,Price!C356=Dual_Tema!C356,Price!C356=Pinbar!C356,Price!C356=SSA!C356)</f>
        <v>1</v>
      </c>
      <c r="G356">
        <f>Price!D356</f>
        <v>5186.3999999999996</v>
      </c>
      <c r="H356" t="b">
        <f>AND(Price!D356=Trendlines!D356,Price!D356=ZigZag!D356,Price!D356=Pinbar!D356,Price!D356=SSA!D356)</f>
        <v>1</v>
      </c>
      <c r="J356" t="b">
        <f t="shared" si="5"/>
        <v>1</v>
      </c>
    </row>
    <row r="357" spans="1:10" x14ac:dyDescent="0.55000000000000004">
      <c r="A357">
        <f>Price!L357</f>
        <v>1772135100</v>
      </c>
      <c r="B357" t="b">
        <f>AND(Price!L357=Trendlines!Q357,Price!L357=ZigZag!K357,Price!L357=Dual_Tema!J357,Price!L357=Pinbar!I357,Price!L357=SSA!J357)</f>
        <v>1</v>
      </c>
      <c r="C357" t="str">
        <f>Price!B357</f>
        <v>XAUUSD</v>
      </c>
      <c r="D357" t="b">
        <f>AND(Price!B357=Trendlines!B357,Price!B357=ZigZag!B357,Price!B357=Dual_Tema!B357,Price!B357=Pinbar!B357,Price!B357=SSA!B357)</f>
        <v>1</v>
      </c>
      <c r="E357" t="str">
        <f>Price!C357</f>
        <v>M5</v>
      </c>
      <c r="F357" t="b">
        <f>AND(Price!C357=Trendlines!C357,Price!C357=ZigZag!C357,Price!C357=Dual_Tema!C357,Price!C357=Pinbar!C357,Price!C357=SSA!C357)</f>
        <v>1</v>
      </c>
      <c r="G357">
        <f>Price!D357</f>
        <v>5193.8900000000003</v>
      </c>
      <c r="H357" t="b">
        <f>AND(Price!D357=Trendlines!D357,Price!D357=ZigZag!D357,Price!D357=Pinbar!D357,Price!D357=SSA!D357)</f>
        <v>1</v>
      </c>
      <c r="J357" t="b">
        <f t="shared" si="5"/>
        <v>1</v>
      </c>
    </row>
    <row r="358" spans="1:10" x14ac:dyDescent="0.55000000000000004">
      <c r="A358">
        <f>Price!L358</f>
        <v>1772135400</v>
      </c>
      <c r="B358" t="b">
        <f>AND(Price!L358=Trendlines!Q358,Price!L358=ZigZag!K358,Price!L358=Dual_Tema!J358,Price!L358=Pinbar!I358,Price!L358=SSA!J358)</f>
        <v>1</v>
      </c>
      <c r="C358" t="str">
        <f>Price!B358</f>
        <v>XAUUSD</v>
      </c>
      <c r="D358" t="b">
        <f>AND(Price!B358=Trendlines!B358,Price!B358=ZigZag!B358,Price!B358=Dual_Tema!B358,Price!B358=Pinbar!B358,Price!B358=SSA!B358)</f>
        <v>1</v>
      </c>
      <c r="E358" t="str">
        <f>Price!C358</f>
        <v>M5</v>
      </c>
      <c r="F358" t="b">
        <f>AND(Price!C358=Trendlines!C358,Price!C358=ZigZag!C358,Price!C358=Dual_Tema!C358,Price!C358=Pinbar!C358,Price!C358=SSA!C358)</f>
        <v>1</v>
      </c>
      <c r="G358">
        <f>Price!D358</f>
        <v>5189.59</v>
      </c>
      <c r="H358" t="b">
        <f>AND(Price!D358=Trendlines!D358,Price!D358=ZigZag!D358,Price!D358=Pinbar!D358,Price!D358=SSA!D358)</f>
        <v>1</v>
      </c>
      <c r="J358" t="b">
        <f t="shared" si="5"/>
        <v>1</v>
      </c>
    </row>
    <row r="359" spans="1:10" x14ac:dyDescent="0.55000000000000004">
      <c r="A359">
        <f>Price!L359</f>
        <v>1772135700</v>
      </c>
      <c r="B359" t="b">
        <f>AND(Price!L359=Trendlines!Q359,Price!L359=ZigZag!K359,Price!L359=Dual_Tema!J359,Price!L359=Pinbar!I359,Price!L359=SSA!J359)</f>
        <v>1</v>
      </c>
      <c r="C359" t="str">
        <f>Price!B359</f>
        <v>XAUUSD</v>
      </c>
      <c r="D359" t="b">
        <f>AND(Price!B359=Trendlines!B359,Price!B359=ZigZag!B359,Price!B359=Dual_Tema!B359,Price!B359=Pinbar!B359,Price!B359=SSA!B359)</f>
        <v>1</v>
      </c>
      <c r="E359" t="str">
        <f>Price!C359</f>
        <v>M5</v>
      </c>
      <c r="F359" t="b">
        <f>AND(Price!C359=Trendlines!C359,Price!C359=ZigZag!C359,Price!C359=Dual_Tema!C359,Price!C359=Pinbar!C359,Price!C359=SSA!C359)</f>
        <v>1</v>
      </c>
      <c r="G359">
        <f>Price!D359</f>
        <v>5187.0600000000004</v>
      </c>
      <c r="H359" t="b">
        <f>AND(Price!D359=Trendlines!D359,Price!D359=ZigZag!D359,Price!D359=Pinbar!D359,Price!D359=SSA!D359)</f>
        <v>1</v>
      </c>
      <c r="J359" t="b">
        <f t="shared" si="5"/>
        <v>1</v>
      </c>
    </row>
    <row r="360" spans="1:10" x14ac:dyDescent="0.55000000000000004">
      <c r="A360">
        <f>Price!L360</f>
        <v>1772136000</v>
      </c>
      <c r="B360" t="b">
        <f>AND(Price!L360=Trendlines!Q360,Price!L360=ZigZag!K360,Price!L360=Dual_Tema!J360,Price!L360=Pinbar!I360,Price!L360=SSA!J360)</f>
        <v>1</v>
      </c>
      <c r="C360" t="str">
        <f>Price!B360</f>
        <v>XAUUSD</v>
      </c>
      <c r="D360" t="b">
        <f>AND(Price!B360=Trendlines!B360,Price!B360=ZigZag!B360,Price!B360=Dual_Tema!B360,Price!B360=Pinbar!B360,Price!B360=SSA!B360)</f>
        <v>1</v>
      </c>
      <c r="E360" t="str">
        <f>Price!C360</f>
        <v>M5</v>
      </c>
      <c r="F360" t="b">
        <f>AND(Price!C360=Trendlines!C360,Price!C360=ZigZag!C360,Price!C360=Dual_Tema!C360,Price!C360=Pinbar!C360,Price!C360=SSA!C360)</f>
        <v>1</v>
      </c>
      <c r="G360">
        <f>Price!D360</f>
        <v>5193.8100000000004</v>
      </c>
      <c r="H360" t="b">
        <f>AND(Price!D360=Trendlines!D360,Price!D360=ZigZag!D360,Price!D360=Pinbar!D360,Price!D360=SSA!D360)</f>
        <v>1</v>
      </c>
      <c r="J360" t="b">
        <f t="shared" si="5"/>
        <v>1</v>
      </c>
    </row>
    <row r="361" spans="1:10" x14ac:dyDescent="0.55000000000000004">
      <c r="A361">
        <f>Price!L361</f>
        <v>1772136300</v>
      </c>
      <c r="B361" t="b">
        <f>AND(Price!L361=Trendlines!Q361,Price!L361=ZigZag!K361,Price!L361=Dual_Tema!J361,Price!L361=Pinbar!I361,Price!L361=SSA!J361)</f>
        <v>1</v>
      </c>
      <c r="C361" t="str">
        <f>Price!B361</f>
        <v>XAUUSD</v>
      </c>
      <c r="D361" t="b">
        <f>AND(Price!B361=Trendlines!B361,Price!B361=ZigZag!B361,Price!B361=Dual_Tema!B361,Price!B361=Pinbar!B361,Price!B361=SSA!B361)</f>
        <v>1</v>
      </c>
      <c r="E361" t="str">
        <f>Price!C361</f>
        <v>M5</v>
      </c>
      <c r="F361" t="b">
        <f>AND(Price!C361=Trendlines!C361,Price!C361=ZigZag!C361,Price!C361=Dual_Tema!C361,Price!C361=Pinbar!C361,Price!C361=SSA!C361)</f>
        <v>1</v>
      </c>
      <c r="G361">
        <f>Price!D361</f>
        <v>5195.17</v>
      </c>
      <c r="H361" t="b">
        <f>AND(Price!D361=Trendlines!D361,Price!D361=ZigZag!D361,Price!D361=Pinbar!D361,Price!D361=SSA!D361)</f>
        <v>1</v>
      </c>
      <c r="J361" t="b">
        <f t="shared" si="5"/>
        <v>1</v>
      </c>
    </row>
    <row r="362" spans="1:10" x14ac:dyDescent="0.55000000000000004">
      <c r="A362">
        <f>Price!L362</f>
        <v>1772136600</v>
      </c>
      <c r="B362" t="b">
        <f>AND(Price!L362=Trendlines!Q362,Price!L362=ZigZag!K362,Price!L362=Dual_Tema!J362,Price!L362=Pinbar!I362,Price!L362=SSA!J362)</f>
        <v>1</v>
      </c>
      <c r="C362" t="str">
        <f>Price!B362</f>
        <v>XAUUSD</v>
      </c>
      <c r="D362" t="b">
        <f>AND(Price!B362=Trendlines!B362,Price!B362=ZigZag!B362,Price!B362=Dual_Tema!B362,Price!B362=Pinbar!B362,Price!B362=SSA!B362)</f>
        <v>1</v>
      </c>
      <c r="E362" t="str">
        <f>Price!C362</f>
        <v>M5</v>
      </c>
      <c r="F362" t="b">
        <f>AND(Price!C362=Trendlines!C362,Price!C362=ZigZag!C362,Price!C362=Dual_Tema!C362,Price!C362=Pinbar!C362,Price!C362=SSA!C362)</f>
        <v>1</v>
      </c>
      <c r="G362">
        <f>Price!D362</f>
        <v>5196.91</v>
      </c>
      <c r="H362" t="b">
        <f>AND(Price!D362=Trendlines!D362,Price!D362=ZigZag!D362,Price!D362=Pinbar!D362,Price!D362=SSA!D362)</f>
        <v>1</v>
      </c>
      <c r="J362" t="b">
        <f t="shared" si="5"/>
        <v>1</v>
      </c>
    </row>
    <row r="363" spans="1:10" x14ac:dyDescent="0.55000000000000004">
      <c r="A363">
        <f>Price!L363</f>
        <v>1772136900</v>
      </c>
      <c r="B363" t="b">
        <f>AND(Price!L363=Trendlines!Q363,Price!L363=ZigZag!K363,Price!L363=Dual_Tema!J363,Price!L363=Pinbar!I363,Price!L363=SSA!J363)</f>
        <v>1</v>
      </c>
      <c r="C363" t="str">
        <f>Price!B363</f>
        <v>XAUUSD</v>
      </c>
      <c r="D363" t="b">
        <f>AND(Price!B363=Trendlines!B363,Price!B363=ZigZag!B363,Price!B363=Dual_Tema!B363,Price!B363=Pinbar!B363,Price!B363=SSA!B363)</f>
        <v>1</v>
      </c>
      <c r="E363" t="str">
        <f>Price!C363</f>
        <v>M5</v>
      </c>
      <c r="F363" t="b">
        <f>AND(Price!C363=Trendlines!C363,Price!C363=ZigZag!C363,Price!C363=Dual_Tema!C363,Price!C363=Pinbar!C363,Price!C363=SSA!C363)</f>
        <v>1</v>
      </c>
      <c r="G363">
        <f>Price!D363</f>
        <v>5194.53</v>
      </c>
      <c r="H363" t="b">
        <f>AND(Price!D363=Trendlines!D363,Price!D363=ZigZag!D363,Price!D363=Pinbar!D363,Price!D363=SSA!D363)</f>
        <v>1</v>
      </c>
      <c r="J363" t="b">
        <f t="shared" si="5"/>
        <v>1</v>
      </c>
    </row>
    <row r="364" spans="1:10" x14ac:dyDescent="0.55000000000000004">
      <c r="A364">
        <f>Price!L364</f>
        <v>1772137200</v>
      </c>
      <c r="B364" t="b">
        <f>AND(Price!L364=Trendlines!Q364,Price!L364=ZigZag!K364,Price!L364=Dual_Tema!J364,Price!L364=Pinbar!I364,Price!L364=SSA!J364)</f>
        <v>1</v>
      </c>
      <c r="C364" t="str">
        <f>Price!B364</f>
        <v>XAUUSD</v>
      </c>
      <c r="D364" t="b">
        <f>AND(Price!B364=Trendlines!B364,Price!B364=ZigZag!B364,Price!B364=Dual_Tema!B364,Price!B364=Pinbar!B364,Price!B364=SSA!B364)</f>
        <v>1</v>
      </c>
      <c r="E364" t="str">
        <f>Price!C364</f>
        <v>M5</v>
      </c>
      <c r="F364" t="b">
        <f>AND(Price!C364=Trendlines!C364,Price!C364=ZigZag!C364,Price!C364=Dual_Tema!C364,Price!C364=Pinbar!C364,Price!C364=SSA!C364)</f>
        <v>1</v>
      </c>
      <c r="G364">
        <f>Price!D364</f>
        <v>5197.78</v>
      </c>
      <c r="H364" t="b">
        <f>AND(Price!D364=Trendlines!D364,Price!D364=ZigZag!D364,Price!D364=Pinbar!D364,Price!D364=SSA!D364)</f>
        <v>1</v>
      </c>
      <c r="J364" t="b">
        <f t="shared" si="5"/>
        <v>1</v>
      </c>
    </row>
    <row r="365" spans="1:10" x14ac:dyDescent="0.55000000000000004">
      <c r="A365">
        <f>Price!L365</f>
        <v>1772137500</v>
      </c>
      <c r="B365" t="b">
        <f>AND(Price!L365=Trendlines!Q365,Price!L365=ZigZag!K365,Price!L365=Dual_Tema!J365,Price!L365=Pinbar!I365,Price!L365=SSA!J365)</f>
        <v>1</v>
      </c>
      <c r="C365" t="str">
        <f>Price!B365</f>
        <v>XAUUSD</v>
      </c>
      <c r="D365" t="b">
        <f>AND(Price!B365=Trendlines!B365,Price!B365=ZigZag!B365,Price!B365=Dual_Tema!B365,Price!B365=Pinbar!B365,Price!B365=SSA!B365)</f>
        <v>1</v>
      </c>
      <c r="E365" t="str">
        <f>Price!C365</f>
        <v>M5</v>
      </c>
      <c r="F365" t="b">
        <f>AND(Price!C365=Trendlines!C365,Price!C365=ZigZag!C365,Price!C365=Dual_Tema!C365,Price!C365=Pinbar!C365,Price!C365=SSA!C365)</f>
        <v>1</v>
      </c>
      <c r="G365">
        <f>Price!D365</f>
        <v>5193.62</v>
      </c>
      <c r="H365" t="b">
        <f>AND(Price!D365=Trendlines!D365,Price!D365=ZigZag!D365,Price!D365=Pinbar!D365,Price!D365=SSA!D365)</f>
        <v>1</v>
      </c>
      <c r="J365" t="b">
        <f t="shared" si="5"/>
        <v>1</v>
      </c>
    </row>
    <row r="366" spans="1:10" x14ac:dyDescent="0.55000000000000004">
      <c r="A366">
        <f>Price!L366</f>
        <v>1772137800</v>
      </c>
      <c r="B366" t="b">
        <f>AND(Price!L366=Trendlines!Q366,Price!L366=ZigZag!K366,Price!L366=Dual_Tema!J366,Price!L366=Pinbar!I366,Price!L366=SSA!J366)</f>
        <v>1</v>
      </c>
      <c r="C366" t="str">
        <f>Price!B366</f>
        <v>XAUUSD</v>
      </c>
      <c r="D366" t="b">
        <f>AND(Price!B366=Trendlines!B366,Price!B366=ZigZag!B366,Price!B366=Dual_Tema!B366,Price!B366=Pinbar!B366,Price!B366=SSA!B366)</f>
        <v>1</v>
      </c>
      <c r="E366" t="str">
        <f>Price!C366</f>
        <v>M5</v>
      </c>
      <c r="F366" t="b">
        <f>AND(Price!C366=Trendlines!C366,Price!C366=ZigZag!C366,Price!C366=Dual_Tema!C366,Price!C366=Pinbar!C366,Price!C366=SSA!C366)</f>
        <v>1</v>
      </c>
      <c r="G366">
        <f>Price!D366</f>
        <v>5194.3500000000004</v>
      </c>
      <c r="H366" t="b">
        <f>AND(Price!D366=Trendlines!D366,Price!D366=ZigZag!D366,Price!D366=Pinbar!D366,Price!D366=SSA!D366)</f>
        <v>1</v>
      </c>
      <c r="J366" t="b">
        <f t="shared" si="5"/>
        <v>1</v>
      </c>
    </row>
    <row r="367" spans="1:10" x14ac:dyDescent="0.55000000000000004">
      <c r="A367">
        <f>Price!L367</f>
        <v>1772138100</v>
      </c>
      <c r="B367" t="b">
        <f>AND(Price!L367=Trendlines!Q367,Price!L367=ZigZag!K367,Price!L367=Dual_Tema!J367,Price!L367=Pinbar!I367,Price!L367=SSA!J367)</f>
        <v>1</v>
      </c>
      <c r="C367" t="str">
        <f>Price!B367</f>
        <v>XAUUSD</v>
      </c>
      <c r="D367" t="b">
        <f>AND(Price!B367=Trendlines!B367,Price!B367=ZigZag!B367,Price!B367=Dual_Tema!B367,Price!B367=Pinbar!B367,Price!B367=SSA!B367)</f>
        <v>1</v>
      </c>
      <c r="E367" t="str">
        <f>Price!C367</f>
        <v>M5</v>
      </c>
      <c r="F367" t="b">
        <f>AND(Price!C367=Trendlines!C367,Price!C367=ZigZag!C367,Price!C367=Dual_Tema!C367,Price!C367=Pinbar!C367,Price!C367=SSA!C367)</f>
        <v>1</v>
      </c>
      <c r="G367">
        <f>Price!D367</f>
        <v>5197.7299999999996</v>
      </c>
      <c r="H367" t="b">
        <f>AND(Price!D367=Trendlines!D367,Price!D367=ZigZag!D367,Price!D367=Pinbar!D367,Price!D367=SSA!D367)</f>
        <v>1</v>
      </c>
      <c r="J367" t="b">
        <f t="shared" si="5"/>
        <v>1</v>
      </c>
    </row>
    <row r="368" spans="1:10" x14ac:dyDescent="0.55000000000000004">
      <c r="A368">
        <f>Price!L368</f>
        <v>1772138400</v>
      </c>
      <c r="B368" t="b">
        <f>AND(Price!L368=Trendlines!Q368,Price!L368=ZigZag!K368,Price!L368=Dual_Tema!J368,Price!L368=Pinbar!I368,Price!L368=SSA!J368)</f>
        <v>1</v>
      </c>
      <c r="C368" t="str">
        <f>Price!B368</f>
        <v>XAUUSD</v>
      </c>
      <c r="D368" t="b">
        <f>AND(Price!B368=Trendlines!B368,Price!B368=ZigZag!B368,Price!B368=Dual_Tema!B368,Price!B368=Pinbar!B368,Price!B368=SSA!B368)</f>
        <v>1</v>
      </c>
      <c r="E368" t="str">
        <f>Price!C368</f>
        <v>M5</v>
      </c>
      <c r="F368" t="b">
        <f>AND(Price!C368=Trendlines!C368,Price!C368=ZigZag!C368,Price!C368=Dual_Tema!C368,Price!C368=Pinbar!C368,Price!C368=SSA!C368)</f>
        <v>1</v>
      </c>
      <c r="G368">
        <f>Price!D368</f>
        <v>5198.3500000000004</v>
      </c>
      <c r="H368" t="b">
        <f>AND(Price!D368=Trendlines!D368,Price!D368=ZigZag!D368,Price!D368=Pinbar!D368,Price!D368=SSA!D368)</f>
        <v>1</v>
      </c>
      <c r="J368" t="b">
        <f t="shared" si="5"/>
        <v>1</v>
      </c>
    </row>
    <row r="369" spans="1:10" x14ac:dyDescent="0.55000000000000004">
      <c r="A369">
        <f>Price!L369</f>
        <v>1772138700</v>
      </c>
      <c r="B369" t="b">
        <f>AND(Price!L369=Trendlines!Q369,Price!L369=ZigZag!K369,Price!L369=Dual_Tema!J369,Price!L369=Pinbar!I369,Price!L369=SSA!J369)</f>
        <v>1</v>
      </c>
      <c r="C369" t="str">
        <f>Price!B369</f>
        <v>XAUUSD</v>
      </c>
      <c r="D369" t="b">
        <f>AND(Price!B369=Trendlines!B369,Price!B369=ZigZag!B369,Price!B369=Dual_Tema!B369,Price!B369=Pinbar!B369,Price!B369=SSA!B369)</f>
        <v>1</v>
      </c>
      <c r="E369" t="str">
        <f>Price!C369</f>
        <v>M5</v>
      </c>
      <c r="F369" t="b">
        <f>AND(Price!C369=Trendlines!C369,Price!C369=ZigZag!C369,Price!C369=Dual_Tema!C369,Price!C369=Pinbar!C369,Price!C369=SSA!C369)</f>
        <v>1</v>
      </c>
      <c r="G369">
        <f>Price!D369</f>
        <v>5199.97</v>
      </c>
      <c r="H369" t="b">
        <f>AND(Price!D369=Trendlines!D369,Price!D369=ZigZag!D369,Price!D369=Pinbar!D369,Price!D369=SSA!D369)</f>
        <v>1</v>
      </c>
      <c r="J369" t="b">
        <f t="shared" si="5"/>
        <v>1</v>
      </c>
    </row>
    <row r="370" spans="1:10" x14ac:dyDescent="0.55000000000000004">
      <c r="A370">
        <f>Price!L370</f>
        <v>1772139000</v>
      </c>
      <c r="B370" t="b">
        <f>AND(Price!L370=Trendlines!Q370,Price!L370=ZigZag!K370,Price!L370=Dual_Tema!J370,Price!L370=Pinbar!I370,Price!L370=SSA!J370)</f>
        <v>1</v>
      </c>
      <c r="C370" t="str">
        <f>Price!B370</f>
        <v>XAUUSD</v>
      </c>
      <c r="D370" t="b">
        <f>AND(Price!B370=Trendlines!B370,Price!B370=ZigZag!B370,Price!B370=Dual_Tema!B370,Price!B370=Pinbar!B370,Price!B370=SSA!B370)</f>
        <v>1</v>
      </c>
      <c r="E370" t="str">
        <f>Price!C370</f>
        <v>M5</v>
      </c>
      <c r="F370" t="b">
        <f>AND(Price!C370=Trendlines!C370,Price!C370=ZigZag!C370,Price!C370=Dual_Tema!C370,Price!C370=Pinbar!C370,Price!C370=SSA!C370)</f>
        <v>1</v>
      </c>
      <c r="G370">
        <f>Price!D370</f>
        <v>5192.82</v>
      </c>
      <c r="H370" t="b">
        <f>AND(Price!D370=Trendlines!D370,Price!D370=ZigZag!D370,Price!D370=Pinbar!D370,Price!D370=SSA!D370)</f>
        <v>1</v>
      </c>
      <c r="J370" t="b">
        <f t="shared" si="5"/>
        <v>1</v>
      </c>
    </row>
    <row r="371" spans="1:10" x14ac:dyDescent="0.55000000000000004">
      <c r="A371">
        <f>Price!L371</f>
        <v>1772139300</v>
      </c>
      <c r="B371" t="b">
        <f>AND(Price!L371=Trendlines!Q371,Price!L371=ZigZag!K371,Price!L371=Dual_Tema!J371,Price!L371=Pinbar!I371,Price!L371=SSA!J371)</f>
        <v>1</v>
      </c>
      <c r="C371" t="str">
        <f>Price!B371</f>
        <v>XAUUSD</v>
      </c>
      <c r="D371" t="b">
        <f>AND(Price!B371=Trendlines!B371,Price!B371=ZigZag!B371,Price!B371=Dual_Tema!B371,Price!B371=Pinbar!B371,Price!B371=SSA!B371)</f>
        <v>1</v>
      </c>
      <c r="E371" t="str">
        <f>Price!C371</f>
        <v>M5</v>
      </c>
      <c r="F371" t="b">
        <f>AND(Price!C371=Trendlines!C371,Price!C371=ZigZag!C371,Price!C371=Dual_Tema!C371,Price!C371=Pinbar!C371,Price!C371=SSA!C371)</f>
        <v>1</v>
      </c>
      <c r="G371">
        <f>Price!D371</f>
        <v>5196.6099999999997</v>
      </c>
      <c r="H371" t="b">
        <f>AND(Price!D371=Trendlines!D371,Price!D371=ZigZag!D371,Price!D371=Pinbar!D371,Price!D371=SSA!D371)</f>
        <v>1</v>
      </c>
      <c r="J371" t="b">
        <f t="shared" si="5"/>
        <v>1</v>
      </c>
    </row>
    <row r="372" spans="1:10" x14ac:dyDescent="0.55000000000000004">
      <c r="A372">
        <f>Price!L372</f>
        <v>1772139600</v>
      </c>
      <c r="B372" t="b">
        <f>AND(Price!L372=Trendlines!Q372,Price!L372=ZigZag!K372,Price!L372=Dual_Tema!J372,Price!L372=Pinbar!I372,Price!L372=SSA!J372)</f>
        <v>1</v>
      </c>
      <c r="C372" t="str">
        <f>Price!B372</f>
        <v>XAUUSD</v>
      </c>
      <c r="D372" t="b">
        <f>AND(Price!B372=Trendlines!B372,Price!B372=ZigZag!B372,Price!B372=Dual_Tema!B372,Price!B372=Pinbar!B372,Price!B372=SSA!B372)</f>
        <v>1</v>
      </c>
      <c r="E372" t="str">
        <f>Price!C372</f>
        <v>M5</v>
      </c>
      <c r="F372" t="b">
        <f>AND(Price!C372=Trendlines!C372,Price!C372=ZigZag!C372,Price!C372=Dual_Tema!C372,Price!C372=Pinbar!C372,Price!C372=SSA!C372)</f>
        <v>1</v>
      </c>
      <c r="G372">
        <f>Price!D372</f>
        <v>5198.6400000000003</v>
      </c>
      <c r="H372" t="b">
        <f>AND(Price!D372=Trendlines!D372,Price!D372=ZigZag!D372,Price!D372=Pinbar!D372,Price!D372=SSA!D372)</f>
        <v>1</v>
      </c>
      <c r="J372" t="b">
        <f t="shared" si="5"/>
        <v>1</v>
      </c>
    </row>
    <row r="373" spans="1:10" x14ac:dyDescent="0.55000000000000004">
      <c r="A373">
        <f>Price!L373</f>
        <v>1772139900</v>
      </c>
      <c r="B373" t="b">
        <f>AND(Price!L373=Trendlines!Q373,Price!L373=ZigZag!K373,Price!L373=Dual_Tema!J373,Price!L373=Pinbar!I373,Price!L373=SSA!J373)</f>
        <v>1</v>
      </c>
      <c r="C373" t="str">
        <f>Price!B373</f>
        <v>XAUUSD</v>
      </c>
      <c r="D373" t="b">
        <f>AND(Price!B373=Trendlines!B373,Price!B373=ZigZag!B373,Price!B373=Dual_Tema!B373,Price!B373=Pinbar!B373,Price!B373=SSA!B373)</f>
        <v>1</v>
      </c>
      <c r="E373" t="str">
        <f>Price!C373</f>
        <v>M5</v>
      </c>
      <c r="F373" t="b">
        <f>AND(Price!C373=Trendlines!C373,Price!C373=ZigZag!C373,Price!C373=Dual_Tema!C373,Price!C373=Pinbar!C373,Price!C373=SSA!C373)</f>
        <v>1</v>
      </c>
      <c r="G373">
        <f>Price!D373</f>
        <v>5199.59</v>
      </c>
      <c r="H373" t="b">
        <f>AND(Price!D373=Trendlines!D373,Price!D373=ZigZag!D373,Price!D373=Pinbar!D373,Price!D373=SSA!D373)</f>
        <v>1</v>
      </c>
      <c r="J373" t="b">
        <f t="shared" si="5"/>
        <v>1</v>
      </c>
    </row>
    <row r="374" spans="1:10" x14ac:dyDescent="0.55000000000000004">
      <c r="A374">
        <f>Price!L374</f>
        <v>1772140200</v>
      </c>
      <c r="B374" t="b">
        <f>AND(Price!L374=Trendlines!Q374,Price!L374=ZigZag!K374,Price!L374=Dual_Tema!J374,Price!L374=Pinbar!I374,Price!L374=SSA!J374)</f>
        <v>1</v>
      </c>
      <c r="C374" t="str">
        <f>Price!B374</f>
        <v>XAUUSD</v>
      </c>
      <c r="D374" t="b">
        <f>AND(Price!B374=Trendlines!B374,Price!B374=ZigZag!B374,Price!B374=Dual_Tema!B374,Price!B374=Pinbar!B374,Price!B374=SSA!B374)</f>
        <v>1</v>
      </c>
      <c r="E374" t="str">
        <f>Price!C374</f>
        <v>M5</v>
      </c>
      <c r="F374" t="b">
        <f>AND(Price!C374=Trendlines!C374,Price!C374=ZigZag!C374,Price!C374=Dual_Tema!C374,Price!C374=Pinbar!C374,Price!C374=SSA!C374)</f>
        <v>1</v>
      </c>
      <c r="G374">
        <f>Price!D374</f>
        <v>5196.51</v>
      </c>
      <c r="H374" t="b">
        <f>AND(Price!D374=Trendlines!D374,Price!D374=ZigZag!D374,Price!D374=Pinbar!D374,Price!D374=SSA!D374)</f>
        <v>1</v>
      </c>
      <c r="J374" t="b">
        <f t="shared" si="5"/>
        <v>1</v>
      </c>
    </row>
    <row r="375" spans="1:10" x14ac:dyDescent="0.55000000000000004">
      <c r="A375">
        <f>Price!L375</f>
        <v>1772140500</v>
      </c>
      <c r="B375" t="b">
        <f>AND(Price!L375=Trendlines!Q375,Price!L375=ZigZag!K375,Price!L375=Dual_Tema!J375,Price!L375=Pinbar!I375,Price!L375=SSA!J375)</f>
        <v>1</v>
      </c>
      <c r="C375" t="str">
        <f>Price!B375</f>
        <v>XAUUSD</v>
      </c>
      <c r="D375" t="b">
        <f>AND(Price!B375=Trendlines!B375,Price!B375=ZigZag!B375,Price!B375=Dual_Tema!B375,Price!B375=Pinbar!B375,Price!B375=SSA!B375)</f>
        <v>1</v>
      </c>
      <c r="E375" t="str">
        <f>Price!C375</f>
        <v>M5</v>
      </c>
      <c r="F375" t="b">
        <f>AND(Price!C375=Trendlines!C375,Price!C375=ZigZag!C375,Price!C375=Dual_Tema!C375,Price!C375=Pinbar!C375,Price!C375=SSA!C375)</f>
        <v>1</v>
      </c>
      <c r="G375">
        <f>Price!D375</f>
        <v>5195.12</v>
      </c>
      <c r="H375" t="b">
        <f>AND(Price!D375=Trendlines!D375,Price!D375=ZigZag!D375,Price!D375=Pinbar!D375,Price!D375=SSA!D375)</f>
        <v>1</v>
      </c>
      <c r="J375" t="b">
        <f t="shared" si="5"/>
        <v>1</v>
      </c>
    </row>
    <row r="376" spans="1:10" x14ac:dyDescent="0.55000000000000004">
      <c r="A376">
        <f>Price!L376</f>
        <v>1772140800</v>
      </c>
      <c r="B376" t="b">
        <f>AND(Price!L376=Trendlines!Q376,Price!L376=ZigZag!K376,Price!L376=Dual_Tema!J376,Price!L376=Pinbar!I376,Price!L376=SSA!J376)</f>
        <v>1</v>
      </c>
      <c r="C376" t="str">
        <f>Price!B376</f>
        <v>XAUUSD</v>
      </c>
      <c r="D376" t="b">
        <f>AND(Price!B376=Trendlines!B376,Price!B376=ZigZag!B376,Price!B376=Dual_Tema!B376,Price!B376=Pinbar!B376,Price!B376=SSA!B376)</f>
        <v>1</v>
      </c>
      <c r="E376" t="str">
        <f>Price!C376</f>
        <v>M5</v>
      </c>
      <c r="F376" t="b">
        <f>AND(Price!C376=Trendlines!C376,Price!C376=ZigZag!C376,Price!C376=Dual_Tema!C376,Price!C376=Pinbar!C376,Price!C376=SSA!C376)</f>
        <v>1</v>
      </c>
      <c r="G376">
        <f>Price!D376</f>
        <v>5191.3100000000004</v>
      </c>
      <c r="H376" t="b">
        <f>AND(Price!D376=Trendlines!D376,Price!D376=ZigZag!D376,Price!D376=Pinbar!D376,Price!D376=SSA!D376)</f>
        <v>1</v>
      </c>
      <c r="J376" t="b">
        <f t="shared" si="5"/>
        <v>1</v>
      </c>
    </row>
    <row r="377" spans="1:10" x14ac:dyDescent="0.55000000000000004">
      <c r="A377">
        <f>Price!L377</f>
        <v>1772141100</v>
      </c>
      <c r="B377" t="b">
        <f>AND(Price!L377=Trendlines!Q377,Price!L377=ZigZag!K377,Price!L377=Dual_Tema!J377,Price!L377=Pinbar!I377,Price!L377=SSA!J377)</f>
        <v>1</v>
      </c>
      <c r="C377" t="str">
        <f>Price!B377</f>
        <v>XAUUSD</v>
      </c>
      <c r="D377" t="b">
        <f>AND(Price!B377=Trendlines!B377,Price!B377=ZigZag!B377,Price!B377=Dual_Tema!B377,Price!B377=Pinbar!B377,Price!B377=SSA!B377)</f>
        <v>1</v>
      </c>
      <c r="E377" t="str">
        <f>Price!C377</f>
        <v>M5</v>
      </c>
      <c r="F377" t="b">
        <f>AND(Price!C377=Trendlines!C377,Price!C377=ZigZag!C377,Price!C377=Dual_Tema!C377,Price!C377=Pinbar!C377,Price!C377=SSA!C377)</f>
        <v>1</v>
      </c>
      <c r="G377">
        <f>Price!D377</f>
        <v>5185.72</v>
      </c>
      <c r="H377" t="b">
        <f>AND(Price!D377=Trendlines!D377,Price!D377=ZigZag!D377,Price!D377=Pinbar!D377,Price!D377=SSA!D377)</f>
        <v>1</v>
      </c>
      <c r="J377" t="b">
        <f t="shared" si="5"/>
        <v>1</v>
      </c>
    </row>
    <row r="378" spans="1:10" x14ac:dyDescent="0.55000000000000004">
      <c r="A378">
        <f>Price!L378</f>
        <v>1772141400</v>
      </c>
      <c r="B378" t="b">
        <f>AND(Price!L378=Trendlines!Q378,Price!L378=ZigZag!K378,Price!L378=Dual_Tema!J378,Price!L378=Pinbar!I378,Price!L378=SSA!J378)</f>
        <v>1</v>
      </c>
      <c r="C378" t="str">
        <f>Price!B378</f>
        <v>XAUUSD</v>
      </c>
      <c r="D378" t="b">
        <f>AND(Price!B378=Trendlines!B378,Price!B378=ZigZag!B378,Price!B378=Dual_Tema!B378,Price!B378=Pinbar!B378,Price!B378=SSA!B378)</f>
        <v>1</v>
      </c>
      <c r="E378" t="str">
        <f>Price!C378</f>
        <v>M5</v>
      </c>
      <c r="F378" t="b">
        <f>AND(Price!C378=Trendlines!C378,Price!C378=ZigZag!C378,Price!C378=Dual_Tema!C378,Price!C378=Pinbar!C378,Price!C378=SSA!C378)</f>
        <v>1</v>
      </c>
      <c r="G378">
        <f>Price!D378</f>
        <v>5185.1099999999997</v>
      </c>
      <c r="H378" t="b">
        <f>AND(Price!D378=Trendlines!D378,Price!D378=ZigZag!D378,Price!D378=Pinbar!D378,Price!D378=SSA!D378)</f>
        <v>1</v>
      </c>
      <c r="J378" t="b">
        <f t="shared" si="5"/>
        <v>1</v>
      </c>
    </row>
    <row r="379" spans="1:10" x14ac:dyDescent="0.55000000000000004">
      <c r="A379">
        <f>Price!L379</f>
        <v>1772141700</v>
      </c>
      <c r="B379" t="b">
        <f>AND(Price!L379=Trendlines!Q379,Price!L379=ZigZag!K379,Price!L379=Dual_Tema!J379,Price!L379=Pinbar!I379,Price!L379=SSA!J379)</f>
        <v>1</v>
      </c>
      <c r="C379" t="str">
        <f>Price!B379</f>
        <v>XAUUSD</v>
      </c>
      <c r="D379" t="b">
        <f>AND(Price!B379=Trendlines!B379,Price!B379=ZigZag!B379,Price!B379=Dual_Tema!B379,Price!B379=Pinbar!B379,Price!B379=SSA!B379)</f>
        <v>1</v>
      </c>
      <c r="E379" t="str">
        <f>Price!C379</f>
        <v>M5</v>
      </c>
      <c r="F379" t="b">
        <f>AND(Price!C379=Trendlines!C379,Price!C379=ZigZag!C379,Price!C379=Dual_Tema!C379,Price!C379=Pinbar!C379,Price!C379=SSA!C379)</f>
        <v>1</v>
      </c>
      <c r="G379">
        <f>Price!D379</f>
        <v>5187.12</v>
      </c>
      <c r="H379" t="b">
        <f>AND(Price!D379=Trendlines!D379,Price!D379=ZigZag!D379,Price!D379=Pinbar!D379,Price!D379=SSA!D379)</f>
        <v>1</v>
      </c>
      <c r="J379" t="b">
        <f t="shared" si="5"/>
        <v>1</v>
      </c>
    </row>
    <row r="380" spans="1:10" x14ac:dyDescent="0.55000000000000004">
      <c r="A380">
        <f>Price!L380</f>
        <v>1772142000</v>
      </c>
      <c r="B380" t="b">
        <f>AND(Price!L380=Trendlines!Q380,Price!L380=ZigZag!K380,Price!L380=Dual_Tema!J380,Price!L380=Pinbar!I380,Price!L380=SSA!J380)</f>
        <v>1</v>
      </c>
      <c r="C380" t="str">
        <f>Price!B380</f>
        <v>XAUUSD</v>
      </c>
      <c r="D380" t="b">
        <f>AND(Price!B380=Trendlines!B380,Price!B380=ZigZag!B380,Price!B380=Dual_Tema!B380,Price!B380=Pinbar!B380,Price!B380=SSA!B380)</f>
        <v>1</v>
      </c>
      <c r="E380" t="str">
        <f>Price!C380</f>
        <v>M5</v>
      </c>
      <c r="F380" t="b">
        <f>AND(Price!C380=Trendlines!C380,Price!C380=ZigZag!C380,Price!C380=Dual_Tema!C380,Price!C380=Pinbar!C380,Price!C380=SSA!C380)</f>
        <v>1</v>
      </c>
      <c r="G380">
        <f>Price!D380</f>
        <v>5190.3900000000003</v>
      </c>
      <c r="H380" t="b">
        <f>AND(Price!D380=Trendlines!D380,Price!D380=ZigZag!D380,Price!D380=Pinbar!D380,Price!D380=SSA!D380)</f>
        <v>1</v>
      </c>
      <c r="J380" t="b">
        <f t="shared" si="5"/>
        <v>1</v>
      </c>
    </row>
    <row r="381" spans="1:10" x14ac:dyDescent="0.55000000000000004">
      <c r="A381">
        <f>Price!L381</f>
        <v>1772142300</v>
      </c>
      <c r="B381" t="b">
        <f>AND(Price!L381=Trendlines!Q381,Price!L381=ZigZag!K381,Price!L381=Dual_Tema!J381,Price!L381=Pinbar!I381,Price!L381=SSA!J381)</f>
        <v>1</v>
      </c>
      <c r="C381" t="str">
        <f>Price!B381</f>
        <v>XAUUSD</v>
      </c>
      <c r="D381" t="b">
        <f>AND(Price!B381=Trendlines!B381,Price!B381=ZigZag!B381,Price!B381=Dual_Tema!B381,Price!B381=Pinbar!B381,Price!B381=SSA!B381)</f>
        <v>1</v>
      </c>
      <c r="E381" t="str">
        <f>Price!C381</f>
        <v>M5</v>
      </c>
      <c r="F381" t="b">
        <f>AND(Price!C381=Trendlines!C381,Price!C381=ZigZag!C381,Price!C381=Dual_Tema!C381,Price!C381=Pinbar!C381,Price!C381=SSA!C381)</f>
        <v>1</v>
      </c>
      <c r="G381">
        <f>Price!D381</f>
        <v>5187.18</v>
      </c>
      <c r="H381" t="b">
        <f>AND(Price!D381=Trendlines!D381,Price!D381=ZigZag!D381,Price!D381=Pinbar!D381,Price!D381=SSA!D381)</f>
        <v>1</v>
      </c>
      <c r="J381" t="b">
        <f t="shared" si="5"/>
        <v>1</v>
      </c>
    </row>
    <row r="382" spans="1:10" x14ac:dyDescent="0.55000000000000004">
      <c r="A382">
        <f>Price!L382</f>
        <v>1772142600</v>
      </c>
      <c r="B382" t="b">
        <f>AND(Price!L382=Trendlines!Q382,Price!L382=ZigZag!K382,Price!L382=Dual_Tema!J382,Price!L382=Pinbar!I382,Price!L382=SSA!J382)</f>
        <v>1</v>
      </c>
      <c r="C382" t="str">
        <f>Price!B382</f>
        <v>XAUUSD</v>
      </c>
      <c r="D382" t="b">
        <f>AND(Price!B382=Trendlines!B382,Price!B382=ZigZag!B382,Price!B382=Dual_Tema!B382,Price!B382=Pinbar!B382,Price!B382=SSA!B382)</f>
        <v>1</v>
      </c>
      <c r="E382" t="str">
        <f>Price!C382</f>
        <v>M5</v>
      </c>
      <c r="F382" t="b">
        <f>AND(Price!C382=Trendlines!C382,Price!C382=ZigZag!C382,Price!C382=Dual_Tema!C382,Price!C382=Pinbar!C382,Price!C382=SSA!C382)</f>
        <v>1</v>
      </c>
      <c r="G382">
        <f>Price!D382</f>
        <v>5183.3999999999996</v>
      </c>
      <c r="H382" t="b">
        <f>AND(Price!D382=Trendlines!D382,Price!D382=ZigZag!D382,Price!D382=Pinbar!D382,Price!D382=SSA!D382)</f>
        <v>1</v>
      </c>
      <c r="J382" t="b">
        <f t="shared" si="5"/>
        <v>1</v>
      </c>
    </row>
    <row r="383" spans="1:10" x14ac:dyDescent="0.55000000000000004">
      <c r="A383">
        <f>Price!L383</f>
        <v>1772142900</v>
      </c>
      <c r="B383" t="b">
        <f>AND(Price!L383=Trendlines!Q383,Price!L383=ZigZag!K383,Price!L383=Dual_Tema!J383,Price!L383=Pinbar!I383,Price!L383=SSA!J383)</f>
        <v>1</v>
      </c>
      <c r="C383" t="str">
        <f>Price!B383</f>
        <v>XAUUSD</v>
      </c>
      <c r="D383" t="b">
        <f>AND(Price!B383=Trendlines!B383,Price!B383=ZigZag!B383,Price!B383=Dual_Tema!B383,Price!B383=Pinbar!B383,Price!B383=SSA!B383)</f>
        <v>1</v>
      </c>
      <c r="E383" t="str">
        <f>Price!C383</f>
        <v>M5</v>
      </c>
      <c r="F383" t="b">
        <f>AND(Price!C383=Trendlines!C383,Price!C383=ZigZag!C383,Price!C383=Dual_Tema!C383,Price!C383=Pinbar!C383,Price!C383=SSA!C383)</f>
        <v>1</v>
      </c>
      <c r="G383">
        <f>Price!D383</f>
        <v>5185.2</v>
      </c>
      <c r="H383" t="b">
        <f>AND(Price!D383=Trendlines!D383,Price!D383=ZigZag!D383,Price!D383=Pinbar!D383,Price!D383=SSA!D383)</f>
        <v>1</v>
      </c>
      <c r="J383" t="b">
        <f t="shared" si="5"/>
        <v>1</v>
      </c>
    </row>
    <row r="384" spans="1:10" x14ac:dyDescent="0.55000000000000004">
      <c r="A384">
        <f>Price!L384</f>
        <v>1772146800</v>
      </c>
      <c r="B384" t="b">
        <f>AND(Price!L384=Trendlines!Q384,Price!L384=ZigZag!K384,Price!L384=Dual_Tema!J384,Price!L384=Pinbar!I384,Price!L384=SSA!J384)</f>
        <v>1</v>
      </c>
      <c r="C384" t="str">
        <f>Price!B384</f>
        <v>XAUUSD</v>
      </c>
      <c r="D384" t="b">
        <f>AND(Price!B384=Trendlines!B384,Price!B384=ZigZag!B384,Price!B384=Dual_Tema!B384,Price!B384=Pinbar!B384,Price!B384=SSA!B384)</f>
        <v>1</v>
      </c>
      <c r="E384" t="str">
        <f>Price!C384</f>
        <v>M5</v>
      </c>
      <c r="F384" t="b">
        <f>AND(Price!C384=Trendlines!C384,Price!C384=ZigZag!C384,Price!C384=Dual_Tema!C384,Price!C384=Pinbar!C384,Price!C384=SSA!C384)</f>
        <v>1</v>
      </c>
      <c r="G384">
        <f>Price!D384</f>
        <v>5182.18</v>
      </c>
      <c r="H384" t="b">
        <f>AND(Price!D384=Trendlines!D384,Price!D384=ZigZag!D384,Price!D384=Pinbar!D384,Price!D384=SSA!D384)</f>
        <v>1</v>
      </c>
      <c r="J384" t="b">
        <f t="shared" si="5"/>
        <v>1</v>
      </c>
    </row>
    <row r="385" spans="1:10" x14ac:dyDescent="0.55000000000000004">
      <c r="A385">
        <f>Price!L385</f>
        <v>1772147100</v>
      </c>
      <c r="B385" t="b">
        <f>AND(Price!L385=Trendlines!Q385,Price!L385=ZigZag!K385,Price!L385=Dual_Tema!J385,Price!L385=Pinbar!I385,Price!L385=SSA!J385)</f>
        <v>1</v>
      </c>
      <c r="C385" t="str">
        <f>Price!B385</f>
        <v>XAUUSD</v>
      </c>
      <c r="D385" t="b">
        <f>AND(Price!B385=Trendlines!B385,Price!B385=ZigZag!B385,Price!B385=Dual_Tema!B385,Price!B385=Pinbar!B385,Price!B385=SSA!B385)</f>
        <v>1</v>
      </c>
      <c r="E385" t="str">
        <f>Price!C385</f>
        <v>M5</v>
      </c>
      <c r="F385" t="b">
        <f>AND(Price!C385=Trendlines!C385,Price!C385=ZigZag!C385,Price!C385=Dual_Tema!C385,Price!C385=Pinbar!C385,Price!C385=SSA!C385)</f>
        <v>1</v>
      </c>
      <c r="G385">
        <f>Price!D385</f>
        <v>5184.67</v>
      </c>
      <c r="H385" t="b">
        <f>AND(Price!D385=Trendlines!D385,Price!D385=ZigZag!D385,Price!D385=Pinbar!D385,Price!D385=SSA!D385)</f>
        <v>1</v>
      </c>
      <c r="J385" t="b">
        <f t="shared" si="5"/>
        <v>1</v>
      </c>
    </row>
    <row r="386" spans="1:10" x14ac:dyDescent="0.55000000000000004">
      <c r="A386">
        <f>Price!L386</f>
        <v>1772147400</v>
      </c>
      <c r="B386" t="b">
        <f>AND(Price!L386=Trendlines!Q386,Price!L386=ZigZag!K386,Price!L386=Dual_Tema!J386,Price!L386=Pinbar!I386,Price!L386=SSA!J386)</f>
        <v>1</v>
      </c>
      <c r="C386" t="str">
        <f>Price!B386</f>
        <v>XAUUSD</v>
      </c>
      <c r="D386" t="b">
        <f>AND(Price!B386=Trendlines!B386,Price!B386=ZigZag!B386,Price!B386=Dual_Tema!B386,Price!B386=Pinbar!B386,Price!B386=SSA!B386)</f>
        <v>1</v>
      </c>
      <c r="E386" t="str">
        <f>Price!C386</f>
        <v>M5</v>
      </c>
      <c r="F386" t="b">
        <f>AND(Price!C386=Trendlines!C386,Price!C386=ZigZag!C386,Price!C386=Dual_Tema!C386,Price!C386=Pinbar!C386,Price!C386=SSA!C386)</f>
        <v>1</v>
      </c>
      <c r="G386">
        <f>Price!D386</f>
        <v>5183.99</v>
      </c>
      <c r="H386" t="b">
        <f>AND(Price!D386=Trendlines!D386,Price!D386=ZigZag!D386,Price!D386=Pinbar!D386,Price!D386=SSA!D386)</f>
        <v>1</v>
      </c>
      <c r="J386" t="b">
        <f t="shared" si="5"/>
        <v>1</v>
      </c>
    </row>
    <row r="387" spans="1:10" x14ac:dyDescent="0.55000000000000004">
      <c r="A387">
        <f>Price!L387</f>
        <v>1772147700</v>
      </c>
      <c r="B387" t="b">
        <f>AND(Price!L387=Trendlines!Q387,Price!L387=ZigZag!K387,Price!L387=Dual_Tema!J387,Price!L387=Pinbar!I387,Price!L387=SSA!J387)</f>
        <v>1</v>
      </c>
      <c r="C387" t="str">
        <f>Price!B387</f>
        <v>XAUUSD</v>
      </c>
      <c r="D387" t="b">
        <f>AND(Price!B387=Trendlines!B387,Price!B387=ZigZag!B387,Price!B387=Dual_Tema!B387,Price!B387=Pinbar!B387,Price!B387=SSA!B387)</f>
        <v>1</v>
      </c>
      <c r="E387" t="str">
        <f>Price!C387</f>
        <v>M5</v>
      </c>
      <c r="F387" t="b">
        <f>AND(Price!C387=Trendlines!C387,Price!C387=ZigZag!C387,Price!C387=Dual_Tema!C387,Price!C387=Pinbar!C387,Price!C387=SSA!C387)</f>
        <v>1</v>
      </c>
      <c r="G387">
        <f>Price!D387</f>
        <v>5183.7700000000004</v>
      </c>
      <c r="H387" t="b">
        <f>AND(Price!D387=Trendlines!D387,Price!D387=ZigZag!D387,Price!D387=Pinbar!D387,Price!D387=SSA!D387)</f>
        <v>1</v>
      </c>
      <c r="J387" t="b">
        <f t="shared" ref="J387:J450" si="6">AND(B387=TRUE,D387=TRUE,F387=TRUE,H387=TRUE)</f>
        <v>1</v>
      </c>
    </row>
    <row r="388" spans="1:10" x14ac:dyDescent="0.55000000000000004">
      <c r="A388">
        <f>Price!L388</f>
        <v>1772148000</v>
      </c>
      <c r="B388" t="b">
        <f>AND(Price!L388=Trendlines!Q388,Price!L388=ZigZag!K388,Price!L388=Dual_Tema!J388,Price!L388=Pinbar!I388,Price!L388=SSA!J388)</f>
        <v>1</v>
      </c>
      <c r="C388" t="str">
        <f>Price!B388</f>
        <v>XAUUSD</v>
      </c>
      <c r="D388" t="b">
        <f>AND(Price!B388=Trendlines!B388,Price!B388=ZigZag!B388,Price!B388=Dual_Tema!B388,Price!B388=Pinbar!B388,Price!B388=SSA!B388)</f>
        <v>1</v>
      </c>
      <c r="E388" t="str">
        <f>Price!C388</f>
        <v>M5</v>
      </c>
      <c r="F388" t="b">
        <f>AND(Price!C388=Trendlines!C388,Price!C388=ZigZag!C388,Price!C388=Dual_Tema!C388,Price!C388=Pinbar!C388,Price!C388=SSA!C388)</f>
        <v>1</v>
      </c>
      <c r="G388">
        <f>Price!D388</f>
        <v>5183.6899999999996</v>
      </c>
      <c r="H388" t="b">
        <f>AND(Price!D388=Trendlines!D388,Price!D388=ZigZag!D388,Price!D388=Pinbar!D388,Price!D388=SSA!D388)</f>
        <v>1</v>
      </c>
      <c r="J388" t="b">
        <f t="shared" si="6"/>
        <v>1</v>
      </c>
    </row>
    <row r="389" spans="1:10" x14ac:dyDescent="0.55000000000000004">
      <c r="A389">
        <f>Price!L389</f>
        <v>1772148300</v>
      </c>
      <c r="B389" t="b">
        <f>AND(Price!L389=Trendlines!Q389,Price!L389=ZigZag!K389,Price!L389=Dual_Tema!J389,Price!L389=Pinbar!I389,Price!L389=SSA!J389)</f>
        <v>1</v>
      </c>
      <c r="C389" t="str">
        <f>Price!B389</f>
        <v>XAUUSD</v>
      </c>
      <c r="D389" t="b">
        <f>AND(Price!B389=Trendlines!B389,Price!B389=ZigZag!B389,Price!B389=Dual_Tema!B389,Price!B389=Pinbar!B389,Price!B389=SSA!B389)</f>
        <v>1</v>
      </c>
      <c r="E389" t="str">
        <f>Price!C389</f>
        <v>M5</v>
      </c>
      <c r="F389" t="b">
        <f>AND(Price!C389=Trendlines!C389,Price!C389=ZigZag!C389,Price!C389=Dual_Tema!C389,Price!C389=Pinbar!C389,Price!C389=SSA!C389)</f>
        <v>1</v>
      </c>
      <c r="G389">
        <f>Price!D389</f>
        <v>5184</v>
      </c>
      <c r="H389" t="b">
        <f>AND(Price!D389=Trendlines!D389,Price!D389=ZigZag!D389,Price!D389=Pinbar!D389,Price!D389=SSA!D389)</f>
        <v>1</v>
      </c>
      <c r="J389" t="b">
        <f t="shared" si="6"/>
        <v>1</v>
      </c>
    </row>
    <row r="390" spans="1:10" x14ac:dyDescent="0.55000000000000004">
      <c r="A390">
        <f>Price!L390</f>
        <v>1772148600</v>
      </c>
      <c r="B390" t="b">
        <f>AND(Price!L390=Trendlines!Q390,Price!L390=ZigZag!K390,Price!L390=Dual_Tema!J390,Price!L390=Pinbar!I390,Price!L390=SSA!J390)</f>
        <v>1</v>
      </c>
      <c r="C390" t="str">
        <f>Price!B390</f>
        <v>XAUUSD</v>
      </c>
      <c r="D390" t="b">
        <f>AND(Price!B390=Trendlines!B390,Price!B390=ZigZag!B390,Price!B390=Dual_Tema!B390,Price!B390=Pinbar!B390,Price!B390=SSA!B390)</f>
        <v>1</v>
      </c>
      <c r="E390" t="str">
        <f>Price!C390</f>
        <v>M5</v>
      </c>
      <c r="F390" t="b">
        <f>AND(Price!C390=Trendlines!C390,Price!C390=ZigZag!C390,Price!C390=Dual_Tema!C390,Price!C390=Pinbar!C390,Price!C390=SSA!C390)</f>
        <v>1</v>
      </c>
      <c r="G390">
        <f>Price!D390</f>
        <v>5183.32</v>
      </c>
      <c r="H390" t="b">
        <f>AND(Price!D390=Trendlines!D390,Price!D390=ZigZag!D390,Price!D390=Pinbar!D390,Price!D390=SSA!D390)</f>
        <v>1</v>
      </c>
      <c r="J390" t="b">
        <f t="shared" si="6"/>
        <v>1</v>
      </c>
    </row>
    <row r="391" spans="1:10" x14ac:dyDescent="0.55000000000000004">
      <c r="A391">
        <f>Price!L391</f>
        <v>1772148900</v>
      </c>
      <c r="B391" t="b">
        <f>AND(Price!L391=Trendlines!Q391,Price!L391=ZigZag!K391,Price!L391=Dual_Tema!J391,Price!L391=Pinbar!I391,Price!L391=SSA!J391)</f>
        <v>1</v>
      </c>
      <c r="C391" t="str">
        <f>Price!B391</f>
        <v>XAUUSD</v>
      </c>
      <c r="D391" t="b">
        <f>AND(Price!B391=Trendlines!B391,Price!B391=ZigZag!B391,Price!B391=Dual_Tema!B391,Price!B391=Pinbar!B391,Price!B391=SSA!B391)</f>
        <v>1</v>
      </c>
      <c r="E391" t="str">
        <f>Price!C391</f>
        <v>M5</v>
      </c>
      <c r="F391" t="b">
        <f>AND(Price!C391=Trendlines!C391,Price!C391=ZigZag!C391,Price!C391=Dual_Tema!C391,Price!C391=Pinbar!C391,Price!C391=SSA!C391)</f>
        <v>1</v>
      </c>
      <c r="G391">
        <f>Price!D391</f>
        <v>5187.21</v>
      </c>
      <c r="H391" t="b">
        <f>AND(Price!D391=Trendlines!D391,Price!D391=ZigZag!D391,Price!D391=Pinbar!D391,Price!D391=SSA!D391)</f>
        <v>1</v>
      </c>
      <c r="J391" t="b">
        <f t="shared" si="6"/>
        <v>1</v>
      </c>
    </row>
    <row r="392" spans="1:10" x14ac:dyDescent="0.55000000000000004">
      <c r="A392">
        <f>Price!L392</f>
        <v>1772149200</v>
      </c>
      <c r="B392" t="b">
        <f>AND(Price!L392=Trendlines!Q392,Price!L392=ZigZag!K392,Price!L392=Dual_Tema!J392,Price!L392=Pinbar!I392,Price!L392=SSA!J392)</f>
        <v>1</v>
      </c>
      <c r="C392" t="str">
        <f>Price!B392</f>
        <v>XAUUSD</v>
      </c>
      <c r="D392" t="b">
        <f>AND(Price!B392=Trendlines!B392,Price!B392=ZigZag!B392,Price!B392=Dual_Tema!B392,Price!B392=Pinbar!B392,Price!B392=SSA!B392)</f>
        <v>1</v>
      </c>
      <c r="E392" t="str">
        <f>Price!C392</f>
        <v>M5</v>
      </c>
      <c r="F392" t="b">
        <f>AND(Price!C392=Trendlines!C392,Price!C392=ZigZag!C392,Price!C392=Dual_Tema!C392,Price!C392=Pinbar!C392,Price!C392=SSA!C392)</f>
        <v>1</v>
      </c>
      <c r="G392">
        <f>Price!D392</f>
        <v>5186.0200000000004</v>
      </c>
      <c r="H392" t="b">
        <f>AND(Price!D392=Trendlines!D392,Price!D392=ZigZag!D392,Price!D392=Pinbar!D392,Price!D392=SSA!D392)</f>
        <v>1</v>
      </c>
      <c r="J392" t="b">
        <f t="shared" si="6"/>
        <v>1</v>
      </c>
    </row>
    <row r="393" spans="1:10" x14ac:dyDescent="0.55000000000000004">
      <c r="A393">
        <f>Price!L393</f>
        <v>1772149500</v>
      </c>
      <c r="B393" t="b">
        <f>AND(Price!L393=Trendlines!Q393,Price!L393=ZigZag!K393,Price!L393=Dual_Tema!J393,Price!L393=Pinbar!I393,Price!L393=SSA!J393)</f>
        <v>1</v>
      </c>
      <c r="C393" t="str">
        <f>Price!B393</f>
        <v>XAUUSD</v>
      </c>
      <c r="D393" t="b">
        <f>AND(Price!B393=Trendlines!B393,Price!B393=ZigZag!B393,Price!B393=Dual_Tema!B393,Price!B393=Pinbar!B393,Price!B393=SSA!B393)</f>
        <v>1</v>
      </c>
      <c r="E393" t="str">
        <f>Price!C393</f>
        <v>M5</v>
      </c>
      <c r="F393" t="b">
        <f>AND(Price!C393=Trendlines!C393,Price!C393=ZigZag!C393,Price!C393=Dual_Tema!C393,Price!C393=Pinbar!C393,Price!C393=SSA!C393)</f>
        <v>1</v>
      </c>
      <c r="G393">
        <f>Price!D393</f>
        <v>5183.96</v>
      </c>
      <c r="H393" t="b">
        <f>AND(Price!D393=Trendlines!D393,Price!D393=ZigZag!D393,Price!D393=Pinbar!D393,Price!D393=SSA!D393)</f>
        <v>1</v>
      </c>
      <c r="J393" t="b">
        <f t="shared" si="6"/>
        <v>1</v>
      </c>
    </row>
    <row r="394" spans="1:10" x14ac:dyDescent="0.55000000000000004">
      <c r="A394">
        <f>Price!L394</f>
        <v>1772149800</v>
      </c>
      <c r="B394" t="b">
        <f>AND(Price!L394=Trendlines!Q394,Price!L394=ZigZag!K394,Price!L394=Dual_Tema!J394,Price!L394=Pinbar!I394,Price!L394=SSA!J394)</f>
        <v>1</v>
      </c>
      <c r="C394" t="str">
        <f>Price!B394</f>
        <v>XAUUSD</v>
      </c>
      <c r="D394" t="b">
        <f>AND(Price!B394=Trendlines!B394,Price!B394=ZigZag!B394,Price!B394=Dual_Tema!B394,Price!B394=Pinbar!B394,Price!B394=SSA!B394)</f>
        <v>1</v>
      </c>
      <c r="E394" t="str">
        <f>Price!C394</f>
        <v>M5</v>
      </c>
      <c r="F394" t="b">
        <f>AND(Price!C394=Trendlines!C394,Price!C394=ZigZag!C394,Price!C394=Dual_Tema!C394,Price!C394=Pinbar!C394,Price!C394=SSA!C394)</f>
        <v>1</v>
      </c>
      <c r="G394">
        <f>Price!D394</f>
        <v>5184.93</v>
      </c>
      <c r="H394" t="b">
        <f>AND(Price!D394=Trendlines!D394,Price!D394=ZigZag!D394,Price!D394=Pinbar!D394,Price!D394=SSA!D394)</f>
        <v>1</v>
      </c>
      <c r="J394" t="b">
        <f t="shared" si="6"/>
        <v>1</v>
      </c>
    </row>
    <row r="395" spans="1:10" x14ac:dyDescent="0.55000000000000004">
      <c r="A395">
        <f>Price!L395</f>
        <v>1772150100</v>
      </c>
      <c r="B395" t="b">
        <f>AND(Price!L395=Trendlines!Q395,Price!L395=ZigZag!K395,Price!L395=Dual_Tema!J395,Price!L395=Pinbar!I395,Price!L395=SSA!J395)</f>
        <v>1</v>
      </c>
      <c r="C395" t="str">
        <f>Price!B395</f>
        <v>XAUUSD</v>
      </c>
      <c r="D395" t="b">
        <f>AND(Price!B395=Trendlines!B395,Price!B395=ZigZag!B395,Price!B395=Dual_Tema!B395,Price!B395=Pinbar!B395,Price!B395=SSA!B395)</f>
        <v>1</v>
      </c>
      <c r="E395" t="str">
        <f>Price!C395</f>
        <v>M5</v>
      </c>
      <c r="F395" t="b">
        <f>AND(Price!C395=Trendlines!C395,Price!C395=ZigZag!C395,Price!C395=Dual_Tema!C395,Price!C395=Pinbar!C395,Price!C395=SSA!C395)</f>
        <v>1</v>
      </c>
      <c r="G395">
        <f>Price!D395</f>
        <v>5184.6099999999997</v>
      </c>
      <c r="H395" t="b">
        <f>AND(Price!D395=Trendlines!D395,Price!D395=ZigZag!D395,Price!D395=Pinbar!D395,Price!D395=SSA!D395)</f>
        <v>1</v>
      </c>
      <c r="J395" t="b">
        <f t="shared" si="6"/>
        <v>1</v>
      </c>
    </row>
    <row r="396" spans="1:10" x14ac:dyDescent="0.55000000000000004">
      <c r="A396">
        <f>Price!L396</f>
        <v>1772150400</v>
      </c>
      <c r="B396" t="b">
        <f>AND(Price!L396=Trendlines!Q396,Price!L396=ZigZag!K396,Price!L396=Dual_Tema!J396,Price!L396=Pinbar!I396,Price!L396=SSA!J396)</f>
        <v>1</v>
      </c>
      <c r="C396" t="str">
        <f>Price!B396</f>
        <v>XAUUSD</v>
      </c>
      <c r="D396" t="b">
        <f>AND(Price!B396=Trendlines!B396,Price!B396=ZigZag!B396,Price!B396=Dual_Tema!B396,Price!B396=Pinbar!B396,Price!B396=SSA!B396)</f>
        <v>1</v>
      </c>
      <c r="E396" t="str">
        <f>Price!C396</f>
        <v>M5</v>
      </c>
      <c r="F396" t="b">
        <f>AND(Price!C396=Trendlines!C396,Price!C396=ZigZag!C396,Price!C396=Dual_Tema!C396,Price!C396=Pinbar!C396,Price!C396=SSA!C396)</f>
        <v>1</v>
      </c>
      <c r="G396">
        <f>Price!D396</f>
        <v>5180.24</v>
      </c>
      <c r="H396" t="b">
        <f>AND(Price!D396=Trendlines!D396,Price!D396=ZigZag!D396,Price!D396=Pinbar!D396,Price!D396=SSA!D396)</f>
        <v>1</v>
      </c>
      <c r="J396" t="b">
        <f t="shared" si="6"/>
        <v>1</v>
      </c>
    </row>
    <row r="397" spans="1:10" x14ac:dyDescent="0.55000000000000004">
      <c r="A397">
        <f>Price!L397</f>
        <v>1772150700</v>
      </c>
      <c r="B397" t="b">
        <f>AND(Price!L397=Trendlines!Q397,Price!L397=ZigZag!K397,Price!L397=Dual_Tema!J397,Price!L397=Pinbar!I397,Price!L397=SSA!J397)</f>
        <v>1</v>
      </c>
      <c r="C397" t="str">
        <f>Price!B397</f>
        <v>XAUUSD</v>
      </c>
      <c r="D397" t="b">
        <f>AND(Price!B397=Trendlines!B397,Price!B397=ZigZag!B397,Price!B397=Dual_Tema!B397,Price!B397=Pinbar!B397,Price!B397=SSA!B397)</f>
        <v>1</v>
      </c>
      <c r="E397" t="str">
        <f>Price!C397</f>
        <v>M5</v>
      </c>
      <c r="F397" t="b">
        <f>AND(Price!C397=Trendlines!C397,Price!C397=ZigZag!C397,Price!C397=Dual_Tema!C397,Price!C397=Pinbar!C397,Price!C397=SSA!C397)</f>
        <v>1</v>
      </c>
      <c r="G397">
        <f>Price!D397</f>
        <v>5182.68</v>
      </c>
      <c r="H397" t="b">
        <f>AND(Price!D397=Trendlines!D397,Price!D397=ZigZag!D397,Price!D397=Pinbar!D397,Price!D397=SSA!D397)</f>
        <v>1</v>
      </c>
      <c r="J397" t="b">
        <f t="shared" si="6"/>
        <v>1</v>
      </c>
    </row>
    <row r="398" spans="1:10" x14ac:dyDescent="0.55000000000000004">
      <c r="A398">
        <f>Price!L398</f>
        <v>1772151000</v>
      </c>
      <c r="B398" t="b">
        <f>AND(Price!L398=Trendlines!Q398,Price!L398=ZigZag!K398,Price!L398=Dual_Tema!J398,Price!L398=Pinbar!I398,Price!L398=SSA!J398)</f>
        <v>1</v>
      </c>
      <c r="C398" t="str">
        <f>Price!B398</f>
        <v>XAUUSD</v>
      </c>
      <c r="D398" t="b">
        <f>AND(Price!B398=Trendlines!B398,Price!B398=ZigZag!B398,Price!B398=Dual_Tema!B398,Price!B398=Pinbar!B398,Price!B398=SSA!B398)</f>
        <v>1</v>
      </c>
      <c r="E398" t="str">
        <f>Price!C398</f>
        <v>M5</v>
      </c>
      <c r="F398" t="b">
        <f>AND(Price!C398=Trendlines!C398,Price!C398=ZigZag!C398,Price!C398=Dual_Tema!C398,Price!C398=Pinbar!C398,Price!C398=SSA!C398)</f>
        <v>1</v>
      </c>
      <c r="G398">
        <f>Price!D398</f>
        <v>5185.8900000000003</v>
      </c>
      <c r="H398" t="b">
        <f>AND(Price!D398=Trendlines!D398,Price!D398=ZigZag!D398,Price!D398=Pinbar!D398,Price!D398=SSA!D398)</f>
        <v>1</v>
      </c>
      <c r="J398" t="b">
        <f t="shared" si="6"/>
        <v>1</v>
      </c>
    </row>
    <row r="399" spans="1:10" x14ac:dyDescent="0.55000000000000004">
      <c r="A399">
        <f>Price!L399</f>
        <v>1772151300</v>
      </c>
      <c r="B399" t="b">
        <f>AND(Price!L399=Trendlines!Q399,Price!L399=ZigZag!K399,Price!L399=Dual_Tema!J399,Price!L399=Pinbar!I399,Price!L399=SSA!J399)</f>
        <v>1</v>
      </c>
      <c r="C399" t="str">
        <f>Price!B399</f>
        <v>XAUUSD</v>
      </c>
      <c r="D399" t="b">
        <f>AND(Price!B399=Trendlines!B399,Price!B399=ZigZag!B399,Price!B399=Dual_Tema!B399,Price!B399=Pinbar!B399,Price!B399=SSA!B399)</f>
        <v>1</v>
      </c>
      <c r="E399" t="str">
        <f>Price!C399</f>
        <v>M5</v>
      </c>
      <c r="F399" t="b">
        <f>AND(Price!C399=Trendlines!C399,Price!C399=ZigZag!C399,Price!C399=Dual_Tema!C399,Price!C399=Pinbar!C399,Price!C399=SSA!C399)</f>
        <v>1</v>
      </c>
      <c r="G399">
        <f>Price!D399</f>
        <v>5189.28</v>
      </c>
      <c r="H399" t="b">
        <f>AND(Price!D399=Trendlines!D399,Price!D399=ZigZag!D399,Price!D399=Pinbar!D399,Price!D399=SSA!D399)</f>
        <v>1</v>
      </c>
      <c r="J399" t="b">
        <f t="shared" si="6"/>
        <v>1</v>
      </c>
    </row>
    <row r="400" spans="1:10" x14ac:dyDescent="0.55000000000000004">
      <c r="A400">
        <f>Price!L400</f>
        <v>1772151600</v>
      </c>
      <c r="B400" t="b">
        <f>AND(Price!L400=Trendlines!Q400,Price!L400=ZigZag!K400,Price!L400=Dual_Tema!J400,Price!L400=Pinbar!I400,Price!L400=SSA!J400)</f>
        <v>1</v>
      </c>
      <c r="C400" t="str">
        <f>Price!B400</f>
        <v>XAUUSD</v>
      </c>
      <c r="D400" t="b">
        <f>AND(Price!B400=Trendlines!B400,Price!B400=ZigZag!B400,Price!B400=Dual_Tema!B400,Price!B400=Pinbar!B400,Price!B400=SSA!B400)</f>
        <v>1</v>
      </c>
      <c r="E400" t="str">
        <f>Price!C400</f>
        <v>M5</v>
      </c>
      <c r="F400" t="b">
        <f>AND(Price!C400=Trendlines!C400,Price!C400=ZigZag!C400,Price!C400=Dual_Tema!C400,Price!C400=Pinbar!C400,Price!C400=SSA!C400)</f>
        <v>1</v>
      </c>
      <c r="G400">
        <f>Price!D400</f>
        <v>5192.47</v>
      </c>
      <c r="H400" t="b">
        <f>AND(Price!D400=Trendlines!D400,Price!D400=ZigZag!D400,Price!D400=Pinbar!D400,Price!D400=SSA!D400)</f>
        <v>1</v>
      </c>
      <c r="J400" t="b">
        <f t="shared" si="6"/>
        <v>1</v>
      </c>
    </row>
    <row r="401" spans="1:10" x14ac:dyDescent="0.55000000000000004">
      <c r="A401">
        <f>Price!L401</f>
        <v>1772151900</v>
      </c>
      <c r="B401" t="b">
        <f>AND(Price!L401=Trendlines!Q401,Price!L401=ZigZag!K401,Price!L401=Dual_Tema!J401,Price!L401=Pinbar!I401,Price!L401=SSA!J401)</f>
        <v>1</v>
      </c>
      <c r="C401" t="str">
        <f>Price!B401</f>
        <v>XAUUSD</v>
      </c>
      <c r="D401" t="b">
        <f>AND(Price!B401=Trendlines!B401,Price!B401=ZigZag!B401,Price!B401=Dual_Tema!B401,Price!B401=Pinbar!B401,Price!B401=SSA!B401)</f>
        <v>1</v>
      </c>
      <c r="E401" t="str">
        <f>Price!C401</f>
        <v>M5</v>
      </c>
      <c r="F401" t="b">
        <f>AND(Price!C401=Trendlines!C401,Price!C401=ZigZag!C401,Price!C401=Dual_Tema!C401,Price!C401=Pinbar!C401,Price!C401=SSA!C401)</f>
        <v>1</v>
      </c>
      <c r="G401">
        <f>Price!D401</f>
        <v>5188.1400000000003</v>
      </c>
      <c r="H401" t="b">
        <f>AND(Price!D401=Trendlines!D401,Price!D401=ZigZag!D401,Price!D401=Pinbar!D401,Price!D401=SSA!D401)</f>
        <v>1</v>
      </c>
      <c r="J401" t="b">
        <f t="shared" si="6"/>
        <v>1</v>
      </c>
    </row>
    <row r="402" spans="1:10" x14ac:dyDescent="0.55000000000000004">
      <c r="A402">
        <f>Price!L402</f>
        <v>1772152200</v>
      </c>
      <c r="B402" t="b">
        <f>AND(Price!L402=Trendlines!Q402,Price!L402=ZigZag!K402,Price!L402=Dual_Tema!J402,Price!L402=Pinbar!I402,Price!L402=SSA!J402)</f>
        <v>1</v>
      </c>
      <c r="C402" t="str">
        <f>Price!B402</f>
        <v>XAUUSD</v>
      </c>
      <c r="D402" t="b">
        <f>AND(Price!B402=Trendlines!B402,Price!B402=ZigZag!B402,Price!B402=Dual_Tema!B402,Price!B402=Pinbar!B402,Price!B402=SSA!B402)</f>
        <v>1</v>
      </c>
      <c r="E402" t="str">
        <f>Price!C402</f>
        <v>M5</v>
      </c>
      <c r="F402" t="b">
        <f>AND(Price!C402=Trendlines!C402,Price!C402=ZigZag!C402,Price!C402=Dual_Tema!C402,Price!C402=Pinbar!C402,Price!C402=SSA!C402)</f>
        <v>1</v>
      </c>
      <c r="G402">
        <f>Price!D402</f>
        <v>5182.22</v>
      </c>
      <c r="H402" t="b">
        <f>AND(Price!D402=Trendlines!D402,Price!D402=ZigZag!D402,Price!D402=Pinbar!D402,Price!D402=SSA!D402)</f>
        <v>1</v>
      </c>
      <c r="J402" t="b">
        <f t="shared" si="6"/>
        <v>1</v>
      </c>
    </row>
    <row r="403" spans="1:10" x14ac:dyDescent="0.55000000000000004">
      <c r="A403">
        <f>Price!L403</f>
        <v>1772152500</v>
      </c>
      <c r="B403" t="b">
        <f>AND(Price!L403=Trendlines!Q403,Price!L403=ZigZag!K403,Price!L403=Dual_Tema!J403,Price!L403=Pinbar!I403,Price!L403=SSA!J403)</f>
        <v>1</v>
      </c>
      <c r="C403" t="str">
        <f>Price!B403</f>
        <v>XAUUSD</v>
      </c>
      <c r="D403" t="b">
        <f>AND(Price!B403=Trendlines!B403,Price!B403=ZigZag!B403,Price!B403=Dual_Tema!B403,Price!B403=Pinbar!B403,Price!B403=SSA!B403)</f>
        <v>1</v>
      </c>
      <c r="E403" t="str">
        <f>Price!C403</f>
        <v>M5</v>
      </c>
      <c r="F403" t="b">
        <f>AND(Price!C403=Trendlines!C403,Price!C403=ZigZag!C403,Price!C403=Dual_Tema!C403,Price!C403=Pinbar!C403,Price!C403=SSA!C403)</f>
        <v>1</v>
      </c>
      <c r="G403">
        <f>Price!D403</f>
        <v>5174.71</v>
      </c>
      <c r="H403" t="b">
        <f>AND(Price!D403=Trendlines!D403,Price!D403=ZigZag!D403,Price!D403=Pinbar!D403,Price!D403=SSA!D403)</f>
        <v>1</v>
      </c>
      <c r="J403" t="b">
        <f t="shared" si="6"/>
        <v>1</v>
      </c>
    </row>
    <row r="404" spans="1:10" x14ac:dyDescent="0.55000000000000004">
      <c r="A404">
        <f>Price!L404</f>
        <v>1772152800</v>
      </c>
      <c r="B404" t="b">
        <f>AND(Price!L404=Trendlines!Q404,Price!L404=ZigZag!K404,Price!L404=Dual_Tema!J404,Price!L404=Pinbar!I404,Price!L404=SSA!J404)</f>
        <v>1</v>
      </c>
      <c r="C404" t="str">
        <f>Price!B404</f>
        <v>XAUUSD</v>
      </c>
      <c r="D404" t="b">
        <f>AND(Price!B404=Trendlines!B404,Price!B404=ZigZag!B404,Price!B404=Dual_Tema!B404,Price!B404=Pinbar!B404,Price!B404=SSA!B404)</f>
        <v>1</v>
      </c>
      <c r="E404" t="str">
        <f>Price!C404</f>
        <v>M5</v>
      </c>
      <c r="F404" t="b">
        <f>AND(Price!C404=Trendlines!C404,Price!C404=ZigZag!C404,Price!C404=Dual_Tema!C404,Price!C404=Pinbar!C404,Price!C404=SSA!C404)</f>
        <v>1</v>
      </c>
      <c r="G404">
        <f>Price!D404</f>
        <v>5176.2</v>
      </c>
      <c r="H404" t="b">
        <f>AND(Price!D404=Trendlines!D404,Price!D404=ZigZag!D404,Price!D404=Pinbar!D404,Price!D404=SSA!D404)</f>
        <v>1</v>
      </c>
      <c r="J404" t="b">
        <f t="shared" si="6"/>
        <v>1</v>
      </c>
    </row>
    <row r="405" spans="1:10" x14ac:dyDescent="0.55000000000000004">
      <c r="A405">
        <f>Price!L405</f>
        <v>1772153100</v>
      </c>
      <c r="B405" t="b">
        <f>AND(Price!L405=Trendlines!Q405,Price!L405=ZigZag!K405,Price!L405=Dual_Tema!J405,Price!L405=Pinbar!I405,Price!L405=SSA!J405)</f>
        <v>1</v>
      </c>
      <c r="C405" t="str">
        <f>Price!B405</f>
        <v>XAUUSD</v>
      </c>
      <c r="D405" t="b">
        <f>AND(Price!B405=Trendlines!B405,Price!B405=ZigZag!B405,Price!B405=Dual_Tema!B405,Price!B405=Pinbar!B405,Price!B405=SSA!B405)</f>
        <v>1</v>
      </c>
      <c r="E405" t="str">
        <f>Price!C405</f>
        <v>M5</v>
      </c>
      <c r="F405" t="b">
        <f>AND(Price!C405=Trendlines!C405,Price!C405=ZigZag!C405,Price!C405=Dual_Tema!C405,Price!C405=Pinbar!C405,Price!C405=SSA!C405)</f>
        <v>1</v>
      </c>
      <c r="G405">
        <f>Price!D405</f>
        <v>5173.8999999999996</v>
      </c>
      <c r="H405" t="b">
        <f>AND(Price!D405=Trendlines!D405,Price!D405=ZigZag!D405,Price!D405=Pinbar!D405,Price!D405=SSA!D405)</f>
        <v>1</v>
      </c>
      <c r="J405" t="b">
        <f t="shared" si="6"/>
        <v>1</v>
      </c>
    </row>
    <row r="406" spans="1:10" x14ac:dyDescent="0.55000000000000004">
      <c r="A406">
        <f>Price!L406</f>
        <v>1772153400</v>
      </c>
      <c r="B406" t="b">
        <f>AND(Price!L406=Trendlines!Q406,Price!L406=ZigZag!K406,Price!L406=Dual_Tema!J406,Price!L406=Pinbar!I406,Price!L406=SSA!J406)</f>
        <v>1</v>
      </c>
      <c r="C406" t="str">
        <f>Price!B406</f>
        <v>XAUUSD</v>
      </c>
      <c r="D406" t="b">
        <f>AND(Price!B406=Trendlines!B406,Price!B406=ZigZag!B406,Price!B406=Dual_Tema!B406,Price!B406=Pinbar!B406,Price!B406=SSA!B406)</f>
        <v>1</v>
      </c>
      <c r="E406" t="str">
        <f>Price!C406</f>
        <v>M5</v>
      </c>
      <c r="F406" t="b">
        <f>AND(Price!C406=Trendlines!C406,Price!C406=ZigZag!C406,Price!C406=Dual_Tema!C406,Price!C406=Pinbar!C406,Price!C406=SSA!C406)</f>
        <v>1</v>
      </c>
      <c r="G406">
        <f>Price!D406</f>
        <v>5176.5600000000004</v>
      </c>
      <c r="H406" t="b">
        <f>AND(Price!D406=Trendlines!D406,Price!D406=ZigZag!D406,Price!D406=Pinbar!D406,Price!D406=SSA!D406)</f>
        <v>1</v>
      </c>
      <c r="J406" t="b">
        <f t="shared" si="6"/>
        <v>1</v>
      </c>
    </row>
    <row r="407" spans="1:10" x14ac:dyDescent="0.55000000000000004">
      <c r="A407">
        <f>Price!L407</f>
        <v>1772153700</v>
      </c>
      <c r="B407" t="b">
        <f>AND(Price!L407=Trendlines!Q407,Price!L407=ZigZag!K407,Price!L407=Dual_Tema!J407,Price!L407=Pinbar!I407,Price!L407=SSA!J407)</f>
        <v>1</v>
      </c>
      <c r="C407" t="str">
        <f>Price!B407</f>
        <v>XAUUSD</v>
      </c>
      <c r="D407" t="b">
        <f>AND(Price!B407=Trendlines!B407,Price!B407=ZigZag!B407,Price!B407=Dual_Tema!B407,Price!B407=Pinbar!B407,Price!B407=SSA!B407)</f>
        <v>1</v>
      </c>
      <c r="E407" t="str">
        <f>Price!C407</f>
        <v>M5</v>
      </c>
      <c r="F407" t="b">
        <f>AND(Price!C407=Trendlines!C407,Price!C407=ZigZag!C407,Price!C407=Dual_Tema!C407,Price!C407=Pinbar!C407,Price!C407=SSA!C407)</f>
        <v>1</v>
      </c>
      <c r="G407">
        <f>Price!D407</f>
        <v>5174.97</v>
      </c>
      <c r="H407" t="b">
        <f>AND(Price!D407=Trendlines!D407,Price!D407=ZigZag!D407,Price!D407=Pinbar!D407,Price!D407=SSA!D407)</f>
        <v>1</v>
      </c>
      <c r="J407" t="b">
        <f t="shared" si="6"/>
        <v>1</v>
      </c>
    </row>
    <row r="408" spans="1:10" x14ac:dyDescent="0.55000000000000004">
      <c r="A408">
        <f>Price!L408</f>
        <v>1772154000</v>
      </c>
      <c r="B408" t="b">
        <f>AND(Price!L408=Trendlines!Q408,Price!L408=ZigZag!K408,Price!L408=Dual_Tema!J408,Price!L408=Pinbar!I408,Price!L408=SSA!J408)</f>
        <v>1</v>
      </c>
      <c r="C408" t="str">
        <f>Price!B408</f>
        <v>XAUUSD</v>
      </c>
      <c r="D408" t="b">
        <f>AND(Price!B408=Trendlines!B408,Price!B408=ZigZag!B408,Price!B408=Dual_Tema!B408,Price!B408=Pinbar!B408,Price!B408=SSA!B408)</f>
        <v>1</v>
      </c>
      <c r="E408" t="str">
        <f>Price!C408</f>
        <v>M5</v>
      </c>
      <c r="F408" t="b">
        <f>AND(Price!C408=Trendlines!C408,Price!C408=ZigZag!C408,Price!C408=Dual_Tema!C408,Price!C408=Pinbar!C408,Price!C408=SSA!C408)</f>
        <v>1</v>
      </c>
      <c r="G408">
        <f>Price!D408</f>
        <v>5175.37</v>
      </c>
      <c r="H408" t="b">
        <f>AND(Price!D408=Trendlines!D408,Price!D408=ZigZag!D408,Price!D408=Pinbar!D408,Price!D408=SSA!D408)</f>
        <v>1</v>
      </c>
      <c r="J408" t="b">
        <f t="shared" si="6"/>
        <v>1</v>
      </c>
    </row>
    <row r="409" spans="1:10" x14ac:dyDescent="0.55000000000000004">
      <c r="A409">
        <f>Price!L409</f>
        <v>1772154300</v>
      </c>
      <c r="B409" t="b">
        <f>AND(Price!L409=Trendlines!Q409,Price!L409=ZigZag!K409,Price!L409=Dual_Tema!J409,Price!L409=Pinbar!I409,Price!L409=SSA!J409)</f>
        <v>1</v>
      </c>
      <c r="C409" t="str">
        <f>Price!B409</f>
        <v>XAUUSD</v>
      </c>
      <c r="D409" t="b">
        <f>AND(Price!B409=Trendlines!B409,Price!B409=ZigZag!B409,Price!B409=Dual_Tema!B409,Price!B409=Pinbar!B409,Price!B409=SSA!B409)</f>
        <v>1</v>
      </c>
      <c r="E409" t="str">
        <f>Price!C409</f>
        <v>M5</v>
      </c>
      <c r="F409" t="b">
        <f>AND(Price!C409=Trendlines!C409,Price!C409=ZigZag!C409,Price!C409=Dual_Tema!C409,Price!C409=Pinbar!C409,Price!C409=SSA!C409)</f>
        <v>1</v>
      </c>
      <c r="G409">
        <f>Price!D409</f>
        <v>5174.8599999999997</v>
      </c>
      <c r="H409" t="b">
        <f>AND(Price!D409=Trendlines!D409,Price!D409=ZigZag!D409,Price!D409=Pinbar!D409,Price!D409=SSA!D409)</f>
        <v>1</v>
      </c>
      <c r="J409" t="b">
        <f t="shared" si="6"/>
        <v>1</v>
      </c>
    </row>
    <row r="410" spans="1:10" x14ac:dyDescent="0.55000000000000004">
      <c r="A410">
        <f>Price!L410</f>
        <v>1772154600</v>
      </c>
      <c r="B410" t="b">
        <f>AND(Price!L410=Trendlines!Q410,Price!L410=ZigZag!K410,Price!L410=Dual_Tema!J410,Price!L410=Pinbar!I410,Price!L410=SSA!J410)</f>
        <v>1</v>
      </c>
      <c r="C410" t="str">
        <f>Price!B410</f>
        <v>XAUUSD</v>
      </c>
      <c r="D410" t="b">
        <f>AND(Price!B410=Trendlines!B410,Price!B410=ZigZag!B410,Price!B410=Dual_Tema!B410,Price!B410=Pinbar!B410,Price!B410=SSA!B410)</f>
        <v>1</v>
      </c>
      <c r="E410" t="str">
        <f>Price!C410</f>
        <v>M5</v>
      </c>
      <c r="F410" t="b">
        <f>AND(Price!C410=Trendlines!C410,Price!C410=ZigZag!C410,Price!C410=Dual_Tema!C410,Price!C410=Pinbar!C410,Price!C410=SSA!C410)</f>
        <v>1</v>
      </c>
      <c r="G410">
        <f>Price!D410</f>
        <v>5176.58</v>
      </c>
      <c r="H410" t="b">
        <f>AND(Price!D410=Trendlines!D410,Price!D410=ZigZag!D410,Price!D410=Pinbar!D410,Price!D410=SSA!D410)</f>
        <v>1</v>
      </c>
      <c r="J410" t="b">
        <f t="shared" si="6"/>
        <v>1</v>
      </c>
    </row>
    <row r="411" spans="1:10" x14ac:dyDescent="0.55000000000000004">
      <c r="A411">
        <f>Price!L411</f>
        <v>1772154900</v>
      </c>
      <c r="B411" t="b">
        <f>AND(Price!L411=Trendlines!Q411,Price!L411=ZigZag!K411,Price!L411=Dual_Tema!J411,Price!L411=Pinbar!I411,Price!L411=SSA!J411)</f>
        <v>1</v>
      </c>
      <c r="C411" t="str">
        <f>Price!B411</f>
        <v>XAUUSD</v>
      </c>
      <c r="D411" t="b">
        <f>AND(Price!B411=Trendlines!B411,Price!B411=ZigZag!B411,Price!B411=Dual_Tema!B411,Price!B411=Pinbar!B411,Price!B411=SSA!B411)</f>
        <v>1</v>
      </c>
      <c r="E411" t="str">
        <f>Price!C411</f>
        <v>M5</v>
      </c>
      <c r="F411" t="b">
        <f>AND(Price!C411=Trendlines!C411,Price!C411=ZigZag!C411,Price!C411=Dual_Tema!C411,Price!C411=Pinbar!C411,Price!C411=SSA!C411)</f>
        <v>1</v>
      </c>
      <c r="G411">
        <f>Price!D411</f>
        <v>5177.91</v>
      </c>
      <c r="H411" t="b">
        <f>AND(Price!D411=Trendlines!D411,Price!D411=ZigZag!D411,Price!D411=Pinbar!D411,Price!D411=SSA!D411)</f>
        <v>1</v>
      </c>
      <c r="J411" t="b">
        <f t="shared" si="6"/>
        <v>1</v>
      </c>
    </row>
    <row r="412" spans="1:10" x14ac:dyDescent="0.55000000000000004">
      <c r="A412">
        <f>Price!L412</f>
        <v>1772155200</v>
      </c>
      <c r="B412" t="b">
        <f>AND(Price!L412=Trendlines!Q412,Price!L412=ZigZag!K412,Price!L412=Dual_Tema!J412,Price!L412=Pinbar!I412,Price!L412=SSA!J412)</f>
        <v>1</v>
      </c>
      <c r="C412" t="str">
        <f>Price!B412</f>
        <v>XAUUSD</v>
      </c>
      <c r="D412" t="b">
        <f>AND(Price!B412=Trendlines!B412,Price!B412=ZigZag!B412,Price!B412=Dual_Tema!B412,Price!B412=Pinbar!B412,Price!B412=SSA!B412)</f>
        <v>1</v>
      </c>
      <c r="E412" t="str">
        <f>Price!C412</f>
        <v>M5</v>
      </c>
      <c r="F412" t="b">
        <f>AND(Price!C412=Trendlines!C412,Price!C412=ZigZag!C412,Price!C412=Dual_Tema!C412,Price!C412=Pinbar!C412,Price!C412=SSA!C412)</f>
        <v>1</v>
      </c>
      <c r="G412">
        <f>Price!D412</f>
        <v>5177.8599999999997</v>
      </c>
      <c r="H412" t="b">
        <f>AND(Price!D412=Trendlines!D412,Price!D412=ZigZag!D412,Price!D412=Pinbar!D412,Price!D412=SSA!D412)</f>
        <v>1</v>
      </c>
      <c r="J412" t="b">
        <f t="shared" si="6"/>
        <v>1</v>
      </c>
    </row>
    <row r="413" spans="1:10" x14ac:dyDescent="0.55000000000000004">
      <c r="A413">
        <f>Price!L413</f>
        <v>1772155500</v>
      </c>
      <c r="B413" t="b">
        <f>AND(Price!L413=Trendlines!Q413,Price!L413=ZigZag!K413,Price!L413=Dual_Tema!J413,Price!L413=Pinbar!I413,Price!L413=SSA!J413)</f>
        <v>1</v>
      </c>
      <c r="C413" t="str">
        <f>Price!B413</f>
        <v>XAUUSD</v>
      </c>
      <c r="D413" t="b">
        <f>AND(Price!B413=Trendlines!B413,Price!B413=ZigZag!B413,Price!B413=Dual_Tema!B413,Price!B413=Pinbar!B413,Price!B413=SSA!B413)</f>
        <v>1</v>
      </c>
      <c r="E413" t="str">
        <f>Price!C413</f>
        <v>M5</v>
      </c>
      <c r="F413" t="b">
        <f>AND(Price!C413=Trendlines!C413,Price!C413=ZigZag!C413,Price!C413=Dual_Tema!C413,Price!C413=Pinbar!C413,Price!C413=SSA!C413)</f>
        <v>1</v>
      </c>
      <c r="G413">
        <f>Price!D413</f>
        <v>5174.99</v>
      </c>
      <c r="H413" t="b">
        <f>AND(Price!D413=Trendlines!D413,Price!D413=ZigZag!D413,Price!D413=Pinbar!D413,Price!D413=SSA!D413)</f>
        <v>1</v>
      </c>
      <c r="J413" t="b">
        <f t="shared" si="6"/>
        <v>1</v>
      </c>
    </row>
    <row r="414" spans="1:10" x14ac:dyDescent="0.55000000000000004">
      <c r="A414">
        <f>Price!L414</f>
        <v>1772155800</v>
      </c>
      <c r="B414" t="b">
        <f>AND(Price!L414=Trendlines!Q414,Price!L414=ZigZag!K414,Price!L414=Dual_Tema!J414,Price!L414=Pinbar!I414,Price!L414=SSA!J414)</f>
        <v>1</v>
      </c>
      <c r="C414" t="str">
        <f>Price!B414</f>
        <v>XAUUSD</v>
      </c>
      <c r="D414" t="b">
        <f>AND(Price!B414=Trendlines!B414,Price!B414=ZigZag!B414,Price!B414=Dual_Tema!B414,Price!B414=Pinbar!B414,Price!B414=SSA!B414)</f>
        <v>1</v>
      </c>
      <c r="E414" t="str">
        <f>Price!C414</f>
        <v>M5</v>
      </c>
      <c r="F414" t="b">
        <f>AND(Price!C414=Trendlines!C414,Price!C414=ZigZag!C414,Price!C414=Dual_Tema!C414,Price!C414=Pinbar!C414,Price!C414=SSA!C414)</f>
        <v>1</v>
      </c>
      <c r="G414">
        <f>Price!D414</f>
        <v>5182.1400000000003</v>
      </c>
      <c r="H414" t="b">
        <f>AND(Price!D414=Trendlines!D414,Price!D414=ZigZag!D414,Price!D414=Pinbar!D414,Price!D414=SSA!D414)</f>
        <v>1</v>
      </c>
      <c r="J414" t="b">
        <f t="shared" si="6"/>
        <v>1</v>
      </c>
    </row>
    <row r="415" spans="1:10" x14ac:dyDescent="0.55000000000000004">
      <c r="A415">
        <f>Price!L415</f>
        <v>1772156100</v>
      </c>
      <c r="B415" t="b">
        <f>AND(Price!L415=Trendlines!Q415,Price!L415=ZigZag!K415,Price!L415=Dual_Tema!J415,Price!L415=Pinbar!I415,Price!L415=SSA!J415)</f>
        <v>1</v>
      </c>
      <c r="C415" t="str">
        <f>Price!B415</f>
        <v>XAUUSD</v>
      </c>
      <c r="D415" t="b">
        <f>AND(Price!B415=Trendlines!B415,Price!B415=ZigZag!B415,Price!B415=Dual_Tema!B415,Price!B415=Pinbar!B415,Price!B415=SSA!B415)</f>
        <v>1</v>
      </c>
      <c r="E415" t="str">
        <f>Price!C415</f>
        <v>M5</v>
      </c>
      <c r="F415" t="b">
        <f>AND(Price!C415=Trendlines!C415,Price!C415=ZigZag!C415,Price!C415=Dual_Tema!C415,Price!C415=Pinbar!C415,Price!C415=SSA!C415)</f>
        <v>1</v>
      </c>
      <c r="G415">
        <f>Price!D415</f>
        <v>5190.7</v>
      </c>
      <c r="H415" t="b">
        <f>AND(Price!D415=Trendlines!D415,Price!D415=ZigZag!D415,Price!D415=Pinbar!D415,Price!D415=SSA!D415)</f>
        <v>1</v>
      </c>
      <c r="J415" t="b">
        <f t="shared" si="6"/>
        <v>1</v>
      </c>
    </row>
    <row r="416" spans="1:10" x14ac:dyDescent="0.55000000000000004">
      <c r="A416">
        <f>Price!L416</f>
        <v>1772156400</v>
      </c>
      <c r="B416" t="b">
        <f>AND(Price!L416=Trendlines!Q416,Price!L416=ZigZag!K416,Price!L416=Dual_Tema!J416,Price!L416=Pinbar!I416,Price!L416=SSA!J416)</f>
        <v>1</v>
      </c>
      <c r="C416" t="str">
        <f>Price!B416</f>
        <v>XAUUSD</v>
      </c>
      <c r="D416" t="b">
        <f>AND(Price!B416=Trendlines!B416,Price!B416=ZigZag!B416,Price!B416=Dual_Tema!B416,Price!B416=Pinbar!B416,Price!B416=SSA!B416)</f>
        <v>1</v>
      </c>
      <c r="E416" t="str">
        <f>Price!C416</f>
        <v>M5</v>
      </c>
      <c r="F416" t="b">
        <f>AND(Price!C416=Trendlines!C416,Price!C416=ZigZag!C416,Price!C416=Dual_Tema!C416,Price!C416=Pinbar!C416,Price!C416=SSA!C416)</f>
        <v>1</v>
      </c>
      <c r="G416">
        <f>Price!D416</f>
        <v>5188.6499999999996</v>
      </c>
      <c r="H416" t="b">
        <f>AND(Price!D416=Trendlines!D416,Price!D416=ZigZag!D416,Price!D416=Pinbar!D416,Price!D416=SSA!D416)</f>
        <v>1</v>
      </c>
      <c r="J416" t="b">
        <f t="shared" si="6"/>
        <v>1</v>
      </c>
    </row>
    <row r="417" spans="1:10" x14ac:dyDescent="0.55000000000000004">
      <c r="A417">
        <f>Price!L417</f>
        <v>1772156700</v>
      </c>
      <c r="B417" t="b">
        <f>AND(Price!L417=Trendlines!Q417,Price!L417=ZigZag!K417,Price!L417=Dual_Tema!J417,Price!L417=Pinbar!I417,Price!L417=SSA!J417)</f>
        <v>1</v>
      </c>
      <c r="C417" t="str">
        <f>Price!B417</f>
        <v>XAUUSD</v>
      </c>
      <c r="D417" t="b">
        <f>AND(Price!B417=Trendlines!B417,Price!B417=ZigZag!B417,Price!B417=Dual_Tema!B417,Price!B417=Pinbar!B417,Price!B417=SSA!B417)</f>
        <v>1</v>
      </c>
      <c r="E417" t="str">
        <f>Price!C417</f>
        <v>M5</v>
      </c>
      <c r="F417" t="b">
        <f>AND(Price!C417=Trendlines!C417,Price!C417=ZigZag!C417,Price!C417=Dual_Tema!C417,Price!C417=Pinbar!C417,Price!C417=SSA!C417)</f>
        <v>1</v>
      </c>
      <c r="G417">
        <f>Price!D417</f>
        <v>5188.54</v>
      </c>
      <c r="H417" t="b">
        <f>AND(Price!D417=Trendlines!D417,Price!D417=ZigZag!D417,Price!D417=Pinbar!D417,Price!D417=SSA!D417)</f>
        <v>1</v>
      </c>
      <c r="J417" t="b">
        <f t="shared" si="6"/>
        <v>1</v>
      </c>
    </row>
    <row r="418" spans="1:10" x14ac:dyDescent="0.55000000000000004">
      <c r="A418">
        <f>Price!L418</f>
        <v>1772157000</v>
      </c>
      <c r="B418" t="b">
        <f>AND(Price!L418=Trendlines!Q418,Price!L418=ZigZag!K418,Price!L418=Dual_Tema!J418,Price!L418=Pinbar!I418,Price!L418=SSA!J418)</f>
        <v>1</v>
      </c>
      <c r="C418" t="str">
        <f>Price!B418</f>
        <v>XAUUSD</v>
      </c>
      <c r="D418" t="b">
        <f>AND(Price!B418=Trendlines!B418,Price!B418=ZigZag!B418,Price!B418=Dual_Tema!B418,Price!B418=Pinbar!B418,Price!B418=SSA!B418)</f>
        <v>1</v>
      </c>
      <c r="E418" t="str">
        <f>Price!C418</f>
        <v>M5</v>
      </c>
      <c r="F418" t="b">
        <f>AND(Price!C418=Trendlines!C418,Price!C418=ZigZag!C418,Price!C418=Dual_Tema!C418,Price!C418=Pinbar!C418,Price!C418=SSA!C418)</f>
        <v>1</v>
      </c>
      <c r="G418">
        <f>Price!D418</f>
        <v>5192.1000000000004</v>
      </c>
      <c r="H418" t="b">
        <f>AND(Price!D418=Trendlines!D418,Price!D418=ZigZag!D418,Price!D418=Pinbar!D418,Price!D418=SSA!D418)</f>
        <v>1</v>
      </c>
      <c r="J418" t="b">
        <f t="shared" si="6"/>
        <v>1</v>
      </c>
    </row>
    <row r="419" spans="1:10" x14ac:dyDescent="0.55000000000000004">
      <c r="A419">
        <f>Price!L419</f>
        <v>1772157300</v>
      </c>
      <c r="B419" t="b">
        <f>AND(Price!L419=Trendlines!Q419,Price!L419=ZigZag!K419,Price!L419=Dual_Tema!J419,Price!L419=Pinbar!I419,Price!L419=SSA!J419)</f>
        <v>1</v>
      </c>
      <c r="C419" t="str">
        <f>Price!B419</f>
        <v>XAUUSD</v>
      </c>
      <c r="D419" t="b">
        <f>AND(Price!B419=Trendlines!B419,Price!B419=ZigZag!B419,Price!B419=Dual_Tema!B419,Price!B419=Pinbar!B419,Price!B419=SSA!B419)</f>
        <v>1</v>
      </c>
      <c r="E419" t="str">
        <f>Price!C419</f>
        <v>M5</v>
      </c>
      <c r="F419" t="b">
        <f>AND(Price!C419=Trendlines!C419,Price!C419=ZigZag!C419,Price!C419=Dual_Tema!C419,Price!C419=Pinbar!C419,Price!C419=SSA!C419)</f>
        <v>1</v>
      </c>
      <c r="G419">
        <f>Price!D419</f>
        <v>5194.22</v>
      </c>
      <c r="H419" t="b">
        <f>AND(Price!D419=Trendlines!D419,Price!D419=ZigZag!D419,Price!D419=Pinbar!D419,Price!D419=SSA!D419)</f>
        <v>1</v>
      </c>
      <c r="J419" t="b">
        <f t="shared" si="6"/>
        <v>1</v>
      </c>
    </row>
    <row r="420" spans="1:10" x14ac:dyDescent="0.55000000000000004">
      <c r="A420">
        <f>Price!L420</f>
        <v>1772157600</v>
      </c>
      <c r="B420" t="b">
        <f>AND(Price!L420=Trendlines!Q420,Price!L420=ZigZag!K420,Price!L420=Dual_Tema!J420,Price!L420=Pinbar!I420,Price!L420=SSA!J420)</f>
        <v>1</v>
      </c>
      <c r="C420" t="str">
        <f>Price!B420</f>
        <v>XAUUSD</v>
      </c>
      <c r="D420" t="b">
        <f>AND(Price!B420=Trendlines!B420,Price!B420=ZigZag!B420,Price!B420=Dual_Tema!B420,Price!B420=Pinbar!B420,Price!B420=SSA!B420)</f>
        <v>1</v>
      </c>
      <c r="E420" t="str">
        <f>Price!C420</f>
        <v>M5</v>
      </c>
      <c r="F420" t="b">
        <f>AND(Price!C420=Trendlines!C420,Price!C420=ZigZag!C420,Price!C420=Dual_Tema!C420,Price!C420=Pinbar!C420,Price!C420=SSA!C420)</f>
        <v>1</v>
      </c>
      <c r="G420">
        <f>Price!D420</f>
        <v>5193.3100000000004</v>
      </c>
      <c r="H420" t="b">
        <f>AND(Price!D420=Trendlines!D420,Price!D420=ZigZag!D420,Price!D420=Pinbar!D420,Price!D420=SSA!D420)</f>
        <v>1</v>
      </c>
      <c r="J420" t="b">
        <f t="shared" si="6"/>
        <v>1</v>
      </c>
    </row>
    <row r="421" spans="1:10" x14ac:dyDescent="0.55000000000000004">
      <c r="A421">
        <f>Price!L421</f>
        <v>1772157900</v>
      </c>
      <c r="B421" t="b">
        <f>AND(Price!L421=Trendlines!Q421,Price!L421=ZigZag!K421,Price!L421=Dual_Tema!J421,Price!L421=Pinbar!I421,Price!L421=SSA!J421)</f>
        <v>1</v>
      </c>
      <c r="C421" t="str">
        <f>Price!B421</f>
        <v>XAUUSD</v>
      </c>
      <c r="D421" t="b">
        <f>AND(Price!B421=Trendlines!B421,Price!B421=ZigZag!B421,Price!B421=Dual_Tema!B421,Price!B421=Pinbar!B421,Price!B421=SSA!B421)</f>
        <v>1</v>
      </c>
      <c r="E421" t="str">
        <f>Price!C421</f>
        <v>M5</v>
      </c>
      <c r="F421" t="b">
        <f>AND(Price!C421=Trendlines!C421,Price!C421=ZigZag!C421,Price!C421=Dual_Tema!C421,Price!C421=Pinbar!C421,Price!C421=SSA!C421)</f>
        <v>1</v>
      </c>
      <c r="G421">
        <f>Price!D421</f>
        <v>5195.28</v>
      </c>
      <c r="H421" t="b">
        <f>AND(Price!D421=Trendlines!D421,Price!D421=ZigZag!D421,Price!D421=Pinbar!D421,Price!D421=SSA!D421)</f>
        <v>1</v>
      </c>
      <c r="J421" t="b">
        <f t="shared" si="6"/>
        <v>1</v>
      </c>
    </row>
    <row r="422" spans="1:10" x14ac:dyDescent="0.55000000000000004">
      <c r="A422">
        <f>Price!L422</f>
        <v>1772158200</v>
      </c>
      <c r="B422" t="b">
        <f>AND(Price!L422=Trendlines!Q422,Price!L422=ZigZag!K422,Price!L422=Dual_Tema!J422,Price!L422=Pinbar!I422,Price!L422=SSA!J422)</f>
        <v>1</v>
      </c>
      <c r="C422" t="str">
        <f>Price!B422</f>
        <v>XAUUSD</v>
      </c>
      <c r="D422" t="b">
        <f>AND(Price!B422=Trendlines!B422,Price!B422=ZigZag!B422,Price!B422=Dual_Tema!B422,Price!B422=Pinbar!B422,Price!B422=SSA!B422)</f>
        <v>1</v>
      </c>
      <c r="E422" t="str">
        <f>Price!C422</f>
        <v>M5</v>
      </c>
      <c r="F422" t="b">
        <f>AND(Price!C422=Trendlines!C422,Price!C422=ZigZag!C422,Price!C422=Dual_Tema!C422,Price!C422=Pinbar!C422,Price!C422=SSA!C422)</f>
        <v>1</v>
      </c>
      <c r="G422">
        <f>Price!D422</f>
        <v>5194.16</v>
      </c>
      <c r="H422" t="b">
        <f>AND(Price!D422=Trendlines!D422,Price!D422=ZigZag!D422,Price!D422=Pinbar!D422,Price!D422=SSA!D422)</f>
        <v>1</v>
      </c>
      <c r="J422" t="b">
        <f t="shared" si="6"/>
        <v>1</v>
      </c>
    </row>
    <row r="423" spans="1:10" x14ac:dyDescent="0.55000000000000004">
      <c r="A423">
        <f>Price!L423</f>
        <v>1772158500</v>
      </c>
      <c r="B423" t="b">
        <f>AND(Price!L423=Trendlines!Q423,Price!L423=ZigZag!K423,Price!L423=Dual_Tema!J423,Price!L423=Pinbar!I423,Price!L423=SSA!J423)</f>
        <v>1</v>
      </c>
      <c r="C423" t="str">
        <f>Price!B423</f>
        <v>XAUUSD</v>
      </c>
      <c r="D423" t="b">
        <f>AND(Price!B423=Trendlines!B423,Price!B423=ZigZag!B423,Price!B423=Dual_Tema!B423,Price!B423=Pinbar!B423,Price!B423=SSA!B423)</f>
        <v>1</v>
      </c>
      <c r="E423" t="str">
        <f>Price!C423</f>
        <v>M5</v>
      </c>
      <c r="F423" t="b">
        <f>AND(Price!C423=Trendlines!C423,Price!C423=ZigZag!C423,Price!C423=Dual_Tema!C423,Price!C423=Pinbar!C423,Price!C423=SSA!C423)</f>
        <v>1</v>
      </c>
      <c r="G423">
        <f>Price!D423</f>
        <v>5191.24</v>
      </c>
      <c r="H423" t="b">
        <f>AND(Price!D423=Trendlines!D423,Price!D423=ZigZag!D423,Price!D423=Pinbar!D423,Price!D423=SSA!D423)</f>
        <v>1</v>
      </c>
      <c r="J423" t="b">
        <f t="shared" si="6"/>
        <v>1</v>
      </c>
    </row>
    <row r="424" spans="1:10" x14ac:dyDescent="0.55000000000000004">
      <c r="A424">
        <f>Price!L424</f>
        <v>1772158800</v>
      </c>
      <c r="B424" t="b">
        <f>AND(Price!L424=Trendlines!Q424,Price!L424=ZigZag!K424,Price!L424=Dual_Tema!J424,Price!L424=Pinbar!I424,Price!L424=SSA!J424)</f>
        <v>1</v>
      </c>
      <c r="C424" t="str">
        <f>Price!B424</f>
        <v>XAUUSD</v>
      </c>
      <c r="D424" t="b">
        <f>AND(Price!B424=Trendlines!B424,Price!B424=ZigZag!B424,Price!B424=Dual_Tema!B424,Price!B424=Pinbar!B424,Price!B424=SSA!B424)</f>
        <v>1</v>
      </c>
      <c r="E424" t="str">
        <f>Price!C424</f>
        <v>M5</v>
      </c>
      <c r="F424" t="b">
        <f>AND(Price!C424=Trendlines!C424,Price!C424=ZigZag!C424,Price!C424=Dual_Tema!C424,Price!C424=Pinbar!C424,Price!C424=SSA!C424)</f>
        <v>1</v>
      </c>
      <c r="G424">
        <f>Price!D424</f>
        <v>5186.66</v>
      </c>
      <c r="H424" t="b">
        <f>AND(Price!D424=Trendlines!D424,Price!D424=ZigZag!D424,Price!D424=Pinbar!D424,Price!D424=SSA!D424)</f>
        <v>1</v>
      </c>
      <c r="J424" t="b">
        <f t="shared" si="6"/>
        <v>1</v>
      </c>
    </row>
    <row r="425" spans="1:10" x14ac:dyDescent="0.55000000000000004">
      <c r="A425">
        <f>Price!L425</f>
        <v>1772159100</v>
      </c>
      <c r="B425" t="b">
        <f>AND(Price!L425=Trendlines!Q425,Price!L425=ZigZag!K425,Price!L425=Dual_Tema!J425,Price!L425=Pinbar!I425,Price!L425=SSA!J425)</f>
        <v>1</v>
      </c>
      <c r="C425" t="str">
        <f>Price!B425</f>
        <v>XAUUSD</v>
      </c>
      <c r="D425" t="b">
        <f>AND(Price!B425=Trendlines!B425,Price!B425=ZigZag!B425,Price!B425=Dual_Tema!B425,Price!B425=Pinbar!B425,Price!B425=SSA!B425)</f>
        <v>1</v>
      </c>
      <c r="E425" t="str">
        <f>Price!C425</f>
        <v>M5</v>
      </c>
      <c r="F425" t="b">
        <f>AND(Price!C425=Trendlines!C425,Price!C425=ZigZag!C425,Price!C425=Dual_Tema!C425,Price!C425=Pinbar!C425,Price!C425=SSA!C425)</f>
        <v>1</v>
      </c>
      <c r="G425">
        <f>Price!D425</f>
        <v>5183.93</v>
      </c>
      <c r="H425" t="b">
        <f>AND(Price!D425=Trendlines!D425,Price!D425=ZigZag!D425,Price!D425=Pinbar!D425,Price!D425=SSA!D425)</f>
        <v>1</v>
      </c>
      <c r="J425" t="b">
        <f t="shared" si="6"/>
        <v>1</v>
      </c>
    </row>
    <row r="426" spans="1:10" x14ac:dyDescent="0.55000000000000004">
      <c r="A426">
        <f>Price!L426</f>
        <v>1772159400</v>
      </c>
      <c r="B426" t="b">
        <f>AND(Price!L426=Trendlines!Q426,Price!L426=ZigZag!K426,Price!L426=Dual_Tema!J426,Price!L426=Pinbar!I426,Price!L426=SSA!J426)</f>
        <v>1</v>
      </c>
      <c r="C426" t="str">
        <f>Price!B426</f>
        <v>XAUUSD</v>
      </c>
      <c r="D426" t="b">
        <f>AND(Price!B426=Trendlines!B426,Price!B426=ZigZag!B426,Price!B426=Dual_Tema!B426,Price!B426=Pinbar!B426,Price!B426=SSA!B426)</f>
        <v>1</v>
      </c>
      <c r="E426" t="str">
        <f>Price!C426</f>
        <v>M5</v>
      </c>
      <c r="F426" t="b">
        <f>AND(Price!C426=Trendlines!C426,Price!C426=ZigZag!C426,Price!C426=Dual_Tema!C426,Price!C426=Pinbar!C426,Price!C426=SSA!C426)</f>
        <v>1</v>
      </c>
      <c r="G426">
        <f>Price!D426</f>
        <v>5183.74</v>
      </c>
      <c r="H426" t="b">
        <f>AND(Price!D426=Trendlines!D426,Price!D426=ZigZag!D426,Price!D426=Pinbar!D426,Price!D426=SSA!D426)</f>
        <v>1</v>
      </c>
      <c r="J426" t="b">
        <f t="shared" si="6"/>
        <v>1</v>
      </c>
    </row>
    <row r="427" spans="1:10" x14ac:dyDescent="0.55000000000000004">
      <c r="A427">
        <f>Price!L427</f>
        <v>1772159700</v>
      </c>
      <c r="B427" t="b">
        <f>AND(Price!L427=Trendlines!Q427,Price!L427=ZigZag!K427,Price!L427=Dual_Tema!J427,Price!L427=Pinbar!I427,Price!L427=SSA!J427)</f>
        <v>1</v>
      </c>
      <c r="C427" t="str">
        <f>Price!B427</f>
        <v>XAUUSD</v>
      </c>
      <c r="D427" t="b">
        <f>AND(Price!B427=Trendlines!B427,Price!B427=ZigZag!B427,Price!B427=Dual_Tema!B427,Price!B427=Pinbar!B427,Price!B427=SSA!B427)</f>
        <v>1</v>
      </c>
      <c r="E427" t="str">
        <f>Price!C427</f>
        <v>M5</v>
      </c>
      <c r="F427" t="b">
        <f>AND(Price!C427=Trendlines!C427,Price!C427=ZigZag!C427,Price!C427=Dual_Tema!C427,Price!C427=Pinbar!C427,Price!C427=SSA!C427)</f>
        <v>1</v>
      </c>
      <c r="G427">
        <f>Price!D427</f>
        <v>5178.53</v>
      </c>
      <c r="H427" t="b">
        <f>AND(Price!D427=Trendlines!D427,Price!D427=ZigZag!D427,Price!D427=Pinbar!D427,Price!D427=SSA!D427)</f>
        <v>1</v>
      </c>
      <c r="J427" t="b">
        <f t="shared" si="6"/>
        <v>1</v>
      </c>
    </row>
    <row r="428" spans="1:10" x14ac:dyDescent="0.55000000000000004">
      <c r="A428">
        <f>Price!L428</f>
        <v>1772160000</v>
      </c>
      <c r="B428" t="b">
        <f>AND(Price!L428=Trendlines!Q428,Price!L428=ZigZag!K428,Price!L428=Dual_Tema!J428,Price!L428=Pinbar!I428,Price!L428=SSA!J428)</f>
        <v>1</v>
      </c>
      <c r="C428" t="str">
        <f>Price!B428</f>
        <v>XAUUSD</v>
      </c>
      <c r="D428" t="b">
        <f>AND(Price!B428=Trendlines!B428,Price!B428=ZigZag!B428,Price!B428=Dual_Tema!B428,Price!B428=Pinbar!B428,Price!B428=SSA!B428)</f>
        <v>1</v>
      </c>
      <c r="E428" t="str">
        <f>Price!C428</f>
        <v>M5</v>
      </c>
      <c r="F428" t="b">
        <f>AND(Price!C428=Trendlines!C428,Price!C428=ZigZag!C428,Price!C428=Dual_Tema!C428,Price!C428=Pinbar!C428,Price!C428=SSA!C428)</f>
        <v>1</v>
      </c>
      <c r="G428">
        <f>Price!D428</f>
        <v>5181.46</v>
      </c>
      <c r="H428" t="b">
        <f>AND(Price!D428=Trendlines!D428,Price!D428=ZigZag!D428,Price!D428=Pinbar!D428,Price!D428=SSA!D428)</f>
        <v>1</v>
      </c>
      <c r="J428" t="b">
        <f t="shared" si="6"/>
        <v>1</v>
      </c>
    </row>
    <row r="429" spans="1:10" x14ac:dyDescent="0.55000000000000004">
      <c r="A429">
        <f>Price!L429</f>
        <v>1772160300</v>
      </c>
      <c r="B429" t="b">
        <f>AND(Price!L429=Trendlines!Q429,Price!L429=ZigZag!K429,Price!L429=Dual_Tema!J429,Price!L429=Pinbar!I429,Price!L429=SSA!J429)</f>
        <v>1</v>
      </c>
      <c r="C429" t="str">
        <f>Price!B429</f>
        <v>XAUUSD</v>
      </c>
      <c r="D429" t="b">
        <f>AND(Price!B429=Trendlines!B429,Price!B429=ZigZag!B429,Price!B429=Dual_Tema!B429,Price!B429=Pinbar!B429,Price!B429=SSA!B429)</f>
        <v>1</v>
      </c>
      <c r="E429" t="str">
        <f>Price!C429</f>
        <v>M5</v>
      </c>
      <c r="F429" t="b">
        <f>AND(Price!C429=Trendlines!C429,Price!C429=ZigZag!C429,Price!C429=Dual_Tema!C429,Price!C429=Pinbar!C429,Price!C429=SSA!C429)</f>
        <v>1</v>
      </c>
      <c r="G429">
        <f>Price!D429</f>
        <v>5178.68</v>
      </c>
      <c r="H429" t="b">
        <f>AND(Price!D429=Trendlines!D429,Price!D429=ZigZag!D429,Price!D429=Pinbar!D429,Price!D429=SSA!D429)</f>
        <v>1</v>
      </c>
      <c r="J429" t="b">
        <f t="shared" si="6"/>
        <v>1</v>
      </c>
    </row>
    <row r="430" spans="1:10" x14ac:dyDescent="0.55000000000000004">
      <c r="A430">
        <f>Price!L430</f>
        <v>1772160600</v>
      </c>
      <c r="B430" t="b">
        <f>AND(Price!L430=Trendlines!Q430,Price!L430=ZigZag!K430,Price!L430=Dual_Tema!J430,Price!L430=Pinbar!I430,Price!L430=SSA!J430)</f>
        <v>1</v>
      </c>
      <c r="C430" t="str">
        <f>Price!B430</f>
        <v>XAUUSD</v>
      </c>
      <c r="D430" t="b">
        <f>AND(Price!B430=Trendlines!B430,Price!B430=ZigZag!B430,Price!B430=Dual_Tema!B430,Price!B430=Pinbar!B430,Price!B430=SSA!B430)</f>
        <v>1</v>
      </c>
      <c r="E430" t="str">
        <f>Price!C430</f>
        <v>M5</v>
      </c>
      <c r="F430" t="b">
        <f>AND(Price!C430=Trendlines!C430,Price!C430=ZigZag!C430,Price!C430=Dual_Tema!C430,Price!C430=Pinbar!C430,Price!C430=SSA!C430)</f>
        <v>1</v>
      </c>
      <c r="G430">
        <f>Price!D430</f>
        <v>5177.7700000000004</v>
      </c>
      <c r="H430" t="b">
        <f>AND(Price!D430=Trendlines!D430,Price!D430=ZigZag!D430,Price!D430=Pinbar!D430,Price!D430=SSA!D430)</f>
        <v>1</v>
      </c>
      <c r="J430" t="b">
        <f t="shared" si="6"/>
        <v>1</v>
      </c>
    </row>
    <row r="431" spans="1:10" x14ac:dyDescent="0.55000000000000004">
      <c r="A431">
        <f>Price!L431</f>
        <v>1772160900</v>
      </c>
      <c r="B431" t="b">
        <f>AND(Price!L431=Trendlines!Q431,Price!L431=ZigZag!K431,Price!L431=Dual_Tema!J431,Price!L431=Pinbar!I431,Price!L431=SSA!J431)</f>
        <v>1</v>
      </c>
      <c r="C431" t="str">
        <f>Price!B431</f>
        <v>XAUUSD</v>
      </c>
      <c r="D431" t="b">
        <f>AND(Price!B431=Trendlines!B431,Price!B431=ZigZag!B431,Price!B431=Dual_Tema!B431,Price!B431=Pinbar!B431,Price!B431=SSA!B431)</f>
        <v>1</v>
      </c>
      <c r="E431" t="str">
        <f>Price!C431</f>
        <v>M5</v>
      </c>
      <c r="F431" t="b">
        <f>AND(Price!C431=Trendlines!C431,Price!C431=ZigZag!C431,Price!C431=Dual_Tema!C431,Price!C431=Pinbar!C431,Price!C431=SSA!C431)</f>
        <v>1</v>
      </c>
      <c r="G431">
        <f>Price!D431</f>
        <v>5183.68</v>
      </c>
      <c r="H431" t="b">
        <f>AND(Price!D431=Trendlines!D431,Price!D431=ZigZag!D431,Price!D431=Pinbar!D431,Price!D431=SSA!D431)</f>
        <v>1</v>
      </c>
      <c r="J431" t="b">
        <f t="shared" si="6"/>
        <v>1</v>
      </c>
    </row>
    <row r="432" spans="1:10" x14ac:dyDescent="0.55000000000000004">
      <c r="A432">
        <f>Price!L432</f>
        <v>1772161200</v>
      </c>
      <c r="B432" t="b">
        <f>AND(Price!L432=Trendlines!Q432,Price!L432=ZigZag!K432,Price!L432=Dual_Tema!J432,Price!L432=Pinbar!I432,Price!L432=SSA!J432)</f>
        <v>1</v>
      </c>
      <c r="C432" t="str">
        <f>Price!B432</f>
        <v>XAUUSD</v>
      </c>
      <c r="D432" t="b">
        <f>AND(Price!B432=Trendlines!B432,Price!B432=ZigZag!B432,Price!B432=Dual_Tema!B432,Price!B432=Pinbar!B432,Price!B432=SSA!B432)</f>
        <v>1</v>
      </c>
      <c r="E432" t="str">
        <f>Price!C432</f>
        <v>M5</v>
      </c>
      <c r="F432" t="b">
        <f>AND(Price!C432=Trendlines!C432,Price!C432=ZigZag!C432,Price!C432=Dual_Tema!C432,Price!C432=Pinbar!C432,Price!C432=SSA!C432)</f>
        <v>1</v>
      </c>
      <c r="G432">
        <f>Price!D432</f>
        <v>5182.75</v>
      </c>
      <c r="H432" t="b">
        <f>AND(Price!D432=Trendlines!D432,Price!D432=ZigZag!D432,Price!D432=Pinbar!D432,Price!D432=SSA!D432)</f>
        <v>1</v>
      </c>
      <c r="J432" t="b">
        <f t="shared" si="6"/>
        <v>1</v>
      </c>
    </row>
    <row r="433" spans="1:10" x14ac:dyDescent="0.55000000000000004">
      <c r="A433">
        <f>Price!L433</f>
        <v>1772161500</v>
      </c>
      <c r="B433" t="b">
        <f>AND(Price!L433=Trendlines!Q433,Price!L433=ZigZag!K433,Price!L433=Dual_Tema!J433,Price!L433=Pinbar!I433,Price!L433=SSA!J433)</f>
        <v>1</v>
      </c>
      <c r="C433" t="str">
        <f>Price!B433</f>
        <v>XAUUSD</v>
      </c>
      <c r="D433" t="b">
        <f>AND(Price!B433=Trendlines!B433,Price!B433=ZigZag!B433,Price!B433=Dual_Tema!B433,Price!B433=Pinbar!B433,Price!B433=SSA!B433)</f>
        <v>1</v>
      </c>
      <c r="E433" t="str">
        <f>Price!C433</f>
        <v>M5</v>
      </c>
      <c r="F433" t="b">
        <f>AND(Price!C433=Trendlines!C433,Price!C433=ZigZag!C433,Price!C433=Dual_Tema!C433,Price!C433=Pinbar!C433,Price!C433=SSA!C433)</f>
        <v>1</v>
      </c>
      <c r="G433">
        <f>Price!D433</f>
        <v>5183.04</v>
      </c>
      <c r="H433" t="b">
        <f>AND(Price!D433=Trendlines!D433,Price!D433=ZigZag!D433,Price!D433=Pinbar!D433,Price!D433=SSA!D433)</f>
        <v>1</v>
      </c>
      <c r="J433" t="b">
        <f t="shared" si="6"/>
        <v>1</v>
      </c>
    </row>
    <row r="434" spans="1:10" x14ac:dyDescent="0.55000000000000004">
      <c r="A434">
        <f>Price!L434</f>
        <v>1772161800</v>
      </c>
      <c r="B434" t="b">
        <f>AND(Price!L434=Trendlines!Q434,Price!L434=ZigZag!K434,Price!L434=Dual_Tema!J434,Price!L434=Pinbar!I434,Price!L434=SSA!J434)</f>
        <v>1</v>
      </c>
      <c r="C434" t="str">
        <f>Price!B434</f>
        <v>XAUUSD</v>
      </c>
      <c r="D434" t="b">
        <f>AND(Price!B434=Trendlines!B434,Price!B434=ZigZag!B434,Price!B434=Dual_Tema!B434,Price!B434=Pinbar!B434,Price!B434=SSA!B434)</f>
        <v>1</v>
      </c>
      <c r="E434" t="str">
        <f>Price!C434</f>
        <v>M5</v>
      </c>
      <c r="F434" t="b">
        <f>AND(Price!C434=Trendlines!C434,Price!C434=ZigZag!C434,Price!C434=Dual_Tema!C434,Price!C434=Pinbar!C434,Price!C434=SSA!C434)</f>
        <v>1</v>
      </c>
      <c r="G434">
        <f>Price!D434</f>
        <v>5182.8999999999996</v>
      </c>
      <c r="H434" t="b">
        <f>AND(Price!D434=Trendlines!D434,Price!D434=ZigZag!D434,Price!D434=Pinbar!D434,Price!D434=SSA!D434)</f>
        <v>1</v>
      </c>
      <c r="J434" t="b">
        <f t="shared" si="6"/>
        <v>1</v>
      </c>
    </row>
    <row r="435" spans="1:10" x14ac:dyDescent="0.55000000000000004">
      <c r="A435">
        <f>Price!L435</f>
        <v>1772162100</v>
      </c>
      <c r="B435" t="b">
        <f>AND(Price!L435=Trendlines!Q435,Price!L435=ZigZag!K435,Price!L435=Dual_Tema!J435,Price!L435=Pinbar!I435,Price!L435=SSA!J435)</f>
        <v>1</v>
      </c>
      <c r="C435" t="str">
        <f>Price!B435</f>
        <v>XAUUSD</v>
      </c>
      <c r="D435" t="b">
        <f>AND(Price!B435=Trendlines!B435,Price!B435=ZigZag!B435,Price!B435=Dual_Tema!B435,Price!B435=Pinbar!B435,Price!B435=SSA!B435)</f>
        <v>1</v>
      </c>
      <c r="E435" t="str">
        <f>Price!C435</f>
        <v>M5</v>
      </c>
      <c r="F435" t="b">
        <f>AND(Price!C435=Trendlines!C435,Price!C435=ZigZag!C435,Price!C435=Dual_Tema!C435,Price!C435=Pinbar!C435,Price!C435=SSA!C435)</f>
        <v>1</v>
      </c>
      <c r="G435">
        <f>Price!D435</f>
        <v>5183.78</v>
      </c>
      <c r="H435" t="b">
        <f>AND(Price!D435=Trendlines!D435,Price!D435=ZigZag!D435,Price!D435=Pinbar!D435,Price!D435=SSA!D435)</f>
        <v>1</v>
      </c>
      <c r="J435" t="b">
        <f t="shared" si="6"/>
        <v>1</v>
      </c>
    </row>
    <row r="436" spans="1:10" x14ac:dyDescent="0.55000000000000004">
      <c r="A436">
        <f>Price!L436</f>
        <v>1772162400</v>
      </c>
      <c r="B436" t="b">
        <f>AND(Price!L436=Trendlines!Q436,Price!L436=ZigZag!K436,Price!L436=Dual_Tema!J436,Price!L436=Pinbar!I436,Price!L436=SSA!J436)</f>
        <v>1</v>
      </c>
      <c r="C436" t="str">
        <f>Price!B436</f>
        <v>XAUUSD</v>
      </c>
      <c r="D436" t="b">
        <f>AND(Price!B436=Trendlines!B436,Price!B436=ZigZag!B436,Price!B436=Dual_Tema!B436,Price!B436=Pinbar!B436,Price!B436=SSA!B436)</f>
        <v>1</v>
      </c>
      <c r="E436" t="str">
        <f>Price!C436</f>
        <v>M5</v>
      </c>
      <c r="F436" t="b">
        <f>AND(Price!C436=Trendlines!C436,Price!C436=ZigZag!C436,Price!C436=Dual_Tema!C436,Price!C436=Pinbar!C436,Price!C436=SSA!C436)</f>
        <v>1</v>
      </c>
      <c r="G436">
        <f>Price!D436</f>
        <v>5185.07</v>
      </c>
      <c r="H436" t="b">
        <f>AND(Price!D436=Trendlines!D436,Price!D436=ZigZag!D436,Price!D436=Pinbar!D436,Price!D436=SSA!D436)</f>
        <v>1</v>
      </c>
      <c r="J436" t="b">
        <f t="shared" si="6"/>
        <v>1</v>
      </c>
    </row>
    <row r="437" spans="1:10" x14ac:dyDescent="0.55000000000000004">
      <c r="A437">
        <f>Price!L437</f>
        <v>1772162700</v>
      </c>
      <c r="B437" t="b">
        <f>AND(Price!L437=Trendlines!Q437,Price!L437=ZigZag!K437,Price!L437=Dual_Tema!J437,Price!L437=Pinbar!I437,Price!L437=SSA!J437)</f>
        <v>1</v>
      </c>
      <c r="C437" t="str">
        <f>Price!B437</f>
        <v>XAUUSD</v>
      </c>
      <c r="D437" t="b">
        <f>AND(Price!B437=Trendlines!B437,Price!B437=ZigZag!B437,Price!B437=Dual_Tema!B437,Price!B437=Pinbar!B437,Price!B437=SSA!B437)</f>
        <v>1</v>
      </c>
      <c r="E437" t="str">
        <f>Price!C437</f>
        <v>M5</v>
      </c>
      <c r="F437" t="b">
        <f>AND(Price!C437=Trendlines!C437,Price!C437=ZigZag!C437,Price!C437=Dual_Tema!C437,Price!C437=Pinbar!C437,Price!C437=SSA!C437)</f>
        <v>1</v>
      </c>
      <c r="G437">
        <f>Price!D437</f>
        <v>5186.8900000000003</v>
      </c>
      <c r="H437" t="b">
        <f>AND(Price!D437=Trendlines!D437,Price!D437=ZigZag!D437,Price!D437=Pinbar!D437,Price!D437=SSA!D437)</f>
        <v>1</v>
      </c>
      <c r="J437" t="b">
        <f t="shared" si="6"/>
        <v>1</v>
      </c>
    </row>
    <row r="438" spans="1:10" x14ac:dyDescent="0.55000000000000004">
      <c r="A438">
        <f>Price!L438</f>
        <v>1772163000</v>
      </c>
      <c r="B438" t="b">
        <f>AND(Price!L438=Trendlines!Q438,Price!L438=ZigZag!K438,Price!L438=Dual_Tema!J438,Price!L438=Pinbar!I438,Price!L438=SSA!J438)</f>
        <v>1</v>
      </c>
      <c r="C438" t="str">
        <f>Price!B438</f>
        <v>XAUUSD</v>
      </c>
      <c r="D438" t="b">
        <f>AND(Price!B438=Trendlines!B438,Price!B438=ZigZag!B438,Price!B438=Dual_Tema!B438,Price!B438=Pinbar!B438,Price!B438=SSA!B438)</f>
        <v>1</v>
      </c>
      <c r="E438" t="str">
        <f>Price!C438</f>
        <v>M5</v>
      </c>
      <c r="F438" t="b">
        <f>AND(Price!C438=Trendlines!C438,Price!C438=ZigZag!C438,Price!C438=Dual_Tema!C438,Price!C438=Pinbar!C438,Price!C438=SSA!C438)</f>
        <v>1</v>
      </c>
      <c r="G438">
        <f>Price!D438</f>
        <v>5187.76</v>
      </c>
      <c r="H438" t="b">
        <f>AND(Price!D438=Trendlines!D438,Price!D438=ZigZag!D438,Price!D438=Pinbar!D438,Price!D438=SSA!D438)</f>
        <v>1</v>
      </c>
      <c r="J438" t="b">
        <f t="shared" si="6"/>
        <v>1</v>
      </c>
    </row>
    <row r="439" spans="1:10" x14ac:dyDescent="0.55000000000000004">
      <c r="A439">
        <f>Price!L439</f>
        <v>1772163300</v>
      </c>
      <c r="B439" t="b">
        <f>AND(Price!L439=Trendlines!Q439,Price!L439=ZigZag!K439,Price!L439=Dual_Tema!J439,Price!L439=Pinbar!I439,Price!L439=SSA!J439)</f>
        <v>1</v>
      </c>
      <c r="C439" t="str">
        <f>Price!B439</f>
        <v>XAUUSD</v>
      </c>
      <c r="D439" t="b">
        <f>AND(Price!B439=Trendlines!B439,Price!B439=ZigZag!B439,Price!B439=Dual_Tema!B439,Price!B439=Pinbar!B439,Price!B439=SSA!B439)</f>
        <v>1</v>
      </c>
      <c r="E439" t="str">
        <f>Price!C439</f>
        <v>M5</v>
      </c>
      <c r="F439" t="b">
        <f>AND(Price!C439=Trendlines!C439,Price!C439=ZigZag!C439,Price!C439=Dual_Tema!C439,Price!C439=Pinbar!C439,Price!C439=SSA!C439)</f>
        <v>1</v>
      </c>
      <c r="G439">
        <f>Price!D439</f>
        <v>5186.55</v>
      </c>
      <c r="H439" t="b">
        <f>AND(Price!D439=Trendlines!D439,Price!D439=ZigZag!D439,Price!D439=Pinbar!D439,Price!D439=SSA!D439)</f>
        <v>1</v>
      </c>
      <c r="J439" t="b">
        <f t="shared" si="6"/>
        <v>1</v>
      </c>
    </row>
    <row r="440" spans="1:10" x14ac:dyDescent="0.55000000000000004">
      <c r="A440">
        <f>Price!L440</f>
        <v>1772163600</v>
      </c>
      <c r="B440" t="b">
        <f>AND(Price!L440=Trendlines!Q440,Price!L440=ZigZag!K440,Price!L440=Dual_Tema!J440,Price!L440=Pinbar!I440,Price!L440=SSA!J440)</f>
        <v>1</v>
      </c>
      <c r="C440" t="str">
        <f>Price!B440</f>
        <v>XAUUSD</v>
      </c>
      <c r="D440" t="b">
        <f>AND(Price!B440=Trendlines!B440,Price!B440=ZigZag!B440,Price!B440=Dual_Tema!B440,Price!B440=Pinbar!B440,Price!B440=SSA!B440)</f>
        <v>1</v>
      </c>
      <c r="E440" t="str">
        <f>Price!C440</f>
        <v>M5</v>
      </c>
      <c r="F440" t="b">
        <f>AND(Price!C440=Trendlines!C440,Price!C440=ZigZag!C440,Price!C440=Dual_Tema!C440,Price!C440=Pinbar!C440,Price!C440=SSA!C440)</f>
        <v>1</v>
      </c>
      <c r="G440">
        <f>Price!D440</f>
        <v>5187.17</v>
      </c>
      <c r="H440" t="b">
        <f>AND(Price!D440=Trendlines!D440,Price!D440=ZigZag!D440,Price!D440=Pinbar!D440,Price!D440=SSA!D440)</f>
        <v>1</v>
      </c>
      <c r="J440" t="b">
        <f t="shared" si="6"/>
        <v>1</v>
      </c>
    </row>
    <row r="441" spans="1:10" x14ac:dyDescent="0.55000000000000004">
      <c r="A441">
        <f>Price!L441</f>
        <v>1772163900</v>
      </c>
      <c r="B441" t="b">
        <f>AND(Price!L441=Trendlines!Q441,Price!L441=ZigZag!K441,Price!L441=Dual_Tema!J441,Price!L441=Pinbar!I441,Price!L441=SSA!J441)</f>
        <v>1</v>
      </c>
      <c r="C441" t="str">
        <f>Price!B441</f>
        <v>XAUUSD</v>
      </c>
      <c r="D441" t="b">
        <f>AND(Price!B441=Trendlines!B441,Price!B441=ZigZag!B441,Price!B441=Dual_Tema!B441,Price!B441=Pinbar!B441,Price!B441=SSA!B441)</f>
        <v>1</v>
      </c>
      <c r="E441" t="str">
        <f>Price!C441</f>
        <v>M5</v>
      </c>
      <c r="F441" t="b">
        <f>AND(Price!C441=Trendlines!C441,Price!C441=ZigZag!C441,Price!C441=Dual_Tema!C441,Price!C441=Pinbar!C441,Price!C441=SSA!C441)</f>
        <v>1</v>
      </c>
      <c r="G441">
        <f>Price!D441</f>
        <v>5189.7</v>
      </c>
      <c r="H441" t="b">
        <f>AND(Price!D441=Trendlines!D441,Price!D441=ZigZag!D441,Price!D441=Pinbar!D441,Price!D441=SSA!D441)</f>
        <v>1</v>
      </c>
      <c r="J441" t="b">
        <f t="shared" si="6"/>
        <v>1</v>
      </c>
    </row>
    <row r="442" spans="1:10" x14ac:dyDescent="0.55000000000000004">
      <c r="A442">
        <f>Price!L442</f>
        <v>1772164200</v>
      </c>
      <c r="B442" t="b">
        <f>AND(Price!L442=Trendlines!Q442,Price!L442=ZigZag!K442,Price!L442=Dual_Tema!J442,Price!L442=Pinbar!I442,Price!L442=SSA!J442)</f>
        <v>1</v>
      </c>
      <c r="C442" t="str">
        <f>Price!B442</f>
        <v>XAUUSD</v>
      </c>
      <c r="D442" t="b">
        <f>AND(Price!B442=Trendlines!B442,Price!B442=ZigZag!B442,Price!B442=Dual_Tema!B442,Price!B442=Pinbar!B442,Price!B442=SSA!B442)</f>
        <v>1</v>
      </c>
      <c r="E442" t="str">
        <f>Price!C442</f>
        <v>M5</v>
      </c>
      <c r="F442" t="b">
        <f>AND(Price!C442=Trendlines!C442,Price!C442=ZigZag!C442,Price!C442=Dual_Tema!C442,Price!C442=Pinbar!C442,Price!C442=SSA!C442)</f>
        <v>1</v>
      </c>
      <c r="G442">
        <f>Price!D442</f>
        <v>5189.59</v>
      </c>
      <c r="H442" t="b">
        <f>AND(Price!D442=Trendlines!D442,Price!D442=ZigZag!D442,Price!D442=Pinbar!D442,Price!D442=SSA!D442)</f>
        <v>1</v>
      </c>
      <c r="J442" t="b">
        <f t="shared" si="6"/>
        <v>1</v>
      </c>
    </row>
    <row r="443" spans="1:10" x14ac:dyDescent="0.55000000000000004">
      <c r="A443">
        <f>Price!L443</f>
        <v>1772164500</v>
      </c>
      <c r="B443" t="b">
        <f>AND(Price!L443=Trendlines!Q443,Price!L443=ZigZag!K443,Price!L443=Dual_Tema!J443,Price!L443=Pinbar!I443,Price!L443=SSA!J443)</f>
        <v>1</v>
      </c>
      <c r="C443" t="str">
        <f>Price!B443</f>
        <v>XAUUSD</v>
      </c>
      <c r="D443" t="b">
        <f>AND(Price!B443=Trendlines!B443,Price!B443=ZigZag!B443,Price!B443=Dual_Tema!B443,Price!B443=Pinbar!B443,Price!B443=SSA!B443)</f>
        <v>1</v>
      </c>
      <c r="E443" t="str">
        <f>Price!C443</f>
        <v>M5</v>
      </c>
      <c r="F443" t="b">
        <f>AND(Price!C443=Trendlines!C443,Price!C443=ZigZag!C443,Price!C443=Dual_Tema!C443,Price!C443=Pinbar!C443,Price!C443=SSA!C443)</f>
        <v>1</v>
      </c>
      <c r="G443">
        <f>Price!D443</f>
        <v>5184</v>
      </c>
      <c r="H443" t="b">
        <f>AND(Price!D443=Trendlines!D443,Price!D443=ZigZag!D443,Price!D443=Pinbar!D443,Price!D443=SSA!D443)</f>
        <v>1</v>
      </c>
      <c r="J443" t="b">
        <f t="shared" si="6"/>
        <v>1</v>
      </c>
    </row>
    <row r="444" spans="1:10" x14ac:dyDescent="0.55000000000000004">
      <c r="A444">
        <f>Price!L444</f>
        <v>1772164800</v>
      </c>
      <c r="B444" t="b">
        <f>AND(Price!L444=Trendlines!Q444,Price!L444=ZigZag!K444,Price!L444=Dual_Tema!J444,Price!L444=Pinbar!I444,Price!L444=SSA!J444)</f>
        <v>1</v>
      </c>
      <c r="C444" t="str">
        <f>Price!B444</f>
        <v>XAUUSD</v>
      </c>
      <c r="D444" t="b">
        <f>AND(Price!B444=Trendlines!B444,Price!B444=ZigZag!B444,Price!B444=Dual_Tema!B444,Price!B444=Pinbar!B444,Price!B444=SSA!B444)</f>
        <v>1</v>
      </c>
      <c r="E444" t="str">
        <f>Price!C444</f>
        <v>M5</v>
      </c>
      <c r="F444" t="b">
        <f>AND(Price!C444=Trendlines!C444,Price!C444=ZigZag!C444,Price!C444=Dual_Tema!C444,Price!C444=Pinbar!C444,Price!C444=SSA!C444)</f>
        <v>1</v>
      </c>
      <c r="G444">
        <f>Price!D444</f>
        <v>5185.32</v>
      </c>
      <c r="H444" t="b">
        <f>AND(Price!D444=Trendlines!D444,Price!D444=ZigZag!D444,Price!D444=Pinbar!D444,Price!D444=SSA!D444)</f>
        <v>1</v>
      </c>
      <c r="J444" t="b">
        <f t="shared" si="6"/>
        <v>1</v>
      </c>
    </row>
    <row r="445" spans="1:10" x14ac:dyDescent="0.55000000000000004">
      <c r="A445">
        <f>Price!L445</f>
        <v>1772165100</v>
      </c>
      <c r="B445" t="b">
        <f>AND(Price!L445=Trendlines!Q445,Price!L445=ZigZag!K445,Price!L445=Dual_Tema!J445,Price!L445=Pinbar!I445,Price!L445=SSA!J445)</f>
        <v>1</v>
      </c>
      <c r="C445" t="str">
        <f>Price!B445</f>
        <v>XAUUSD</v>
      </c>
      <c r="D445" t="b">
        <f>AND(Price!B445=Trendlines!B445,Price!B445=ZigZag!B445,Price!B445=Dual_Tema!B445,Price!B445=Pinbar!B445,Price!B445=SSA!B445)</f>
        <v>1</v>
      </c>
      <c r="E445" t="str">
        <f>Price!C445</f>
        <v>M5</v>
      </c>
      <c r="F445" t="b">
        <f>AND(Price!C445=Trendlines!C445,Price!C445=ZigZag!C445,Price!C445=Dual_Tema!C445,Price!C445=Pinbar!C445,Price!C445=SSA!C445)</f>
        <v>1</v>
      </c>
      <c r="G445">
        <f>Price!D445</f>
        <v>5185.8900000000003</v>
      </c>
      <c r="H445" t="b">
        <f>AND(Price!D445=Trendlines!D445,Price!D445=ZigZag!D445,Price!D445=Pinbar!D445,Price!D445=SSA!D445)</f>
        <v>1</v>
      </c>
      <c r="J445" t="b">
        <f t="shared" si="6"/>
        <v>1</v>
      </c>
    </row>
    <row r="446" spans="1:10" x14ac:dyDescent="0.55000000000000004">
      <c r="A446">
        <f>Price!L446</f>
        <v>1772165400</v>
      </c>
      <c r="B446" t="b">
        <f>AND(Price!L446=Trendlines!Q446,Price!L446=ZigZag!K446,Price!L446=Dual_Tema!J446,Price!L446=Pinbar!I446,Price!L446=SSA!J446)</f>
        <v>1</v>
      </c>
      <c r="C446" t="str">
        <f>Price!B446</f>
        <v>XAUUSD</v>
      </c>
      <c r="D446" t="b">
        <f>AND(Price!B446=Trendlines!B446,Price!B446=ZigZag!B446,Price!B446=Dual_Tema!B446,Price!B446=Pinbar!B446,Price!B446=SSA!B446)</f>
        <v>1</v>
      </c>
      <c r="E446" t="str">
        <f>Price!C446</f>
        <v>M5</v>
      </c>
      <c r="F446" t="b">
        <f>AND(Price!C446=Trendlines!C446,Price!C446=ZigZag!C446,Price!C446=Dual_Tema!C446,Price!C446=Pinbar!C446,Price!C446=SSA!C446)</f>
        <v>1</v>
      </c>
      <c r="G446">
        <f>Price!D446</f>
        <v>5186.6099999999997</v>
      </c>
      <c r="H446" t="b">
        <f>AND(Price!D446=Trendlines!D446,Price!D446=ZigZag!D446,Price!D446=Pinbar!D446,Price!D446=SSA!D446)</f>
        <v>1</v>
      </c>
      <c r="J446" t="b">
        <f t="shared" si="6"/>
        <v>1</v>
      </c>
    </row>
    <row r="447" spans="1:10" x14ac:dyDescent="0.55000000000000004">
      <c r="A447">
        <f>Price!L447</f>
        <v>1772165700</v>
      </c>
      <c r="B447" t="b">
        <f>AND(Price!L447=Trendlines!Q447,Price!L447=ZigZag!K447,Price!L447=Dual_Tema!J447,Price!L447=Pinbar!I447,Price!L447=SSA!J447)</f>
        <v>1</v>
      </c>
      <c r="C447" t="str">
        <f>Price!B447</f>
        <v>XAUUSD</v>
      </c>
      <c r="D447" t="b">
        <f>AND(Price!B447=Trendlines!B447,Price!B447=ZigZag!B447,Price!B447=Dual_Tema!B447,Price!B447=Pinbar!B447,Price!B447=SSA!B447)</f>
        <v>1</v>
      </c>
      <c r="E447" t="str">
        <f>Price!C447</f>
        <v>M5</v>
      </c>
      <c r="F447" t="b">
        <f>AND(Price!C447=Trendlines!C447,Price!C447=ZigZag!C447,Price!C447=Dual_Tema!C447,Price!C447=Pinbar!C447,Price!C447=SSA!C447)</f>
        <v>1</v>
      </c>
      <c r="G447">
        <f>Price!D447</f>
        <v>5184.83</v>
      </c>
      <c r="H447" t="b">
        <f>AND(Price!D447=Trendlines!D447,Price!D447=ZigZag!D447,Price!D447=Pinbar!D447,Price!D447=SSA!D447)</f>
        <v>1</v>
      </c>
      <c r="J447" t="b">
        <f t="shared" si="6"/>
        <v>1</v>
      </c>
    </row>
    <row r="448" spans="1:10" x14ac:dyDescent="0.55000000000000004">
      <c r="A448">
        <f>Price!L448</f>
        <v>1772166000</v>
      </c>
      <c r="B448" t="b">
        <f>AND(Price!L448=Trendlines!Q448,Price!L448=ZigZag!K448,Price!L448=Dual_Tema!J448,Price!L448=Pinbar!I448,Price!L448=SSA!J448)</f>
        <v>1</v>
      </c>
      <c r="C448" t="str">
        <f>Price!B448</f>
        <v>XAUUSD</v>
      </c>
      <c r="D448" t="b">
        <f>AND(Price!B448=Trendlines!B448,Price!B448=ZigZag!B448,Price!B448=Dual_Tema!B448,Price!B448=Pinbar!B448,Price!B448=SSA!B448)</f>
        <v>1</v>
      </c>
      <c r="E448" t="str">
        <f>Price!C448</f>
        <v>M5</v>
      </c>
      <c r="F448" t="b">
        <f>AND(Price!C448=Trendlines!C448,Price!C448=ZigZag!C448,Price!C448=Dual_Tema!C448,Price!C448=Pinbar!C448,Price!C448=SSA!C448)</f>
        <v>1</v>
      </c>
      <c r="G448">
        <f>Price!D448</f>
        <v>5187.8599999999997</v>
      </c>
      <c r="H448" t="b">
        <f>AND(Price!D448=Trendlines!D448,Price!D448=ZigZag!D448,Price!D448=Pinbar!D448,Price!D448=SSA!D448)</f>
        <v>1</v>
      </c>
      <c r="J448" t="b">
        <f t="shared" si="6"/>
        <v>1</v>
      </c>
    </row>
    <row r="449" spans="1:10" x14ac:dyDescent="0.55000000000000004">
      <c r="A449">
        <f>Price!L449</f>
        <v>1772166300</v>
      </c>
      <c r="B449" t="b">
        <f>AND(Price!L449=Trendlines!Q449,Price!L449=ZigZag!K449,Price!L449=Dual_Tema!J449,Price!L449=Pinbar!I449,Price!L449=SSA!J449)</f>
        <v>1</v>
      </c>
      <c r="C449" t="str">
        <f>Price!B449</f>
        <v>XAUUSD</v>
      </c>
      <c r="D449" t="b">
        <f>AND(Price!B449=Trendlines!B449,Price!B449=ZigZag!B449,Price!B449=Dual_Tema!B449,Price!B449=Pinbar!B449,Price!B449=SSA!B449)</f>
        <v>1</v>
      </c>
      <c r="E449" t="str">
        <f>Price!C449</f>
        <v>M5</v>
      </c>
      <c r="F449" t="b">
        <f>AND(Price!C449=Trendlines!C449,Price!C449=ZigZag!C449,Price!C449=Dual_Tema!C449,Price!C449=Pinbar!C449,Price!C449=SSA!C449)</f>
        <v>1</v>
      </c>
      <c r="G449">
        <f>Price!D449</f>
        <v>5187.37</v>
      </c>
      <c r="H449" t="b">
        <f>AND(Price!D449=Trendlines!D449,Price!D449=ZigZag!D449,Price!D449=Pinbar!D449,Price!D449=SSA!D449)</f>
        <v>1</v>
      </c>
      <c r="J449" t="b">
        <f t="shared" si="6"/>
        <v>1</v>
      </c>
    </row>
    <row r="450" spans="1:10" x14ac:dyDescent="0.55000000000000004">
      <c r="A450">
        <f>Price!L450</f>
        <v>1772166600</v>
      </c>
      <c r="B450" t="b">
        <f>AND(Price!L450=Trendlines!Q450,Price!L450=ZigZag!K450,Price!L450=Dual_Tema!J450,Price!L450=Pinbar!I450,Price!L450=SSA!J450)</f>
        <v>1</v>
      </c>
      <c r="C450" t="str">
        <f>Price!B450</f>
        <v>XAUUSD</v>
      </c>
      <c r="D450" t="b">
        <f>AND(Price!B450=Trendlines!B450,Price!B450=ZigZag!B450,Price!B450=Dual_Tema!B450,Price!B450=Pinbar!B450,Price!B450=SSA!B450)</f>
        <v>1</v>
      </c>
      <c r="E450" t="str">
        <f>Price!C450</f>
        <v>M5</v>
      </c>
      <c r="F450" t="b">
        <f>AND(Price!C450=Trendlines!C450,Price!C450=ZigZag!C450,Price!C450=Dual_Tema!C450,Price!C450=Pinbar!C450,Price!C450=SSA!C450)</f>
        <v>1</v>
      </c>
      <c r="G450">
        <f>Price!D450</f>
        <v>5186.79</v>
      </c>
      <c r="H450" t="b">
        <f>AND(Price!D450=Trendlines!D450,Price!D450=ZigZag!D450,Price!D450=Pinbar!D450,Price!D450=SSA!D450)</f>
        <v>1</v>
      </c>
      <c r="J450" t="b">
        <f t="shared" si="6"/>
        <v>1</v>
      </c>
    </row>
    <row r="451" spans="1:10" x14ac:dyDescent="0.55000000000000004">
      <c r="A451">
        <f>Price!L451</f>
        <v>1772166900</v>
      </c>
      <c r="B451" t="b">
        <f>AND(Price!L451=Trendlines!Q451,Price!L451=ZigZag!K451,Price!L451=Dual_Tema!J451,Price!L451=Pinbar!I451,Price!L451=SSA!J451)</f>
        <v>1</v>
      </c>
      <c r="C451" t="str">
        <f>Price!B451</f>
        <v>XAUUSD</v>
      </c>
      <c r="D451" t="b">
        <f>AND(Price!B451=Trendlines!B451,Price!B451=ZigZag!B451,Price!B451=Dual_Tema!B451,Price!B451=Pinbar!B451,Price!B451=SSA!B451)</f>
        <v>1</v>
      </c>
      <c r="E451" t="str">
        <f>Price!C451</f>
        <v>M5</v>
      </c>
      <c r="F451" t="b">
        <f>AND(Price!C451=Trendlines!C451,Price!C451=ZigZag!C451,Price!C451=Dual_Tema!C451,Price!C451=Pinbar!C451,Price!C451=SSA!C451)</f>
        <v>1</v>
      </c>
      <c r="G451">
        <f>Price!D451</f>
        <v>5187.75</v>
      </c>
      <c r="H451" t="b">
        <f>AND(Price!D451=Trendlines!D451,Price!D451=ZigZag!D451,Price!D451=Pinbar!D451,Price!D451=SSA!D451)</f>
        <v>1</v>
      </c>
      <c r="J451" t="b">
        <f t="shared" ref="J451:J500" si="7">AND(B451=TRUE,D451=TRUE,F451=TRUE,H451=TRUE)</f>
        <v>1</v>
      </c>
    </row>
    <row r="452" spans="1:10" x14ac:dyDescent="0.55000000000000004">
      <c r="A452">
        <f>Price!L452</f>
        <v>1772167200</v>
      </c>
      <c r="B452" t="b">
        <f>AND(Price!L452=Trendlines!Q452,Price!L452=ZigZag!K452,Price!L452=Dual_Tema!J452,Price!L452=Pinbar!I452,Price!L452=SSA!J452)</f>
        <v>1</v>
      </c>
      <c r="C452" t="str">
        <f>Price!B452</f>
        <v>XAUUSD</v>
      </c>
      <c r="D452" t="b">
        <f>AND(Price!B452=Trendlines!B452,Price!B452=ZigZag!B452,Price!B452=Dual_Tema!B452,Price!B452=Pinbar!B452,Price!B452=SSA!B452)</f>
        <v>1</v>
      </c>
      <c r="E452" t="str">
        <f>Price!C452</f>
        <v>M5</v>
      </c>
      <c r="F452" t="b">
        <f>AND(Price!C452=Trendlines!C452,Price!C452=ZigZag!C452,Price!C452=Dual_Tema!C452,Price!C452=Pinbar!C452,Price!C452=SSA!C452)</f>
        <v>1</v>
      </c>
      <c r="G452">
        <f>Price!D452</f>
        <v>5187.34</v>
      </c>
      <c r="H452" t="b">
        <f>AND(Price!D452=Trendlines!D452,Price!D452=ZigZag!D452,Price!D452=Pinbar!D452,Price!D452=SSA!D452)</f>
        <v>1</v>
      </c>
      <c r="J452" t="b">
        <f t="shared" si="7"/>
        <v>1</v>
      </c>
    </row>
    <row r="453" spans="1:10" x14ac:dyDescent="0.55000000000000004">
      <c r="A453">
        <f>Price!L453</f>
        <v>1772167500</v>
      </c>
      <c r="B453" t="b">
        <f>AND(Price!L453=Trendlines!Q453,Price!L453=ZigZag!K453,Price!L453=Dual_Tema!J453,Price!L453=Pinbar!I453,Price!L453=SSA!J453)</f>
        <v>1</v>
      </c>
      <c r="C453" t="str">
        <f>Price!B453</f>
        <v>XAUUSD</v>
      </c>
      <c r="D453" t="b">
        <f>AND(Price!B453=Trendlines!B453,Price!B453=ZigZag!B453,Price!B453=Dual_Tema!B453,Price!B453=Pinbar!B453,Price!B453=SSA!B453)</f>
        <v>1</v>
      </c>
      <c r="E453" t="str">
        <f>Price!C453</f>
        <v>M5</v>
      </c>
      <c r="F453" t="b">
        <f>AND(Price!C453=Trendlines!C453,Price!C453=ZigZag!C453,Price!C453=Dual_Tema!C453,Price!C453=Pinbar!C453,Price!C453=SSA!C453)</f>
        <v>1</v>
      </c>
      <c r="G453">
        <f>Price!D453</f>
        <v>5185.67</v>
      </c>
      <c r="H453" t="b">
        <f>AND(Price!D453=Trendlines!D453,Price!D453=ZigZag!D453,Price!D453=Pinbar!D453,Price!D453=SSA!D453)</f>
        <v>1</v>
      </c>
      <c r="J453" t="b">
        <f t="shared" si="7"/>
        <v>1</v>
      </c>
    </row>
    <row r="454" spans="1:10" x14ac:dyDescent="0.55000000000000004">
      <c r="A454">
        <f>Price!L454</f>
        <v>1772167800</v>
      </c>
      <c r="B454" t="b">
        <f>AND(Price!L454=Trendlines!Q454,Price!L454=ZigZag!K454,Price!L454=Dual_Tema!J454,Price!L454=Pinbar!I454,Price!L454=SSA!J454)</f>
        <v>1</v>
      </c>
      <c r="C454" t="str">
        <f>Price!B454</f>
        <v>XAUUSD</v>
      </c>
      <c r="D454" t="b">
        <f>AND(Price!B454=Trendlines!B454,Price!B454=ZigZag!B454,Price!B454=Dual_Tema!B454,Price!B454=Pinbar!B454,Price!B454=SSA!B454)</f>
        <v>1</v>
      </c>
      <c r="E454" t="str">
        <f>Price!C454</f>
        <v>M5</v>
      </c>
      <c r="F454" t="b">
        <f>AND(Price!C454=Trendlines!C454,Price!C454=ZigZag!C454,Price!C454=Dual_Tema!C454,Price!C454=Pinbar!C454,Price!C454=SSA!C454)</f>
        <v>1</v>
      </c>
      <c r="G454">
        <f>Price!D454</f>
        <v>5183.22</v>
      </c>
      <c r="H454" t="b">
        <f>AND(Price!D454=Trendlines!D454,Price!D454=ZigZag!D454,Price!D454=Pinbar!D454,Price!D454=SSA!D454)</f>
        <v>1</v>
      </c>
      <c r="J454" t="b">
        <f t="shared" si="7"/>
        <v>1</v>
      </c>
    </row>
    <row r="455" spans="1:10" x14ac:dyDescent="0.55000000000000004">
      <c r="A455">
        <f>Price!L455</f>
        <v>1772168100</v>
      </c>
      <c r="B455" t="b">
        <f>AND(Price!L455=Trendlines!Q455,Price!L455=ZigZag!K455,Price!L455=Dual_Tema!J455,Price!L455=Pinbar!I455,Price!L455=SSA!J455)</f>
        <v>1</v>
      </c>
      <c r="C455" t="str">
        <f>Price!B455</f>
        <v>XAUUSD</v>
      </c>
      <c r="D455" t="b">
        <f>AND(Price!B455=Trendlines!B455,Price!B455=ZigZag!B455,Price!B455=Dual_Tema!B455,Price!B455=Pinbar!B455,Price!B455=SSA!B455)</f>
        <v>1</v>
      </c>
      <c r="E455" t="str">
        <f>Price!C455</f>
        <v>M5</v>
      </c>
      <c r="F455" t="b">
        <f>AND(Price!C455=Trendlines!C455,Price!C455=ZigZag!C455,Price!C455=Dual_Tema!C455,Price!C455=Pinbar!C455,Price!C455=SSA!C455)</f>
        <v>1</v>
      </c>
      <c r="G455">
        <f>Price!D455</f>
        <v>5181.88</v>
      </c>
      <c r="H455" t="b">
        <f>AND(Price!D455=Trendlines!D455,Price!D455=ZigZag!D455,Price!D455=Pinbar!D455,Price!D455=SSA!D455)</f>
        <v>1</v>
      </c>
      <c r="J455" t="b">
        <f t="shared" si="7"/>
        <v>1</v>
      </c>
    </row>
    <row r="456" spans="1:10" x14ac:dyDescent="0.55000000000000004">
      <c r="A456">
        <f>Price!L456</f>
        <v>1772168400</v>
      </c>
      <c r="B456" t="b">
        <f>AND(Price!L456=Trendlines!Q456,Price!L456=ZigZag!K456,Price!L456=Dual_Tema!J456,Price!L456=Pinbar!I456,Price!L456=SSA!J456)</f>
        <v>1</v>
      </c>
      <c r="C456" t="str">
        <f>Price!B456</f>
        <v>XAUUSD</v>
      </c>
      <c r="D456" t="b">
        <f>AND(Price!B456=Trendlines!B456,Price!B456=ZigZag!B456,Price!B456=Dual_Tema!B456,Price!B456=Pinbar!B456,Price!B456=SSA!B456)</f>
        <v>1</v>
      </c>
      <c r="E456" t="str">
        <f>Price!C456</f>
        <v>M5</v>
      </c>
      <c r="F456" t="b">
        <f>AND(Price!C456=Trendlines!C456,Price!C456=ZigZag!C456,Price!C456=Dual_Tema!C456,Price!C456=Pinbar!C456,Price!C456=SSA!C456)</f>
        <v>1</v>
      </c>
      <c r="G456">
        <f>Price!D456</f>
        <v>5184.54</v>
      </c>
      <c r="H456" t="b">
        <f>AND(Price!D456=Trendlines!D456,Price!D456=ZigZag!D456,Price!D456=Pinbar!D456,Price!D456=SSA!D456)</f>
        <v>1</v>
      </c>
      <c r="J456" t="b">
        <f t="shared" si="7"/>
        <v>1</v>
      </c>
    </row>
    <row r="457" spans="1:10" x14ac:dyDescent="0.55000000000000004">
      <c r="A457">
        <f>Price!L457</f>
        <v>1772168700</v>
      </c>
      <c r="B457" t="b">
        <f>AND(Price!L457=Trendlines!Q457,Price!L457=ZigZag!K457,Price!L457=Dual_Tema!J457,Price!L457=Pinbar!I457,Price!L457=SSA!J457)</f>
        <v>1</v>
      </c>
      <c r="C457" t="str">
        <f>Price!B457</f>
        <v>XAUUSD</v>
      </c>
      <c r="D457" t="b">
        <f>AND(Price!B457=Trendlines!B457,Price!B457=ZigZag!B457,Price!B457=Dual_Tema!B457,Price!B457=Pinbar!B457,Price!B457=SSA!B457)</f>
        <v>1</v>
      </c>
      <c r="E457" t="str">
        <f>Price!C457</f>
        <v>M5</v>
      </c>
      <c r="F457" t="b">
        <f>AND(Price!C457=Trendlines!C457,Price!C457=ZigZag!C457,Price!C457=Dual_Tema!C457,Price!C457=Pinbar!C457,Price!C457=SSA!C457)</f>
        <v>1</v>
      </c>
      <c r="G457">
        <f>Price!D457</f>
        <v>5185.09</v>
      </c>
      <c r="H457" t="b">
        <f>AND(Price!D457=Trendlines!D457,Price!D457=ZigZag!D457,Price!D457=Pinbar!D457,Price!D457=SSA!D457)</f>
        <v>1</v>
      </c>
      <c r="J457" t="b">
        <f t="shared" si="7"/>
        <v>1</v>
      </c>
    </row>
    <row r="458" spans="1:10" x14ac:dyDescent="0.55000000000000004">
      <c r="A458">
        <f>Price!L458</f>
        <v>1772169000</v>
      </c>
      <c r="B458" t="b">
        <f>AND(Price!L458=Trendlines!Q458,Price!L458=ZigZag!K458,Price!L458=Dual_Tema!J458,Price!L458=Pinbar!I458,Price!L458=SSA!J458)</f>
        <v>1</v>
      </c>
      <c r="C458" t="str">
        <f>Price!B458</f>
        <v>XAUUSD</v>
      </c>
      <c r="D458" t="b">
        <f>AND(Price!B458=Trendlines!B458,Price!B458=ZigZag!B458,Price!B458=Dual_Tema!B458,Price!B458=Pinbar!B458,Price!B458=SSA!B458)</f>
        <v>1</v>
      </c>
      <c r="E458" t="str">
        <f>Price!C458</f>
        <v>M5</v>
      </c>
      <c r="F458" t="b">
        <f>AND(Price!C458=Trendlines!C458,Price!C458=ZigZag!C458,Price!C458=Dual_Tema!C458,Price!C458=Pinbar!C458,Price!C458=SSA!C458)</f>
        <v>1</v>
      </c>
      <c r="G458">
        <f>Price!D458</f>
        <v>5187.34</v>
      </c>
      <c r="H458" t="b">
        <f>AND(Price!D458=Trendlines!D458,Price!D458=ZigZag!D458,Price!D458=Pinbar!D458,Price!D458=SSA!D458)</f>
        <v>1</v>
      </c>
      <c r="J458" t="b">
        <f t="shared" si="7"/>
        <v>1</v>
      </c>
    </row>
    <row r="459" spans="1:10" x14ac:dyDescent="0.55000000000000004">
      <c r="A459">
        <f>Price!L459</f>
        <v>1772169300</v>
      </c>
      <c r="B459" t="b">
        <f>AND(Price!L459=Trendlines!Q459,Price!L459=ZigZag!K459,Price!L459=Dual_Tema!J459,Price!L459=Pinbar!I459,Price!L459=SSA!J459)</f>
        <v>1</v>
      </c>
      <c r="C459" t="str">
        <f>Price!B459</f>
        <v>XAUUSD</v>
      </c>
      <c r="D459" t="b">
        <f>AND(Price!B459=Trendlines!B459,Price!B459=ZigZag!B459,Price!B459=Dual_Tema!B459,Price!B459=Pinbar!B459,Price!B459=SSA!B459)</f>
        <v>1</v>
      </c>
      <c r="E459" t="str">
        <f>Price!C459</f>
        <v>M5</v>
      </c>
      <c r="F459" t="b">
        <f>AND(Price!C459=Trendlines!C459,Price!C459=ZigZag!C459,Price!C459=Dual_Tema!C459,Price!C459=Pinbar!C459,Price!C459=SSA!C459)</f>
        <v>1</v>
      </c>
      <c r="G459">
        <f>Price!D459</f>
        <v>5186.4799999999996</v>
      </c>
      <c r="H459" t="b">
        <f>AND(Price!D459=Trendlines!D459,Price!D459=ZigZag!D459,Price!D459=Pinbar!D459,Price!D459=SSA!D459)</f>
        <v>1</v>
      </c>
      <c r="J459" t="b">
        <f t="shared" si="7"/>
        <v>1</v>
      </c>
    </row>
    <row r="460" spans="1:10" x14ac:dyDescent="0.55000000000000004">
      <c r="A460">
        <f>Price!L460</f>
        <v>1772169600</v>
      </c>
      <c r="B460" t="b">
        <f>AND(Price!L460=Trendlines!Q460,Price!L460=ZigZag!K460,Price!L460=Dual_Tema!J460,Price!L460=Pinbar!I460,Price!L460=SSA!J460)</f>
        <v>1</v>
      </c>
      <c r="C460" t="str">
        <f>Price!B460</f>
        <v>XAUUSD</v>
      </c>
      <c r="D460" t="b">
        <f>AND(Price!B460=Trendlines!B460,Price!B460=ZigZag!B460,Price!B460=Dual_Tema!B460,Price!B460=Pinbar!B460,Price!B460=SSA!B460)</f>
        <v>1</v>
      </c>
      <c r="E460" t="str">
        <f>Price!C460</f>
        <v>M5</v>
      </c>
      <c r="F460" t="b">
        <f>AND(Price!C460=Trendlines!C460,Price!C460=ZigZag!C460,Price!C460=Dual_Tema!C460,Price!C460=Pinbar!C460,Price!C460=SSA!C460)</f>
        <v>1</v>
      </c>
      <c r="G460">
        <f>Price!D460</f>
        <v>5189.16</v>
      </c>
      <c r="H460" t="b">
        <f>AND(Price!D460=Trendlines!D460,Price!D460=ZigZag!D460,Price!D460=Pinbar!D460,Price!D460=SSA!D460)</f>
        <v>1</v>
      </c>
      <c r="J460" t="b">
        <f t="shared" si="7"/>
        <v>1</v>
      </c>
    </row>
    <row r="461" spans="1:10" x14ac:dyDescent="0.55000000000000004">
      <c r="A461">
        <f>Price!L461</f>
        <v>1772169900</v>
      </c>
      <c r="B461" t="b">
        <f>AND(Price!L461=Trendlines!Q461,Price!L461=ZigZag!K461,Price!L461=Dual_Tema!J461,Price!L461=Pinbar!I461,Price!L461=SSA!J461)</f>
        <v>1</v>
      </c>
      <c r="C461" t="str">
        <f>Price!B461</f>
        <v>XAUUSD</v>
      </c>
      <c r="D461" t="b">
        <f>AND(Price!B461=Trendlines!B461,Price!B461=ZigZag!B461,Price!B461=Dual_Tema!B461,Price!B461=Pinbar!B461,Price!B461=SSA!B461)</f>
        <v>1</v>
      </c>
      <c r="E461" t="str">
        <f>Price!C461</f>
        <v>M5</v>
      </c>
      <c r="F461" t="b">
        <f>AND(Price!C461=Trendlines!C461,Price!C461=ZigZag!C461,Price!C461=Dual_Tema!C461,Price!C461=Pinbar!C461,Price!C461=SSA!C461)</f>
        <v>1</v>
      </c>
      <c r="G461">
        <f>Price!D461</f>
        <v>5194.8</v>
      </c>
      <c r="H461" t="b">
        <f>AND(Price!D461=Trendlines!D461,Price!D461=ZigZag!D461,Price!D461=Pinbar!D461,Price!D461=SSA!D461)</f>
        <v>1</v>
      </c>
      <c r="J461" t="b">
        <f t="shared" si="7"/>
        <v>1</v>
      </c>
    </row>
    <row r="462" spans="1:10" x14ac:dyDescent="0.55000000000000004">
      <c r="A462">
        <f>Price!L462</f>
        <v>1772170200</v>
      </c>
      <c r="B462" t="b">
        <f>AND(Price!L462=Trendlines!Q462,Price!L462=ZigZag!K462,Price!L462=Dual_Tema!J462,Price!L462=Pinbar!I462,Price!L462=SSA!J462)</f>
        <v>1</v>
      </c>
      <c r="C462" t="str">
        <f>Price!B462</f>
        <v>XAUUSD</v>
      </c>
      <c r="D462" t="b">
        <f>AND(Price!B462=Trendlines!B462,Price!B462=ZigZag!B462,Price!B462=Dual_Tema!B462,Price!B462=Pinbar!B462,Price!B462=SSA!B462)</f>
        <v>1</v>
      </c>
      <c r="E462" t="str">
        <f>Price!C462</f>
        <v>M5</v>
      </c>
      <c r="F462" t="b">
        <f>AND(Price!C462=Trendlines!C462,Price!C462=ZigZag!C462,Price!C462=Dual_Tema!C462,Price!C462=Pinbar!C462,Price!C462=SSA!C462)</f>
        <v>1</v>
      </c>
      <c r="G462">
        <f>Price!D462</f>
        <v>5196.26</v>
      </c>
      <c r="H462" t="b">
        <f>AND(Price!D462=Trendlines!D462,Price!D462=ZigZag!D462,Price!D462=Pinbar!D462,Price!D462=SSA!D462)</f>
        <v>1</v>
      </c>
      <c r="J462" t="b">
        <f t="shared" si="7"/>
        <v>1</v>
      </c>
    </row>
    <row r="463" spans="1:10" x14ac:dyDescent="0.55000000000000004">
      <c r="A463">
        <f>Price!L463</f>
        <v>1772170500</v>
      </c>
      <c r="B463" t="b">
        <f>AND(Price!L463=Trendlines!Q463,Price!L463=ZigZag!K463,Price!L463=Dual_Tema!J463,Price!L463=Pinbar!I463,Price!L463=SSA!J463)</f>
        <v>1</v>
      </c>
      <c r="C463" t="str">
        <f>Price!B463</f>
        <v>XAUUSD</v>
      </c>
      <c r="D463" t="b">
        <f>AND(Price!B463=Trendlines!B463,Price!B463=ZigZag!B463,Price!B463=Dual_Tema!B463,Price!B463=Pinbar!B463,Price!B463=SSA!B463)</f>
        <v>1</v>
      </c>
      <c r="E463" t="str">
        <f>Price!C463</f>
        <v>M5</v>
      </c>
      <c r="F463" t="b">
        <f>AND(Price!C463=Trendlines!C463,Price!C463=ZigZag!C463,Price!C463=Dual_Tema!C463,Price!C463=Pinbar!C463,Price!C463=SSA!C463)</f>
        <v>1</v>
      </c>
      <c r="G463">
        <f>Price!D463</f>
        <v>5194.54</v>
      </c>
      <c r="H463" t="b">
        <f>AND(Price!D463=Trendlines!D463,Price!D463=ZigZag!D463,Price!D463=Pinbar!D463,Price!D463=SSA!D463)</f>
        <v>1</v>
      </c>
      <c r="J463" t="b">
        <f t="shared" si="7"/>
        <v>1</v>
      </c>
    </row>
    <row r="464" spans="1:10" x14ac:dyDescent="0.55000000000000004">
      <c r="A464">
        <f>Price!L464</f>
        <v>1772170800</v>
      </c>
      <c r="B464" t="b">
        <f>AND(Price!L464=Trendlines!Q464,Price!L464=ZigZag!K464,Price!L464=Dual_Tema!J464,Price!L464=Pinbar!I464,Price!L464=SSA!J464)</f>
        <v>1</v>
      </c>
      <c r="C464" t="str">
        <f>Price!B464</f>
        <v>XAUUSD</v>
      </c>
      <c r="D464" t="b">
        <f>AND(Price!B464=Trendlines!B464,Price!B464=ZigZag!B464,Price!B464=Dual_Tema!B464,Price!B464=Pinbar!B464,Price!B464=SSA!B464)</f>
        <v>1</v>
      </c>
      <c r="E464" t="str">
        <f>Price!C464</f>
        <v>M5</v>
      </c>
      <c r="F464" t="b">
        <f>AND(Price!C464=Trendlines!C464,Price!C464=ZigZag!C464,Price!C464=Dual_Tema!C464,Price!C464=Pinbar!C464,Price!C464=SSA!C464)</f>
        <v>1</v>
      </c>
      <c r="G464">
        <f>Price!D464</f>
        <v>5191.87</v>
      </c>
      <c r="H464" t="b">
        <f>AND(Price!D464=Trendlines!D464,Price!D464=ZigZag!D464,Price!D464=Pinbar!D464,Price!D464=SSA!D464)</f>
        <v>1</v>
      </c>
      <c r="J464" t="b">
        <f t="shared" si="7"/>
        <v>1</v>
      </c>
    </row>
    <row r="465" spans="1:10" x14ac:dyDescent="0.55000000000000004">
      <c r="A465">
        <f>Price!L465</f>
        <v>1772171100</v>
      </c>
      <c r="B465" t="b">
        <f>AND(Price!L465=Trendlines!Q465,Price!L465=ZigZag!K465,Price!L465=Dual_Tema!J465,Price!L465=Pinbar!I465,Price!L465=SSA!J465)</f>
        <v>1</v>
      </c>
      <c r="C465" t="str">
        <f>Price!B465</f>
        <v>XAUUSD</v>
      </c>
      <c r="D465" t="b">
        <f>AND(Price!B465=Trendlines!B465,Price!B465=ZigZag!B465,Price!B465=Dual_Tema!B465,Price!B465=Pinbar!B465,Price!B465=SSA!B465)</f>
        <v>1</v>
      </c>
      <c r="E465" t="str">
        <f>Price!C465</f>
        <v>M5</v>
      </c>
      <c r="F465" t="b">
        <f>AND(Price!C465=Trendlines!C465,Price!C465=ZigZag!C465,Price!C465=Dual_Tema!C465,Price!C465=Pinbar!C465,Price!C465=SSA!C465)</f>
        <v>1</v>
      </c>
      <c r="G465">
        <f>Price!D465</f>
        <v>5191.26</v>
      </c>
      <c r="H465" t="b">
        <f>AND(Price!D465=Trendlines!D465,Price!D465=ZigZag!D465,Price!D465=Pinbar!D465,Price!D465=SSA!D465)</f>
        <v>1</v>
      </c>
      <c r="J465" t="b">
        <f t="shared" si="7"/>
        <v>1</v>
      </c>
    </row>
    <row r="466" spans="1:10" x14ac:dyDescent="0.55000000000000004">
      <c r="A466">
        <f>Price!L466</f>
        <v>1772171400</v>
      </c>
      <c r="B466" t="b">
        <f>AND(Price!L466=Trendlines!Q466,Price!L466=ZigZag!K466,Price!L466=Dual_Tema!J466,Price!L466=Pinbar!I466,Price!L466=SSA!J466)</f>
        <v>1</v>
      </c>
      <c r="C466" t="str">
        <f>Price!B466</f>
        <v>XAUUSD</v>
      </c>
      <c r="D466" t="b">
        <f>AND(Price!B466=Trendlines!B466,Price!B466=ZigZag!B466,Price!B466=Dual_Tema!B466,Price!B466=Pinbar!B466,Price!B466=SSA!B466)</f>
        <v>1</v>
      </c>
      <c r="E466" t="str">
        <f>Price!C466</f>
        <v>M5</v>
      </c>
      <c r="F466" t="b">
        <f>AND(Price!C466=Trendlines!C466,Price!C466=ZigZag!C466,Price!C466=Dual_Tema!C466,Price!C466=Pinbar!C466,Price!C466=SSA!C466)</f>
        <v>1</v>
      </c>
      <c r="G466">
        <f>Price!D466</f>
        <v>5194.8599999999997</v>
      </c>
      <c r="H466" t="b">
        <f>AND(Price!D466=Trendlines!D466,Price!D466=ZigZag!D466,Price!D466=Pinbar!D466,Price!D466=SSA!D466)</f>
        <v>1</v>
      </c>
      <c r="J466" t="b">
        <f t="shared" si="7"/>
        <v>1</v>
      </c>
    </row>
    <row r="467" spans="1:10" x14ac:dyDescent="0.55000000000000004">
      <c r="A467">
        <f>Price!L467</f>
        <v>1772171700</v>
      </c>
      <c r="B467" t="b">
        <f>AND(Price!L467=Trendlines!Q467,Price!L467=ZigZag!K467,Price!L467=Dual_Tema!J467,Price!L467=Pinbar!I467,Price!L467=SSA!J467)</f>
        <v>1</v>
      </c>
      <c r="C467" t="str">
        <f>Price!B467</f>
        <v>XAUUSD</v>
      </c>
      <c r="D467" t="b">
        <f>AND(Price!B467=Trendlines!B467,Price!B467=ZigZag!B467,Price!B467=Dual_Tema!B467,Price!B467=Pinbar!B467,Price!B467=SSA!B467)</f>
        <v>1</v>
      </c>
      <c r="E467" t="str">
        <f>Price!C467</f>
        <v>M5</v>
      </c>
      <c r="F467" t="b">
        <f>AND(Price!C467=Trendlines!C467,Price!C467=ZigZag!C467,Price!C467=Dual_Tema!C467,Price!C467=Pinbar!C467,Price!C467=SSA!C467)</f>
        <v>1</v>
      </c>
      <c r="G467">
        <f>Price!D467</f>
        <v>5197.92</v>
      </c>
      <c r="H467" t="b">
        <f>AND(Price!D467=Trendlines!D467,Price!D467=ZigZag!D467,Price!D467=Pinbar!D467,Price!D467=SSA!D467)</f>
        <v>1</v>
      </c>
      <c r="J467" t="b">
        <f t="shared" si="7"/>
        <v>1</v>
      </c>
    </row>
    <row r="468" spans="1:10" x14ac:dyDescent="0.55000000000000004">
      <c r="A468">
        <f>Price!L468</f>
        <v>1772172000</v>
      </c>
      <c r="B468" t="b">
        <f>AND(Price!L468=Trendlines!Q468,Price!L468=ZigZag!K468,Price!L468=Dual_Tema!J468,Price!L468=Pinbar!I468,Price!L468=SSA!J468)</f>
        <v>1</v>
      </c>
      <c r="C468" t="str">
        <f>Price!B468</f>
        <v>XAUUSD</v>
      </c>
      <c r="D468" t="b">
        <f>AND(Price!B468=Trendlines!B468,Price!B468=ZigZag!B468,Price!B468=Dual_Tema!B468,Price!B468=Pinbar!B468,Price!B468=SSA!B468)</f>
        <v>1</v>
      </c>
      <c r="E468" t="str">
        <f>Price!C468</f>
        <v>M5</v>
      </c>
      <c r="F468" t="b">
        <f>AND(Price!C468=Trendlines!C468,Price!C468=ZigZag!C468,Price!C468=Dual_Tema!C468,Price!C468=Pinbar!C468,Price!C468=SSA!C468)</f>
        <v>1</v>
      </c>
      <c r="G468">
        <f>Price!D468</f>
        <v>5193.54</v>
      </c>
      <c r="H468" t="b">
        <f>AND(Price!D468=Trendlines!D468,Price!D468=ZigZag!D468,Price!D468=Pinbar!D468,Price!D468=SSA!D468)</f>
        <v>1</v>
      </c>
      <c r="J468" t="b">
        <f t="shared" si="7"/>
        <v>1</v>
      </c>
    </row>
    <row r="469" spans="1:10" x14ac:dyDescent="0.55000000000000004">
      <c r="A469">
        <f>Price!L469</f>
        <v>1772172300</v>
      </c>
      <c r="B469" t="b">
        <f>AND(Price!L469=Trendlines!Q469,Price!L469=ZigZag!K469,Price!L469=Dual_Tema!J469,Price!L469=Pinbar!I469,Price!L469=SSA!J469)</f>
        <v>1</v>
      </c>
      <c r="C469" t="str">
        <f>Price!B469</f>
        <v>XAUUSD</v>
      </c>
      <c r="D469" t="b">
        <f>AND(Price!B469=Trendlines!B469,Price!B469=ZigZag!B469,Price!B469=Dual_Tema!B469,Price!B469=Pinbar!B469,Price!B469=SSA!B469)</f>
        <v>1</v>
      </c>
      <c r="E469" t="str">
        <f>Price!C469</f>
        <v>M5</v>
      </c>
      <c r="F469" t="b">
        <f>AND(Price!C469=Trendlines!C469,Price!C469=ZigZag!C469,Price!C469=Dual_Tema!C469,Price!C469=Pinbar!C469,Price!C469=SSA!C469)</f>
        <v>1</v>
      </c>
      <c r="G469">
        <f>Price!D469</f>
        <v>5194.7299999999996</v>
      </c>
      <c r="H469" t="b">
        <f>AND(Price!D469=Trendlines!D469,Price!D469=ZigZag!D469,Price!D469=Pinbar!D469,Price!D469=SSA!D469)</f>
        <v>1</v>
      </c>
      <c r="J469" t="b">
        <f t="shared" si="7"/>
        <v>1</v>
      </c>
    </row>
    <row r="470" spans="1:10" x14ac:dyDescent="0.55000000000000004">
      <c r="A470">
        <f>Price!L470</f>
        <v>1772172600</v>
      </c>
      <c r="B470" t="b">
        <f>AND(Price!L470=Trendlines!Q470,Price!L470=ZigZag!K470,Price!L470=Dual_Tema!J470,Price!L470=Pinbar!I470,Price!L470=SSA!J470)</f>
        <v>1</v>
      </c>
      <c r="C470" t="str">
        <f>Price!B470</f>
        <v>XAUUSD</v>
      </c>
      <c r="D470" t="b">
        <f>AND(Price!B470=Trendlines!B470,Price!B470=ZigZag!B470,Price!B470=Dual_Tema!B470,Price!B470=Pinbar!B470,Price!B470=SSA!B470)</f>
        <v>1</v>
      </c>
      <c r="E470" t="str">
        <f>Price!C470</f>
        <v>M5</v>
      </c>
      <c r="F470" t="b">
        <f>AND(Price!C470=Trendlines!C470,Price!C470=ZigZag!C470,Price!C470=Dual_Tema!C470,Price!C470=Pinbar!C470,Price!C470=SSA!C470)</f>
        <v>1</v>
      </c>
      <c r="G470">
        <f>Price!D470</f>
        <v>5197.1400000000003</v>
      </c>
      <c r="H470" t="b">
        <f>AND(Price!D470=Trendlines!D470,Price!D470=ZigZag!D470,Price!D470=Pinbar!D470,Price!D470=SSA!D470)</f>
        <v>1</v>
      </c>
      <c r="J470" t="b">
        <f t="shared" si="7"/>
        <v>1</v>
      </c>
    </row>
    <row r="471" spans="1:10" x14ac:dyDescent="0.55000000000000004">
      <c r="A471">
        <f>Price!L471</f>
        <v>1772172900</v>
      </c>
      <c r="B471" t="b">
        <f>AND(Price!L471=Trendlines!Q471,Price!L471=ZigZag!K471,Price!L471=Dual_Tema!J471,Price!L471=Pinbar!I471,Price!L471=SSA!J471)</f>
        <v>1</v>
      </c>
      <c r="C471" t="str">
        <f>Price!B471</f>
        <v>XAUUSD</v>
      </c>
      <c r="D471" t="b">
        <f>AND(Price!B471=Trendlines!B471,Price!B471=ZigZag!B471,Price!B471=Dual_Tema!B471,Price!B471=Pinbar!B471,Price!B471=SSA!B471)</f>
        <v>1</v>
      </c>
      <c r="E471" t="str">
        <f>Price!C471</f>
        <v>M5</v>
      </c>
      <c r="F471" t="b">
        <f>AND(Price!C471=Trendlines!C471,Price!C471=ZigZag!C471,Price!C471=Dual_Tema!C471,Price!C471=Pinbar!C471,Price!C471=SSA!C471)</f>
        <v>1</v>
      </c>
      <c r="G471">
        <f>Price!D471</f>
        <v>5195.58</v>
      </c>
      <c r="H471" t="b">
        <f>AND(Price!D471=Trendlines!D471,Price!D471=ZigZag!D471,Price!D471=Pinbar!D471,Price!D471=SSA!D471)</f>
        <v>1</v>
      </c>
      <c r="J471" t="b">
        <f t="shared" si="7"/>
        <v>1</v>
      </c>
    </row>
    <row r="472" spans="1:10" x14ac:dyDescent="0.55000000000000004">
      <c r="A472">
        <f>Price!L472</f>
        <v>1772173200</v>
      </c>
      <c r="B472" t="b">
        <f>AND(Price!L472=Trendlines!Q472,Price!L472=ZigZag!K472,Price!L472=Dual_Tema!J472,Price!L472=Pinbar!I472,Price!L472=SSA!J472)</f>
        <v>1</v>
      </c>
      <c r="C472" t="str">
        <f>Price!B472</f>
        <v>XAUUSD</v>
      </c>
      <c r="D472" t="b">
        <f>AND(Price!B472=Trendlines!B472,Price!B472=ZigZag!B472,Price!B472=Dual_Tema!B472,Price!B472=Pinbar!B472,Price!B472=SSA!B472)</f>
        <v>1</v>
      </c>
      <c r="E472" t="str">
        <f>Price!C472</f>
        <v>M5</v>
      </c>
      <c r="F472" t="b">
        <f>AND(Price!C472=Trendlines!C472,Price!C472=ZigZag!C472,Price!C472=Dual_Tema!C472,Price!C472=Pinbar!C472,Price!C472=SSA!C472)</f>
        <v>1</v>
      </c>
      <c r="G472">
        <f>Price!D472</f>
        <v>5195</v>
      </c>
      <c r="H472" t="b">
        <f>AND(Price!D472=Trendlines!D472,Price!D472=ZigZag!D472,Price!D472=Pinbar!D472,Price!D472=SSA!D472)</f>
        <v>1</v>
      </c>
      <c r="J472" t="b">
        <f t="shared" si="7"/>
        <v>1</v>
      </c>
    </row>
    <row r="473" spans="1:10" x14ac:dyDescent="0.55000000000000004">
      <c r="A473">
        <f>Price!L473</f>
        <v>1772173500</v>
      </c>
      <c r="B473" t="b">
        <f>AND(Price!L473=Trendlines!Q473,Price!L473=ZigZag!K473,Price!L473=Dual_Tema!J473,Price!L473=Pinbar!I473,Price!L473=SSA!J473)</f>
        <v>1</v>
      </c>
      <c r="C473" t="str">
        <f>Price!B473</f>
        <v>XAUUSD</v>
      </c>
      <c r="D473" t="b">
        <f>AND(Price!B473=Trendlines!B473,Price!B473=ZigZag!B473,Price!B473=Dual_Tema!B473,Price!B473=Pinbar!B473,Price!B473=SSA!B473)</f>
        <v>1</v>
      </c>
      <c r="E473" t="str">
        <f>Price!C473</f>
        <v>M5</v>
      </c>
      <c r="F473" t="b">
        <f>AND(Price!C473=Trendlines!C473,Price!C473=ZigZag!C473,Price!C473=Dual_Tema!C473,Price!C473=Pinbar!C473,Price!C473=SSA!C473)</f>
        <v>1</v>
      </c>
      <c r="G473">
        <f>Price!D473</f>
        <v>5193.22</v>
      </c>
      <c r="H473" t="b">
        <f>AND(Price!D473=Trendlines!D473,Price!D473=ZigZag!D473,Price!D473=Pinbar!D473,Price!D473=SSA!D473)</f>
        <v>1</v>
      </c>
      <c r="J473" t="b">
        <f t="shared" si="7"/>
        <v>1</v>
      </c>
    </row>
    <row r="474" spans="1:10" x14ac:dyDescent="0.55000000000000004">
      <c r="A474">
        <f>Price!L474</f>
        <v>1772173800</v>
      </c>
      <c r="B474" t="b">
        <f>AND(Price!L474=Trendlines!Q474,Price!L474=ZigZag!K474,Price!L474=Dual_Tema!J474,Price!L474=Pinbar!I474,Price!L474=SSA!J474)</f>
        <v>1</v>
      </c>
      <c r="C474" t="str">
        <f>Price!B474</f>
        <v>XAUUSD</v>
      </c>
      <c r="D474" t="b">
        <f>AND(Price!B474=Trendlines!B474,Price!B474=ZigZag!B474,Price!B474=Dual_Tema!B474,Price!B474=Pinbar!B474,Price!B474=SSA!B474)</f>
        <v>1</v>
      </c>
      <c r="E474" t="str">
        <f>Price!C474</f>
        <v>M5</v>
      </c>
      <c r="F474" t="b">
        <f>AND(Price!C474=Trendlines!C474,Price!C474=ZigZag!C474,Price!C474=Dual_Tema!C474,Price!C474=Pinbar!C474,Price!C474=SSA!C474)</f>
        <v>1</v>
      </c>
      <c r="G474">
        <f>Price!D474</f>
        <v>5192.34</v>
      </c>
      <c r="H474" t="b">
        <f>AND(Price!D474=Trendlines!D474,Price!D474=ZigZag!D474,Price!D474=Pinbar!D474,Price!D474=SSA!D474)</f>
        <v>1</v>
      </c>
      <c r="J474" t="b">
        <f t="shared" si="7"/>
        <v>1</v>
      </c>
    </row>
    <row r="475" spans="1:10" x14ac:dyDescent="0.55000000000000004">
      <c r="A475">
        <f>Price!L475</f>
        <v>1772174100</v>
      </c>
      <c r="B475" t="b">
        <f>AND(Price!L475=Trendlines!Q475,Price!L475=ZigZag!K475,Price!L475=Dual_Tema!J475,Price!L475=Pinbar!I475,Price!L475=SSA!J475)</f>
        <v>1</v>
      </c>
      <c r="C475" t="str">
        <f>Price!B475</f>
        <v>XAUUSD</v>
      </c>
      <c r="D475" t="b">
        <f>AND(Price!B475=Trendlines!B475,Price!B475=ZigZag!B475,Price!B475=Dual_Tema!B475,Price!B475=Pinbar!B475,Price!B475=SSA!B475)</f>
        <v>1</v>
      </c>
      <c r="E475" t="str">
        <f>Price!C475</f>
        <v>M5</v>
      </c>
      <c r="F475" t="b">
        <f>AND(Price!C475=Trendlines!C475,Price!C475=ZigZag!C475,Price!C475=Dual_Tema!C475,Price!C475=Pinbar!C475,Price!C475=SSA!C475)</f>
        <v>1</v>
      </c>
      <c r="G475">
        <f>Price!D475</f>
        <v>5194.18</v>
      </c>
      <c r="H475" t="b">
        <f>AND(Price!D475=Trendlines!D475,Price!D475=ZigZag!D475,Price!D475=Pinbar!D475,Price!D475=SSA!D475)</f>
        <v>1</v>
      </c>
      <c r="J475" t="b">
        <f t="shared" si="7"/>
        <v>1</v>
      </c>
    </row>
    <row r="476" spans="1:10" x14ac:dyDescent="0.55000000000000004">
      <c r="A476">
        <f>Price!L476</f>
        <v>1772174400</v>
      </c>
      <c r="B476" t="b">
        <f>AND(Price!L476=Trendlines!Q476,Price!L476=ZigZag!K476,Price!L476=Dual_Tema!J476,Price!L476=Pinbar!I476,Price!L476=SSA!J476)</f>
        <v>1</v>
      </c>
      <c r="C476" t="str">
        <f>Price!B476</f>
        <v>XAUUSD</v>
      </c>
      <c r="D476" t="b">
        <f>AND(Price!B476=Trendlines!B476,Price!B476=ZigZag!B476,Price!B476=Dual_Tema!B476,Price!B476=Pinbar!B476,Price!B476=SSA!B476)</f>
        <v>1</v>
      </c>
      <c r="E476" t="str">
        <f>Price!C476</f>
        <v>M5</v>
      </c>
      <c r="F476" t="b">
        <f>AND(Price!C476=Trendlines!C476,Price!C476=ZigZag!C476,Price!C476=Dual_Tema!C476,Price!C476=Pinbar!C476,Price!C476=SSA!C476)</f>
        <v>1</v>
      </c>
      <c r="G476">
        <f>Price!D476</f>
        <v>5193.45</v>
      </c>
      <c r="H476" t="b">
        <f>AND(Price!D476=Trendlines!D476,Price!D476=ZigZag!D476,Price!D476=Pinbar!D476,Price!D476=SSA!D476)</f>
        <v>1</v>
      </c>
      <c r="J476" t="b">
        <f t="shared" si="7"/>
        <v>1</v>
      </c>
    </row>
    <row r="477" spans="1:10" x14ac:dyDescent="0.55000000000000004">
      <c r="A477">
        <f>Price!L477</f>
        <v>1772174700</v>
      </c>
      <c r="B477" t="b">
        <f>AND(Price!L477=Trendlines!Q477,Price!L477=ZigZag!K477,Price!L477=Dual_Tema!J477,Price!L477=Pinbar!I477,Price!L477=SSA!J477)</f>
        <v>1</v>
      </c>
      <c r="C477" t="str">
        <f>Price!B477</f>
        <v>XAUUSD</v>
      </c>
      <c r="D477" t="b">
        <f>AND(Price!B477=Trendlines!B477,Price!B477=ZigZag!B477,Price!B477=Dual_Tema!B477,Price!B477=Pinbar!B477,Price!B477=SSA!B477)</f>
        <v>1</v>
      </c>
      <c r="E477" t="str">
        <f>Price!C477</f>
        <v>M5</v>
      </c>
      <c r="F477" t="b">
        <f>AND(Price!C477=Trendlines!C477,Price!C477=ZigZag!C477,Price!C477=Dual_Tema!C477,Price!C477=Pinbar!C477,Price!C477=SSA!C477)</f>
        <v>1</v>
      </c>
      <c r="G477">
        <f>Price!D477</f>
        <v>5191.8900000000003</v>
      </c>
      <c r="H477" t="b">
        <f>AND(Price!D477=Trendlines!D477,Price!D477=ZigZag!D477,Price!D477=Pinbar!D477,Price!D477=SSA!D477)</f>
        <v>1</v>
      </c>
      <c r="J477" t="b">
        <f t="shared" si="7"/>
        <v>1</v>
      </c>
    </row>
    <row r="478" spans="1:10" x14ac:dyDescent="0.55000000000000004">
      <c r="A478">
        <f>Price!L478</f>
        <v>1772175000</v>
      </c>
      <c r="B478" t="b">
        <f>AND(Price!L478=Trendlines!Q478,Price!L478=ZigZag!K478,Price!L478=Dual_Tema!J478,Price!L478=Pinbar!I478,Price!L478=SSA!J478)</f>
        <v>1</v>
      </c>
      <c r="C478" t="str">
        <f>Price!B478</f>
        <v>XAUUSD</v>
      </c>
      <c r="D478" t="b">
        <f>AND(Price!B478=Trendlines!B478,Price!B478=ZigZag!B478,Price!B478=Dual_Tema!B478,Price!B478=Pinbar!B478,Price!B478=SSA!B478)</f>
        <v>1</v>
      </c>
      <c r="E478" t="str">
        <f>Price!C478</f>
        <v>M5</v>
      </c>
      <c r="F478" t="b">
        <f>AND(Price!C478=Trendlines!C478,Price!C478=ZigZag!C478,Price!C478=Dual_Tema!C478,Price!C478=Pinbar!C478,Price!C478=SSA!C478)</f>
        <v>1</v>
      </c>
      <c r="G478">
        <f>Price!D478</f>
        <v>5188.8500000000004</v>
      </c>
      <c r="H478" t="b">
        <f>AND(Price!D478=Trendlines!D478,Price!D478=ZigZag!D478,Price!D478=Pinbar!D478,Price!D478=SSA!D478)</f>
        <v>1</v>
      </c>
      <c r="J478" t="b">
        <f t="shared" si="7"/>
        <v>1</v>
      </c>
    </row>
    <row r="479" spans="1:10" x14ac:dyDescent="0.55000000000000004">
      <c r="A479">
        <f>Price!L479</f>
        <v>1772175300</v>
      </c>
      <c r="B479" t="b">
        <f>AND(Price!L479=Trendlines!Q479,Price!L479=ZigZag!K479,Price!L479=Dual_Tema!J479,Price!L479=Pinbar!I479,Price!L479=SSA!J479)</f>
        <v>1</v>
      </c>
      <c r="C479" t="str">
        <f>Price!B479</f>
        <v>XAUUSD</v>
      </c>
      <c r="D479" t="b">
        <f>AND(Price!B479=Trendlines!B479,Price!B479=ZigZag!B479,Price!B479=Dual_Tema!B479,Price!B479=Pinbar!B479,Price!B479=SSA!B479)</f>
        <v>1</v>
      </c>
      <c r="E479" t="str">
        <f>Price!C479</f>
        <v>M5</v>
      </c>
      <c r="F479" t="b">
        <f>AND(Price!C479=Trendlines!C479,Price!C479=ZigZag!C479,Price!C479=Dual_Tema!C479,Price!C479=Pinbar!C479,Price!C479=SSA!C479)</f>
        <v>1</v>
      </c>
      <c r="G479">
        <f>Price!D479</f>
        <v>5185.71</v>
      </c>
      <c r="H479" t="b">
        <f>AND(Price!D479=Trendlines!D479,Price!D479=ZigZag!D479,Price!D479=Pinbar!D479,Price!D479=SSA!D479)</f>
        <v>1</v>
      </c>
      <c r="J479" t="b">
        <f t="shared" si="7"/>
        <v>1</v>
      </c>
    </row>
    <row r="480" spans="1:10" x14ac:dyDescent="0.55000000000000004">
      <c r="A480">
        <f>Price!L480</f>
        <v>1772175600</v>
      </c>
      <c r="B480" t="b">
        <f>AND(Price!L480=Trendlines!Q480,Price!L480=ZigZag!K480,Price!L480=Dual_Tema!J480,Price!L480=Pinbar!I480,Price!L480=SSA!J480)</f>
        <v>1</v>
      </c>
      <c r="C480" t="str">
        <f>Price!B480</f>
        <v>XAUUSD</v>
      </c>
      <c r="D480" t="b">
        <f>AND(Price!B480=Trendlines!B480,Price!B480=ZigZag!B480,Price!B480=Dual_Tema!B480,Price!B480=Pinbar!B480,Price!B480=SSA!B480)</f>
        <v>1</v>
      </c>
      <c r="E480" t="str">
        <f>Price!C480</f>
        <v>M5</v>
      </c>
      <c r="F480" t="b">
        <f>AND(Price!C480=Trendlines!C480,Price!C480=ZigZag!C480,Price!C480=Dual_Tema!C480,Price!C480=Pinbar!C480,Price!C480=SSA!C480)</f>
        <v>1</v>
      </c>
      <c r="G480">
        <f>Price!D480</f>
        <v>5185.28</v>
      </c>
      <c r="H480" t="b">
        <f>AND(Price!D480=Trendlines!D480,Price!D480=ZigZag!D480,Price!D480=Pinbar!D480,Price!D480=SSA!D480)</f>
        <v>1</v>
      </c>
      <c r="J480" t="b">
        <f t="shared" si="7"/>
        <v>1</v>
      </c>
    </row>
    <row r="481" spans="1:10" x14ac:dyDescent="0.55000000000000004">
      <c r="A481">
        <f>Price!L481</f>
        <v>1772175900</v>
      </c>
      <c r="B481" t="b">
        <f>AND(Price!L481=Trendlines!Q481,Price!L481=ZigZag!K481,Price!L481=Dual_Tema!J481,Price!L481=Pinbar!I481,Price!L481=SSA!J481)</f>
        <v>1</v>
      </c>
      <c r="C481" t="str">
        <f>Price!B481</f>
        <v>XAUUSD</v>
      </c>
      <c r="D481" t="b">
        <f>AND(Price!B481=Trendlines!B481,Price!B481=ZigZag!B481,Price!B481=Dual_Tema!B481,Price!B481=Pinbar!B481,Price!B481=SSA!B481)</f>
        <v>1</v>
      </c>
      <c r="E481" t="str">
        <f>Price!C481</f>
        <v>M5</v>
      </c>
      <c r="F481" t="b">
        <f>AND(Price!C481=Trendlines!C481,Price!C481=ZigZag!C481,Price!C481=Dual_Tema!C481,Price!C481=Pinbar!C481,Price!C481=SSA!C481)</f>
        <v>1</v>
      </c>
      <c r="G481">
        <f>Price!D481</f>
        <v>5187.16</v>
      </c>
      <c r="H481" t="b">
        <f>AND(Price!D481=Trendlines!D481,Price!D481=ZigZag!D481,Price!D481=Pinbar!D481,Price!D481=SSA!D481)</f>
        <v>1</v>
      </c>
      <c r="J481" t="b">
        <f t="shared" si="7"/>
        <v>1</v>
      </c>
    </row>
    <row r="482" spans="1:10" x14ac:dyDescent="0.55000000000000004">
      <c r="A482">
        <f>Price!L482</f>
        <v>1772176200</v>
      </c>
      <c r="B482" t="b">
        <f>AND(Price!L482=Trendlines!Q482,Price!L482=ZigZag!K482,Price!L482=Dual_Tema!J482,Price!L482=Pinbar!I482,Price!L482=SSA!J482)</f>
        <v>1</v>
      </c>
      <c r="C482" t="str">
        <f>Price!B482</f>
        <v>XAUUSD</v>
      </c>
      <c r="D482" t="b">
        <f>AND(Price!B482=Trendlines!B482,Price!B482=ZigZag!B482,Price!B482=Dual_Tema!B482,Price!B482=Pinbar!B482,Price!B482=SSA!B482)</f>
        <v>1</v>
      </c>
      <c r="E482" t="str">
        <f>Price!C482</f>
        <v>M5</v>
      </c>
      <c r="F482" t="b">
        <f>AND(Price!C482=Trendlines!C482,Price!C482=ZigZag!C482,Price!C482=Dual_Tema!C482,Price!C482=Pinbar!C482,Price!C482=SSA!C482)</f>
        <v>1</v>
      </c>
      <c r="G482">
        <f>Price!D482</f>
        <v>5181.7</v>
      </c>
      <c r="H482" t="b">
        <f>AND(Price!D482=Trendlines!D482,Price!D482=ZigZag!D482,Price!D482=Pinbar!D482,Price!D482=SSA!D482)</f>
        <v>1</v>
      </c>
      <c r="J482" t="b">
        <f t="shared" si="7"/>
        <v>1</v>
      </c>
    </row>
    <row r="483" spans="1:10" x14ac:dyDescent="0.55000000000000004">
      <c r="A483">
        <f>Price!L483</f>
        <v>1772176500</v>
      </c>
      <c r="B483" t="b">
        <f>AND(Price!L483=Trendlines!Q483,Price!L483=ZigZag!K483,Price!L483=Dual_Tema!J483,Price!L483=Pinbar!I483,Price!L483=SSA!J483)</f>
        <v>1</v>
      </c>
      <c r="C483" t="str">
        <f>Price!B483</f>
        <v>XAUUSD</v>
      </c>
      <c r="D483" t="b">
        <f>AND(Price!B483=Trendlines!B483,Price!B483=ZigZag!B483,Price!B483=Dual_Tema!B483,Price!B483=Pinbar!B483,Price!B483=SSA!B483)</f>
        <v>1</v>
      </c>
      <c r="E483" t="str">
        <f>Price!C483</f>
        <v>M5</v>
      </c>
      <c r="F483" t="b">
        <f>AND(Price!C483=Trendlines!C483,Price!C483=ZigZag!C483,Price!C483=Dual_Tema!C483,Price!C483=Pinbar!C483,Price!C483=SSA!C483)</f>
        <v>1</v>
      </c>
      <c r="G483">
        <f>Price!D483</f>
        <v>5177.62</v>
      </c>
      <c r="H483" t="b">
        <f>AND(Price!D483=Trendlines!D483,Price!D483=ZigZag!D483,Price!D483=Pinbar!D483,Price!D483=SSA!D483)</f>
        <v>1</v>
      </c>
      <c r="J483" t="b">
        <f t="shared" si="7"/>
        <v>1</v>
      </c>
    </row>
    <row r="484" spans="1:10" x14ac:dyDescent="0.55000000000000004">
      <c r="A484">
        <f>Price!L484</f>
        <v>1772176800</v>
      </c>
      <c r="B484" t="b">
        <f>AND(Price!L484=Trendlines!Q484,Price!L484=ZigZag!K484,Price!L484=Dual_Tema!J484,Price!L484=Pinbar!I484,Price!L484=SSA!J484)</f>
        <v>1</v>
      </c>
      <c r="C484" t="str">
        <f>Price!B484</f>
        <v>XAUUSD</v>
      </c>
      <c r="D484" t="b">
        <f>AND(Price!B484=Trendlines!B484,Price!B484=ZigZag!B484,Price!B484=Dual_Tema!B484,Price!B484=Pinbar!B484,Price!B484=SSA!B484)</f>
        <v>1</v>
      </c>
      <c r="E484" t="str">
        <f>Price!C484</f>
        <v>M5</v>
      </c>
      <c r="F484" t="b">
        <f>AND(Price!C484=Trendlines!C484,Price!C484=ZigZag!C484,Price!C484=Dual_Tema!C484,Price!C484=Pinbar!C484,Price!C484=SSA!C484)</f>
        <v>1</v>
      </c>
      <c r="G484">
        <f>Price!D484</f>
        <v>5182.82</v>
      </c>
      <c r="H484" t="b">
        <f>AND(Price!D484=Trendlines!D484,Price!D484=ZigZag!D484,Price!D484=Pinbar!D484,Price!D484=SSA!D484)</f>
        <v>1</v>
      </c>
      <c r="J484" t="b">
        <f t="shared" si="7"/>
        <v>1</v>
      </c>
    </row>
    <row r="485" spans="1:10" x14ac:dyDescent="0.55000000000000004">
      <c r="A485">
        <f>Price!L485</f>
        <v>1772177100</v>
      </c>
      <c r="B485" t="b">
        <f>AND(Price!L485=Trendlines!Q485,Price!L485=ZigZag!K485,Price!L485=Dual_Tema!J485,Price!L485=Pinbar!I485,Price!L485=SSA!J485)</f>
        <v>1</v>
      </c>
      <c r="C485" t="str">
        <f>Price!B485</f>
        <v>XAUUSD</v>
      </c>
      <c r="D485" t="b">
        <f>AND(Price!B485=Trendlines!B485,Price!B485=ZigZag!B485,Price!B485=Dual_Tema!B485,Price!B485=Pinbar!B485,Price!B485=SSA!B485)</f>
        <v>1</v>
      </c>
      <c r="E485" t="str">
        <f>Price!C485</f>
        <v>M5</v>
      </c>
      <c r="F485" t="b">
        <f>AND(Price!C485=Trendlines!C485,Price!C485=ZigZag!C485,Price!C485=Dual_Tema!C485,Price!C485=Pinbar!C485,Price!C485=SSA!C485)</f>
        <v>1</v>
      </c>
      <c r="G485">
        <f>Price!D485</f>
        <v>5178.6400000000003</v>
      </c>
      <c r="H485" t="b">
        <f>AND(Price!D485=Trendlines!D485,Price!D485=ZigZag!D485,Price!D485=Pinbar!D485,Price!D485=SSA!D485)</f>
        <v>1</v>
      </c>
      <c r="J485" t="b">
        <f t="shared" si="7"/>
        <v>1</v>
      </c>
    </row>
    <row r="486" spans="1:10" x14ac:dyDescent="0.55000000000000004">
      <c r="A486">
        <f>Price!L486</f>
        <v>1772177400</v>
      </c>
      <c r="B486" t="b">
        <f>AND(Price!L486=Trendlines!Q486,Price!L486=ZigZag!K486,Price!L486=Dual_Tema!J486,Price!L486=Pinbar!I486,Price!L486=SSA!J486)</f>
        <v>1</v>
      </c>
      <c r="C486" t="str">
        <f>Price!B486</f>
        <v>XAUUSD</v>
      </c>
      <c r="D486" t="b">
        <f>AND(Price!B486=Trendlines!B486,Price!B486=ZigZag!B486,Price!B486=Dual_Tema!B486,Price!B486=Pinbar!B486,Price!B486=SSA!B486)</f>
        <v>1</v>
      </c>
      <c r="E486" t="str">
        <f>Price!C486</f>
        <v>M5</v>
      </c>
      <c r="F486" t="b">
        <f>AND(Price!C486=Trendlines!C486,Price!C486=ZigZag!C486,Price!C486=Dual_Tema!C486,Price!C486=Pinbar!C486,Price!C486=SSA!C486)</f>
        <v>1</v>
      </c>
      <c r="G486">
        <f>Price!D486</f>
        <v>5180.1899999999996</v>
      </c>
      <c r="H486" t="b">
        <f>AND(Price!D486=Trendlines!D486,Price!D486=ZigZag!D486,Price!D486=Pinbar!D486,Price!D486=SSA!D486)</f>
        <v>1</v>
      </c>
      <c r="J486" t="b">
        <f t="shared" si="7"/>
        <v>1</v>
      </c>
    </row>
    <row r="487" spans="1:10" x14ac:dyDescent="0.55000000000000004">
      <c r="A487">
        <f>Price!L487</f>
        <v>1772177700</v>
      </c>
      <c r="B487" t="b">
        <f>AND(Price!L487=Trendlines!Q487,Price!L487=ZigZag!K487,Price!L487=Dual_Tema!J487,Price!L487=Pinbar!I487,Price!L487=SSA!J487)</f>
        <v>1</v>
      </c>
      <c r="C487" t="str">
        <f>Price!B487</f>
        <v>XAUUSD</v>
      </c>
      <c r="D487" t="b">
        <f>AND(Price!B487=Trendlines!B487,Price!B487=ZigZag!B487,Price!B487=Dual_Tema!B487,Price!B487=Pinbar!B487,Price!B487=SSA!B487)</f>
        <v>1</v>
      </c>
      <c r="E487" t="str">
        <f>Price!C487</f>
        <v>M5</v>
      </c>
      <c r="F487" t="b">
        <f>AND(Price!C487=Trendlines!C487,Price!C487=ZigZag!C487,Price!C487=Dual_Tema!C487,Price!C487=Pinbar!C487,Price!C487=SSA!C487)</f>
        <v>1</v>
      </c>
      <c r="G487">
        <f>Price!D487</f>
        <v>5182.7</v>
      </c>
      <c r="H487" t="b">
        <f>AND(Price!D487=Trendlines!D487,Price!D487=ZigZag!D487,Price!D487=Pinbar!D487,Price!D487=SSA!D487)</f>
        <v>1</v>
      </c>
      <c r="J487" t="b">
        <f t="shared" si="7"/>
        <v>1</v>
      </c>
    </row>
    <row r="488" spans="1:10" x14ac:dyDescent="0.55000000000000004">
      <c r="A488">
        <f>Price!L488</f>
        <v>1772178000</v>
      </c>
      <c r="B488" t="b">
        <f>AND(Price!L488=Trendlines!Q488,Price!L488=ZigZag!K488,Price!L488=Dual_Tema!J488,Price!L488=Pinbar!I488,Price!L488=SSA!J488)</f>
        <v>1</v>
      </c>
      <c r="C488" t="str">
        <f>Price!B488</f>
        <v>XAUUSD</v>
      </c>
      <c r="D488" t="b">
        <f>AND(Price!B488=Trendlines!B488,Price!B488=ZigZag!B488,Price!B488=Dual_Tema!B488,Price!B488=Pinbar!B488,Price!B488=SSA!B488)</f>
        <v>1</v>
      </c>
      <c r="E488" t="str">
        <f>Price!C488</f>
        <v>M5</v>
      </c>
      <c r="F488" t="b">
        <f>AND(Price!C488=Trendlines!C488,Price!C488=ZigZag!C488,Price!C488=Dual_Tema!C488,Price!C488=Pinbar!C488,Price!C488=SSA!C488)</f>
        <v>1</v>
      </c>
      <c r="G488">
        <f>Price!D488</f>
        <v>5180.5200000000004</v>
      </c>
      <c r="H488" t="b">
        <f>AND(Price!D488=Trendlines!D488,Price!D488=ZigZag!D488,Price!D488=Pinbar!D488,Price!D488=SSA!D488)</f>
        <v>1</v>
      </c>
      <c r="J488" t="b">
        <f t="shared" si="7"/>
        <v>1</v>
      </c>
    </row>
    <row r="489" spans="1:10" x14ac:dyDescent="0.55000000000000004">
      <c r="A489">
        <f>Price!L489</f>
        <v>1772178300</v>
      </c>
      <c r="B489" t="b">
        <f>AND(Price!L489=Trendlines!Q489,Price!L489=ZigZag!K489,Price!L489=Dual_Tema!J489,Price!L489=Pinbar!I489,Price!L489=SSA!J489)</f>
        <v>1</v>
      </c>
      <c r="C489" t="str">
        <f>Price!B489</f>
        <v>XAUUSD</v>
      </c>
      <c r="D489" t="b">
        <f>AND(Price!B489=Trendlines!B489,Price!B489=ZigZag!B489,Price!B489=Dual_Tema!B489,Price!B489=Pinbar!B489,Price!B489=SSA!B489)</f>
        <v>1</v>
      </c>
      <c r="E489" t="str">
        <f>Price!C489</f>
        <v>M5</v>
      </c>
      <c r="F489" t="b">
        <f>AND(Price!C489=Trendlines!C489,Price!C489=ZigZag!C489,Price!C489=Dual_Tema!C489,Price!C489=Pinbar!C489,Price!C489=SSA!C489)</f>
        <v>1</v>
      </c>
      <c r="G489">
        <f>Price!D489</f>
        <v>5181.24</v>
      </c>
      <c r="H489" t="b">
        <f>AND(Price!D489=Trendlines!D489,Price!D489=ZigZag!D489,Price!D489=Pinbar!D489,Price!D489=SSA!D489)</f>
        <v>1</v>
      </c>
      <c r="J489" t="b">
        <f t="shared" si="7"/>
        <v>1</v>
      </c>
    </row>
    <row r="490" spans="1:10" x14ac:dyDescent="0.55000000000000004">
      <c r="A490">
        <f>Price!L490</f>
        <v>1772178600</v>
      </c>
      <c r="B490" t="b">
        <f>AND(Price!L490=Trendlines!Q490,Price!L490=ZigZag!K490,Price!L490=Dual_Tema!J490,Price!L490=Pinbar!I490,Price!L490=SSA!J490)</f>
        <v>1</v>
      </c>
      <c r="C490" t="str">
        <f>Price!B490</f>
        <v>XAUUSD</v>
      </c>
      <c r="D490" t="b">
        <f>AND(Price!B490=Trendlines!B490,Price!B490=ZigZag!B490,Price!B490=Dual_Tema!B490,Price!B490=Pinbar!B490,Price!B490=SSA!B490)</f>
        <v>1</v>
      </c>
      <c r="E490" t="str">
        <f>Price!C490</f>
        <v>M5</v>
      </c>
      <c r="F490" t="b">
        <f>AND(Price!C490=Trendlines!C490,Price!C490=ZigZag!C490,Price!C490=Dual_Tema!C490,Price!C490=Pinbar!C490,Price!C490=SSA!C490)</f>
        <v>1</v>
      </c>
      <c r="G490">
        <f>Price!D490</f>
        <v>5179.6499999999996</v>
      </c>
      <c r="H490" t="b">
        <f>AND(Price!D490=Trendlines!D490,Price!D490=ZigZag!D490,Price!D490=Pinbar!D490,Price!D490=SSA!D490)</f>
        <v>1</v>
      </c>
      <c r="J490" t="b">
        <f t="shared" si="7"/>
        <v>1</v>
      </c>
    </row>
    <row r="491" spans="1:10" x14ac:dyDescent="0.55000000000000004">
      <c r="A491">
        <f>Price!L491</f>
        <v>1772178900</v>
      </c>
      <c r="B491" t="b">
        <f>AND(Price!L491=Trendlines!Q491,Price!L491=ZigZag!K491,Price!L491=Dual_Tema!J491,Price!L491=Pinbar!I491,Price!L491=SSA!J491)</f>
        <v>1</v>
      </c>
      <c r="C491" t="str">
        <f>Price!B491</f>
        <v>XAUUSD</v>
      </c>
      <c r="D491" t="b">
        <f>AND(Price!B491=Trendlines!B491,Price!B491=ZigZag!B491,Price!B491=Dual_Tema!B491,Price!B491=Pinbar!B491,Price!B491=SSA!B491)</f>
        <v>1</v>
      </c>
      <c r="E491" t="str">
        <f>Price!C491</f>
        <v>M5</v>
      </c>
      <c r="F491" t="b">
        <f>AND(Price!C491=Trendlines!C491,Price!C491=ZigZag!C491,Price!C491=Dual_Tema!C491,Price!C491=Pinbar!C491,Price!C491=SSA!C491)</f>
        <v>1</v>
      </c>
      <c r="G491">
        <f>Price!D491</f>
        <v>5176.1000000000004</v>
      </c>
      <c r="H491" t="b">
        <f>AND(Price!D491=Trendlines!D491,Price!D491=ZigZag!D491,Price!D491=Pinbar!D491,Price!D491=SSA!D491)</f>
        <v>1</v>
      </c>
      <c r="J491" t="b">
        <f t="shared" si="7"/>
        <v>1</v>
      </c>
    </row>
    <row r="492" spans="1:10" x14ac:dyDescent="0.55000000000000004">
      <c r="A492">
        <f>Price!L492</f>
        <v>1772179200</v>
      </c>
      <c r="B492" t="b">
        <f>AND(Price!L492=Trendlines!Q492,Price!L492=ZigZag!K492,Price!L492=Dual_Tema!J492,Price!L492=Pinbar!I492,Price!L492=SSA!J492)</f>
        <v>1</v>
      </c>
      <c r="C492" t="str">
        <f>Price!B492</f>
        <v>XAUUSD</v>
      </c>
      <c r="D492" t="b">
        <f>AND(Price!B492=Trendlines!B492,Price!B492=ZigZag!B492,Price!B492=Dual_Tema!B492,Price!B492=Pinbar!B492,Price!B492=SSA!B492)</f>
        <v>1</v>
      </c>
      <c r="E492" t="str">
        <f>Price!C492</f>
        <v>M5</v>
      </c>
      <c r="F492" t="b">
        <f>AND(Price!C492=Trendlines!C492,Price!C492=ZigZag!C492,Price!C492=Dual_Tema!C492,Price!C492=Pinbar!C492,Price!C492=SSA!C492)</f>
        <v>1</v>
      </c>
      <c r="G492">
        <f>Price!D492</f>
        <v>5180.66</v>
      </c>
      <c r="H492" t="b">
        <f>AND(Price!D492=Trendlines!D492,Price!D492=ZigZag!D492,Price!D492=Pinbar!D492,Price!D492=SSA!D492)</f>
        <v>1</v>
      </c>
      <c r="J492" t="b">
        <f t="shared" si="7"/>
        <v>1</v>
      </c>
    </row>
    <row r="493" spans="1:10" x14ac:dyDescent="0.55000000000000004">
      <c r="A493">
        <f>Price!L493</f>
        <v>1772179500</v>
      </c>
      <c r="B493" t="b">
        <f>AND(Price!L493=Trendlines!Q493,Price!L493=ZigZag!K493,Price!L493=Dual_Tema!J493,Price!L493=Pinbar!I493,Price!L493=SSA!J493)</f>
        <v>1</v>
      </c>
      <c r="C493" t="str">
        <f>Price!B493</f>
        <v>XAUUSD</v>
      </c>
      <c r="D493" t="b">
        <f>AND(Price!B493=Trendlines!B493,Price!B493=ZigZag!B493,Price!B493=Dual_Tema!B493,Price!B493=Pinbar!B493,Price!B493=SSA!B493)</f>
        <v>1</v>
      </c>
      <c r="E493" t="str">
        <f>Price!C493</f>
        <v>M5</v>
      </c>
      <c r="F493" t="b">
        <f>AND(Price!C493=Trendlines!C493,Price!C493=ZigZag!C493,Price!C493=Dual_Tema!C493,Price!C493=Pinbar!C493,Price!C493=SSA!C493)</f>
        <v>1</v>
      </c>
      <c r="G493">
        <f>Price!D493</f>
        <v>5180.62</v>
      </c>
      <c r="H493" t="b">
        <f>AND(Price!D493=Trendlines!D493,Price!D493=ZigZag!D493,Price!D493=Pinbar!D493,Price!D493=SSA!D493)</f>
        <v>1</v>
      </c>
      <c r="J493" t="b">
        <f t="shared" si="7"/>
        <v>1</v>
      </c>
    </row>
    <row r="494" spans="1:10" x14ac:dyDescent="0.55000000000000004">
      <c r="A494">
        <f>Price!L494</f>
        <v>1772179800</v>
      </c>
      <c r="B494" t="b">
        <f>AND(Price!L494=Trendlines!Q494,Price!L494=ZigZag!K494,Price!L494=Dual_Tema!J494,Price!L494=Pinbar!I494,Price!L494=SSA!J494)</f>
        <v>1</v>
      </c>
      <c r="C494" t="str">
        <f>Price!B494</f>
        <v>XAUUSD</v>
      </c>
      <c r="D494" t="b">
        <f>AND(Price!B494=Trendlines!B494,Price!B494=ZigZag!B494,Price!B494=Dual_Tema!B494,Price!B494=Pinbar!B494,Price!B494=SSA!B494)</f>
        <v>1</v>
      </c>
      <c r="E494" t="str">
        <f>Price!C494</f>
        <v>M5</v>
      </c>
      <c r="F494" t="b">
        <f>AND(Price!C494=Trendlines!C494,Price!C494=ZigZag!C494,Price!C494=Dual_Tema!C494,Price!C494=Pinbar!C494,Price!C494=SSA!C494)</f>
        <v>1</v>
      </c>
      <c r="G494">
        <f>Price!D494</f>
        <v>5178.43</v>
      </c>
      <c r="H494" t="b">
        <f>AND(Price!D494=Trendlines!D494,Price!D494=ZigZag!D494,Price!D494=Pinbar!D494,Price!D494=SSA!D494)</f>
        <v>1</v>
      </c>
      <c r="J494" t="b">
        <f t="shared" si="7"/>
        <v>1</v>
      </c>
    </row>
    <row r="495" spans="1:10" x14ac:dyDescent="0.55000000000000004">
      <c r="A495">
        <f>Price!L495</f>
        <v>1772180100</v>
      </c>
      <c r="B495" t="b">
        <f>AND(Price!L495=Trendlines!Q495,Price!L495=ZigZag!K495,Price!L495=Dual_Tema!J495,Price!L495=Pinbar!I495,Price!L495=SSA!J495)</f>
        <v>1</v>
      </c>
      <c r="C495" t="str">
        <f>Price!B495</f>
        <v>XAUUSD</v>
      </c>
      <c r="D495" t="b">
        <f>AND(Price!B495=Trendlines!B495,Price!B495=ZigZag!B495,Price!B495=Dual_Tema!B495,Price!B495=Pinbar!B495,Price!B495=SSA!B495)</f>
        <v>1</v>
      </c>
      <c r="E495" t="str">
        <f>Price!C495</f>
        <v>M5</v>
      </c>
      <c r="F495" t="b">
        <f>AND(Price!C495=Trendlines!C495,Price!C495=ZigZag!C495,Price!C495=Dual_Tema!C495,Price!C495=Pinbar!C495,Price!C495=SSA!C495)</f>
        <v>1</v>
      </c>
      <c r="G495">
        <f>Price!D495</f>
        <v>5178.8999999999996</v>
      </c>
      <c r="H495" t="b">
        <f>AND(Price!D495=Trendlines!D495,Price!D495=ZigZag!D495,Price!D495=Pinbar!D495,Price!D495=SSA!D495)</f>
        <v>1</v>
      </c>
      <c r="J495" t="b">
        <f t="shared" si="7"/>
        <v>1</v>
      </c>
    </row>
    <row r="496" spans="1:10" x14ac:dyDescent="0.55000000000000004">
      <c r="A496">
        <f>Price!L496</f>
        <v>1772180400</v>
      </c>
      <c r="B496" t="b">
        <f>AND(Price!L496=Trendlines!Q496,Price!L496=ZigZag!K496,Price!L496=Dual_Tema!J496,Price!L496=Pinbar!I496,Price!L496=SSA!J496)</f>
        <v>1</v>
      </c>
      <c r="C496" t="str">
        <f>Price!B496</f>
        <v>XAUUSD</v>
      </c>
      <c r="D496" t="b">
        <f>AND(Price!B496=Trendlines!B496,Price!B496=ZigZag!B496,Price!B496=Dual_Tema!B496,Price!B496=Pinbar!B496,Price!B496=SSA!B496)</f>
        <v>1</v>
      </c>
      <c r="E496" t="str">
        <f>Price!C496</f>
        <v>M5</v>
      </c>
      <c r="F496" t="b">
        <f>AND(Price!C496=Trendlines!C496,Price!C496=ZigZag!C496,Price!C496=Dual_Tema!C496,Price!C496=Pinbar!C496,Price!C496=SSA!C496)</f>
        <v>1</v>
      </c>
      <c r="G496">
        <f>Price!D496</f>
        <v>5175</v>
      </c>
      <c r="H496" t="b">
        <f>AND(Price!D496=Trendlines!D496,Price!D496=ZigZag!D496,Price!D496=Pinbar!D496,Price!D496=SSA!D496)</f>
        <v>1</v>
      </c>
      <c r="J496" t="b">
        <f t="shared" si="7"/>
        <v>1</v>
      </c>
    </row>
    <row r="497" spans="1:10" x14ac:dyDescent="0.55000000000000004">
      <c r="A497">
        <f>Price!L497</f>
        <v>1772180700</v>
      </c>
      <c r="B497" t="b">
        <f>AND(Price!L497=Trendlines!Q497,Price!L497=ZigZag!K497,Price!L497=Dual_Tema!J497,Price!L497=Pinbar!I497,Price!L497=SSA!J497)</f>
        <v>1</v>
      </c>
      <c r="C497" t="str">
        <f>Price!B497</f>
        <v>XAUUSD</v>
      </c>
      <c r="D497" t="b">
        <f>AND(Price!B497=Trendlines!B497,Price!B497=ZigZag!B497,Price!B497=Dual_Tema!B497,Price!B497=Pinbar!B497,Price!B497=SSA!B497)</f>
        <v>1</v>
      </c>
      <c r="E497" t="str">
        <f>Price!C497</f>
        <v>M5</v>
      </c>
      <c r="F497" t="b">
        <f>AND(Price!C497=Trendlines!C497,Price!C497=ZigZag!C497,Price!C497=Dual_Tema!C497,Price!C497=Pinbar!C497,Price!C497=SSA!C497)</f>
        <v>1</v>
      </c>
      <c r="G497">
        <f>Price!D497</f>
        <v>5177.6099999999997</v>
      </c>
      <c r="H497" t="b">
        <f>AND(Price!D497=Trendlines!D497,Price!D497=ZigZag!D497,Price!D497=Pinbar!D497,Price!D497=SSA!D497)</f>
        <v>1</v>
      </c>
      <c r="J497" t="b">
        <f t="shared" si="7"/>
        <v>1</v>
      </c>
    </row>
    <row r="498" spans="1:10" x14ac:dyDescent="0.55000000000000004">
      <c r="A498">
        <f>Price!L498</f>
        <v>1772181000</v>
      </c>
      <c r="B498" t="b">
        <f>AND(Price!L498=Trendlines!Q498,Price!L498=ZigZag!K498,Price!L498=Dual_Tema!J498,Price!L498=Pinbar!I498,Price!L498=SSA!J498)</f>
        <v>1</v>
      </c>
      <c r="C498" t="str">
        <f>Price!B498</f>
        <v>XAUUSD</v>
      </c>
      <c r="D498" t="b">
        <f>AND(Price!B498=Trendlines!B498,Price!B498=ZigZag!B498,Price!B498=Dual_Tema!B498,Price!B498=Pinbar!B498,Price!B498=SSA!B498)</f>
        <v>1</v>
      </c>
      <c r="E498" t="str">
        <f>Price!C498</f>
        <v>M5</v>
      </c>
      <c r="F498" t="b">
        <f>AND(Price!C498=Trendlines!C498,Price!C498=ZigZag!C498,Price!C498=Dual_Tema!C498,Price!C498=Pinbar!C498,Price!C498=SSA!C498)</f>
        <v>1</v>
      </c>
      <c r="G498">
        <f>Price!D498</f>
        <v>5181.78</v>
      </c>
      <c r="H498" t="b">
        <f>AND(Price!D498=Trendlines!D498,Price!D498=ZigZag!D498,Price!D498=Pinbar!D498,Price!D498=SSA!D498)</f>
        <v>1</v>
      </c>
      <c r="J498" t="b">
        <f t="shared" si="7"/>
        <v>1</v>
      </c>
    </row>
    <row r="499" spans="1:10" x14ac:dyDescent="0.55000000000000004">
      <c r="A499">
        <f>Price!L499</f>
        <v>1772181300</v>
      </c>
      <c r="B499" t="b">
        <f>AND(Price!L499=Trendlines!Q499,Price!L499=ZigZag!K499,Price!L499=Dual_Tema!J499,Price!L499=Pinbar!I499,Price!L499=SSA!J499)</f>
        <v>1</v>
      </c>
      <c r="C499" t="str">
        <f>Price!B499</f>
        <v>XAUUSD</v>
      </c>
      <c r="D499" t="b">
        <f>AND(Price!B499=Trendlines!B499,Price!B499=ZigZag!B499,Price!B499=Dual_Tema!B499,Price!B499=Pinbar!B499,Price!B499=SSA!B499)</f>
        <v>1</v>
      </c>
      <c r="E499" t="str">
        <f>Price!C499</f>
        <v>M5</v>
      </c>
      <c r="F499" t="b">
        <f>AND(Price!C499=Trendlines!C499,Price!C499=ZigZag!C499,Price!C499=Dual_Tema!C499,Price!C499=Pinbar!C499,Price!C499=SSA!C499)</f>
        <v>1</v>
      </c>
      <c r="G499">
        <f>Price!D499</f>
        <v>5180.34</v>
      </c>
      <c r="H499" t="b">
        <f>AND(Price!D499=Trendlines!D499,Price!D499=ZigZag!D499,Price!D499=Pinbar!D499,Price!D499=SSA!D499)</f>
        <v>1</v>
      </c>
      <c r="J499" t="b">
        <f t="shared" si="7"/>
        <v>1</v>
      </c>
    </row>
    <row r="500" spans="1:10" x14ac:dyDescent="0.55000000000000004">
      <c r="A500">
        <f>Price!L500</f>
        <v>1772181600</v>
      </c>
      <c r="B500" t="b">
        <f>AND(Price!L500=Trendlines!Q500,Price!L500=ZigZag!K500,Price!L500=Dual_Tema!J500,Price!L500=Pinbar!I500,Price!L500=SSA!J500)</f>
        <v>1</v>
      </c>
      <c r="C500" t="str">
        <f>Price!B500</f>
        <v>XAUUSD</v>
      </c>
      <c r="D500" t="b">
        <f>AND(Price!B500=Trendlines!B500,Price!B500=ZigZag!B500,Price!B500=Dual_Tema!B500,Price!B500=Pinbar!B500,Price!B500=SSA!B500)</f>
        <v>1</v>
      </c>
      <c r="E500" t="str">
        <f>Price!C500</f>
        <v>M5</v>
      </c>
      <c r="F500" t="b">
        <f>AND(Price!C500=Trendlines!C500,Price!C500=ZigZag!C500,Price!C500=Dual_Tema!C500,Price!C500=Pinbar!C500,Price!C500=SSA!C500)</f>
        <v>1</v>
      </c>
      <c r="G500">
        <f>Price!D500</f>
        <v>5180.32</v>
      </c>
      <c r="H500" t="b">
        <f>AND(Price!D500=Trendlines!D500,Price!D500=ZigZag!D500,Price!D500=Pinbar!D500,Price!D500=SSA!D500)</f>
        <v>1</v>
      </c>
      <c r="J500" t="b">
        <f t="shared" si="7"/>
        <v>1</v>
      </c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AB332-844E-4853-8754-D50A88F1F24B}">
  <sheetPr>
    <tabColor rgb="FF00B050"/>
  </sheetPr>
  <dimension ref="A1:EE198"/>
  <sheetViews>
    <sheetView zoomScale="70" zoomScaleNormal="70" workbookViewId="0">
      <pane ySplit="1" topLeftCell="A2" activePane="bottomLeft" state="frozen"/>
      <selection pane="bottomLeft" activeCell="O28" sqref="O28"/>
    </sheetView>
  </sheetViews>
  <sheetFormatPr defaultRowHeight="14.4" x14ac:dyDescent="0.55000000000000004"/>
  <cols>
    <col min="1" max="1" width="17.734375" bestFit="1" customWidth="1"/>
    <col min="3" max="3" width="9.3125" bestFit="1" customWidth="1"/>
    <col min="5" max="5" width="15.578125" bestFit="1" customWidth="1"/>
    <col min="6" max="7" width="15.62890625" bestFit="1" customWidth="1"/>
    <col min="8" max="10" width="17.89453125" bestFit="1" customWidth="1"/>
    <col min="11" max="11" width="11.3125" bestFit="1" customWidth="1"/>
    <col min="12" max="12" width="11.68359375" bestFit="1" customWidth="1"/>
    <col min="13" max="14" width="12.26171875" bestFit="1" customWidth="1"/>
    <col min="15" max="17" width="11.68359375" bestFit="1" customWidth="1"/>
    <col min="18" max="18" width="2.3125" customWidth="1"/>
    <col min="19" max="33" width="8.83984375" customWidth="1"/>
    <col min="34" max="34" width="2.89453125" customWidth="1"/>
    <col min="35" max="36" width="10.68359375" customWidth="1"/>
    <col min="37" max="40" width="11.68359375" customWidth="1"/>
    <col min="41" max="41" width="10.68359375" customWidth="1"/>
    <col min="42" max="49" width="11.68359375" customWidth="1"/>
    <col min="50" max="50" width="2.734375" customWidth="1"/>
    <col min="51" max="53" width="10.41796875" customWidth="1"/>
    <col min="54" max="65" width="10.3671875" customWidth="1"/>
    <col min="66" max="66" width="2.578125" customWidth="1"/>
    <col min="67" max="83" width="12.5234375" bestFit="1" customWidth="1"/>
    <col min="84" max="84" width="12.26171875" customWidth="1"/>
    <col min="85" max="96" width="12.5234375" bestFit="1" customWidth="1"/>
    <col min="97" max="97" width="2.15625" customWidth="1"/>
    <col min="98" max="101" width="8.83984375" customWidth="1"/>
    <col min="102" max="102" width="3.05078125" customWidth="1"/>
    <col min="103" max="106" width="12" bestFit="1" customWidth="1"/>
    <col min="107" max="107" width="2.578125" customWidth="1"/>
    <col min="108" max="111" width="12.05078125" bestFit="1" customWidth="1"/>
    <col min="112" max="112" width="2.1015625" customWidth="1"/>
    <col min="113" max="113" width="8.83984375" customWidth="1"/>
    <col min="114" max="114" width="2.3671875" customWidth="1"/>
    <col min="115" max="115" width="14.89453125" bestFit="1" customWidth="1"/>
    <col min="116" max="116" width="14.578125" bestFit="1" customWidth="1"/>
    <col min="117" max="117" width="3.734375" customWidth="1"/>
    <col min="118" max="120" width="17.62890625" bestFit="1" customWidth="1"/>
    <col min="121" max="121" width="17.734375" bestFit="1" customWidth="1"/>
    <col min="122" max="122" width="3.15625" customWidth="1"/>
    <col min="123" max="126" width="11.578125" bestFit="1" customWidth="1"/>
    <col min="127" max="127" width="2.68359375" customWidth="1"/>
    <col min="128" max="128" width="9" customWidth="1"/>
    <col min="129" max="129" width="8.68359375" bestFit="1" customWidth="1"/>
    <col min="130" max="130" width="2" customWidth="1"/>
    <col min="131" max="131" width="18.3125" bestFit="1" customWidth="1"/>
    <col min="132" max="132" width="17.68359375" bestFit="1" customWidth="1"/>
    <col min="133" max="133" width="2.3671875" customWidth="1"/>
    <col min="134" max="135" width="13.3671875" bestFit="1" customWidth="1"/>
  </cols>
  <sheetData>
    <row r="1" spans="1:135" x14ac:dyDescent="0.55000000000000004">
      <c r="A1" s="45" t="str">
        <f>'Data Validation'!A1</f>
        <v>timestamp_adjusted</v>
      </c>
      <c r="B1" s="45" t="str">
        <f>'Data Validation'!C1</f>
        <v>symbol</v>
      </c>
      <c r="C1" s="45" t="str">
        <f>'Data Validation'!E1</f>
        <v>timeframe</v>
      </c>
      <c r="D1" s="10" t="str">
        <f>'Data Validation'!G1</f>
        <v>close</v>
      </c>
      <c r="E1" s="9" t="str">
        <f>Trendlines!E1</f>
        <v>horiz_peak_line_1</v>
      </c>
      <c r="F1" s="9" t="str">
        <f>Trendlines!F1</f>
        <v>horiz_peak_line_2</v>
      </c>
      <c r="G1" s="9" t="str">
        <f>Trendlines!G1</f>
        <v>horiz_peak_line_3</v>
      </c>
      <c r="H1" s="9" t="str">
        <f>Trendlines!H1</f>
        <v>horiz_bottom_line_1</v>
      </c>
      <c r="I1" s="9" t="str">
        <f>Trendlines!I1</f>
        <v>horiz_bottom_line_2</v>
      </c>
      <c r="J1" s="9" t="str">
        <f>Trendlines!J1</f>
        <v>horiz_bottom_line_3</v>
      </c>
      <c r="K1" s="46" t="s">
        <v>39</v>
      </c>
      <c r="L1" s="46" t="s">
        <v>235</v>
      </c>
      <c r="M1" s="46" t="s">
        <v>236</v>
      </c>
      <c r="N1" s="46" t="s">
        <v>237</v>
      </c>
      <c r="O1" s="46" t="s">
        <v>238</v>
      </c>
      <c r="P1" s="46" t="s">
        <v>239</v>
      </c>
      <c r="Q1" s="46" t="s">
        <v>240</v>
      </c>
      <c r="R1" s="47"/>
      <c r="S1" s="47" t="s">
        <v>60</v>
      </c>
      <c r="T1" s="47" t="s">
        <v>61</v>
      </c>
      <c r="U1" s="47" t="s">
        <v>62</v>
      </c>
      <c r="V1" s="47" t="s">
        <v>63</v>
      </c>
      <c r="W1" s="47" t="s">
        <v>64</v>
      </c>
      <c r="X1" s="47" t="s">
        <v>65</v>
      </c>
      <c r="Y1" s="47" t="s">
        <v>66</v>
      </c>
      <c r="Z1" s="47" t="s">
        <v>67</v>
      </c>
      <c r="AA1" s="47" t="s">
        <v>68</v>
      </c>
      <c r="AB1" s="47" t="s">
        <v>69</v>
      </c>
      <c r="AC1" s="47" t="s">
        <v>70</v>
      </c>
      <c r="AD1" s="47" t="s">
        <v>71</v>
      </c>
      <c r="AE1" s="47" t="s">
        <v>72</v>
      </c>
      <c r="AF1" s="47" t="s">
        <v>73</v>
      </c>
      <c r="AG1" s="47" t="s">
        <v>74</v>
      </c>
      <c r="AH1" s="29"/>
      <c r="AI1" s="47" t="s">
        <v>75</v>
      </c>
      <c r="AJ1" s="47" t="s">
        <v>76</v>
      </c>
      <c r="AK1" s="47" t="s">
        <v>77</v>
      </c>
      <c r="AL1" s="47" t="s">
        <v>78</v>
      </c>
      <c r="AM1" s="47" t="s">
        <v>79</v>
      </c>
      <c r="AN1" s="47" t="s">
        <v>80</v>
      </c>
      <c r="AO1" s="47" t="s">
        <v>81</v>
      </c>
      <c r="AP1" s="47" t="s">
        <v>82</v>
      </c>
      <c r="AQ1" s="47" t="s">
        <v>83</v>
      </c>
      <c r="AR1" s="47" t="s">
        <v>84</v>
      </c>
      <c r="AS1" s="47" t="s">
        <v>85</v>
      </c>
      <c r="AT1" s="47" t="s">
        <v>86</v>
      </c>
      <c r="AU1" s="47" t="s">
        <v>87</v>
      </c>
      <c r="AV1" s="47" t="s">
        <v>88</v>
      </c>
      <c r="AW1" s="47" t="s">
        <v>89</v>
      </c>
      <c r="AX1" s="29"/>
      <c r="AY1" s="28" t="s">
        <v>75</v>
      </c>
      <c r="AZ1" s="28" t="s">
        <v>76</v>
      </c>
      <c r="BA1" s="28" t="s">
        <v>77</v>
      </c>
      <c r="BB1" s="28" t="s">
        <v>78</v>
      </c>
      <c r="BC1" s="28" t="s">
        <v>79</v>
      </c>
      <c r="BD1" s="28" t="s">
        <v>80</v>
      </c>
      <c r="BE1" s="28" t="s">
        <v>81</v>
      </c>
      <c r="BF1" s="28" t="s">
        <v>82</v>
      </c>
      <c r="BG1" s="28" t="s">
        <v>83</v>
      </c>
      <c r="BH1" s="28" t="s">
        <v>84</v>
      </c>
      <c r="BI1" s="28" t="s">
        <v>85</v>
      </c>
      <c r="BJ1" s="28" t="s">
        <v>86</v>
      </c>
      <c r="BK1" s="28" t="s">
        <v>87</v>
      </c>
      <c r="BL1" s="28" t="s">
        <v>88</v>
      </c>
      <c r="BM1" s="28" t="s">
        <v>89</v>
      </c>
      <c r="BN1" s="29"/>
      <c r="BO1" s="47" t="s">
        <v>115</v>
      </c>
      <c r="BP1" s="47" t="s">
        <v>116</v>
      </c>
      <c r="BQ1" s="28" t="s">
        <v>117</v>
      </c>
      <c r="BR1" s="28" t="s">
        <v>118</v>
      </c>
      <c r="BS1" s="28" t="s">
        <v>119</v>
      </c>
      <c r="BT1" s="28" t="s">
        <v>120</v>
      </c>
      <c r="BU1" s="28" t="s">
        <v>121</v>
      </c>
      <c r="BV1" s="28" t="s">
        <v>122</v>
      </c>
      <c r="BW1" s="28" t="s">
        <v>123</v>
      </c>
      <c r="BX1" s="28" t="s">
        <v>124</v>
      </c>
      <c r="BY1" s="28" t="s">
        <v>125</v>
      </c>
      <c r="BZ1" s="28" t="s">
        <v>126</v>
      </c>
      <c r="CA1" s="28" t="s">
        <v>127</v>
      </c>
      <c r="CB1" s="28" t="s">
        <v>128</v>
      </c>
      <c r="CC1" s="28" t="s">
        <v>129</v>
      </c>
      <c r="CD1" s="28" t="s">
        <v>130</v>
      </c>
      <c r="CE1" s="28" t="s">
        <v>131</v>
      </c>
      <c r="CF1" s="28" t="s">
        <v>132</v>
      </c>
      <c r="CG1" s="28" t="s">
        <v>133</v>
      </c>
      <c r="CH1" s="28" t="s">
        <v>134</v>
      </c>
      <c r="CI1" s="28" t="s">
        <v>135</v>
      </c>
      <c r="CJ1" s="28" t="s">
        <v>136</v>
      </c>
      <c r="CK1" s="28" t="s">
        <v>137</v>
      </c>
      <c r="CL1" s="28" t="s">
        <v>138</v>
      </c>
      <c r="CM1" s="28" t="s">
        <v>139</v>
      </c>
      <c r="CN1" s="28" t="s">
        <v>140</v>
      </c>
      <c r="CO1" s="28" t="s">
        <v>141</v>
      </c>
      <c r="CP1" s="28" t="s">
        <v>142</v>
      </c>
      <c r="CQ1" s="28" t="s">
        <v>143</v>
      </c>
      <c r="CR1" s="28" t="s">
        <v>144</v>
      </c>
      <c r="CS1" s="29"/>
      <c r="CT1" s="47" t="s">
        <v>90</v>
      </c>
      <c r="CU1" s="47" t="s">
        <v>91</v>
      </c>
      <c r="CV1" s="47" t="s">
        <v>92</v>
      </c>
      <c r="CW1" s="47" t="s">
        <v>93</v>
      </c>
      <c r="CX1" s="47"/>
      <c r="CY1" s="47" t="s">
        <v>94</v>
      </c>
      <c r="CZ1" s="47" t="s">
        <v>95</v>
      </c>
      <c r="DA1" s="47" t="s">
        <v>96</v>
      </c>
      <c r="DB1" s="47" t="s">
        <v>97</v>
      </c>
      <c r="DC1" s="47"/>
      <c r="DD1" s="47" t="s">
        <v>98</v>
      </c>
      <c r="DE1" s="47" t="s">
        <v>99</v>
      </c>
      <c r="DF1" s="47" t="s">
        <v>100</v>
      </c>
      <c r="DG1" s="47" t="s">
        <v>101</v>
      </c>
      <c r="DH1" s="47"/>
      <c r="DI1" s="47" t="s">
        <v>102</v>
      </c>
      <c r="DJ1" s="47"/>
      <c r="DK1" s="47" t="s">
        <v>103</v>
      </c>
      <c r="DL1" s="47" t="s">
        <v>104</v>
      </c>
      <c r="DM1" s="47"/>
      <c r="DN1" s="47" t="s">
        <v>105</v>
      </c>
      <c r="DO1" s="47" t="s">
        <v>106</v>
      </c>
      <c r="DP1" s="47" t="s">
        <v>107</v>
      </c>
      <c r="DQ1" s="47" t="s">
        <v>108</v>
      </c>
      <c r="DR1" s="47"/>
      <c r="DS1" s="47" t="s">
        <v>110</v>
      </c>
      <c r="DT1" s="47" t="s">
        <v>111</v>
      </c>
      <c r="DU1" s="47" t="s">
        <v>112</v>
      </c>
      <c r="DV1" s="47" t="s">
        <v>113</v>
      </c>
      <c r="DW1" s="47"/>
      <c r="DX1" s="47" t="s">
        <v>109</v>
      </c>
      <c r="DY1" s="47" t="s">
        <v>114</v>
      </c>
      <c r="DZ1" s="47"/>
      <c r="EA1" s="47" t="s">
        <v>196</v>
      </c>
      <c r="EB1" s="47" t="s">
        <v>197</v>
      </c>
      <c r="EC1" s="47"/>
      <c r="ED1" s="47" t="s">
        <v>198</v>
      </c>
      <c r="EE1" s="47" t="s">
        <v>199</v>
      </c>
    </row>
    <row r="2" spans="1:135" x14ac:dyDescent="0.55000000000000004">
      <c r="A2" s="24">
        <f>IF('Data Validation'!$K$2&lt;&gt;TRUE,"",'Data Validation'!A304)</f>
        <v>1772119200</v>
      </c>
      <c r="B2" s="24" t="str">
        <f>IF('Data Validation'!$K$2&lt;&gt;TRUE,"",'Data Validation'!C304)</f>
        <v>XAUUSD</v>
      </c>
      <c r="C2" s="24" t="str">
        <f>IF('Data Validation'!$K$2&lt;&gt;TRUE,"",'Data Validation'!E304)</f>
        <v>M5</v>
      </c>
      <c r="D2" s="24">
        <f>IF('Data Validation'!$K$2&lt;&gt;TRUE,"",'Data Validation'!G304)</f>
        <v>5154.46</v>
      </c>
      <c r="E2">
        <f>IF($C2&lt;&gt;"M5","",Trendlines!E304)</f>
        <v>5199.45</v>
      </c>
      <c r="F2">
        <f>IF($C2&lt;&gt;"M5","",Trendlines!F304)</f>
        <v>5194.0200000000004</v>
      </c>
      <c r="G2">
        <f>IF($C2&lt;&gt;"M5","",Trendlines!G304)</f>
        <v>5203.22</v>
      </c>
      <c r="H2">
        <f>IF($C2&lt;&gt;"M5","",Trendlines!H304)</f>
        <v>5169.63</v>
      </c>
      <c r="I2">
        <f>IF($C2&lt;&gt;"M5","",Trendlines!I304)</f>
        <v>5177.71</v>
      </c>
      <c r="J2">
        <f>IF($C2&lt;&gt;"M5","",Trendlines!J304)</f>
        <v>5162.83</v>
      </c>
      <c r="K2">
        <v>96</v>
      </c>
      <c r="CY2" t="str">
        <f t="shared" ref="CY2:CY33" si="0">IFERROR(INDEX($L2:$Q2,MATCH(CT2,$E2:$J2,0)),"")</f>
        <v/>
      </c>
      <c r="CZ2" t="str">
        <f t="shared" ref="CZ2:CZ33" si="1">IFERROR(INDEX($L2:$Q2,MATCH(CU2,$E2:$J2,0)),"")</f>
        <v/>
      </c>
      <c r="DA2" t="str">
        <f t="shared" ref="DA2:DA33" si="2">IFERROR(INDEX($L2:$Q2,MATCH(CV2,$E2:$J2,0)),"")</f>
        <v/>
      </c>
      <c r="DB2" t="str">
        <f t="shared" ref="DB2:DB33" si="3">IFERROR(INDEX($L2:$Q2,MATCH(CW2,$E2:$J2,0)),"")</f>
        <v/>
      </c>
      <c r="DD2" t="str">
        <f t="shared" ref="DD2:DD20" si="4">IFERROR(DEGREES(ATAN(CY2)),"")</f>
        <v/>
      </c>
      <c r="DE2" t="str">
        <f t="shared" ref="DE2:DE20" si="5">IFERROR(DEGREES(ATAN(CZ2)),"")</f>
        <v/>
      </c>
      <c r="DF2" t="str">
        <f t="shared" ref="DF2:DF20" si="6">IFERROR(DEGREES(ATAN(DA2)),"")</f>
        <v/>
      </c>
      <c r="DG2" t="str">
        <f t="shared" ref="DG2:DG20" si="7">IFERROR(DEGREES(ATAN(DB2)),"")</f>
        <v/>
      </c>
    </row>
    <row r="3" spans="1:135" x14ac:dyDescent="0.55000000000000004">
      <c r="A3" s="24">
        <f>IF('Data Validation'!$K$2&lt;&gt;TRUE,"",'Data Validation'!A305)</f>
        <v>1772119500</v>
      </c>
      <c r="B3" s="24" t="str">
        <f>IF('Data Validation'!$K$2&lt;&gt;TRUE,"",'Data Validation'!C305)</f>
        <v>XAUUSD</v>
      </c>
      <c r="C3" s="24" t="str">
        <f>IF('Data Validation'!$K$2&lt;&gt;TRUE,"",'Data Validation'!E305)</f>
        <v>M5</v>
      </c>
      <c r="D3" s="24">
        <f>IF('Data Validation'!$K$2&lt;&gt;TRUE,"",'Data Validation'!G305)</f>
        <v>5141.51</v>
      </c>
      <c r="E3">
        <f>IF($C3&lt;&gt;"M5","",Trendlines!E305)</f>
        <v>5199.46</v>
      </c>
      <c r="F3">
        <f>IF($C3&lt;&gt;"M5","",Trendlines!F305)</f>
        <v>5194</v>
      </c>
      <c r="G3">
        <f>IF($C3&lt;&gt;"M5","",Trendlines!G305)</f>
        <v>5203.2</v>
      </c>
      <c r="H3">
        <f>IF($C3&lt;&gt;"M5","",Trendlines!H305)</f>
        <v>5169.7</v>
      </c>
      <c r="I3">
        <f>IF($C3&lt;&gt;"M5","",Trendlines!I305)</f>
        <v>5177.7299999999996</v>
      </c>
      <c r="J3">
        <f>IF($C3&lt;&gt;"M5","",Trendlines!J305)</f>
        <v>5162.87</v>
      </c>
      <c r="K3">
        <v>96</v>
      </c>
      <c r="CY3" t="str">
        <f t="shared" si="0"/>
        <v/>
      </c>
      <c r="CZ3" t="str">
        <f t="shared" si="1"/>
        <v/>
      </c>
      <c r="DA3" t="str">
        <f t="shared" si="2"/>
        <v/>
      </c>
      <c r="DB3" t="str">
        <f t="shared" si="3"/>
        <v/>
      </c>
      <c r="DD3" t="str">
        <f t="shared" si="4"/>
        <v/>
      </c>
      <c r="DE3" t="str">
        <f t="shared" si="5"/>
        <v/>
      </c>
      <c r="DF3" t="str">
        <f t="shared" si="6"/>
        <v/>
      </c>
      <c r="DG3" t="str">
        <f t="shared" si="7"/>
        <v/>
      </c>
    </row>
    <row r="4" spans="1:135" x14ac:dyDescent="0.55000000000000004">
      <c r="A4" s="24">
        <f>IF('Data Validation'!$K$2&lt;&gt;TRUE,"",'Data Validation'!A306)</f>
        <v>1772119800</v>
      </c>
      <c r="B4" s="24" t="str">
        <f>IF('Data Validation'!$K$2&lt;&gt;TRUE,"",'Data Validation'!C306)</f>
        <v>XAUUSD</v>
      </c>
      <c r="C4" s="24" t="str">
        <f>IF('Data Validation'!$K$2&lt;&gt;TRUE,"",'Data Validation'!E306)</f>
        <v>M5</v>
      </c>
      <c r="D4" s="24">
        <f>IF('Data Validation'!$K$2&lt;&gt;TRUE,"",'Data Validation'!G306)</f>
        <v>5153.62</v>
      </c>
      <c r="E4">
        <f>IF($C4&lt;&gt;"M5","",Trendlines!E306)</f>
        <v>5199.46</v>
      </c>
      <c r="F4">
        <f>IF($C4&lt;&gt;"M5","",Trendlines!F306)</f>
        <v>5193.97</v>
      </c>
      <c r="G4">
        <f>IF($C4&lt;&gt;"M5","",Trendlines!G306)</f>
        <v>5203.1899999999996</v>
      </c>
      <c r="H4">
        <f>IF($C4&lt;&gt;"M5","",Trendlines!H306)</f>
        <v>5169.78</v>
      </c>
      <c r="I4">
        <f>IF($C4&lt;&gt;"M5","",Trendlines!I306)</f>
        <v>5177.75</v>
      </c>
      <c r="J4">
        <f>IF($C4&lt;&gt;"M5","",Trendlines!J306)</f>
        <v>5162.91</v>
      </c>
      <c r="K4">
        <v>96</v>
      </c>
      <c r="CY4" t="str">
        <f t="shared" si="0"/>
        <v/>
      </c>
      <c r="CZ4" t="str">
        <f t="shared" si="1"/>
        <v/>
      </c>
      <c r="DA4" t="str">
        <f t="shared" si="2"/>
        <v/>
      </c>
      <c r="DB4" t="str">
        <f t="shared" si="3"/>
        <v/>
      </c>
      <c r="DD4" t="str">
        <f t="shared" si="4"/>
        <v/>
      </c>
      <c r="DE4" t="str">
        <f t="shared" si="5"/>
        <v/>
      </c>
      <c r="DF4" t="str">
        <f t="shared" si="6"/>
        <v/>
      </c>
      <c r="DG4" t="str">
        <f t="shared" si="7"/>
        <v/>
      </c>
    </row>
    <row r="5" spans="1:135" x14ac:dyDescent="0.55000000000000004">
      <c r="A5" s="24">
        <f>IF('Data Validation'!$K$2&lt;&gt;TRUE,"",'Data Validation'!A307)</f>
        <v>1772120100</v>
      </c>
      <c r="B5" s="24" t="str">
        <f>IF('Data Validation'!$K$2&lt;&gt;TRUE,"",'Data Validation'!C307)</f>
        <v>XAUUSD</v>
      </c>
      <c r="C5" s="24" t="str">
        <f>IF('Data Validation'!$K$2&lt;&gt;TRUE,"",'Data Validation'!E307)</f>
        <v>M5</v>
      </c>
      <c r="D5" s="24">
        <f>IF('Data Validation'!$K$2&lt;&gt;TRUE,"",'Data Validation'!G307)</f>
        <v>5169.2299999999996</v>
      </c>
      <c r="E5">
        <f>IF($C5&lt;&gt;"M5","",Trendlines!E307)</f>
        <v>5199.47</v>
      </c>
      <c r="F5">
        <f>IF($C5&lt;&gt;"M5","",Trendlines!F307)</f>
        <v>5193.95</v>
      </c>
      <c r="G5">
        <f>IF($C5&lt;&gt;"M5","",Trendlines!G307)</f>
        <v>5203.17</v>
      </c>
      <c r="H5">
        <f>IF($C5&lt;&gt;"M5","",Trendlines!H307)</f>
        <v>5169.8599999999997</v>
      </c>
      <c r="I5">
        <f>IF($C5&lt;&gt;"M5","",Trendlines!I307)</f>
        <v>5177.7700000000004</v>
      </c>
      <c r="J5">
        <f>IF($C5&lt;&gt;"M5","",Trendlines!J307)</f>
        <v>5162.95</v>
      </c>
      <c r="K5">
        <v>96</v>
      </c>
      <c r="CY5" t="str">
        <f t="shared" si="0"/>
        <v/>
      </c>
      <c r="CZ5" t="str">
        <f t="shared" si="1"/>
        <v/>
      </c>
      <c r="DA5" t="str">
        <f t="shared" si="2"/>
        <v/>
      </c>
      <c r="DB5" t="str">
        <f t="shared" si="3"/>
        <v/>
      </c>
      <c r="DD5" t="str">
        <f t="shared" si="4"/>
        <v/>
      </c>
      <c r="DE5" t="str">
        <f t="shared" si="5"/>
        <v/>
      </c>
      <c r="DF5" t="str">
        <f t="shared" si="6"/>
        <v/>
      </c>
      <c r="DG5" t="str">
        <f t="shared" si="7"/>
        <v/>
      </c>
    </row>
    <row r="6" spans="1:135" x14ac:dyDescent="0.55000000000000004">
      <c r="A6" s="24">
        <f>IF('Data Validation'!$K$2&lt;&gt;TRUE,"",'Data Validation'!A308)</f>
        <v>1772120400</v>
      </c>
      <c r="B6" s="24" t="str">
        <f>IF('Data Validation'!$K$2&lt;&gt;TRUE,"",'Data Validation'!C308)</f>
        <v>XAUUSD</v>
      </c>
      <c r="C6" s="24" t="str">
        <f>IF('Data Validation'!$K$2&lt;&gt;TRUE,"",'Data Validation'!E308)</f>
        <v>M5</v>
      </c>
      <c r="D6" s="24">
        <f>IF('Data Validation'!$K$2&lt;&gt;TRUE,"",'Data Validation'!G308)</f>
        <v>5175.5600000000004</v>
      </c>
      <c r="E6">
        <f>IF($C6&lt;&gt;"M5","",Trendlines!E308)</f>
        <v>5199.47</v>
      </c>
      <c r="F6">
        <f>IF($C6&lt;&gt;"M5","",Trendlines!F308)</f>
        <v>5193.92</v>
      </c>
      <c r="G6">
        <f>IF($C6&lt;&gt;"M5","",Trendlines!G308)</f>
        <v>5203.1499999999996</v>
      </c>
      <c r="H6">
        <f>IF($C6&lt;&gt;"M5","",Trendlines!H308)</f>
        <v>5169.93</v>
      </c>
      <c r="I6">
        <f>IF($C6&lt;&gt;"M5","",Trendlines!I308)</f>
        <v>5177.79</v>
      </c>
      <c r="J6">
        <f>IF($C6&lt;&gt;"M5","",Trendlines!J308)</f>
        <v>5162.99</v>
      </c>
      <c r="K6">
        <v>96</v>
      </c>
      <c r="CY6" t="str">
        <f t="shared" si="0"/>
        <v/>
      </c>
      <c r="CZ6" t="str">
        <f t="shared" si="1"/>
        <v/>
      </c>
      <c r="DA6" t="str">
        <f t="shared" si="2"/>
        <v/>
      </c>
      <c r="DB6" t="str">
        <f t="shared" si="3"/>
        <v/>
      </c>
      <c r="DD6" t="str">
        <f t="shared" si="4"/>
        <v/>
      </c>
      <c r="DE6" t="str">
        <f t="shared" si="5"/>
        <v/>
      </c>
      <c r="DF6" t="str">
        <f t="shared" si="6"/>
        <v/>
      </c>
      <c r="DG6" t="str">
        <f t="shared" si="7"/>
        <v/>
      </c>
    </row>
    <row r="7" spans="1:135" x14ac:dyDescent="0.55000000000000004">
      <c r="A7" s="24">
        <f>IF('Data Validation'!$K$2&lt;&gt;TRUE,"",'Data Validation'!A309)</f>
        <v>1772120700</v>
      </c>
      <c r="B7" s="24" t="str">
        <f>IF('Data Validation'!$K$2&lt;&gt;TRUE,"",'Data Validation'!C309)</f>
        <v>XAUUSD</v>
      </c>
      <c r="C7" s="24" t="str">
        <f>IF('Data Validation'!$K$2&lt;&gt;TRUE,"",'Data Validation'!E309)</f>
        <v>M5</v>
      </c>
      <c r="D7" s="24">
        <f>IF('Data Validation'!$K$2&lt;&gt;TRUE,"",'Data Validation'!G309)</f>
        <v>5182.38</v>
      </c>
      <c r="E7">
        <f>IF($C7&lt;&gt;"M5","",Trendlines!E309)</f>
        <v>5199.4799999999996</v>
      </c>
      <c r="F7">
        <f>IF($C7&lt;&gt;"M5","",Trendlines!F309)</f>
        <v>5193.8900000000003</v>
      </c>
      <c r="G7">
        <f>IF($C7&lt;&gt;"M5","",Trendlines!G309)</f>
        <v>5203.13</v>
      </c>
      <c r="H7">
        <f>IF($C7&lt;&gt;"M5","",Trendlines!H309)</f>
        <v>5170.01</v>
      </c>
      <c r="I7">
        <f>IF($C7&lt;&gt;"M5","",Trendlines!I309)</f>
        <v>5177.82</v>
      </c>
      <c r="J7">
        <f>IF($C7&lt;&gt;"M5","",Trendlines!J309)</f>
        <v>5163.03</v>
      </c>
      <c r="K7">
        <v>96</v>
      </c>
      <c r="CY7" t="str">
        <f t="shared" si="0"/>
        <v/>
      </c>
      <c r="CZ7" t="str">
        <f t="shared" si="1"/>
        <v/>
      </c>
      <c r="DA7" t="str">
        <f t="shared" si="2"/>
        <v/>
      </c>
      <c r="DB7" t="str">
        <f t="shared" si="3"/>
        <v/>
      </c>
      <c r="DD7" t="str">
        <f t="shared" si="4"/>
        <v/>
      </c>
      <c r="DE7" t="str">
        <f t="shared" si="5"/>
        <v/>
      </c>
      <c r="DF7" t="str">
        <f t="shared" si="6"/>
        <v/>
      </c>
      <c r="DG7" t="str">
        <f t="shared" si="7"/>
        <v/>
      </c>
    </row>
    <row r="8" spans="1:135" x14ac:dyDescent="0.55000000000000004">
      <c r="A8" s="24">
        <f>IF('Data Validation'!$K$2&lt;&gt;TRUE,"",'Data Validation'!A310)</f>
        <v>1772121000</v>
      </c>
      <c r="B8" s="24" t="str">
        <f>IF('Data Validation'!$K$2&lt;&gt;TRUE,"",'Data Validation'!C310)</f>
        <v>XAUUSD</v>
      </c>
      <c r="C8" s="24" t="str">
        <f>IF('Data Validation'!$K$2&lt;&gt;TRUE,"",'Data Validation'!E310)</f>
        <v>M5</v>
      </c>
      <c r="D8" s="24">
        <f>IF('Data Validation'!$K$2&lt;&gt;TRUE,"",'Data Validation'!G310)</f>
        <v>5189.7</v>
      </c>
      <c r="E8">
        <f>IF($C8&lt;&gt;"M5","",Trendlines!E310)</f>
        <v>5199.4799999999996</v>
      </c>
      <c r="F8">
        <f>IF($C8&lt;&gt;"M5","",Trendlines!F310)</f>
        <v>5193.87</v>
      </c>
      <c r="G8">
        <f>IF($C8&lt;&gt;"M5","",Trendlines!G310)</f>
        <v>5203.12</v>
      </c>
      <c r="H8">
        <f>IF($C8&lt;&gt;"M5","",Trendlines!H310)</f>
        <v>5170.08</v>
      </c>
      <c r="I8">
        <f>IF($C8&lt;&gt;"M5","",Trendlines!I310)</f>
        <v>5177.84</v>
      </c>
      <c r="J8">
        <f>IF($C8&lt;&gt;"M5","",Trendlines!J310)</f>
        <v>5163.07</v>
      </c>
      <c r="K8">
        <v>96</v>
      </c>
      <c r="CY8" t="str">
        <f t="shared" si="0"/>
        <v/>
      </c>
      <c r="CZ8" t="str">
        <f t="shared" si="1"/>
        <v/>
      </c>
      <c r="DA8" t="str">
        <f t="shared" si="2"/>
        <v/>
      </c>
      <c r="DB8" t="str">
        <f t="shared" si="3"/>
        <v/>
      </c>
      <c r="DD8" t="str">
        <f t="shared" si="4"/>
        <v/>
      </c>
      <c r="DE8" t="str">
        <f t="shared" si="5"/>
        <v/>
      </c>
      <c r="DF8" t="str">
        <f t="shared" si="6"/>
        <v/>
      </c>
      <c r="DG8" t="str">
        <f t="shared" si="7"/>
        <v/>
      </c>
    </row>
    <row r="9" spans="1:135" x14ac:dyDescent="0.55000000000000004">
      <c r="A9" s="24">
        <f>IF('Data Validation'!$K$2&lt;&gt;TRUE,"",'Data Validation'!A311)</f>
        <v>1772121300</v>
      </c>
      <c r="B9" s="24" t="str">
        <f>IF('Data Validation'!$K$2&lt;&gt;TRUE,"",'Data Validation'!C311)</f>
        <v>XAUUSD</v>
      </c>
      <c r="C9" s="24" t="str">
        <f>IF('Data Validation'!$K$2&lt;&gt;TRUE,"",'Data Validation'!E311)</f>
        <v>M5</v>
      </c>
      <c r="D9" s="24">
        <f>IF('Data Validation'!$K$2&lt;&gt;TRUE,"",'Data Validation'!G311)</f>
        <v>5185.8599999999997</v>
      </c>
      <c r="E9">
        <f>IF($C9&lt;&gt;"M5","",Trendlines!E311)</f>
        <v>5199.49</v>
      </c>
      <c r="F9">
        <f>IF($C9&lt;&gt;"M5","",Trendlines!F311)</f>
        <v>5193.84</v>
      </c>
      <c r="G9">
        <f>IF($C9&lt;&gt;"M5","",Trendlines!G311)</f>
        <v>5203.1000000000004</v>
      </c>
      <c r="H9">
        <f>IF($C9&lt;&gt;"M5","",Trendlines!H311)</f>
        <v>5170.16</v>
      </c>
      <c r="I9">
        <f>IF($C9&lt;&gt;"M5","",Trendlines!I311)</f>
        <v>5177.8599999999997</v>
      </c>
      <c r="J9">
        <f>IF($C9&lt;&gt;"M5","",Trendlines!J311)</f>
        <v>5163.1099999999997</v>
      </c>
      <c r="K9">
        <v>96</v>
      </c>
      <c r="CY9" t="str">
        <f t="shared" si="0"/>
        <v/>
      </c>
      <c r="CZ9" t="str">
        <f t="shared" si="1"/>
        <v/>
      </c>
      <c r="DA9" t="str">
        <f t="shared" si="2"/>
        <v/>
      </c>
      <c r="DB9" t="str">
        <f t="shared" si="3"/>
        <v/>
      </c>
      <c r="DD9" t="str">
        <f t="shared" si="4"/>
        <v/>
      </c>
      <c r="DE9" t="str">
        <f t="shared" si="5"/>
        <v/>
      </c>
      <c r="DF9" t="str">
        <f t="shared" si="6"/>
        <v/>
      </c>
      <c r="DG9" t="str">
        <f t="shared" si="7"/>
        <v/>
      </c>
    </row>
    <row r="10" spans="1:135" x14ac:dyDescent="0.55000000000000004">
      <c r="A10" s="24">
        <f>IF('Data Validation'!$K$2&lt;&gt;TRUE,"",'Data Validation'!A312)</f>
        <v>1772121600</v>
      </c>
      <c r="B10" s="24" t="str">
        <f>IF('Data Validation'!$K$2&lt;&gt;TRUE,"",'Data Validation'!C312)</f>
        <v>XAUUSD</v>
      </c>
      <c r="C10" s="24" t="str">
        <f>IF('Data Validation'!$K$2&lt;&gt;TRUE,"",'Data Validation'!E312)</f>
        <v>M5</v>
      </c>
      <c r="D10" s="24">
        <f>IF('Data Validation'!$K$2&lt;&gt;TRUE,"",'Data Validation'!G312)</f>
        <v>5178.92</v>
      </c>
      <c r="E10">
        <f>IF($C10&lt;&gt;"M5","",Trendlines!E312)</f>
        <v>5199.49</v>
      </c>
      <c r="F10">
        <f>IF($C10&lt;&gt;"M5","",Trendlines!F312)</f>
        <v>5193.82</v>
      </c>
      <c r="G10">
        <f>IF($C10&lt;&gt;"M5","",Trendlines!G312)</f>
        <v>5203.08</v>
      </c>
      <c r="H10">
        <f>IF($C10&lt;&gt;"M5","",Trendlines!H312)</f>
        <v>5170.2299999999996</v>
      </c>
      <c r="I10">
        <f>IF($C10&lt;&gt;"M5","",Trendlines!I312)</f>
        <v>5177.88</v>
      </c>
      <c r="J10">
        <f>IF($C10&lt;&gt;"M5","",Trendlines!J312)</f>
        <v>5163.1400000000003</v>
      </c>
      <c r="K10">
        <v>96</v>
      </c>
      <c r="CY10" t="str">
        <f t="shared" si="0"/>
        <v/>
      </c>
      <c r="CZ10" t="str">
        <f t="shared" si="1"/>
        <v/>
      </c>
      <c r="DA10" t="str">
        <f t="shared" si="2"/>
        <v/>
      </c>
      <c r="DB10" t="str">
        <f t="shared" si="3"/>
        <v/>
      </c>
      <c r="DD10" t="str">
        <f t="shared" si="4"/>
        <v/>
      </c>
      <c r="DE10" t="str">
        <f t="shared" si="5"/>
        <v/>
      </c>
      <c r="DF10" t="str">
        <f t="shared" si="6"/>
        <v/>
      </c>
      <c r="DG10" t="str">
        <f t="shared" si="7"/>
        <v/>
      </c>
    </row>
    <row r="11" spans="1:135" x14ac:dyDescent="0.55000000000000004">
      <c r="A11" s="24">
        <f>IF('Data Validation'!$K$2&lt;&gt;TRUE,"",'Data Validation'!A313)</f>
        <v>1772121900</v>
      </c>
      <c r="B11" s="24" t="str">
        <f>IF('Data Validation'!$K$2&lt;&gt;TRUE,"",'Data Validation'!C313)</f>
        <v>XAUUSD</v>
      </c>
      <c r="C11" s="24" t="str">
        <f>IF('Data Validation'!$K$2&lt;&gt;TRUE,"",'Data Validation'!E313)</f>
        <v>M5</v>
      </c>
      <c r="D11" s="24">
        <f>IF('Data Validation'!$K$2&lt;&gt;TRUE,"",'Data Validation'!G313)</f>
        <v>5177.76</v>
      </c>
      <c r="E11">
        <f>IF($C11&lt;&gt;"M5","",Trendlines!E313)</f>
        <v>5199.5</v>
      </c>
      <c r="F11">
        <f>IF($C11&lt;&gt;"M5","",Trendlines!F313)</f>
        <v>5193.79</v>
      </c>
      <c r="G11">
        <f>IF($C11&lt;&gt;"M5","",Trendlines!G313)</f>
        <v>5203.0600000000004</v>
      </c>
      <c r="H11">
        <f>IF($C11&lt;&gt;"M5","",Trendlines!H313)</f>
        <v>5170.3100000000004</v>
      </c>
      <c r="I11">
        <f>IF($C11&lt;&gt;"M5","",Trendlines!I313)</f>
        <v>5177.91</v>
      </c>
      <c r="J11">
        <f>IF($C11&lt;&gt;"M5","",Trendlines!J313)</f>
        <v>5163.18</v>
      </c>
      <c r="K11">
        <v>96</v>
      </c>
      <c r="CY11" t="str">
        <f t="shared" si="0"/>
        <v/>
      </c>
      <c r="CZ11" t="str">
        <f t="shared" si="1"/>
        <v/>
      </c>
      <c r="DA11" t="str">
        <f t="shared" si="2"/>
        <v/>
      </c>
      <c r="DB11" t="str">
        <f t="shared" si="3"/>
        <v/>
      </c>
      <c r="DD11" t="str">
        <f t="shared" si="4"/>
        <v/>
      </c>
      <c r="DE11" t="str">
        <f t="shared" si="5"/>
        <v/>
      </c>
      <c r="DF11" t="str">
        <f t="shared" si="6"/>
        <v/>
      </c>
      <c r="DG11" t="str">
        <f t="shared" si="7"/>
        <v/>
      </c>
    </row>
    <row r="12" spans="1:135" x14ac:dyDescent="0.55000000000000004">
      <c r="A12" s="24">
        <f>IF('Data Validation'!$K$2&lt;&gt;TRUE,"",'Data Validation'!A314)</f>
        <v>1772122200</v>
      </c>
      <c r="B12" s="24" t="str">
        <f>IF('Data Validation'!$K$2&lt;&gt;TRUE,"",'Data Validation'!C314)</f>
        <v>XAUUSD</v>
      </c>
      <c r="C12" s="24" t="str">
        <f>IF('Data Validation'!$K$2&lt;&gt;TRUE,"",'Data Validation'!E314)</f>
        <v>M5</v>
      </c>
      <c r="D12" s="24">
        <f>IF('Data Validation'!$K$2&lt;&gt;TRUE,"",'Data Validation'!G314)</f>
        <v>5176.76</v>
      </c>
      <c r="E12">
        <f>IF($C12&lt;&gt;"M5","",Trendlines!E314)</f>
        <v>5199.51</v>
      </c>
      <c r="F12">
        <f>IF($C12&lt;&gt;"M5","",Trendlines!F314)</f>
        <v>5193.76</v>
      </c>
      <c r="G12">
        <f>IF($C12&lt;&gt;"M5","",Trendlines!G314)</f>
        <v>5203.05</v>
      </c>
      <c r="H12">
        <f>IF($C12&lt;&gt;"M5","",Trendlines!H314)</f>
        <v>5170.38</v>
      </c>
      <c r="I12">
        <f>IF($C12&lt;&gt;"M5","",Trendlines!I314)</f>
        <v>5177.93</v>
      </c>
      <c r="J12">
        <f>IF($C12&lt;&gt;"M5","",Trendlines!J314)</f>
        <v>5163.22</v>
      </c>
      <c r="K12">
        <v>96</v>
      </c>
      <c r="CY12" t="str">
        <f t="shared" si="0"/>
        <v/>
      </c>
      <c r="CZ12" t="str">
        <f t="shared" si="1"/>
        <v/>
      </c>
      <c r="DA12" t="str">
        <f t="shared" si="2"/>
        <v/>
      </c>
      <c r="DB12" t="str">
        <f t="shared" si="3"/>
        <v/>
      </c>
      <c r="DD12" t="str">
        <f t="shared" si="4"/>
        <v/>
      </c>
      <c r="DE12" t="str">
        <f t="shared" si="5"/>
        <v/>
      </c>
      <c r="DF12" t="str">
        <f t="shared" si="6"/>
        <v/>
      </c>
      <c r="DG12" t="str">
        <f t="shared" si="7"/>
        <v/>
      </c>
    </row>
    <row r="13" spans="1:135" x14ac:dyDescent="0.55000000000000004">
      <c r="A13" s="24">
        <f>IF('Data Validation'!$K$2&lt;&gt;TRUE,"",'Data Validation'!A315)</f>
        <v>1772122500</v>
      </c>
      <c r="B13" s="24" t="str">
        <f>IF('Data Validation'!$K$2&lt;&gt;TRUE,"",'Data Validation'!C315)</f>
        <v>XAUUSD</v>
      </c>
      <c r="C13" s="24" t="str">
        <f>IF('Data Validation'!$K$2&lt;&gt;TRUE,"",'Data Validation'!E315)</f>
        <v>M5</v>
      </c>
      <c r="D13" s="24">
        <f>IF('Data Validation'!$K$2&lt;&gt;TRUE,"",'Data Validation'!G315)</f>
        <v>5181.3999999999996</v>
      </c>
      <c r="E13">
        <f>IF($C13&lt;&gt;"M5","",Trendlines!E315)</f>
        <v>5199.51</v>
      </c>
      <c r="F13">
        <f>IF($C13&lt;&gt;"M5","",Trendlines!F315)</f>
        <v>5193.74</v>
      </c>
      <c r="G13">
        <f>IF($C13&lt;&gt;"M5","",Trendlines!G315)</f>
        <v>5203.03</v>
      </c>
      <c r="H13">
        <f>IF($C13&lt;&gt;"M5","",Trendlines!H315)</f>
        <v>5170.46</v>
      </c>
      <c r="I13">
        <f>IF($C13&lt;&gt;"M5","",Trendlines!I315)</f>
        <v>5177.95</v>
      </c>
      <c r="J13">
        <f>IF($C13&lt;&gt;"M5","",Trendlines!J315)</f>
        <v>5163.26</v>
      </c>
      <c r="K13">
        <v>96</v>
      </c>
      <c r="CY13" t="str">
        <f t="shared" si="0"/>
        <v/>
      </c>
      <c r="CZ13" t="str">
        <f t="shared" si="1"/>
        <v/>
      </c>
      <c r="DA13" t="str">
        <f t="shared" si="2"/>
        <v/>
      </c>
      <c r="DB13" t="str">
        <f t="shared" si="3"/>
        <v/>
      </c>
      <c r="DD13" t="str">
        <f t="shared" si="4"/>
        <v/>
      </c>
      <c r="DE13" t="str">
        <f t="shared" si="5"/>
        <v/>
      </c>
      <c r="DF13" t="str">
        <f t="shared" si="6"/>
        <v/>
      </c>
      <c r="DG13" t="str">
        <f t="shared" si="7"/>
        <v/>
      </c>
    </row>
    <row r="14" spans="1:135" x14ac:dyDescent="0.55000000000000004">
      <c r="A14" s="24">
        <f>IF('Data Validation'!$K$2&lt;&gt;TRUE,"",'Data Validation'!A316)</f>
        <v>1772122800</v>
      </c>
      <c r="B14" s="24" t="str">
        <f>IF('Data Validation'!$K$2&lt;&gt;TRUE,"",'Data Validation'!C316)</f>
        <v>XAUUSD</v>
      </c>
      <c r="C14" s="24" t="str">
        <f>IF('Data Validation'!$K$2&lt;&gt;TRUE,"",'Data Validation'!E316)</f>
        <v>M5</v>
      </c>
      <c r="D14" s="24">
        <f>IF('Data Validation'!$K$2&lt;&gt;TRUE,"",'Data Validation'!G316)</f>
        <v>5178.22</v>
      </c>
      <c r="E14">
        <f>IF($C14&lt;&gt;"M5","",Trendlines!E316)</f>
        <v>5199.5200000000004</v>
      </c>
      <c r="F14">
        <f>IF($C14&lt;&gt;"M5","",Trendlines!F316)</f>
        <v>5193.71</v>
      </c>
      <c r="G14">
        <f>IF($C14&lt;&gt;"M5","",Trendlines!G316)</f>
        <v>5203.01</v>
      </c>
      <c r="H14">
        <f>IF($C14&lt;&gt;"M5","",Trendlines!H316)</f>
        <v>5170.54</v>
      </c>
      <c r="I14">
        <f>IF($C14&lt;&gt;"M5","",Trendlines!I316)</f>
        <v>5177.97</v>
      </c>
      <c r="J14">
        <f>IF($C14&lt;&gt;"M5","",Trendlines!J316)</f>
        <v>5163.3</v>
      </c>
      <c r="K14">
        <v>96</v>
      </c>
      <c r="CY14" t="str">
        <f t="shared" si="0"/>
        <v/>
      </c>
      <c r="CZ14" t="str">
        <f t="shared" si="1"/>
        <v/>
      </c>
      <c r="DA14" t="str">
        <f t="shared" si="2"/>
        <v/>
      </c>
      <c r="DB14" t="str">
        <f t="shared" si="3"/>
        <v/>
      </c>
      <c r="DD14" t="str">
        <f t="shared" si="4"/>
        <v/>
      </c>
      <c r="DE14" t="str">
        <f t="shared" si="5"/>
        <v/>
      </c>
      <c r="DF14" t="str">
        <f t="shared" si="6"/>
        <v/>
      </c>
      <c r="DG14" t="str">
        <f t="shared" si="7"/>
        <v/>
      </c>
    </row>
    <row r="15" spans="1:135" x14ac:dyDescent="0.55000000000000004">
      <c r="A15" s="24">
        <f>IF('Data Validation'!$K$2&lt;&gt;TRUE,"",'Data Validation'!A317)</f>
        <v>1772123100</v>
      </c>
      <c r="B15" s="24" t="str">
        <f>IF('Data Validation'!$K$2&lt;&gt;TRUE,"",'Data Validation'!C317)</f>
        <v>XAUUSD</v>
      </c>
      <c r="C15" s="24" t="str">
        <f>IF('Data Validation'!$K$2&lt;&gt;TRUE,"",'Data Validation'!E317)</f>
        <v>M5</v>
      </c>
      <c r="D15" s="24">
        <f>IF('Data Validation'!$K$2&lt;&gt;TRUE,"",'Data Validation'!G317)</f>
        <v>5180.4799999999996</v>
      </c>
      <c r="E15">
        <f>IF($C15&lt;&gt;"M5","",Trendlines!E317)</f>
        <v>5199.5200000000004</v>
      </c>
      <c r="F15">
        <f>IF($C15&lt;&gt;"M5","",Trendlines!F317)</f>
        <v>5193.6899999999996</v>
      </c>
      <c r="G15">
        <f>IF($C15&lt;&gt;"M5","",Trendlines!G317)</f>
        <v>5202.99</v>
      </c>
      <c r="H15">
        <f>IF($C15&lt;&gt;"M5","",Trendlines!H317)</f>
        <v>5170.6099999999997</v>
      </c>
      <c r="I15">
        <f>IF($C15&lt;&gt;"M5","",Trendlines!I317)</f>
        <v>5177.99</v>
      </c>
      <c r="J15">
        <f>IF($C15&lt;&gt;"M5","",Trendlines!J317)</f>
        <v>5163.34</v>
      </c>
      <c r="K15">
        <v>96</v>
      </c>
      <c r="CY15" t="str">
        <f t="shared" si="0"/>
        <v/>
      </c>
      <c r="CZ15" t="str">
        <f t="shared" si="1"/>
        <v/>
      </c>
      <c r="DA15" t="str">
        <f t="shared" si="2"/>
        <v/>
      </c>
      <c r="DB15" t="str">
        <f t="shared" si="3"/>
        <v/>
      </c>
      <c r="DD15" t="str">
        <f t="shared" si="4"/>
        <v/>
      </c>
      <c r="DE15" t="str">
        <f t="shared" si="5"/>
        <v/>
      </c>
      <c r="DF15" t="str">
        <f t="shared" si="6"/>
        <v/>
      </c>
      <c r="DG15" t="str">
        <f t="shared" si="7"/>
        <v/>
      </c>
    </row>
    <row r="16" spans="1:135" x14ac:dyDescent="0.55000000000000004">
      <c r="A16" s="24">
        <f>IF('Data Validation'!$K$2&lt;&gt;TRUE,"",'Data Validation'!A318)</f>
        <v>1772123400</v>
      </c>
      <c r="B16" s="24" t="str">
        <f>IF('Data Validation'!$K$2&lt;&gt;TRUE,"",'Data Validation'!C318)</f>
        <v>XAUUSD</v>
      </c>
      <c r="C16" s="24" t="str">
        <f>IF('Data Validation'!$K$2&lt;&gt;TRUE,"",'Data Validation'!E318)</f>
        <v>M5</v>
      </c>
      <c r="D16" s="24">
        <f>IF('Data Validation'!$K$2&lt;&gt;TRUE,"",'Data Validation'!G318)</f>
        <v>5181.91</v>
      </c>
      <c r="E16">
        <f>IF($C16&lt;&gt;"M5","",Trendlines!E318)</f>
        <v>5199.53</v>
      </c>
      <c r="F16">
        <f>IF($C16&lt;&gt;"M5","",Trendlines!F318)</f>
        <v>5193.66</v>
      </c>
      <c r="G16">
        <f>IF($C16&lt;&gt;"M5","",Trendlines!G318)</f>
        <v>5202.9799999999996</v>
      </c>
      <c r="H16">
        <f>IF($C16&lt;&gt;"M5","",Trendlines!H318)</f>
        <v>5170.6899999999996</v>
      </c>
      <c r="I16">
        <f>IF($C16&lt;&gt;"M5","",Trendlines!I318)</f>
        <v>5178.0200000000004</v>
      </c>
      <c r="J16">
        <f>IF($C16&lt;&gt;"M5","",Trendlines!J318)</f>
        <v>5163.38</v>
      </c>
      <c r="K16">
        <v>96</v>
      </c>
      <c r="CY16" t="str">
        <f t="shared" si="0"/>
        <v/>
      </c>
      <c r="CZ16" t="str">
        <f t="shared" si="1"/>
        <v/>
      </c>
      <c r="DA16" t="str">
        <f t="shared" si="2"/>
        <v/>
      </c>
      <c r="DB16" t="str">
        <f t="shared" si="3"/>
        <v/>
      </c>
      <c r="DD16" t="str">
        <f t="shared" si="4"/>
        <v/>
      </c>
      <c r="DE16" t="str">
        <f t="shared" si="5"/>
        <v/>
      </c>
      <c r="DF16" t="str">
        <f t="shared" si="6"/>
        <v/>
      </c>
      <c r="DG16" t="str">
        <f t="shared" si="7"/>
        <v/>
      </c>
    </row>
    <row r="17" spans="1:111" x14ac:dyDescent="0.55000000000000004">
      <c r="A17" s="24">
        <f>IF('Data Validation'!$K$2&lt;&gt;TRUE,"",'Data Validation'!A319)</f>
        <v>1772123700</v>
      </c>
      <c r="B17" s="24" t="str">
        <f>IF('Data Validation'!$K$2&lt;&gt;TRUE,"",'Data Validation'!C319)</f>
        <v>XAUUSD</v>
      </c>
      <c r="C17" s="24" t="str">
        <f>IF('Data Validation'!$K$2&lt;&gt;TRUE,"",'Data Validation'!E319)</f>
        <v>M5</v>
      </c>
      <c r="D17" s="24">
        <f>IF('Data Validation'!$K$2&lt;&gt;TRUE,"",'Data Validation'!G319)</f>
        <v>5182.3500000000004</v>
      </c>
      <c r="E17">
        <f>IF($C17&lt;&gt;"M5","",Trendlines!E319)</f>
        <v>5199.53</v>
      </c>
      <c r="F17">
        <f>IF($C17&lt;&gt;"M5","",Trendlines!F319)</f>
        <v>5193.63</v>
      </c>
      <c r="G17">
        <f>IF($C17&lt;&gt;"M5","",Trendlines!G319)</f>
        <v>5202.96</v>
      </c>
      <c r="H17">
        <f>IF($C17&lt;&gt;"M5","",Trendlines!H319)</f>
        <v>5170.76</v>
      </c>
      <c r="I17">
        <f>IF($C17&lt;&gt;"M5","",Trendlines!I319)</f>
        <v>5178.04</v>
      </c>
      <c r="J17">
        <f>IF($C17&lt;&gt;"M5","",Trendlines!J319)</f>
        <v>5163.42</v>
      </c>
      <c r="K17">
        <v>96</v>
      </c>
      <c r="CY17" t="str">
        <f t="shared" si="0"/>
        <v/>
      </c>
      <c r="CZ17" t="str">
        <f t="shared" si="1"/>
        <v/>
      </c>
      <c r="DA17" t="str">
        <f t="shared" si="2"/>
        <v/>
      </c>
      <c r="DB17" t="str">
        <f t="shared" si="3"/>
        <v/>
      </c>
      <c r="DD17" t="str">
        <f t="shared" si="4"/>
        <v/>
      </c>
      <c r="DE17" t="str">
        <f t="shared" si="5"/>
        <v/>
      </c>
      <c r="DF17" t="str">
        <f t="shared" si="6"/>
        <v/>
      </c>
      <c r="DG17" t="str">
        <f t="shared" si="7"/>
        <v/>
      </c>
    </row>
    <row r="18" spans="1:111" x14ac:dyDescent="0.55000000000000004">
      <c r="A18" s="24">
        <f>IF('Data Validation'!$K$2&lt;&gt;TRUE,"",'Data Validation'!A320)</f>
        <v>1772124000</v>
      </c>
      <c r="B18" s="24" t="str">
        <f>IF('Data Validation'!$K$2&lt;&gt;TRUE,"",'Data Validation'!C320)</f>
        <v>XAUUSD</v>
      </c>
      <c r="C18" s="24" t="str">
        <f>IF('Data Validation'!$K$2&lt;&gt;TRUE,"",'Data Validation'!E320)</f>
        <v>M5</v>
      </c>
      <c r="D18" s="24">
        <f>IF('Data Validation'!$K$2&lt;&gt;TRUE,"",'Data Validation'!G320)</f>
        <v>5183.3</v>
      </c>
      <c r="E18">
        <f>IF($C18&lt;&gt;"M5","",Trendlines!E320)</f>
        <v>5199.54</v>
      </c>
      <c r="F18">
        <f>IF($C18&lt;&gt;"M5","",Trendlines!F320)</f>
        <v>5193.6099999999997</v>
      </c>
      <c r="G18">
        <f>IF($C18&lt;&gt;"M5","",Trendlines!G320)</f>
        <v>5202.9399999999996</v>
      </c>
      <c r="H18">
        <f>IF($C18&lt;&gt;"M5","",Trendlines!H320)</f>
        <v>5170.84</v>
      </c>
      <c r="I18">
        <f>IF($C18&lt;&gt;"M5","",Trendlines!I320)</f>
        <v>5178.0600000000004</v>
      </c>
      <c r="J18">
        <f>IF($C18&lt;&gt;"M5","",Trendlines!J320)</f>
        <v>5163.45</v>
      </c>
      <c r="K18">
        <v>96</v>
      </c>
      <c r="CY18" t="str">
        <f t="shared" si="0"/>
        <v/>
      </c>
      <c r="CZ18" t="str">
        <f t="shared" si="1"/>
        <v/>
      </c>
      <c r="DA18" t="str">
        <f t="shared" si="2"/>
        <v/>
      </c>
      <c r="DB18" t="str">
        <f t="shared" si="3"/>
        <v/>
      </c>
      <c r="DD18" t="str">
        <f t="shared" si="4"/>
        <v/>
      </c>
      <c r="DE18" t="str">
        <f t="shared" si="5"/>
        <v/>
      </c>
      <c r="DF18" t="str">
        <f t="shared" si="6"/>
        <v/>
      </c>
      <c r="DG18" t="str">
        <f t="shared" si="7"/>
        <v/>
      </c>
    </row>
    <row r="19" spans="1:111" x14ac:dyDescent="0.55000000000000004">
      <c r="A19" s="24">
        <f>IF('Data Validation'!$K$2&lt;&gt;TRUE,"",'Data Validation'!A321)</f>
        <v>1772124300</v>
      </c>
      <c r="B19" s="24" t="str">
        <f>IF('Data Validation'!$K$2&lt;&gt;TRUE,"",'Data Validation'!C321)</f>
        <v>XAUUSD</v>
      </c>
      <c r="C19" s="24" t="str">
        <f>IF('Data Validation'!$K$2&lt;&gt;TRUE,"",'Data Validation'!E321)</f>
        <v>M5</v>
      </c>
      <c r="D19" s="24">
        <f>IF('Data Validation'!$K$2&lt;&gt;TRUE,"",'Data Validation'!G321)</f>
        <v>5181.3599999999997</v>
      </c>
      <c r="E19">
        <f>IF($C19&lt;&gt;"M5","",Trendlines!E321)</f>
        <v>5199.55</v>
      </c>
      <c r="F19">
        <f>IF($C19&lt;&gt;"M5","",Trendlines!F321)</f>
        <v>5193.58</v>
      </c>
      <c r="G19">
        <f>IF($C19&lt;&gt;"M5","",Trendlines!G321)</f>
        <v>5202.92</v>
      </c>
      <c r="H19">
        <f>IF($C19&lt;&gt;"M5","",Trendlines!H321)</f>
        <v>5170.91</v>
      </c>
      <c r="I19">
        <f>IF($C19&lt;&gt;"M5","",Trendlines!I321)</f>
        <v>5178.08</v>
      </c>
      <c r="J19">
        <f>IF($C19&lt;&gt;"M5","",Trendlines!J321)</f>
        <v>5163.49</v>
      </c>
      <c r="K19">
        <v>96</v>
      </c>
      <c r="CY19" t="str">
        <f t="shared" si="0"/>
        <v/>
      </c>
      <c r="CZ19" t="str">
        <f t="shared" si="1"/>
        <v/>
      </c>
      <c r="DA19" t="str">
        <f t="shared" si="2"/>
        <v/>
      </c>
      <c r="DB19" t="str">
        <f t="shared" si="3"/>
        <v/>
      </c>
      <c r="DD19" t="str">
        <f t="shared" si="4"/>
        <v/>
      </c>
      <c r="DE19" t="str">
        <f t="shared" si="5"/>
        <v/>
      </c>
      <c r="DF19" t="str">
        <f t="shared" si="6"/>
        <v/>
      </c>
      <c r="DG19" t="str">
        <f t="shared" si="7"/>
        <v/>
      </c>
    </row>
    <row r="20" spans="1:111" x14ac:dyDescent="0.55000000000000004">
      <c r="A20" s="24">
        <f>IF('Data Validation'!$K$2&lt;&gt;TRUE,"",'Data Validation'!A322)</f>
        <v>1772124600</v>
      </c>
      <c r="B20" s="24" t="str">
        <f>IF('Data Validation'!$K$2&lt;&gt;TRUE,"",'Data Validation'!C322)</f>
        <v>XAUUSD</v>
      </c>
      <c r="C20" s="24" t="str">
        <f>IF('Data Validation'!$K$2&lt;&gt;TRUE,"",'Data Validation'!E322)</f>
        <v>M5</v>
      </c>
      <c r="D20" s="24">
        <f>IF('Data Validation'!$K$2&lt;&gt;TRUE,"",'Data Validation'!G322)</f>
        <v>5179.0200000000004</v>
      </c>
      <c r="E20">
        <f>IF($C20&lt;&gt;"M5","",Trendlines!E322)</f>
        <v>5199.55</v>
      </c>
      <c r="F20">
        <f>IF($C20&lt;&gt;"M5","",Trendlines!F322)</f>
        <v>5193.5600000000004</v>
      </c>
      <c r="G20">
        <f>IF($C20&lt;&gt;"M5","",Trendlines!G322)</f>
        <v>5202.91</v>
      </c>
      <c r="H20">
        <f>IF($C20&lt;&gt;"M5","",Trendlines!H322)</f>
        <v>5170.99</v>
      </c>
      <c r="I20">
        <f>IF($C20&lt;&gt;"M5","",Trendlines!I322)</f>
        <v>5178.1000000000004</v>
      </c>
      <c r="J20">
        <f>IF($C20&lt;&gt;"M5","",Trendlines!J322)</f>
        <v>5163.53</v>
      </c>
      <c r="K20">
        <v>96</v>
      </c>
      <c r="CY20" t="str">
        <f t="shared" si="0"/>
        <v/>
      </c>
      <c r="CZ20" t="str">
        <f t="shared" si="1"/>
        <v/>
      </c>
      <c r="DA20" t="str">
        <f t="shared" si="2"/>
        <v/>
      </c>
      <c r="DB20" t="str">
        <f t="shared" si="3"/>
        <v/>
      </c>
      <c r="DD20" t="str">
        <f t="shared" si="4"/>
        <v/>
      </c>
      <c r="DE20" t="str">
        <f t="shared" si="5"/>
        <v/>
      </c>
      <c r="DF20" t="str">
        <f t="shared" si="6"/>
        <v/>
      </c>
      <c r="DG20" t="str">
        <f t="shared" si="7"/>
        <v/>
      </c>
    </row>
    <row r="21" spans="1:111" x14ac:dyDescent="0.55000000000000004">
      <c r="A21" s="24">
        <f>IF('Data Validation'!$K$2&lt;&gt;TRUE,"",'Data Validation'!A323)</f>
        <v>1772124900</v>
      </c>
      <c r="B21" s="24" t="str">
        <f>IF('Data Validation'!$K$2&lt;&gt;TRUE,"",'Data Validation'!C323)</f>
        <v>XAUUSD</v>
      </c>
      <c r="C21" s="24" t="str">
        <f>IF('Data Validation'!$K$2&lt;&gt;TRUE,"",'Data Validation'!E323)</f>
        <v>M5</v>
      </c>
      <c r="D21" s="24">
        <f>IF('Data Validation'!$K$2&lt;&gt;TRUE,"",'Data Validation'!G323)</f>
        <v>5179.6099999999997</v>
      </c>
      <c r="E21">
        <f>IF($C21&lt;&gt;"M5","",Trendlines!E323)</f>
        <v>5199.5600000000004</v>
      </c>
      <c r="F21">
        <f>IF($C21&lt;&gt;"M5","",Trendlines!F323)</f>
        <v>5193.53</v>
      </c>
      <c r="G21">
        <f>IF($C21&lt;&gt;"M5","",Trendlines!G323)</f>
        <v>5202.8900000000003</v>
      </c>
      <c r="H21">
        <f>IF($C21&lt;&gt;"M5","",Trendlines!H323)</f>
        <v>5171.07</v>
      </c>
      <c r="I21">
        <f>IF($C21&lt;&gt;"M5","",Trendlines!I323)</f>
        <v>5178.13</v>
      </c>
      <c r="J21">
        <f>IF($C21&lt;&gt;"M5","",Trendlines!J323)</f>
        <v>5163.57</v>
      </c>
      <c r="K21">
        <v>96</v>
      </c>
      <c r="CY21" t="str">
        <f t="shared" si="0"/>
        <v/>
      </c>
      <c r="CZ21" t="str">
        <f t="shared" si="1"/>
        <v/>
      </c>
      <c r="DA21" t="str">
        <f t="shared" si="2"/>
        <v/>
      </c>
      <c r="DB21" t="str">
        <f t="shared" si="3"/>
        <v/>
      </c>
      <c r="DD21" t="str">
        <f t="shared" ref="DD21:DD84" si="8">IFERROR(DEGREES(ATAN(CY21)),"")</f>
        <v/>
      </c>
      <c r="DE21" t="str">
        <f t="shared" ref="DE21:DE84" si="9">IFERROR(DEGREES(ATAN(CZ21)),"")</f>
        <v/>
      </c>
      <c r="DF21" t="str">
        <f t="shared" ref="DF21:DF84" si="10">IFERROR(DEGREES(ATAN(DA21)),"")</f>
        <v/>
      </c>
      <c r="DG21" t="str">
        <f t="shared" ref="DG21:DG84" si="11">IFERROR(DEGREES(ATAN(DB21)),"")</f>
        <v/>
      </c>
    </row>
    <row r="22" spans="1:111" x14ac:dyDescent="0.55000000000000004">
      <c r="A22" s="24">
        <f>IF('Data Validation'!$K$2&lt;&gt;TRUE,"",'Data Validation'!A324)</f>
        <v>1772125200</v>
      </c>
      <c r="B22" s="24" t="str">
        <f>IF('Data Validation'!$K$2&lt;&gt;TRUE,"",'Data Validation'!C324)</f>
        <v>XAUUSD</v>
      </c>
      <c r="C22" s="24" t="str">
        <f>IF('Data Validation'!$K$2&lt;&gt;TRUE,"",'Data Validation'!E324)</f>
        <v>M5</v>
      </c>
      <c r="D22" s="24">
        <f>IF('Data Validation'!$K$2&lt;&gt;TRUE,"",'Data Validation'!G324)</f>
        <v>5181.28</v>
      </c>
      <c r="E22">
        <f>IF($C22&lt;&gt;"M5","",Trendlines!E324)</f>
        <v>5199.5600000000004</v>
      </c>
      <c r="F22">
        <f>IF($C22&lt;&gt;"M5","",Trendlines!F324)</f>
        <v>5193.5</v>
      </c>
      <c r="G22">
        <f>IF($C22&lt;&gt;"M5","",Trendlines!G324)</f>
        <v>5202.87</v>
      </c>
      <c r="H22">
        <f>IF($C22&lt;&gt;"M5","",Trendlines!H324)</f>
        <v>5171.1400000000003</v>
      </c>
      <c r="I22">
        <f>IF($C22&lt;&gt;"M5","",Trendlines!I324)</f>
        <v>5178.1499999999996</v>
      </c>
      <c r="J22">
        <f>IF($C22&lt;&gt;"M5","",Trendlines!J324)</f>
        <v>5163.6099999999997</v>
      </c>
      <c r="K22">
        <v>96</v>
      </c>
      <c r="CY22" t="str">
        <f t="shared" si="0"/>
        <v/>
      </c>
      <c r="CZ22" t="str">
        <f t="shared" si="1"/>
        <v/>
      </c>
      <c r="DA22" t="str">
        <f t="shared" si="2"/>
        <v/>
      </c>
      <c r="DB22" t="str">
        <f t="shared" si="3"/>
        <v/>
      </c>
      <c r="DD22" t="str">
        <f t="shared" si="8"/>
        <v/>
      </c>
      <c r="DE22" t="str">
        <f t="shared" si="9"/>
        <v/>
      </c>
      <c r="DF22" t="str">
        <f t="shared" si="10"/>
        <v/>
      </c>
      <c r="DG22" t="str">
        <f t="shared" si="11"/>
        <v/>
      </c>
    </row>
    <row r="23" spans="1:111" x14ac:dyDescent="0.55000000000000004">
      <c r="A23" s="24">
        <f>IF('Data Validation'!$K$2&lt;&gt;TRUE,"",'Data Validation'!A325)</f>
        <v>1772125500</v>
      </c>
      <c r="B23" s="24" t="str">
        <f>IF('Data Validation'!$K$2&lt;&gt;TRUE,"",'Data Validation'!C325)</f>
        <v>XAUUSD</v>
      </c>
      <c r="C23" s="24" t="str">
        <f>IF('Data Validation'!$K$2&lt;&gt;TRUE,"",'Data Validation'!E325)</f>
        <v>M5</v>
      </c>
      <c r="D23" s="24">
        <f>IF('Data Validation'!$K$2&lt;&gt;TRUE,"",'Data Validation'!G325)</f>
        <v>5186.3900000000003</v>
      </c>
      <c r="E23">
        <f>IF($C23&lt;&gt;"M5","",Trendlines!E325)</f>
        <v>5199.57</v>
      </c>
      <c r="F23">
        <f>IF($C23&lt;&gt;"M5","",Trendlines!F325)</f>
        <v>5193.4799999999996</v>
      </c>
      <c r="G23">
        <f>IF($C23&lt;&gt;"M5","",Trendlines!G325)</f>
        <v>5202.8500000000004</v>
      </c>
      <c r="H23">
        <f>IF($C23&lt;&gt;"M5","",Trendlines!H325)</f>
        <v>5171.22</v>
      </c>
      <c r="I23">
        <f>IF($C23&lt;&gt;"M5","",Trendlines!I325)</f>
        <v>5178.17</v>
      </c>
      <c r="J23">
        <f>IF($C23&lt;&gt;"M5","",Trendlines!J325)</f>
        <v>5163.6499999999996</v>
      </c>
      <c r="K23">
        <v>96</v>
      </c>
      <c r="CY23" t="str">
        <f t="shared" si="0"/>
        <v/>
      </c>
      <c r="CZ23" t="str">
        <f t="shared" si="1"/>
        <v/>
      </c>
      <c r="DA23" t="str">
        <f t="shared" si="2"/>
        <v/>
      </c>
      <c r="DB23" t="str">
        <f t="shared" si="3"/>
        <v/>
      </c>
      <c r="DD23" t="str">
        <f t="shared" si="8"/>
        <v/>
      </c>
      <c r="DE23" t="str">
        <f t="shared" si="9"/>
        <v/>
      </c>
      <c r="DF23" t="str">
        <f t="shared" si="10"/>
        <v/>
      </c>
      <c r="DG23" t="str">
        <f t="shared" si="11"/>
        <v/>
      </c>
    </row>
    <row r="24" spans="1:111" x14ac:dyDescent="0.55000000000000004">
      <c r="A24" s="24">
        <f>IF('Data Validation'!$K$2&lt;&gt;TRUE,"",'Data Validation'!A326)</f>
        <v>1772125800</v>
      </c>
      <c r="B24" s="24" t="str">
        <f>IF('Data Validation'!$K$2&lt;&gt;TRUE,"",'Data Validation'!C326)</f>
        <v>XAUUSD</v>
      </c>
      <c r="C24" s="24" t="str">
        <f>IF('Data Validation'!$K$2&lt;&gt;TRUE,"",'Data Validation'!E326)</f>
        <v>M5</v>
      </c>
      <c r="D24" s="24">
        <f>IF('Data Validation'!$K$2&lt;&gt;TRUE,"",'Data Validation'!G326)</f>
        <v>5179.6499999999996</v>
      </c>
      <c r="E24">
        <f>IF($C24&lt;&gt;"M5","",Trendlines!E326)</f>
        <v>5199.57</v>
      </c>
      <c r="F24">
        <f>IF($C24&lt;&gt;"M5","",Trendlines!F326)</f>
        <v>5193.45</v>
      </c>
      <c r="G24">
        <f>IF($C24&lt;&gt;"M5","",Trendlines!G326)</f>
        <v>5202.84</v>
      </c>
      <c r="H24">
        <f>IF($C24&lt;&gt;"M5","",Trendlines!H326)</f>
        <v>5171.29</v>
      </c>
      <c r="I24">
        <f>IF($C24&lt;&gt;"M5","",Trendlines!I326)</f>
        <v>5178.1899999999996</v>
      </c>
      <c r="J24">
        <f>IF($C24&lt;&gt;"M5","",Trendlines!J326)</f>
        <v>5163.6899999999996</v>
      </c>
      <c r="K24">
        <v>96</v>
      </c>
      <c r="CY24" t="str">
        <f t="shared" si="0"/>
        <v/>
      </c>
      <c r="CZ24" t="str">
        <f t="shared" si="1"/>
        <v/>
      </c>
      <c r="DA24" t="str">
        <f t="shared" si="2"/>
        <v/>
      </c>
      <c r="DB24" t="str">
        <f t="shared" si="3"/>
        <v/>
      </c>
      <c r="DD24" t="str">
        <f t="shared" si="8"/>
        <v/>
      </c>
      <c r="DE24" t="str">
        <f t="shared" si="9"/>
        <v/>
      </c>
      <c r="DF24" t="str">
        <f t="shared" si="10"/>
        <v/>
      </c>
      <c r="DG24" t="str">
        <f t="shared" si="11"/>
        <v/>
      </c>
    </row>
    <row r="25" spans="1:111" x14ac:dyDescent="0.55000000000000004">
      <c r="A25" s="24">
        <f>IF('Data Validation'!$K$2&lt;&gt;TRUE,"",'Data Validation'!A327)</f>
        <v>1772126100</v>
      </c>
      <c r="B25" s="24" t="str">
        <f>IF('Data Validation'!$K$2&lt;&gt;TRUE,"",'Data Validation'!C327)</f>
        <v>XAUUSD</v>
      </c>
      <c r="C25" s="24" t="str">
        <f>IF('Data Validation'!$K$2&lt;&gt;TRUE,"",'Data Validation'!E327)</f>
        <v>M5</v>
      </c>
      <c r="D25" s="24">
        <f>IF('Data Validation'!$K$2&lt;&gt;TRUE,"",'Data Validation'!G327)</f>
        <v>5178.26</v>
      </c>
      <c r="E25">
        <f>IF($C25&lt;&gt;"M5","",Trendlines!E327)</f>
        <v>5199.58</v>
      </c>
      <c r="F25">
        <f>IF($C25&lt;&gt;"M5","",Trendlines!F327)</f>
        <v>5193.43</v>
      </c>
      <c r="G25">
        <f>IF($C25&lt;&gt;"M5","",Trendlines!G327)</f>
        <v>5202.82</v>
      </c>
      <c r="H25">
        <f>IF($C25&lt;&gt;"M5","",Trendlines!H327)</f>
        <v>5171.37</v>
      </c>
      <c r="I25">
        <f>IF($C25&lt;&gt;"M5","",Trendlines!I327)</f>
        <v>5178.22</v>
      </c>
      <c r="J25">
        <f>IF($C25&lt;&gt;"M5","",Trendlines!J327)</f>
        <v>5163.72</v>
      </c>
      <c r="K25">
        <v>96</v>
      </c>
      <c r="CY25" t="str">
        <f t="shared" si="0"/>
        <v/>
      </c>
      <c r="CZ25" t="str">
        <f t="shared" si="1"/>
        <v/>
      </c>
      <c r="DA25" t="str">
        <f t="shared" si="2"/>
        <v/>
      </c>
      <c r="DB25" t="str">
        <f t="shared" si="3"/>
        <v/>
      </c>
      <c r="DD25" t="str">
        <f t="shared" si="8"/>
        <v/>
      </c>
      <c r="DE25" t="str">
        <f t="shared" si="9"/>
        <v/>
      </c>
      <c r="DF25" t="str">
        <f t="shared" si="10"/>
        <v/>
      </c>
      <c r="DG25" t="str">
        <f t="shared" si="11"/>
        <v/>
      </c>
    </row>
    <row r="26" spans="1:111" x14ac:dyDescent="0.55000000000000004">
      <c r="A26" s="24">
        <f>IF('Data Validation'!$K$2&lt;&gt;TRUE,"",'Data Validation'!A328)</f>
        <v>1772126400</v>
      </c>
      <c r="B26" s="24" t="str">
        <f>IF('Data Validation'!$K$2&lt;&gt;TRUE,"",'Data Validation'!C328)</f>
        <v>XAUUSD</v>
      </c>
      <c r="C26" s="24" t="str">
        <f>IF('Data Validation'!$K$2&lt;&gt;TRUE,"",'Data Validation'!E328)</f>
        <v>M5</v>
      </c>
      <c r="D26" s="24">
        <f>IF('Data Validation'!$K$2&lt;&gt;TRUE,"",'Data Validation'!G328)</f>
        <v>5179.47</v>
      </c>
      <c r="E26">
        <f>IF($C26&lt;&gt;"M5","",Trendlines!E328)</f>
        <v>5199.58</v>
      </c>
      <c r="F26">
        <f>IF($C26&lt;&gt;"M5","",Trendlines!F328)</f>
        <v>5193.3999999999996</v>
      </c>
      <c r="G26">
        <f>IF($C26&lt;&gt;"M5","",Trendlines!G328)</f>
        <v>5202.8</v>
      </c>
      <c r="H26">
        <f>IF($C26&lt;&gt;"M5","",Trendlines!H328)</f>
        <v>5171.4399999999996</v>
      </c>
      <c r="I26">
        <f>IF($C26&lt;&gt;"M5","",Trendlines!I328)</f>
        <v>5178.24</v>
      </c>
      <c r="J26">
        <f>IF($C26&lt;&gt;"M5","",Trendlines!J328)</f>
        <v>5163.76</v>
      </c>
      <c r="K26">
        <v>96</v>
      </c>
      <c r="CY26" t="str">
        <f t="shared" si="0"/>
        <v/>
      </c>
      <c r="CZ26" t="str">
        <f t="shared" si="1"/>
        <v/>
      </c>
      <c r="DA26" t="str">
        <f t="shared" si="2"/>
        <v/>
      </c>
      <c r="DB26" t="str">
        <f t="shared" si="3"/>
        <v/>
      </c>
      <c r="DD26" t="str">
        <f t="shared" si="8"/>
        <v/>
      </c>
      <c r="DE26" t="str">
        <f t="shared" si="9"/>
        <v/>
      </c>
      <c r="DF26" t="str">
        <f t="shared" si="10"/>
        <v/>
      </c>
      <c r="DG26" t="str">
        <f t="shared" si="11"/>
        <v/>
      </c>
    </row>
    <row r="27" spans="1:111" x14ac:dyDescent="0.55000000000000004">
      <c r="A27" s="24">
        <f>IF('Data Validation'!$K$2&lt;&gt;TRUE,"",'Data Validation'!A329)</f>
        <v>1772126700</v>
      </c>
      <c r="B27" s="24" t="str">
        <f>IF('Data Validation'!$K$2&lt;&gt;TRUE,"",'Data Validation'!C329)</f>
        <v>XAUUSD</v>
      </c>
      <c r="C27" s="24" t="str">
        <f>IF('Data Validation'!$K$2&lt;&gt;TRUE,"",'Data Validation'!E329)</f>
        <v>M5</v>
      </c>
      <c r="D27" s="24">
        <f>IF('Data Validation'!$K$2&lt;&gt;TRUE,"",'Data Validation'!G329)</f>
        <v>5174.3900000000003</v>
      </c>
      <c r="E27">
        <f>IF($C27&lt;&gt;"M5","",Trendlines!E329)</f>
        <v>5199.59</v>
      </c>
      <c r="F27">
        <f>IF($C27&lt;&gt;"M5","",Trendlines!F329)</f>
        <v>5193.37</v>
      </c>
      <c r="G27">
        <f>IF($C27&lt;&gt;"M5","",Trendlines!G329)</f>
        <v>5202.78</v>
      </c>
      <c r="H27">
        <f>IF($C27&lt;&gt;"M5","",Trendlines!H329)</f>
        <v>5171.5200000000004</v>
      </c>
      <c r="I27">
        <f>IF($C27&lt;&gt;"M5","",Trendlines!I329)</f>
        <v>5178.26</v>
      </c>
      <c r="J27">
        <f>IF($C27&lt;&gt;"M5","",Trendlines!J329)</f>
        <v>5163.8</v>
      </c>
      <c r="K27">
        <v>96</v>
      </c>
      <c r="CY27" t="str">
        <f t="shared" si="0"/>
        <v/>
      </c>
      <c r="CZ27" t="str">
        <f t="shared" si="1"/>
        <v/>
      </c>
      <c r="DA27" t="str">
        <f t="shared" si="2"/>
        <v/>
      </c>
      <c r="DB27" t="str">
        <f t="shared" si="3"/>
        <v/>
      </c>
      <c r="DD27" t="str">
        <f t="shared" si="8"/>
        <v/>
      </c>
      <c r="DE27" t="str">
        <f t="shared" si="9"/>
        <v/>
      </c>
      <c r="DF27" t="str">
        <f t="shared" si="10"/>
        <v/>
      </c>
      <c r="DG27" t="str">
        <f t="shared" si="11"/>
        <v/>
      </c>
    </row>
    <row r="28" spans="1:111" x14ac:dyDescent="0.55000000000000004">
      <c r="A28" s="24">
        <f>IF('Data Validation'!$K$2&lt;&gt;TRUE,"",'Data Validation'!A330)</f>
        <v>1772127000</v>
      </c>
      <c r="B28" s="24" t="str">
        <f>IF('Data Validation'!$K$2&lt;&gt;TRUE,"",'Data Validation'!C330)</f>
        <v>XAUUSD</v>
      </c>
      <c r="C28" s="24" t="str">
        <f>IF('Data Validation'!$K$2&lt;&gt;TRUE,"",'Data Validation'!E330)</f>
        <v>M5</v>
      </c>
      <c r="D28" s="24">
        <f>IF('Data Validation'!$K$2&lt;&gt;TRUE,"",'Data Validation'!G330)</f>
        <v>5176.7299999999996</v>
      </c>
      <c r="E28">
        <f>IF($C28&lt;&gt;"M5","",Trendlines!E330)</f>
        <v>5199.6000000000004</v>
      </c>
      <c r="F28">
        <f>IF($C28&lt;&gt;"M5","",Trendlines!F330)</f>
        <v>5193.3500000000004</v>
      </c>
      <c r="G28">
        <f>IF($C28&lt;&gt;"M5","",Trendlines!G330)</f>
        <v>5202.76</v>
      </c>
      <c r="H28">
        <f>IF($C28&lt;&gt;"M5","",Trendlines!H330)</f>
        <v>5171.59</v>
      </c>
      <c r="I28">
        <f>IF($C28&lt;&gt;"M5","",Trendlines!I330)</f>
        <v>5178.28</v>
      </c>
      <c r="J28">
        <f>IF($C28&lt;&gt;"M5","",Trendlines!J330)</f>
        <v>5163.84</v>
      </c>
      <c r="K28">
        <v>96</v>
      </c>
      <c r="CY28" t="str">
        <f t="shared" si="0"/>
        <v/>
      </c>
      <c r="CZ28" t="str">
        <f t="shared" si="1"/>
        <v/>
      </c>
      <c r="DA28" t="str">
        <f t="shared" si="2"/>
        <v/>
      </c>
      <c r="DB28" t="str">
        <f t="shared" si="3"/>
        <v/>
      </c>
      <c r="DD28" t="str">
        <f t="shared" si="8"/>
        <v/>
      </c>
      <c r="DE28" t="str">
        <f t="shared" si="9"/>
        <v/>
      </c>
      <c r="DF28" t="str">
        <f t="shared" si="10"/>
        <v/>
      </c>
      <c r="DG28" t="str">
        <f t="shared" si="11"/>
        <v/>
      </c>
    </row>
    <row r="29" spans="1:111" x14ac:dyDescent="0.55000000000000004">
      <c r="A29" s="24">
        <f>IF('Data Validation'!$K$2&lt;&gt;TRUE,"",'Data Validation'!A331)</f>
        <v>1772127300</v>
      </c>
      <c r="B29" s="24" t="str">
        <f>IF('Data Validation'!$K$2&lt;&gt;TRUE,"",'Data Validation'!C331)</f>
        <v>XAUUSD</v>
      </c>
      <c r="C29" s="24" t="str">
        <f>IF('Data Validation'!$K$2&lt;&gt;TRUE,"",'Data Validation'!E331)</f>
        <v>M5</v>
      </c>
      <c r="D29" s="24">
        <f>IF('Data Validation'!$K$2&lt;&gt;TRUE,"",'Data Validation'!G331)</f>
        <v>5173.9399999999996</v>
      </c>
      <c r="E29">
        <f>IF($C29&lt;&gt;"M5","",Trendlines!E331)</f>
        <v>5199.6000000000004</v>
      </c>
      <c r="F29">
        <f>IF($C29&lt;&gt;"M5","",Trendlines!F331)</f>
        <v>5193.32</v>
      </c>
      <c r="G29">
        <f>IF($C29&lt;&gt;"M5","",Trendlines!G331)</f>
        <v>5202.75</v>
      </c>
      <c r="H29">
        <f>IF($C29&lt;&gt;"M5","",Trendlines!H331)</f>
        <v>5171.67</v>
      </c>
      <c r="I29">
        <f>IF($C29&lt;&gt;"M5","",Trendlines!I331)</f>
        <v>5178.3</v>
      </c>
      <c r="J29">
        <f>IF($C29&lt;&gt;"M5","",Trendlines!J331)</f>
        <v>5163.88</v>
      </c>
      <c r="K29">
        <v>96</v>
      </c>
      <c r="CY29" t="str">
        <f t="shared" si="0"/>
        <v/>
      </c>
      <c r="CZ29" t="str">
        <f t="shared" si="1"/>
        <v/>
      </c>
      <c r="DA29" t="str">
        <f t="shared" si="2"/>
        <v/>
      </c>
      <c r="DB29" t="str">
        <f t="shared" si="3"/>
        <v/>
      </c>
      <c r="DD29" t="str">
        <f t="shared" si="8"/>
        <v/>
      </c>
      <c r="DE29" t="str">
        <f t="shared" si="9"/>
        <v/>
      </c>
      <c r="DF29" t="str">
        <f t="shared" si="10"/>
        <v/>
      </c>
      <c r="DG29" t="str">
        <f t="shared" si="11"/>
        <v/>
      </c>
    </row>
    <row r="30" spans="1:111" x14ac:dyDescent="0.55000000000000004">
      <c r="A30" s="24">
        <f>IF('Data Validation'!$K$2&lt;&gt;TRUE,"",'Data Validation'!A332)</f>
        <v>1772127600</v>
      </c>
      <c r="B30" s="24" t="str">
        <f>IF('Data Validation'!$K$2&lt;&gt;TRUE,"",'Data Validation'!C332)</f>
        <v>XAUUSD</v>
      </c>
      <c r="C30" s="24" t="str">
        <f>IF('Data Validation'!$K$2&lt;&gt;TRUE,"",'Data Validation'!E332)</f>
        <v>M5</v>
      </c>
      <c r="D30" s="24">
        <f>IF('Data Validation'!$K$2&lt;&gt;TRUE,"",'Data Validation'!G332)</f>
        <v>5174.7299999999996</v>
      </c>
      <c r="E30">
        <f>IF($C30&lt;&gt;"M5","",Trendlines!E332)</f>
        <v>5199.6099999999997</v>
      </c>
      <c r="F30">
        <f>IF($C30&lt;&gt;"M5","",Trendlines!F332)</f>
        <v>5193.3</v>
      </c>
      <c r="G30">
        <f>IF($C30&lt;&gt;"M5","",Trendlines!G332)</f>
        <v>5202.7299999999996</v>
      </c>
      <c r="H30">
        <f>IF($C30&lt;&gt;"M5","",Trendlines!H332)</f>
        <v>5171.75</v>
      </c>
      <c r="I30">
        <f>IF($C30&lt;&gt;"M5","",Trendlines!I332)</f>
        <v>5178.33</v>
      </c>
      <c r="J30">
        <f>IF($C30&lt;&gt;"M5","",Trendlines!J332)</f>
        <v>5163.92</v>
      </c>
      <c r="K30">
        <v>96</v>
      </c>
      <c r="CY30" t="str">
        <f t="shared" si="0"/>
        <v/>
      </c>
      <c r="CZ30" t="str">
        <f t="shared" si="1"/>
        <v/>
      </c>
      <c r="DA30" t="str">
        <f t="shared" si="2"/>
        <v/>
      </c>
      <c r="DB30" t="str">
        <f t="shared" si="3"/>
        <v/>
      </c>
      <c r="DD30" t="str">
        <f t="shared" si="8"/>
        <v/>
      </c>
      <c r="DE30" t="str">
        <f t="shared" si="9"/>
        <v/>
      </c>
      <c r="DF30" t="str">
        <f t="shared" si="10"/>
        <v/>
      </c>
      <c r="DG30" t="str">
        <f t="shared" si="11"/>
        <v/>
      </c>
    </row>
    <row r="31" spans="1:111" x14ac:dyDescent="0.55000000000000004">
      <c r="A31" s="24">
        <f>IF('Data Validation'!$K$2&lt;&gt;TRUE,"",'Data Validation'!A333)</f>
        <v>1772127900</v>
      </c>
      <c r="B31" s="24" t="str">
        <f>IF('Data Validation'!$K$2&lt;&gt;TRUE,"",'Data Validation'!C333)</f>
        <v>XAUUSD</v>
      </c>
      <c r="C31" s="24" t="str">
        <f>IF('Data Validation'!$K$2&lt;&gt;TRUE,"",'Data Validation'!E333)</f>
        <v>M5</v>
      </c>
      <c r="D31" s="24">
        <f>IF('Data Validation'!$K$2&lt;&gt;TRUE,"",'Data Validation'!G333)</f>
        <v>5169.95</v>
      </c>
      <c r="E31">
        <f>IF($C31&lt;&gt;"M5","",Trendlines!E333)</f>
        <v>5199.6099999999997</v>
      </c>
      <c r="F31">
        <f>IF($C31&lt;&gt;"M5","",Trendlines!F333)</f>
        <v>5193.2700000000004</v>
      </c>
      <c r="G31">
        <f>IF($C31&lt;&gt;"M5","",Trendlines!G333)</f>
        <v>5202.71</v>
      </c>
      <c r="H31">
        <f>IF($C31&lt;&gt;"M5","",Trendlines!H333)</f>
        <v>5171.82</v>
      </c>
      <c r="I31">
        <f>IF($C31&lt;&gt;"M5","",Trendlines!I333)</f>
        <v>5178.3500000000004</v>
      </c>
      <c r="J31">
        <f>IF($C31&lt;&gt;"M5","",Trendlines!J333)</f>
        <v>5163.96</v>
      </c>
      <c r="K31">
        <v>96</v>
      </c>
      <c r="CY31" t="str">
        <f t="shared" si="0"/>
        <v/>
      </c>
      <c r="CZ31" t="str">
        <f t="shared" si="1"/>
        <v/>
      </c>
      <c r="DA31" t="str">
        <f t="shared" si="2"/>
        <v/>
      </c>
      <c r="DB31" t="str">
        <f t="shared" si="3"/>
        <v/>
      </c>
      <c r="DD31" t="str">
        <f t="shared" si="8"/>
        <v/>
      </c>
      <c r="DE31" t="str">
        <f t="shared" si="9"/>
        <v/>
      </c>
      <c r="DF31" t="str">
        <f t="shared" si="10"/>
        <v/>
      </c>
      <c r="DG31" t="str">
        <f t="shared" si="11"/>
        <v/>
      </c>
    </row>
    <row r="32" spans="1:111" x14ac:dyDescent="0.55000000000000004">
      <c r="A32" s="24">
        <f>IF('Data Validation'!$K$2&lt;&gt;TRUE,"",'Data Validation'!A334)</f>
        <v>1772128200</v>
      </c>
      <c r="B32" s="24" t="str">
        <f>IF('Data Validation'!$K$2&lt;&gt;TRUE,"",'Data Validation'!C334)</f>
        <v>XAUUSD</v>
      </c>
      <c r="C32" s="24" t="str">
        <f>IF('Data Validation'!$K$2&lt;&gt;TRUE,"",'Data Validation'!E334)</f>
        <v>M5</v>
      </c>
      <c r="D32" s="24">
        <f>IF('Data Validation'!$K$2&lt;&gt;TRUE,"",'Data Validation'!G334)</f>
        <v>5166.97</v>
      </c>
      <c r="E32">
        <f>IF($C32&lt;&gt;"M5","",Trendlines!E334)</f>
        <v>5199.62</v>
      </c>
      <c r="F32">
        <f>IF($C32&lt;&gt;"M5","",Trendlines!F334)</f>
        <v>5193.24</v>
      </c>
      <c r="G32">
        <f>IF($C32&lt;&gt;"M5","",Trendlines!G334)</f>
        <v>5202.6899999999996</v>
      </c>
      <c r="H32">
        <f>IF($C32&lt;&gt;"M5","",Trendlines!H334)</f>
        <v>5171.8999999999996</v>
      </c>
      <c r="I32">
        <f>IF($C32&lt;&gt;"M5","",Trendlines!I334)</f>
        <v>5178.37</v>
      </c>
      <c r="J32">
        <f>IF($C32&lt;&gt;"M5","",Trendlines!J334)</f>
        <v>5164</v>
      </c>
      <c r="K32">
        <v>96</v>
      </c>
      <c r="CY32" t="str">
        <f t="shared" si="0"/>
        <v/>
      </c>
      <c r="CZ32" t="str">
        <f t="shared" si="1"/>
        <v/>
      </c>
      <c r="DA32" t="str">
        <f t="shared" si="2"/>
        <v/>
      </c>
      <c r="DB32" t="str">
        <f t="shared" si="3"/>
        <v/>
      </c>
      <c r="DD32" t="str">
        <f t="shared" si="8"/>
        <v/>
      </c>
      <c r="DE32" t="str">
        <f t="shared" si="9"/>
        <v/>
      </c>
      <c r="DF32" t="str">
        <f t="shared" si="10"/>
        <v/>
      </c>
      <c r="DG32" t="str">
        <f t="shared" si="11"/>
        <v/>
      </c>
    </row>
    <row r="33" spans="1:111" x14ac:dyDescent="0.55000000000000004">
      <c r="A33" s="24">
        <f>IF('Data Validation'!$K$2&lt;&gt;TRUE,"",'Data Validation'!A335)</f>
        <v>1772128500</v>
      </c>
      <c r="B33" s="24" t="str">
        <f>IF('Data Validation'!$K$2&lt;&gt;TRUE,"",'Data Validation'!C335)</f>
        <v>XAUUSD</v>
      </c>
      <c r="C33" s="24" t="str">
        <f>IF('Data Validation'!$K$2&lt;&gt;TRUE,"",'Data Validation'!E335)</f>
        <v>M5</v>
      </c>
      <c r="D33" s="24">
        <f>IF('Data Validation'!$K$2&lt;&gt;TRUE,"",'Data Validation'!G335)</f>
        <v>5167.22</v>
      </c>
      <c r="E33">
        <f>IF($C33&lt;&gt;"M5","",Trendlines!E335)</f>
        <v>5199.62</v>
      </c>
      <c r="F33">
        <f>IF($C33&lt;&gt;"M5","",Trendlines!F335)</f>
        <v>5193.22</v>
      </c>
      <c r="G33">
        <f>IF($C33&lt;&gt;"M5","",Trendlines!G335)</f>
        <v>5202.68</v>
      </c>
      <c r="H33">
        <f>IF($C33&lt;&gt;"M5","",Trendlines!H335)</f>
        <v>5171.97</v>
      </c>
      <c r="I33">
        <f>IF($C33&lt;&gt;"M5","",Trendlines!I335)</f>
        <v>5178.3900000000003</v>
      </c>
      <c r="J33">
        <f>IF($C33&lt;&gt;"M5","",Trendlines!J335)</f>
        <v>5164.03</v>
      </c>
      <c r="K33">
        <v>96</v>
      </c>
      <c r="CY33" t="str">
        <f t="shared" si="0"/>
        <v/>
      </c>
      <c r="CZ33" t="str">
        <f t="shared" si="1"/>
        <v/>
      </c>
      <c r="DA33" t="str">
        <f t="shared" si="2"/>
        <v/>
      </c>
      <c r="DB33" t="str">
        <f t="shared" si="3"/>
        <v/>
      </c>
      <c r="DD33" t="str">
        <f t="shared" si="8"/>
        <v/>
      </c>
      <c r="DE33" t="str">
        <f t="shared" si="9"/>
        <v/>
      </c>
      <c r="DF33" t="str">
        <f t="shared" si="10"/>
        <v/>
      </c>
      <c r="DG33" t="str">
        <f t="shared" si="11"/>
        <v/>
      </c>
    </row>
    <row r="34" spans="1:111" x14ac:dyDescent="0.55000000000000004">
      <c r="A34" s="24">
        <f>IF('Data Validation'!$K$2&lt;&gt;TRUE,"",'Data Validation'!A336)</f>
        <v>1772128800</v>
      </c>
      <c r="B34" s="24" t="str">
        <f>IF('Data Validation'!$K$2&lt;&gt;TRUE,"",'Data Validation'!C336)</f>
        <v>XAUUSD</v>
      </c>
      <c r="C34" s="24" t="str">
        <f>IF('Data Validation'!$K$2&lt;&gt;TRUE,"",'Data Validation'!E336)</f>
        <v>M5</v>
      </c>
      <c r="D34" s="24">
        <f>IF('Data Validation'!$K$2&lt;&gt;TRUE,"",'Data Validation'!G336)</f>
        <v>5168.87</v>
      </c>
      <c r="E34">
        <f>IF($C34&lt;&gt;"M5","",Trendlines!E336)</f>
        <v>5199.63</v>
      </c>
      <c r="F34">
        <f>IF($C34&lt;&gt;"M5","",Trendlines!F336)</f>
        <v>5193.1899999999996</v>
      </c>
      <c r="G34">
        <f>IF($C34&lt;&gt;"M5","",Trendlines!G336)</f>
        <v>5202.66</v>
      </c>
      <c r="H34">
        <f>IF($C34&lt;&gt;"M5","",Trendlines!H336)</f>
        <v>5172.05</v>
      </c>
      <c r="I34">
        <f>IF($C34&lt;&gt;"M5","",Trendlines!I336)</f>
        <v>5178.41</v>
      </c>
      <c r="J34">
        <f>IF($C34&lt;&gt;"M5","",Trendlines!J336)</f>
        <v>5164.07</v>
      </c>
      <c r="K34">
        <v>96</v>
      </c>
      <c r="CY34" t="str">
        <f t="shared" ref="CY34:CY65" si="12">IFERROR(INDEX($L34:$Q34,MATCH(CT34,$E34:$J34,0)),"")</f>
        <v/>
      </c>
      <c r="CZ34" t="str">
        <f t="shared" ref="CZ34:CZ65" si="13">IFERROR(INDEX($L34:$Q34,MATCH(CU34,$E34:$J34,0)),"")</f>
        <v/>
      </c>
      <c r="DA34" t="str">
        <f t="shared" ref="DA34:DA65" si="14">IFERROR(INDEX($L34:$Q34,MATCH(CV34,$E34:$J34,0)),"")</f>
        <v/>
      </c>
      <c r="DB34" t="str">
        <f t="shared" ref="DB34:DB65" si="15">IFERROR(INDEX($L34:$Q34,MATCH(CW34,$E34:$J34,0)),"")</f>
        <v/>
      </c>
      <c r="DD34" t="str">
        <f t="shared" si="8"/>
        <v/>
      </c>
      <c r="DE34" t="str">
        <f t="shared" si="9"/>
        <v/>
      </c>
      <c r="DF34" t="str">
        <f t="shared" si="10"/>
        <v/>
      </c>
      <c r="DG34" t="str">
        <f t="shared" si="11"/>
        <v/>
      </c>
    </row>
    <row r="35" spans="1:111" x14ac:dyDescent="0.55000000000000004">
      <c r="A35" s="24">
        <f>IF('Data Validation'!$K$2&lt;&gt;TRUE,"",'Data Validation'!A337)</f>
        <v>1772129100</v>
      </c>
      <c r="B35" s="24" t="str">
        <f>IF('Data Validation'!$K$2&lt;&gt;TRUE,"",'Data Validation'!C337)</f>
        <v>XAUUSD</v>
      </c>
      <c r="C35" s="24" t="str">
        <f>IF('Data Validation'!$K$2&lt;&gt;TRUE,"",'Data Validation'!E337)</f>
        <v>M5</v>
      </c>
      <c r="D35" s="24">
        <f>IF('Data Validation'!$K$2&lt;&gt;TRUE,"",'Data Validation'!G337)</f>
        <v>5170.2</v>
      </c>
      <c r="E35">
        <f>IF($C35&lt;&gt;"M5","",Trendlines!E337)</f>
        <v>5199.63</v>
      </c>
      <c r="F35">
        <f>IF($C35&lt;&gt;"M5","",Trendlines!F337)</f>
        <v>5193.17</v>
      </c>
      <c r="G35">
        <f>IF($C35&lt;&gt;"M5","",Trendlines!G337)</f>
        <v>5202.6400000000003</v>
      </c>
      <c r="H35">
        <f>IF($C35&lt;&gt;"M5","",Trendlines!H337)</f>
        <v>5172.12</v>
      </c>
      <c r="I35">
        <f>IF($C35&lt;&gt;"M5","",Trendlines!I337)</f>
        <v>5178.4399999999996</v>
      </c>
      <c r="J35">
        <f>IF($C35&lt;&gt;"M5","",Trendlines!J337)</f>
        <v>5164.1099999999997</v>
      </c>
      <c r="K35">
        <v>96</v>
      </c>
      <c r="CY35" t="str">
        <f t="shared" si="12"/>
        <v/>
      </c>
      <c r="CZ35" t="str">
        <f t="shared" si="13"/>
        <v/>
      </c>
      <c r="DA35" t="str">
        <f t="shared" si="14"/>
        <v/>
      </c>
      <c r="DB35" t="str">
        <f t="shared" si="15"/>
        <v/>
      </c>
      <c r="DD35" t="str">
        <f t="shared" si="8"/>
        <v/>
      </c>
      <c r="DE35" t="str">
        <f t="shared" si="9"/>
        <v/>
      </c>
      <c r="DF35" t="str">
        <f t="shared" si="10"/>
        <v/>
      </c>
      <c r="DG35" t="str">
        <f t="shared" si="11"/>
        <v/>
      </c>
    </row>
    <row r="36" spans="1:111" x14ac:dyDescent="0.55000000000000004">
      <c r="A36" s="24">
        <f>IF('Data Validation'!$K$2&lt;&gt;TRUE,"",'Data Validation'!A338)</f>
        <v>1772129400</v>
      </c>
      <c r="B36" s="24" t="str">
        <f>IF('Data Validation'!$K$2&lt;&gt;TRUE,"",'Data Validation'!C338)</f>
        <v>XAUUSD</v>
      </c>
      <c r="C36" s="24" t="str">
        <f>IF('Data Validation'!$K$2&lt;&gt;TRUE,"",'Data Validation'!E338)</f>
        <v>M5</v>
      </c>
      <c r="D36" s="24">
        <f>IF('Data Validation'!$K$2&lt;&gt;TRUE,"",'Data Validation'!G338)</f>
        <v>5173.38</v>
      </c>
      <c r="E36">
        <f>IF($C36&lt;&gt;"M5","",Trendlines!E338)</f>
        <v>5199.6400000000003</v>
      </c>
      <c r="F36">
        <f>IF($C36&lt;&gt;"M5","",Trendlines!F338)</f>
        <v>5193.1400000000003</v>
      </c>
      <c r="G36">
        <f>IF($C36&lt;&gt;"M5","",Trendlines!G338)</f>
        <v>5202.62</v>
      </c>
      <c r="H36">
        <f>IF($C36&lt;&gt;"M5","",Trendlines!H338)</f>
        <v>5172.2</v>
      </c>
      <c r="I36">
        <f>IF($C36&lt;&gt;"M5","",Trendlines!I338)</f>
        <v>5178.46</v>
      </c>
      <c r="J36">
        <f>IF($C36&lt;&gt;"M5","",Trendlines!J338)</f>
        <v>5164.1499999999996</v>
      </c>
      <c r="K36">
        <v>96</v>
      </c>
      <c r="CY36" t="str">
        <f t="shared" si="12"/>
        <v/>
      </c>
      <c r="CZ36" t="str">
        <f t="shared" si="13"/>
        <v/>
      </c>
      <c r="DA36" t="str">
        <f t="shared" si="14"/>
        <v/>
      </c>
      <c r="DB36" t="str">
        <f t="shared" si="15"/>
        <v/>
      </c>
      <c r="DD36" t="str">
        <f t="shared" si="8"/>
        <v/>
      </c>
      <c r="DE36" t="str">
        <f t="shared" si="9"/>
        <v/>
      </c>
      <c r="DF36" t="str">
        <f t="shared" si="10"/>
        <v/>
      </c>
      <c r="DG36" t="str">
        <f t="shared" si="11"/>
        <v/>
      </c>
    </row>
    <row r="37" spans="1:111" x14ac:dyDescent="0.55000000000000004">
      <c r="A37" s="24">
        <f>IF('Data Validation'!$K$2&lt;&gt;TRUE,"",'Data Validation'!A339)</f>
        <v>1772129700</v>
      </c>
      <c r="B37" s="24" t="str">
        <f>IF('Data Validation'!$K$2&lt;&gt;TRUE,"",'Data Validation'!C339)</f>
        <v>XAUUSD</v>
      </c>
      <c r="C37" s="24" t="str">
        <f>IF('Data Validation'!$K$2&lt;&gt;TRUE,"",'Data Validation'!E339)</f>
        <v>M5</v>
      </c>
      <c r="D37" s="24">
        <f>IF('Data Validation'!$K$2&lt;&gt;TRUE,"",'Data Validation'!G339)</f>
        <v>5174.8500000000004</v>
      </c>
      <c r="E37">
        <f>IF($C37&lt;&gt;"M5","",Trendlines!E339)</f>
        <v>5199.6499999999996</v>
      </c>
      <c r="F37">
        <f>IF($C37&lt;&gt;"M5","",Trendlines!F339)</f>
        <v>5193.1099999999997</v>
      </c>
      <c r="G37">
        <f>IF($C37&lt;&gt;"M5","",Trendlines!G339)</f>
        <v>5202.6099999999997</v>
      </c>
      <c r="H37">
        <f>IF($C37&lt;&gt;"M5","",Trendlines!H339)</f>
        <v>5172.28</v>
      </c>
      <c r="I37">
        <f>IF($C37&lt;&gt;"M5","",Trendlines!I339)</f>
        <v>5178.4799999999996</v>
      </c>
      <c r="J37">
        <f>IF($C37&lt;&gt;"M5","",Trendlines!J339)</f>
        <v>5164.1899999999996</v>
      </c>
      <c r="K37">
        <v>96</v>
      </c>
      <c r="CY37" t="str">
        <f t="shared" si="12"/>
        <v/>
      </c>
      <c r="CZ37" t="str">
        <f t="shared" si="13"/>
        <v/>
      </c>
      <c r="DA37" t="str">
        <f t="shared" si="14"/>
        <v/>
      </c>
      <c r="DB37" t="str">
        <f t="shared" si="15"/>
        <v/>
      </c>
      <c r="DD37" t="str">
        <f t="shared" si="8"/>
        <v/>
      </c>
      <c r="DE37" t="str">
        <f t="shared" si="9"/>
        <v/>
      </c>
      <c r="DF37" t="str">
        <f t="shared" si="10"/>
        <v/>
      </c>
      <c r="DG37" t="str">
        <f t="shared" si="11"/>
        <v/>
      </c>
    </row>
    <row r="38" spans="1:111" x14ac:dyDescent="0.55000000000000004">
      <c r="A38" s="24">
        <f>IF('Data Validation'!$K$2&lt;&gt;TRUE,"",'Data Validation'!A340)</f>
        <v>1772130000</v>
      </c>
      <c r="B38" s="24" t="str">
        <f>IF('Data Validation'!$K$2&lt;&gt;TRUE,"",'Data Validation'!C340)</f>
        <v>XAUUSD</v>
      </c>
      <c r="C38" s="24" t="str">
        <f>IF('Data Validation'!$K$2&lt;&gt;TRUE,"",'Data Validation'!E340)</f>
        <v>M5</v>
      </c>
      <c r="D38" s="24">
        <f>IF('Data Validation'!$K$2&lt;&gt;TRUE,"",'Data Validation'!G340)</f>
        <v>5174.8599999999997</v>
      </c>
      <c r="E38">
        <f>IF($C38&lt;&gt;"M5","",Trendlines!E340)</f>
        <v>5199.6499999999996</v>
      </c>
      <c r="F38">
        <f>IF($C38&lt;&gt;"M5","",Trendlines!F340)</f>
        <v>5193.09</v>
      </c>
      <c r="G38">
        <f>IF($C38&lt;&gt;"M5","",Trendlines!G340)</f>
        <v>5202.59</v>
      </c>
      <c r="H38">
        <f>IF($C38&lt;&gt;"M5","",Trendlines!H340)</f>
        <v>5172.3500000000004</v>
      </c>
      <c r="I38">
        <f>IF($C38&lt;&gt;"M5","",Trendlines!I340)</f>
        <v>5178.5</v>
      </c>
      <c r="J38">
        <f>IF($C38&lt;&gt;"M5","",Trendlines!J340)</f>
        <v>5164.2299999999996</v>
      </c>
      <c r="K38">
        <v>96</v>
      </c>
      <c r="CY38" t="str">
        <f t="shared" si="12"/>
        <v/>
      </c>
      <c r="CZ38" t="str">
        <f t="shared" si="13"/>
        <v/>
      </c>
      <c r="DA38" t="str">
        <f t="shared" si="14"/>
        <v/>
      </c>
      <c r="DB38" t="str">
        <f t="shared" si="15"/>
        <v/>
      </c>
      <c r="DD38" t="str">
        <f t="shared" si="8"/>
        <v/>
      </c>
      <c r="DE38" t="str">
        <f t="shared" si="9"/>
        <v/>
      </c>
      <c r="DF38" t="str">
        <f t="shared" si="10"/>
        <v/>
      </c>
      <c r="DG38" t="str">
        <f t="shared" si="11"/>
        <v/>
      </c>
    </row>
    <row r="39" spans="1:111" x14ac:dyDescent="0.55000000000000004">
      <c r="A39" s="24">
        <f>IF('Data Validation'!$K$2&lt;&gt;TRUE,"",'Data Validation'!A341)</f>
        <v>1772130300</v>
      </c>
      <c r="B39" s="24" t="str">
        <f>IF('Data Validation'!$K$2&lt;&gt;TRUE,"",'Data Validation'!C341)</f>
        <v>XAUUSD</v>
      </c>
      <c r="C39" s="24" t="str">
        <f>IF('Data Validation'!$K$2&lt;&gt;TRUE,"",'Data Validation'!E341)</f>
        <v>M5</v>
      </c>
      <c r="D39" s="24">
        <f>IF('Data Validation'!$K$2&lt;&gt;TRUE,"",'Data Validation'!G341)</f>
        <v>5177.09</v>
      </c>
      <c r="E39">
        <f>IF($C39&lt;&gt;"M5","",Trendlines!E341)</f>
        <v>5199.66</v>
      </c>
      <c r="F39">
        <f>IF($C39&lt;&gt;"M5","",Trendlines!F341)</f>
        <v>5193.0600000000004</v>
      </c>
      <c r="G39">
        <f>IF($C39&lt;&gt;"M5","",Trendlines!G341)</f>
        <v>5202.57</v>
      </c>
      <c r="H39">
        <f>IF($C39&lt;&gt;"M5","",Trendlines!H341)</f>
        <v>5172.43</v>
      </c>
      <c r="I39">
        <f>IF($C39&lt;&gt;"M5","",Trendlines!I341)</f>
        <v>5178.53</v>
      </c>
      <c r="J39">
        <f>IF($C39&lt;&gt;"M5","",Trendlines!J341)</f>
        <v>5164.2700000000004</v>
      </c>
      <c r="K39">
        <v>96</v>
      </c>
      <c r="CY39" t="str">
        <f t="shared" si="12"/>
        <v/>
      </c>
      <c r="CZ39" t="str">
        <f t="shared" si="13"/>
        <v/>
      </c>
      <c r="DA39" t="str">
        <f t="shared" si="14"/>
        <v/>
      </c>
      <c r="DB39" t="str">
        <f t="shared" si="15"/>
        <v/>
      </c>
      <c r="DD39" t="str">
        <f t="shared" si="8"/>
        <v/>
      </c>
      <c r="DE39" t="str">
        <f t="shared" si="9"/>
        <v/>
      </c>
      <c r="DF39" t="str">
        <f t="shared" si="10"/>
        <v/>
      </c>
      <c r="DG39" t="str">
        <f t="shared" si="11"/>
        <v/>
      </c>
    </row>
    <row r="40" spans="1:111" x14ac:dyDescent="0.55000000000000004">
      <c r="A40" s="24">
        <f>IF('Data Validation'!$K$2&lt;&gt;TRUE,"",'Data Validation'!A342)</f>
        <v>1772130600</v>
      </c>
      <c r="B40" s="24" t="str">
        <f>IF('Data Validation'!$K$2&lt;&gt;TRUE,"",'Data Validation'!C342)</f>
        <v>XAUUSD</v>
      </c>
      <c r="C40" s="24" t="str">
        <f>IF('Data Validation'!$K$2&lt;&gt;TRUE,"",'Data Validation'!E342)</f>
        <v>M5</v>
      </c>
      <c r="D40" s="24">
        <f>IF('Data Validation'!$K$2&lt;&gt;TRUE,"",'Data Validation'!G342)</f>
        <v>5167.5600000000004</v>
      </c>
      <c r="E40">
        <f>IF($C40&lt;&gt;"M5","",Trendlines!E342)</f>
        <v>5199.66</v>
      </c>
      <c r="F40">
        <f>IF($C40&lt;&gt;"M5","",Trendlines!F342)</f>
        <v>5193.04</v>
      </c>
      <c r="G40">
        <f>IF($C40&lt;&gt;"M5","",Trendlines!G342)</f>
        <v>5202.55</v>
      </c>
      <c r="H40">
        <f>IF($C40&lt;&gt;"M5","",Trendlines!H342)</f>
        <v>5172.5</v>
      </c>
      <c r="I40">
        <f>IF($C40&lt;&gt;"M5","",Trendlines!I342)</f>
        <v>5178.55</v>
      </c>
      <c r="J40">
        <f>IF($C40&lt;&gt;"M5","",Trendlines!J342)</f>
        <v>5164.3100000000004</v>
      </c>
      <c r="K40">
        <v>96</v>
      </c>
      <c r="CY40" t="str">
        <f t="shared" si="12"/>
        <v/>
      </c>
      <c r="CZ40" t="str">
        <f t="shared" si="13"/>
        <v/>
      </c>
      <c r="DA40" t="str">
        <f t="shared" si="14"/>
        <v/>
      </c>
      <c r="DB40" t="str">
        <f t="shared" si="15"/>
        <v/>
      </c>
      <c r="DD40" t="str">
        <f t="shared" si="8"/>
        <v/>
      </c>
      <c r="DE40" t="str">
        <f t="shared" si="9"/>
        <v/>
      </c>
      <c r="DF40" t="str">
        <f t="shared" si="10"/>
        <v/>
      </c>
      <c r="DG40" t="str">
        <f t="shared" si="11"/>
        <v/>
      </c>
    </row>
    <row r="41" spans="1:111" x14ac:dyDescent="0.55000000000000004">
      <c r="A41" s="24">
        <f>IF('Data Validation'!$K$2&lt;&gt;TRUE,"",'Data Validation'!A343)</f>
        <v>1772130900</v>
      </c>
      <c r="B41" s="24" t="str">
        <f>IF('Data Validation'!$K$2&lt;&gt;TRUE,"",'Data Validation'!C343)</f>
        <v>XAUUSD</v>
      </c>
      <c r="C41" s="24" t="str">
        <f>IF('Data Validation'!$K$2&lt;&gt;TRUE,"",'Data Validation'!E343)</f>
        <v>M5</v>
      </c>
      <c r="D41" s="24">
        <f>IF('Data Validation'!$K$2&lt;&gt;TRUE,"",'Data Validation'!G343)</f>
        <v>5175.5</v>
      </c>
      <c r="E41">
        <f>IF($C41&lt;&gt;"M5","",Trendlines!E343)</f>
        <v>5199.67</v>
      </c>
      <c r="F41">
        <f>IF($C41&lt;&gt;"M5","",Trendlines!F343)</f>
        <v>5193.01</v>
      </c>
      <c r="G41">
        <f>IF($C41&lt;&gt;"M5","",Trendlines!G343)</f>
        <v>5202.54</v>
      </c>
      <c r="H41">
        <f>IF($C41&lt;&gt;"M5","",Trendlines!H343)</f>
        <v>5172.58</v>
      </c>
      <c r="I41">
        <f>IF($C41&lt;&gt;"M5","",Trendlines!I343)</f>
        <v>5178.57</v>
      </c>
      <c r="J41">
        <f>IF($C41&lt;&gt;"M5","",Trendlines!J343)</f>
        <v>5164.34</v>
      </c>
      <c r="K41">
        <v>96</v>
      </c>
      <c r="CY41" t="str">
        <f t="shared" si="12"/>
        <v/>
      </c>
      <c r="CZ41" t="str">
        <f t="shared" si="13"/>
        <v/>
      </c>
      <c r="DA41" t="str">
        <f t="shared" si="14"/>
        <v/>
      </c>
      <c r="DB41" t="str">
        <f t="shared" si="15"/>
        <v/>
      </c>
      <c r="DD41" t="str">
        <f t="shared" si="8"/>
        <v/>
      </c>
      <c r="DE41" t="str">
        <f t="shared" si="9"/>
        <v/>
      </c>
      <c r="DF41" t="str">
        <f t="shared" si="10"/>
        <v/>
      </c>
      <c r="DG41" t="str">
        <f t="shared" si="11"/>
        <v/>
      </c>
    </row>
    <row r="42" spans="1:111" x14ac:dyDescent="0.55000000000000004">
      <c r="A42" s="24">
        <f>IF('Data Validation'!$K$2&lt;&gt;TRUE,"",'Data Validation'!A344)</f>
        <v>1772131200</v>
      </c>
      <c r="B42" s="24" t="str">
        <f>IF('Data Validation'!$K$2&lt;&gt;TRUE,"",'Data Validation'!C344)</f>
        <v>XAUUSD</v>
      </c>
      <c r="C42" s="24" t="str">
        <f>IF('Data Validation'!$K$2&lt;&gt;TRUE,"",'Data Validation'!E344)</f>
        <v>M5</v>
      </c>
      <c r="D42" s="24">
        <f>IF('Data Validation'!$K$2&lt;&gt;TRUE,"",'Data Validation'!G344)</f>
        <v>5181.72</v>
      </c>
      <c r="E42">
        <f>IF($C42&lt;&gt;"M5","",Trendlines!E344)</f>
        <v>5199.67</v>
      </c>
      <c r="F42">
        <f>IF($C42&lt;&gt;"M5","",Trendlines!F344)</f>
        <v>5192.9799999999996</v>
      </c>
      <c r="G42">
        <f>IF($C42&lt;&gt;"M5","",Trendlines!G344)</f>
        <v>5202.5200000000004</v>
      </c>
      <c r="H42">
        <f>IF($C42&lt;&gt;"M5","",Trendlines!H344)</f>
        <v>5172.6499999999996</v>
      </c>
      <c r="I42">
        <f>IF($C42&lt;&gt;"M5","",Trendlines!I344)</f>
        <v>5178.59</v>
      </c>
      <c r="J42">
        <f>IF($C42&lt;&gt;"M5","",Trendlines!J344)</f>
        <v>5164.38</v>
      </c>
      <c r="K42">
        <v>96</v>
      </c>
      <c r="CY42" t="str">
        <f t="shared" si="12"/>
        <v/>
      </c>
      <c r="CZ42" t="str">
        <f t="shared" si="13"/>
        <v/>
      </c>
      <c r="DA42" t="str">
        <f t="shared" si="14"/>
        <v/>
      </c>
      <c r="DB42" t="str">
        <f t="shared" si="15"/>
        <v/>
      </c>
      <c r="DD42" t="str">
        <f t="shared" si="8"/>
        <v/>
      </c>
      <c r="DE42" t="str">
        <f t="shared" si="9"/>
        <v/>
      </c>
      <c r="DF42" t="str">
        <f t="shared" si="10"/>
        <v/>
      </c>
      <c r="DG42" t="str">
        <f t="shared" si="11"/>
        <v/>
      </c>
    </row>
    <row r="43" spans="1:111" x14ac:dyDescent="0.55000000000000004">
      <c r="A43" s="24">
        <f>IF('Data Validation'!$K$2&lt;&gt;TRUE,"",'Data Validation'!A345)</f>
        <v>1772131500</v>
      </c>
      <c r="B43" s="24" t="str">
        <f>IF('Data Validation'!$K$2&lt;&gt;TRUE,"",'Data Validation'!C345)</f>
        <v>XAUUSD</v>
      </c>
      <c r="C43" s="24" t="str">
        <f>IF('Data Validation'!$K$2&lt;&gt;TRUE,"",'Data Validation'!E345)</f>
        <v>M5</v>
      </c>
      <c r="D43" s="24">
        <f>IF('Data Validation'!$K$2&lt;&gt;TRUE,"",'Data Validation'!G345)</f>
        <v>5184.66</v>
      </c>
      <c r="E43">
        <f>IF($C43&lt;&gt;"M5","",Trendlines!E345)</f>
        <v>5199.68</v>
      </c>
      <c r="F43">
        <f>IF($C43&lt;&gt;"M5","",Trendlines!F345)</f>
        <v>5192.96</v>
      </c>
      <c r="G43">
        <f>IF($C43&lt;&gt;"M5","",Trendlines!G345)</f>
        <v>5202.5</v>
      </c>
      <c r="H43">
        <f>IF($C43&lt;&gt;"M5","",Trendlines!H345)</f>
        <v>5172.7299999999996</v>
      </c>
      <c r="I43">
        <f>IF($C43&lt;&gt;"M5","",Trendlines!I345)</f>
        <v>5178.6099999999997</v>
      </c>
      <c r="J43">
        <f>IF($C43&lt;&gt;"M5","",Trendlines!J345)</f>
        <v>5164.42</v>
      </c>
      <c r="K43">
        <v>96</v>
      </c>
      <c r="CY43" t="str">
        <f t="shared" si="12"/>
        <v/>
      </c>
      <c r="CZ43" t="str">
        <f t="shared" si="13"/>
        <v/>
      </c>
      <c r="DA43" t="str">
        <f t="shared" si="14"/>
        <v/>
      </c>
      <c r="DB43" t="str">
        <f t="shared" si="15"/>
        <v/>
      </c>
      <c r="DD43" t="str">
        <f t="shared" si="8"/>
        <v/>
      </c>
      <c r="DE43" t="str">
        <f t="shared" si="9"/>
        <v/>
      </c>
      <c r="DF43" t="str">
        <f t="shared" si="10"/>
        <v/>
      </c>
      <c r="DG43" t="str">
        <f t="shared" si="11"/>
        <v/>
      </c>
    </row>
    <row r="44" spans="1:111" x14ac:dyDescent="0.55000000000000004">
      <c r="A44" s="24">
        <f>IF('Data Validation'!$K$2&lt;&gt;TRUE,"",'Data Validation'!A346)</f>
        <v>1772131800</v>
      </c>
      <c r="B44" s="24" t="str">
        <f>IF('Data Validation'!$K$2&lt;&gt;TRUE,"",'Data Validation'!C346)</f>
        <v>XAUUSD</v>
      </c>
      <c r="C44" s="24" t="str">
        <f>IF('Data Validation'!$K$2&lt;&gt;TRUE,"",'Data Validation'!E346)</f>
        <v>M5</v>
      </c>
      <c r="D44" s="24">
        <f>IF('Data Validation'!$K$2&lt;&gt;TRUE,"",'Data Validation'!G346)</f>
        <v>5180.8999999999996</v>
      </c>
      <c r="E44">
        <f>IF($C44&lt;&gt;"M5","",Trendlines!E346)</f>
        <v>5199.68</v>
      </c>
      <c r="F44">
        <f>IF($C44&lt;&gt;"M5","",Trendlines!F346)</f>
        <v>5192.93</v>
      </c>
      <c r="G44">
        <f>IF($C44&lt;&gt;"M5","",Trendlines!G346)</f>
        <v>5202.4799999999996</v>
      </c>
      <c r="H44">
        <f>IF($C44&lt;&gt;"M5","",Trendlines!H346)</f>
        <v>5172.8100000000004</v>
      </c>
      <c r="I44">
        <f>IF($C44&lt;&gt;"M5","",Trendlines!I346)</f>
        <v>5178.6400000000003</v>
      </c>
      <c r="J44">
        <f>IF($C44&lt;&gt;"M5","",Trendlines!J346)</f>
        <v>5164.46</v>
      </c>
      <c r="K44">
        <v>96</v>
      </c>
      <c r="CY44" t="str">
        <f t="shared" si="12"/>
        <v/>
      </c>
      <c r="CZ44" t="str">
        <f t="shared" si="13"/>
        <v/>
      </c>
      <c r="DA44" t="str">
        <f t="shared" si="14"/>
        <v/>
      </c>
      <c r="DB44" t="str">
        <f t="shared" si="15"/>
        <v/>
      </c>
      <c r="DD44" t="str">
        <f t="shared" si="8"/>
        <v/>
      </c>
      <c r="DE44" t="str">
        <f t="shared" si="9"/>
        <v/>
      </c>
      <c r="DF44" t="str">
        <f t="shared" si="10"/>
        <v/>
      </c>
      <c r="DG44" t="str">
        <f t="shared" si="11"/>
        <v/>
      </c>
    </row>
    <row r="45" spans="1:111" x14ac:dyDescent="0.55000000000000004">
      <c r="A45" s="24">
        <f>IF('Data Validation'!$K$2&lt;&gt;TRUE,"",'Data Validation'!A347)</f>
        <v>1772132100</v>
      </c>
      <c r="B45" s="24" t="str">
        <f>IF('Data Validation'!$K$2&lt;&gt;TRUE,"",'Data Validation'!C347)</f>
        <v>XAUUSD</v>
      </c>
      <c r="C45" s="24" t="str">
        <f>IF('Data Validation'!$K$2&lt;&gt;TRUE,"",'Data Validation'!E347)</f>
        <v>M5</v>
      </c>
      <c r="D45" s="24">
        <f>IF('Data Validation'!$K$2&lt;&gt;TRUE,"",'Data Validation'!G347)</f>
        <v>5180.24</v>
      </c>
      <c r="E45">
        <f>IF($C45&lt;&gt;"M5","",Trendlines!E347)</f>
        <v>5199.6899999999996</v>
      </c>
      <c r="F45">
        <f>IF($C45&lt;&gt;"M5","",Trendlines!F347)</f>
        <v>5192.91</v>
      </c>
      <c r="G45">
        <f>IF($C45&lt;&gt;"M5","",Trendlines!G347)</f>
        <v>5202.47</v>
      </c>
      <c r="H45">
        <f>IF($C45&lt;&gt;"M5","",Trendlines!H347)</f>
        <v>5172.88</v>
      </c>
      <c r="I45">
        <f>IF($C45&lt;&gt;"M5","",Trendlines!I347)</f>
        <v>5178.66</v>
      </c>
      <c r="J45">
        <f>IF($C45&lt;&gt;"M5","",Trendlines!J347)</f>
        <v>5164.5</v>
      </c>
      <c r="K45">
        <v>96</v>
      </c>
      <c r="CY45" t="str">
        <f t="shared" si="12"/>
        <v/>
      </c>
      <c r="CZ45" t="str">
        <f t="shared" si="13"/>
        <v/>
      </c>
      <c r="DA45" t="str">
        <f t="shared" si="14"/>
        <v/>
      </c>
      <c r="DB45" t="str">
        <f t="shared" si="15"/>
        <v/>
      </c>
      <c r="DD45" t="str">
        <f t="shared" si="8"/>
        <v/>
      </c>
      <c r="DE45" t="str">
        <f t="shared" si="9"/>
        <v/>
      </c>
      <c r="DF45" t="str">
        <f t="shared" si="10"/>
        <v/>
      </c>
      <c r="DG45" t="str">
        <f t="shared" si="11"/>
        <v/>
      </c>
    </row>
    <row r="46" spans="1:111" x14ac:dyDescent="0.55000000000000004">
      <c r="A46" s="24">
        <f>IF('Data Validation'!$K$2&lt;&gt;TRUE,"",'Data Validation'!A348)</f>
        <v>1772132400</v>
      </c>
      <c r="B46" s="24" t="str">
        <f>IF('Data Validation'!$K$2&lt;&gt;TRUE,"",'Data Validation'!C348)</f>
        <v>XAUUSD</v>
      </c>
      <c r="C46" s="24" t="str">
        <f>IF('Data Validation'!$K$2&lt;&gt;TRUE,"",'Data Validation'!E348)</f>
        <v>M5</v>
      </c>
      <c r="D46" s="24">
        <f>IF('Data Validation'!$K$2&lt;&gt;TRUE,"",'Data Validation'!G348)</f>
        <v>5185.45</v>
      </c>
      <c r="E46">
        <f>IF($C46&lt;&gt;"M5","",Trendlines!E348)</f>
        <v>5199.7</v>
      </c>
      <c r="F46">
        <f>IF($C46&lt;&gt;"M5","",Trendlines!F348)</f>
        <v>5192.88</v>
      </c>
      <c r="G46">
        <f>IF($C46&lt;&gt;"M5","",Trendlines!G348)</f>
        <v>5202.45</v>
      </c>
      <c r="H46">
        <f>IF($C46&lt;&gt;"M5","",Trendlines!H348)</f>
        <v>5172.96</v>
      </c>
      <c r="I46">
        <f>IF($C46&lt;&gt;"M5","",Trendlines!I348)</f>
        <v>5178.68</v>
      </c>
      <c r="J46">
        <f>IF($C46&lt;&gt;"M5","",Trendlines!J348)</f>
        <v>5164.54</v>
      </c>
      <c r="K46">
        <v>96</v>
      </c>
      <c r="CY46" t="str">
        <f t="shared" si="12"/>
        <v/>
      </c>
      <c r="CZ46" t="str">
        <f t="shared" si="13"/>
        <v/>
      </c>
      <c r="DA46" t="str">
        <f t="shared" si="14"/>
        <v/>
      </c>
      <c r="DB46" t="str">
        <f t="shared" si="15"/>
        <v/>
      </c>
      <c r="DD46" t="str">
        <f t="shared" si="8"/>
        <v/>
      </c>
      <c r="DE46" t="str">
        <f t="shared" si="9"/>
        <v/>
      </c>
      <c r="DF46" t="str">
        <f t="shared" si="10"/>
        <v/>
      </c>
      <c r="DG46" t="str">
        <f t="shared" si="11"/>
        <v/>
      </c>
    </row>
    <row r="47" spans="1:111" x14ac:dyDescent="0.55000000000000004">
      <c r="A47" s="24">
        <f>IF('Data Validation'!$K$2&lt;&gt;TRUE,"",'Data Validation'!A349)</f>
        <v>1772132700</v>
      </c>
      <c r="B47" s="24" t="str">
        <f>IF('Data Validation'!$K$2&lt;&gt;TRUE,"",'Data Validation'!C349)</f>
        <v>XAUUSD</v>
      </c>
      <c r="C47" s="24" t="str">
        <f>IF('Data Validation'!$K$2&lt;&gt;TRUE,"",'Data Validation'!E349)</f>
        <v>M5</v>
      </c>
      <c r="D47" s="24">
        <f>IF('Data Validation'!$K$2&lt;&gt;TRUE,"",'Data Validation'!G349)</f>
        <v>5186.22</v>
      </c>
      <c r="E47">
        <f>IF($C47&lt;&gt;"M5","",Trendlines!E349)</f>
        <v>5199.7</v>
      </c>
      <c r="F47">
        <f>IF($C47&lt;&gt;"M5","",Trendlines!F349)</f>
        <v>5192.8500000000004</v>
      </c>
      <c r="G47">
        <f>IF($C47&lt;&gt;"M5","",Trendlines!G349)</f>
        <v>5202.43</v>
      </c>
      <c r="H47">
        <f>IF($C47&lt;&gt;"M5","",Trendlines!H349)</f>
        <v>5173.03</v>
      </c>
      <c r="I47">
        <f>IF($C47&lt;&gt;"M5","",Trendlines!I349)</f>
        <v>5178.7</v>
      </c>
      <c r="J47">
        <f>IF($C47&lt;&gt;"M5","",Trendlines!J349)</f>
        <v>5164.58</v>
      </c>
      <c r="K47">
        <v>96</v>
      </c>
      <c r="CY47" t="str">
        <f t="shared" si="12"/>
        <v/>
      </c>
      <c r="CZ47" t="str">
        <f t="shared" si="13"/>
        <v/>
      </c>
      <c r="DA47" t="str">
        <f t="shared" si="14"/>
        <v/>
      </c>
      <c r="DB47" t="str">
        <f t="shared" si="15"/>
        <v/>
      </c>
      <c r="DD47" t="str">
        <f t="shared" si="8"/>
        <v/>
      </c>
      <c r="DE47" t="str">
        <f t="shared" si="9"/>
        <v/>
      </c>
      <c r="DF47" t="str">
        <f t="shared" si="10"/>
        <v/>
      </c>
      <c r="DG47" t="str">
        <f t="shared" si="11"/>
        <v/>
      </c>
    </row>
    <row r="48" spans="1:111" x14ac:dyDescent="0.55000000000000004">
      <c r="A48" s="24">
        <f>IF('Data Validation'!$K$2&lt;&gt;TRUE,"",'Data Validation'!A350)</f>
        <v>1772133000</v>
      </c>
      <c r="B48" s="24" t="str">
        <f>IF('Data Validation'!$K$2&lt;&gt;TRUE,"",'Data Validation'!C350)</f>
        <v>XAUUSD</v>
      </c>
      <c r="C48" s="24" t="str">
        <f>IF('Data Validation'!$K$2&lt;&gt;TRUE,"",'Data Validation'!E350)</f>
        <v>M5</v>
      </c>
      <c r="D48" s="24">
        <f>IF('Data Validation'!$K$2&lt;&gt;TRUE,"",'Data Validation'!G350)</f>
        <v>5186.4799999999996</v>
      </c>
      <c r="E48">
        <f>IF($C48&lt;&gt;"M5","",Trendlines!E350)</f>
        <v>5199.71</v>
      </c>
      <c r="F48">
        <f>IF($C48&lt;&gt;"M5","",Trendlines!F350)</f>
        <v>5192.83</v>
      </c>
      <c r="G48">
        <f>IF($C48&lt;&gt;"M5","",Trendlines!G350)</f>
        <v>5202.41</v>
      </c>
      <c r="H48">
        <f>IF($C48&lt;&gt;"M5","",Trendlines!H350)</f>
        <v>5173.1099999999997</v>
      </c>
      <c r="I48">
        <f>IF($C48&lt;&gt;"M5","",Trendlines!I350)</f>
        <v>5178.72</v>
      </c>
      <c r="J48">
        <f>IF($C48&lt;&gt;"M5","",Trendlines!J350)</f>
        <v>5164.62</v>
      </c>
      <c r="K48">
        <v>96</v>
      </c>
      <c r="CY48" t="str">
        <f t="shared" si="12"/>
        <v/>
      </c>
      <c r="CZ48" t="str">
        <f t="shared" si="13"/>
        <v/>
      </c>
      <c r="DA48" t="str">
        <f t="shared" si="14"/>
        <v/>
      </c>
      <c r="DB48" t="str">
        <f t="shared" si="15"/>
        <v/>
      </c>
      <c r="DD48" t="str">
        <f t="shared" si="8"/>
        <v/>
      </c>
      <c r="DE48" t="str">
        <f t="shared" si="9"/>
        <v/>
      </c>
      <c r="DF48" t="str">
        <f t="shared" si="10"/>
        <v/>
      </c>
      <c r="DG48" t="str">
        <f t="shared" si="11"/>
        <v/>
      </c>
    </row>
    <row r="49" spans="1:111" x14ac:dyDescent="0.55000000000000004">
      <c r="A49" s="24">
        <f>IF('Data Validation'!$K$2&lt;&gt;TRUE,"",'Data Validation'!A351)</f>
        <v>1772133300</v>
      </c>
      <c r="B49" s="24" t="str">
        <f>IF('Data Validation'!$K$2&lt;&gt;TRUE,"",'Data Validation'!C351)</f>
        <v>XAUUSD</v>
      </c>
      <c r="C49" s="24" t="str">
        <f>IF('Data Validation'!$K$2&lt;&gt;TRUE,"",'Data Validation'!E351)</f>
        <v>M5</v>
      </c>
      <c r="D49" s="24">
        <f>IF('Data Validation'!$K$2&lt;&gt;TRUE,"",'Data Validation'!G351)</f>
        <v>5187.7</v>
      </c>
      <c r="E49">
        <f>IF($C49&lt;&gt;"M5","",Trendlines!E351)</f>
        <v>5199.71</v>
      </c>
      <c r="F49">
        <f>IF($C49&lt;&gt;"M5","",Trendlines!F351)</f>
        <v>5192.8</v>
      </c>
      <c r="G49">
        <f>IF($C49&lt;&gt;"M5","",Trendlines!G351)</f>
        <v>5202.3999999999996</v>
      </c>
      <c r="H49">
        <f>IF($C49&lt;&gt;"M5","",Trendlines!H351)</f>
        <v>5173.18</v>
      </c>
      <c r="I49">
        <f>IF($C49&lt;&gt;"M5","",Trendlines!I351)</f>
        <v>5178.75</v>
      </c>
      <c r="J49">
        <f>IF($C49&lt;&gt;"M5","",Trendlines!J351)</f>
        <v>5164.6499999999996</v>
      </c>
      <c r="K49">
        <v>96</v>
      </c>
      <c r="CY49" t="str">
        <f t="shared" si="12"/>
        <v/>
      </c>
      <c r="CZ49" t="str">
        <f t="shared" si="13"/>
        <v/>
      </c>
      <c r="DA49" t="str">
        <f t="shared" si="14"/>
        <v/>
      </c>
      <c r="DB49" t="str">
        <f t="shared" si="15"/>
        <v/>
      </c>
      <c r="DD49" t="str">
        <f t="shared" si="8"/>
        <v/>
      </c>
      <c r="DE49" t="str">
        <f t="shared" si="9"/>
        <v/>
      </c>
      <c r="DF49" t="str">
        <f t="shared" si="10"/>
        <v/>
      </c>
      <c r="DG49" t="str">
        <f t="shared" si="11"/>
        <v/>
      </c>
    </row>
    <row r="50" spans="1:111" x14ac:dyDescent="0.55000000000000004">
      <c r="A50" s="24">
        <f>IF('Data Validation'!$K$2&lt;&gt;TRUE,"",'Data Validation'!A352)</f>
        <v>1772133600</v>
      </c>
      <c r="B50" s="24" t="str">
        <f>IF('Data Validation'!$K$2&lt;&gt;TRUE,"",'Data Validation'!C352)</f>
        <v>XAUUSD</v>
      </c>
      <c r="C50" s="24" t="str">
        <f>IF('Data Validation'!$K$2&lt;&gt;TRUE,"",'Data Validation'!E352)</f>
        <v>M5</v>
      </c>
      <c r="D50" s="24">
        <f>IF('Data Validation'!$K$2&lt;&gt;TRUE,"",'Data Validation'!G352)</f>
        <v>5185.79</v>
      </c>
      <c r="E50">
        <f>IF($C50&lt;&gt;"M5","",Trendlines!E352)</f>
        <v>5199.72</v>
      </c>
      <c r="F50">
        <f>IF($C50&lt;&gt;"M5","",Trendlines!F352)</f>
        <v>5192.78</v>
      </c>
      <c r="G50">
        <f>IF($C50&lt;&gt;"M5","",Trendlines!G352)</f>
        <v>5202.38</v>
      </c>
      <c r="H50">
        <f>IF($C50&lt;&gt;"M5","",Trendlines!H352)</f>
        <v>5173.26</v>
      </c>
      <c r="I50">
        <f>IF($C50&lt;&gt;"M5","",Trendlines!I352)</f>
        <v>5178.7700000000004</v>
      </c>
      <c r="J50">
        <f>IF($C50&lt;&gt;"M5","",Trendlines!J352)</f>
        <v>5164.6899999999996</v>
      </c>
      <c r="K50">
        <v>96</v>
      </c>
      <c r="CY50" t="str">
        <f t="shared" si="12"/>
        <v/>
      </c>
      <c r="CZ50" t="str">
        <f t="shared" si="13"/>
        <v/>
      </c>
      <c r="DA50" t="str">
        <f t="shared" si="14"/>
        <v/>
      </c>
      <c r="DB50" t="str">
        <f t="shared" si="15"/>
        <v/>
      </c>
      <c r="DD50" t="str">
        <f t="shared" si="8"/>
        <v/>
      </c>
      <c r="DE50" t="str">
        <f t="shared" si="9"/>
        <v/>
      </c>
      <c r="DF50" t="str">
        <f t="shared" si="10"/>
        <v/>
      </c>
      <c r="DG50" t="str">
        <f t="shared" si="11"/>
        <v/>
      </c>
    </row>
    <row r="51" spans="1:111" x14ac:dyDescent="0.55000000000000004">
      <c r="A51" s="24">
        <f>IF('Data Validation'!$K$2&lt;&gt;TRUE,"",'Data Validation'!A353)</f>
        <v>1772133900</v>
      </c>
      <c r="B51" s="24" t="str">
        <f>IF('Data Validation'!$K$2&lt;&gt;TRUE,"",'Data Validation'!C353)</f>
        <v>XAUUSD</v>
      </c>
      <c r="C51" s="24" t="str">
        <f>IF('Data Validation'!$K$2&lt;&gt;TRUE,"",'Data Validation'!E353)</f>
        <v>M5</v>
      </c>
      <c r="D51" s="24">
        <f>IF('Data Validation'!$K$2&lt;&gt;TRUE,"",'Data Validation'!G353)</f>
        <v>5185.5600000000004</v>
      </c>
      <c r="E51">
        <f>IF($C51&lt;&gt;"M5","",Trendlines!E353)</f>
        <v>5199.72</v>
      </c>
      <c r="F51">
        <f>IF($C51&lt;&gt;"M5","",Trendlines!F353)</f>
        <v>5192.75</v>
      </c>
      <c r="G51">
        <f>IF($C51&lt;&gt;"M5","",Trendlines!G353)</f>
        <v>5202.3599999999997</v>
      </c>
      <c r="H51">
        <f>IF($C51&lt;&gt;"M5","",Trendlines!H353)</f>
        <v>5173.33</v>
      </c>
      <c r="I51">
        <f>IF($C51&lt;&gt;"M5","",Trendlines!I353)</f>
        <v>5178.79</v>
      </c>
      <c r="J51">
        <f>IF($C51&lt;&gt;"M5","",Trendlines!J353)</f>
        <v>5164.7299999999996</v>
      </c>
      <c r="K51">
        <v>96</v>
      </c>
      <c r="CY51" t="str">
        <f t="shared" si="12"/>
        <v/>
      </c>
      <c r="CZ51" t="str">
        <f t="shared" si="13"/>
        <v/>
      </c>
      <c r="DA51" t="str">
        <f t="shared" si="14"/>
        <v/>
      </c>
      <c r="DB51" t="str">
        <f t="shared" si="15"/>
        <v/>
      </c>
      <c r="DD51" t="str">
        <f t="shared" si="8"/>
        <v/>
      </c>
      <c r="DE51" t="str">
        <f t="shared" si="9"/>
        <v/>
      </c>
      <c r="DF51" t="str">
        <f t="shared" si="10"/>
        <v/>
      </c>
      <c r="DG51" t="str">
        <f t="shared" si="11"/>
        <v/>
      </c>
    </row>
    <row r="52" spans="1:111" x14ac:dyDescent="0.55000000000000004">
      <c r="A52" s="24">
        <f>IF('Data Validation'!$K$2&lt;&gt;TRUE,"",'Data Validation'!A354)</f>
        <v>1772134200</v>
      </c>
      <c r="B52" s="24" t="str">
        <f>IF('Data Validation'!$K$2&lt;&gt;TRUE,"",'Data Validation'!C354)</f>
        <v>XAUUSD</v>
      </c>
      <c r="C52" s="24" t="str">
        <f>IF('Data Validation'!$K$2&lt;&gt;TRUE,"",'Data Validation'!E354)</f>
        <v>M5</v>
      </c>
      <c r="D52" s="24">
        <f>IF('Data Validation'!$K$2&lt;&gt;TRUE,"",'Data Validation'!G354)</f>
        <v>5188.8599999999997</v>
      </c>
      <c r="E52">
        <f>IF($C52&lt;&gt;"M5","",Trendlines!E354)</f>
        <v>5199.7299999999996</v>
      </c>
      <c r="F52">
        <f>IF($C52&lt;&gt;"M5","",Trendlines!F354)</f>
        <v>5192.7299999999996</v>
      </c>
      <c r="G52">
        <f>IF($C52&lt;&gt;"M5","",Trendlines!G354)</f>
        <v>5202.34</v>
      </c>
      <c r="H52">
        <f>IF($C52&lt;&gt;"M5","",Trendlines!H354)</f>
        <v>5173.41</v>
      </c>
      <c r="I52">
        <f>IF($C52&lt;&gt;"M5","",Trendlines!I354)</f>
        <v>5178.8100000000004</v>
      </c>
      <c r="J52">
        <f>IF($C52&lt;&gt;"M5","",Trendlines!J354)</f>
        <v>5164.7700000000004</v>
      </c>
      <c r="K52">
        <v>96</v>
      </c>
      <c r="CY52" t="str">
        <f t="shared" si="12"/>
        <v/>
      </c>
      <c r="CZ52" t="str">
        <f t="shared" si="13"/>
        <v/>
      </c>
      <c r="DA52" t="str">
        <f t="shared" si="14"/>
        <v/>
      </c>
      <c r="DB52" t="str">
        <f t="shared" si="15"/>
        <v/>
      </c>
      <c r="DD52" t="str">
        <f t="shared" si="8"/>
        <v/>
      </c>
      <c r="DE52" t="str">
        <f t="shared" si="9"/>
        <v/>
      </c>
      <c r="DF52" t="str">
        <f t="shared" si="10"/>
        <v/>
      </c>
      <c r="DG52" t="str">
        <f t="shared" si="11"/>
        <v/>
      </c>
    </row>
    <row r="53" spans="1:111" x14ac:dyDescent="0.55000000000000004">
      <c r="A53" s="24">
        <f>IF('Data Validation'!$K$2&lt;&gt;TRUE,"",'Data Validation'!A355)</f>
        <v>1772134500</v>
      </c>
      <c r="B53" s="24" t="str">
        <f>IF('Data Validation'!$K$2&lt;&gt;TRUE,"",'Data Validation'!C355)</f>
        <v>XAUUSD</v>
      </c>
      <c r="C53" s="24" t="str">
        <f>IF('Data Validation'!$K$2&lt;&gt;TRUE,"",'Data Validation'!E355)</f>
        <v>M5</v>
      </c>
      <c r="D53" s="24">
        <f>IF('Data Validation'!$K$2&lt;&gt;TRUE,"",'Data Validation'!G355)</f>
        <v>5184.1899999999996</v>
      </c>
      <c r="E53">
        <f>IF($C53&lt;&gt;"M5","",Trendlines!E355)</f>
        <v>5199.7299999999996</v>
      </c>
      <c r="F53">
        <f>IF($C53&lt;&gt;"M5","",Trendlines!F355)</f>
        <v>5192.7</v>
      </c>
      <c r="G53">
        <f>IF($C53&lt;&gt;"M5","",Trendlines!G355)</f>
        <v>5202.33</v>
      </c>
      <c r="H53">
        <f>IF($C53&lt;&gt;"M5","",Trendlines!H355)</f>
        <v>5173.49</v>
      </c>
      <c r="I53">
        <f>IF($C53&lt;&gt;"M5","",Trendlines!I355)</f>
        <v>5178.84</v>
      </c>
      <c r="J53">
        <f>IF($C53&lt;&gt;"M5","",Trendlines!J355)</f>
        <v>5164.8100000000004</v>
      </c>
      <c r="K53">
        <v>96</v>
      </c>
      <c r="CY53" t="str">
        <f t="shared" si="12"/>
        <v/>
      </c>
      <c r="CZ53" t="str">
        <f t="shared" si="13"/>
        <v/>
      </c>
      <c r="DA53" t="str">
        <f t="shared" si="14"/>
        <v/>
      </c>
      <c r="DB53" t="str">
        <f t="shared" si="15"/>
        <v/>
      </c>
      <c r="DD53" t="str">
        <f t="shared" si="8"/>
        <v/>
      </c>
      <c r="DE53" t="str">
        <f t="shared" si="9"/>
        <v/>
      </c>
      <c r="DF53" t="str">
        <f t="shared" si="10"/>
        <v/>
      </c>
      <c r="DG53" t="str">
        <f t="shared" si="11"/>
        <v/>
      </c>
    </row>
    <row r="54" spans="1:111" x14ac:dyDescent="0.55000000000000004">
      <c r="A54" s="24">
        <f>IF('Data Validation'!$K$2&lt;&gt;TRUE,"",'Data Validation'!A356)</f>
        <v>1772134800</v>
      </c>
      <c r="B54" s="24" t="str">
        <f>IF('Data Validation'!$K$2&lt;&gt;TRUE,"",'Data Validation'!C356)</f>
        <v>XAUUSD</v>
      </c>
      <c r="C54" s="24" t="str">
        <f>IF('Data Validation'!$K$2&lt;&gt;TRUE,"",'Data Validation'!E356)</f>
        <v>M5</v>
      </c>
      <c r="D54" s="24">
        <f>IF('Data Validation'!$K$2&lt;&gt;TRUE,"",'Data Validation'!G356)</f>
        <v>5186.3999999999996</v>
      </c>
      <c r="E54">
        <f>IF($C54&lt;&gt;"M5","",Trendlines!E356)</f>
        <v>5199.74</v>
      </c>
      <c r="F54">
        <f>IF($C54&lt;&gt;"M5","",Trendlines!F356)</f>
        <v>5192.67</v>
      </c>
      <c r="G54">
        <f>IF($C54&lt;&gt;"M5","",Trendlines!G356)</f>
        <v>5202.3100000000004</v>
      </c>
      <c r="H54">
        <f>IF($C54&lt;&gt;"M5","",Trendlines!H356)</f>
        <v>5173.5600000000004</v>
      </c>
      <c r="I54">
        <f>IF($C54&lt;&gt;"M5","",Trendlines!I356)</f>
        <v>5178.8599999999997</v>
      </c>
      <c r="J54">
        <f>IF($C54&lt;&gt;"M5","",Trendlines!J356)</f>
        <v>5164.8500000000004</v>
      </c>
      <c r="K54">
        <v>96</v>
      </c>
      <c r="CY54" t="str">
        <f t="shared" si="12"/>
        <v/>
      </c>
      <c r="CZ54" t="str">
        <f t="shared" si="13"/>
        <v/>
      </c>
      <c r="DA54" t="str">
        <f t="shared" si="14"/>
        <v/>
      </c>
      <c r="DB54" t="str">
        <f t="shared" si="15"/>
        <v/>
      </c>
      <c r="DD54" t="str">
        <f t="shared" si="8"/>
        <v/>
      </c>
      <c r="DE54" t="str">
        <f t="shared" si="9"/>
        <v/>
      </c>
      <c r="DF54" t="str">
        <f t="shared" si="10"/>
        <v/>
      </c>
      <c r="DG54" t="str">
        <f t="shared" si="11"/>
        <v/>
      </c>
    </row>
    <row r="55" spans="1:111" x14ac:dyDescent="0.55000000000000004">
      <c r="A55" s="24">
        <f>IF('Data Validation'!$K$2&lt;&gt;TRUE,"",'Data Validation'!A357)</f>
        <v>1772135100</v>
      </c>
      <c r="B55" s="24" t="str">
        <f>IF('Data Validation'!$K$2&lt;&gt;TRUE,"",'Data Validation'!C357)</f>
        <v>XAUUSD</v>
      </c>
      <c r="C55" s="24" t="str">
        <f>IF('Data Validation'!$K$2&lt;&gt;TRUE,"",'Data Validation'!E357)</f>
        <v>M5</v>
      </c>
      <c r="D55" s="24">
        <f>IF('Data Validation'!$K$2&lt;&gt;TRUE,"",'Data Validation'!G357)</f>
        <v>5193.8900000000003</v>
      </c>
      <c r="E55">
        <f>IF($C55&lt;&gt;"M5","",Trendlines!E357)</f>
        <v>5199.75</v>
      </c>
      <c r="F55">
        <f>IF($C55&lt;&gt;"M5","",Trendlines!F357)</f>
        <v>5192.6499999999996</v>
      </c>
      <c r="G55">
        <f>IF($C55&lt;&gt;"M5","",Trendlines!G357)</f>
        <v>5202.29</v>
      </c>
      <c r="H55">
        <f>IF($C55&lt;&gt;"M5","",Trendlines!H357)</f>
        <v>5173.6400000000003</v>
      </c>
      <c r="I55">
        <f>IF($C55&lt;&gt;"M5","",Trendlines!I357)</f>
        <v>5178.88</v>
      </c>
      <c r="J55">
        <f>IF($C55&lt;&gt;"M5","",Trendlines!J357)</f>
        <v>5164.8900000000003</v>
      </c>
      <c r="K55">
        <v>96</v>
      </c>
      <c r="CY55" t="str">
        <f t="shared" si="12"/>
        <v/>
      </c>
      <c r="CZ55" t="str">
        <f t="shared" si="13"/>
        <v/>
      </c>
      <c r="DA55" t="str">
        <f t="shared" si="14"/>
        <v/>
      </c>
      <c r="DB55" t="str">
        <f t="shared" si="15"/>
        <v/>
      </c>
      <c r="DD55" t="str">
        <f t="shared" si="8"/>
        <v/>
      </c>
      <c r="DE55" t="str">
        <f t="shared" si="9"/>
        <v/>
      </c>
      <c r="DF55" t="str">
        <f t="shared" si="10"/>
        <v/>
      </c>
      <c r="DG55" t="str">
        <f t="shared" si="11"/>
        <v/>
      </c>
    </row>
    <row r="56" spans="1:111" x14ac:dyDescent="0.55000000000000004">
      <c r="A56" s="24">
        <f>IF('Data Validation'!$K$2&lt;&gt;TRUE,"",'Data Validation'!A358)</f>
        <v>1772135400</v>
      </c>
      <c r="B56" s="24" t="str">
        <f>IF('Data Validation'!$K$2&lt;&gt;TRUE,"",'Data Validation'!C358)</f>
        <v>XAUUSD</v>
      </c>
      <c r="C56" s="24" t="str">
        <f>IF('Data Validation'!$K$2&lt;&gt;TRUE,"",'Data Validation'!E358)</f>
        <v>M5</v>
      </c>
      <c r="D56" s="24">
        <f>IF('Data Validation'!$K$2&lt;&gt;TRUE,"",'Data Validation'!G358)</f>
        <v>5189.59</v>
      </c>
      <c r="E56">
        <f>IF($C56&lt;&gt;"M5","",Trendlines!E358)</f>
        <v>5199.75</v>
      </c>
      <c r="F56">
        <f>IF($C56&lt;&gt;"M5","",Trendlines!F358)</f>
        <v>5192.62</v>
      </c>
      <c r="G56">
        <f>IF($C56&lt;&gt;"M5","",Trendlines!G358)</f>
        <v>5202.2700000000004</v>
      </c>
      <c r="H56">
        <f>IF($C56&lt;&gt;"M5","",Trendlines!H358)</f>
        <v>5173.71</v>
      </c>
      <c r="I56">
        <f>IF($C56&lt;&gt;"M5","",Trendlines!I358)</f>
        <v>5178.8999999999996</v>
      </c>
      <c r="J56">
        <f>IF($C56&lt;&gt;"M5","",Trendlines!J358)</f>
        <v>5164.93</v>
      </c>
      <c r="K56">
        <v>96</v>
      </c>
      <c r="CY56" t="str">
        <f t="shared" si="12"/>
        <v/>
      </c>
      <c r="CZ56" t="str">
        <f t="shared" si="13"/>
        <v/>
      </c>
      <c r="DA56" t="str">
        <f t="shared" si="14"/>
        <v/>
      </c>
      <c r="DB56" t="str">
        <f t="shared" si="15"/>
        <v/>
      </c>
      <c r="DD56" t="str">
        <f t="shared" si="8"/>
        <v/>
      </c>
      <c r="DE56" t="str">
        <f t="shared" si="9"/>
        <v/>
      </c>
      <c r="DF56" t="str">
        <f t="shared" si="10"/>
        <v/>
      </c>
      <c r="DG56" t="str">
        <f t="shared" si="11"/>
        <v/>
      </c>
    </row>
    <row r="57" spans="1:111" x14ac:dyDescent="0.55000000000000004">
      <c r="A57" s="24">
        <f>IF('Data Validation'!$K$2&lt;&gt;TRUE,"",'Data Validation'!A359)</f>
        <v>1772135700</v>
      </c>
      <c r="B57" s="24" t="str">
        <f>IF('Data Validation'!$K$2&lt;&gt;TRUE,"",'Data Validation'!C359)</f>
        <v>XAUUSD</v>
      </c>
      <c r="C57" s="24" t="str">
        <f>IF('Data Validation'!$K$2&lt;&gt;TRUE,"",'Data Validation'!E359)</f>
        <v>M5</v>
      </c>
      <c r="D57" s="24">
        <f>IF('Data Validation'!$K$2&lt;&gt;TRUE,"",'Data Validation'!G359)</f>
        <v>5187.0600000000004</v>
      </c>
      <c r="E57">
        <f>IF($C57&lt;&gt;"M5","",Trendlines!E359)</f>
        <v>5199.76</v>
      </c>
      <c r="F57">
        <f>IF($C57&lt;&gt;"M5","",Trendlines!F359)</f>
        <v>5192.6000000000004</v>
      </c>
      <c r="G57">
        <f>IF($C57&lt;&gt;"M5","",Trendlines!G359)</f>
        <v>5202.26</v>
      </c>
      <c r="H57">
        <f>IF($C57&lt;&gt;"M5","",Trendlines!H359)</f>
        <v>5173.79</v>
      </c>
      <c r="I57">
        <f>IF($C57&lt;&gt;"M5","",Trendlines!I359)</f>
        <v>5178.92</v>
      </c>
      <c r="J57">
        <f>IF($C57&lt;&gt;"M5","",Trendlines!J359)</f>
        <v>5164.96</v>
      </c>
      <c r="K57">
        <v>96</v>
      </c>
      <c r="CY57" t="str">
        <f t="shared" si="12"/>
        <v/>
      </c>
      <c r="CZ57" t="str">
        <f t="shared" si="13"/>
        <v/>
      </c>
      <c r="DA57" t="str">
        <f t="shared" si="14"/>
        <v/>
      </c>
      <c r="DB57" t="str">
        <f t="shared" si="15"/>
        <v/>
      </c>
      <c r="DD57" t="str">
        <f t="shared" si="8"/>
        <v/>
      </c>
      <c r="DE57" t="str">
        <f t="shared" si="9"/>
        <v/>
      </c>
      <c r="DF57" t="str">
        <f t="shared" si="10"/>
        <v/>
      </c>
      <c r="DG57" t="str">
        <f t="shared" si="11"/>
        <v/>
      </c>
    </row>
    <row r="58" spans="1:111" x14ac:dyDescent="0.55000000000000004">
      <c r="A58" s="24">
        <f>IF('Data Validation'!$K$2&lt;&gt;TRUE,"",'Data Validation'!A360)</f>
        <v>1772136000</v>
      </c>
      <c r="B58" s="24" t="str">
        <f>IF('Data Validation'!$K$2&lt;&gt;TRUE,"",'Data Validation'!C360)</f>
        <v>XAUUSD</v>
      </c>
      <c r="C58" s="24" t="str">
        <f>IF('Data Validation'!$K$2&lt;&gt;TRUE,"",'Data Validation'!E360)</f>
        <v>M5</v>
      </c>
      <c r="D58" s="24">
        <f>IF('Data Validation'!$K$2&lt;&gt;TRUE,"",'Data Validation'!G360)</f>
        <v>5193.8100000000004</v>
      </c>
      <c r="E58">
        <f>IF($C58&lt;&gt;"M5","",Trendlines!E360)</f>
        <v>5199.76</v>
      </c>
      <c r="F58">
        <f>IF($C58&lt;&gt;"M5","",Trendlines!F360)</f>
        <v>5192.57</v>
      </c>
      <c r="G58">
        <f>IF($C58&lt;&gt;"M5","",Trendlines!G360)</f>
        <v>5202.24</v>
      </c>
      <c r="H58">
        <f>IF($C58&lt;&gt;"M5","",Trendlines!H360)</f>
        <v>5173.8599999999997</v>
      </c>
      <c r="I58">
        <f>IF($C58&lt;&gt;"M5","",Trendlines!I360)</f>
        <v>5178.95</v>
      </c>
      <c r="J58">
        <f>IF($C58&lt;&gt;"M5","",Trendlines!J360)</f>
        <v>5165</v>
      </c>
      <c r="K58">
        <v>96</v>
      </c>
      <c r="CY58" t="str">
        <f t="shared" si="12"/>
        <v/>
      </c>
      <c r="CZ58" t="str">
        <f t="shared" si="13"/>
        <v/>
      </c>
      <c r="DA58" t="str">
        <f t="shared" si="14"/>
        <v/>
      </c>
      <c r="DB58" t="str">
        <f t="shared" si="15"/>
        <v/>
      </c>
      <c r="DD58" t="str">
        <f t="shared" si="8"/>
        <v/>
      </c>
      <c r="DE58" t="str">
        <f t="shared" si="9"/>
        <v/>
      </c>
      <c r="DF58" t="str">
        <f t="shared" si="10"/>
        <v/>
      </c>
      <c r="DG58" t="str">
        <f t="shared" si="11"/>
        <v/>
      </c>
    </row>
    <row r="59" spans="1:111" x14ac:dyDescent="0.55000000000000004">
      <c r="A59" s="24">
        <f>IF('Data Validation'!$K$2&lt;&gt;TRUE,"",'Data Validation'!A361)</f>
        <v>1772136300</v>
      </c>
      <c r="B59" s="24" t="str">
        <f>IF('Data Validation'!$K$2&lt;&gt;TRUE,"",'Data Validation'!C361)</f>
        <v>XAUUSD</v>
      </c>
      <c r="C59" s="24" t="str">
        <f>IF('Data Validation'!$K$2&lt;&gt;TRUE,"",'Data Validation'!E361)</f>
        <v>M5</v>
      </c>
      <c r="D59" s="24">
        <f>IF('Data Validation'!$K$2&lt;&gt;TRUE,"",'Data Validation'!G361)</f>
        <v>5195.17</v>
      </c>
      <c r="E59">
        <f>IF($C59&lt;&gt;"M5","",Trendlines!E361)</f>
        <v>5199.7700000000004</v>
      </c>
      <c r="F59">
        <f>IF($C59&lt;&gt;"M5","",Trendlines!F361)</f>
        <v>5192.54</v>
      </c>
      <c r="G59">
        <f>IF($C59&lt;&gt;"M5","",Trendlines!G361)</f>
        <v>5202.22</v>
      </c>
      <c r="H59">
        <f>IF($C59&lt;&gt;"M5","",Trendlines!H361)</f>
        <v>5173.9399999999996</v>
      </c>
      <c r="I59">
        <f>IF($C59&lt;&gt;"M5","",Trendlines!I361)</f>
        <v>5178.97</v>
      </c>
      <c r="J59">
        <f>IF($C59&lt;&gt;"M5","",Trendlines!J361)</f>
        <v>5165.04</v>
      </c>
      <c r="K59">
        <v>96</v>
      </c>
      <c r="CY59" t="str">
        <f t="shared" si="12"/>
        <v/>
      </c>
      <c r="CZ59" t="str">
        <f t="shared" si="13"/>
        <v/>
      </c>
      <c r="DA59" t="str">
        <f t="shared" si="14"/>
        <v/>
      </c>
      <c r="DB59" t="str">
        <f t="shared" si="15"/>
        <v/>
      </c>
      <c r="DD59" t="str">
        <f t="shared" si="8"/>
        <v/>
      </c>
      <c r="DE59" t="str">
        <f t="shared" si="9"/>
        <v/>
      </c>
      <c r="DF59" t="str">
        <f t="shared" si="10"/>
        <v/>
      </c>
      <c r="DG59" t="str">
        <f t="shared" si="11"/>
        <v/>
      </c>
    </row>
    <row r="60" spans="1:111" x14ac:dyDescent="0.55000000000000004">
      <c r="A60" s="24">
        <f>IF('Data Validation'!$K$2&lt;&gt;TRUE,"",'Data Validation'!A362)</f>
        <v>1772136600</v>
      </c>
      <c r="B60" s="24" t="str">
        <f>IF('Data Validation'!$K$2&lt;&gt;TRUE,"",'Data Validation'!C362)</f>
        <v>XAUUSD</v>
      </c>
      <c r="C60" s="24" t="str">
        <f>IF('Data Validation'!$K$2&lt;&gt;TRUE,"",'Data Validation'!E362)</f>
        <v>M5</v>
      </c>
      <c r="D60" s="24">
        <f>IF('Data Validation'!$K$2&lt;&gt;TRUE,"",'Data Validation'!G362)</f>
        <v>5196.91</v>
      </c>
      <c r="E60">
        <f>IF($C60&lt;&gt;"M5","",Trendlines!E362)</f>
        <v>5199.7700000000004</v>
      </c>
      <c r="F60">
        <f>IF($C60&lt;&gt;"M5","",Trendlines!F362)</f>
        <v>5192.5200000000004</v>
      </c>
      <c r="G60">
        <f>IF($C60&lt;&gt;"M5","",Trendlines!G362)</f>
        <v>5202.2</v>
      </c>
      <c r="H60">
        <f>IF($C60&lt;&gt;"M5","",Trendlines!H362)</f>
        <v>5174.0200000000004</v>
      </c>
      <c r="I60">
        <f>IF($C60&lt;&gt;"M5","",Trendlines!I362)</f>
        <v>5178.99</v>
      </c>
      <c r="J60">
        <f>IF($C60&lt;&gt;"M5","",Trendlines!J362)</f>
        <v>5165.08</v>
      </c>
      <c r="K60">
        <v>96</v>
      </c>
      <c r="CY60" t="str">
        <f t="shared" si="12"/>
        <v/>
      </c>
      <c r="CZ60" t="str">
        <f t="shared" si="13"/>
        <v/>
      </c>
      <c r="DA60" t="str">
        <f t="shared" si="14"/>
        <v/>
      </c>
      <c r="DB60" t="str">
        <f t="shared" si="15"/>
        <v/>
      </c>
      <c r="DD60" t="str">
        <f t="shared" si="8"/>
        <v/>
      </c>
      <c r="DE60" t="str">
        <f t="shared" si="9"/>
        <v/>
      </c>
      <c r="DF60" t="str">
        <f t="shared" si="10"/>
        <v/>
      </c>
      <c r="DG60" t="str">
        <f t="shared" si="11"/>
        <v/>
      </c>
    </row>
    <row r="61" spans="1:111" x14ac:dyDescent="0.55000000000000004">
      <c r="A61" s="24">
        <f>IF('Data Validation'!$K$2&lt;&gt;TRUE,"",'Data Validation'!A363)</f>
        <v>1772136900</v>
      </c>
      <c r="B61" s="24" t="str">
        <f>IF('Data Validation'!$K$2&lt;&gt;TRUE,"",'Data Validation'!C363)</f>
        <v>XAUUSD</v>
      </c>
      <c r="C61" s="24" t="str">
        <f>IF('Data Validation'!$K$2&lt;&gt;TRUE,"",'Data Validation'!E363)</f>
        <v>M5</v>
      </c>
      <c r="D61" s="24">
        <f>IF('Data Validation'!$K$2&lt;&gt;TRUE,"",'Data Validation'!G363)</f>
        <v>5194.53</v>
      </c>
      <c r="E61">
        <f>IF($C61&lt;&gt;"M5","",Trendlines!E363)</f>
        <v>5199.78</v>
      </c>
      <c r="F61">
        <f>IF($C61&lt;&gt;"M5","",Trendlines!F363)</f>
        <v>5192.49</v>
      </c>
      <c r="G61">
        <f>IF($C61&lt;&gt;"M5","",Trendlines!G363)</f>
        <v>5202.1899999999996</v>
      </c>
      <c r="H61">
        <f>IF($C61&lt;&gt;"M5","",Trendlines!H363)</f>
        <v>5174.09</v>
      </c>
      <c r="I61">
        <f>IF($C61&lt;&gt;"M5","",Trendlines!I363)</f>
        <v>5179.01</v>
      </c>
      <c r="J61">
        <f>IF($C61&lt;&gt;"M5","",Trendlines!J363)</f>
        <v>5165.12</v>
      </c>
      <c r="K61">
        <v>96</v>
      </c>
      <c r="CY61" t="str">
        <f t="shared" si="12"/>
        <v/>
      </c>
      <c r="CZ61" t="str">
        <f t="shared" si="13"/>
        <v/>
      </c>
      <c r="DA61" t="str">
        <f t="shared" si="14"/>
        <v/>
      </c>
      <c r="DB61" t="str">
        <f t="shared" si="15"/>
        <v/>
      </c>
      <c r="DD61" t="str">
        <f t="shared" si="8"/>
        <v/>
      </c>
      <c r="DE61" t="str">
        <f t="shared" si="9"/>
        <v/>
      </c>
      <c r="DF61" t="str">
        <f t="shared" si="10"/>
        <v/>
      </c>
      <c r="DG61" t="str">
        <f t="shared" si="11"/>
        <v/>
      </c>
    </row>
    <row r="62" spans="1:111" x14ac:dyDescent="0.55000000000000004">
      <c r="A62" s="24">
        <f>IF('Data Validation'!$K$2&lt;&gt;TRUE,"",'Data Validation'!A364)</f>
        <v>1772137200</v>
      </c>
      <c r="B62" s="24" t="str">
        <f>IF('Data Validation'!$K$2&lt;&gt;TRUE,"",'Data Validation'!C364)</f>
        <v>XAUUSD</v>
      </c>
      <c r="C62" s="24" t="str">
        <f>IF('Data Validation'!$K$2&lt;&gt;TRUE,"",'Data Validation'!E364)</f>
        <v>M5</v>
      </c>
      <c r="D62" s="24">
        <f>IF('Data Validation'!$K$2&lt;&gt;TRUE,"",'Data Validation'!G364)</f>
        <v>5197.78</v>
      </c>
      <c r="E62">
        <f>IF($C62&lt;&gt;"M5","",Trendlines!E364)</f>
        <v>5199.79</v>
      </c>
      <c r="F62">
        <f>IF($C62&lt;&gt;"M5","",Trendlines!F364)</f>
        <v>5192.47</v>
      </c>
      <c r="G62">
        <f>IF($C62&lt;&gt;"M5","",Trendlines!G364)</f>
        <v>5202.17</v>
      </c>
      <c r="H62">
        <f>IF($C62&lt;&gt;"M5","",Trendlines!H364)</f>
        <v>5174.17</v>
      </c>
      <c r="I62">
        <f>IF($C62&lt;&gt;"M5","",Trendlines!I364)</f>
        <v>5179.03</v>
      </c>
      <c r="J62">
        <f>IF($C62&lt;&gt;"M5","",Trendlines!J364)</f>
        <v>5165.16</v>
      </c>
      <c r="K62">
        <v>96</v>
      </c>
      <c r="CY62" t="str">
        <f t="shared" si="12"/>
        <v/>
      </c>
      <c r="CZ62" t="str">
        <f t="shared" si="13"/>
        <v/>
      </c>
      <c r="DA62" t="str">
        <f t="shared" si="14"/>
        <v/>
      </c>
      <c r="DB62" t="str">
        <f t="shared" si="15"/>
        <v/>
      </c>
      <c r="DD62" t="str">
        <f t="shared" si="8"/>
        <v/>
      </c>
      <c r="DE62" t="str">
        <f t="shared" si="9"/>
        <v/>
      </c>
      <c r="DF62" t="str">
        <f t="shared" si="10"/>
        <v/>
      </c>
      <c r="DG62" t="str">
        <f t="shared" si="11"/>
        <v/>
      </c>
    </row>
    <row r="63" spans="1:111" x14ac:dyDescent="0.55000000000000004">
      <c r="A63" s="24">
        <f>IF('Data Validation'!$K$2&lt;&gt;TRUE,"",'Data Validation'!A365)</f>
        <v>1772137500</v>
      </c>
      <c r="B63" s="24" t="str">
        <f>IF('Data Validation'!$K$2&lt;&gt;TRUE,"",'Data Validation'!C365)</f>
        <v>XAUUSD</v>
      </c>
      <c r="C63" s="24" t="str">
        <f>IF('Data Validation'!$K$2&lt;&gt;TRUE,"",'Data Validation'!E365)</f>
        <v>M5</v>
      </c>
      <c r="D63" s="24">
        <f>IF('Data Validation'!$K$2&lt;&gt;TRUE,"",'Data Validation'!G365)</f>
        <v>5193.62</v>
      </c>
      <c r="E63">
        <f>IF($C63&lt;&gt;"M5","",Trendlines!E365)</f>
        <v>5199.79</v>
      </c>
      <c r="F63">
        <f>IF($C63&lt;&gt;"M5","",Trendlines!F365)</f>
        <v>5192.4399999999996</v>
      </c>
      <c r="G63">
        <f>IF($C63&lt;&gt;"M5","",Trendlines!G365)</f>
        <v>5202.1499999999996</v>
      </c>
      <c r="H63">
        <f>IF($C63&lt;&gt;"M5","",Trendlines!H365)</f>
        <v>5174.24</v>
      </c>
      <c r="I63">
        <f>IF($C63&lt;&gt;"M5","",Trendlines!I365)</f>
        <v>5179.0600000000004</v>
      </c>
      <c r="J63">
        <f>IF($C63&lt;&gt;"M5","",Trendlines!J365)</f>
        <v>5165.2</v>
      </c>
      <c r="K63">
        <v>96</v>
      </c>
      <c r="CY63" t="str">
        <f t="shared" si="12"/>
        <v/>
      </c>
      <c r="CZ63" t="str">
        <f t="shared" si="13"/>
        <v/>
      </c>
      <c r="DA63" t="str">
        <f t="shared" si="14"/>
        <v/>
      </c>
      <c r="DB63" t="str">
        <f t="shared" si="15"/>
        <v/>
      </c>
      <c r="DD63" t="str">
        <f t="shared" si="8"/>
        <v/>
      </c>
      <c r="DE63" t="str">
        <f t="shared" si="9"/>
        <v/>
      </c>
      <c r="DF63" t="str">
        <f t="shared" si="10"/>
        <v/>
      </c>
      <c r="DG63" t="str">
        <f t="shared" si="11"/>
        <v/>
      </c>
    </row>
    <row r="64" spans="1:111" x14ac:dyDescent="0.55000000000000004">
      <c r="A64" s="24">
        <f>IF('Data Validation'!$K$2&lt;&gt;TRUE,"",'Data Validation'!A366)</f>
        <v>1772137800</v>
      </c>
      <c r="B64" s="24" t="str">
        <f>IF('Data Validation'!$K$2&lt;&gt;TRUE,"",'Data Validation'!C366)</f>
        <v>XAUUSD</v>
      </c>
      <c r="C64" s="24" t="str">
        <f>IF('Data Validation'!$K$2&lt;&gt;TRUE,"",'Data Validation'!E366)</f>
        <v>M5</v>
      </c>
      <c r="D64" s="24">
        <f>IF('Data Validation'!$K$2&lt;&gt;TRUE,"",'Data Validation'!G366)</f>
        <v>5194.3500000000004</v>
      </c>
      <c r="E64">
        <f>IF($C64&lt;&gt;"M5","",Trendlines!E366)</f>
        <v>5199.8</v>
      </c>
      <c r="F64">
        <f>IF($C64&lt;&gt;"M5","",Trendlines!F366)</f>
        <v>5192.41</v>
      </c>
      <c r="G64">
        <f>IF($C64&lt;&gt;"M5","",Trendlines!G366)</f>
        <v>5202.13</v>
      </c>
      <c r="H64">
        <f>IF($C64&lt;&gt;"M5","",Trendlines!H366)</f>
        <v>5174.32</v>
      </c>
      <c r="I64">
        <f>IF($C64&lt;&gt;"M5","",Trendlines!I366)</f>
        <v>5179.08</v>
      </c>
      <c r="J64">
        <f>IF($C64&lt;&gt;"M5","",Trendlines!J366)</f>
        <v>5165.24</v>
      </c>
      <c r="K64">
        <v>96</v>
      </c>
      <c r="CY64" t="str">
        <f t="shared" si="12"/>
        <v/>
      </c>
      <c r="CZ64" t="str">
        <f t="shared" si="13"/>
        <v/>
      </c>
      <c r="DA64" t="str">
        <f t="shared" si="14"/>
        <v/>
      </c>
      <c r="DB64" t="str">
        <f t="shared" si="15"/>
        <v/>
      </c>
      <c r="DD64" t="str">
        <f t="shared" si="8"/>
        <v/>
      </c>
      <c r="DE64" t="str">
        <f t="shared" si="9"/>
        <v/>
      </c>
      <c r="DF64" t="str">
        <f t="shared" si="10"/>
        <v/>
      </c>
      <c r="DG64" t="str">
        <f t="shared" si="11"/>
        <v/>
      </c>
    </row>
    <row r="65" spans="1:111" x14ac:dyDescent="0.55000000000000004">
      <c r="A65" s="24">
        <f>IF('Data Validation'!$K$2&lt;&gt;TRUE,"",'Data Validation'!A367)</f>
        <v>1772138100</v>
      </c>
      <c r="B65" s="24" t="str">
        <f>IF('Data Validation'!$K$2&lt;&gt;TRUE,"",'Data Validation'!C367)</f>
        <v>XAUUSD</v>
      </c>
      <c r="C65" s="24" t="str">
        <f>IF('Data Validation'!$K$2&lt;&gt;TRUE,"",'Data Validation'!E367)</f>
        <v>M5</v>
      </c>
      <c r="D65" s="24">
        <f>IF('Data Validation'!$K$2&lt;&gt;TRUE,"",'Data Validation'!G367)</f>
        <v>5197.7299999999996</v>
      </c>
      <c r="E65">
        <f>IF($C65&lt;&gt;"M5","",Trendlines!E367)</f>
        <v>5199.8</v>
      </c>
      <c r="F65">
        <f>IF($C65&lt;&gt;"M5","",Trendlines!F367)</f>
        <v>5192.3900000000003</v>
      </c>
      <c r="G65">
        <f>IF($C65&lt;&gt;"M5","",Trendlines!G367)</f>
        <v>5202.12</v>
      </c>
      <c r="H65">
        <f>IF($C65&lt;&gt;"M5","",Trendlines!H367)</f>
        <v>5174.3900000000003</v>
      </c>
      <c r="I65">
        <f>IF($C65&lt;&gt;"M5","",Trendlines!I367)</f>
        <v>5179.1000000000004</v>
      </c>
      <c r="J65">
        <f>IF($C65&lt;&gt;"M5","",Trendlines!J367)</f>
        <v>5165.2700000000004</v>
      </c>
      <c r="K65">
        <v>96</v>
      </c>
      <c r="CY65" t="str">
        <f t="shared" si="12"/>
        <v/>
      </c>
      <c r="CZ65" t="str">
        <f t="shared" si="13"/>
        <v/>
      </c>
      <c r="DA65" t="str">
        <f t="shared" si="14"/>
        <v/>
      </c>
      <c r="DB65" t="str">
        <f t="shared" si="15"/>
        <v/>
      </c>
      <c r="DD65" t="str">
        <f t="shared" si="8"/>
        <v/>
      </c>
      <c r="DE65" t="str">
        <f t="shared" si="9"/>
        <v/>
      </c>
      <c r="DF65" t="str">
        <f t="shared" si="10"/>
        <v/>
      </c>
      <c r="DG65" t="str">
        <f t="shared" si="11"/>
        <v/>
      </c>
    </row>
    <row r="66" spans="1:111" x14ac:dyDescent="0.55000000000000004">
      <c r="A66" s="24">
        <f>IF('Data Validation'!$K$2&lt;&gt;TRUE,"",'Data Validation'!A368)</f>
        <v>1772138400</v>
      </c>
      <c r="B66" s="24" t="str">
        <f>IF('Data Validation'!$K$2&lt;&gt;TRUE,"",'Data Validation'!C368)</f>
        <v>XAUUSD</v>
      </c>
      <c r="C66" s="24" t="str">
        <f>IF('Data Validation'!$K$2&lt;&gt;TRUE,"",'Data Validation'!E368)</f>
        <v>M5</v>
      </c>
      <c r="D66" s="24">
        <f>IF('Data Validation'!$K$2&lt;&gt;TRUE,"",'Data Validation'!G368)</f>
        <v>5198.3500000000004</v>
      </c>
      <c r="E66">
        <f>IF($C66&lt;&gt;"M5","",Trendlines!E368)</f>
        <v>5199.8100000000004</v>
      </c>
      <c r="F66">
        <f>IF($C66&lt;&gt;"M5","",Trendlines!F368)</f>
        <v>5192.3599999999997</v>
      </c>
      <c r="G66">
        <f>IF($C66&lt;&gt;"M5","",Trendlines!G368)</f>
        <v>5202.1000000000004</v>
      </c>
      <c r="H66">
        <f>IF($C66&lt;&gt;"M5","",Trendlines!H368)</f>
        <v>5174.47</v>
      </c>
      <c r="I66">
        <f>IF($C66&lt;&gt;"M5","",Trendlines!I368)</f>
        <v>5179.12</v>
      </c>
      <c r="J66">
        <f>IF($C66&lt;&gt;"M5","",Trendlines!J368)</f>
        <v>5165.3100000000004</v>
      </c>
      <c r="K66">
        <v>96</v>
      </c>
      <c r="CY66" t="str">
        <f t="shared" ref="CY66:CY97" si="16">IFERROR(INDEX($L66:$Q66,MATCH(CT66,$E66:$J66,0)),"")</f>
        <v/>
      </c>
      <c r="CZ66" t="str">
        <f t="shared" ref="CZ66:CZ97" si="17">IFERROR(INDEX($L66:$Q66,MATCH(CU66,$E66:$J66,0)),"")</f>
        <v/>
      </c>
      <c r="DA66" t="str">
        <f t="shared" ref="DA66:DA97" si="18">IFERROR(INDEX($L66:$Q66,MATCH(CV66,$E66:$J66,0)),"")</f>
        <v/>
      </c>
      <c r="DB66" t="str">
        <f t="shared" ref="DB66:DB97" si="19">IFERROR(INDEX($L66:$Q66,MATCH(CW66,$E66:$J66,0)),"")</f>
        <v/>
      </c>
      <c r="DD66" t="str">
        <f t="shared" si="8"/>
        <v/>
      </c>
      <c r="DE66" t="str">
        <f t="shared" si="9"/>
        <v/>
      </c>
      <c r="DF66" t="str">
        <f t="shared" si="10"/>
        <v/>
      </c>
      <c r="DG66" t="str">
        <f t="shared" si="11"/>
        <v/>
      </c>
    </row>
    <row r="67" spans="1:111" x14ac:dyDescent="0.55000000000000004">
      <c r="A67" s="24">
        <f>IF('Data Validation'!$K$2&lt;&gt;TRUE,"",'Data Validation'!A369)</f>
        <v>1772138700</v>
      </c>
      <c r="B67" s="24" t="str">
        <f>IF('Data Validation'!$K$2&lt;&gt;TRUE,"",'Data Validation'!C369)</f>
        <v>XAUUSD</v>
      </c>
      <c r="C67" s="24" t="str">
        <f>IF('Data Validation'!$K$2&lt;&gt;TRUE,"",'Data Validation'!E369)</f>
        <v>M5</v>
      </c>
      <c r="D67" s="24">
        <f>IF('Data Validation'!$K$2&lt;&gt;TRUE,"",'Data Validation'!G369)</f>
        <v>5199.97</v>
      </c>
      <c r="E67">
        <f>IF($C67&lt;&gt;"M5","",Trendlines!E369)</f>
        <v>5199.8100000000004</v>
      </c>
      <c r="F67">
        <f>IF($C67&lt;&gt;"M5","",Trendlines!F369)</f>
        <v>5192.34</v>
      </c>
      <c r="G67">
        <f>IF($C67&lt;&gt;"M5","",Trendlines!G369)</f>
        <v>5202.08</v>
      </c>
      <c r="H67">
        <f>IF($C67&lt;&gt;"M5","",Trendlines!H369)</f>
        <v>5174.54</v>
      </c>
      <c r="I67">
        <f>IF($C67&lt;&gt;"M5","",Trendlines!I369)</f>
        <v>5179.1499999999996</v>
      </c>
      <c r="J67">
        <f>IF($C67&lt;&gt;"M5","",Trendlines!J369)</f>
        <v>5165.3500000000004</v>
      </c>
      <c r="K67">
        <v>96</v>
      </c>
      <c r="CY67" t="str">
        <f t="shared" si="16"/>
        <v/>
      </c>
      <c r="CZ67" t="str">
        <f t="shared" si="17"/>
        <v/>
      </c>
      <c r="DA67" t="str">
        <f t="shared" si="18"/>
        <v/>
      </c>
      <c r="DB67" t="str">
        <f t="shared" si="19"/>
        <v/>
      </c>
      <c r="DD67" t="str">
        <f t="shared" si="8"/>
        <v/>
      </c>
      <c r="DE67" t="str">
        <f t="shared" si="9"/>
        <v/>
      </c>
      <c r="DF67" t="str">
        <f t="shared" si="10"/>
        <v/>
      </c>
      <c r="DG67" t="str">
        <f t="shared" si="11"/>
        <v/>
      </c>
    </row>
    <row r="68" spans="1:111" x14ac:dyDescent="0.55000000000000004">
      <c r="A68" s="24">
        <f>IF('Data Validation'!$K$2&lt;&gt;TRUE,"",'Data Validation'!A370)</f>
        <v>1772139000</v>
      </c>
      <c r="B68" s="24" t="str">
        <f>IF('Data Validation'!$K$2&lt;&gt;TRUE,"",'Data Validation'!C370)</f>
        <v>XAUUSD</v>
      </c>
      <c r="C68" s="24" t="str">
        <f>IF('Data Validation'!$K$2&lt;&gt;TRUE,"",'Data Validation'!E370)</f>
        <v>M5</v>
      </c>
      <c r="D68" s="24">
        <f>IF('Data Validation'!$K$2&lt;&gt;TRUE,"",'Data Validation'!G370)</f>
        <v>5192.82</v>
      </c>
      <c r="E68">
        <f>IF($C68&lt;&gt;"M5","",Trendlines!E370)</f>
        <v>5199.82</v>
      </c>
      <c r="F68">
        <f>IF($C68&lt;&gt;"M5","",Trendlines!F370)</f>
        <v>5192.3100000000004</v>
      </c>
      <c r="G68">
        <f>IF($C68&lt;&gt;"M5","",Trendlines!G370)</f>
        <v>5202.0600000000004</v>
      </c>
      <c r="H68">
        <f>IF($C68&lt;&gt;"M5","",Trendlines!H370)</f>
        <v>5174.62</v>
      </c>
      <c r="I68">
        <f>IF($C68&lt;&gt;"M5","",Trendlines!I370)</f>
        <v>5179.17</v>
      </c>
      <c r="J68">
        <f>IF($C68&lt;&gt;"M5","",Trendlines!J370)</f>
        <v>5165.3900000000003</v>
      </c>
      <c r="K68">
        <v>96</v>
      </c>
      <c r="CY68" t="str">
        <f t="shared" si="16"/>
        <v/>
      </c>
      <c r="CZ68" t="str">
        <f t="shared" si="17"/>
        <v/>
      </c>
      <c r="DA68" t="str">
        <f t="shared" si="18"/>
        <v/>
      </c>
      <c r="DB68" t="str">
        <f t="shared" si="19"/>
        <v/>
      </c>
      <c r="DD68" t="str">
        <f t="shared" si="8"/>
        <v/>
      </c>
      <c r="DE68" t="str">
        <f t="shared" si="9"/>
        <v/>
      </c>
      <c r="DF68" t="str">
        <f t="shared" si="10"/>
        <v/>
      </c>
      <c r="DG68" t="str">
        <f t="shared" si="11"/>
        <v/>
      </c>
    </row>
    <row r="69" spans="1:111" x14ac:dyDescent="0.55000000000000004">
      <c r="A69" s="24">
        <f>IF('Data Validation'!$K$2&lt;&gt;TRUE,"",'Data Validation'!A371)</f>
        <v>1772139300</v>
      </c>
      <c r="B69" s="24" t="str">
        <f>IF('Data Validation'!$K$2&lt;&gt;TRUE,"",'Data Validation'!C371)</f>
        <v>XAUUSD</v>
      </c>
      <c r="C69" s="24" t="str">
        <f>IF('Data Validation'!$K$2&lt;&gt;TRUE,"",'Data Validation'!E371)</f>
        <v>M5</v>
      </c>
      <c r="D69" s="24">
        <f>IF('Data Validation'!$K$2&lt;&gt;TRUE,"",'Data Validation'!G371)</f>
        <v>5196.6099999999997</v>
      </c>
      <c r="E69">
        <f>IF($C69&lt;&gt;"M5","",Trendlines!E371)</f>
        <v>5199.82</v>
      </c>
      <c r="F69">
        <f>IF($C69&lt;&gt;"M5","",Trendlines!F371)</f>
        <v>5192.28</v>
      </c>
      <c r="G69">
        <f>IF($C69&lt;&gt;"M5","",Trendlines!G371)</f>
        <v>5202.05</v>
      </c>
      <c r="H69">
        <f>IF($C69&lt;&gt;"M5","",Trendlines!H371)</f>
        <v>5174.7</v>
      </c>
      <c r="I69">
        <f>IF($C69&lt;&gt;"M5","",Trendlines!I371)</f>
        <v>5179.1899999999996</v>
      </c>
      <c r="J69">
        <f>IF($C69&lt;&gt;"M5","",Trendlines!J371)</f>
        <v>5165.43</v>
      </c>
      <c r="K69">
        <v>96</v>
      </c>
      <c r="CY69" t="str">
        <f t="shared" si="16"/>
        <v/>
      </c>
      <c r="CZ69" t="str">
        <f t="shared" si="17"/>
        <v/>
      </c>
      <c r="DA69" t="str">
        <f t="shared" si="18"/>
        <v/>
      </c>
      <c r="DB69" t="str">
        <f t="shared" si="19"/>
        <v/>
      </c>
      <c r="DD69" t="str">
        <f t="shared" si="8"/>
        <v/>
      </c>
      <c r="DE69" t="str">
        <f t="shared" si="9"/>
        <v/>
      </c>
      <c r="DF69" t="str">
        <f t="shared" si="10"/>
        <v/>
      </c>
      <c r="DG69" t="str">
        <f t="shared" si="11"/>
        <v/>
      </c>
    </row>
    <row r="70" spans="1:111" x14ac:dyDescent="0.55000000000000004">
      <c r="A70" s="24">
        <f>IF('Data Validation'!$K$2&lt;&gt;TRUE,"",'Data Validation'!A372)</f>
        <v>1772139600</v>
      </c>
      <c r="B70" s="24" t="str">
        <f>IF('Data Validation'!$K$2&lt;&gt;TRUE,"",'Data Validation'!C372)</f>
        <v>XAUUSD</v>
      </c>
      <c r="C70" s="24" t="str">
        <f>IF('Data Validation'!$K$2&lt;&gt;TRUE,"",'Data Validation'!E372)</f>
        <v>M5</v>
      </c>
      <c r="D70" s="24">
        <f>IF('Data Validation'!$K$2&lt;&gt;TRUE,"",'Data Validation'!G372)</f>
        <v>5198.6400000000003</v>
      </c>
      <c r="E70">
        <f>IF($C70&lt;&gt;"M5","",Trendlines!E372)</f>
        <v>5199.83</v>
      </c>
      <c r="F70">
        <f>IF($C70&lt;&gt;"M5","",Trendlines!F372)</f>
        <v>5192.26</v>
      </c>
      <c r="G70">
        <f>IF($C70&lt;&gt;"M5","",Trendlines!G372)</f>
        <v>5202.03</v>
      </c>
      <c r="H70">
        <f>IF($C70&lt;&gt;"M5","",Trendlines!H372)</f>
        <v>5174.7700000000004</v>
      </c>
      <c r="I70">
        <f>IF($C70&lt;&gt;"M5","",Trendlines!I372)</f>
        <v>5179.21</v>
      </c>
      <c r="J70">
        <f>IF($C70&lt;&gt;"M5","",Trendlines!J372)</f>
        <v>5165.47</v>
      </c>
      <c r="K70">
        <v>96</v>
      </c>
      <c r="CY70" t="str">
        <f t="shared" si="16"/>
        <v/>
      </c>
      <c r="CZ70" t="str">
        <f t="shared" si="17"/>
        <v/>
      </c>
      <c r="DA70" t="str">
        <f t="shared" si="18"/>
        <v/>
      </c>
      <c r="DB70" t="str">
        <f t="shared" si="19"/>
        <v/>
      </c>
      <c r="DD70" t="str">
        <f t="shared" si="8"/>
        <v/>
      </c>
      <c r="DE70" t="str">
        <f t="shared" si="9"/>
        <v/>
      </c>
      <c r="DF70" t="str">
        <f t="shared" si="10"/>
        <v/>
      </c>
      <c r="DG70" t="str">
        <f t="shared" si="11"/>
        <v/>
      </c>
    </row>
    <row r="71" spans="1:111" x14ac:dyDescent="0.55000000000000004">
      <c r="A71" s="24">
        <f>IF('Data Validation'!$K$2&lt;&gt;TRUE,"",'Data Validation'!A373)</f>
        <v>1772139900</v>
      </c>
      <c r="B71" s="24" t="str">
        <f>IF('Data Validation'!$K$2&lt;&gt;TRUE,"",'Data Validation'!C373)</f>
        <v>XAUUSD</v>
      </c>
      <c r="C71" s="24" t="str">
        <f>IF('Data Validation'!$K$2&lt;&gt;TRUE,"",'Data Validation'!E373)</f>
        <v>M5</v>
      </c>
      <c r="D71" s="24">
        <f>IF('Data Validation'!$K$2&lt;&gt;TRUE,"",'Data Validation'!G373)</f>
        <v>5199.59</v>
      </c>
      <c r="E71">
        <f>IF($C71&lt;&gt;"M5","",Trendlines!E373)</f>
        <v>5199.84</v>
      </c>
      <c r="F71">
        <f>IF($C71&lt;&gt;"M5","",Trendlines!F373)</f>
        <v>5192.2299999999996</v>
      </c>
      <c r="G71">
        <f>IF($C71&lt;&gt;"M5","",Trendlines!G373)</f>
        <v>5202.01</v>
      </c>
      <c r="H71">
        <f>IF($C71&lt;&gt;"M5","",Trendlines!H373)</f>
        <v>5174.8500000000004</v>
      </c>
      <c r="I71">
        <f>IF($C71&lt;&gt;"M5","",Trendlines!I373)</f>
        <v>5179.2299999999996</v>
      </c>
      <c r="J71">
        <f>IF($C71&lt;&gt;"M5","",Trendlines!J373)</f>
        <v>5165.51</v>
      </c>
      <c r="K71">
        <v>96</v>
      </c>
      <c r="CY71" t="str">
        <f t="shared" si="16"/>
        <v/>
      </c>
      <c r="CZ71" t="str">
        <f t="shared" si="17"/>
        <v/>
      </c>
      <c r="DA71" t="str">
        <f t="shared" si="18"/>
        <v/>
      </c>
      <c r="DB71" t="str">
        <f t="shared" si="19"/>
        <v/>
      </c>
      <c r="DD71" t="str">
        <f t="shared" si="8"/>
        <v/>
      </c>
      <c r="DE71" t="str">
        <f t="shared" si="9"/>
        <v/>
      </c>
      <c r="DF71" t="str">
        <f t="shared" si="10"/>
        <v/>
      </c>
      <c r="DG71" t="str">
        <f t="shared" si="11"/>
        <v/>
      </c>
    </row>
    <row r="72" spans="1:111" x14ac:dyDescent="0.55000000000000004">
      <c r="A72" s="24">
        <f>IF('Data Validation'!$K$2&lt;&gt;TRUE,"",'Data Validation'!A374)</f>
        <v>1772140200</v>
      </c>
      <c r="B72" s="24" t="str">
        <f>IF('Data Validation'!$K$2&lt;&gt;TRUE,"",'Data Validation'!C374)</f>
        <v>XAUUSD</v>
      </c>
      <c r="C72" s="24" t="str">
        <f>IF('Data Validation'!$K$2&lt;&gt;TRUE,"",'Data Validation'!E374)</f>
        <v>M5</v>
      </c>
      <c r="D72" s="24">
        <f>IF('Data Validation'!$K$2&lt;&gt;TRUE,"",'Data Validation'!G374)</f>
        <v>5196.51</v>
      </c>
      <c r="E72">
        <f>IF($C72&lt;&gt;"M5","",Trendlines!E374)</f>
        <v>5199.84</v>
      </c>
      <c r="F72">
        <f>IF($C72&lt;&gt;"M5","",Trendlines!F374)</f>
        <v>5192.21</v>
      </c>
      <c r="G72">
        <f>IF($C72&lt;&gt;"M5","",Trendlines!G374)</f>
        <v>5201.99</v>
      </c>
      <c r="H72">
        <f>IF($C72&lt;&gt;"M5","",Trendlines!H374)</f>
        <v>5174.92</v>
      </c>
      <c r="I72">
        <f>IF($C72&lt;&gt;"M5","",Trendlines!I374)</f>
        <v>5179.26</v>
      </c>
      <c r="J72">
        <f>IF($C72&lt;&gt;"M5","",Trendlines!J374)</f>
        <v>5165.54</v>
      </c>
      <c r="K72">
        <v>96</v>
      </c>
      <c r="CY72" t="str">
        <f t="shared" si="16"/>
        <v/>
      </c>
      <c r="CZ72" t="str">
        <f t="shared" si="17"/>
        <v/>
      </c>
      <c r="DA72" t="str">
        <f t="shared" si="18"/>
        <v/>
      </c>
      <c r="DB72" t="str">
        <f t="shared" si="19"/>
        <v/>
      </c>
      <c r="DD72" t="str">
        <f t="shared" si="8"/>
        <v/>
      </c>
      <c r="DE72" t="str">
        <f t="shared" si="9"/>
        <v/>
      </c>
      <c r="DF72" t="str">
        <f t="shared" si="10"/>
        <v/>
      </c>
      <c r="DG72" t="str">
        <f t="shared" si="11"/>
        <v/>
      </c>
    </row>
    <row r="73" spans="1:111" x14ac:dyDescent="0.55000000000000004">
      <c r="A73" s="24">
        <f>IF('Data Validation'!$K$2&lt;&gt;TRUE,"",'Data Validation'!A375)</f>
        <v>1772140500</v>
      </c>
      <c r="B73" s="24" t="str">
        <f>IF('Data Validation'!$K$2&lt;&gt;TRUE,"",'Data Validation'!C375)</f>
        <v>XAUUSD</v>
      </c>
      <c r="C73" s="24" t="str">
        <f>IF('Data Validation'!$K$2&lt;&gt;TRUE,"",'Data Validation'!E375)</f>
        <v>M5</v>
      </c>
      <c r="D73" s="24">
        <f>IF('Data Validation'!$K$2&lt;&gt;TRUE,"",'Data Validation'!G375)</f>
        <v>5195.12</v>
      </c>
      <c r="E73">
        <f>IF($C73&lt;&gt;"M5","",Trendlines!E375)</f>
        <v>5199.8500000000004</v>
      </c>
      <c r="F73">
        <f>IF($C73&lt;&gt;"M5","",Trendlines!F375)</f>
        <v>5192.18</v>
      </c>
      <c r="G73">
        <f>IF($C73&lt;&gt;"M5","",Trendlines!G375)</f>
        <v>5201.97</v>
      </c>
      <c r="H73">
        <f>IF($C73&lt;&gt;"M5","",Trendlines!H375)</f>
        <v>5175</v>
      </c>
      <c r="I73">
        <f>IF($C73&lt;&gt;"M5","",Trendlines!I375)</f>
        <v>5179.28</v>
      </c>
      <c r="J73">
        <f>IF($C73&lt;&gt;"M5","",Trendlines!J375)</f>
        <v>5165.58</v>
      </c>
      <c r="K73">
        <v>96</v>
      </c>
      <c r="CY73" t="str">
        <f t="shared" si="16"/>
        <v/>
      </c>
      <c r="CZ73" t="str">
        <f t="shared" si="17"/>
        <v/>
      </c>
      <c r="DA73" t="str">
        <f t="shared" si="18"/>
        <v/>
      </c>
      <c r="DB73" t="str">
        <f t="shared" si="19"/>
        <v/>
      </c>
      <c r="DD73" t="str">
        <f t="shared" si="8"/>
        <v/>
      </c>
      <c r="DE73" t="str">
        <f t="shared" si="9"/>
        <v/>
      </c>
      <c r="DF73" t="str">
        <f t="shared" si="10"/>
        <v/>
      </c>
      <c r="DG73" t="str">
        <f t="shared" si="11"/>
        <v/>
      </c>
    </row>
    <row r="74" spans="1:111" x14ac:dyDescent="0.55000000000000004">
      <c r="A74" s="24">
        <f>IF('Data Validation'!$K$2&lt;&gt;TRUE,"",'Data Validation'!A376)</f>
        <v>1772140800</v>
      </c>
      <c r="B74" s="24" t="str">
        <f>IF('Data Validation'!$K$2&lt;&gt;TRUE,"",'Data Validation'!C376)</f>
        <v>XAUUSD</v>
      </c>
      <c r="C74" s="24" t="str">
        <f>IF('Data Validation'!$K$2&lt;&gt;TRUE,"",'Data Validation'!E376)</f>
        <v>M5</v>
      </c>
      <c r="D74" s="24">
        <f>IF('Data Validation'!$K$2&lt;&gt;TRUE,"",'Data Validation'!G376)</f>
        <v>5191.3100000000004</v>
      </c>
      <c r="E74">
        <f>IF($C74&lt;&gt;"M5","",Trendlines!E376)</f>
        <v>5199.8500000000004</v>
      </c>
      <c r="F74">
        <f>IF($C74&lt;&gt;"M5","",Trendlines!F376)</f>
        <v>5192.1499999999996</v>
      </c>
      <c r="G74">
        <f>IF($C74&lt;&gt;"M5","",Trendlines!G376)</f>
        <v>5201.96</v>
      </c>
      <c r="H74">
        <f>IF($C74&lt;&gt;"M5","",Trendlines!H376)</f>
        <v>5175.07</v>
      </c>
      <c r="I74">
        <f>IF($C74&lt;&gt;"M5","",Trendlines!I376)</f>
        <v>5179.3</v>
      </c>
      <c r="J74">
        <f>IF($C74&lt;&gt;"M5","",Trendlines!J376)</f>
        <v>5165.62</v>
      </c>
      <c r="K74">
        <v>96</v>
      </c>
      <c r="CY74" t="str">
        <f t="shared" si="16"/>
        <v/>
      </c>
      <c r="CZ74" t="str">
        <f t="shared" si="17"/>
        <v/>
      </c>
      <c r="DA74" t="str">
        <f t="shared" si="18"/>
        <v/>
      </c>
      <c r="DB74" t="str">
        <f t="shared" si="19"/>
        <v/>
      </c>
      <c r="DD74" t="str">
        <f t="shared" si="8"/>
        <v/>
      </c>
      <c r="DE74" t="str">
        <f t="shared" si="9"/>
        <v/>
      </c>
      <c r="DF74" t="str">
        <f t="shared" si="10"/>
        <v/>
      </c>
      <c r="DG74" t="str">
        <f t="shared" si="11"/>
        <v/>
      </c>
    </row>
    <row r="75" spans="1:111" x14ac:dyDescent="0.55000000000000004">
      <c r="A75" s="24">
        <f>IF('Data Validation'!$K$2&lt;&gt;TRUE,"",'Data Validation'!A377)</f>
        <v>1772141100</v>
      </c>
      <c r="B75" s="24" t="str">
        <f>IF('Data Validation'!$K$2&lt;&gt;TRUE,"",'Data Validation'!C377)</f>
        <v>XAUUSD</v>
      </c>
      <c r="C75" s="24" t="str">
        <f>IF('Data Validation'!$K$2&lt;&gt;TRUE,"",'Data Validation'!E377)</f>
        <v>M5</v>
      </c>
      <c r="D75" s="24">
        <f>IF('Data Validation'!$K$2&lt;&gt;TRUE,"",'Data Validation'!G377)</f>
        <v>5185.72</v>
      </c>
      <c r="E75">
        <f>IF($C75&lt;&gt;"M5","",Trendlines!E377)</f>
        <v>5199.8599999999997</v>
      </c>
      <c r="F75">
        <f>IF($C75&lt;&gt;"M5","",Trendlines!F377)</f>
        <v>5192.13</v>
      </c>
      <c r="G75">
        <f>IF($C75&lt;&gt;"M5","",Trendlines!G377)</f>
        <v>5201.9399999999996</v>
      </c>
      <c r="H75">
        <f>IF($C75&lt;&gt;"M5","",Trendlines!H377)</f>
        <v>5175.1499999999996</v>
      </c>
      <c r="I75">
        <f>IF($C75&lt;&gt;"M5","",Trendlines!I377)</f>
        <v>5179.32</v>
      </c>
      <c r="J75">
        <f>IF($C75&lt;&gt;"M5","",Trendlines!J377)</f>
        <v>5165.66</v>
      </c>
      <c r="K75">
        <v>96</v>
      </c>
      <c r="CY75" t="str">
        <f t="shared" si="16"/>
        <v/>
      </c>
      <c r="CZ75" t="str">
        <f t="shared" si="17"/>
        <v/>
      </c>
      <c r="DA75" t="str">
        <f t="shared" si="18"/>
        <v/>
      </c>
      <c r="DB75" t="str">
        <f t="shared" si="19"/>
        <v/>
      </c>
      <c r="DD75" t="str">
        <f t="shared" si="8"/>
        <v/>
      </c>
      <c r="DE75" t="str">
        <f t="shared" si="9"/>
        <v/>
      </c>
      <c r="DF75" t="str">
        <f t="shared" si="10"/>
        <v/>
      </c>
      <c r="DG75" t="str">
        <f t="shared" si="11"/>
        <v/>
      </c>
    </row>
    <row r="76" spans="1:111" x14ac:dyDescent="0.55000000000000004">
      <c r="A76" s="24">
        <f>IF('Data Validation'!$K$2&lt;&gt;TRUE,"",'Data Validation'!A378)</f>
        <v>1772141400</v>
      </c>
      <c r="B76" s="24" t="str">
        <f>IF('Data Validation'!$K$2&lt;&gt;TRUE,"",'Data Validation'!C378)</f>
        <v>XAUUSD</v>
      </c>
      <c r="C76" s="24" t="str">
        <f>IF('Data Validation'!$K$2&lt;&gt;TRUE,"",'Data Validation'!E378)</f>
        <v>M5</v>
      </c>
      <c r="D76" s="24">
        <f>IF('Data Validation'!$K$2&lt;&gt;TRUE,"",'Data Validation'!G378)</f>
        <v>5185.1099999999997</v>
      </c>
      <c r="E76">
        <f>IF($C76&lt;&gt;"M5","",Trendlines!E378)</f>
        <v>5199.8599999999997</v>
      </c>
      <c r="F76">
        <f>IF($C76&lt;&gt;"M5","",Trendlines!F378)</f>
        <v>5192.1000000000004</v>
      </c>
      <c r="G76">
        <f>IF($C76&lt;&gt;"M5","",Trendlines!G378)</f>
        <v>5201.92</v>
      </c>
      <c r="H76">
        <f>IF($C76&lt;&gt;"M5","",Trendlines!H378)</f>
        <v>5175.2299999999996</v>
      </c>
      <c r="I76">
        <f>IF($C76&lt;&gt;"M5","",Trendlines!I378)</f>
        <v>5179.34</v>
      </c>
      <c r="J76">
        <f>IF($C76&lt;&gt;"M5","",Trendlines!J378)</f>
        <v>5165.7</v>
      </c>
      <c r="K76">
        <v>96</v>
      </c>
      <c r="CY76" t="str">
        <f t="shared" si="16"/>
        <v/>
      </c>
      <c r="CZ76" t="str">
        <f t="shared" si="17"/>
        <v/>
      </c>
      <c r="DA76" t="str">
        <f t="shared" si="18"/>
        <v/>
      </c>
      <c r="DB76" t="str">
        <f t="shared" si="19"/>
        <v/>
      </c>
      <c r="DD76" t="str">
        <f t="shared" si="8"/>
        <v/>
      </c>
      <c r="DE76" t="str">
        <f t="shared" si="9"/>
        <v/>
      </c>
      <c r="DF76" t="str">
        <f t="shared" si="10"/>
        <v/>
      </c>
      <c r="DG76" t="str">
        <f t="shared" si="11"/>
        <v/>
      </c>
    </row>
    <row r="77" spans="1:111" x14ac:dyDescent="0.55000000000000004">
      <c r="A77" s="24">
        <f>IF('Data Validation'!$K$2&lt;&gt;TRUE,"",'Data Validation'!A379)</f>
        <v>1772141700</v>
      </c>
      <c r="B77" s="24" t="str">
        <f>IF('Data Validation'!$K$2&lt;&gt;TRUE,"",'Data Validation'!C379)</f>
        <v>XAUUSD</v>
      </c>
      <c r="C77" s="24" t="str">
        <f>IF('Data Validation'!$K$2&lt;&gt;TRUE,"",'Data Validation'!E379)</f>
        <v>M5</v>
      </c>
      <c r="D77" s="24">
        <f>IF('Data Validation'!$K$2&lt;&gt;TRUE,"",'Data Validation'!G379)</f>
        <v>5187.12</v>
      </c>
      <c r="E77">
        <f>IF($C77&lt;&gt;"M5","",Trendlines!E379)</f>
        <v>5199.87</v>
      </c>
      <c r="F77">
        <f>IF($C77&lt;&gt;"M5","",Trendlines!F379)</f>
        <v>5192.08</v>
      </c>
      <c r="G77">
        <f>IF($C77&lt;&gt;"M5","",Trendlines!G379)</f>
        <v>5201.8999999999996</v>
      </c>
      <c r="H77">
        <f>IF($C77&lt;&gt;"M5","",Trendlines!H379)</f>
        <v>5175.3</v>
      </c>
      <c r="I77">
        <f>IF($C77&lt;&gt;"M5","",Trendlines!I379)</f>
        <v>5179.37</v>
      </c>
      <c r="J77">
        <f>IF($C77&lt;&gt;"M5","",Trendlines!J379)</f>
        <v>5165.74</v>
      </c>
      <c r="K77">
        <v>96</v>
      </c>
      <c r="CY77" t="str">
        <f t="shared" si="16"/>
        <v/>
      </c>
      <c r="CZ77" t="str">
        <f t="shared" si="17"/>
        <v/>
      </c>
      <c r="DA77" t="str">
        <f t="shared" si="18"/>
        <v/>
      </c>
      <c r="DB77" t="str">
        <f t="shared" si="19"/>
        <v/>
      </c>
      <c r="DD77" t="str">
        <f t="shared" si="8"/>
        <v/>
      </c>
      <c r="DE77" t="str">
        <f t="shared" si="9"/>
        <v/>
      </c>
      <c r="DF77" t="str">
        <f t="shared" si="10"/>
        <v/>
      </c>
      <c r="DG77" t="str">
        <f t="shared" si="11"/>
        <v/>
      </c>
    </row>
    <row r="78" spans="1:111" x14ac:dyDescent="0.55000000000000004">
      <c r="A78" s="24">
        <f>IF('Data Validation'!$K$2&lt;&gt;TRUE,"",'Data Validation'!A380)</f>
        <v>1772142000</v>
      </c>
      <c r="B78" s="24" t="str">
        <f>IF('Data Validation'!$K$2&lt;&gt;TRUE,"",'Data Validation'!C380)</f>
        <v>XAUUSD</v>
      </c>
      <c r="C78" s="24" t="str">
        <f>IF('Data Validation'!$K$2&lt;&gt;TRUE,"",'Data Validation'!E380)</f>
        <v>M5</v>
      </c>
      <c r="D78" s="24">
        <f>IF('Data Validation'!$K$2&lt;&gt;TRUE,"",'Data Validation'!G380)</f>
        <v>5190.3900000000003</v>
      </c>
      <c r="E78">
        <f>IF($C78&lt;&gt;"M5","",Trendlines!E380)</f>
        <v>5199.87</v>
      </c>
      <c r="F78">
        <f>IF($C78&lt;&gt;"M5","",Trendlines!F380)</f>
        <v>5192.05</v>
      </c>
      <c r="G78">
        <f>IF($C78&lt;&gt;"M5","",Trendlines!G380)</f>
        <v>5201.8900000000003</v>
      </c>
      <c r="H78">
        <f>IF($C78&lt;&gt;"M5","",Trendlines!H380)</f>
        <v>5175.38</v>
      </c>
      <c r="I78">
        <f>IF($C78&lt;&gt;"M5","",Trendlines!I380)</f>
        <v>5179.3900000000003</v>
      </c>
      <c r="J78">
        <f>IF($C78&lt;&gt;"M5","",Trendlines!J380)</f>
        <v>5165.78</v>
      </c>
      <c r="K78">
        <v>96</v>
      </c>
      <c r="CY78" t="str">
        <f t="shared" si="16"/>
        <v/>
      </c>
      <c r="CZ78" t="str">
        <f t="shared" si="17"/>
        <v/>
      </c>
      <c r="DA78" t="str">
        <f t="shared" si="18"/>
        <v/>
      </c>
      <c r="DB78" t="str">
        <f t="shared" si="19"/>
        <v/>
      </c>
      <c r="DD78" t="str">
        <f t="shared" si="8"/>
        <v/>
      </c>
      <c r="DE78" t="str">
        <f t="shared" si="9"/>
        <v/>
      </c>
      <c r="DF78" t="str">
        <f t="shared" si="10"/>
        <v/>
      </c>
      <c r="DG78" t="str">
        <f t="shared" si="11"/>
        <v/>
      </c>
    </row>
    <row r="79" spans="1:111" x14ac:dyDescent="0.55000000000000004">
      <c r="A79" s="24">
        <f>IF('Data Validation'!$K$2&lt;&gt;TRUE,"",'Data Validation'!A381)</f>
        <v>1772142300</v>
      </c>
      <c r="B79" s="24" t="str">
        <f>IF('Data Validation'!$K$2&lt;&gt;TRUE,"",'Data Validation'!C381)</f>
        <v>XAUUSD</v>
      </c>
      <c r="C79" s="24" t="str">
        <f>IF('Data Validation'!$K$2&lt;&gt;TRUE,"",'Data Validation'!E381)</f>
        <v>M5</v>
      </c>
      <c r="D79" s="24">
        <f>IF('Data Validation'!$K$2&lt;&gt;TRUE,"",'Data Validation'!G381)</f>
        <v>5187.18</v>
      </c>
      <c r="E79">
        <f>IF($C79&lt;&gt;"M5","",Trendlines!E381)</f>
        <v>5199.88</v>
      </c>
      <c r="F79">
        <f>IF($C79&lt;&gt;"M5","",Trendlines!F381)</f>
        <v>5192.0200000000004</v>
      </c>
      <c r="G79">
        <f>IF($C79&lt;&gt;"M5","",Trendlines!G381)</f>
        <v>5201.87</v>
      </c>
      <c r="H79">
        <f>IF($C79&lt;&gt;"M5","",Trendlines!H381)</f>
        <v>5175.45</v>
      </c>
      <c r="I79">
        <f>IF($C79&lt;&gt;"M5","",Trendlines!I381)</f>
        <v>5179.41</v>
      </c>
      <c r="J79">
        <f>IF($C79&lt;&gt;"M5","",Trendlines!J381)</f>
        <v>5165.82</v>
      </c>
      <c r="K79">
        <v>96</v>
      </c>
      <c r="CY79" t="str">
        <f t="shared" si="16"/>
        <v/>
      </c>
      <c r="CZ79" t="str">
        <f t="shared" si="17"/>
        <v/>
      </c>
      <c r="DA79" t="str">
        <f t="shared" si="18"/>
        <v/>
      </c>
      <c r="DB79" t="str">
        <f t="shared" si="19"/>
        <v/>
      </c>
      <c r="DD79" t="str">
        <f t="shared" si="8"/>
        <v/>
      </c>
      <c r="DE79" t="str">
        <f t="shared" si="9"/>
        <v/>
      </c>
      <c r="DF79" t="str">
        <f t="shared" si="10"/>
        <v/>
      </c>
      <c r="DG79" t="str">
        <f t="shared" si="11"/>
        <v/>
      </c>
    </row>
    <row r="80" spans="1:111" x14ac:dyDescent="0.55000000000000004">
      <c r="A80" s="24">
        <f>IF('Data Validation'!$K$2&lt;&gt;TRUE,"",'Data Validation'!A382)</f>
        <v>1772142600</v>
      </c>
      <c r="B80" s="24" t="str">
        <f>IF('Data Validation'!$K$2&lt;&gt;TRUE,"",'Data Validation'!C382)</f>
        <v>XAUUSD</v>
      </c>
      <c r="C80" s="24" t="str">
        <f>IF('Data Validation'!$K$2&lt;&gt;TRUE,"",'Data Validation'!E382)</f>
        <v>M5</v>
      </c>
      <c r="D80" s="24">
        <f>IF('Data Validation'!$K$2&lt;&gt;TRUE,"",'Data Validation'!G382)</f>
        <v>5183.3999999999996</v>
      </c>
      <c r="E80">
        <f>IF($C80&lt;&gt;"M5","",Trendlines!E382)</f>
        <v>5199.8900000000003</v>
      </c>
      <c r="F80">
        <f>IF($C80&lt;&gt;"M5","",Trendlines!F382)</f>
        <v>5192</v>
      </c>
      <c r="G80">
        <f>IF($C80&lt;&gt;"M5","",Trendlines!G382)</f>
        <v>5201.8500000000004</v>
      </c>
      <c r="H80">
        <f>IF($C80&lt;&gt;"M5","",Trendlines!H382)</f>
        <v>5175.53</v>
      </c>
      <c r="I80">
        <f>IF($C80&lt;&gt;"M5","",Trendlines!I382)</f>
        <v>5179.43</v>
      </c>
      <c r="J80">
        <f>IF($C80&lt;&gt;"M5","",Trendlines!J382)</f>
        <v>5165.8500000000004</v>
      </c>
      <c r="K80">
        <v>96</v>
      </c>
      <c r="CY80" t="str">
        <f t="shared" si="16"/>
        <v/>
      </c>
      <c r="CZ80" t="str">
        <f t="shared" si="17"/>
        <v/>
      </c>
      <c r="DA80" t="str">
        <f t="shared" si="18"/>
        <v/>
      </c>
      <c r="DB80" t="str">
        <f t="shared" si="19"/>
        <v/>
      </c>
      <c r="DD80" t="str">
        <f t="shared" si="8"/>
        <v/>
      </c>
      <c r="DE80" t="str">
        <f t="shared" si="9"/>
        <v/>
      </c>
      <c r="DF80" t="str">
        <f t="shared" si="10"/>
        <v/>
      </c>
      <c r="DG80" t="str">
        <f t="shared" si="11"/>
        <v/>
      </c>
    </row>
    <row r="81" spans="1:111" x14ac:dyDescent="0.55000000000000004">
      <c r="A81" s="24">
        <f>IF('Data Validation'!$K$2&lt;&gt;TRUE,"",'Data Validation'!A383)</f>
        <v>1772142900</v>
      </c>
      <c r="B81" s="24" t="str">
        <f>IF('Data Validation'!$K$2&lt;&gt;TRUE,"",'Data Validation'!C383)</f>
        <v>XAUUSD</v>
      </c>
      <c r="C81" s="24" t="str">
        <f>IF('Data Validation'!$K$2&lt;&gt;TRUE,"",'Data Validation'!E383)</f>
        <v>M5</v>
      </c>
      <c r="D81" s="24">
        <f>IF('Data Validation'!$K$2&lt;&gt;TRUE,"",'Data Validation'!G383)</f>
        <v>5185.2</v>
      </c>
      <c r="E81">
        <f>IF($C81&lt;&gt;"M5","",Trendlines!E383)</f>
        <v>5199.8900000000003</v>
      </c>
      <c r="F81">
        <f>IF($C81&lt;&gt;"M5","",Trendlines!F383)</f>
        <v>5191.97</v>
      </c>
      <c r="G81">
        <f>IF($C81&lt;&gt;"M5","",Trendlines!G383)</f>
        <v>5201.83</v>
      </c>
      <c r="H81">
        <f>IF($C81&lt;&gt;"M5","",Trendlines!H383)</f>
        <v>5175.6000000000004</v>
      </c>
      <c r="I81">
        <f>IF($C81&lt;&gt;"M5","",Trendlines!I383)</f>
        <v>5179.46</v>
      </c>
      <c r="J81">
        <f>IF($C81&lt;&gt;"M5","",Trendlines!J383)</f>
        <v>5165.8900000000003</v>
      </c>
      <c r="K81">
        <v>96</v>
      </c>
      <c r="CY81" t="str">
        <f t="shared" si="16"/>
        <v/>
      </c>
      <c r="CZ81" t="str">
        <f t="shared" si="17"/>
        <v/>
      </c>
      <c r="DA81" t="str">
        <f t="shared" si="18"/>
        <v/>
      </c>
      <c r="DB81" t="str">
        <f t="shared" si="19"/>
        <v/>
      </c>
      <c r="DD81" t="str">
        <f t="shared" si="8"/>
        <v/>
      </c>
      <c r="DE81" t="str">
        <f t="shared" si="9"/>
        <v/>
      </c>
      <c r="DF81" t="str">
        <f t="shared" si="10"/>
        <v/>
      </c>
      <c r="DG81" t="str">
        <f t="shared" si="11"/>
        <v/>
      </c>
    </row>
    <row r="82" spans="1:111" x14ac:dyDescent="0.55000000000000004">
      <c r="A82" s="24">
        <f>IF('Data Validation'!$K$2&lt;&gt;TRUE,"",'Data Validation'!A384)</f>
        <v>1772146800</v>
      </c>
      <c r="B82" s="24" t="str">
        <f>IF('Data Validation'!$K$2&lt;&gt;TRUE,"",'Data Validation'!C384)</f>
        <v>XAUUSD</v>
      </c>
      <c r="C82" s="24" t="str">
        <f>IF('Data Validation'!$K$2&lt;&gt;TRUE,"",'Data Validation'!E384)</f>
        <v>M5</v>
      </c>
      <c r="D82" s="24">
        <f>IF('Data Validation'!$K$2&lt;&gt;TRUE,"",'Data Validation'!G384)</f>
        <v>5182.18</v>
      </c>
      <c r="E82">
        <f>IF($C82&lt;&gt;"M5","",Trendlines!E384)</f>
        <v>5199.8999999999996</v>
      </c>
      <c r="F82">
        <f>IF($C82&lt;&gt;"M5","",Trendlines!F384)</f>
        <v>5191.95</v>
      </c>
      <c r="G82">
        <f>IF($C82&lt;&gt;"M5","",Trendlines!G384)</f>
        <v>5201.82</v>
      </c>
      <c r="H82">
        <f>IF($C82&lt;&gt;"M5","",Trendlines!H384)</f>
        <v>5175.68</v>
      </c>
      <c r="I82">
        <f>IF($C82&lt;&gt;"M5","",Trendlines!I384)</f>
        <v>5179.4799999999996</v>
      </c>
      <c r="J82">
        <f>IF($C82&lt;&gt;"M5","",Trendlines!J384)</f>
        <v>5165.93</v>
      </c>
      <c r="K82">
        <v>96</v>
      </c>
      <c r="CY82" t="str">
        <f t="shared" si="16"/>
        <v/>
      </c>
      <c r="CZ82" t="str">
        <f t="shared" si="17"/>
        <v/>
      </c>
      <c r="DA82" t="str">
        <f t="shared" si="18"/>
        <v/>
      </c>
      <c r="DB82" t="str">
        <f t="shared" si="19"/>
        <v/>
      </c>
      <c r="DD82" t="str">
        <f t="shared" si="8"/>
        <v/>
      </c>
      <c r="DE82" t="str">
        <f t="shared" si="9"/>
        <v/>
      </c>
      <c r="DF82" t="str">
        <f t="shared" si="10"/>
        <v/>
      </c>
      <c r="DG82" t="str">
        <f t="shared" si="11"/>
        <v/>
      </c>
    </row>
    <row r="83" spans="1:111" x14ac:dyDescent="0.55000000000000004">
      <c r="A83" s="24">
        <f>IF('Data Validation'!$K$2&lt;&gt;TRUE,"",'Data Validation'!A385)</f>
        <v>1772147100</v>
      </c>
      <c r="B83" s="24" t="str">
        <f>IF('Data Validation'!$K$2&lt;&gt;TRUE,"",'Data Validation'!C385)</f>
        <v>XAUUSD</v>
      </c>
      <c r="C83" s="24" t="str">
        <f>IF('Data Validation'!$K$2&lt;&gt;TRUE,"",'Data Validation'!E385)</f>
        <v>M5</v>
      </c>
      <c r="D83" s="24">
        <f>IF('Data Validation'!$K$2&lt;&gt;TRUE,"",'Data Validation'!G385)</f>
        <v>5184.67</v>
      </c>
      <c r="E83">
        <f>IF($C83&lt;&gt;"M5","",Trendlines!E385)</f>
        <v>5199.8999999999996</v>
      </c>
      <c r="F83">
        <f>IF($C83&lt;&gt;"M5","",Trendlines!F385)</f>
        <v>5191.92</v>
      </c>
      <c r="G83">
        <f>IF($C83&lt;&gt;"M5","",Trendlines!G385)</f>
        <v>5201.8</v>
      </c>
      <c r="H83">
        <f>IF($C83&lt;&gt;"M5","",Trendlines!H385)</f>
        <v>5175.76</v>
      </c>
      <c r="I83">
        <f>IF($C83&lt;&gt;"M5","",Trendlines!I385)</f>
        <v>5179.5</v>
      </c>
      <c r="J83">
        <f>IF($C83&lt;&gt;"M5","",Trendlines!J385)</f>
        <v>5165.97</v>
      </c>
      <c r="K83">
        <v>96</v>
      </c>
      <c r="CY83" t="str">
        <f t="shared" si="16"/>
        <v/>
      </c>
      <c r="CZ83" t="str">
        <f t="shared" si="17"/>
        <v/>
      </c>
      <c r="DA83" t="str">
        <f t="shared" si="18"/>
        <v/>
      </c>
      <c r="DB83" t="str">
        <f t="shared" si="19"/>
        <v/>
      </c>
      <c r="DD83" t="str">
        <f t="shared" si="8"/>
        <v/>
      </c>
      <c r="DE83" t="str">
        <f t="shared" si="9"/>
        <v/>
      </c>
      <c r="DF83" t="str">
        <f t="shared" si="10"/>
        <v/>
      </c>
      <c r="DG83" t="str">
        <f t="shared" si="11"/>
        <v/>
      </c>
    </row>
    <row r="84" spans="1:111" x14ac:dyDescent="0.55000000000000004">
      <c r="A84" s="24">
        <f>IF('Data Validation'!$K$2&lt;&gt;TRUE,"",'Data Validation'!A386)</f>
        <v>1772147400</v>
      </c>
      <c r="B84" s="24" t="str">
        <f>IF('Data Validation'!$K$2&lt;&gt;TRUE,"",'Data Validation'!C386)</f>
        <v>XAUUSD</v>
      </c>
      <c r="C84" s="24" t="str">
        <f>IF('Data Validation'!$K$2&lt;&gt;TRUE,"",'Data Validation'!E386)</f>
        <v>M5</v>
      </c>
      <c r="D84" s="24">
        <f>IF('Data Validation'!$K$2&lt;&gt;TRUE,"",'Data Validation'!G386)</f>
        <v>5183.99</v>
      </c>
      <c r="E84">
        <f>IF($C84&lt;&gt;"M5","",Trendlines!E386)</f>
        <v>5199.91</v>
      </c>
      <c r="F84">
        <f>IF($C84&lt;&gt;"M5","",Trendlines!F386)</f>
        <v>5191.8900000000003</v>
      </c>
      <c r="G84">
        <f>IF($C84&lt;&gt;"M5","",Trendlines!G386)</f>
        <v>5201.78</v>
      </c>
      <c r="H84">
        <f>IF($C84&lt;&gt;"M5","",Trendlines!H386)</f>
        <v>5175.83</v>
      </c>
      <c r="I84">
        <f>IF($C84&lt;&gt;"M5","",Trendlines!I386)</f>
        <v>5179.5200000000004</v>
      </c>
      <c r="J84">
        <f>IF($C84&lt;&gt;"M5","",Trendlines!J386)</f>
        <v>5166.01</v>
      </c>
      <c r="K84">
        <v>96</v>
      </c>
      <c r="CY84" t="str">
        <f t="shared" si="16"/>
        <v/>
      </c>
      <c r="CZ84" t="str">
        <f t="shared" si="17"/>
        <v/>
      </c>
      <c r="DA84" t="str">
        <f t="shared" si="18"/>
        <v/>
      </c>
      <c r="DB84" t="str">
        <f t="shared" si="19"/>
        <v/>
      </c>
      <c r="DD84" t="str">
        <f t="shared" si="8"/>
        <v/>
      </c>
      <c r="DE84" t="str">
        <f t="shared" si="9"/>
        <v/>
      </c>
      <c r="DF84" t="str">
        <f t="shared" si="10"/>
        <v/>
      </c>
      <c r="DG84" t="str">
        <f t="shared" si="11"/>
        <v/>
      </c>
    </row>
    <row r="85" spans="1:111" x14ac:dyDescent="0.55000000000000004">
      <c r="A85" s="24">
        <f>IF('Data Validation'!$K$2&lt;&gt;TRUE,"",'Data Validation'!A387)</f>
        <v>1772147700</v>
      </c>
      <c r="B85" s="24" t="str">
        <f>IF('Data Validation'!$K$2&lt;&gt;TRUE,"",'Data Validation'!C387)</f>
        <v>XAUUSD</v>
      </c>
      <c r="C85" s="24" t="str">
        <f>IF('Data Validation'!$K$2&lt;&gt;TRUE,"",'Data Validation'!E387)</f>
        <v>M5</v>
      </c>
      <c r="D85" s="24">
        <f>IF('Data Validation'!$K$2&lt;&gt;TRUE,"",'Data Validation'!G387)</f>
        <v>5183.7700000000004</v>
      </c>
      <c r="E85">
        <f>IF($C85&lt;&gt;"M5","",Trendlines!E387)</f>
        <v>5199.91</v>
      </c>
      <c r="F85">
        <f>IF($C85&lt;&gt;"M5","",Trendlines!F387)</f>
        <v>5191.87</v>
      </c>
      <c r="G85">
        <f>IF($C85&lt;&gt;"M5","",Trendlines!G387)</f>
        <v>5201.76</v>
      </c>
      <c r="H85">
        <f>IF($C85&lt;&gt;"M5","",Trendlines!H387)</f>
        <v>5175.91</v>
      </c>
      <c r="I85">
        <f>IF($C85&lt;&gt;"M5","",Trendlines!I387)</f>
        <v>5179.54</v>
      </c>
      <c r="J85">
        <f>IF($C85&lt;&gt;"M5","",Trendlines!J387)</f>
        <v>5166.05</v>
      </c>
      <c r="K85">
        <v>96</v>
      </c>
      <c r="CY85" t="str">
        <f t="shared" si="16"/>
        <v/>
      </c>
      <c r="CZ85" t="str">
        <f t="shared" si="17"/>
        <v/>
      </c>
      <c r="DA85" t="str">
        <f t="shared" si="18"/>
        <v/>
      </c>
      <c r="DB85" t="str">
        <f t="shared" si="19"/>
        <v/>
      </c>
      <c r="DD85" t="str">
        <f t="shared" ref="DD85:DD148" si="20">IFERROR(DEGREES(ATAN(CY85)),"")</f>
        <v/>
      </c>
      <c r="DE85" t="str">
        <f t="shared" ref="DE85:DE148" si="21">IFERROR(DEGREES(ATAN(CZ85)),"")</f>
        <v/>
      </c>
      <c r="DF85" t="str">
        <f t="shared" ref="DF85:DF148" si="22">IFERROR(DEGREES(ATAN(DA85)),"")</f>
        <v/>
      </c>
      <c r="DG85" t="str">
        <f t="shared" ref="DG85:DG148" si="23">IFERROR(DEGREES(ATAN(DB85)),"")</f>
        <v/>
      </c>
    </row>
    <row r="86" spans="1:111" x14ac:dyDescent="0.55000000000000004">
      <c r="A86" s="24">
        <f>IF('Data Validation'!$K$2&lt;&gt;TRUE,"",'Data Validation'!A388)</f>
        <v>1772148000</v>
      </c>
      <c r="B86" s="24" t="str">
        <f>IF('Data Validation'!$K$2&lt;&gt;TRUE,"",'Data Validation'!C388)</f>
        <v>XAUUSD</v>
      </c>
      <c r="C86" s="24" t="str">
        <f>IF('Data Validation'!$K$2&lt;&gt;TRUE,"",'Data Validation'!E388)</f>
        <v>M5</v>
      </c>
      <c r="D86" s="24">
        <f>IF('Data Validation'!$K$2&lt;&gt;TRUE,"",'Data Validation'!G388)</f>
        <v>5183.6899999999996</v>
      </c>
      <c r="E86">
        <f>IF($C86&lt;&gt;"M5","",Trendlines!E388)</f>
        <v>5199.92</v>
      </c>
      <c r="F86">
        <f>IF($C86&lt;&gt;"M5","",Trendlines!F388)</f>
        <v>5191.84</v>
      </c>
      <c r="G86">
        <f>IF($C86&lt;&gt;"M5","",Trendlines!G388)</f>
        <v>5201.75</v>
      </c>
      <c r="H86">
        <f>IF($C86&lt;&gt;"M5","",Trendlines!H388)</f>
        <v>5175.9799999999996</v>
      </c>
      <c r="I86">
        <f>IF($C86&lt;&gt;"M5","",Trendlines!I388)</f>
        <v>5179.57</v>
      </c>
      <c r="J86">
        <f>IF($C86&lt;&gt;"M5","",Trendlines!J388)</f>
        <v>5166.09</v>
      </c>
      <c r="K86">
        <v>96</v>
      </c>
      <c r="CY86" t="str">
        <f t="shared" si="16"/>
        <v/>
      </c>
      <c r="CZ86" t="str">
        <f t="shared" si="17"/>
        <v/>
      </c>
      <c r="DA86" t="str">
        <f t="shared" si="18"/>
        <v/>
      </c>
      <c r="DB86" t="str">
        <f t="shared" si="19"/>
        <v/>
      </c>
      <c r="DD86" t="str">
        <f t="shared" si="20"/>
        <v/>
      </c>
      <c r="DE86" t="str">
        <f t="shared" si="21"/>
        <v/>
      </c>
      <c r="DF86" t="str">
        <f t="shared" si="22"/>
        <v/>
      </c>
      <c r="DG86" t="str">
        <f t="shared" si="23"/>
        <v/>
      </c>
    </row>
    <row r="87" spans="1:111" x14ac:dyDescent="0.55000000000000004">
      <c r="A87" s="24">
        <f>IF('Data Validation'!$K$2&lt;&gt;TRUE,"",'Data Validation'!A389)</f>
        <v>1772148300</v>
      </c>
      <c r="B87" s="24" t="str">
        <f>IF('Data Validation'!$K$2&lt;&gt;TRUE,"",'Data Validation'!C389)</f>
        <v>XAUUSD</v>
      </c>
      <c r="C87" s="24" t="str">
        <f>IF('Data Validation'!$K$2&lt;&gt;TRUE,"",'Data Validation'!E389)</f>
        <v>M5</v>
      </c>
      <c r="D87" s="24">
        <f>IF('Data Validation'!$K$2&lt;&gt;TRUE,"",'Data Validation'!G389)</f>
        <v>5184</v>
      </c>
      <c r="E87">
        <f>IF($C87&lt;&gt;"M5","",Trendlines!E389)</f>
        <v>5199.92</v>
      </c>
      <c r="F87">
        <f>IF($C87&lt;&gt;"M5","",Trendlines!F389)</f>
        <v>5191.82</v>
      </c>
      <c r="G87">
        <f>IF($C87&lt;&gt;"M5","",Trendlines!G389)</f>
        <v>5201.7299999999996</v>
      </c>
      <c r="H87">
        <f>IF($C87&lt;&gt;"M5","",Trendlines!H389)</f>
        <v>5176.0600000000004</v>
      </c>
      <c r="I87">
        <f>IF($C87&lt;&gt;"M5","",Trendlines!I389)</f>
        <v>5179.59</v>
      </c>
      <c r="J87">
        <f>IF($C87&lt;&gt;"M5","",Trendlines!J389)</f>
        <v>5166.13</v>
      </c>
      <c r="K87">
        <v>96</v>
      </c>
      <c r="CY87" t="str">
        <f t="shared" si="16"/>
        <v/>
      </c>
      <c r="CZ87" t="str">
        <f t="shared" si="17"/>
        <v/>
      </c>
      <c r="DA87" t="str">
        <f t="shared" si="18"/>
        <v/>
      </c>
      <c r="DB87" t="str">
        <f t="shared" si="19"/>
        <v/>
      </c>
      <c r="DD87" t="str">
        <f t="shared" si="20"/>
        <v/>
      </c>
      <c r="DE87" t="str">
        <f t="shared" si="21"/>
        <v/>
      </c>
      <c r="DF87" t="str">
        <f t="shared" si="22"/>
        <v/>
      </c>
      <c r="DG87" t="str">
        <f t="shared" si="23"/>
        <v/>
      </c>
    </row>
    <row r="88" spans="1:111" x14ac:dyDescent="0.55000000000000004">
      <c r="A88" s="24">
        <f>IF('Data Validation'!$K$2&lt;&gt;TRUE,"",'Data Validation'!A390)</f>
        <v>1772148600</v>
      </c>
      <c r="B88" s="24" t="str">
        <f>IF('Data Validation'!$K$2&lt;&gt;TRUE,"",'Data Validation'!C390)</f>
        <v>XAUUSD</v>
      </c>
      <c r="C88" s="24" t="str">
        <f>IF('Data Validation'!$K$2&lt;&gt;TRUE,"",'Data Validation'!E390)</f>
        <v>M5</v>
      </c>
      <c r="D88" s="24">
        <f>IF('Data Validation'!$K$2&lt;&gt;TRUE,"",'Data Validation'!G390)</f>
        <v>5183.32</v>
      </c>
      <c r="E88">
        <f>IF($C88&lt;&gt;"M5","",Trendlines!E390)</f>
        <v>5199.93</v>
      </c>
      <c r="F88">
        <f>IF($C88&lt;&gt;"M5","",Trendlines!F390)</f>
        <v>5191.79</v>
      </c>
      <c r="G88">
        <f>IF($C88&lt;&gt;"M5","",Trendlines!G390)</f>
        <v>5201.71</v>
      </c>
      <c r="H88">
        <f>IF($C88&lt;&gt;"M5","",Trendlines!H390)</f>
        <v>5176.13</v>
      </c>
      <c r="I88">
        <f>IF($C88&lt;&gt;"M5","",Trendlines!I390)</f>
        <v>5179.6099999999997</v>
      </c>
      <c r="J88">
        <f>IF($C88&lt;&gt;"M5","",Trendlines!J390)</f>
        <v>5166.16</v>
      </c>
      <c r="K88">
        <v>96</v>
      </c>
      <c r="CY88" t="str">
        <f t="shared" si="16"/>
        <v/>
      </c>
      <c r="CZ88" t="str">
        <f t="shared" si="17"/>
        <v/>
      </c>
      <c r="DA88" t="str">
        <f t="shared" si="18"/>
        <v/>
      </c>
      <c r="DB88" t="str">
        <f t="shared" si="19"/>
        <v/>
      </c>
      <c r="DD88" t="str">
        <f t="shared" si="20"/>
        <v/>
      </c>
      <c r="DE88" t="str">
        <f t="shared" si="21"/>
        <v/>
      </c>
      <c r="DF88" t="str">
        <f t="shared" si="22"/>
        <v/>
      </c>
      <c r="DG88" t="str">
        <f t="shared" si="23"/>
        <v/>
      </c>
    </row>
    <row r="89" spans="1:111" x14ac:dyDescent="0.55000000000000004">
      <c r="A89" s="24">
        <f>IF('Data Validation'!$K$2&lt;&gt;TRUE,"",'Data Validation'!A391)</f>
        <v>1772148900</v>
      </c>
      <c r="B89" s="24" t="str">
        <f>IF('Data Validation'!$K$2&lt;&gt;TRUE,"",'Data Validation'!C391)</f>
        <v>XAUUSD</v>
      </c>
      <c r="C89" s="24" t="str">
        <f>IF('Data Validation'!$K$2&lt;&gt;TRUE,"",'Data Validation'!E391)</f>
        <v>M5</v>
      </c>
      <c r="D89" s="24">
        <f>IF('Data Validation'!$K$2&lt;&gt;TRUE,"",'Data Validation'!G391)</f>
        <v>5187.21</v>
      </c>
      <c r="E89">
        <f>IF($C89&lt;&gt;"M5","",Trendlines!E391)</f>
        <v>5199.9399999999996</v>
      </c>
      <c r="F89">
        <f>IF($C89&lt;&gt;"M5","",Trendlines!F391)</f>
        <v>5191.76</v>
      </c>
      <c r="G89">
        <f>IF($C89&lt;&gt;"M5","",Trendlines!G391)</f>
        <v>5201.6899999999996</v>
      </c>
      <c r="H89">
        <f>IF($C89&lt;&gt;"M5","",Trendlines!H391)</f>
        <v>5176.21</v>
      </c>
      <c r="I89">
        <f>IF($C89&lt;&gt;"M5","",Trendlines!I391)</f>
        <v>5179.63</v>
      </c>
      <c r="J89">
        <f>IF($C89&lt;&gt;"M5","",Trendlines!J391)</f>
        <v>5166.2</v>
      </c>
      <c r="K89">
        <v>96</v>
      </c>
      <c r="CY89" t="str">
        <f t="shared" si="16"/>
        <v/>
      </c>
      <c r="CZ89" t="str">
        <f t="shared" si="17"/>
        <v/>
      </c>
      <c r="DA89" t="str">
        <f t="shared" si="18"/>
        <v/>
      </c>
      <c r="DB89" t="str">
        <f t="shared" si="19"/>
        <v/>
      </c>
      <c r="DD89" t="str">
        <f t="shared" si="20"/>
        <v/>
      </c>
      <c r="DE89" t="str">
        <f t="shared" si="21"/>
        <v/>
      </c>
      <c r="DF89" t="str">
        <f t="shared" si="22"/>
        <v/>
      </c>
      <c r="DG89" t="str">
        <f t="shared" si="23"/>
        <v/>
      </c>
    </row>
    <row r="90" spans="1:111" x14ac:dyDescent="0.55000000000000004">
      <c r="A90" s="24">
        <f>IF('Data Validation'!$K$2&lt;&gt;TRUE,"",'Data Validation'!A392)</f>
        <v>1772149200</v>
      </c>
      <c r="B90" s="24" t="str">
        <f>IF('Data Validation'!$K$2&lt;&gt;TRUE,"",'Data Validation'!C392)</f>
        <v>XAUUSD</v>
      </c>
      <c r="C90" s="24" t="str">
        <f>IF('Data Validation'!$K$2&lt;&gt;TRUE,"",'Data Validation'!E392)</f>
        <v>M5</v>
      </c>
      <c r="D90" s="24">
        <f>IF('Data Validation'!$K$2&lt;&gt;TRUE,"",'Data Validation'!G392)</f>
        <v>5186.0200000000004</v>
      </c>
      <c r="E90">
        <f>IF($C90&lt;&gt;"M5","",Trendlines!E392)</f>
        <v>5199.9399999999996</v>
      </c>
      <c r="F90">
        <f>IF($C90&lt;&gt;"M5","",Trendlines!F392)</f>
        <v>5191.74</v>
      </c>
      <c r="G90">
        <f>IF($C90&lt;&gt;"M5","",Trendlines!G392)</f>
        <v>5201.68</v>
      </c>
      <c r="H90">
        <f>IF($C90&lt;&gt;"M5","",Trendlines!H392)</f>
        <v>5176.28</v>
      </c>
      <c r="I90">
        <f>IF($C90&lt;&gt;"M5","",Trendlines!I392)</f>
        <v>5179.6499999999996</v>
      </c>
      <c r="J90">
        <f>IF($C90&lt;&gt;"M5","",Trendlines!J392)</f>
        <v>5166.24</v>
      </c>
      <c r="K90">
        <v>96</v>
      </c>
      <c r="CY90" t="str">
        <f t="shared" si="16"/>
        <v/>
      </c>
      <c r="CZ90" t="str">
        <f t="shared" si="17"/>
        <v/>
      </c>
      <c r="DA90" t="str">
        <f t="shared" si="18"/>
        <v/>
      </c>
      <c r="DB90" t="str">
        <f t="shared" si="19"/>
        <v/>
      </c>
      <c r="DD90" t="str">
        <f t="shared" si="20"/>
        <v/>
      </c>
      <c r="DE90" t="str">
        <f t="shared" si="21"/>
        <v/>
      </c>
      <c r="DF90" t="str">
        <f t="shared" si="22"/>
        <v/>
      </c>
      <c r="DG90" t="str">
        <f t="shared" si="23"/>
        <v/>
      </c>
    </row>
    <row r="91" spans="1:111" x14ac:dyDescent="0.55000000000000004">
      <c r="A91" s="24">
        <f>IF('Data Validation'!$K$2&lt;&gt;TRUE,"",'Data Validation'!A393)</f>
        <v>1772149500</v>
      </c>
      <c r="B91" s="24" t="str">
        <f>IF('Data Validation'!$K$2&lt;&gt;TRUE,"",'Data Validation'!C393)</f>
        <v>XAUUSD</v>
      </c>
      <c r="C91" s="24" t="str">
        <f>IF('Data Validation'!$K$2&lt;&gt;TRUE,"",'Data Validation'!E393)</f>
        <v>M5</v>
      </c>
      <c r="D91" s="24">
        <f>IF('Data Validation'!$K$2&lt;&gt;TRUE,"",'Data Validation'!G393)</f>
        <v>5183.96</v>
      </c>
      <c r="E91">
        <f>IF($C91&lt;&gt;"M5","",Trendlines!E393)</f>
        <v>5199.95</v>
      </c>
      <c r="F91">
        <f>IF($C91&lt;&gt;"M5","",Trendlines!F393)</f>
        <v>5191.71</v>
      </c>
      <c r="G91">
        <f>IF($C91&lt;&gt;"M5","",Trendlines!G393)</f>
        <v>5201.66</v>
      </c>
      <c r="H91">
        <f>IF($C91&lt;&gt;"M5","",Trendlines!H393)</f>
        <v>5176.3599999999997</v>
      </c>
      <c r="I91">
        <f>IF($C91&lt;&gt;"M5","",Trendlines!I393)</f>
        <v>5179.68</v>
      </c>
      <c r="J91">
        <f>IF($C91&lt;&gt;"M5","",Trendlines!J393)</f>
        <v>5166.28</v>
      </c>
      <c r="K91">
        <v>96</v>
      </c>
      <c r="CY91" t="str">
        <f t="shared" si="16"/>
        <v/>
      </c>
      <c r="CZ91" t="str">
        <f t="shared" si="17"/>
        <v/>
      </c>
      <c r="DA91" t="str">
        <f t="shared" si="18"/>
        <v/>
      </c>
      <c r="DB91" t="str">
        <f t="shared" si="19"/>
        <v/>
      </c>
      <c r="DD91" t="str">
        <f t="shared" si="20"/>
        <v/>
      </c>
      <c r="DE91" t="str">
        <f t="shared" si="21"/>
        <v/>
      </c>
      <c r="DF91" t="str">
        <f t="shared" si="22"/>
        <v/>
      </c>
      <c r="DG91" t="str">
        <f t="shared" si="23"/>
        <v/>
      </c>
    </row>
    <row r="92" spans="1:111" x14ac:dyDescent="0.55000000000000004">
      <c r="A92" s="24">
        <f>IF('Data Validation'!$K$2&lt;&gt;TRUE,"",'Data Validation'!A394)</f>
        <v>1772149800</v>
      </c>
      <c r="B92" s="24" t="str">
        <f>IF('Data Validation'!$K$2&lt;&gt;TRUE,"",'Data Validation'!C394)</f>
        <v>XAUUSD</v>
      </c>
      <c r="C92" s="24" t="str">
        <f>IF('Data Validation'!$K$2&lt;&gt;TRUE,"",'Data Validation'!E394)</f>
        <v>M5</v>
      </c>
      <c r="D92" s="24">
        <f>IF('Data Validation'!$K$2&lt;&gt;TRUE,"",'Data Validation'!G394)</f>
        <v>5184.93</v>
      </c>
      <c r="E92">
        <f>IF($C92&lt;&gt;"M5","",Trendlines!E394)</f>
        <v>5199.95</v>
      </c>
      <c r="F92">
        <f>IF($C92&lt;&gt;"M5","",Trendlines!F394)</f>
        <v>5191.6899999999996</v>
      </c>
      <c r="G92">
        <f>IF($C92&lt;&gt;"M5","",Trendlines!G394)</f>
        <v>5201.6400000000003</v>
      </c>
      <c r="H92">
        <f>IF($C92&lt;&gt;"M5","",Trendlines!H394)</f>
        <v>5176.4399999999996</v>
      </c>
      <c r="I92">
        <f>IF($C92&lt;&gt;"M5","",Trendlines!I394)</f>
        <v>5179.7</v>
      </c>
      <c r="J92">
        <f>IF($C92&lt;&gt;"M5","",Trendlines!J394)</f>
        <v>5166.32</v>
      </c>
      <c r="K92">
        <v>96</v>
      </c>
      <c r="CY92" t="str">
        <f t="shared" si="16"/>
        <v/>
      </c>
      <c r="CZ92" t="str">
        <f t="shared" si="17"/>
        <v/>
      </c>
      <c r="DA92" t="str">
        <f t="shared" si="18"/>
        <v/>
      </c>
      <c r="DB92" t="str">
        <f t="shared" si="19"/>
        <v/>
      </c>
      <c r="DD92" t="str">
        <f t="shared" si="20"/>
        <v/>
      </c>
      <c r="DE92" t="str">
        <f t="shared" si="21"/>
        <v/>
      </c>
      <c r="DF92" t="str">
        <f t="shared" si="22"/>
        <v/>
      </c>
      <c r="DG92" t="str">
        <f t="shared" si="23"/>
        <v/>
      </c>
    </row>
    <row r="93" spans="1:111" x14ac:dyDescent="0.55000000000000004">
      <c r="A93" s="24">
        <f>IF('Data Validation'!$K$2&lt;&gt;TRUE,"",'Data Validation'!A395)</f>
        <v>1772150100</v>
      </c>
      <c r="B93" s="24" t="str">
        <f>IF('Data Validation'!$K$2&lt;&gt;TRUE,"",'Data Validation'!C395)</f>
        <v>XAUUSD</v>
      </c>
      <c r="C93" s="24" t="str">
        <f>IF('Data Validation'!$K$2&lt;&gt;TRUE,"",'Data Validation'!E395)</f>
        <v>M5</v>
      </c>
      <c r="D93" s="24">
        <f>IF('Data Validation'!$K$2&lt;&gt;TRUE,"",'Data Validation'!G395)</f>
        <v>5184.6099999999997</v>
      </c>
      <c r="E93">
        <f>IF($C93&lt;&gt;"M5","",Trendlines!E395)</f>
        <v>5199.96</v>
      </c>
      <c r="F93">
        <f>IF($C93&lt;&gt;"M5","",Trendlines!F395)</f>
        <v>5191.66</v>
      </c>
      <c r="G93">
        <f>IF($C93&lt;&gt;"M5","",Trendlines!G395)</f>
        <v>5201.62</v>
      </c>
      <c r="H93">
        <f>IF($C93&lt;&gt;"M5","",Trendlines!H395)</f>
        <v>5176.51</v>
      </c>
      <c r="I93">
        <f>IF($C93&lt;&gt;"M5","",Trendlines!I395)</f>
        <v>5179.72</v>
      </c>
      <c r="J93">
        <f>IF($C93&lt;&gt;"M5","",Trendlines!J395)</f>
        <v>5166.3599999999997</v>
      </c>
      <c r="K93">
        <v>96</v>
      </c>
      <c r="CY93" t="str">
        <f t="shared" si="16"/>
        <v/>
      </c>
      <c r="CZ93" t="str">
        <f t="shared" si="17"/>
        <v/>
      </c>
      <c r="DA93" t="str">
        <f t="shared" si="18"/>
        <v/>
      </c>
      <c r="DB93" t="str">
        <f t="shared" si="19"/>
        <v/>
      </c>
      <c r="DD93" t="str">
        <f t="shared" si="20"/>
        <v/>
      </c>
      <c r="DE93" t="str">
        <f t="shared" si="21"/>
        <v/>
      </c>
      <c r="DF93" t="str">
        <f t="shared" si="22"/>
        <v/>
      </c>
      <c r="DG93" t="str">
        <f t="shared" si="23"/>
        <v/>
      </c>
    </row>
    <row r="94" spans="1:111" x14ac:dyDescent="0.55000000000000004">
      <c r="A94" s="24">
        <f>IF('Data Validation'!$K$2&lt;&gt;TRUE,"",'Data Validation'!A396)</f>
        <v>1772150400</v>
      </c>
      <c r="B94" s="24" t="str">
        <f>IF('Data Validation'!$K$2&lt;&gt;TRUE,"",'Data Validation'!C396)</f>
        <v>XAUUSD</v>
      </c>
      <c r="C94" s="24" t="str">
        <f>IF('Data Validation'!$K$2&lt;&gt;TRUE,"",'Data Validation'!E396)</f>
        <v>M5</v>
      </c>
      <c r="D94" s="24">
        <f>IF('Data Validation'!$K$2&lt;&gt;TRUE,"",'Data Validation'!G396)</f>
        <v>5180.24</v>
      </c>
      <c r="E94">
        <f>IF($C94&lt;&gt;"M5","",Trendlines!E396)</f>
        <v>5199.96</v>
      </c>
      <c r="F94">
        <f>IF($C94&lt;&gt;"M5","",Trendlines!F396)</f>
        <v>5191.63</v>
      </c>
      <c r="G94">
        <f>IF($C94&lt;&gt;"M5","",Trendlines!G396)</f>
        <v>5201.6099999999997</v>
      </c>
      <c r="H94">
        <f>IF($C94&lt;&gt;"M5","",Trendlines!H396)</f>
        <v>5176.59</v>
      </c>
      <c r="I94">
        <f>IF($C94&lt;&gt;"M5","",Trendlines!I396)</f>
        <v>5179.74</v>
      </c>
      <c r="J94">
        <f>IF($C94&lt;&gt;"M5","",Trendlines!J396)</f>
        <v>5166.3999999999996</v>
      </c>
      <c r="K94">
        <v>96</v>
      </c>
      <c r="CY94" t="str">
        <f t="shared" si="16"/>
        <v/>
      </c>
      <c r="CZ94" t="str">
        <f t="shared" si="17"/>
        <v/>
      </c>
      <c r="DA94" t="str">
        <f t="shared" si="18"/>
        <v/>
      </c>
      <c r="DB94" t="str">
        <f t="shared" si="19"/>
        <v/>
      </c>
      <c r="DD94" t="str">
        <f t="shared" si="20"/>
        <v/>
      </c>
      <c r="DE94" t="str">
        <f t="shared" si="21"/>
        <v/>
      </c>
      <c r="DF94" t="str">
        <f t="shared" si="22"/>
        <v/>
      </c>
      <c r="DG94" t="str">
        <f t="shared" si="23"/>
        <v/>
      </c>
    </row>
    <row r="95" spans="1:111" x14ac:dyDescent="0.55000000000000004">
      <c r="A95" s="24">
        <f>IF('Data Validation'!$K$2&lt;&gt;TRUE,"",'Data Validation'!A397)</f>
        <v>1772150700</v>
      </c>
      <c r="B95" s="24" t="str">
        <f>IF('Data Validation'!$K$2&lt;&gt;TRUE,"",'Data Validation'!C397)</f>
        <v>XAUUSD</v>
      </c>
      <c r="C95" s="24" t="str">
        <f>IF('Data Validation'!$K$2&lt;&gt;TRUE,"",'Data Validation'!E397)</f>
        <v>M5</v>
      </c>
      <c r="D95" s="24">
        <f>IF('Data Validation'!$K$2&lt;&gt;TRUE,"",'Data Validation'!G397)</f>
        <v>5182.68</v>
      </c>
      <c r="E95">
        <f>IF($C95&lt;&gt;"M5","",Trendlines!E397)</f>
        <v>5199.97</v>
      </c>
      <c r="F95">
        <f>IF($C95&lt;&gt;"M5","",Trendlines!F397)</f>
        <v>5191.6099999999997</v>
      </c>
      <c r="G95">
        <f>IF($C95&lt;&gt;"M5","",Trendlines!G397)</f>
        <v>5201.59</v>
      </c>
      <c r="H95">
        <f>IF($C95&lt;&gt;"M5","",Trendlines!H397)</f>
        <v>5176.66</v>
      </c>
      <c r="I95">
        <f>IF($C95&lt;&gt;"M5","",Trendlines!I397)</f>
        <v>5179.7700000000004</v>
      </c>
      <c r="J95">
        <f>IF($C95&lt;&gt;"M5","",Trendlines!J397)</f>
        <v>5166.4399999999996</v>
      </c>
      <c r="K95">
        <v>96</v>
      </c>
      <c r="CY95" t="str">
        <f t="shared" si="16"/>
        <v/>
      </c>
      <c r="CZ95" t="str">
        <f t="shared" si="17"/>
        <v/>
      </c>
      <c r="DA95" t="str">
        <f t="shared" si="18"/>
        <v/>
      </c>
      <c r="DB95" t="str">
        <f t="shared" si="19"/>
        <v/>
      </c>
      <c r="DD95" t="str">
        <f t="shared" si="20"/>
        <v/>
      </c>
      <c r="DE95" t="str">
        <f t="shared" si="21"/>
        <v/>
      </c>
      <c r="DF95" t="str">
        <f t="shared" si="22"/>
        <v/>
      </c>
      <c r="DG95" t="str">
        <f t="shared" si="23"/>
        <v/>
      </c>
    </row>
    <row r="96" spans="1:111" x14ac:dyDescent="0.55000000000000004">
      <c r="A96" s="24">
        <f>IF('Data Validation'!$K$2&lt;&gt;TRUE,"",'Data Validation'!A398)</f>
        <v>1772151000</v>
      </c>
      <c r="B96" s="24" t="str">
        <f>IF('Data Validation'!$K$2&lt;&gt;TRUE,"",'Data Validation'!C398)</f>
        <v>XAUUSD</v>
      </c>
      <c r="C96" s="24" t="str">
        <f>IF('Data Validation'!$K$2&lt;&gt;TRUE,"",'Data Validation'!E398)</f>
        <v>M5</v>
      </c>
      <c r="D96" s="24">
        <f>IF('Data Validation'!$K$2&lt;&gt;TRUE,"",'Data Validation'!G398)</f>
        <v>5185.8900000000003</v>
      </c>
      <c r="E96">
        <f>IF($C96&lt;&gt;"M5","",Trendlines!E398)</f>
        <v>5199.97</v>
      </c>
      <c r="F96">
        <f>IF($C96&lt;&gt;"M5","",Trendlines!F398)</f>
        <v>5191.58</v>
      </c>
      <c r="G96">
        <f>IF($C96&lt;&gt;"M5","",Trendlines!G398)</f>
        <v>5201.57</v>
      </c>
      <c r="H96">
        <f>IF($C96&lt;&gt;"M5","",Trendlines!H398)</f>
        <v>5176.74</v>
      </c>
      <c r="I96">
        <f>IF($C96&lt;&gt;"M5","",Trendlines!I398)</f>
        <v>5179.79</v>
      </c>
      <c r="J96">
        <f>IF($C96&lt;&gt;"M5","",Trendlines!J398)</f>
        <v>5166.47</v>
      </c>
      <c r="K96">
        <v>96</v>
      </c>
      <c r="CY96" t="str">
        <f t="shared" si="16"/>
        <v/>
      </c>
      <c r="CZ96" t="str">
        <f t="shared" si="17"/>
        <v/>
      </c>
      <c r="DA96" t="str">
        <f t="shared" si="18"/>
        <v/>
      </c>
      <c r="DB96" t="str">
        <f t="shared" si="19"/>
        <v/>
      </c>
      <c r="DD96" t="str">
        <f t="shared" si="20"/>
        <v/>
      </c>
      <c r="DE96" t="str">
        <f t="shared" si="21"/>
        <v/>
      </c>
      <c r="DF96" t="str">
        <f t="shared" si="22"/>
        <v/>
      </c>
      <c r="DG96" t="str">
        <f t="shared" si="23"/>
        <v/>
      </c>
    </row>
    <row r="97" spans="1:135" x14ac:dyDescent="0.55000000000000004">
      <c r="A97" s="24">
        <f>IF('Data Validation'!$K$2&lt;&gt;TRUE,"",'Data Validation'!A399)</f>
        <v>1772151300</v>
      </c>
      <c r="B97" s="24" t="str">
        <f>IF('Data Validation'!$K$2&lt;&gt;TRUE,"",'Data Validation'!C399)</f>
        <v>XAUUSD</v>
      </c>
      <c r="C97" s="24" t="str">
        <f>IF('Data Validation'!$K$2&lt;&gt;TRUE,"",'Data Validation'!E399)</f>
        <v>M5</v>
      </c>
      <c r="D97" s="24">
        <f>IF('Data Validation'!$K$2&lt;&gt;TRUE,"",'Data Validation'!G399)</f>
        <v>5189.28</v>
      </c>
      <c r="E97">
        <f>IF($C97&lt;&gt;"M5","",Trendlines!E399)</f>
        <v>5199.9799999999996</v>
      </c>
      <c r="F97">
        <f>IF($C97&lt;&gt;"M5","",Trendlines!F399)</f>
        <v>5191.5600000000004</v>
      </c>
      <c r="G97">
        <f>IF($C97&lt;&gt;"M5","",Trendlines!G399)</f>
        <v>5201.55</v>
      </c>
      <c r="H97">
        <f>IF($C97&lt;&gt;"M5","",Trendlines!H399)</f>
        <v>5176.8100000000004</v>
      </c>
      <c r="I97">
        <f>IF($C97&lt;&gt;"M5","",Trendlines!I399)</f>
        <v>5179.8100000000004</v>
      </c>
      <c r="J97">
        <f>IF($C97&lt;&gt;"M5","",Trendlines!J399)</f>
        <v>5166.51</v>
      </c>
      <c r="K97">
        <v>96</v>
      </c>
      <c r="CY97" t="str">
        <f t="shared" si="16"/>
        <v/>
      </c>
      <c r="CZ97" t="str">
        <f t="shared" si="17"/>
        <v/>
      </c>
      <c r="DA97" t="str">
        <f t="shared" si="18"/>
        <v/>
      </c>
      <c r="DB97" t="str">
        <f t="shared" si="19"/>
        <v/>
      </c>
      <c r="DD97" t="str">
        <f t="shared" si="20"/>
        <v/>
      </c>
      <c r="DE97" t="str">
        <f t="shared" si="21"/>
        <v/>
      </c>
      <c r="DF97" t="str">
        <f t="shared" si="22"/>
        <v/>
      </c>
      <c r="DG97" t="str">
        <f t="shared" si="23"/>
        <v/>
      </c>
    </row>
    <row r="98" spans="1:135" x14ac:dyDescent="0.55000000000000004">
      <c r="A98" s="24">
        <f>IF('Data Validation'!$K$2&lt;&gt;TRUE,"",'Data Validation'!A400)</f>
        <v>1772151600</v>
      </c>
      <c r="B98" s="24" t="str">
        <f>IF('Data Validation'!$K$2&lt;&gt;TRUE,"",'Data Validation'!C400)</f>
        <v>XAUUSD</v>
      </c>
      <c r="C98" s="24" t="str">
        <f>IF('Data Validation'!$K$2&lt;&gt;TRUE,"",'Data Validation'!E400)</f>
        <v>M5</v>
      </c>
      <c r="D98" s="24">
        <f>IF('Data Validation'!$K$2&lt;&gt;TRUE,"",'Data Validation'!G400)</f>
        <v>5192.47</v>
      </c>
      <c r="E98">
        <f>IF($C98&lt;&gt;"M5","",Trendlines!E400)</f>
        <v>5199.99</v>
      </c>
      <c r="F98">
        <f>IF($C98&lt;&gt;"M5","",Trendlines!F400)</f>
        <v>5191.53</v>
      </c>
      <c r="G98">
        <f>IF($C98&lt;&gt;"M5","",Trendlines!G400)</f>
        <v>5201.54</v>
      </c>
      <c r="H98">
        <f>IF($C98&lt;&gt;"M5","",Trendlines!H400)</f>
        <v>5176.8900000000003</v>
      </c>
      <c r="I98">
        <f>IF($C98&lt;&gt;"M5","",Trendlines!I400)</f>
        <v>5179.83</v>
      </c>
      <c r="J98">
        <f>IF($C98&lt;&gt;"M5","",Trendlines!J400)</f>
        <v>5166.55</v>
      </c>
      <c r="K98">
        <v>96</v>
      </c>
      <c r="L98" s="25">
        <f t="shared" ref="L98:L129" si="24">(E98-E2)/$K98</f>
        <v>5.6249999999996208E-3</v>
      </c>
      <c r="M98" s="25">
        <f t="shared" ref="M98:M129" si="25">(F98-F2)/$K98</f>
        <v>-2.5937500000007201E-2</v>
      </c>
      <c r="N98" s="25">
        <f t="shared" ref="N98:N129" si="26">(G98-G2)/$K98</f>
        <v>-1.750000000000303E-2</v>
      </c>
      <c r="O98" s="25">
        <f t="shared" ref="O98:O129" si="27">(H98-H2)/$K98</f>
        <v>7.5625000000002274E-2</v>
      </c>
      <c r="P98" s="25">
        <f t="shared" ref="P98:P129" si="28">(I98-I2)/$K98</f>
        <v>2.2083333333332195E-2</v>
      </c>
      <c r="Q98" s="25">
        <f t="shared" ref="Q98:Q129" si="29">(J98-J2)/$K98</f>
        <v>3.875000000000265E-2</v>
      </c>
      <c r="S98">
        <f t="shared" ref="S98:S129" si="30">ABS($E98-F98)</f>
        <v>8.4600000000000364</v>
      </c>
      <c r="T98">
        <f t="shared" ref="T98:T129" si="31">ABS($E98-G98)</f>
        <v>1.5500000000001819</v>
      </c>
      <c r="U98">
        <f t="shared" ref="U98:U129" si="32">ABS($E98-H98)</f>
        <v>23.099999999999454</v>
      </c>
      <c r="V98">
        <f t="shared" ref="V98:V129" si="33">ABS($E98-I98)</f>
        <v>20.159999999999854</v>
      </c>
      <c r="W98">
        <f t="shared" ref="W98:W129" si="34">ABS($E98-J98)</f>
        <v>33.4399999999996</v>
      </c>
      <c r="X98">
        <f t="shared" ref="X98:X129" si="35">ABS($F98-G98)</f>
        <v>10.010000000000218</v>
      </c>
      <c r="Y98">
        <f t="shared" ref="Y98:Y129" si="36">ABS($F98-H98)</f>
        <v>14.639999999999418</v>
      </c>
      <c r="Z98">
        <f t="shared" ref="Z98:Z129" si="37">ABS($F98-I98)</f>
        <v>11.699999999999818</v>
      </c>
      <c r="AA98">
        <f t="shared" ref="AA98:AA129" si="38">ABS($F98-J98)</f>
        <v>24.979999999999563</v>
      </c>
      <c r="AB98">
        <f t="shared" ref="AB98:AB129" si="39">ABS($G98-H98)</f>
        <v>24.649999999999636</v>
      </c>
      <c r="AC98">
        <f t="shared" ref="AC98:AC129" si="40">ABS($G98-I98)</f>
        <v>21.710000000000036</v>
      </c>
      <c r="AD98">
        <f t="shared" ref="AD98:AD129" si="41">ABS($G98-J98)</f>
        <v>34.989999999999782</v>
      </c>
      <c r="AE98">
        <f t="shared" ref="AE98:AE129" si="42">ABS($H98-I98)</f>
        <v>2.9399999999995998</v>
      </c>
      <c r="AF98">
        <f t="shared" ref="AF98:AF129" si="43">ABS($H98-J98)</f>
        <v>10.340000000000146</v>
      </c>
      <c r="AG98">
        <f t="shared" ref="AG98:AG129" si="44">ABS(I98-J98)</f>
        <v>13.279999999999745</v>
      </c>
      <c r="AI98">
        <f>AVERAGE(S$98:S$198)</f>
        <v>10.032970297029694</v>
      </c>
      <c r="AJ98">
        <f>AVERAGE(T$98:T$198)</f>
        <v>0.65049504950493064</v>
      </c>
      <c r="AK98">
        <f t="shared" ref="AK98:AW113" si="45">AVERAGE(U$98:U$198)</f>
        <v>19.593366336633647</v>
      </c>
      <c r="AL98">
        <f t="shared" si="45"/>
        <v>19.325940594059396</v>
      </c>
      <c r="AM98">
        <f t="shared" si="45"/>
        <v>31.777623762376237</v>
      </c>
      <c r="AN98">
        <f t="shared" si="45"/>
        <v>10.426237623762368</v>
      </c>
      <c r="AO98">
        <f t="shared" si="45"/>
        <v>9.5603960396039547</v>
      </c>
      <c r="AP98">
        <f t="shared" si="45"/>
        <v>9.2929702970297043</v>
      </c>
      <c r="AQ98">
        <f t="shared" si="45"/>
        <v>21.744653465346545</v>
      </c>
      <c r="AR98">
        <f t="shared" si="45"/>
        <v>19.986633663366323</v>
      </c>
      <c r="AS98">
        <f t="shared" si="45"/>
        <v>19.719207920792073</v>
      </c>
      <c r="AT98">
        <f t="shared" si="45"/>
        <v>32.170891089108913</v>
      </c>
      <c r="AU98">
        <f t="shared" si="45"/>
        <v>1.3636633663366384</v>
      </c>
      <c r="AV98">
        <f t="shared" si="45"/>
        <v>12.184257425742588</v>
      </c>
      <c r="AW98">
        <f t="shared" si="45"/>
        <v>12.451683168316839</v>
      </c>
      <c r="AY98">
        <f>_xlfn.RANK.EQ(AI98,$AI98:$AW98,1)</f>
        <v>5</v>
      </c>
      <c r="AZ98">
        <f>_xlfn.RANK.EQ(AJ98,$AI98:$AW98,1)</f>
        <v>1</v>
      </c>
      <c r="BA98">
        <f t="shared" ref="BA98:BB98" si="46">_xlfn.RANK.EQ(AK98,$AI98:$AW98,1)</f>
        <v>10</v>
      </c>
      <c r="BB98">
        <f t="shared" si="46"/>
        <v>9</v>
      </c>
      <c r="BC98">
        <f>_xlfn.RANK.EQ(AM98,$AI98:$AW98,1)</f>
        <v>14</v>
      </c>
      <c r="BD98">
        <f t="shared" ref="BD98:BK98" si="47">_xlfn.RANK.EQ(AN98,$AI98:$AW98,1)</f>
        <v>6</v>
      </c>
      <c r="BE98">
        <f t="shared" si="47"/>
        <v>4</v>
      </c>
      <c r="BF98">
        <f t="shared" si="47"/>
        <v>3</v>
      </c>
      <c r="BG98">
        <f t="shared" si="47"/>
        <v>13</v>
      </c>
      <c r="BH98">
        <f t="shared" si="47"/>
        <v>12</v>
      </c>
      <c r="BI98">
        <f t="shared" si="47"/>
        <v>11</v>
      </c>
      <c r="BJ98">
        <f t="shared" si="47"/>
        <v>15</v>
      </c>
      <c r="BK98">
        <f t="shared" si="47"/>
        <v>2</v>
      </c>
      <c r="BL98">
        <f>_xlfn.RANK.EQ(AV98,$AI98:$AW98,1)</f>
        <v>7</v>
      </c>
      <c r="BM98">
        <f>_xlfn.RANK.EQ(AW98,$AI98:$AW98,1)</f>
        <v>8</v>
      </c>
      <c r="BO98" t="str">
        <f t="shared" ref="BO98:BO129" si="48">IF(OR(AY98=1,AY98=2),E98,"")</f>
        <v/>
      </c>
      <c r="BP98" t="str">
        <f t="shared" ref="BP98:BP129" si="49">IF(OR(AY98=1,AY98=2),F98,"")</f>
        <v/>
      </c>
      <c r="BQ98">
        <f t="shared" ref="BQ98:BQ129" si="50">IF(OR(AZ98=1,AZ98=2),E98,"")</f>
        <v>5199.99</v>
      </c>
      <c r="BR98">
        <f t="shared" ref="BR98:BR129" si="51">IF(OR(AZ98=1,AZ98=2),G98,"")</f>
        <v>5201.54</v>
      </c>
      <c r="BS98" t="str">
        <f t="shared" ref="BS98:BS129" si="52">IF(OR(BA98=1,BA98=2),E98,"")</f>
        <v/>
      </c>
      <c r="BT98" t="str">
        <f t="shared" ref="BT98:BT129" si="53">IF(OR(BA98=1,BA98=2),H98,"")</f>
        <v/>
      </c>
      <c r="BU98" t="str">
        <f t="shared" ref="BU98:BU129" si="54">IF(OR(BB98=1,BB98=2,),E98,"")</f>
        <v/>
      </c>
      <c r="BV98" t="str">
        <f t="shared" ref="BV98:BV129" si="55">IF(OR(BB98=1,BB98=2,),I98,"")</f>
        <v/>
      </c>
      <c r="BW98" t="str">
        <f t="shared" ref="BW98:BW129" si="56">IF(OR(BC98=1,BC98=2),E98,"")</f>
        <v/>
      </c>
      <c r="BX98" t="str">
        <f t="shared" ref="BX98:BX129" si="57">IF(OR(BC98=1,BC98=2),J98,"")</f>
        <v/>
      </c>
      <c r="BY98" t="str">
        <f t="shared" ref="BY98:BY129" si="58">IF(OR(BD98=1,BD98=2),F98,"")</f>
        <v/>
      </c>
      <c r="BZ98" t="str">
        <f t="shared" ref="BZ98:BZ129" si="59">IF(OR(BD98=1,BD98=2),G98,"")</f>
        <v/>
      </c>
      <c r="CA98" t="str">
        <f t="shared" ref="CA98:CA129" si="60">IF(OR(BE98=1,BE98=2),F98,"")</f>
        <v/>
      </c>
      <c r="CB98" t="str">
        <f t="shared" ref="CB98:CB129" si="61">IF(OR(BE98=1,BE98=2),H98,"")</f>
        <v/>
      </c>
      <c r="CC98" t="str">
        <f t="shared" ref="CC98:CC129" si="62">IF(OR(BF98=1,BF98=2),F98,"")</f>
        <v/>
      </c>
      <c r="CD98" t="str">
        <f t="shared" ref="CD98:CD129" si="63">IF(OR(BF98=1,BF98=2),I98,"")</f>
        <v/>
      </c>
      <c r="CE98" t="str">
        <f t="shared" ref="CE98:CE129" si="64">IF(OR(BG98=1,BG98=2),F98,"")</f>
        <v/>
      </c>
      <c r="CF98" t="str">
        <f t="shared" ref="CF98:CF129" si="65">IF(OR(BG98=1,BG98=2),J98,"")</f>
        <v/>
      </c>
      <c r="CG98" t="str">
        <f t="shared" ref="CG98:CG129" si="66">IF(OR(BH98=1,BH98=2),G98,"")</f>
        <v/>
      </c>
      <c r="CH98" t="str">
        <f t="shared" ref="CH98:CH129" si="67">IF(OR(BH98=1,BH98=2),H98,"")</f>
        <v/>
      </c>
      <c r="CI98" t="str">
        <f t="shared" ref="CI98:CI129" si="68">IF(OR(BI98=1,BI98=2),G98,"")</f>
        <v/>
      </c>
      <c r="CJ98" t="str">
        <f t="shared" ref="CJ98:CJ129" si="69">IF(OR(BI98=1,BI98=2),I98,"")</f>
        <v/>
      </c>
      <c r="CK98" t="str">
        <f t="shared" ref="CK98:CK129" si="70">IF(OR(BJ98=1,BJ98=2),G98,"")</f>
        <v/>
      </c>
      <c r="CL98" t="str">
        <f t="shared" ref="CL98:CL129" si="71">IF(OR(BJ98=1,BJ98=2),J98,"")</f>
        <v/>
      </c>
      <c r="CM98">
        <f t="shared" ref="CM98:CM129" si="72">IF(OR(BK98=1,BK98=2),H98,"")</f>
        <v>5176.8900000000003</v>
      </c>
      <c r="CN98">
        <f t="shared" ref="CN98:CN129" si="73">IF(OR(BK98=1,BK98=2),I98,"")</f>
        <v>5179.83</v>
      </c>
      <c r="CO98" t="str">
        <f t="shared" ref="CO98:CO129" si="74">IF(OR(BL98=1,BL98=2),H98,"")</f>
        <v/>
      </c>
      <c r="CP98" t="str">
        <f t="shared" ref="CP98:CP129" si="75">IF(OR(BL98=1,BL98=2),J98,"")</f>
        <v/>
      </c>
      <c r="CQ98" t="str">
        <f t="shared" ref="CQ98:CQ129" si="76">IF(OR(BM98=1,BM98=2),I98,"")</f>
        <v/>
      </c>
      <c r="CR98" t="str">
        <f t="shared" ref="CR98:CR129" si="77">IF(OR(BM98=1,BM98=2),J98,"")</f>
        <v/>
      </c>
      <c r="CT98">
        <f>LARGE(BO98:CR98,1)</f>
        <v>5201.54</v>
      </c>
      <c r="CU98">
        <f>LARGE(BO98:CR98,2)</f>
        <v>5199.99</v>
      </c>
      <c r="CV98">
        <f>LARGE(BO98:CR98,3)</f>
        <v>5179.83</v>
      </c>
      <c r="CW98">
        <f>LARGE(BO98:CR98,4)</f>
        <v>5176.8900000000003</v>
      </c>
      <c r="CY98">
        <f t="shared" ref="CY98:CY129" si="78">IFERROR(INDEX($L98:$Q98,MATCH(CT98,$E98:$J98,0)),"")</f>
        <v>-1.750000000000303E-2</v>
      </c>
      <c r="CZ98">
        <f t="shared" ref="CZ98:CZ129" si="79">IFERROR(INDEX($L98:$Q98,MATCH(CU98,$E98:$J98,0)),"")</f>
        <v>5.6249999999996208E-3</v>
      </c>
      <c r="DA98">
        <f t="shared" ref="DA98:DA129" si="80">IFERROR(INDEX($L98:$Q98,MATCH(CV98,$E98:$J98,0)),"")</f>
        <v>2.2083333333332195E-2</v>
      </c>
      <c r="DB98">
        <f t="shared" ref="DB98:DB129" si="81">IFERROR(INDEX($L98:$Q98,MATCH(CW98,$E98:$J98,0)),"")</f>
        <v>7.5625000000002274E-2</v>
      </c>
      <c r="DD98">
        <f t="shared" si="20"/>
        <v>-1.0025738037602361</v>
      </c>
      <c r="DE98">
        <f t="shared" si="21"/>
        <v>0.32228536068633229</v>
      </c>
      <c r="DF98">
        <f t="shared" si="22"/>
        <v>1.2650761762283818</v>
      </c>
      <c r="DG98">
        <f t="shared" si="23"/>
        <v>4.3247612228804009</v>
      </c>
      <c r="DI98">
        <f t="shared" ref="DI98:DI129" si="82">_xlfn.STDEV.P(DD98:DG98)</f>
        <v>1.9613185433761009</v>
      </c>
      <c r="DK98">
        <f>ABS(DI98)</f>
        <v>1.9613185433761009</v>
      </c>
      <c r="DL98">
        <f>DK98*-1</f>
        <v>-1.9613185433761009</v>
      </c>
      <c r="DN98" s="4" t="str">
        <f t="shared" ref="DN98:DN129" si="83">IF(OR(DD98&lt;$DL98,DD98&gt;$DK98),"Invalid Slope","")</f>
        <v/>
      </c>
      <c r="DO98" s="4" t="str">
        <f t="shared" ref="DO98:DO129" si="84">IF(OR(DE98&lt;$DL98,DE98&gt;$DK98),"Invalid Slope","")</f>
        <v/>
      </c>
      <c r="DP98" s="4" t="str">
        <f t="shared" ref="DP98:DP129" si="85">IF(OR(DF98&lt;$DL98,DF98&gt;$DK98),"Invalid Slope","")</f>
        <v/>
      </c>
      <c r="DQ98" s="4" t="str">
        <f t="shared" ref="DQ98:DQ129" si="86">IF(OR(DG98&lt;$DL98,DG98&gt;$DK98),"Invalid Slope","")</f>
        <v>Invalid Slope</v>
      </c>
      <c r="DS98" s="4">
        <f t="shared" ref="DS98:DS129" si="87">IF(DN98="",CT98,"")</f>
        <v>5201.54</v>
      </c>
      <c r="DT98" s="4">
        <f t="shared" ref="DT98:DT129" si="88">IF(DO98="",CU98,"")</f>
        <v>5199.99</v>
      </c>
      <c r="DU98" s="4">
        <f t="shared" ref="DU98:DU129" si="89">IF(DP98="",CV98,"")</f>
        <v>5179.83</v>
      </c>
      <c r="DV98" s="4" t="str">
        <f t="shared" ref="DV98:DV129" si="90">IF(DQ98="",CW98,"")</f>
        <v/>
      </c>
      <c r="DX98">
        <f>MAX(DS98:DV98)</f>
        <v>5201.54</v>
      </c>
      <c r="DY98">
        <f>MIN(DS98:DV98)</f>
        <v>5179.83</v>
      </c>
      <c r="EA98" t="str">
        <f t="shared" ref="EA98:EA129" si="91">IF(DX98=E98,$E$1,IF(DX98=F98,$F$1,IF(DX98=G98,$G$1,IF(DX98=H98,$H$1,IF(DX98=I98,$I$1,IF(DX98=J98,$J$1,""))))))</f>
        <v>horiz_peak_line_3</v>
      </c>
      <c r="EB98" t="str">
        <f t="shared" ref="EB98:EB129" si="92">IF(DY98=E98,$E$1,IF(DY98=F98,$F$1,IF(DY98=G98,$G$1,IF(DY98=H98,$H$1,IF(DY98=I98,$I$1,IF(DY98=J98,$J$1,""))))))</f>
        <v>horiz_bottom_line_2</v>
      </c>
      <c r="ED98" t="str">
        <f>IF(EA98="horiz_peak_line_1","peak_line_1",IF(EA98="horiz_peak_line_2","peak_line_2",IF(EA98="horiz_peak_line_3","peak_line_3",IF(EA98="horiz_bottom_line_1","bottom_line_1",IF(EA98="horiz_bottom_line_2","bottom_line_2",IF(EA98="horiz_bottom_line_3","bottom_line_3",""))))))</f>
        <v>peak_line_3</v>
      </c>
      <c r="EE98" t="str">
        <f>IF(EB98="horiz_peak_line_1","peak_line_1",IF(EB98="horiz_peak_line_2","peak_line_2",IF(EB98="horiz_peak_line_3","peak_line_3",IF(EB98="horiz_bottom_line_1","bottom_line_1",IF(EB98="horiz_bottom_line_2","bottom_line_2",IF(EB98="horiz_bottom_line_3","bottom_line_3",""))))))</f>
        <v>bottom_line_2</v>
      </c>
    </row>
    <row r="99" spans="1:135" x14ac:dyDescent="0.55000000000000004">
      <c r="A99" s="24">
        <f>IF('Data Validation'!$K$2&lt;&gt;TRUE,"",'Data Validation'!A401)</f>
        <v>1772151900</v>
      </c>
      <c r="B99" s="24" t="str">
        <f>IF('Data Validation'!$K$2&lt;&gt;TRUE,"",'Data Validation'!C401)</f>
        <v>XAUUSD</v>
      </c>
      <c r="C99" s="24" t="str">
        <f>IF('Data Validation'!$K$2&lt;&gt;TRUE,"",'Data Validation'!E401)</f>
        <v>M5</v>
      </c>
      <c r="D99" s="24">
        <f>IF('Data Validation'!$K$2&lt;&gt;TRUE,"",'Data Validation'!G401)</f>
        <v>5188.1400000000003</v>
      </c>
      <c r="E99">
        <f>IF($C99&lt;&gt;"M5","",Trendlines!E401)</f>
        <v>5199.99</v>
      </c>
      <c r="F99">
        <f>IF($C99&lt;&gt;"M5","",Trendlines!F401)</f>
        <v>5191.5</v>
      </c>
      <c r="G99">
        <f>IF($C99&lt;&gt;"M5","",Trendlines!G401)</f>
        <v>5201.5200000000004</v>
      </c>
      <c r="H99">
        <f>IF($C99&lt;&gt;"M5","",Trendlines!H401)</f>
        <v>5176.97</v>
      </c>
      <c r="I99">
        <f>IF($C99&lt;&gt;"M5","",Trendlines!I401)</f>
        <v>5179.8500000000004</v>
      </c>
      <c r="J99">
        <f>IF($C99&lt;&gt;"M5","",Trendlines!J401)</f>
        <v>5166.59</v>
      </c>
      <c r="K99">
        <v>96</v>
      </c>
      <c r="L99" s="25">
        <f t="shared" si="24"/>
        <v>5.5208333333306809E-3</v>
      </c>
      <c r="M99" s="25">
        <f t="shared" si="25"/>
        <v>-2.6041666666666668E-2</v>
      </c>
      <c r="N99" s="25">
        <f t="shared" si="26"/>
        <v>-1.7499999999993559E-2</v>
      </c>
      <c r="O99" s="25">
        <f t="shared" si="27"/>
        <v>7.5729166666671219E-2</v>
      </c>
      <c r="P99" s="25">
        <f t="shared" si="28"/>
        <v>2.208333333334167E-2</v>
      </c>
      <c r="Q99" s="25">
        <f t="shared" si="29"/>
        <v>3.875000000000265E-2</v>
      </c>
      <c r="S99">
        <f t="shared" si="30"/>
        <v>8.4899999999997817</v>
      </c>
      <c r="T99">
        <f t="shared" si="31"/>
        <v>1.5300000000006548</v>
      </c>
      <c r="U99">
        <f t="shared" si="32"/>
        <v>23.019999999999527</v>
      </c>
      <c r="V99">
        <f t="shared" si="33"/>
        <v>20.139999999999418</v>
      </c>
      <c r="W99">
        <f t="shared" si="34"/>
        <v>33.399999999999636</v>
      </c>
      <c r="X99">
        <f t="shared" si="35"/>
        <v>10.020000000000437</v>
      </c>
      <c r="Y99">
        <f t="shared" si="36"/>
        <v>14.529999999999745</v>
      </c>
      <c r="Z99">
        <f t="shared" si="37"/>
        <v>11.649999999999636</v>
      </c>
      <c r="AA99">
        <f t="shared" si="38"/>
        <v>24.909999999999854</v>
      </c>
      <c r="AB99">
        <f t="shared" si="39"/>
        <v>24.550000000000182</v>
      </c>
      <c r="AC99">
        <f t="shared" si="40"/>
        <v>21.670000000000073</v>
      </c>
      <c r="AD99">
        <f t="shared" si="41"/>
        <v>34.930000000000291</v>
      </c>
      <c r="AE99">
        <f t="shared" si="42"/>
        <v>2.8800000000001091</v>
      </c>
      <c r="AF99">
        <f t="shared" si="43"/>
        <v>10.380000000000109</v>
      </c>
      <c r="AG99">
        <f t="shared" si="44"/>
        <v>13.260000000000218</v>
      </c>
      <c r="AI99">
        <f t="shared" ref="AI99:AW128" si="93">AVERAGE(S$98:S$198)</f>
        <v>10.032970297029694</v>
      </c>
      <c r="AJ99">
        <f t="shared" si="93"/>
        <v>0.65049504950493064</v>
      </c>
      <c r="AK99">
        <f t="shared" si="45"/>
        <v>19.593366336633647</v>
      </c>
      <c r="AL99">
        <f t="shared" si="45"/>
        <v>19.325940594059396</v>
      </c>
      <c r="AM99">
        <f t="shared" si="45"/>
        <v>31.777623762376237</v>
      </c>
      <c r="AN99">
        <f t="shared" si="45"/>
        <v>10.426237623762368</v>
      </c>
      <c r="AO99">
        <f t="shared" si="45"/>
        <v>9.5603960396039547</v>
      </c>
      <c r="AP99">
        <f t="shared" si="45"/>
        <v>9.2929702970297043</v>
      </c>
      <c r="AQ99">
        <f t="shared" si="45"/>
        <v>21.744653465346545</v>
      </c>
      <c r="AR99">
        <f t="shared" si="45"/>
        <v>19.986633663366323</v>
      </c>
      <c r="AS99">
        <f t="shared" si="45"/>
        <v>19.719207920792073</v>
      </c>
      <c r="AT99">
        <f t="shared" si="45"/>
        <v>32.170891089108913</v>
      </c>
      <c r="AU99">
        <f t="shared" si="45"/>
        <v>1.3636633663366384</v>
      </c>
      <c r="AV99">
        <f t="shared" si="45"/>
        <v>12.184257425742588</v>
      </c>
      <c r="AW99">
        <f t="shared" si="45"/>
        <v>12.451683168316839</v>
      </c>
      <c r="AY99">
        <f t="shared" ref="AY99:AY162" si="94">_xlfn.RANK.EQ(AI99,$AI99:$AW99,1)</f>
        <v>5</v>
      </c>
      <c r="AZ99">
        <f t="shared" ref="AZ99:AZ162" si="95">_xlfn.RANK.EQ(AJ99,$AI99:$AW99,1)</f>
        <v>1</v>
      </c>
      <c r="BA99">
        <f t="shared" ref="BA99:BA162" si="96">_xlfn.RANK.EQ(AK99,$AI99:$AW99,1)</f>
        <v>10</v>
      </c>
      <c r="BB99">
        <f t="shared" ref="BB99:BB162" si="97">_xlfn.RANK.EQ(AL99,$AI99:$AW99,1)</f>
        <v>9</v>
      </c>
      <c r="BC99">
        <f t="shared" ref="BC99:BC162" si="98">_xlfn.RANK.EQ(AM99,$AI99:$AW99,1)</f>
        <v>14</v>
      </c>
      <c r="BD99">
        <f t="shared" ref="BD99:BD162" si="99">_xlfn.RANK.EQ(AN99,$AI99:$AW99,1)</f>
        <v>6</v>
      </c>
      <c r="BE99">
        <f t="shared" ref="BE99:BE162" si="100">_xlfn.RANK.EQ(AO99,$AI99:$AW99,1)</f>
        <v>4</v>
      </c>
      <c r="BF99">
        <f t="shared" ref="BF99:BF162" si="101">_xlfn.RANK.EQ(AP99,$AI99:$AW99,1)</f>
        <v>3</v>
      </c>
      <c r="BG99">
        <f t="shared" ref="BG99:BG162" si="102">_xlfn.RANK.EQ(AQ99,$AI99:$AW99,1)</f>
        <v>13</v>
      </c>
      <c r="BH99">
        <f t="shared" ref="BH99:BH162" si="103">_xlfn.RANK.EQ(AR99,$AI99:$AW99,1)</f>
        <v>12</v>
      </c>
      <c r="BI99">
        <f t="shared" ref="BI99:BI162" si="104">_xlfn.RANK.EQ(AS99,$AI99:$AW99,1)</f>
        <v>11</v>
      </c>
      <c r="BJ99">
        <f t="shared" ref="BJ99:BJ162" si="105">_xlfn.RANK.EQ(AT99,$AI99:$AW99,1)</f>
        <v>15</v>
      </c>
      <c r="BK99">
        <f t="shared" ref="BK99:BK162" si="106">_xlfn.RANK.EQ(AU99,$AI99:$AW99,1)</f>
        <v>2</v>
      </c>
      <c r="BL99">
        <f t="shared" ref="BL99:BL162" si="107">_xlfn.RANK.EQ(AV99,$AI99:$AW99,1)</f>
        <v>7</v>
      </c>
      <c r="BM99">
        <f t="shared" ref="BM99:BM162" si="108">_xlfn.RANK.EQ(AW99,$AI99:$AW99,1)</f>
        <v>8</v>
      </c>
      <c r="BO99" t="str">
        <f t="shared" si="48"/>
        <v/>
      </c>
      <c r="BP99" t="str">
        <f t="shared" si="49"/>
        <v/>
      </c>
      <c r="BQ99">
        <f t="shared" si="50"/>
        <v>5199.99</v>
      </c>
      <c r="BR99">
        <f t="shared" si="51"/>
        <v>5201.5200000000004</v>
      </c>
      <c r="BS99" t="str">
        <f t="shared" si="52"/>
        <v/>
      </c>
      <c r="BT99" t="str">
        <f t="shared" si="53"/>
        <v/>
      </c>
      <c r="BU99" t="str">
        <f t="shared" si="54"/>
        <v/>
      </c>
      <c r="BV99" t="str">
        <f t="shared" si="55"/>
        <v/>
      </c>
      <c r="BW99" t="str">
        <f t="shared" si="56"/>
        <v/>
      </c>
      <c r="BX99" t="str">
        <f t="shared" si="57"/>
        <v/>
      </c>
      <c r="BY99" t="str">
        <f t="shared" si="58"/>
        <v/>
      </c>
      <c r="BZ99" t="str">
        <f t="shared" si="59"/>
        <v/>
      </c>
      <c r="CA99" t="str">
        <f t="shared" si="60"/>
        <v/>
      </c>
      <c r="CB99" t="str">
        <f t="shared" si="61"/>
        <v/>
      </c>
      <c r="CC99" t="str">
        <f t="shared" si="62"/>
        <v/>
      </c>
      <c r="CD99" t="str">
        <f t="shared" si="63"/>
        <v/>
      </c>
      <c r="CE99" t="str">
        <f t="shared" si="64"/>
        <v/>
      </c>
      <c r="CF99" t="str">
        <f t="shared" si="65"/>
        <v/>
      </c>
      <c r="CG99" t="str">
        <f t="shared" si="66"/>
        <v/>
      </c>
      <c r="CH99" t="str">
        <f t="shared" si="67"/>
        <v/>
      </c>
      <c r="CI99" t="str">
        <f t="shared" si="68"/>
        <v/>
      </c>
      <c r="CJ99" t="str">
        <f t="shared" si="69"/>
        <v/>
      </c>
      <c r="CK99" t="str">
        <f t="shared" si="70"/>
        <v/>
      </c>
      <c r="CL99" t="str">
        <f t="shared" si="71"/>
        <v/>
      </c>
      <c r="CM99">
        <f t="shared" si="72"/>
        <v>5176.97</v>
      </c>
      <c r="CN99">
        <f t="shared" si="73"/>
        <v>5179.8500000000004</v>
      </c>
      <c r="CO99" t="str">
        <f t="shared" si="74"/>
        <v/>
      </c>
      <c r="CP99" t="str">
        <f t="shared" si="75"/>
        <v/>
      </c>
      <c r="CQ99" t="str">
        <f t="shared" si="76"/>
        <v/>
      </c>
      <c r="CR99" t="str">
        <f t="shared" si="77"/>
        <v/>
      </c>
      <c r="CT99">
        <f t="shared" ref="CT99:CT162" si="109">LARGE(BO99:CR99,1)</f>
        <v>5201.5200000000004</v>
      </c>
      <c r="CU99">
        <f t="shared" ref="CU99:CU162" si="110">LARGE(BO99:CR99,2)</f>
        <v>5199.99</v>
      </c>
      <c r="CV99">
        <f t="shared" ref="CV99:CV162" si="111">LARGE(BO99:CR99,3)</f>
        <v>5179.8500000000004</v>
      </c>
      <c r="CW99">
        <f t="shared" ref="CW99:CW162" si="112">LARGE(BO99:CR99,4)</f>
        <v>5176.97</v>
      </c>
      <c r="CY99">
        <f t="shared" si="78"/>
        <v>-1.7499999999993559E-2</v>
      </c>
      <c r="CZ99">
        <f t="shared" si="79"/>
        <v>5.5208333333306809E-3</v>
      </c>
      <c r="DA99">
        <f t="shared" si="80"/>
        <v>2.208333333334167E-2</v>
      </c>
      <c r="DB99">
        <f t="shared" si="81"/>
        <v>7.5729166666671219E-2</v>
      </c>
      <c r="DD99">
        <f t="shared" si="20"/>
        <v>-1.0025738037596934</v>
      </c>
      <c r="DE99">
        <f t="shared" si="21"/>
        <v>0.31631723568009845</v>
      </c>
      <c r="DF99">
        <f t="shared" si="22"/>
        <v>1.2650761762289242</v>
      </c>
      <c r="DG99">
        <f t="shared" si="23"/>
        <v>4.3306955472413433</v>
      </c>
      <c r="DI99">
        <f t="shared" si="82"/>
        <v>1.9643521651475071</v>
      </c>
      <c r="DK99">
        <f t="shared" ref="DK99:DK162" si="113">ABS(DI99)</f>
        <v>1.9643521651475071</v>
      </c>
      <c r="DL99">
        <f t="shared" ref="DL99:DL162" si="114">DK99*-1</f>
        <v>-1.9643521651475071</v>
      </c>
      <c r="DN99" s="4" t="str">
        <f t="shared" si="83"/>
        <v/>
      </c>
      <c r="DO99" s="4" t="str">
        <f t="shared" si="84"/>
        <v/>
      </c>
      <c r="DP99" s="4" t="str">
        <f t="shared" si="85"/>
        <v/>
      </c>
      <c r="DQ99" s="4" t="str">
        <f t="shared" si="86"/>
        <v>Invalid Slope</v>
      </c>
      <c r="DS99" s="4">
        <f t="shared" si="87"/>
        <v>5201.5200000000004</v>
      </c>
      <c r="DT99" s="4">
        <f t="shared" si="88"/>
        <v>5199.99</v>
      </c>
      <c r="DU99" s="4">
        <f t="shared" si="89"/>
        <v>5179.8500000000004</v>
      </c>
      <c r="DV99" s="4" t="str">
        <f t="shared" si="90"/>
        <v/>
      </c>
      <c r="DX99">
        <f t="shared" ref="DX99:DX127" si="115">MAX(DS99:DV99)</f>
        <v>5201.5200000000004</v>
      </c>
      <c r="DY99">
        <f t="shared" ref="DY99:DY127" si="116">MIN(DS99:DV99)</f>
        <v>5179.8500000000004</v>
      </c>
      <c r="EA99" t="str">
        <f t="shared" si="91"/>
        <v>horiz_peak_line_3</v>
      </c>
      <c r="EB99" t="str">
        <f t="shared" si="92"/>
        <v>horiz_bottom_line_2</v>
      </c>
      <c r="ED99" t="str">
        <f t="shared" ref="ED99:ED162" si="117">IF(EA99="horiz_peak_line_1","peak_line_1",IF(EA99="horiz_peak_line_2","peak_line_2",IF(EA99="horiz_peak_line_3","peak_line_3",IF(EA99="horiz_bottom_line_1","bottom_line_1",IF(EA99="horiz_bottom_line_2","bottom_line_2",IF(EA99="horiz_bottom_line_3","bottom_line_3",""))))))</f>
        <v>peak_line_3</v>
      </c>
      <c r="EE99" t="str">
        <f t="shared" ref="EE99:EE162" si="118">IF(EB99="horiz_peak_line_1","peak_line_1",IF(EB99="horiz_peak_line_2","peak_line_2",IF(EB99="horiz_peak_line_3","peak_line_3",IF(EB99="horiz_bottom_line_1","bottom_line_1",IF(EB99="horiz_bottom_line_2","bottom_line_2",IF(EB99="horiz_bottom_line_3","bottom_line_3",""))))))</f>
        <v>bottom_line_2</v>
      </c>
    </row>
    <row r="100" spans="1:135" x14ac:dyDescent="0.55000000000000004">
      <c r="A100" s="24">
        <f>IF('Data Validation'!$K$2&lt;&gt;TRUE,"",'Data Validation'!A402)</f>
        <v>1772152200</v>
      </c>
      <c r="B100" s="24" t="str">
        <f>IF('Data Validation'!$K$2&lt;&gt;TRUE,"",'Data Validation'!C402)</f>
        <v>XAUUSD</v>
      </c>
      <c r="C100" s="24" t="str">
        <f>IF('Data Validation'!$K$2&lt;&gt;TRUE,"",'Data Validation'!E402)</f>
        <v>M5</v>
      </c>
      <c r="D100" s="24">
        <f>IF('Data Validation'!$K$2&lt;&gt;TRUE,"",'Data Validation'!G402)</f>
        <v>5182.22</v>
      </c>
      <c r="E100">
        <f>IF($C100&lt;&gt;"M5","",Trendlines!E402)</f>
        <v>5200</v>
      </c>
      <c r="F100">
        <f>IF($C100&lt;&gt;"M5","",Trendlines!F402)</f>
        <v>5191.4799999999996</v>
      </c>
      <c r="G100">
        <f>IF($C100&lt;&gt;"M5","",Trendlines!G402)</f>
        <v>5201.5</v>
      </c>
      <c r="H100">
        <f>IF($C100&lt;&gt;"M5","",Trendlines!H402)</f>
        <v>5177.04</v>
      </c>
      <c r="I100">
        <f>IF($C100&lt;&gt;"M5","",Trendlines!I402)</f>
        <v>5179.88</v>
      </c>
      <c r="J100">
        <f>IF($C100&lt;&gt;"M5","",Trendlines!J402)</f>
        <v>5166.63</v>
      </c>
      <c r="K100">
        <v>96</v>
      </c>
      <c r="L100" s="25">
        <f t="shared" si="24"/>
        <v>5.6249999999996208E-3</v>
      </c>
      <c r="M100" s="25">
        <f t="shared" si="25"/>
        <v>-2.5937500000007201E-2</v>
      </c>
      <c r="N100" s="25">
        <f t="shared" si="26"/>
        <v>-1.7604166666662497E-2</v>
      </c>
      <c r="O100" s="25">
        <f t="shared" si="27"/>
        <v>7.5625000000002274E-2</v>
      </c>
      <c r="P100" s="25">
        <f t="shared" si="28"/>
        <v>2.2187500000001137E-2</v>
      </c>
      <c r="Q100" s="25">
        <f t="shared" si="29"/>
        <v>3.875000000000265E-2</v>
      </c>
      <c r="S100">
        <f t="shared" si="30"/>
        <v>8.5200000000004366</v>
      </c>
      <c r="T100">
        <f t="shared" si="31"/>
        <v>1.5</v>
      </c>
      <c r="U100">
        <f t="shared" si="32"/>
        <v>22.960000000000036</v>
      </c>
      <c r="V100">
        <f t="shared" si="33"/>
        <v>20.119999999999891</v>
      </c>
      <c r="W100">
        <f t="shared" si="34"/>
        <v>33.369999999999891</v>
      </c>
      <c r="X100">
        <f t="shared" si="35"/>
        <v>10.020000000000437</v>
      </c>
      <c r="Y100">
        <f t="shared" si="36"/>
        <v>14.4399999999996</v>
      </c>
      <c r="Z100">
        <f t="shared" si="37"/>
        <v>11.599999999999454</v>
      </c>
      <c r="AA100">
        <f t="shared" si="38"/>
        <v>24.849999999999454</v>
      </c>
      <c r="AB100">
        <f t="shared" si="39"/>
        <v>24.460000000000036</v>
      </c>
      <c r="AC100">
        <f t="shared" si="40"/>
        <v>21.619999999999891</v>
      </c>
      <c r="AD100">
        <f t="shared" si="41"/>
        <v>34.869999999999891</v>
      </c>
      <c r="AE100">
        <f t="shared" si="42"/>
        <v>2.8400000000001455</v>
      </c>
      <c r="AF100">
        <f t="shared" si="43"/>
        <v>10.409999999999854</v>
      </c>
      <c r="AG100">
        <f t="shared" si="44"/>
        <v>13.25</v>
      </c>
      <c r="AI100">
        <f t="shared" si="93"/>
        <v>10.032970297029694</v>
      </c>
      <c r="AJ100">
        <f t="shared" si="93"/>
        <v>0.65049504950493064</v>
      </c>
      <c r="AK100">
        <f t="shared" si="45"/>
        <v>19.593366336633647</v>
      </c>
      <c r="AL100">
        <f t="shared" si="45"/>
        <v>19.325940594059396</v>
      </c>
      <c r="AM100">
        <f t="shared" si="45"/>
        <v>31.777623762376237</v>
      </c>
      <c r="AN100">
        <f t="shared" si="45"/>
        <v>10.426237623762368</v>
      </c>
      <c r="AO100">
        <f t="shared" si="45"/>
        <v>9.5603960396039547</v>
      </c>
      <c r="AP100">
        <f t="shared" si="45"/>
        <v>9.2929702970297043</v>
      </c>
      <c r="AQ100">
        <f t="shared" si="45"/>
        <v>21.744653465346545</v>
      </c>
      <c r="AR100">
        <f t="shared" si="45"/>
        <v>19.986633663366323</v>
      </c>
      <c r="AS100">
        <f t="shared" si="45"/>
        <v>19.719207920792073</v>
      </c>
      <c r="AT100">
        <f t="shared" si="45"/>
        <v>32.170891089108913</v>
      </c>
      <c r="AU100">
        <f t="shared" si="45"/>
        <v>1.3636633663366384</v>
      </c>
      <c r="AV100">
        <f t="shared" si="45"/>
        <v>12.184257425742588</v>
      </c>
      <c r="AW100">
        <f t="shared" si="45"/>
        <v>12.451683168316839</v>
      </c>
      <c r="AY100">
        <f t="shared" si="94"/>
        <v>5</v>
      </c>
      <c r="AZ100">
        <f t="shared" si="95"/>
        <v>1</v>
      </c>
      <c r="BA100">
        <f t="shared" si="96"/>
        <v>10</v>
      </c>
      <c r="BB100">
        <f t="shared" si="97"/>
        <v>9</v>
      </c>
      <c r="BC100">
        <f t="shared" si="98"/>
        <v>14</v>
      </c>
      <c r="BD100">
        <f t="shared" si="99"/>
        <v>6</v>
      </c>
      <c r="BE100">
        <f t="shared" si="100"/>
        <v>4</v>
      </c>
      <c r="BF100">
        <f t="shared" si="101"/>
        <v>3</v>
      </c>
      <c r="BG100">
        <f t="shared" si="102"/>
        <v>13</v>
      </c>
      <c r="BH100">
        <f t="shared" si="103"/>
        <v>12</v>
      </c>
      <c r="BI100">
        <f t="shared" si="104"/>
        <v>11</v>
      </c>
      <c r="BJ100">
        <f t="shared" si="105"/>
        <v>15</v>
      </c>
      <c r="BK100">
        <f t="shared" si="106"/>
        <v>2</v>
      </c>
      <c r="BL100">
        <f t="shared" si="107"/>
        <v>7</v>
      </c>
      <c r="BM100">
        <f t="shared" si="108"/>
        <v>8</v>
      </c>
      <c r="BO100" t="str">
        <f t="shared" si="48"/>
        <v/>
      </c>
      <c r="BP100" t="str">
        <f t="shared" si="49"/>
        <v/>
      </c>
      <c r="BQ100">
        <f t="shared" si="50"/>
        <v>5200</v>
      </c>
      <c r="BR100">
        <f t="shared" si="51"/>
        <v>5201.5</v>
      </c>
      <c r="BS100" t="str">
        <f t="shared" si="52"/>
        <v/>
      </c>
      <c r="BT100" t="str">
        <f t="shared" si="53"/>
        <v/>
      </c>
      <c r="BU100" t="str">
        <f t="shared" si="54"/>
        <v/>
      </c>
      <c r="BV100" t="str">
        <f t="shared" si="55"/>
        <v/>
      </c>
      <c r="BW100" t="str">
        <f t="shared" si="56"/>
        <v/>
      </c>
      <c r="BX100" t="str">
        <f t="shared" si="57"/>
        <v/>
      </c>
      <c r="BY100" t="str">
        <f t="shared" si="58"/>
        <v/>
      </c>
      <c r="BZ100" t="str">
        <f t="shared" si="59"/>
        <v/>
      </c>
      <c r="CA100" t="str">
        <f t="shared" si="60"/>
        <v/>
      </c>
      <c r="CB100" t="str">
        <f t="shared" si="61"/>
        <v/>
      </c>
      <c r="CC100" t="str">
        <f t="shared" si="62"/>
        <v/>
      </c>
      <c r="CD100" t="str">
        <f t="shared" si="63"/>
        <v/>
      </c>
      <c r="CE100" t="str">
        <f t="shared" si="64"/>
        <v/>
      </c>
      <c r="CF100" t="str">
        <f t="shared" si="65"/>
        <v/>
      </c>
      <c r="CG100" t="str">
        <f t="shared" si="66"/>
        <v/>
      </c>
      <c r="CH100" t="str">
        <f t="shared" si="67"/>
        <v/>
      </c>
      <c r="CI100" t="str">
        <f t="shared" si="68"/>
        <v/>
      </c>
      <c r="CJ100" t="str">
        <f t="shared" si="69"/>
        <v/>
      </c>
      <c r="CK100" t="str">
        <f t="shared" si="70"/>
        <v/>
      </c>
      <c r="CL100" t="str">
        <f t="shared" si="71"/>
        <v/>
      </c>
      <c r="CM100">
        <f t="shared" si="72"/>
        <v>5177.04</v>
      </c>
      <c r="CN100">
        <f t="shared" si="73"/>
        <v>5179.88</v>
      </c>
      <c r="CO100" t="str">
        <f t="shared" si="74"/>
        <v/>
      </c>
      <c r="CP100" t="str">
        <f t="shared" si="75"/>
        <v/>
      </c>
      <c r="CQ100" t="str">
        <f t="shared" si="76"/>
        <v/>
      </c>
      <c r="CR100" t="str">
        <f t="shared" si="77"/>
        <v/>
      </c>
      <c r="CT100">
        <f t="shared" si="109"/>
        <v>5201.5</v>
      </c>
      <c r="CU100">
        <f t="shared" si="110"/>
        <v>5200</v>
      </c>
      <c r="CV100">
        <f t="shared" si="111"/>
        <v>5179.88</v>
      </c>
      <c r="CW100">
        <f t="shared" si="112"/>
        <v>5177.04</v>
      </c>
      <c r="CY100">
        <f t="shared" si="78"/>
        <v>-1.7604166666662497E-2</v>
      </c>
      <c r="CZ100">
        <f t="shared" si="79"/>
        <v>5.6249999999996208E-3</v>
      </c>
      <c r="DA100">
        <f t="shared" si="80"/>
        <v>2.2187500000001137E-2</v>
      </c>
      <c r="DB100">
        <f t="shared" si="81"/>
        <v>7.5625000000002274E-2</v>
      </c>
      <c r="DD100">
        <f t="shared" si="20"/>
        <v>-1.0085402759956923</v>
      </c>
      <c r="DE100">
        <f t="shared" si="21"/>
        <v>0.32228536068633229</v>
      </c>
      <c r="DF100">
        <f t="shared" si="22"/>
        <v>1.2710415636883856</v>
      </c>
      <c r="DG100">
        <f t="shared" si="23"/>
        <v>4.3247612228804009</v>
      </c>
      <c r="DI100">
        <f t="shared" si="82"/>
        <v>1.9630469020456818</v>
      </c>
      <c r="DK100">
        <f t="shared" si="113"/>
        <v>1.9630469020456818</v>
      </c>
      <c r="DL100">
        <f t="shared" si="114"/>
        <v>-1.9630469020456818</v>
      </c>
      <c r="DN100" s="4" t="str">
        <f t="shared" si="83"/>
        <v/>
      </c>
      <c r="DO100" s="4" t="str">
        <f t="shared" si="84"/>
        <v/>
      </c>
      <c r="DP100" s="4" t="str">
        <f t="shared" si="85"/>
        <v/>
      </c>
      <c r="DQ100" s="4" t="str">
        <f t="shared" si="86"/>
        <v>Invalid Slope</v>
      </c>
      <c r="DS100" s="4">
        <f t="shared" si="87"/>
        <v>5201.5</v>
      </c>
      <c r="DT100" s="4">
        <f t="shared" si="88"/>
        <v>5200</v>
      </c>
      <c r="DU100" s="4">
        <f t="shared" si="89"/>
        <v>5179.88</v>
      </c>
      <c r="DV100" s="4" t="str">
        <f t="shared" si="90"/>
        <v/>
      </c>
      <c r="DX100">
        <f t="shared" si="115"/>
        <v>5201.5</v>
      </c>
      <c r="DY100">
        <f t="shared" si="116"/>
        <v>5179.88</v>
      </c>
      <c r="EA100" t="str">
        <f t="shared" si="91"/>
        <v>horiz_peak_line_3</v>
      </c>
      <c r="EB100" t="str">
        <f t="shared" si="92"/>
        <v>horiz_bottom_line_2</v>
      </c>
      <c r="ED100" t="str">
        <f t="shared" si="117"/>
        <v>peak_line_3</v>
      </c>
      <c r="EE100" t="str">
        <f t="shared" si="118"/>
        <v>bottom_line_2</v>
      </c>
    </row>
    <row r="101" spans="1:135" x14ac:dyDescent="0.55000000000000004">
      <c r="A101" s="24">
        <f>IF('Data Validation'!$K$2&lt;&gt;TRUE,"",'Data Validation'!A403)</f>
        <v>1772152500</v>
      </c>
      <c r="B101" s="24" t="str">
        <f>IF('Data Validation'!$K$2&lt;&gt;TRUE,"",'Data Validation'!C403)</f>
        <v>XAUUSD</v>
      </c>
      <c r="C101" s="24" t="str">
        <f>IF('Data Validation'!$K$2&lt;&gt;TRUE,"",'Data Validation'!E403)</f>
        <v>M5</v>
      </c>
      <c r="D101" s="24">
        <f>IF('Data Validation'!$K$2&lt;&gt;TRUE,"",'Data Validation'!G403)</f>
        <v>5174.71</v>
      </c>
      <c r="E101">
        <f>IF($C101&lt;&gt;"M5","",Trendlines!E403)</f>
        <v>5200</v>
      </c>
      <c r="F101">
        <f>IF($C101&lt;&gt;"M5","",Trendlines!F403)</f>
        <v>5191.45</v>
      </c>
      <c r="G101">
        <f>IF($C101&lt;&gt;"M5","",Trendlines!G403)</f>
        <v>5201.4799999999996</v>
      </c>
      <c r="H101">
        <f>IF($C101&lt;&gt;"M5","",Trendlines!H403)</f>
        <v>5177.12</v>
      </c>
      <c r="I101">
        <f>IF($C101&lt;&gt;"M5","",Trendlines!I403)</f>
        <v>5179.8999999999996</v>
      </c>
      <c r="J101">
        <f>IF($C101&lt;&gt;"M5","",Trendlines!J403)</f>
        <v>5166.67</v>
      </c>
      <c r="K101">
        <v>96</v>
      </c>
      <c r="L101" s="25">
        <f t="shared" si="24"/>
        <v>5.5208333333306809E-3</v>
      </c>
      <c r="M101" s="25">
        <f t="shared" si="25"/>
        <v>-2.6041666666666668E-2</v>
      </c>
      <c r="N101" s="25">
        <f t="shared" si="26"/>
        <v>-1.7604166666671972E-2</v>
      </c>
      <c r="O101" s="25">
        <f t="shared" si="27"/>
        <v>7.5625000000002274E-2</v>
      </c>
      <c r="P101" s="25">
        <f t="shared" si="28"/>
        <v>2.2187499999991662E-2</v>
      </c>
      <c r="Q101" s="25">
        <f t="shared" si="29"/>
        <v>3.875000000000265E-2</v>
      </c>
      <c r="S101">
        <f t="shared" si="30"/>
        <v>8.5500000000001819</v>
      </c>
      <c r="T101">
        <f t="shared" si="31"/>
        <v>1.4799999999995634</v>
      </c>
      <c r="U101">
        <f t="shared" si="32"/>
        <v>22.880000000000109</v>
      </c>
      <c r="V101">
        <f t="shared" si="33"/>
        <v>20.100000000000364</v>
      </c>
      <c r="W101">
        <f t="shared" si="34"/>
        <v>33.329999999999927</v>
      </c>
      <c r="X101">
        <f t="shared" si="35"/>
        <v>10.029999999999745</v>
      </c>
      <c r="Y101">
        <f t="shared" si="36"/>
        <v>14.329999999999927</v>
      </c>
      <c r="Z101">
        <f t="shared" si="37"/>
        <v>11.550000000000182</v>
      </c>
      <c r="AA101">
        <f t="shared" si="38"/>
        <v>24.779999999999745</v>
      </c>
      <c r="AB101">
        <f t="shared" si="39"/>
        <v>24.359999999999673</v>
      </c>
      <c r="AC101">
        <f t="shared" si="40"/>
        <v>21.579999999999927</v>
      </c>
      <c r="AD101">
        <f t="shared" si="41"/>
        <v>34.809999999999491</v>
      </c>
      <c r="AE101">
        <f t="shared" si="42"/>
        <v>2.7799999999997453</v>
      </c>
      <c r="AF101">
        <f t="shared" si="43"/>
        <v>10.449999999999818</v>
      </c>
      <c r="AG101">
        <f t="shared" si="44"/>
        <v>13.229999999999563</v>
      </c>
      <c r="AI101">
        <f t="shared" si="93"/>
        <v>10.032970297029694</v>
      </c>
      <c r="AJ101">
        <f t="shared" si="93"/>
        <v>0.65049504950493064</v>
      </c>
      <c r="AK101">
        <f t="shared" si="45"/>
        <v>19.593366336633647</v>
      </c>
      <c r="AL101">
        <f t="shared" si="45"/>
        <v>19.325940594059396</v>
      </c>
      <c r="AM101">
        <f t="shared" si="45"/>
        <v>31.777623762376237</v>
      </c>
      <c r="AN101">
        <f t="shared" si="45"/>
        <v>10.426237623762368</v>
      </c>
      <c r="AO101">
        <f t="shared" si="45"/>
        <v>9.5603960396039547</v>
      </c>
      <c r="AP101">
        <f t="shared" si="45"/>
        <v>9.2929702970297043</v>
      </c>
      <c r="AQ101">
        <f t="shared" si="45"/>
        <v>21.744653465346545</v>
      </c>
      <c r="AR101">
        <f t="shared" si="45"/>
        <v>19.986633663366323</v>
      </c>
      <c r="AS101">
        <f t="shared" si="45"/>
        <v>19.719207920792073</v>
      </c>
      <c r="AT101">
        <f t="shared" si="45"/>
        <v>32.170891089108913</v>
      </c>
      <c r="AU101">
        <f t="shared" si="45"/>
        <v>1.3636633663366384</v>
      </c>
      <c r="AV101">
        <f t="shared" si="45"/>
        <v>12.184257425742588</v>
      </c>
      <c r="AW101">
        <f t="shared" si="45"/>
        <v>12.451683168316839</v>
      </c>
      <c r="AY101">
        <f t="shared" si="94"/>
        <v>5</v>
      </c>
      <c r="AZ101">
        <f t="shared" si="95"/>
        <v>1</v>
      </c>
      <c r="BA101">
        <f t="shared" si="96"/>
        <v>10</v>
      </c>
      <c r="BB101">
        <f t="shared" si="97"/>
        <v>9</v>
      </c>
      <c r="BC101">
        <f t="shared" si="98"/>
        <v>14</v>
      </c>
      <c r="BD101">
        <f t="shared" si="99"/>
        <v>6</v>
      </c>
      <c r="BE101">
        <f t="shared" si="100"/>
        <v>4</v>
      </c>
      <c r="BF101">
        <f t="shared" si="101"/>
        <v>3</v>
      </c>
      <c r="BG101">
        <f t="shared" si="102"/>
        <v>13</v>
      </c>
      <c r="BH101">
        <f t="shared" si="103"/>
        <v>12</v>
      </c>
      <c r="BI101">
        <f t="shared" si="104"/>
        <v>11</v>
      </c>
      <c r="BJ101">
        <f t="shared" si="105"/>
        <v>15</v>
      </c>
      <c r="BK101">
        <f t="shared" si="106"/>
        <v>2</v>
      </c>
      <c r="BL101">
        <f t="shared" si="107"/>
        <v>7</v>
      </c>
      <c r="BM101">
        <f t="shared" si="108"/>
        <v>8</v>
      </c>
      <c r="BO101" t="str">
        <f t="shared" si="48"/>
        <v/>
      </c>
      <c r="BP101" t="str">
        <f t="shared" si="49"/>
        <v/>
      </c>
      <c r="BQ101">
        <f t="shared" si="50"/>
        <v>5200</v>
      </c>
      <c r="BR101">
        <f t="shared" si="51"/>
        <v>5201.4799999999996</v>
      </c>
      <c r="BS101" t="str">
        <f t="shared" si="52"/>
        <v/>
      </c>
      <c r="BT101" t="str">
        <f t="shared" si="53"/>
        <v/>
      </c>
      <c r="BU101" t="str">
        <f t="shared" si="54"/>
        <v/>
      </c>
      <c r="BV101" t="str">
        <f t="shared" si="55"/>
        <v/>
      </c>
      <c r="BW101" t="str">
        <f t="shared" si="56"/>
        <v/>
      </c>
      <c r="BX101" t="str">
        <f t="shared" si="57"/>
        <v/>
      </c>
      <c r="BY101" t="str">
        <f t="shared" si="58"/>
        <v/>
      </c>
      <c r="BZ101" t="str">
        <f t="shared" si="59"/>
        <v/>
      </c>
      <c r="CA101" t="str">
        <f t="shared" si="60"/>
        <v/>
      </c>
      <c r="CB101" t="str">
        <f t="shared" si="61"/>
        <v/>
      </c>
      <c r="CC101" t="str">
        <f t="shared" si="62"/>
        <v/>
      </c>
      <c r="CD101" t="str">
        <f t="shared" si="63"/>
        <v/>
      </c>
      <c r="CE101" t="str">
        <f t="shared" si="64"/>
        <v/>
      </c>
      <c r="CF101" t="str">
        <f t="shared" si="65"/>
        <v/>
      </c>
      <c r="CG101" t="str">
        <f t="shared" si="66"/>
        <v/>
      </c>
      <c r="CH101" t="str">
        <f t="shared" si="67"/>
        <v/>
      </c>
      <c r="CI101" t="str">
        <f t="shared" si="68"/>
        <v/>
      </c>
      <c r="CJ101" t="str">
        <f t="shared" si="69"/>
        <v/>
      </c>
      <c r="CK101" t="str">
        <f t="shared" si="70"/>
        <v/>
      </c>
      <c r="CL101" t="str">
        <f t="shared" si="71"/>
        <v/>
      </c>
      <c r="CM101">
        <f t="shared" si="72"/>
        <v>5177.12</v>
      </c>
      <c r="CN101">
        <f t="shared" si="73"/>
        <v>5179.8999999999996</v>
      </c>
      <c r="CO101" t="str">
        <f t="shared" si="74"/>
        <v/>
      </c>
      <c r="CP101" t="str">
        <f t="shared" si="75"/>
        <v/>
      </c>
      <c r="CQ101" t="str">
        <f t="shared" si="76"/>
        <v/>
      </c>
      <c r="CR101" t="str">
        <f t="shared" si="77"/>
        <v/>
      </c>
      <c r="CT101">
        <f t="shared" si="109"/>
        <v>5201.4799999999996</v>
      </c>
      <c r="CU101">
        <f t="shared" si="110"/>
        <v>5200</v>
      </c>
      <c r="CV101">
        <f t="shared" si="111"/>
        <v>5179.8999999999996</v>
      </c>
      <c r="CW101">
        <f t="shared" si="112"/>
        <v>5177.12</v>
      </c>
      <c r="CY101">
        <f t="shared" si="78"/>
        <v>-1.7604166666671972E-2</v>
      </c>
      <c r="CZ101">
        <f t="shared" si="79"/>
        <v>5.5208333333306809E-3</v>
      </c>
      <c r="DA101">
        <f t="shared" si="80"/>
        <v>2.2187499999991662E-2</v>
      </c>
      <c r="DB101">
        <f t="shared" si="81"/>
        <v>7.5625000000002274E-2</v>
      </c>
      <c r="DD101">
        <f t="shared" si="20"/>
        <v>-1.0085402759962352</v>
      </c>
      <c r="DE101">
        <f t="shared" si="21"/>
        <v>0.31631723568009845</v>
      </c>
      <c r="DF101">
        <f t="shared" si="22"/>
        <v>1.2710415636878429</v>
      </c>
      <c r="DG101">
        <f t="shared" si="23"/>
        <v>4.3247612228804009</v>
      </c>
      <c r="DI101">
        <f t="shared" si="82"/>
        <v>1.9637364125235475</v>
      </c>
      <c r="DK101">
        <f t="shared" si="113"/>
        <v>1.9637364125235475</v>
      </c>
      <c r="DL101">
        <f t="shared" si="114"/>
        <v>-1.9637364125235475</v>
      </c>
      <c r="DN101" s="4" t="str">
        <f t="shared" si="83"/>
        <v/>
      </c>
      <c r="DO101" s="4" t="str">
        <f t="shared" si="84"/>
        <v/>
      </c>
      <c r="DP101" s="4" t="str">
        <f t="shared" si="85"/>
        <v/>
      </c>
      <c r="DQ101" s="4" t="str">
        <f t="shared" si="86"/>
        <v>Invalid Slope</v>
      </c>
      <c r="DS101" s="4">
        <f t="shared" si="87"/>
        <v>5201.4799999999996</v>
      </c>
      <c r="DT101" s="4">
        <f t="shared" si="88"/>
        <v>5200</v>
      </c>
      <c r="DU101" s="4">
        <f t="shared" si="89"/>
        <v>5179.8999999999996</v>
      </c>
      <c r="DV101" s="4" t="str">
        <f t="shared" si="90"/>
        <v/>
      </c>
      <c r="DX101">
        <f t="shared" si="115"/>
        <v>5201.4799999999996</v>
      </c>
      <c r="DY101">
        <f t="shared" si="116"/>
        <v>5179.8999999999996</v>
      </c>
      <c r="EA101" t="str">
        <f t="shared" si="91"/>
        <v>horiz_peak_line_3</v>
      </c>
      <c r="EB101" t="str">
        <f t="shared" si="92"/>
        <v>horiz_bottom_line_2</v>
      </c>
      <c r="ED101" t="str">
        <f t="shared" si="117"/>
        <v>peak_line_3</v>
      </c>
      <c r="EE101" t="str">
        <f t="shared" si="118"/>
        <v>bottom_line_2</v>
      </c>
    </row>
    <row r="102" spans="1:135" x14ac:dyDescent="0.55000000000000004">
      <c r="A102" s="24">
        <f>IF('Data Validation'!$K$2&lt;&gt;TRUE,"",'Data Validation'!A404)</f>
        <v>1772152800</v>
      </c>
      <c r="B102" s="24" t="str">
        <f>IF('Data Validation'!$K$2&lt;&gt;TRUE,"",'Data Validation'!C404)</f>
        <v>XAUUSD</v>
      </c>
      <c r="C102" s="24" t="str">
        <f>IF('Data Validation'!$K$2&lt;&gt;TRUE,"",'Data Validation'!E404)</f>
        <v>M5</v>
      </c>
      <c r="D102" s="24">
        <f>IF('Data Validation'!$K$2&lt;&gt;TRUE,"",'Data Validation'!G404)</f>
        <v>5176.2</v>
      </c>
      <c r="E102">
        <f>IF($C102&lt;&gt;"M5","",Trendlines!E404)</f>
        <v>5200.01</v>
      </c>
      <c r="F102">
        <f>IF($C102&lt;&gt;"M5","",Trendlines!F404)</f>
        <v>5191.43</v>
      </c>
      <c r="G102">
        <f>IF($C102&lt;&gt;"M5","",Trendlines!G404)</f>
        <v>5201.47</v>
      </c>
      <c r="H102">
        <f>IF($C102&lt;&gt;"M5","",Trendlines!H404)</f>
        <v>5177.1899999999996</v>
      </c>
      <c r="I102">
        <f>IF($C102&lt;&gt;"M5","",Trendlines!I404)</f>
        <v>5179.92</v>
      </c>
      <c r="J102">
        <f>IF($C102&lt;&gt;"M5","",Trendlines!J404)</f>
        <v>5166.71</v>
      </c>
      <c r="K102">
        <v>96</v>
      </c>
      <c r="L102" s="25">
        <f t="shared" si="24"/>
        <v>5.6249999999996208E-3</v>
      </c>
      <c r="M102" s="25">
        <f t="shared" si="25"/>
        <v>-2.5937499999997726E-2</v>
      </c>
      <c r="N102" s="25">
        <f t="shared" si="26"/>
        <v>-1.7499999999993559E-2</v>
      </c>
      <c r="O102" s="25">
        <f t="shared" si="27"/>
        <v>7.5624999999992795E-2</v>
      </c>
      <c r="P102" s="25">
        <f t="shared" si="28"/>
        <v>2.2187500000001137E-2</v>
      </c>
      <c r="Q102" s="25">
        <f t="shared" si="29"/>
        <v>3.875000000000265E-2</v>
      </c>
      <c r="S102">
        <f t="shared" si="30"/>
        <v>8.5799999999999272</v>
      </c>
      <c r="T102">
        <f t="shared" si="31"/>
        <v>1.4600000000000364</v>
      </c>
      <c r="U102">
        <f t="shared" si="32"/>
        <v>22.820000000000618</v>
      </c>
      <c r="V102">
        <f t="shared" si="33"/>
        <v>20.090000000000146</v>
      </c>
      <c r="W102">
        <f t="shared" si="34"/>
        <v>33.300000000000182</v>
      </c>
      <c r="X102">
        <f t="shared" si="35"/>
        <v>10.039999999999964</v>
      </c>
      <c r="Y102">
        <f t="shared" si="36"/>
        <v>14.240000000000691</v>
      </c>
      <c r="Z102">
        <f t="shared" si="37"/>
        <v>11.510000000000218</v>
      </c>
      <c r="AA102">
        <f t="shared" si="38"/>
        <v>24.720000000000255</v>
      </c>
      <c r="AB102">
        <f t="shared" si="39"/>
        <v>24.280000000000655</v>
      </c>
      <c r="AC102">
        <f t="shared" si="40"/>
        <v>21.550000000000182</v>
      </c>
      <c r="AD102">
        <f t="shared" si="41"/>
        <v>34.760000000000218</v>
      </c>
      <c r="AE102">
        <f t="shared" si="42"/>
        <v>2.7300000000004729</v>
      </c>
      <c r="AF102">
        <f t="shared" si="43"/>
        <v>10.479999999999563</v>
      </c>
      <c r="AG102">
        <f t="shared" si="44"/>
        <v>13.210000000000036</v>
      </c>
      <c r="AI102">
        <f t="shared" si="93"/>
        <v>10.032970297029694</v>
      </c>
      <c r="AJ102">
        <f t="shared" si="93"/>
        <v>0.65049504950493064</v>
      </c>
      <c r="AK102">
        <f t="shared" si="45"/>
        <v>19.593366336633647</v>
      </c>
      <c r="AL102">
        <f t="shared" si="45"/>
        <v>19.325940594059396</v>
      </c>
      <c r="AM102">
        <f t="shared" si="45"/>
        <v>31.777623762376237</v>
      </c>
      <c r="AN102">
        <f t="shared" si="45"/>
        <v>10.426237623762368</v>
      </c>
      <c r="AO102">
        <f t="shared" si="45"/>
        <v>9.5603960396039547</v>
      </c>
      <c r="AP102">
        <f t="shared" si="45"/>
        <v>9.2929702970297043</v>
      </c>
      <c r="AQ102">
        <f t="shared" si="45"/>
        <v>21.744653465346545</v>
      </c>
      <c r="AR102">
        <f t="shared" si="45"/>
        <v>19.986633663366323</v>
      </c>
      <c r="AS102">
        <f t="shared" si="45"/>
        <v>19.719207920792073</v>
      </c>
      <c r="AT102">
        <f t="shared" si="45"/>
        <v>32.170891089108913</v>
      </c>
      <c r="AU102">
        <f t="shared" si="45"/>
        <v>1.3636633663366384</v>
      </c>
      <c r="AV102">
        <f t="shared" si="45"/>
        <v>12.184257425742588</v>
      </c>
      <c r="AW102">
        <f t="shared" si="45"/>
        <v>12.451683168316839</v>
      </c>
      <c r="AY102">
        <f t="shared" si="94"/>
        <v>5</v>
      </c>
      <c r="AZ102">
        <f t="shared" si="95"/>
        <v>1</v>
      </c>
      <c r="BA102">
        <f t="shared" si="96"/>
        <v>10</v>
      </c>
      <c r="BB102">
        <f t="shared" si="97"/>
        <v>9</v>
      </c>
      <c r="BC102">
        <f t="shared" si="98"/>
        <v>14</v>
      </c>
      <c r="BD102">
        <f t="shared" si="99"/>
        <v>6</v>
      </c>
      <c r="BE102">
        <f t="shared" si="100"/>
        <v>4</v>
      </c>
      <c r="BF102">
        <f t="shared" si="101"/>
        <v>3</v>
      </c>
      <c r="BG102">
        <f t="shared" si="102"/>
        <v>13</v>
      </c>
      <c r="BH102">
        <f t="shared" si="103"/>
        <v>12</v>
      </c>
      <c r="BI102">
        <f t="shared" si="104"/>
        <v>11</v>
      </c>
      <c r="BJ102">
        <f t="shared" si="105"/>
        <v>15</v>
      </c>
      <c r="BK102">
        <f t="shared" si="106"/>
        <v>2</v>
      </c>
      <c r="BL102">
        <f t="shared" si="107"/>
        <v>7</v>
      </c>
      <c r="BM102">
        <f t="shared" si="108"/>
        <v>8</v>
      </c>
      <c r="BO102" t="str">
        <f t="shared" si="48"/>
        <v/>
      </c>
      <c r="BP102" t="str">
        <f t="shared" si="49"/>
        <v/>
      </c>
      <c r="BQ102">
        <f t="shared" si="50"/>
        <v>5200.01</v>
      </c>
      <c r="BR102">
        <f t="shared" si="51"/>
        <v>5201.47</v>
      </c>
      <c r="BS102" t="str">
        <f t="shared" si="52"/>
        <v/>
      </c>
      <c r="BT102" t="str">
        <f t="shared" si="53"/>
        <v/>
      </c>
      <c r="BU102" t="str">
        <f t="shared" si="54"/>
        <v/>
      </c>
      <c r="BV102" t="str">
        <f t="shared" si="55"/>
        <v/>
      </c>
      <c r="BW102" t="str">
        <f t="shared" si="56"/>
        <v/>
      </c>
      <c r="BX102" t="str">
        <f t="shared" si="57"/>
        <v/>
      </c>
      <c r="BY102" t="str">
        <f t="shared" si="58"/>
        <v/>
      </c>
      <c r="BZ102" t="str">
        <f t="shared" si="59"/>
        <v/>
      </c>
      <c r="CA102" t="str">
        <f t="shared" si="60"/>
        <v/>
      </c>
      <c r="CB102" t="str">
        <f t="shared" si="61"/>
        <v/>
      </c>
      <c r="CC102" t="str">
        <f t="shared" si="62"/>
        <v/>
      </c>
      <c r="CD102" t="str">
        <f t="shared" si="63"/>
        <v/>
      </c>
      <c r="CE102" t="str">
        <f t="shared" si="64"/>
        <v/>
      </c>
      <c r="CF102" t="str">
        <f t="shared" si="65"/>
        <v/>
      </c>
      <c r="CG102" t="str">
        <f t="shared" si="66"/>
        <v/>
      </c>
      <c r="CH102" t="str">
        <f t="shared" si="67"/>
        <v/>
      </c>
      <c r="CI102" t="str">
        <f t="shared" si="68"/>
        <v/>
      </c>
      <c r="CJ102" t="str">
        <f t="shared" si="69"/>
        <v/>
      </c>
      <c r="CK102" t="str">
        <f t="shared" si="70"/>
        <v/>
      </c>
      <c r="CL102" t="str">
        <f t="shared" si="71"/>
        <v/>
      </c>
      <c r="CM102">
        <f t="shared" si="72"/>
        <v>5177.1899999999996</v>
      </c>
      <c r="CN102">
        <f t="shared" si="73"/>
        <v>5179.92</v>
      </c>
      <c r="CO102" t="str">
        <f t="shared" si="74"/>
        <v/>
      </c>
      <c r="CP102" t="str">
        <f t="shared" si="75"/>
        <v/>
      </c>
      <c r="CQ102" t="str">
        <f t="shared" si="76"/>
        <v/>
      </c>
      <c r="CR102" t="str">
        <f t="shared" si="77"/>
        <v/>
      </c>
      <c r="CT102">
        <f t="shared" si="109"/>
        <v>5201.47</v>
      </c>
      <c r="CU102">
        <f t="shared" si="110"/>
        <v>5200.01</v>
      </c>
      <c r="CV102">
        <f t="shared" si="111"/>
        <v>5179.92</v>
      </c>
      <c r="CW102">
        <f t="shared" si="112"/>
        <v>5177.1899999999996</v>
      </c>
      <c r="CY102">
        <f t="shared" si="78"/>
        <v>-1.7499999999993559E-2</v>
      </c>
      <c r="CZ102">
        <f t="shared" si="79"/>
        <v>5.6249999999996208E-3</v>
      </c>
      <c r="DA102">
        <f t="shared" si="80"/>
        <v>2.2187500000001137E-2</v>
      </c>
      <c r="DB102">
        <f t="shared" si="81"/>
        <v>7.5624999999992795E-2</v>
      </c>
      <c r="DD102">
        <f t="shared" si="20"/>
        <v>-1.0025738037596934</v>
      </c>
      <c r="DE102">
        <f t="shared" si="21"/>
        <v>0.32228536068633229</v>
      </c>
      <c r="DF102">
        <f t="shared" si="22"/>
        <v>1.2710415636883856</v>
      </c>
      <c r="DG102">
        <f t="shared" si="23"/>
        <v>4.3247612228798609</v>
      </c>
      <c r="DI102">
        <f t="shared" si="82"/>
        <v>1.9613489020295851</v>
      </c>
      <c r="DK102">
        <f t="shared" si="113"/>
        <v>1.9613489020295851</v>
      </c>
      <c r="DL102">
        <f t="shared" si="114"/>
        <v>-1.9613489020295851</v>
      </c>
      <c r="DN102" s="4" t="str">
        <f t="shared" si="83"/>
        <v/>
      </c>
      <c r="DO102" s="4" t="str">
        <f t="shared" si="84"/>
        <v/>
      </c>
      <c r="DP102" s="4" t="str">
        <f t="shared" si="85"/>
        <v/>
      </c>
      <c r="DQ102" s="4" t="str">
        <f t="shared" si="86"/>
        <v>Invalid Slope</v>
      </c>
      <c r="DS102" s="4">
        <f t="shared" si="87"/>
        <v>5201.47</v>
      </c>
      <c r="DT102" s="4">
        <f t="shared" si="88"/>
        <v>5200.01</v>
      </c>
      <c r="DU102" s="4">
        <f t="shared" si="89"/>
        <v>5179.92</v>
      </c>
      <c r="DV102" s="4" t="str">
        <f t="shared" si="90"/>
        <v/>
      </c>
      <c r="DX102">
        <f t="shared" si="115"/>
        <v>5201.47</v>
      </c>
      <c r="DY102">
        <f t="shared" si="116"/>
        <v>5179.92</v>
      </c>
      <c r="EA102" t="str">
        <f t="shared" si="91"/>
        <v>horiz_peak_line_3</v>
      </c>
      <c r="EB102" t="str">
        <f t="shared" si="92"/>
        <v>horiz_bottom_line_2</v>
      </c>
      <c r="ED102" t="str">
        <f t="shared" si="117"/>
        <v>peak_line_3</v>
      </c>
      <c r="EE102" t="str">
        <f t="shared" si="118"/>
        <v>bottom_line_2</v>
      </c>
    </row>
    <row r="103" spans="1:135" x14ac:dyDescent="0.55000000000000004">
      <c r="A103" s="24">
        <f>IF('Data Validation'!$K$2&lt;&gt;TRUE,"",'Data Validation'!A405)</f>
        <v>1772153100</v>
      </c>
      <c r="B103" s="24" t="str">
        <f>IF('Data Validation'!$K$2&lt;&gt;TRUE,"",'Data Validation'!C405)</f>
        <v>XAUUSD</v>
      </c>
      <c r="C103" s="24" t="str">
        <f>IF('Data Validation'!$K$2&lt;&gt;TRUE,"",'Data Validation'!E405)</f>
        <v>M5</v>
      </c>
      <c r="D103" s="24">
        <f>IF('Data Validation'!$K$2&lt;&gt;TRUE,"",'Data Validation'!G405)</f>
        <v>5173.8999999999996</v>
      </c>
      <c r="E103">
        <f>IF($C103&lt;&gt;"M5","",Trendlines!E405)</f>
        <v>5200.01</v>
      </c>
      <c r="F103">
        <f>IF($C103&lt;&gt;"M5","",Trendlines!F405)</f>
        <v>5191.3999999999996</v>
      </c>
      <c r="G103">
        <f>IF($C103&lt;&gt;"M5","",Trendlines!G405)</f>
        <v>5201.45</v>
      </c>
      <c r="H103">
        <f>IF($C103&lt;&gt;"M5","",Trendlines!H405)</f>
        <v>5177.2700000000004</v>
      </c>
      <c r="I103">
        <f>IF($C103&lt;&gt;"M5","",Trendlines!I405)</f>
        <v>5179.9399999999996</v>
      </c>
      <c r="J103">
        <f>IF($C103&lt;&gt;"M5","",Trendlines!J405)</f>
        <v>5166.75</v>
      </c>
      <c r="K103">
        <v>96</v>
      </c>
      <c r="L103" s="25">
        <f t="shared" si="24"/>
        <v>5.5208333333401543E-3</v>
      </c>
      <c r="M103" s="25">
        <f t="shared" si="25"/>
        <v>-2.5937500000007201E-2</v>
      </c>
      <c r="N103" s="25">
        <f t="shared" si="26"/>
        <v>-1.750000000000303E-2</v>
      </c>
      <c r="O103" s="25">
        <f t="shared" si="27"/>
        <v>7.5625000000002274E-2</v>
      </c>
      <c r="P103" s="25">
        <f t="shared" si="28"/>
        <v>2.2083333333332195E-2</v>
      </c>
      <c r="Q103" s="25">
        <f t="shared" si="29"/>
        <v>3.875000000000265E-2</v>
      </c>
      <c r="S103">
        <f t="shared" si="30"/>
        <v>8.6100000000005821</v>
      </c>
      <c r="T103">
        <f t="shared" si="31"/>
        <v>1.4399999999995998</v>
      </c>
      <c r="U103">
        <f t="shared" si="32"/>
        <v>22.739999999999782</v>
      </c>
      <c r="V103">
        <f t="shared" si="33"/>
        <v>20.070000000000618</v>
      </c>
      <c r="W103">
        <f t="shared" si="34"/>
        <v>33.260000000000218</v>
      </c>
      <c r="X103">
        <f t="shared" si="35"/>
        <v>10.050000000000182</v>
      </c>
      <c r="Y103">
        <f t="shared" si="36"/>
        <v>14.1299999999992</v>
      </c>
      <c r="Z103">
        <f t="shared" si="37"/>
        <v>11.460000000000036</v>
      </c>
      <c r="AA103">
        <f t="shared" si="38"/>
        <v>24.649999999999636</v>
      </c>
      <c r="AB103">
        <f t="shared" si="39"/>
        <v>24.179999999999382</v>
      </c>
      <c r="AC103">
        <f t="shared" si="40"/>
        <v>21.510000000000218</v>
      </c>
      <c r="AD103">
        <f t="shared" si="41"/>
        <v>34.699999999999818</v>
      </c>
      <c r="AE103">
        <f t="shared" si="42"/>
        <v>2.6699999999991633</v>
      </c>
      <c r="AF103">
        <f t="shared" si="43"/>
        <v>10.520000000000437</v>
      </c>
      <c r="AG103">
        <f t="shared" si="44"/>
        <v>13.1899999999996</v>
      </c>
      <c r="AI103">
        <f t="shared" si="93"/>
        <v>10.032970297029694</v>
      </c>
      <c r="AJ103">
        <f t="shared" si="93"/>
        <v>0.65049504950493064</v>
      </c>
      <c r="AK103">
        <f t="shared" si="45"/>
        <v>19.593366336633647</v>
      </c>
      <c r="AL103">
        <f t="shared" si="45"/>
        <v>19.325940594059396</v>
      </c>
      <c r="AM103">
        <f t="shared" si="45"/>
        <v>31.777623762376237</v>
      </c>
      <c r="AN103">
        <f t="shared" si="45"/>
        <v>10.426237623762368</v>
      </c>
      <c r="AO103">
        <f t="shared" si="45"/>
        <v>9.5603960396039547</v>
      </c>
      <c r="AP103">
        <f t="shared" si="45"/>
        <v>9.2929702970297043</v>
      </c>
      <c r="AQ103">
        <f t="shared" si="45"/>
        <v>21.744653465346545</v>
      </c>
      <c r="AR103">
        <f t="shared" si="45"/>
        <v>19.986633663366323</v>
      </c>
      <c r="AS103">
        <f t="shared" si="45"/>
        <v>19.719207920792073</v>
      </c>
      <c r="AT103">
        <f t="shared" si="45"/>
        <v>32.170891089108913</v>
      </c>
      <c r="AU103">
        <f t="shared" si="45"/>
        <v>1.3636633663366384</v>
      </c>
      <c r="AV103">
        <f t="shared" si="45"/>
        <v>12.184257425742588</v>
      </c>
      <c r="AW103">
        <f t="shared" si="45"/>
        <v>12.451683168316839</v>
      </c>
      <c r="AY103">
        <f t="shared" si="94"/>
        <v>5</v>
      </c>
      <c r="AZ103">
        <f t="shared" si="95"/>
        <v>1</v>
      </c>
      <c r="BA103">
        <f t="shared" si="96"/>
        <v>10</v>
      </c>
      <c r="BB103">
        <f t="shared" si="97"/>
        <v>9</v>
      </c>
      <c r="BC103">
        <f t="shared" si="98"/>
        <v>14</v>
      </c>
      <c r="BD103">
        <f t="shared" si="99"/>
        <v>6</v>
      </c>
      <c r="BE103">
        <f t="shared" si="100"/>
        <v>4</v>
      </c>
      <c r="BF103">
        <f t="shared" si="101"/>
        <v>3</v>
      </c>
      <c r="BG103">
        <f t="shared" si="102"/>
        <v>13</v>
      </c>
      <c r="BH103">
        <f t="shared" si="103"/>
        <v>12</v>
      </c>
      <c r="BI103">
        <f t="shared" si="104"/>
        <v>11</v>
      </c>
      <c r="BJ103">
        <f t="shared" si="105"/>
        <v>15</v>
      </c>
      <c r="BK103">
        <f t="shared" si="106"/>
        <v>2</v>
      </c>
      <c r="BL103">
        <f t="shared" si="107"/>
        <v>7</v>
      </c>
      <c r="BM103">
        <f t="shared" si="108"/>
        <v>8</v>
      </c>
      <c r="BO103" t="str">
        <f t="shared" si="48"/>
        <v/>
      </c>
      <c r="BP103" t="str">
        <f t="shared" si="49"/>
        <v/>
      </c>
      <c r="BQ103">
        <f t="shared" si="50"/>
        <v>5200.01</v>
      </c>
      <c r="BR103">
        <f t="shared" si="51"/>
        <v>5201.45</v>
      </c>
      <c r="BS103" t="str">
        <f t="shared" si="52"/>
        <v/>
      </c>
      <c r="BT103" t="str">
        <f t="shared" si="53"/>
        <v/>
      </c>
      <c r="BU103" t="str">
        <f t="shared" si="54"/>
        <v/>
      </c>
      <c r="BV103" t="str">
        <f t="shared" si="55"/>
        <v/>
      </c>
      <c r="BW103" t="str">
        <f t="shared" si="56"/>
        <v/>
      </c>
      <c r="BX103" t="str">
        <f t="shared" si="57"/>
        <v/>
      </c>
      <c r="BY103" t="str">
        <f t="shared" si="58"/>
        <v/>
      </c>
      <c r="BZ103" t="str">
        <f t="shared" si="59"/>
        <v/>
      </c>
      <c r="CA103" t="str">
        <f t="shared" si="60"/>
        <v/>
      </c>
      <c r="CB103" t="str">
        <f t="shared" si="61"/>
        <v/>
      </c>
      <c r="CC103" t="str">
        <f t="shared" si="62"/>
        <v/>
      </c>
      <c r="CD103" t="str">
        <f t="shared" si="63"/>
        <v/>
      </c>
      <c r="CE103" t="str">
        <f t="shared" si="64"/>
        <v/>
      </c>
      <c r="CF103" t="str">
        <f t="shared" si="65"/>
        <v/>
      </c>
      <c r="CG103" t="str">
        <f t="shared" si="66"/>
        <v/>
      </c>
      <c r="CH103" t="str">
        <f t="shared" si="67"/>
        <v/>
      </c>
      <c r="CI103" t="str">
        <f t="shared" si="68"/>
        <v/>
      </c>
      <c r="CJ103" t="str">
        <f t="shared" si="69"/>
        <v/>
      </c>
      <c r="CK103" t="str">
        <f t="shared" si="70"/>
        <v/>
      </c>
      <c r="CL103" t="str">
        <f t="shared" si="71"/>
        <v/>
      </c>
      <c r="CM103">
        <f t="shared" si="72"/>
        <v>5177.2700000000004</v>
      </c>
      <c r="CN103">
        <f t="shared" si="73"/>
        <v>5179.9399999999996</v>
      </c>
      <c r="CO103" t="str">
        <f t="shared" si="74"/>
        <v/>
      </c>
      <c r="CP103" t="str">
        <f t="shared" si="75"/>
        <v/>
      </c>
      <c r="CQ103" t="str">
        <f t="shared" si="76"/>
        <v/>
      </c>
      <c r="CR103" t="str">
        <f t="shared" si="77"/>
        <v/>
      </c>
      <c r="CT103">
        <f t="shared" si="109"/>
        <v>5201.45</v>
      </c>
      <c r="CU103">
        <f t="shared" si="110"/>
        <v>5200.01</v>
      </c>
      <c r="CV103">
        <f t="shared" si="111"/>
        <v>5179.9399999999996</v>
      </c>
      <c r="CW103">
        <f t="shared" si="112"/>
        <v>5177.2700000000004</v>
      </c>
      <c r="CY103">
        <f t="shared" si="78"/>
        <v>-1.750000000000303E-2</v>
      </c>
      <c r="CZ103">
        <f t="shared" si="79"/>
        <v>5.5208333333401543E-3</v>
      </c>
      <c r="DA103">
        <f t="shared" si="80"/>
        <v>2.2083333333332195E-2</v>
      </c>
      <c r="DB103">
        <f t="shared" si="81"/>
        <v>7.5625000000002274E-2</v>
      </c>
      <c r="DD103">
        <f t="shared" si="20"/>
        <v>-1.0025738037602361</v>
      </c>
      <c r="DE103">
        <f t="shared" si="21"/>
        <v>0.31631723568064124</v>
      </c>
      <c r="DF103">
        <f t="shared" si="22"/>
        <v>1.2650761762283818</v>
      </c>
      <c r="DG103">
        <f t="shared" si="23"/>
        <v>4.3247612228804009</v>
      </c>
      <c r="DI103">
        <f t="shared" si="82"/>
        <v>1.9620086614587289</v>
      </c>
      <c r="DK103">
        <f t="shared" si="113"/>
        <v>1.9620086614587289</v>
      </c>
      <c r="DL103">
        <f t="shared" si="114"/>
        <v>-1.9620086614587289</v>
      </c>
      <c r="DN103" s="4" t="str">
        <f t="shared" si="83"/>
        <v/>
      </c>
      <c r="DO103" s="4" t="str">
        <f t="shared" si="84"/>
        <v/>
      </c>
      <c r="DP103" s="4" t="str">
        <f t="shared" si="85"/>
        <v/>
      </c>
      <c r="DQ103" s="4" t="str">
        <f t="shared" si="86"/>
        <v>Invalid Slope</v>
      </c>
      <c r="DS103" s="4">
        <f t="shared" si="87"/>
        <v>5201.45</v>
      </c>
      <c r="DT103" s="4">
        <f t="shared" si="88"/>
        <v>5200.01</v>
      </c>
      <c r="DU103" s="4">
        <f t="shared" si="89"/>
        <v>5179.9399999999996</v>
      </c>
      <c r="DV103" s="4" t="str">
        <f t="shared" si="90"/>
        <v/>
      </c>
      <c r="DX103">
        <f t="shared" si="115"/>
        <v>5201.45</v>
      </c>
      <c r="DY103">
        <f t="shared" si="116"/>
        <v>5179.9399999999996</v>
      </c>
      <c r="EA103" t="str">
        <f t="shared" si="91"/>
        <v>horiz_peak_line_3</v>
      </c>
      <c r="EB103" t="str">
        <f t="shared" si="92"/>
        <v>horiz_bottom_line_2</v>
      </c>
      <c r="ED103" t="str">
        <f t="shared" si="117"/>
        <v>peak_line_3</v>
      </c>
      <c r="EE103" t="str">
        <f t="shared" si="118"/>
        <v>bottom_line_2</v>
      </c>
    </row>
    <row r="104" spans="1:135" x14ac:dyDescent="0.55000000000000004">
      <c r="A104" s="24">
        <f>IF('Data Validation'!$K$2&lt;&gt;TRUE,"",'Data Validation'!A406)</f>
        <v>1772153400</v>
      </c>
      <c r="B104" s="24" t="str">
        <f>IF('Data Validation'!$K$2&lt;&gt;TRUE,"",'Data Validation'!C406)</f>
        <v>XAUUSD</v>
      </c>
      <c r="C104" s="24" t="str">
        <f>IF('Data Validation'!$K$2&lt;&gt;TRUE,"",'Data Validation'!E406)</f>
        <v>M5</v>
      </c>
      <c r="D104" s="24">
        <f>IF('Data Validation'!$K$2&lt;&gt;TRUE,"",'Data Validation'!G406)</f>
        <v>5176.5600000000004</v>
      </c>
      <c r="E104">
        <f>IF($C104&lt;&gt;"M5","",Trendlines!E406)</f>
        <v>5200.0200000000004</v>
      </c>
      <c r="F104">
        <f>IF($C104&lt;&gt;"M5","",Trendlines!F406)</f>
        <v>5191.37</v>
      </c>
      <c r="G104">
        <f>IF($C104&lt;&gt;"M5","",Trendlines!G406)</f>
        <v>5201.43</v>
      </c>
      <c r="H104">
        <f>IF($C104&lt;&gt;"M5","",Trendlines!H406)</f>
        <v>5177.34</v>
      </c>
      <c r="I104">
        <f>IF($C104&lt;&gt;"M5","",Trendlines!I406)</f>
        <v>5179.96</v>
      </c>
      <c r="J104">
        <f>IF($C104&lt;&gt;"M5","",Trendlines!J406)</f>
        <v>5166.78</v>
      </c>
      <c r="K104">
        <v>96</v>
      </c>
      <c r="L104" s="25">
        <f t="shared" si="24"/>
        <v>5.6250000000090949E-3</v>
      </c>
      <c r="M104" s="25">
        <f t="shared" si="25"/>
        <v>-2.6041666666666668E-2</v>
      </c>
      <c r="N104" s="25">
        <f t="shared" si="26"/>
        <v>-1.7604166666662497E-2</v>
      </c>
      <c r="O104" s="25">
        <f t="shared" si="27"/>
        <v>7.5625000000002274E-2</v>
      </c>
      <c r="P104" s="25">
        <f t="shared" si="28"/>
        <v>2.2083333333332195E-2</v>
      </c>
      <c r="Q104" s="25">
        <f t="shared" si="29"/>
        <v>3.8645833333333712E-2</v>
      </c>
      <c r="S104">
        <f t="shared" si="30"/>
        <v>8.6500000000005457</v>
      </c>
      <c r="T104">
        <f t="shared" si="31"/>
        <v>1.4099999999998545</v>
      </c>
      <c r="U104">
        <f t="shared" si="32"/>
        <v>22.680000000000291</v>
      </c>
      <c r="V104">
        <f t="shared" si="33"/>
        <v>20.0600000000004</v>
      </c>
      <c r="W104">
        <f t="shared" si="34"/>
        <v>33.240000000000691</v>
      </c>
      <c r="X104">
        <f t="shared" si="35"/>
        <v>10.0600000000004</v>
      </c>
      <c r="Y104">
        <f t="shared" si="36"/>
        <v>14.029999999999745</v>
      </c>
      <c r="Z104">
        <f t="shared" si="37"/>
        <v>11.409999999999854</v>
      </c>
      <c r="AA104">
        <f t="shared" si="38"/>
        <v>24.590000000000146</v>
      </c>
      <c r="AB104">
        <f t="shared" si="39"/>
        <v>24.090000000000146</v>
      </c>
      <c r="AC104">
        <f t="shared" si="40"/>
        <v>21.470000000000255</v>
      </c>
      <c r="AD104">
        <f t="shared" si="41"/>
        <v>34.650000000000546</v>
      </c>
      <c r="AE104">
        <f t="shared" si="42"/>
        <v>2.6199999999998909</v>
      </c>
      <c r="AF104">
        <f t="shared" si="43"/>
        <v>10.5600000000004</v>
      </c>
      <c r="AG104">
        <f t="shared" si="44"/>
        <v>13.180000000000291</v>
      </c>
      <c r="AI104">
        <f t="shared" si="93"/>
        <v>10.032970297029694</v>
      </c>
      <c r="AJ104">
        <f t="shared" si="93"/>
        <v>0.65049504950493064</v>
      </c>
      <c r="AK104">
        <f t="shared" si="45"/>
        <v>19.593366336633647</v>
      </c>
      <c r="AL104">
        <f t="shared" si="45"/>
        <v>19.325940594059396</v>
      </c>
      <c r="AM104">
        <f t="shared" si="45"/>
        <v>31.777623762376237</v>
      </c>
      <c r="AN104">
        <f t="shared" si="45"/>
        <v>10.426237623762368</v>
      </c>
      <c r="AO104">
        <f t="shared" si="45"/>
        <v>9.5603960396039547</v>
      </c>
      <c r="AP104">
        <f t="shared" si="45"/>
        <v>9.2929702970297043</v>
      </c>
      <c r="AQ104">
        <f t="shared" si="45"/>
        <v>21.744653465346545</v>
      </c>
      <c r="AR104">
        <f t="shared" si="45"/>
        <v>19.986633663366323</v>
      </c>
      <c r="AS104">
        <f t="shared" si="45"/>
        <v>19.719207920792073</v>
      </c>
      <c r="AT104">
        <f t="shared" si="45"/>
        <v>32.170891089108913</v>
      </c>
      <c r="AU104">
        <f t="shared" si="45"/>
        <v>1.3636633663366384</v>
      </c>
      <c r="AV104">
        <f t="shared" si="45"/>
        <v>12.184257425742588</v>
      </c>
      <c r="AW104">
        <f t="shared" si="45"/>
        <v>12.451683168316839</v>
      </c>
      <c r="AY104">
        <f t="shared" si="94"/>
        <v>5</v>
      </c>
      <c r="AZ104">
        <f t="shared" si="95"/>
        <v>1</v>
      </c>
      <c r="BA104">
        <f t="shared" si="96"/>
        <v>10</v>
      </c>
      <c r="BB104">
        <f t="shared" si="97"/>
        <v>9</v>
      </c>
      <c r="BC104">
        <f t="shared" si="98"/>
        <v>14</v>
      </c>
      <c r="BD104">
        <f t="shared" si="99"/>
        <v>6</v>
      </c>
      <c r="BE104">
        <f t="shared" si="100"/>
        <v>4</v>
      </c>
      <c r="BF104">
        <f t="shared" si="101"/>
        <v>3</v>
      </c>
      <c r="BG104">
        <f t="shared" si="102"/>
        <v>13</v>
      </c>
      <c r="BH104">
        <f t="shared" si="103"/>
        <v>12</v>
      </c>
      <c r="BI104">
        <f t="shared" si="104"/>
        <v>11</v>
      </c>
      <c r="BJ104">
        <f t="shared" si="105"/>
        <v>15</v>
      </c>
      <c r="BK104">
        <f t="shared" si="106"/>
        <v>2</v>
      </c>
      <c r="BL104">
        <f t="shared" si="107"/>
        <v>7</v>
      </c>
      <c r="BM104">
        <f t="shared" si="108"/>
        <v>8</v>
      </c>
      <c r="BO104" t="str">
        <f t="shared" si="48"/>
        <v/>
      </c>
      <c r="BP104" t="str">
        <f t="shared" si="49"/>
        <v/>
      </c>
      <c r="BQ104">
        <f t="shared" si="50"/>
        <v>5200.0200000000004</v>
      </c>
      <c r="BR104">
        <f t="shared" si="51"/>
        <v>5201.43</v>
      </c>
      <c r="BS104" t="str">
        <f t="shared" si="52"/>
        <v/>
      </c>
      <c r="BT104" t="str">
        <f t="shared" si="53"/>
        <v/>
      </c>
      <c r="BU104" t="str">
        <f t="shared" si="54"/>
        <v/>
      </c>
      <c r="BV104" t="str">
        <f t="shared" si="55"/>
        <v/>
      </c>
      <c r="BW104" t="str">
        <f t="shared" si="56"/>
        <v/>
      </c>
      <c r="BX104" t="str">
        <f t="shared" si="57"/>
        <v/>
      </c>
      <c r="BY104" t="str">
        <f t="shared" si="58"/>
        <v/>
      </c>
      <c r="BZ104" t="str">
        <f t="shared" si="59"/>
        <v/>
      </c>
      <c r="CA104" t="str">
        <f t="shared" si="60"/>
        <v/>
      </c>
      <c r="CB104" t="str">
        <f t="shared" si="61"/>
        <v/>
      </c>
      <c r="CC104" t="str">
        <f t="shared" si="62"/>
        <v/>
      </c>
      <c r="CD104" t="str">
        <f t="shared" si="63"/>
        <v/>
      </c>
      <c r="CE104" t="str">
        <f t="shared" si="64"/>
        <v/>
      </c>
      <c r="CF104" t="str">
        <f t="shared" si="65"/>
        <v/>
      </c>
      <c r="CG104" t="str">
        <f t="shared" si="66"/>
        <v/>
      </c>
      <c r="CH104" t="str">
        <f t="shared" si="67"/>
        <v/>
      </c>
      <c r="CI104" t="str">
        <f t="shared" si="68"/>
        <v/>
      </c>
      <c r="CJ104" t="str">
        <f t="shared" si="69"/>
        <v/>
      </c>
      <c r="CK104" t="str">
        <f t="shared" si="70"/>
        <v/>
      </c>
      <c r="CL104" t="str">
        <f t="shared" si="71"/>
        <v/>
      </c>
      <c r="CM104">
        <f t="shared" si="72"/>
        <v>5177.34</v>
      </c>
      <c r="CN104">
        <f t="shared" si="73"/>
        <v>5179.96</v>
      </c>
      <c r="CO104" t="str">
        <f t="shared" si="74"/>
        <v/>
      </c>
      <c r="CP104" t="str">
        <f t="shared" si="75"/>
        <v/>
      </c>
      <c r="CQ104" t="str">
        <f t="shared" si="76"/>
        <v/>
      </c>
      <c r="CR104" t="str">
        <f t="shared" si="77"/>
        <v/>
      </c>
      <c r="CT104">
        <f t="shared" si="109"/>
        <v>5201.43</v>
      </c>
      <c r="CU104">
        <f t="shared" si="110"/>
        <v>5200.0200000000004</v>
      </c>
      <c r="CV104">
        <f t="shared" si="111"/>
        <v>5179.96</v>
      </c>
      <c r="CW104">
        <f t="shared" si="112"/>
        <v>5177.34</v>
      </c>
      <c r="CY104">
        <f t="shared" si="78"/>
        <v>-1.7604166666662497E-2</v>
      </c>
      <c r="CZ104">
        <f t="shared" si="79"/>
        <v>5.6250000000090949E-3</v>
      </c>
      <c r="DA104">
        <f t="shared" si="80"/>
        <v>2.2083333333332195E-2</v>
      </c>
      <c r="DB104">
        <f t="shared" si="81"/>
        <v>7.5625000000002274E-2</v>
      </c>
      <c r="DD104">
        <f t="shared" si="20"/>
        <v>-1.0085402759956923</v>
      </c>
      <c r="DE104">
        <f t="shared" si="21"/>
        <v>0.32228536068687513</v>
      </c>
      <c r="DF104">
        <f t="shared" si="22"/>
        <v>1.2650761762283818</v>
      </c>
      <c r="DG104">
        <f t="shared" si="23"/>
        <v>4.3247612228804009</v>
      </c>
      <c r="DI104">
        <f t="shared" si="82"/>
        <v>1.9630154364364842</v>
      </c>
      <c r="DK104">
        <f t="shared" si="113"/>
        <v>1.9630154364364842</v>
      </c>
      <c r="DL104">
        <f t="shared" si="114"/>
        <v>-1.9630154364364842</v>
      </c>
      <c r="DN104" s="4" t="str">
        <f t="shared" si="83"/>
        <v/>
      </c>
      <c r="DO104" s="4" t="str">
        <f t="shared" si="84"/>
        <v/>
      </c>
      <c r="DP104" s="4" t="str">
        <f t="shared" si="85"/>
        <v/>
      </c>
      <c r="DQ104" s="4" t="str">
        <f t="shared" si="86"/>
        <v>Invalid Slope</v>
      </c>
      <c r="DS104" s="4">
        <f t="shared" si="87"/>
        <v>5201.43</v>
      </c>
      <c r="DT104" s="4">
        <f t="shared" si="88"/>
        <v>5200.0200000000004</v>
      </c>
      <c r="DU104" s="4">
        <f t="shared" si="89"/>
        <v>5179.96</v>
      </c>
      <c r="DV104" s="4" t="str">
        <f t="shared" si="90"/>
        <v/>
      </c>
      <c r="DX104">
        <f t="shared" si="115"/>
        <v>5201.43</v>
      </c>
      <c r="DY104">
        <f t="shared" si="116"/>
        <v>5179.96</v>
      </c>
      <c r="EA104" t="str">
        <f t="shared" si="91"/>
        <v>horiz_peak_line_3</v>
      </c>
      <c r="EB104" t="str">
        <f t="shared" si="92"/>
        <v>horiz_bottom_line_2</v>
      </c>
      <c r="ED104" t="str">
        <f t="shared" si="117"/>
        <v>peak_line_3</v>
      </c>
      <c r="EE104" t="str">
        <f t="shared" si="118"/>
        <v>bottom_line_2</v>
      </c>
    </row>
    <row r="105" spans="1:135" x14ac:dyDescent="0.55000000000000004">
      <c r="A105" s="24">
        <f>IF('Data Validation'!$K$2&lt;&gt;TRUE,"",'Data Validation'!A407)</f>
        <v>1772153700</v>
      </c>
      <c r="B105" s="24" t="str">
        <f>IF('Data Validation'!$K$2&lt;&gt;TRUE,"",'Data Validation'!C407)</f>
        <v>XAUUSD</v>
      </c>
      <c r="C105" s="24" t="str">
        <f>IF('Data Validation'!$K$2&lt;&gt;TRUE,"",'Data Validation'!E407)</f>
        <v>M5</v>
      </c>
      <c r="D105" s="24">
        <f>IF('Data Validation'!$K$2&lt;&gt;TRUE,"",'Data Validation'!G407)</f>
        <v>5174.97</v>
      </c>
      <c r="E105">
        <f>IF($C105&lt;&gt;"M5","",Trendlines!E407)</f>
        <v>5200.03</v>
      </c>
      <c r="F105">
        <f>IF($C105&lt;&gt;"M5","",Trendlines!F407)</f>
        <v>5191.3500000000004</v>
      </c>
      <c r="G105">
        <f>IF($C105&lt;&gt;"M5","",Trendlines!G407)</f>
        <v>5201.41</v>
      </c>
      <c r="H105">
        <f>IF($C105&lt;&gt;"M5","",Trendlines!H407)</f>
        <v>5177.42</v>
      </c>
      <c r="I105">
        <f>IF($C105&lt;&gt;"M5","",Trendlines!I407)</f>
        <v>5179.99</v>
      </c>
      <c r="J105">
        <f>IF($C105&lt;&gt;"M5","",Trendlines!J407)</f>
        <v>5166.82</v>
      </c>
      <c r="K105">
        <v>96</v>
      </c>
      <c r="L105" s="25">
        <f t="shared" si="24"/>
        <v>5.6249999999996208E-3</v>
      </c>
      <c r="M105" s="25">
        <f t="shared" si="25"/>
        <v>-2.5937499999997726E-2</v>
      </c>
      <c r="N105" s="25">
        <f t="shared" si="26"/>
        <v>-1.7604166666671972E-2</v>
      </c>
      <c r="O105" s="25">
        <f t="shared" si="27"/>
        <v>7.5625000000002274E-2</v>
      </c>
      <c r="P105" s="25">
        <f t="shared" si="28"/>
        <v>2.2187500000001137E-2</v>
      </c>
      <c r="Q105" s="25">
        <f t="shared" si="29"/>
        <v>3.8645833333333712E-2</v>
      </c>
      <c r="S105">
        <f t="shared" si="30"/>
        <v>8.6799999999993815</v>
      </c>
      <c r="T105">
        <f t="shared" si="31"/>
        <v>1.3800000000001091</v>
      </c>
      <c r="U105">
        <f t="shared" si="32"/>
        <v>22.609999999999673</v>
      </c>
      <c r="V105">
        <f t="shared" si="33"/>
        <v>20.039999999999964</v>
      </c>
      <c r="W105">
        <f t="shared" si="34"/>
        <v>33.210000000000036</v>
      </c>
      <c r="X105">
        <f t="shared" si="35"/>
        <v>10.059999999999491</v>
      </c>
      <c r="Y105">
        <f t="shared" si="36"/>
        <v>13.930000000000291</v>
      </c>
      <c r="Z105">
        <f t="shared" si="37"/>
        <v>11.360000000000582</v>
      </c>
      <c r="AA105">
        <f t="shared" si="38"/>
        <v>24.530000000000655</v>
      </c>
      <c r="AB105">
        <f t="shared" si="39"/>
        <v>23.989999999999782</v>
      </c>
      <c r="AC105">
        <f t="shared" si="40"/>
        <v>21.420000000000073</v>
      </c>
      <c r="AD105">
        <f t="shared" si="41"/>
        <v>34.590000000000146</v>
      </c>
      <c r="AE105">
        <f t="shared" si="42"/>
        <v>2.569999999999709</v>
      </c>
      <c r="AF105">
        <f t="shared" si="43"/>
        <v>10.600000000000364</v>
      </c>
      <c r="AG105">
        <f t="shared" si="44"/>
        <v>13.170000000000073</v>
      </c>
      <c r="AI105">
        <f t="shared" si="93"/>
        <v>10.032970297029694</v>
      </c>
      <c r="AJ105">
        <f t="shared" si="93"/>
        <v>0.65049504950493064</v>
      </c>
      <c r="AK105">
        <f t="shared" si="45"/>
        <v>19.593366336633647</v>
      </c>
      <c r="AL105">
        <f t="shared" si="45"/>
        <v>19.325940594059396</v>
      </c>
      <c r="AM105">
        <f t="shared" si="45"/>
        <v>31.777623762376237</v>
      </c>
      <c r="AN105">
        <f t="shared" si="45"/>
        <v>10.426237623762368</v>
      </c>
      <c r="AO105">
        <f t="shared" si="45"/>
        <v>9.5603960396039547</v>
      </c>
      <c r="AP105">
        <f t="shared" si="45"/>
        <v>9.2929702970297043</v>
      </c>
      <c r="AQ105">
        <f t="shared" si="45"/>
        <v>21.744653465346545</v>
      </c>
      <c r="AR105">
        <f t="shared" si="45"/>
        <v>19.986633663366323</v>
      </c>
      <c r="AS105">
        <f t="shared" si="45"/>
        <v>19.719207920792073</v>
      </c>
      <c r="AT105">
        <f t="shared" si="45"/>
        <v>32.170891089108913</v>
      </c>
      <c r="AU105">
        <f t="shared" si="45"/>
        <v>1.3636633663366384</v>
      </c>
      <c r="AV105">
        <f t="shared" si="45"/>
        <v>12.184257425742588</v>
      </c>
      <c r="AW105">
        <f t="shared" si="45"/>
        <v>12.451683168316839</v>
      </c>
      <c r="AY105">
        <f t="shared" si="94"/>
        <v>5</v>
      </c>
      <c r="AZ105">
        <f t="shared" si="95"/>
        <v>1</v>
      </c>
      <c r="BA105">
        <f t="shared" si="96"/>
        <v>10</v>
      </c>
      <c r="BB105">
        <f t="shared" si="97"/>
        <v>9</v>
      </c>
      <c r="BC105">
        <f t="shared" si="98"/>
        <v>14</v>
      </c>
      <c r="BD105">
        <f t="shared" si="99"/>
        <v>6</v>
      </c>
      <c r="BE105">
        <f t="shared" si="100"/>
        <v>4</v>
      </c>
      <c r="BF105">
        <f t="shared" si="101"/>
        <v>3</v>
      </c>
      <c r="BG105">
        <f t="shared" si="102"/>
        <v>13</v>
      </c>
      <c r="BH105">
        <f t="shared" si="103"/>
        <v>12</v>
      </c>
      <c r="BI105">
        <f t="shared" si="104"/>
        <v>11</v>
      </c>
      <c r="BJ105">
        <f t="shared" si="105"/>
        <v>15</v>
      </c>
      <c r="BK105">
        <f t="shared" si="106"/>
        <v>2</v>
      </c>
      <c r="BL105">
        <f t="shared" si="107"/>
        <v>7</v>
      </c>
      <c r="BM105">
        <f t="shared" si="108"/>
        <v>8</v>
      </c>
      <c r="BO105" t="str">
        <f t="shared" si="48"/>
        <v/>
      </c>
      <c r="BP105" t="str">
        <f t="shared" si="49"/>
        <v/>
      </c>
      <c r="BQ105">
        <f t="shared" si="50"/>
        <v>5200.03</v>
      </c>
      <c r="BR105">
        <f t="shared" si="51"/>
        <v>5201.41</v>
      </c>
      <c r="BS105" t="str">
        <f t="shared" si="52"/>
        <v/>
      </c>
      <c r="BT105" t="str">
        <f t="shared" si="53"/>
        <v/>
      </c>
      <c r="BU105" t="str">
        <f t="shared" si="54"/>
        <v/>
      </c>
      <c r="BV105" t="str">
        <f t="shared" si="55"/>
        <v/>
      </c>
      <c r="BW105" t="str">
        <f t="shared" si="56"/>
        <v/>
      </c>
      <c r="BX105" t="str">
        <f t="shared" si="57"/>
        <v/>
      </c>
      <c r="BY105" t="str">
        <f t="shared" si="58"/>
        <v/>
      </c>
      <c r="BZ105" t="str">
        <f t="shared" si="59"/>
        <v/>
      </c>
      <c r="CA105" t="str">
        <f t="shared" si="60"/>
        <v/>
      </c>
      <c r="CB105" t="str">
        <f t="shared" si="61"/>
        <v/>
      </c>
      <c r="CC105" t="str">
        <f t="shared" si="62"/>
        <v/>
      </c>
      <c r="CD105" t="str">
        <f t="shared" si="63"/>
        <v/>
      </c>
      <c r="CE105" t="str">
        <f t="shared" si="64"/>
        <v/>
      </c>
      <c r="CF105" t="str">
        <f t="shared" si="65"/>
        <v/>
      </c>
      <c r="CG105" t="str">
        <f t="shared" si="66"/>
        <v/>
      </c>
      <c r="CH105" t="str">
        <f t="shared" si="67"/>
        <v/>
      </c>
      <c r="CI105" t="str">
        <f t="shared" si="68"/>
        <v/>
      </c>
      <c r="CJ105" t="str">
        <f t="shared" si="69"/>
        <v/>
      </c>
      <c r="CK105" t="str">
        <f t="shared" si="70"/>
        <v/>
      </c>
      <c r="CL105" t="str">
        <f t="shared" si="71"/>
        <v/>
      </c>
      <c r="CM105">
        <f t="shared" si="72"/>
        <v>5177.42</v>
      </c>
      <c r="CN105">
        <f t="shared" si="73"/>
        <v>5179.99</v>
      </c>
      <c r="CO105" t="str">
        <f t="shared" si="74"/>
        <v/>
      </c>
      <c r="CP105" t="str">
        <f t="shared" si="75"/>
        <v/>
      </c>
      <c r="CQ105" t="str">
        <f t="shared" si="76"/>
        <v/>
      </c>
      <c r="CR105" t="str">
        <f t="shared" si="77"/>
        <v/>
      </c>
      <c r="CT105">
        <f t="shared" si="109"/>
        <v>5201.41</v>
      </c>
      <c r="CU105">
        <f t="shared" si="110"/>
        <v>5200.03</v>
      </c>
      <c r="CV105">
        <f t="shared" si="111"/>
        <v>5179.99</v>
      </c>
      <c r="CW105">
        <f t="shared" si="112"/>
        <v>5177.42</v>
      </c>
      <c r="CY105">
        <f t="shared" si="78"/>
        <v>-1.7604166666671972E-2</v>
      </c>
      <c r="CZ105">
        <f t="shared" si="79"/>
        <v>5.6249999999996208E-3</v>
      </c>
      <c r="DA105">
        <f t="shared" si="80"/>
        <v>2.2187500000001137E-2</v>
      </c>
      <c r="DB105">
        <f t="shared" si="81"/>
        <v>7.5625000000002274E-2</v>
      </c>
      <c r="DD105">
        <f t="shared" si="20"/>
        <v>-1.0085402759962352</v>
      </c>
      <c r="DE105">
        <f t="shared" si="21"/>
        <v>0.32228536068633229</v>
      </c>
      <c r="DF105">
        <f t="shared" si="22"/>
        <v>1.2710415636883856</v>
      </c>
      <c r="DG105">
        <f t="shared" si="23"/>
        <v>4.3247612228804009</v>
      </c>
      <c r="DI105">
        <f t="shared" si="82"/>
        <v>1.9630469020458361</v>
      </c>
      <c r="DK105">
        <f t="shared" si="113"/>
        <v>1.9630469020458361</v>
      </c>
      <c r="DL105">
        <f t="shared" si="114"/>
        <v>-1.9630469020458361</v>
      </c>
      <c r="DN105" s="4" t="str">
        <f t="shared" si="83"/>
        <v/>
      </c>
      <c r="DO105" s="4" t="str">
        <f t="shared" si="84"/>
        <v/>
      </c>
      <c r="DP105" s="4" t="str">
        <f t="shared" si="85"/>
        <v/>
      </c>
      <c r="DQ105" s="4" t="str">
        <f t="shared" si="86"/>
        <v>Invalid Slope</v>
      </c>
      <c r="DS105" s="4">
        <f t="shared" si="87"/>
        <v>5201.41</v>
      </c>
      <c r="DT105" s="4">
        <f t="shared" si="88"/>
        <v>5200.03</v>
      </c>
      <c r="DU105" s="4">
        <f t="shared" si="89"/>
        <v>5179.99</v>
      </c>
      <c r="DV105" s="4" t="str">
        <f t="shared" si="90"/>
        <v/>
      </c>
      <c r="DX105">
        <f t="shared" si="115"/>
        <v>5201.41</v>
      </c>
      <c r="DY105">
        <f t="shared" si="116"/>
        <v>5179.99</v>
      </c>
      <c r="EA105" t="str">
        <f t="shared" si="91"/>
        <v>horiz_peak_line_3</v>
      </c>
      <c r="EB105" t="str">
        <f t="shared" si="92"/>
        <v>horiz_bottom_line_2</v>
      </c>
      <c r="ED105" t="str">
        <f t="shared" si="117"/>
        <v>peak_line_3</v>
      </c>
      <c r="EE105" t="str">
        <f t="shared" si="118"/>
        <v>bottom_line_2</v>
      </c>
    </row>
    <row r="106" spans="1:135" x14ac:dyDescent="0.55000000000000004">
      <c r="A106" s="24">
        <f>IF('Data Validation'!$K$2&lt;&gt;TRUE,"",'Data Validation'!A408)</f>
        <v>1772154000</v>
      </c>
      <c r="B106" s="24" t="str">
        <f>IF('Data Validation'!$K$2&lt;&gt;TRUE,"",'Data Validation'!C408)</f>
        <v>XAUUSD</v>
      </c>
      <c r="C106" s="24" t="str">
        <f>IF('Data Validation'!$K$2&lt;&gt;TRUE,"",'Data Validation'!E408)</f>
        <v>M5</v>
      </c>
      <c r="D106" s="24">
        <f>IF('Data Validation'!$K$2&lt;&gt;TRUE,"",'Data Validation'!G408)</f>
        <v>5175.37</v>
      </c>
      <c r="E106">
        <f>IF($C106&lt;&gt;"M5","",Trendlines!E408)</f>
        <v>5200.03</v>
      </c>
      <c r="F106">
        <f>IF($C106&lt;&gt;"M5","",Trendlines!F408)</f>
        <v>5191.32</v>
      </c>
      <c r="G106">
        <f>IF($C106&lt;&gt;"M5","",Trendlines!G408)</f>
        <v>5201.3999999999996</v>
      </c>
      <c r="H106">
        <f>IF($C106&lt;&gt;"M5","",Trendlines!H408)</f>
        <v>5177.49</v>
      </c>
      <c r="I106">
        <f>IF($C106&lt;&gt;"M5","",Trendlines!I408)</f>
        <v>5180.01</v>
      </c>
      <c r="J106">
        <f>IF($C106&lt;&gt;"M5","",Trendlines!J408)</f>
        <v>5166.8599999999997</v>
      </c>
      <c r="K106">
        <v>96</v>
      </c>
      <c r="L106" s="25">
        <f t="shared" si="24"/>
        <v>5.6249999999996208E-3</v>
      </c>
      <c r="M106" s="25">
        <f t="shared" si="25"/>
        <v>-2.6041666666666668E-2</v>
      </c>
      <c r="N106" s="25">
        <f t="shared" si="26"/>
        <v>-1.750000000000303E-2</v>
      </c>
      <c r="O106" s="25">
        <f t="shared" si="27"/>
        <v>7.5625000000002274E-2</v>
      </c>
      <c r="P106" s="25">
        <f t="shared" si="28"/>
        <v>2.2187500000001137E-2</v>
      </c>
      <c r="Q106" s="25">
        <f t="shared" si="29"/>
        <v>3.8749999999993179E-2</v>
      </c>
      <c r="S106">
        <f t="shared" si="30"/>
        <v>8.7100000000000364</v>
      </c>
      <c r="T106">
        <f t="shared" si="31"/>
        <v>1.3699999999998909</v>
      </c>
      <c r="U106">
        <f t="shared" si="32"/>
        <v>22.539999999999964</v>
      </c>
      <c r="V106">
        <f t="shared" si="33"/>
        <v>20.019999999999527</v>
      </c>
      <c r="W106">
        <f t="shared" si="34"/>
        <v>33.170000000000073</v>
      </c>
      <c r="X106">
        <f t="shared" si="35"/>
        <v>10.079999999999927</v>
      </c>
      <c r="Y106">
        <f t="shared" si="36"/>
        <v>13.829999999999927</v>
      </c>
      <c r="Z106">
        <f t="shared" si="37"/>
        <v>11.309999999999491</v>
      </c>
      <c r="AA106">
        <f t="shared" si="38"/>
        <v>24.460000000000036</v>
      </c>
      <c r="AB106">
        <f t="shared" si="39"/>
        <v>23.909999999999854</v>
      </c>
      <c r="AC106">
        <f t="shared" si="40"/>
        <v>21.389999999999418</v>
      </c>
      <c r="AD106">
        <f t="shared" si="41"/>
        <v>34.539999999999964</v>
      </c>
      <c r="AE106">
        <f t="shared" si="42"/>
        <v>2.5200000000004366</v>
      </c>
      <c r="AF106">
        <f t="shared" si="43"/>
        <v>10.630000000000109</v>
      </c>
      <c r="AG106">
        <f t="shared" si="44"/>
        <v>13.150000000000546</v>
      </c>
      <c r="AI106">
        <f t="shared" si="93"/>
        <v>10.032970297029694</v>
      </c>
      <c r="AJ106">
        <f t="shared" si="93"/>
        <v>0.65049504950493064</v>
      </c>
      <c r="AK106">
        <f t="shared" si="45"/>
        <v>19.593366336633647</v>
      </c>
      <c r="AL106">
        <f t="shared" si="45"/>
        <v>19.325940594059396</v>
      </c>
      <c r="AM106">
        <f t="shared" si="45"/>
        <v>31.777623762376237</v>
      </c>
      <c r="AN106">
        <f t="shared" si="45"/>
        <v>10.426237623762368</v>
      </c>
      <c r="AO106">
        <f t="shared" si="45"/>
        <v>9.5603960396039547</v>
      </c>
      <c r="AP106">
        <f t="shared" si="45"/>
        <v>9.2929702970297043</v>
      </c>
      <c r="AQ106">
        <f t="shared" si="45"/>
        <v>21.744653465346545</v>
      </c>
      <c r="AR106">
        <f t="shared" si="45"/>
        <v>19.986633663366323</v>
      </c>
      <c r="AS106">
        <f t="shared" si="45"/>
        <v>19.719207920792073</v>
      </c>
      <c r="AT106">
        <f t="shared" si="45"/>
        <v>32.170891089108913</v>
      </c>
      <c r="AU106">
        <f t="shared" si="45"/>
        <v>1.3636633663366384</v>
      </c>
      <c r="AV106">
        <f t="shared" si="45"/>
        <v>12.184257425742588</v>
      </c>
      <c r="AW106">
        <f t="shared" si="45"/>
        <v>12.451683168316839</v>
      </c>
      <c r="AY106">
        <f t="shared" si="94"/>
        <v>5</v>
      </c>
      <c r="AZ106">
        <f t="shared" si="95"/>
        <v>1</v>
      </c>
      <c r="BA106">
        <f t="shared" si="96"/>
        <v>10</v>
      </c>
      <c r="BB106">
        <f t="shared" si="97"/>
        <v>9</v>
      </c>
      <c r="BC106">
        <f t="shared" si="98"/>
        <v>14</v>
      </c>
      <c r="BD106">
        <f t="shared" si="99"/>
        <v>6</v>
      </c>
      <c r="BE106">
        <f t="shared" si="100"/>
        <v>4</v>
      </c>
      <c r="BF106">
        <f t="shared" si="101"/>
        <v>3</v>
      </c>
      <c r="BG106">
        <f t="shared" si="102"/>
        <v>13</v>
      </c>
      <c r="BH106">
        <f t="shared" si="103"/>
        <v>12</v>
      </c>
      <c r="BI106">
        <f t="shared" si="104"/>
        <v>11</v>
      </c>
      <c r="BJ106">
        <f t="shared" si="105"/>
        <v>15</v>
      </c>
      <c r="BK106">
        <f t="shared" si="106"/>
        <v>2</v>
      </c>
      <c r="BL106">
        <f t="shared" si="107"/>
        <v>7</v>
      </c>
      <c r="BM106">
        <f t="shared" si="108"/>
        <v>8</v>
      </c>
      <c r="BO106" t="str">
        <f t="shared" si="48"/>
        <v/>
      </c>
      <c r="BP106" t="str">
        <f t="shared" si="49"/>
        <v/>
      </c>
      <c r="BQ106">
        <f t="shared" si="50"/>
        <v>5200.03</v>
      </c>
      <c r="BR106">
        <f t="shared" si="51"/>
        <v>5201.3999999999996</v>
      </c>
      <c r="BS106" t="str">
        <f t="shared" si="52"/>
        <v/>
      </c>
      <c r="BT106" t="str">
        <f t="shared" si="53"/>
        <v/>
      </c>
      <c r="BU106" t="str">
        <f t="shared" si="54"/>
        <v/>
      </c>
      <c r="BV106" t="str">
        <f t="shared" si="55"/>
        <v/>
      </c>
      <c r="BW106" t="str">
        <f t="shared" si="56"/>
        <v/>
      </c>
      <c r="BX106" t="str">
        <f t="shared" si="57"/>
        <v/>
      </c>
      <c r="BY106" t="str">
        <f t="shared" si="58"/>
        <v/>
      </c>
      <c r="BZ106" t="str">
        <f t="shared" si="59"/>
        <v/>
      </c>
      <c r="CA106" t="str">
        <f t="shared" si="60"/>
        <v/>
      </c>
      <c r="CB106" t="str">
        <f t="shared" si="61"/>
        <v/>
      </c>
      <c r="CC106" t="str">
        <f t="shared" si="62"/>
        <v/>
      </c>
      <c r="CD106" t="str">
        <f t="shared" si="63"/>
        <v/>
      </c>
      <c r="CE106" t="str">
        <f t="shared" si="64"/>
        <v/>
      </c>
      <c r="CF106" t="str">
        <f t="shared" si="65"/>
        <v/>
      </c>
      <c r="CG106" t="str">
        <f t="shared" si="66"/>
        <v/>
      </c>
      <c r="CH106" t="str">
        <f t="shared" si="67"/>
        <v/>
      </c>
      <c r="CI106" t="str">
        <f t="shared" si="68"/>
        <v/>
      </c>
      <c r="CJ106" t="str">
        <f t="shared" si="69"/>
        <v/>
      </c>
      <c r="CK106" t="str">
        <f t="shared" si="70"/>
        <v/>
      </c>
      <c r="CL106" t="str">
        <f t="shared" si="71"/>
        <v/>
      </c>
      <c r="CM106">
        <f t="shared" si="72"/>
        <v>5177.49</v>
      </c>
      <c r="CN106">
        <f t="shared" si="73"/>
        <v>5180.01</v>
      </c>
      <c r="CO106" t="str">
        <f t="shared" si="74"/>
        <v/>
      </c>
      <c r="CP106" t="str">
        <f t="shared" si="75"/>
        <v/>
      </c>
      <c r="CQ106" t="str">
        <f t="shared" si="76"/>
        <v/>
      </c>
      <c r="CR106" t="str">
        <f t="shared" si="77"/>
        <v/>
      </c>
      <c r="CT106">
        <f t="shared" si="109"/>
        <v>5201.3999999999996</v>
      </c>
      <c r="CU106">
        <f t="shared" si="110"/>
        <v>5200.03</v>
      </c>
      <c r="CV106">
        <f t="shared" si="111"/>
        <v>5180.01</v>
      </c>
      <c r="CW106">
        <f t="shared" si="112"/>
        <v>5177.49</v>
      </c>
      <c r="CY106">
        <f t="shared" si="78"/>
        <v>-1.750000000000303E-2</v>
      </c>
      <c r="CZ106">
        <f t="shared" si="79"/>
        <v>5.6249999999996208E-3</v>
      </c>
      <c r="DA106">
        <f t="shared" si="80"/>
        <v>2.2187500000001137E-2</v>
      </c>
      <c r="DB106">
        <f t="shared" si="81"/>
        <v>7.5625000000002274E-2</v>
      </c>
      <c r="DD106">
        <f t="shared" si="20"/>
        <v>-1.0025738037602361</v>
      </c>
      <c r="DE106">
        <f t="shared" si="21"/>
        <v>0.32228536068633229</v>
      </c>
      <c r="DF106">
        <f t="shared" si="22"/>
        <v>1.2710415636883856</v>
      </c>
      <c r="DG106">
        <f t="shared" si="23"/>
        <v>4.3247612228804009</v>
      </c>
      <c r="DI106">
        <f t="shared" si="82"/>
        <v>1.9613489020299526</v>
      </c>
      <c r="DK106">
        <f t="shared" si="113"/>
        <v>1.9613489020299526</v>
      </c>
      <c r="DL106">
        <f t="shared" si="114"/>
        <v>-1.9613489020299526</v>
      </c>
      <c r="DN106" s="4" t="str">
        <f t="shared" si="83"/>
        <v/>
      </c>
      <c r="DO106" s="4" t="str">
        <f t="shared" si="84"/>
        <v/>
      </c>
      <c r="DP106" s="4" t="str">
        <f t="shared" si="85"/>
        <v/>
      </c>
      <c r="DQ106" s="4" t="str">
        <f t="shared" si="86"/>
        <v>Invalid Slope</v>
      </c>
      <c r="DS106" s="4">
        <f t="shared" si="87"/>
        <v>5201.3999999999996</v>
      </c>
      <c r="DT106" s="4">
        <f t="shared" si="88"/>
        <v>5200.03</v>
      </c>
      <c r="DU106" s="4">
        <f t="shared" si="89"/>
        <v>5180.01</v>
      </c>
      <c r="DV106" s="4" t="str">
        <f t="shared" si="90"/>
        <v/>
      </c>
      <c r="DX106">
        <f t="shared" si="115"/>
        <v>5201.3999999999996</v>
      </c>
      <c r="DY106">
        <f t="shared" si="116"/>
        <v>5180.01</v>
      </c>
      <c r="EA106" t="str">
        <f t="shared" si="91"/>
        <v>horiz_peak_line_3</v>
      </c>
      <c r="EB106" t="str">
        <f t="shared" si="92"/>
        <v>horiz_bottom_line_2</v>
      </c>
      <c r="ED106" t="str">
        <f t="shared" si="117"/>
        <v>peak_line_3</v>
      </c>
      <c r="EE106" t="str">
        <f t="shared" si="118"/>
        <v>bottom_line_2</v>
      </c>
    </row>
    <row r="107" spans="1:135" x14ac:dyDescent="0.55000000000000004">
      <c r="A107" s="24">
        <f>IF('Data Validation'!$K$2&lt;&gt;TRUE,"",'Data Validation'!A409)</f>
        <v>1772154300</v>
      </c>
      <c r="B107" s="24" t="str">
        <f>IF('Data Validation'!$K$2&lt;&gt;TRUE,"",'Data Validation'!C409)</f>
        <v>XAUUSD</v>
      </c>
      <c r="C107" s="24" t="str">
        <f>IF('Data Validation'!$K$2&lt;&gt;TRUE,"",'Data Validation'!E409)</f>
        <v>M5</v>
      </c>
      <c r="D107" s="24">
        <f>IF('Data Validation'!$K$2&lt;&gt;TRUE,"",'Data Validation'!G409)</f>
        <v>5174.8599999999997</v>
      </c>
      <c r="E107">
        <f>IF($C107&lt;&gt;"M5","",Trendlines!E409)</f>
        <v>5200.04</v>
      </c>
      <c r="F107">
        <f>IF($C107&lt;&gt;"M5","",Trendlines!F409)</f>
        <v>5191.3</v>
      </c>
      <c r="G107">
        <f>IF($C107&lt;&gt;"M5","",Trendlines!G409)</f>
        <v>5201.38</v>
      </c>
      <c r="H107">
        <f>IF($C107&lt;&gt;"M5","",Trendlines!H409)</f>
        <v>5177.57</v>
      </c>
      <c r="I107">
        <f>IF($C107&lt;&gt;"M5","",Trendlines!I409)</f>
        <v>5180.03</v>
      </c>
      <c r="J107">
        <f>IF($C107&lt;&gt;"M5","",Trendlines!J409)</f>
        <v>5166.8999999999996</v>
      </c>
      <c r="K107">
        <v>96</v>
      </c>
      <c r="L107" s="25">
        <f t="shared" si="24"/>
        <v>5.6249999999996208E-3</v>
      </c>
      <c r="M107" s="25">
        <f t="shared" si="25"/>
        <v>-2.5937499999997726E-2</v>
      </c>
      <c r="N107" s="25">
        <f t="shared" si="26"/>
        <v>-1.750000000000303E-2</v>
      </c>
      <c r="O107" s="25">
        <f t="shared" si="27"/>
        <v>7.5624999999992795E-2</v>
      </c>
      <c r="P107" s="25">
        <f t="shared" si="28"/>
        <v>2.2083333333332195E-2</v>
      </c>
      <c r="Q107" s="25">
        <f t="shared" si="29"/>
        <v>3.8749999999993179E-2</v>
      </c>
      <c r="S107">
        <f t="shared" si="30"/>
        <v>8.7399999999997817</v>
      </c>
      <c r="T107">
        <f t="shared" si="31"/>
        <v>1.3400000000001455</v>
      </c>
      <c r="U107">
        <f t="shared" si="32"/>
        <v>22.470000000000255</v>
      </c>
      <c r="V107">
        <f t="shared" si="33"/>
        <v>20.010000000000218</v>
      </c>
      <c r="W107">
        <f t="shared" si="34"/>
        <v>33.140000000000327</v>
      </c>
      <c r="X107">
        <f t="shared" si="35"/>
        <v>10.079999999999927</v>
      </c>
      <c r="Y107">
        <f t="shared" si="36"/>
        <v>13.730000000000473</v>
      </c>
      <c r="Z107">
        <f t="shared" si="37"/>
        <v>11.270000000000437</v>
      </c>
      <c r="AA107">
        <f t="shared" si="38"/>
        <v>24.400000000000546</v>
      </c>
      <c r="AB107">
        <f t="shared" si="39"/>
        <v>23.8100000000004</v>
      </c>
      <c r="AC107">
        <f t="shared" si="40"/>
        <v>21.350000000000364</v>
      </c>
      <c r="AD107">
        <f t="shared" si="41"/>
        <v>34.480000000000473</v>
      </c>
      <c r="AE107">
        <f t="shared" si="42"/>
        <v>2.4600000000000364</v>
      </c>
      <c r="AF107">
        <f t="shared" si="43"/>
        <v>10.670000000000073</v>
      </c>
      <c r="AG107">
        <f t="shared" si="44"/>
        <v>13.130000000000109</v>
      </c>
      <c r="AI107">
        <f t="shared" si="93"/>
        <v>10.032970297029694</v>
      </c>
      <c r="AJ107">
        <f t="shared" si="93"/>
        <v>0.65049504950493064</v>
      </c>
      <c r="AK107">
        <f t="shared" si="45"/>
        <v>19.593366336633647</v>
      </c>
      <c r="AL107">
        <f t="shared" si="45"/>
        <v>19.325940594059396</v>
      </c>
      <c r="AM107">
        <f t="shared" si="45"/>
        <v>31.777623762376237</v>
      </c>
      <c r="AN107">
        <f t="shared" si="45"/>
        <v>10.426237623762368</v>
      </c>
      <c r="AO107">
        <f t="shared" si="45"/>
        <v>9.5603960396039547</v>
      </c>
      <c r="AP107">
        <f t="shared" si="45"/>
        <v>9.2929702970297043</v>
      </c>
      <c r="AQ107">
        <f t="shared" si="45"/>
        <v>21.744653465346545</v>
      </c>
      <c r="AR107">
        <f t="shared" si="45"/>
        <v>19.986633663366323</v>
      </c>
      <c r="AS107">
        <f t="shared" si="45"/>
        <v>19.719207920792073</v>
      </c>
      <c r="AT107">
        <f t="shared" si="45"/>
        <v>32.170891089108913</v>
      </c>
      <c r="AU107">
        <f t="shared" si="45"/>
        <v>1.3636633663366384</v>
      </c>
      <c r="AV107">
        <f t="shared" si="45"/>
        <v>12.184257425742588</v>
      </c>
      <c r="AW107">
        <f t="shared" si="45"/>
        <v>12.451683168316839</v>
      </c>
      <c r="AY107">
        <f t="shared" si="94"/>
        <v>5</v>
      </c>
      <c r="AZ107">
        <f t="shared" si="95"/>
        <v>1</v>
      </c>
      <c r="BA107">
        <f t="shared" si="96"/>
        <v>10</v>
      </c>
      <c r="BB107">
        <f t="shared" si="97"/>
        <v>9</v>
      </c>
      <c r="BC107">
        <f t="shared" si="98"/>
        <v>14</v>
      </c>
      <c r="BD107">
        <f t="shared" si="99"/>
        <v>6</v>
      </c>
      <c r="BE107">
        <f t="shared" si="100"/>
        <v>4</v>
      </c>
      <c r="BF107">
        <f t="shared" si="101"/>
        <v>3</v>
      </c>
      <c r="BG107">
        <f t="shared" si="102"/>
        <v>13</v>
      </c>
      <c r="BH107">
        <f t="shared" si="103"/>
        <v>12</v>
      </c>
      <c r="BI107">
        <f t="shared" si="104"/>
        <v>11</v>
      </c>
      <c r="BJ107">
        <f t="shared" si="105"/>
        <v>15</v>
      </c>
      <c r="BK107">
        <f t="shared" si="106"/>
        <v>2</v>
      </c>
      <c r="BL107">
        <f t="shared" si="107"/>
        <v>7</v>
      </c>
      <c r="BM107">
        <f t="shared" si="108"/>
        <v>8</v>
      </c>
      <c r="BO107" t="str">
        <f t="shared" si="48"/>
        <v/>
      </c>
      <c r="BP107" t="str">
        <f t="shared" si="49"/>
        <v/>
      </c>
      <c r="BQ107">
        <f t="shared" si="50"/>
        <v>5200.04</v>
      </c>
      <c r="BR107">
        <f t="shared" si="51"/>
        <v>5201.38</v>
      </c>
      <c r="BS107" t="str">
        <f t="shared" si="52"/>
        <v/>
      </c>
      <c r="BT107" t="str">
        <f t="shared" si="53"/>
        <v/>
      </c>
      <c r="BU107" t="str">
        <f t="shared" si="54"/>
        <v/>
      </c>
      <c r="BV107" t="str">
        <f t="shared" si="55"/>
        <v/>
      </c>
      <c r="BW107" t="str">
        <f t="shared" si="56"/>
        <v/>
      </c>
      <c r="BX107" t="str">
        <f t="shared" si="57"/>
        <v/>
      </c>
      <c r="BY107" t="str">
        <f t="shared" si="58"/>
        <v/>
      </c>
      <c r="BZ107" t="str">
        <f t="shared" si="59"/>
        <v/>
      </c>
      <c r="CA107" t="str">
        <f t="shared" si="60"/>
        <v/>
      </c>
      <c r="CB107" t="str">
        <f t="shared" si="61"/>
        <v/>
      </c>
      <c r="CC107" t="str">
        <f t="shared" si="62"/>
        <v/>
      </c>
      <c r="CD107" t="str">
        <f t="shared" si="63"/>
        <v/>
      </c>
      <c r="CE107" t="str">
        <f t="shared" si="64"/>
        <v/>
      </c>
      <c r="CF107" t="str">
        <f t="shared" si="65"/>
        <v/>
      </c>
      <c r="CG107" t="str">
        <f t="shared" si="66"/>
        <v/>
      </c>
      <c r="CH107" t="str">
        <f t="shared" si="67"/>
        <v/>
      </c>
      <c r="CI107" t="str">
        <f t="shared" si="68"/>
        <v/>
      </c>
      <c r="CJ107" t="str">
        <f t="shared" si="69"/>
        <v/>
      </c>
      <c r="CK107" t="str">
        <f t="shared" si="70"/>
        <v/>
      </c>
      <c r="CL107" t="str">
        <f t="shared" si="71"/>
        <v/>
      </c>
      <c r="CM107">
        <f t="shared" si="72"/>
        <v>5177.57</v>
      </c>
      <c r="CN107">
        <f t="shared" si="73"/>
        <v>5180.03</v>
      </c>
      <c r="CO107" t="str">
        <f t="shared" si="74"/>
        <v/>
      </c>
      <c r="CP107" t="str">
        <f t="shared" si="75"/>
        <v/>
      </c>
      <c r="CQ107" t="str">
        <f t="shared" si="76"/>
        <v/>
      </c>
      <c r="CR107" t="str">
        <f t="shared" si="77"/>
        <v/>
      </c>
      <c r="CT107">
        <f t="shared" si="109"/>
        <v>5201.38</v>
      </c>
      <c r="CU107">
        <f t="shared" si="110"/>
        <v>5200.04</v>
      </c>
      <c r="CV107">
        <f t="shared" si="111"/>
        <v>5180.03</v>
      </c>
      <c r="CW107">
        <f t="shared" si="112"/>
        <v>5177.57</v>
      </c>
      <c r="CY107">
        <f t="shared" si="78"/>
        <v>-1.750000000000303E-2</v>
      </c>
      <c r="CZ107">
        <f t="shared" si="79"/>
        <v>5.6249999999996208E-3</v>
      </c>
      <c r="DA107">
        <f t="shared" si="80"/>
        <v>2.2083333333332195E-2</v>
      </c>
      <c r="DB107">
        <f t="shared" si="81"/>
        <v>7.5624999999992795E-2</v>
      </c>
      <c r="DD107">
        <f t="shared" si="20"/>
        <v>-1.0025738037602361</v>
      </c>
      <c r="DE107">
        <f t="shared" si="21"/>
        <v>0.32228536068633229</v>
      </c>
      <c r="DF107">
        <f t="shared" si="22"/>
        <v>1.2650761762283818</v>
      </c>
      <c r="DG107">
        <f t="shared" si="23"/>
        <v>4.3247612228798609</v>
      </c>
      <c r="DI107">
        <f t="shared" si="82"/>
        <v>1.9613185433758877</v>
      </c>
      <c r="DK107">
        <f t="shared" si="113"/>
        <v>1.9613185433758877</v>
      </c>
      <c r="DL107">
        <f t="shared" si="114"/>
        <v>-1.9613185433758877</v>
      </c>
      <c r="DN107" s="4" t="str">
        <f t="shared" si="83"/>
        <v/>
      </c>
      <c r="DO107" s="4" t="str">
        <f t="shared" si="84"/>
        <v/>
      </c>
      <c r="DP107" s="4" t="str">
        <f t="shared" si="85"/>
        <v/>
      </c>
      <c r="DQ107" s="4" t="str">
        <f t="shared" si="86"/>
        <v>Invalid Slope</v>
      </c>
      <c r="DS107" s="4">
        <f t="shared" si="87"/>
        <v>5201.38</v>
      </c>
      <c r="DT107" s="4">
        <f t="shared" si="88"/>
        <v>5200.04</v>
      </c>
      <c r="DU107" s="4">
        <f t="shared" si="89"/>
        <v>5180.03</v>
      </c>
      <c r="DV107" s="4" t="str">
        <f t="shared" si="90"/>
        <v/>
      </c>
      <c r="DX107">
        <f t="shared" si="115"/>
        <v>5201.38</v>
      </c>
      <c r="DY107">
        <f t="shared" si="116"/>
        <v>5180.03</v>
      </c>
      <c r="EA107" t="str">
        <f t="shared" si="91"/>
        <v>horiz_peak_line_3</v>
      </c>
      <c r="EB107" t="str">
        <f t="shared" si="92"/>
        <v>horiz_bottom_line_2</v>
      </c>
      <c r="ED107" t="str">
        <f t="shared" si="117"/>
        <v>peak_line_3</v>
      </c>
      <c r="EE107" t="str">
        <f t="shared" si="118"/>
        <v>bottom_line_2</v>
      </c>
    </row>
    <row r="108" spans="1:135" x14ac:dyDescent="0.55000000000000004">
      <c r="A108" s="24">
        <f>IF('Data Validation'!$K$2&lt;&gt;TRUE,"",'Data Validation'!A410)</f>
        <v>1772154600</v>
      </c>
      <c r="B108" s="24" t="str">
        <f>IF('Data Validation'!$K$2&lt;&gt;TRUE,"",'Data Validation'!C410)</f>
        <v>XAUUSD</v>
      </c>
      <c r="C108" s="24" t="str">
        <f>IF('Data Validation'!$K$2&lt;&gt;TRUE,"",'Data Validation'!E410)</f>
        <v>M5</v>
      </c>
      <c r="D108" s="24">
        <f>IF('Data Validation'!$K$2&lt;&gt;TRUE,"",'Data Validation'!G410)</f>
        <v>5176.58</v>
      </c>
      <c r="E108">
        <f>IF($C108&lt;&gt;"M5","",Trendlines!E410)</f>
        <v>5200.04</v>
      </c>
      <c r="F108">
        <f>IF($C108&lt;&gt;"M5","",Trendlines!F410)</f>
        <v>5191.2700000000004</v>
      </c>
      <c r="G108">
        <f>IF($C108&lt;&gt;"M5","",Trendlines!G410)</f>
        <v>5201.3599999999997</v>
      </c>
      <c r="H108">
        <f>IF($C108&lt;&gt;"M5","",Trendlines!H410)</f>
        <v>5177.6499999999996</v>
      </c>
      <c r="I108">
        <f>IF($C108&lt;&gt;"M5","",Trendlines!I410)</f>
        <v>5180.05</v>
      </c>
      <c r="J108">
        <f>IF($C108&lt;&gt;"M5","",Trendlines!J410)</f>
        <v>5166.9399999999996</v>
      </c>
      <c r="K108">
        <v>96</v>
      </c>
      <c r="L108" s="25">
        <f t="shared" si="24"/>
        <v>5.5208333333306809E-3</v>
      </c>
      <c r="M108" s="25">
        <f t="shared" si="25"/>
        <v>-2.5937499999997726E-2</v>
      </c>
      <c r="N108" s="25">
        <f t="shared" si="26"/>
        <v>-1.7604166666671972E-2</v>
      </c>
      <c r="O108" s="25">
        <f t="shared" si="27"/>
        <v>7.572916666666174E-2</v>
      </c>
      <c r="P108" s="25">
        <f t="shared" si="28"/>
        <v>2.2083333333332195E-2</v>
      </c>
      <c r="Q108" s="25">
        <f t="shared" si="29"/>
        <v>3.8749999999993179E-2</v>
      </c>
      <c r="S108">
        <f t="shared" si="30"/>
        <v>8.7699999999995271</v>
      </c>
      <c r="T108">
        <f t="shared" si="31"/>
        <v>1.319999999999709</v>
      </c>
      <c r="U108">
        <f t="shared" si="32"/>
        <v>22.390000000000327</v>
      </c>
      <c r="V108">
        <f t="shared" si="33"/>
        <v>19.989999999999782</v>
      </c>
      <c r="W108">
        <f t="shared" si="34"/>
        <v>33.100000000000364</v>
      </c>
      <c r="X108">
        <f t="shared" si="35"/>
        <v>10.089999999999236</v>
      </c>
      <c r="Y108">
        <f t="shared" si="36"/>
        <v>13.6200000000008</v>
      </c>
      <c r="Z108">
        <f t="shared" si="37"/>
        <v>11.220000000000255</v>
      </c>
      <c r="AA108">
        <f t="shared" si="38"/>
        <v>24.330000000000837</v>
      </c>
      <c r="AB108">
        <f t="shared" si="39"/>
        <v>23.710000000000036</v>
      </c>
      <c r="AC108">
        <f t="shared" si="40"/>
        <v>21.309999999999491</v>
      </c>
      <c r="AD108">
        <f t="shared" si="41"/>
        <v>34.420000000000073</v>
      </c>
      <c r="AE108">
        <f t="shared" si="42"/>
        <v>2.4000000000005457</v>
      </c>
      <c r="AF108">
        <f t="shared" si="43"/>
        <v>10.710000000000036</v>
      </c>
      <c r="AG108">
        <f t="shared" si="44"/>
        <v>13.110000000000582</v>
      </c>
      <c r="AI108">
        <f t="shared" si="93"/>
        <v>10.032970297029694</v>
      </c>
      <c r="AJ108">
        <f t="shared" si="93"/>
        <v>0.65049504950493064</v>
      </c>
      <c r="AK108">
        <f t="shared" si="45"/>
        <v>19.593366336633647</v>
      </c>
      <c r="AL108">
        <f t="shared" si="45"/>
        <v>19.325940594059396</v>
      </c>
      <c r="AM108">
        <f t="shared" si="45"/>
        <v>31.777623762376237</v>
      </c>
      <c r="AN108">
        <f t="shared" si="45"/>
        <v>10.426237623762368</v>
      </c>
      <c r="AO108">
        <f t="shared" si="45"/>
        <v>9.5603960396039547</v>
      </c>
      <c r="AP108">
        <f t="shared" si="45"/>
        <v>9.2929702970297043</v>
      </c>
      <c r="AQ108">
        <f t="shared" si="45"/>
        <v>21.744653465346545</v>
      </c>
      <c r="AR108">
        <f t="shared" si="45"/>
        <v>19.986633663366323</v>
      </c>
      <c r="AS108">
        <f t="shared" si="45"/>
        <v>19.719207920792073</v>
      </c>
      <c r="AT108">
        <f t="shared" si="45"/>
        <v>32.170891089108913</v>
      </c>
      <c r="AU108">
        <f t="shared" si="45"/>
        <v>1.3636633663366384</v>
      </c>
      <c r="AV108">
        <f t="shared" si="45"/>
        <v>12.184257425742588</v>
      </c>
      <c r="AW108">
        <f t="shared" si="45"/>
        <v>12.451683168316839</v>
      </c>
      <c r="AY108">
        <f t="shared" si="94"/>
        <v>5</v>
      </c>
      <c r="AZ108">
        <f t="shared" si="95"/>
        <v>1</v>
      </c>
      <c r="BA108">
        <f t="shared" si="96"/>
        <v>10</v>
      </c>
      <c r="BB108">
        <f t="shared" si="97"/>
        <v>9</v>
      </c>
      <c r="BC108">
        <f t="shared" si="98"/>
        <v>14</v>
      </c>
      <c r="BD108">
        <f t="shared" si="99"/>
        <v>6</v>
      </c>
      <c r="BE108">
        <f t="shared" si="100"/>
        <v>4</v>
      </c>
      <c r="BF108">
        <f t="shared" si="101"/>
        <v>3</v>
      </c>
      <c r="BG108">
        <f t="shared" si="102"/>
        <v>13</v>
      </c>
      <c r="BH108">
        <f t="shared" si="103"/>
        <v>12</v>
      </c>
      <c r="BI108">
        <f t="shared" si="104"/>
        <v>11</v>
      </c>
      <c r="BJ108">
        <f t="shared" si="105"/>
        <v>15</v>
      </c>
      <c r="BK108">
        <f t="shared" si="106"/>
        <v>2</v>
      </c>
      <c r="BL108">
        <f t="shared" si="107"/>
        <v>7</v>
      </c>
      <c r="BM108">
        <f t="shared" si="108"/>
        <v>8</v>
      </c>
      <c r="BO108" t="str">
        <f t="shared" si="48"/>
        <v/>
      </c>
      <c r="BP108" t="str">
        <f t="shared" si="49"/>
        <v/>
      </c>
      <c r="BQ108">
        <f t="shared" si="50"/>
        <v>5200.04</v>
      </c>
      <c r="BR108">
        <f t="shared" si="51"/>
        <v>5201.3599999999997</v>
      </c>
      <c r="BS108" t="str">
        <f t="shared" si="52"/>
        <v/>
      </c>
      <c r="BT108" t="str">
        <f t="shared" si="53"/>
        <v/>
      </c>
      <c r="BU108" t="str">
        <f t="shared" si="54"/>
        <v/>
      </c>
      <c r="BV108" t="str">
        <f t="shared" si="55"/>
        <v/>
      </c>
      <c r="BW108" t="str">
        <f t="shared" si="56"/>
        <v/>
      </c>
      <c r="BX108" t="str">
        <f t="shared" si="57"/>
        <v/>
      </c>
      <c r="BY108" t="str">
        <f t="shared" si="58"/>
        <v/>
      </c>
      <c r="BZ108" t="str">
        <f t="shared" si="59"/>
        <v/>
      </c>
      <c r="CA108" t="str">
        <f t="shared" si="60"/>
        <v/>
      </c>
      <c r="CB108" t="str">
        <f t="shared" si="61"/>
        <v/>
      </c>
      <c r="CC108" t="str">
        <f t="shared" si="62"/>
        <v/>
      </c>
      <c r="CD108" t="str">
        <f t="shared" si="63"/>
        <v/>
      </c>
      <c r="CE108" t="str">
        <f t="shared" si="64"/>
        <v/>
      </c>
      <c r="CF108" t="str">
        <f t="shared" si="65"/>
        <v/>
      </c>
      <c r="CG108" t="str">
        <f t="shared" si="66"/>
        <v/>
      </c>
      <c r="CH108" t="str">
        <f t="shared" si="67"/>
        <v/>
      </c>
      <c r="CI108" t="str">
        <f t="shared" si="68"/>
        <v/>
      </c>
      <c r="CJ108" t="str">
        <f t="shared" si="69"/>
        <v/>
      </c>
      <c r="CK108" t="str">
        <f t="shared" si="70"/>
        <v/>
      </c>
      <c r="CL108" t="str">
        <f t="shared" si="71"/>
        <v/>
      </c>
      <c r="CM108">
        <f t="shared" si="72"/>
        <v>5177.6499999999996</v>
      </c>
      <c r="CN108">
        <f t="shared" si="73"/>
        <v>5180.05</v>
      </c>
      <c r="CO108" t="str">
        <f t="shared" si="74"/>
        <v/>
      </c>
      <c r="CP108" t="str">
        <f t="shared" si="75"/>
        <v/>
      </c>
      <c r="CQ108" t="str">
        <f t="shared" si="76"/>
        <v/>
      </c>
      <c r="CR108" t="str">
        <f t="shared" si="77"/>
        <v/>
      </c>
      <c r="CT108">
        <f t="shared" si="109"/>
        <v>5201.3599999999997</v>
      </c>
      <c r="CU108">
        <f t="shared" si="110"/>
        <v>5200.04</v>
      </c>
      <c r="CV108">
        <f t="shared" si="111"/>
        <v>5180.05</v>
      </c>
      <c r="CW108">
        <f t="shared" si="112"/>
        <v>5177.6499999999996</v>
      </c>
      <c r="CY108">
        <f t="shared" si="78"/>
        <v>-1.7604166666671972E-2</v>
      </c>
      <c r="CZ108">
        <f t="shared" si="79"/>
        <v>5.5208333333306809E-3</v>
      </c>
      <c r="DA108">
        <f t="shared" si="80"/>
        <v>2.2083333333332195E-2</v>
      </c>
      <c r="DB108">
        <f t="shared" si="81"/>
        <v>7.572916666666174E-2</v>
      </c>
      <c r="DD108">
        <f t="shared" si="20"/>
        <v>-1.0085402759962352</v>
      </c>
      <c r="DE108">
        <f t="shared" si="21"/>
        <v>0.31631723568009845</v>
      </c>
      <c r="DF108">
        <f t="shared" si="22"/>
        <v>1.2650761762283818</v>
      </c>
      <c r="DG108">
        <f t="shared" si="23"/>
        <v>4.3306955472408033</v>
      </c>
      <c r="DI108">
        <f t="shared" si="82"/>
        <v>1.9660464334822949</v>
      </c>
      <c r="DK108">
        <f t="shared" si="113"/>
        <v>1.9660464334822949</v>
      </c>
      <c r="DL108">
        <f t="shared" si="114"/>
        <v>-1.9660464334822949</v>
      </c>
      <c r="DN108" s="4" t="str">
        <f t="shared" si="83"/>
        <v/>
      </c>
      <c r="DO108" s="4" t="str">
        <f t="shared" si="84"/>
        <v/>
      </c>
      <c r="DP108" s="4" t="str">
        <f t="shared" si="85"/>
        <v/>
      </c>
      <c r="DQ108" s="4" t="str">
        <f t="shared" si="86"/>
        <v>Invalid Slope</v>
      </c>
      <c r="DS108" s="4">
        <f t="shared" si="87"/>
        <v>5201.3599999999997</v>
      </c>
      <c r="DT108" s="4">
        <f t="shared" si="88"/>
        <v>5200.04</v>
      </c>
      <c r="DU108" s="4">
        <f t="shared" si="89"/>
        <v>5180.05</v>
      </c>
      <c r="DV108" s="4" t="str">
        <f t="shared" si="90"/>
        <v/>
      </c>
      <c r="DX108">
        <f t="shared" si="115"/>
        <v>5201.3599999999997</v>
      </c>
      <c r="DY108">
        <f t="shared" si="116"/>
        <v>5180.05</v>
      </c>
      <c r="EA108" t="str">
        <f t="shared" si="91"/>
        <v>horiz_peak_line_3</v>
      </c>
      <c r="EB108" t="str">
        <f t="shared" si="92"/>
        <v>horiz_bottom_line_2</v>
      </c>
      <c r="ED108" t="str">
        <f t="shared" si="117"/>
        <v>peak_line_3</v>
      </c>
      <c r="EE108" t="str">
        <f t="shared" si="118"/>
        <v>bottom_line_2</v>
      </c>
    </row>
    <row r="109" spans="1:135" x14ac:dyDescent="0.55000000000000004">
      <c r="A109" s="24">
        <f>IF('Data Validation'!$K$2&lt;&gt;TRUE,"",'Data Validation'!A411)</f>
        <v>1772154900</v>
      </c>
      <c r="B109" s="24" t="str">
        <f>IF('Data Validation'!$K$2&lt;&gt;TRUE,"",'Data Validation'!C411)</f>
        <v>XAUUSD</v>
      </c>
      <c r="C109" s="24" t="str">
        <f>IF('Data Validation'!$K$2&lt;&gt;TRUE,"",'Data Validation'!E411)</f>
        <v>M5</v>
      </c>
      <c r="D109" s="24">
        <f>IF('Data Validation'!$K$2&lt;&gt;TRUE,"",'Data Validation'!G411)</f>
        <v>5177.91</v>
      </c>
      <c r="E109">
        <f>IF($C109&lt;&gt;"M5","",Trendlines!E411)</f>
        <v>5200.05</v>
      </c>
      <c r="F109">
        <f>IF($C109&lt;&gt;"M5","",Trendlines!F411)</f>
        <v>5191.24</v>
      </c>
      <c r="G109">
        <f>IF($C109&lt;&gt;"M5","",Trendlines!G411)</f>
        <v>5201.34</v>
      </c>
      <c r="H109">
        <f>IF($C109&lt;&gt;"M5","",Trendlines!H411)</f>
        <v>5177.72</v>
      </c>
      <c r="I109">
        <f>IF($C109&lt;&gt;"M5","",Trendlines!I411)</f>
        <v>5180.08</v>
      </c>
      <c r="J109">
        <f>IF($C109&lt;&gt;"M5","",Trendlines!J411)</f>
        <v>5166.9799999999996</v>
      </c>
      <c r="K109">
        <v>96</v>
      </c>
      <c r="L109" s="25">
        <f t="shared" si="24"/>
        <v>5.6249999999996208E-3</v>
      </c>
      <c r="M109" s="25">
        <f t="shared" si="25"/>
        <v>-2.6041666666666668E-2</v>
      </c>
      <c r="N109" s="25">
        <f t="shared" si="26"/>
        <v>-1.7604166666662497E-2</v>
      </c>
      <c r="O109" s="25">
        <f t="shared" si="27"/>
        <v>7.5625000000002274E-2</v>
      </c>
      <c r="P109" s="25">
        <f t="shared" si="28"/>
        <v>2.2187500000001137E-2</v>
      </c>
      <c r="Q109" s="25">
        <f t="shared" si="29"/>
        <v>3.8749999999993179E-2</v>
      </c>
      <c r="S109">
        <f t="shared" si="30"/>
        <v>8.8100000000004002</v>
      </c>
      <c r="T109">
        <f t="shared" si="31"/>
        <v>1.2899999999999636</v>
      </c>
      <c r="U109">
        <f t="shared" si="32"/>
        <v>22.329999999999927</v>
      </c>
      <c r="V109">
        <f t="shared" si="33"/>
        <v>19.970000000000255</v>
      </c>
      <c r="W109">
        <f t="shared" si="34"/>
        <v>33.070000000000618</v>
      </c>
      <c r="X109">
        <f t="shared" si="35"/>
        <v>10.100000000000364</v>
      </c>
      <c r="Y109">
        <f t="shared" si="36"/>
        <v>13.519999999999527</v>
      </c>
      <c r="Z109">
        <f t="shared" si="37"/>
        <v>11.159999999999854</v>
      </c>
      <c r="AA109">
        <f t="shared" si="38"/>
        <v>24.260000000000218</v>
      </c>
      <c r="AB109">
        <f t="shared" si="39"/>
        <v>23.619999999999891</v>
      </c>
      <c r="AC109">
        <f t="shared" si="40"/>
        <v>21.260000000000218</v>
      </c>
      <c r="AD109">
        <f t="shared" si="41"/>
        <v>34.360000000000582</v>
      </c>
      <c r="AE109">
        <f t="shared" si="42"/>
        <v>2.3599999999996726</v>
      </c>
      <c r="AF109">
        <f t="shared" si="43"/>
        <v>10.740000000000691</v>
      </c>
      <c r="AG109">
        <f t="shared" si="44"/>
        <v>13.100000000000364</v>
      </c>
      <c r="AI109">
        <f t="shared" si="93"/>
        <v>10.032970297029694</v>
      </c>
      <c r="AJ109">
        <f t="shared" si="93"/>
        <v>0.65049504950493064</v>
      </c>
      <c r="AK109">
        <f t="shared" si="45"/>
        <v>19.593366336633647</v>
      </c>
      <c r="AL109">
        <f t="shared" si="45"/>
        <v>19.325940594059396</v>
      </c>
      <c r="AM109">
        <f t="shared" si="45"/>
        <v>31.777623762376237</v>
      </c>
      <c r="AN109">
        <f t="shared" si="45"/>
        <v>10.426237623762368</v>
      </c>
      <c r="AO109">
        <f t="shared" si="45"/>
        <v>9.5603960396039547</v>
      </c>
      <c r="AP109">
        <f t="shared" si="45"/>
        <v>9.2929702970297043</v>
      </c>
      <c r="AQ109">
        <f t="shared" si="45"/>
        <v>21.744653465346545</v>
      </c>
      <c r="AR109">
        <f t="shared" si="45"/>
        <v>19.986633663366323</v>
      </c>
      <c r="AS109">
        <f t="shared" si="45"/>
        <v>19.719207920792073</v>
      </c>
      <c r="AT109">
        <f t="shared" si="45"/>
        <v>32.170891089108913</v>
      </c>
      <c r="AU109">
        <f t="shared" si="45"/>
        <v>1.3636633663366384</v>
      </c>
      <c r="AV109">
        <f t="shared" si="45"/>
        <v>12.184257425742588</v>
      </c>
      <c r="AW109">
        <f t="shared" si="45"/>
        <v>12.451683168316839</v>
      </c>
      <c r="AY109">
        <f t="shared" si="94"/>
        <v>5</v>
      </c>
      <c r="AZ109">
        <f t="shared" si="95"/>
        <v>1</v>
      </c>
      <c r="BA109">
        <f t="shared" si="96"/>
        <v>10</v>
      </c>
      <c r="BB109">
        <f t="shared" si="97"/>
        <v>9</v>
      </c>
      <c r="BC109">
        <f t="shared" si="98"/>
        <v>14</v>
      </c>
      <c r="BD109">
        <f t="shared" si="99"/>
        <v>6</v>
      </c>
      <c r="BE109">
        <f t="shared" si="100"/>
        <v>4</v>
      </c>
      <c r="BF109">
        <f t="shared" si="101"/>
        <v>3</v>
      </c>
      <c r="BG109">
        <f t="shared" si="102"/>
        <v>13</v>
      </c>
      <c r="BH109">
        <f t="shared" si="103"/>
        <v>12</v>
      </c>
      <c r="BI109">
        <f t="shared" si="104"/>
        <v>11</v>
      </c>
      <c r="BJ109">
        <f t="shared" si="105"/>
        <v>15</v>
      </c>
      <c r="BK109">
        <f t="shared" si="106"/>
        <v>2</v>
      </c>
      <c r="BL109">
        <f t="shared" si="107"/>
        <v>7</v>
      </c>
      <c r="BM109">
        <f t="shared" si="108"/>
        <v>8</v>
      </c>
      <c r="BO109" t="str">
        <f t="shared" si="48"/>
        <v/>
      </c>
      <c r="BP109" t="str">
        <f t="shared" si="49"/>
        <v/>
      </c>
      <c r="BQ109">
        <f t="shared" si="50"/>
        <v>5200.05</v>
      </c>
      <c r="BR109">
        <f t="shared" si="51"/>
        <v>5201.34</v>
      </c>
      <c r="BS109" t="str">
        <f t="shared" si="52"/>
        <v/>
      </c>
      <c r="BT109" t="str">
        <f t="shared" si="53"/>
        <v/>
      </c>
      <c r="BU109" t="str">
        <f t="shared" si="54"/>
        <v/>
      </c>
      <c r="BV109" t="str">
        <f t="shared" si="55"/>
        <v/>
      </c>
      <c r="BW109" t="str">
        <f t="shared" si="56"/>
        <v/>
      </c>
      <c r="BX109" t="str">
        <f t="shared" si="57"/>
        <v/>
      </c>
      <c r="BY109" t="str">
        <f t="shared" si="58"/>
        <v/>
      </c>
      <c r="BZ109" t="str">
        <f t="shared" si="59"/>
        <v/>
      </c>
      <c r="CA109" t="str">
        <f t="shared" si="60"/>
        <v/>
      </c>
      <c r="CB109" t="str">
        <f t="shared" si="61"/>
        <v/>
      </c>
      <c r="CC109" t="str">
        <f t="shared" si="62"/>
        <v/>
      </c>
      <c r="CD109" t="str">
        <f t="shared" si="63"/>
        <v/>
      </c>
      <c r="CE109" t="str">
        <f t="shared" si="64"/>
        <v/>
      </c>
      <c r="CF109" t="str">
        <f t="shared" si="65"/>
        <v/>
      </c>
      <c r="CG109" t="str">
        <f t="shared" si="66"/>
        <v/>
      </c>
      <c r="CH109" t="str">
        <f t="shared" si="67"/>
        <v/>
      </c>
      <c r="CI109" t="str">
        <f t="shared" si="68"/>
        <v/>
      </c>
      <c r="CJ109" t="str">
        <f t="shared" si="69"/>
        <v/>
      </c>
      <c r="CK109" t="str">
        <f t="shared" si="70"/>
        <v/>
      </c>
      <c r="CL109" t="str">
        <f t="shared" si="71"/>
        <v/>
      </c>
      <c r="CM109">
        <f t="shared" si="72"/>
        <v>5177.72</v>
      </c>
      <c r="CN109">
        <f t="shared" si="73"/>
        <v>5180.08</v>
      </c>
      <c r="CO109" t="str">
        <f t="shared" si="74"/>
        <v/>
      </c>
      <c r="CP109" t="str">
        <f t="shared" si="75"/>
        <v/>
      </c>
      <c r="CQ109" t="str">
        <f t="shared" si="76"/>
        <v/>
      </c>
      <c r="CR109" t="str">
        <f t="shared" si="77"/>
        <v/>
      </c>
      <c r="CT109">
        <f t="shared" si="109"/>
        <v>5201.34</v>
      </c>
      <c r="CU109">
        <f t="shared" si="110"/>
        <v>5200.05</v>
      </c>
      <c r="CV109">
        <f t="shared" si="111"/>
        <v>5180.08</v>
      </c>
      <c r="CW109">
        <f t="shared" si="112"/>
        <v>5177.72</v>
      </c>
      <c r="CY109">
        <f t="shared" si="78"/>
        <v>-1.7604166666662497E-2</v>
      </c>
      <c r="CZ109">
        <f t="shared" si="79"/>
        <v>5.6249999999996208E-3</v>
      </c>
      <c r="DA109">
        <f t="shared" si="80"/>
        <v>2.2187500000001137E-2</v>
      </c>
      <c r="DB109">
        <f t="shared" si="81"/>
        <v>7.5625000000002274E-2</v>
      </c>
      <c r="DD109">
        <f t="shared" si="20"/>
        <v>-1.0085402759956923</v>
      </c>
      <c r="DE109">
        <f t="shared" si="21"/>
        <v>0.32228536068633229</v>
      </c>
      <c r="DF109">
        <f t="shared" si="22"/>
        <v>1.2710415636883856</v>
      </c>
      <c r="DG109">
        <f t="shared" si="23"/>
        <v>4.3247612228804009</v>
      </c>
      <c r="DI109">
        <f t="shared" si="82"/>
        <v>1.9630469020456818</v>
      </c>
      <c r="DK109">
        <f t="shared" si="113"/>
        <v>1.9630469020456818</v>
      </c>
      <c r="DL109">
        <f t="shared" si="114"/>
        <v>-1.9630469020456818</v>
      </c>
      <c r="DN109" s="4" t="str">
        <f t="shared" si="83"/>
        <v/>
      </c>
      <c r="DO109" s="4" t="str">
        <f t="shared" si="84"/>
        <v/>
      </c>
      <c r="DP109" s="4" t="str">
        <f t="shared" si="85"/>
        <v/>
      </c>
      <c r="DQ109" s="4" t="str">
        <f t="shared" si="86"/>
        <v>Invalid Slope</v>
      </c>
      <c r="DS109" s="4">
        <f t="shared" si="87"/>
        <v>5201.34</v>
      </c>
      <c r="DT109" s="4">
        <f t="shared" si="88"/>
        <v>5200.05</v>
      </c>
      <c r="DU109" s="4">
        <f t="shared" si="89"/>
        <v>5180.08</v>
      </c>
      <c r="DV109" s="4" t="str">
        <f t="shared" si="90"/>
        <v/>
      </c>
      <c r="DX109">
        <f t="shared" si="115"/>
        <v>5201.34</v>
      </c>
      <c r="DY109">
        <f t="shared" si="116"/>
        <v>5180.08</v>
      </c>
      <c r="EA109" t="str">
        <f t="shared" si="91"/>
        <v>horiz_peak_line_3</v>
      </c>
      <c r="EB109" t="str">
        <f t="shared" si="92"/>
        <v>horiz_bottom_line_2</v>
      </c>
      <c r="ED109" t="str">
        <f t="shared" si="117"/>
        <v>peak_line_3</v>
      </c>
      <c r="EE109" t="str">
        <f t="shared" si="118"/>
        <v>bottom_line_2</v>
      </c>
    </row>
    <row r="110" spans="1:135" x14ac:dyDescent="0.55000000000000004">
      <c r="A110" s="24">
        <f>IF('Data Validation'!$K$2&lt;&gt;TRUE,"",'Data Validation'!A412)</f>
        <v>1772155200</v>
      </c>
      <c r="B110" s="24" t="str">
        <f>IF('Data Validation'!$K$2&lt;&gt;TRUE,"",'Data Validation'!C412)</f>
        <v>XAUUSD</v>
      </c>
      <c r="C110" s="24" t="str">
        <f>IF('Data Validation'!$K$2&lt;&gt;TRUE,"",'Data Validation'!E412)</f>
        <v>M5</v>
      </c>
      <c r="D110" s="24">
        <f>IF('Data Validation'!$K$2&lt;&gt;TRUE,"",'Data Validation'!G412)</f>
        <v>5177.8599999999997</v>
      </c>
      <c r="E110">
        <f>IF($C110&lt;&gt;"M5","",Trendlines!E412)</f>
        <v>5200.05</v>
      </c>
      <c r="F110">
        <f>IF($C110&lt;&gt;"M5","",Trendlines!F412)</f>
        <v>5191.22</v>
      </c>
      <c r="G110">
        <f>IF($C110&lt;&gt;"M5","",Trendlines!G412)</f>
        <v>5201.33</v>
      </c>
      <c r="H110">
        <f>IF($C110&lt;&gt;"M5","",Trendlines!H412)</f>
        <v>5177.8</v>
      </c>
      <c r="I110">
        <f>IF($C110&lt;&gt;"M5","",Trendlines!I412)</f>
        <v>5180.1000000000004</v>
      </c>
      <c r="J110">
        <f>IF($C110&lt;&gt;"M5","",Trendlines!J412)</f>
        <v>5167.0200000000004</v>
      </c>
      <c r="K110">
        <v>96</v>
      </c>
      <c r="L110" s="25">
        <f t="shared" si="24"/>
        <v>5.5208333333306809E-3</v>
      </c>
      <c r="M110" s="25">
        <f t="shared" si="25"/>
        <v>-2.5937499999997726E-2</v>
      </c>
      <c r="N110" s="25">
        <f t="shared" si="26"/>
        <v>-1.750000000000303E-2</v>
      </c>
      <c r="O110" s="25">
        <f t="shared" si="27"/>
        <v>7.5625000000002274E-2</v>
      </c>
      <c r="P110" s="25">
        <f t="shared" si="28"/>
        <v>2.2187500000001137E-2</v>
      </c>
      <c r="Q110" s="25">
        <f t="shared" si="29"/>
        <v>3.875000000000265E-2</v>
      </c>
      <c r="S110">
        <f t="shared" si="30"/>
        <v>8.8299999999999272</v>
      </c>
      <c r="T110">
        <f t="shared" si="31"/>
        <v>1.2799999999997453</v>
      </c>
      <c r="U110">
        <f t="shared" si="32"/>
        <v>22.25</v>
      </c>
      <c r="V110">
        <f t="shared" si="33"/>
        <v>19.949999999999818</v>
      </c>
      <c r="W110">
        <f t="shared" si="34"/>
        <v>33.029999999999745</v>
      </c>
      <c r="X110">
        <f t="shared" si="35"/>
        <v>10.109999999999673</v>
      </c>
      <c r="Y110">
        <f t="shared" si="36"/>
        <v>13.420000000000073</v>
      </c>
      <c r="Z110">
        <f t="shared" si="37"/>
        <v>11.119999999999891</v>
      </c>
      <c r="AA110">
        <f t="shared" si="38"/>
        <v>24.199999999999818</v>
      </c>
      <c r="AB110">
        <f t="shared" si="39"/>
        <v>23.529999999999745</v>
      </c>
      <c r="AC110">
        <f t="shared" si="40"/>
        <v>21.229999999999563</v>
      </c>
      <c r="AD110">
        <f t="shared" si="41"/>
        <v>34.309999999999491</v>
      </c>
      <c r="AE110">
        <f t="shared" si="42"/>
        <v>2.3000000000001819</v>
      </c>
      <c r="AF110">
        <f t="shared" si="43"/>
        <v>10.779999999999745</v>
      </c>
      <c r="AG110">
        <f t="shared" si="44"/>
        <v>13.079999999999927</v>
      </c>
      <c r="AI110">
        <f t="shared" si="93"/>
        <v>10.032970297029694</v>
      </c>
      <c r="AJ110">
        <f t="shared" si="93"/>
        <v>0.65049504950493064</v>
      </c>
      <c r="AK110">
        <f t="shared" si="45"/>
        <v>19.593366336633647</v>
      </c>
      <c r="AL110">
        <f t="shared" si="45"/>
        <v>19.325940594059396</v>
      </c>
      <c r="AM110">
        <f t="shared" si="45"/>
        <v>31.777623762376237</v>
      </c>
      <c r="AN110">
        <f t="shared" si="45"/>
        <v>10.426237623762368</v>
      </c>
      <c r="AO110">
        <f t="shared" si="45"/>
        <v>9.5603960396039547</v>
      </c>
      <c r="AP110">
        <f t="shared" si="45"/>
        <v>9.2929702970297043</v>
      </c>
      <c r="AQ110">
        <f t="shared" si="45"/>
        <v>21.744653465346545</v>
      </c>
      <c r="AR110">
        <f t="shared" si="45"/>
        <v>19.986633663366323</v>
      </c>
      <c r="AS110">
        <f t="shared" si="45"/>
        <v>19.719207920792073</v>
      </c>
      <c r="AT110">
        <f t="shared" si="45"/>
        <v>32.170891089108913</v>
      </c>
      <c r="AU110">
        <f t="shared" si="45"/>
        <v>1.3636633663366384</v>
      </c>
      <c r="AV110">
        <f t="shared" si="45"/>
        <v>12.184257425742588</v>
      </c>
      <c r="AW110">
        <f t="shared" si="45"/>
        <v>12.451683168316839</v>
      </c>
      <c r="AY110">
        <f t="shared" si="94"/>
        <v>5</v>
      </c>
      <c r="AZ110">
        <f t="shared" si="95"/>
        <v>1</v>
      </c>
      <c r="BA110">
        <f t="shared" si="96"/>
        <v>10</v>
      </c>
      <c r="BB110">
        <f t="shared" si="97"/>
        <v>9</v>
      </c>
      <c r="BC110">
        <f t="shared" si="98"/>
        <v>14</v>
      </c>
      <c r="BD110">
        <f t="shared" si="99"/>
        <v>6</v>
      </c>
      <c r="BE110">
        <f t="shared" si="100"/>
        <v>4</v>
      </c>
      <c r="BF110">
        <f t="shared" si="101"/>
        <v>3</v>
      </c>
      <c r="BG110">
        <f t="shared" si="102"/>
        <v>13</v>
      </c>
      <c r="BH110">
        <f t="shared" si="103"/>
        <v>12</v>
      </c>
      <c r="BI110">
        <f t="shared" si="104"/>
        <v>11</v>
      </c>
      <c r="BJ110">
        <f t="shared" si="105"/>
        <v>15</v>
      </c>
      <c r="BK110">
        <f t="shared" si="106"/>
        <v>2</v>
      </c>
      <c r="BL110">
        <f t="shared" si="107"/>
        <v>7</v>
      </c>
      <c r="BM110">
        <f t="shared" si="108"/>
        <v>8</v>
      </c>
      <c r="BO110" t="str">
        <f t="shared" si="48"/>
        <v/>
      </c>
      <c r="BP110" t="str">
        <f t="shared" si="49"/>
        <v/>
      </c>
      <c r="BQ110">
        <f t="shared" si="50"/>
        <v>5200.05</v>
      </c>
      <c r="BR110">
        <f t="shared" si="51"/>
        <v>5201.33</v>
      </c>
      <c r="BS110" t="str">
        <f t="shared" si="52"/>
        <v/>
      </c>
      <c r="BT110" t="str">
        <f t="shared" si="53"/>
        <v/>
      </c>
      <c r="BU110" t="str">
        <f t="shared" si="54"/>
        <v/>
      </c>
      <c r="BV110" t="str">
        <f t="shared" si="55"/>
        <v/>
      </c>
      <c r="BW110" t="str">
        <f t="shared" si="56"/>
        <v/>
      </c>
      <c r="BX110" t="str">
        <f t="shared" si="57"/>
        <v/>
      </c>
      <c r="BY110" t="str">
        <f t="shared" si="58"/>
        <v/>
      </c>
      <c r="BZ110" t="str">
        <f t="shared" si="59"/>
        <v/>
      </c>
      <c r="CA110" t="str">
        <f t="shared" si="60"/>
        <v/>
      </c>
      <c r="CB110" t="str">
        <f t="shared" si="61"/>
        <v/>
      </c>
      <c r="CC110" t="str">
        <f t="shared" si="62"/>
        <v/>
      </c>
      <c r="CD110" t="str">
        <f t="shared" si="63"/>
        <v/>
      </c>
      <c r="CE110" t="str">
        <f t="shared" si="64"/>
        <v/>
      </c>
      <c r="CF110" t="str">
        <f t="shared" si="65"/>
        <v/>
      </c>
      <c r="CG110" t="str">
        <f t="shared" si="66"/>
        <v/>
      </c>
      <c r="CH110" t="str">
        <f t="shared" si="67"/>
        <v/>
      </c>
      <c r="CI110" t="str">
        <f t="shared" si="68"/>
        <v/>
      </c>
      <c r="CJ110" t="str">
        <f t="shared" si="69"/>
        <v/>
      </c>
      <c r="CK110" t="str">
        <f t="shared" si="70"/>
        <v/>
      </c>
      <c r="CL110" t="str">
        <f t="shared" si="71"/>
        <v/>
      </c>
      <c r="CM110">
        <f t="shared" si="72"/>
        <v>5177.8</v>
      </c>
      <c r="CN110">
        <f t="shared" si="73"/>
        <v>5180.1000000000004</v>
      </c>
      <c r="CO110" t="str">
        <f t="shared" si="74"/>
        <v/>
      </c>
      <c r="CP110" t="str">
        <f t="shared" si="75"/>
        <v/>
      </c>
      <c r="CQ110" t="str">
        <f t="shared" si="76"/>
        <v/>
      </c>
      <c r="CR110" t="str">
        <f t="shared" si="77"/>
        <v/>
      </c>
      <c r="CT110">
        <f t="shared" si="109"/>
        <v>5201.33</v>
      </c>
      <c r="CU110">
        <f t="shared" si="110"/>
        <v>5200.05</v>
      </c>
      <c r="CV110">
        <f t="shared" si="111"/>
        <v>5180.1000000000004</v>
      </c>
      <c r="CW110">
        <f t="shared" si="112"/>
        <v>5177.8</v>
      </c>
      <c r="CY110">
        <f t="shared" si="78"/>
        <v>-1.750000000000303E-2</v>
      </c>
      <c r="CZ110">
        <f t="shared" si="79"/>
        <v>5.5208333333306809E-3</v>
      </c>
      <c r="DA110">
        <f t="shared" si="80"/>
        <v>2.2187500000001137E-2</v>
      </c>
      <c r="DB110">
        <f t="shared" si="81"/>
        <v>7.5625000000002274E-2</v>
      </c>
      <c r="DD110">
        <f t="shared" si="20"/>
        <v>-1.0025738037602361</v>
      </c>
      <c r="DE110">
        <f t="shared" si="21"/>
        <v>0.31631723568009845</v>
      </c>
      <c r="DF110">
        <f t="shared" si="22"/>
        <v>1.2710415636883856</v>
      </c>
      <c r="DG110">
        <f t="shared" si="23"/>
        <v>4.3247612228804009</v>
      </c>
      <c r="DI110">
        <f t="shared" si="82"/>
        <v>1.9620401435278352</v>
      </c>
      <c r="DK110">
        <f t="shared" si="113"/>
        <v>1.9620401435278352</v>
      </c>
      <c r="DL110">
        <f t="shared" si="114"/>
        <v>-1.9620401435278352</v>
      </c>
      <c r="DN110" s="4" t="str">
        <f t="shared" si="83"/>
        <v/>
      </c>
      <c r="DO110" s="4" t="str">
        <f t="shared" si="84"/>
        <v/>
      </c>
      <c r="DP110" s="4" t="str">
        <f t="shared" si="85"/>
        <v/>
      </c>
      <c r="DQ110" s="4" t="str">
        <f t="shared" si="86"/>
        <v>Invalid Slope</v>
      </c>
      <c r="DS110" s="4">
        <f t="shared" si="87"/>
        <v>5201.33</v>
      </c>
      <c r="DT110" s="4">
        <f t="shared" si="88"/>
        <v>5200.05</v>
      </c>
      <c r="DU110" s="4">
        <f t="shared" si="89"/>
        <v>5180.1000000000004</v>
      </c>
      <c r="DV110" s="4" t="str">
        <f t="shared" si="90"/>
        <v/>
      </c>
      <c r="DX110">
        <f t="shared" si="115"/>
        <v>5201.33</v>
      </c>
      <c r="DY110">
        <f t="shared" si="116"/>
        <v>5180.1000000000004</v>
      </c>
      <c r="EA110" t="str">
        <f t="shared" si="91"/>
        <v>horiz_peak_line_3</v>
      </c>
      <c r="EB110" t="str">
        <f t="shared" si="92"/>
        <v>horiz_bottom_line_2</v>
      </c>
      <c r="ED110" t="str">
        <f t="shared" si="117"/>
        <v>peak_line_3</v>
      </c>
      <c r="EE110" t="str">
        <f t="shared" si="118"/>
        <v>bottom_line_2</v>
      </c>
    </row>
    <row r="111" spans="1:135" x14ac:dyDescent="0.55000000000000004">
      <c r="A111" s="24">
        <f>IF('Data Validation'!$K$2&lt;&gt;TRUE,"",'Data Validation'!A413)</f>
        <v>1772155500</v>
      </c>
      <c r="B111" s="24" t="str">
        <f>IF('Data Validation'!$K$2&lt;&gt;TRUE,"",'Data Validation'!C413)</f>
        <v>XAUUSD</v>
      </c>
      <c r="C111" s="24" t="str">
        <f>IF('Data Validation'!$K$2&lt;&gt;TRUE,"",'Data Validation'!E413)</f>
        <v>M5</v>
      </c>
      <c r="D111" s="24">
        <f>IF('Data Validation'!$K$2&lt;&gt;TRUE,"",'Data Validation'!G413)</f>
        <v>5174.99</v>
      </c>
      <c r="E111">
        <f>IF($C111&lt;&gt;"M5","",Trendlines!E413)</f>
        <v>5200.0600000000004</v>
      </c>
      <c r="F111">
        <f>IF($C111&lt;&gt;"M5","",Trendlines!F413)</f>
        <v>5191.1899999999996</v>
      </c>
      <c r="G111">
        <f>IF($C111&lt;&gt;"M5","",Trendlines!G413)</f>
        <v>5201.3100000000004</v>
      </c>
      <c r="H111">
        <f>IF($C111&lt;&gt;"M5","",Trendlines!H413)</f>
        <v>5177.87</v>
      </c>
      <c r="I111">
        <f>IF($C111&lt;&gt;"M5","",Trendlines!I413)</f>
        <v>5180.12</v>
      </c>
      <c r="J111">
        <f>IF($C111&lt;&gt;"M5","",Trendlines!J413)</f>
        <v>5167.05</v>
      </c>
      <c r="K111">
        <v>96</v>
      </c>
      <c r="L111" s="25">
        <f t="shared" si="24"/>
        <v>5.6249999999996208E-3</v>
      </c>
      <c r="M111" s="25">
        <f t="shared" si="25"/>
        <v>-2.6041666666666668E-2</v>
      </c>
      <c r="N111" s="25">
        <f t="shared" si="26"/>
        <v>-1.7499999999993559E-2</v>
      </c>
      <c r="O111" s="25">
        <f t="shared" si="27"/>
        <v>7.5625000000002274E-2</v>
      </c>
      <c r="P111" s="25">
        <f t="shared" si="28"/>
        <v>2.2187500000001137E-2</v>
      </c>
      <c r="Q111" s="25">
        <f t="shared" si="29"/>
        <v>3.8645833333333712E-2</v>
      </c>
      <c r="S111">
        <f t="shared" si="30"/>
        <v>8.8700000000008004</v>
      </c>
      <c r="T111">
        <f t="shared" si="31"/>
        <v>1.25</v>
      </c>
      <c r="U111">
        <f t="shared" si="32"/>
        <v>22.190000000000509</v>
      </c>
      <c r="V111">
        <f t="shared" si="33"/>
        <v>19.940000000000509</v>
      </c>
      <c r="W111">
        <f t="shared" si="34"/>
        <v>33.010000000000218</v>
      </c>
      <c r="X111">
        <f t="shared" si="35"/>
        <v>10.1200000000008</v>
      </c>
      <c r="Y111">
        <f t="shared" si="36"/>
        <v>13.319999999999709</v>
      </c>
      <c r="Z111">
        <f t="shared" si="37"/>
        <v>11.069999999999709</v>
      </c>
      <c r="AA111">
        <f t="shared" si="38"/>
        <v>24.139999999999418</v>
      </c>
      <c r="AB111">
        <f t="shared" si="39"/>
        <v>23.440000000000509</v>
      </c>
      <c r="AC111">
        <f t="shared" si="40"/>
        <v>21.190000000000509</v>
      </c>
      <c r="AD111">
        <f t="shared" si="41"/>
        <v>34.260000000000218</v>
      </c>
      <c r="AE111">
        <f t="shared" si="42"/>
        <v>2.25</v>
      </c>
      <c r="AF111">
        <f t="shared" si="43"/>
        <v>10.819999999999709</v>
      </c>
      <c r="AG111">
        <f t="shared" si="44"/>
        <v>13.069999999999709</v>
      </c>
      <c r="AI111">
        <f t="shared" si="93"/>
        <v>10.032970297029694</v>
      </c>
      <c r="AJ111">
        <f t="shared" si="93"/>
        <v>0.65049504950493064</v>
      </c>
      <c r="AK111">
        <f t="shared" si="45"/>
        <v>19.593366336633647</v>
      </c>
      <c r="AL111">
        <f t="shared" si="45"/>
        <v>19.325940594059396</v>
      </c>
      <c r="AM111">
        <f t="shared" si="45"/>
        <v>31.777623762376237</v>
      </c>
      <c r="AN111">
        <f t="shared" si="45"/>
        <v>10.426237623762368</v>
      </c>
      <c r="AO111">
        <f t="shared" si="45"/>
        <v>9.5603960396039547</v>
      </c>
      <c r="AP111">
        <f t="shared" si="45"/>
        <v>9.2929702970297043</v>
      </c>
      <c r="AQ111">
        <f t="shared" si="45"/>
        <v>21.744653465346545</v>
      </c>
      <c r="AR111">
        <f t="shared" si="45"/>
        <v>19.986633663366323</v>
      </c>
      <c r="AS111">
        <f t="shared" si="45"/>
        <v>19.719207920792073</v>
      </c>
      <c r="AT111">
        <f t="shared" si="45"/>
        <v>32.170891089108913</v>
      </c>
      <c r="AU111">
        <f t="shared" si="45"/>
        <v>1.3636633663366384</v>
      </c>
      <c r="AV111">
        <f t="shared" si="45"/>
        <v>12.184257425742588</v>
      </c>
      <c r="AW111">
        <f t="shared" si="45"/>
        <v>12.451683168316839</v>
      </c>
      <c r="AY111">
        <f t="shared" si="94"/>
        <v>5</v>
      </c>
      <c r="AZ111">
        <f t="shared" si="95"/>
        <v>1</v>
      </c>
      <c r="BA111">
        <f t="shared" si="96"/>
        <v>10</v>
      </c>
      <c r="BB111">
        <f t="shared" si="97"/>
        <v>9</v>
      </c>
      <c r="BC111">
        <f t="shared" si="98"/>
        <v>14</v>
      </c>
      <c r="BD111">
        <f t="shared" si="99"/>
        <v>6</v>
      </c>
      <c r="BE111">
        <f t="shared" si="100"/>
        <v>4</v>
      </c>
      <c r="BF111">
        <f t="shared" si="101"/>
        <v>3</v>
      </c>
      <c r="BG111">
        <f t="shared" si="102"/>
        <v>13</v>
      </c>
      <c r="BH111">
        <f t="shared" si="103"/>
        <v>12</v>
      </c>
      <c r="BI111">
        <f t="shared" si="104"/>
        <v>11</v>
      </c>
      <c r="BJ111">
        <f t="shared" si="105"/>
        <v>15</v>
      </c>
      <c r="BK111">
        <f t="shared" si="106"/>
        <v>2</v>
      </c>
      <c r="BL111">
        <f t="shared" si="107"/>
        <v>7</v>
      </c>
      <c r="BM111">
        <f t="shared" si="108"/>
        <v>8</v>
      </c>
      <c r="BO111" t="str">
        <f t="shared" si="48"/>
        <v/>
      </c>
      <c r="BP111" t="str">
        <f t="shared" si="49"/>
        <v/>
      </c>
      <c r="BQ111">
        <f t="shared" si="50"/>
        <v>5200.0600000000004</v>
      </c>
      <c r="BR111">
        <f t="shared" si="51"/>
        <v>5201.3100000000004</v>
      </c>
      <c r="BS111" t="str">
        <f t="shared" si="52"/>
        <v/>
      </c>
      <c r="BT111" t="str">
        <f t="shared" si="53"/>
        <v/>
      </c>
      <c r="BU111" t="str">
        <f t="shared" si="54"/>
        <v/>
      </c>
      <c r="BV111" t="str">
        <f t="shared" si="55"/>
        <v/>
      </c>
      <c r="BW111" t="str">
        <f t="shared" si="56"/>
        <v/>
      </c>
      <c r="BX111" t="str">
        <f t="shared" si="57"/>
        <v/>
      </c>
      <c r="BY111" t="str">
        <f t="shared" si="58"/>
        <v/>
      </c>
      <c r="BZ111" t="str">
        <f t="shared" si="59"/>
        <v/>
      </c>
      <c r="CA111" t="str">
        <f t="shared" si="60"/>
        <v/>
      </c>
      <c r="CB111" t="str">
        <f t="shared" si="61"/>
        <v/>
      </c>
      <c r="CC111" t="str">
        <f t="shared" si="62"/>
        <v/>
      </c>
      <c r="CD111" t="str">
        <f t="shared" si="63"/>
        <v/>
      </c>
      <c r="CE111" t="str">
        <f t="shared" si="64"/>
        <v/>
      </c>
      <c r="CF111" t="str">
        <f t="shared" si="65"/>
        <v/>
      </c>
      <c r="CG111" t="str">
        <f t="shared" si="66"/>
        <v/>
      </c>
      <c r="CH111" t="str">
        <f t="shared" si="67"/>
        <v/>
      </c>
      <c r="CI111" t="str">
        <f t="shared" si="68"/>
        <v/>
      </c>
      <c r="CJ111" t="str">
        <f t="shared" si="69"/>
        <v/>
      </c>
      <c r="CK111" t="str">
        <f t="shared" si="70"/>
        <v/>
      </c>
      <c r="CL111" t="str">
        <f t="shared" si="71"/>
        <v/>
      </c>
      <c r="CM111">
        <f t="shared" si="72"/>
        <v>5177.87</v>
      </c>
      <c r="CN111">
        <f t="shared" si="73"/>
        <v>5180.12</v>
      </c>
      <c r="CO111" t="str">
        <f t="shared" si="74"/>
        <v/>
      </c>
      <c r="CP111" t="str">
        <f t="shared" si="75"/>
        <v/>
      </c>
      <c r="CQ111" t="str">
        <f t="shared" si="76"/>
        <v/>
      </c>
      <c r="CR111" t="str">
        <f t="shared" si="77"/>
        <v/>
      </c>
      <c r="CT111">
        <f t="shared" si="109"/>
        <v>5201.3100000000004</v>
      </c>
      <c r="CU111">
        <f t="shared" si="110"/>
        <v>5200.0600000000004</v>
      </c>
      <c r="CV111">
        <f t="shared" si="111"/>
        <v>5180.12</v>
      </c>
      <c r="CW111">
        <f t="shared" si="112"/>
        <v>5177.87</v>
      </c>
      <c r="CY111">
        <f t="shared" si="78"/>
        <v>-1.7499999999993559E-2</v>
      </c>
      <c r="CZ111">
        <f t="shared" si="79"/>
        <v>5.6249999999996208E-3</v>
      </c>
      <c r="DA111">
        <f t="shared" si="80"/>
        <v>2.2187500000001137E-2</v>
      </c>
      <c r="DB111">
        <f t="shared" si="81"/>
        <v>7.5625000000002274E-2</v>
      </c>
      <c r="DD111">
        <f t="shared" si="20"/>
        <v>-1.0025738037596934</v>
      </c>
      <c r="DE111">
        <f t="shared" si="21"/>
        <v>0.32228536068633229</v>
      </c>
      <c r="DF111">
        <f t="shared" si="22"/>
        <v>1.2710415636883856</v>
      </c>
      <c r="DG111">
        <f t="shared" si="23"/>
        <v>4.3247612228804009</v>
      </c>
      <c r="DI111">
        <f t="shared" si="82"/>
        <v>1.9613489020297983</v>
      </c>
      <c r="DK111">
        <f t="shared" si="113"/>
        <v>1.9613489020297983</v>
      </c>
      <c r="DL111">
        <f t="shared" si="114"/>
        <v>-1.9613489020297983</v>
      </c>
      <c r="DN111" s="4" t="str">
        <f t="shared" si="83"/>
        <v/>
      </c>
      <c r="DO111" s="4" t="str">
        <f t="shared" si="84"/>
        <v/>
      </c>
      <c r="DP111" s="4" t="str">
        <f t="shared" si="85"/>
        <v/>
      </c>
      <c r="DQ111" s="4" t="str">
        <f t="shared" si="86"/>
        <v>Invalid Slope</v>
      </c>
      <c r="DS111" s="4">
        <f t="shared" si="87"/>
        <v>5201.3100000000004</v>
      </c>
      <c r="DT111" s="4">
        <f t="shared" si="88"/>
        <v>5200.0600000000004</v>
      </c>
      <c r="DU111" s="4">
        <f t="shared" si="89"/>
        <v>5180.12</v>
      </c>
      <c r="DV111" s="4" t="str">
        <f t="shared" si="90"/>
        <v/>
      </c>
      <c r="DX111">
        <f t="shared" si="115"/>
        <v>5201.3100000000004</v>
      </c>
      <c r="DY111">
        <f t="shared" si="116"/>
        <v>5180.12</v>
      </c>
      <c r="EA111" t="str">
        <f t="shared" si="91"/>
        <v>horiz_peak_line_3</v>
      </c>
      <c r="EB111" t="str">
        <f t="shared" si="92"/>
        <v>horiz_bottom_line_2</v>
      </c>
      <c r="ED111" t="str">
        <f t="shared" si="117"/>
        <v>peak_line_3</v>
      </c>
      <c r="EE111" t="str">
        <f t="shared" si="118"/>
        <v>bottom_line_2</v>
      </c>
    </row>
    <row r="112" spans="1:135" x14ac:dyDescent="0.55000000000000004">
      <c r="A112" s="24">
        <f>IF('Data Validation'!$K$2&lt;&gt;TRUE,"",'Data Validation'!A414)</f>
        <v>1772155800</v>
      </c>
      <c r="B112" s="24" t="str">
        <f>IF('Data Validation'!$K$2&lt;&gt;TRUE,"",'Data Validation'!C414)</f>
        <v>XAUUSD</v>
      </c>
      <c r="C112" s="24" t="str">
        <f>IF('Data Validation'!$K$2&lt;&gt;TRUE,"",'Data Validation'!E414)</f>
        <v>M5</v>
      </c>
      <c r="D112" s="24">
        <f>IF('Data Validation'!$K$2&lt;&gt;TRUE,"",'Data Validation'!G414)</f>
        <v>5182.1400000000003</v>
      </c>
      <c r="E112">
        <f>IF($C112&lt;&gt;"M5","",Trendlines!E414)</f>
        <v>5200.0600000000004</v>
      </c>
      <c r="F112">
        <f>IF($C112&lt;&gt;"M5","",Trendlines!F414)</f>
        <v>5191.17</v>
      </c>
      <c r="G112">
        <f>IF($C112&lt;&gt;"M5","",Trendlines!G414)</f>
        <v>5201.29</v>
      </c>
      <c r="H112">
        <f>IF($C112&lt;&gt;"M5","",Trendlines!H414)</f>
        <v>5177.95</v>
      </c>
      <c r="I112">
        <f>IF($C112&lt;&gt;"M5","",Trendlines!I414)</f>
        <v>5180.1400000000003</v>
      </c>
      <c r="J112">
        <f>IF($C112&lt;&gt;"M5","",Trendlines!J414)</f>
        <v>5167.09</v>
      </c>
      <c r="K112">
        <v>96</v>
      </c>
      <c r="L112" s="25">
        <f t="shared" si="24"/>
        <v>5.5208333333401543E-3</v>
      </c>
      <c r="M112" s="25">
        <f t="shared" si="25"/>
        <v>-2.5937499999997726E-2</v>
      </c>
      <c r="N112" s="25">
        <f t="shared" si="26"/>
        <v>-1.7604166666662497E-2</v>
      </c>
      <c r="O112" s="25">
        <f t="shared" si="27"/>
        <v>7.5625000000002274E-2</v>
      </c>
      <c r="P112" s="25">
        <f t="shared" si="28"/>
        <v>2.2083333333332195E-2</v>
      </c>
      <c r="Q112" s="25">
        <f t="shared" si="29"/>
        <v>3.8645833333333712E-2</v>
      </c>
      <c r="S112">
        <f t="shared" si="30"/>
        <v>8.8900000000003274</v>
      </c>
      <c r="T112">
        <f t="shared" si="31"/>
        <v>1.2299999999995634</v>
      </c>
      <c r="U112">
        <f t="shared" si="32"/>
        <v>22.110000000000582</v>
      </c>
      <c r="V112">
        <f t="shared" si="33"/>
        <v>19.920000000000073</v>
      </c>
      <c r="W112">
        <f t="shared" si="34"/>
        <v>32.970000000000255</v>
      </c>
      <c r="X112">
        <f t="shared" si="35"/>
        <v>10.119999999999891</v>
      </c>
      <c r="Y112">
        <f t="shared" si="36"/>
        <v>13.220000000000255</v>
      </c>
      <c r="Z112">
        <f t="shared" si="37"/>
        <v>11.029999999999745</v>
      </c>
      <c r="AA112">
        <f t="shared" si="38"/>
        <v>24.079999999999927</v>
      </c>
      <c r="AB112">
        <f t="shared" si="39"/>
        <v>23.340000000000146</v>
      </c>
      <c r="AC112">
        <f t="shared" si="40"/>
        <v>21.149999999999636</v>
      </c>
      <c r="AD112">
        <f t="shared" si="41"/>
        <v>34.199999999999818</v>
      </c>
      <c r="AE112">
        <f t="shared" si="42"/>
        <v>2.1900000000005093</v>
      </c>
      <c r="AF112">
        <f t="shared" si="43"/>
        <v>10.859999999999673</v>
      </c>
      <c r="AG112">
        <f t="shared" si="44"/>
        <v>13.050000000000182</v>
      </c>
      <c r="AI112">
        <f t="shared" si="93"/>
        <v>10.032970297029694</v>
      </c>
      <c r="AJ112">
        <f t="shared" si="93"/>
        <v>0.65049504950493064</v>
      </c>
      <c r="AK112">
        <f t="shared" si="45"/>
        <v>19.593366336633647</v>
      </c>
      <c r="AL112">
        <f t="shared" si="45"/>
        <v>19.325940594059396</v>
      </c>
      <c r="AM112">
        <f t="shared" si="45"/>
        <v>31.777623762376237</v>
      </c>
      <c r="AN112">
        <f t="shared" si="45"/>
        <v>10.426237623762368</v>
      </c>
      <c r="AO112">
        <f t="shared" si="45"/>
        <v>9.5603960396039547</v>
      </c>
      <c r="AP112">
        <f t="shared" si="45"/>
        <v>9.2929702970297043</v>
      </c>
      <c r="AQ112">
        <f t="shared" si="45"/>
        <v>21.744653465346545</v>
      </c>
      <c r="AR112">
        <f t="shared" si="45"/>
        <v>19.986633663366323</v>
      </c>
      <c r="AS112">
        <f t="shared" si="45"/>
        <v>19.719207920792073</v>
      </c>
      <c r="AT112">
        <f t="shared" si="45"/>
        <v>32.170891089108913</v>
      </c>
      <c r="AU112">
        <f t="shared" si="45"/>
        <v>1.3636633663366384</v>
      </c>
      <c r="AV112">
        <f t="shared" si="45"/>
        <v>12.184257425742588</v>
      </c>
      <c r="AW112">
        <f t="shared" si="45"/>
        <v>12.451683168316839</v>
      </c>
      <c r="AY112">
        <f t="shared" si="94"/>
        <v>5</v>
      </c>
      <c r="AZ112">
        <f t="shared" si="95"/>
        <v>1</v>
      </c>
      <c r="BA112">
        <f t="shared" si="96"/>
        <v>10</v>
      </c>
      <c r="BB112">
        <f t="shared" si="97"/>
        <v>9</v>
      </c>
      <c r="BC112">
        <f t="shared" si="98"/>
        <v>14</v>
      </c>
      <c r="BD112">
        <f t="shared" si="99"/>
        <v>6</v>
      </c>
      <c r="BE112">
        <f t="shared" si="100"/>
        <v>4</v>
      </c>
      <c r="BF112">
        <f t="shared" si="101"/>
        <v>3</v>
      </c>
      <c r="BG112">
        <f t="shared" si="102"/>
        <v>13</v>
      </c>
      <c r="BH112">
        <f t="shared" si="103"/>
        <v>12</v>
      </c>
      <c r="BI112">
        <f t="shared" si="104"/>
        <v>11</v>
      </c>
      <c r="BJ112">
        <f t="shared" si="105"/>
        <v>15</v>
      </c>
      <c r="BK112">
        <f t="shared" si="106"/>
        <v>2</v>
      </c>
      <c r="BL112">
        <f t="shared" si="107"/>
        <v>7</v>
      </c>
      <c r="BM112">
        <f t="shared" si="108"/>
        <v>8</v>
      </c>
      <c r="BO112" t="str">
        <f t="shared" si="48"/>
        <v/>
      </c>
      <c r="BP112" t="str">
        <f t="shared" si="49"/>
        <v/>
      </c>
      <c r="BQ112">
        <f t="shared" si="50"/>
        <v>5200.0600000000004</v>
      </c>
      <c r="BR112">
        <f t="shared" si="51"/>
        <v>5201.29</v>
      </c>
      <c r="BS112" t="str">
        <f t="shared" si="52"/>
        <v/>
      </c>
      <c r="BT112" t="str">
        <f t="shared" si="53"/>
        <v/>
      </c>
      <c r="BU112" t="str">
        <f t="shared" si="54"/>
        <v/>
      </c>
      <c r="BV112" t="str">
        <f t="shared" si="55"/>
        <v/>
      </c>
      <c r="BW112" t="str">
        <f t="shared" si="56"/>
        <v/>
      </c>
      <c r="BX112" t="str">
        <f t="shared" si="57"/>
        <v/>
      </c>
      <c r="BY112" t="str">
        <f t="shared" si="58"/>
        <v/>
      </c>
      <c r="BZ112" t="str">
        <f t="shared" si="59"/>
        <v/>
      </c>
      <c r="CA112" t="str">
        <f t="shared" si="60"/>
        <v/>
      </c>
      <c r="CB112" t="str">
        <f t="shared" si="61"/>
        <v/>
      </c>
      <c r="CC112" t="str">
        <f t="shared" si="62"/>
        <v/>
      </c>
      <c r="CD112" t="str">
        <f t="shared" si="63"/>
        <v/>
      </c>
      <c r="CE112" t="str">
        <f t="shared" si="64"/>
        <v/>
      </c>
      <c r="CF112" t="str">
        <f t="shared" si="65"/>
        <v/>
      </c>
      <c r="CG112" t="str">
        <f t="shared" si="66"/>
        <v/>
      </c>
      <c r="CH112" t="str">
        <f t="shared" si="67"/>
        <v/>
      </c>
      <c r="CI112" t="str">
        <f t="shared" si="68"/>
        <v/>
      </c>
      <c r="CJ112" t="str">
        <f t="shared" si="69"/>
        <v/>
      </c>
      <c r="CK112" t="str">
        <f t="shared" si="70"/>
        <v/>
      </c>
      <c r="CL112" t="str">
        <f t="shared" si="71"/>
        <v/>
      </c>
      <c r="CM112">
        <f t="shared" si="72"/>
        <v>5177.95</v>
      </c>
      <c r="CN112">
        <f t="shared" si="73"/>
        <v>5180.1400000000003</v>
      </c>
      <c r="CO112" t="str">
        <f t="shared" si="74"/>
        <v/>
      </c>
      <c r="CP112" t="str">
        <f t="shared" si="75"/>
        <v/>
      </c>
      <c r="CQ112" t="str">
        <f t="shared" si="76"/>
        <v/>
      </c>
      <c r="CR112" t="str">
        <f t="shared" si="77"/>
        <v/>
      </c>
      <c r="CT112">
        <f t="shared" si="109"/>
        <v>5201.29</v>
      </c>
      <c r="CU112">
        <f t="shared" si="110"/>
        <v>5200.0600000000004</v>
      </c>
      <c r="CV112">
        <f t="shared" si="111"/>
        <v>5180.1400000000003</v>
      </c>
      <c r="CW112">
        <f t="shared" si="112"/>
        <v>5177.95</v>
      </c>
      <c r="CY112">
        <f t="shared" si="78"/>
        <v>-1.7604166666662497E-2</v>
      </c>
      <c r="CZ112">
        <f t="shared" si="79"/>
        <v>5.5208333333401543E-3</v>
      </c>
      <c r="DA112">
        <f t="shared" si="80"/>
        <v>2.2083333333332195E-2</v>
      </c>
      <c r="DB112">
        <f t="shared" si="81"/>
        <v>7.5625000000002274E-2</v>
      </c>
      <c r="DD112">
        <f t="shared" si="20"/>
        <v>-1.0085402759956923</v>
      </c>
      <c r="DE112">
        <f t="shared" si="21"/>
        <v>0.31631723568064124</v>
      </c>
      <c r="DF112">
        <f t="shared" si="22"/>
        <v>1.2650761762283818</v>
      </c>
      <c r="DG112">
        <f t="shared" si="23"/>
        <v>4.3247612228804009</v>
      </c>
      <c r="DI112">
        <f t="shared" si="82"/>
        <v>1.9637038248307126</v>
      </c>
      <c r="DK112">
        <f t="shared" si="113"/>
        <v>1.9637038248307126</v>
      </c>
      <c r="DL112">
        <f t="shared" si="114"/>
        <v>-1.9637038248307126</v>
      </c>
      <c r="DN112" s="4" t="str">
        <f t="shared" si="83"/>
        <v/>
      </c>
      <c r="DO112" s="4" t="str">
        <f t="shared" si="84"/>
        <v/>
      </c>
      <c r="DP112" s="4" t="str">
        <f t="shared" si="85"/>
        <v/>
      </c>
      <c r="DQ112" s="4" t="str">
        <f t="shared" si="86"/>
        <v>Invalid Slope</v>
      </c>
      <c r="DS112" s="4">
        <f t="shared" si="87"/>
        <v>5201.29</v>
      </c>
      <c r="DT112" s="4">
        <f t="shared" si="88"/>
        <v>5200.0600000000004</v>
      </c>
      <c r="DU112" s="4">
        <f t="shared" si="89"/>
        <v>5180.1400000000003</v>
      </c>
      <c r="DV112" s="4" t="str">
        <f t="shared" si="90"/>
        <v/>
      </c>
      <c r="DX112">
        <f t="shared" si="115"/>
        <v>5201.29</v>
      </c>
      <c r="DY112">
        <f t="shared" si="116"/>
        <v>5180.1400000000003</v>
      </c>
      <c r="EA112" t="str">
        <f t="shared" si="91"/>
        <v>horiz_peak_line_3</v>
      </c>
      <c r="EB112" t="str">
        <f t="shared" si="92"/>
        <v>horiz_bottom_line_2</v>
      </c>
      <c r="ED112" t="str">
        <f t="shared" si="117"/>
        <v>peak_line_3</v>
      </c>
      <c r="EE112" t="str">
        <f t="shared" si="118"/>
        <v>bottom_line_2</v>
      </c>
    </row>
    <row r="113" spans="1:135" x14ac:dyDescent="0.55000000000000004">
      <c r="A113" s="24">
        <f>IF('Data Validation'!$K$2&lt;&gt;TRUE,"",'Data Validation'!A415)</f>
        <v>1772156100</v>
      </c>
      <c r="B113" s="24" t="str">
        <f>IF('Data Validation'!$K$2&lt;&gt;TRUE,"",'Data Validation'!C415)</f>
        <v>XAUUSD</v>
      </c>
      <c r="C113" s="24" t="str">
        <f>IF('Data Validation'!$K$2&lt;&gt;TRUE,"",'Data Validation'!E415)</f>
        <v>M5</v>
      </c>
      <c r="D113" s="24">
        <f>IF('Data Validation'!$K$2&lt;&gt;TRUE,"",'Data Validation'!G415)</f>
        <v>5190.7</v>
      </c>
      <c r="E113">
        <f>IF($C113&lt;&gt;"M5","",Trendlines!E415)</f>
        <v>5200.07</v>
      </c>
      <c r="F113">
        <f>IF($C113&lt;&gt;"M5","",Trendlines!F415)</f>
        <v>5191.1400000000003</v>
      </c>
      <c r="G113">
        <f>IF($C113&lt;&gt;"M5","",Trendlines!G415)</f>
        <v>5201.2700000000004</v>
      </c>
      <c r="H113">
        <f>IF($C113&lt;&gt;"M5","",Trendlines!H415)</f>
        <v>5178.0200000000004</v>
      </c>
      <c r="I113">
        <f>IF($C113&lt;&gt;"M5","",Trendlines!I415)</f>
        <v>5180.16</v>
      </c>
      <c r="J113">
        <f>IF($C113&lt;&gt;"M5","",Trendlines!J415)</f>
        <v>5167.13</v>
      </c>
      <c r="K113">
        <v>96</v>
      </c>
      <c r="L113" s="25">
        <f t="shared" si="24"/>
        <v>5.6249999999996208E-3</v>
      </c>
      <c r="M113" s="25">
        <f t="shared" si="25"/>
        <v>-2.5937499999997726E-2</v>
      </c>
      <c r="N113" s="25">
        <f t="shared" si="26"/>
        <v>-1.7604166666662497E-2</v>
      </c>
      <c r="O113" s="25">
        <f t="shared" si="27"/>
        <v>7.5625000000002274E-2</v>
      </c>
      <c r="P113" s="25">
        <f t="shared" si="28"/>
        <v>2.2083333333332195E-2</v>
      </c>
      <c r="Q113" s="25">
        <f t="shared" si="29"/>
        <v>3.8645833333333712E-2</v>
      </c>
      <c r="S113">
        <f t="shared" si="30"/>
        <v>8.9299999999993815</v>
      </c>
      <c r="T113">
        <f t="shared" si="31"/>
        <v>1.2000000000007276</v>
      </c>
      <c r="U113">
        <f t="shared" si="32"/>
        <v>22.049999999999272</v>
      </c>
      <c r="V113">
        <f t="shared" si="33"/>
        <v>19.909999999999854</v>
      </c>
      <c r="W113">
        <f t="shared" si="34"/>
        <v>32.9399999999996</v>
      </c>
      <c r="X113">
        <f t="shared" si="35"/>
        <v>10.130000000000109</v>
      </c>
      <c r="Y113">
        <f t="shared" si="36"/>
        <v>13.119999999999891</v>
      </c>
      <c r="Z113">
        <f t="shared" si="37"/>
        <v>10.980000000000473</v>
      </c>
      <c r="AA113">
        <f t="shared" si="38"/>
        <v>24.010000000000218</v>
      </c>
      <c r="AB113">
        <f t="shared" si="39"/>
        <v>23.25</v>
      </c>
      <c r="AC113">
        <f t="shared" si="40"/>
        <v>21.110000000000582</v>
      </c>
      <c r="AD113">
        <f t="shared" si="41"/>
        <v>34.140000000000327</v>
      </c>
      <c r="AE113">
        <f t="shared" si="42"/>
        <v>2.1399999999994179</v>
      </c>
      <c r="AF113">
        <f t="shared" si="43"/>
        <v>10.890000000000327</v>
      </c>
      <c r="AG113">
        <f t="shared" si="44"/>
        <v>13.029999999999745</v>
      </c>
      <c r="AI113">
        <f t="shared" si="93"/>
        <v>10.032970297029694</v>
      </c>
      <c r="AJ113">
        <f t="shared" si="93"/>
        <v>0.65049504950493064</v>
      </c>
      <c r="AK113">
        <f t="shared" si="45"/>
        <v>19.593366336633647</v>
      </c>
      <c r="AL113">
        <f t="shared" si="45"/>
        <v>19.325940594059396</v>
      </c>
      <c r="AM113">
        <f t="shared" si="45"/>
        <v>31.777623762376237</v>
      </c>
      <c r="AN113">
        <f t="shared" si="45"/>
        <v>10.426237623762368</v>
      </c>
      <c r="AO113">
        <f t="shared" si="45"/>
        <v>9.5603960396039547</v>
      </c>
      <c r="AP113">
        <f t="shared" si="45"/>
        <v>9.2929702970297043</v>
      </c>
      <c r="AQ113">
        <f t="shared" si="45"/>
        <v>21.744653465346545</v>
      </c>
      <c r="AR113">
        <f t="shared" si="45"/>
        <v>19.986633663366323</v>
      </c>
      <c r="AS113">
        <f t="shared" si="45"/>
        <v>19.719207920792073</v>
      </c>
      <c r="AT113">
        <f t="shared" si="45"/>
        <v>32.170891089108913</v>
      </c>
      <c r="AU113">
        <f t="shared" si="45"/>
        <v>1.3636633663366384</v>
      </c>
      <c r="AV113">
        <f t="shared" si="45"/>
        <v>12.184257425742588</v>
      </c>
      <c r="AW113">
        <f t="shared" si="45"/>
        <v>12.451683168316839</v>
      </c>
      <c r="AY113">
        <f t="shared" si="94"/>
        <v>5</v>
      </c>
      <c r="AZ113">
        <f t="shared" si="95"/>
        <v>1</v>
      </c>
      <c r="BA113">
        <f t="shared" si="96"/>
        <v>10</v>
      </c>
      <c r="BB113">
        <f t="shared" si="97"/>
        <v>9</v>
      </c>
      <c r="BC113">
        <f t="shared" si="98"/>
        <v>14</v>
      </c>
      <c r="BD113">
        <f t="shared" si="99"/>
        <v>6</v>
      </c>
      <c r="BE113">
        <f t="shared" si="100"/>
        <v>4</v>
      </c>
      <c r="BF113">
        <f t="shared" si="101"/>
        <v>3</v>
      </c>
      <c r="BG113">
        <f t="shared" si="102"/>
        <v>13</v>
      </c>
      <c r="BH113">
        <f t="shared" si="103"/>
        <v>12</v>
      </c>
      <c r="BI113">
        <f t="shared" si="104"/>
        <v>11</v>
      </c>
      <c r="BJ113">
        <f t="shared" si="105"/>
        <v>15</v>
      </c>
      <c r="BK113">
        <f t="shared" si="106"/>
        <v>2</v>
      </c>
      <c r="BL113">
        <f t="shared" si="107"/>
        <v>7</v>
      </c>
      <c r="BM113">
        <f t="shared" si="108"/>
        <v>8</v>
      </c>
      <c r="BO113" t="str">
        <f t="shared" si="48"/>
        <v/>
      </c>
      <c r="BP113" t="str">
        <f t="shared" si="49"/>
        <v/>
      </c>
      <c r="BQ113">
        <f t="shared" si="50"/>
        <v>5200.07</v>
      </c>
      <c r="BR113">
        <f t="shared" si="51"/>
        <v>5201.2700000000004</v>
      </c>
      <c r="BS113" t="str">
        <f t="shared" si="52"/>
        <v/>
      </c>
      <c r="BT113" t="str">
        <f t="shared" si="53"/>
        <v/>
      </c>
      <c r="BU113" t="str">
        <f t="shared" si="54"/>
        <v/>
      </c>
      <c r="BV113" t="str">
        <f t="shared" si="55"/>
        <v/>
      </c>
      <c r="BW113" t="str">
        <f t="shared" si="56"/>
        <v/>
      </c>
      <c r="BX113" t="str">
        <f t="shared" si="57"/>
        <v/>
      </c>
      <c r="BY113" t="str">
        <f t="shared" si="58"/>
        <v/>
      </c>
      <c r="BZ113" t="str">
        <f t="shared" si="59"/>
        <v/>
      </c>
      <c r="CA113" t="str">
        <f t="shared" si="60"/>
        <v/>
      </c>
      <c r="CB113" t="str">
        <f t="shared" si="61"/>
        <v/>
      </c>
      <c r="CC113" t="str">
        <f t="shared" si="62"/>
        <v/>
      </c>
      <c r="CD113" t="str">
        <f t="shared" si="63"/>
        <v/>
      </c>
      <c r="CE113" t="str">
        <f t="shared" si="64"/>
        <v/>
      </c>
      <c r="CF113" t="str">
        <f t="shared" si="65"/>
        <v/>
      </c>
      <c r="CG113" t="str">
        <f t="shared" si="66"/>
        <v/>
      </c>
      <c r="CH113" t="str">
        <f t="shared" si="67"/>
        <v/>
      </c>
      <c r="CI113" t="str">
        <f t="shared" si="68"/>
        <v/>
      </c>
      <c r="CJ113" t="str">
        <f t="shared" si="69"/>
        <v/>
      </c>
      <c r="CK113" t="str">
        <f t="shared" si="70"/>
        <v/>
      </c>
      <c r="CL113" t="str">
        <f t="shared" si="71"/>
        <v/>
      </c>
      <c r="CM113">
        <f t="shared" si="72"/>
        <v>5178.0200000000004</v>
      </c>
      <c r="CN113">
        <f t="shared" si="73"/>
        <v>5180.16</v>
      </c>
      <c r="CO113" t="str">
        <f t="shared" si="74"/>
        <v/>
      </c>
      <c r="CP113" t="str">
        <f t="shared" si="75"/>
        <v/>
      </c>
      <c r="CQ113" t="str">
        <f t="shared" si="76"/>
        <v/>
      </c>
      <c r="CR113" t="str">
        <f t="shared" si="77"/>
        <v/>
      </c>
      <c r="CT113">
        <f t="shared" si="109"/>
        <v>5201.2700000000004</v>
      </c>
      <c r="CU113">
        <f t="shared" si="110"/>
        <v>5200.07</v>
      </c>
      <c r="CV113">
        <f t="shared" si="111"/>
        <v>5180.16</v>
      </c>
      <c r="CW113">
        <f t="shared" si="112"/>
        <v>5178.0200000000004</v>
      </c>
      <c r="CY113">
        <f t="shared" si="78"/>
        <v>-1.7604166666662497E-2</v>
      </c>
      <c r="CZ113">
        <f t="shared" si="79"/>
        <v>5.6249999999996208E-3</v>
      </c>
      <c r="DA113">
        <f t="shared" si="80"/>
        <v>2.2083333333332195E-2</v>
      </c>
      <c r="DB113">
        <f t="shared" si="81"/>
        <v>7.5625000000002274E-2</v>
      </c>
      <c r="DD113">
        <f t="shared" si="20"/>
        <v>-1.0085402759956923</v>
      </c>
      <c r="DE113">
        <f t="shared" si="21"/>
        <v>0.32228536068633229</v>
      </c>
      <c r="DF113">
        <f t="shared" si="22"/>
        <v>1.2650761762283818</v>
      </c>
      <c r="DG113">
        <f t="shared" si="23"/>
        <v>4.3247612228804009</v>
      </c>
      <c r="DI113">
        <f t="shared" si="82"/>
        <v>1.9630154364365466</v>
      </c>
      <c r="DK113">
        <f t="shared" si="113"/>
        <v>1.9630154364365466</v>
      </c>
      <c r="DL113">
        <f t="shared" si="114"/>
        <v>-1.9630154364365466</v>
      </c>
      <c r="DN113" s="4" t="str">
        <f t="shared" si="83"/>
        <v/>
      </c>
      <c r="DO113" s="4" t="str">
        <f t="shared" si="84"/>
        <v/>
      </c>
      <c r="DP113" s="4" t="str">
        <f t="shared" si="85"/>
        <v/>
      </c>
      <c r="DQ113" s="4" t="str">
        <f t="shared" si="86"/>
        <v>Invalid Slope</v>
      </c>
      <c r="DS113" s="4">
        <f t="shared" si="87"/>
        <v>5201.2700000000004</v>
      </c>
      <c r="DT113" s="4">
        <f t="shared" si="88"/>
        <v>5200.07</v>
      </c>
      <c r="DU113" s="4">
        <f t="shared" si="89"/>
        <v>5180.16</v>
      </c>
      <c r="DV113" s="4" t="str">
        <f t="shared" si="90"/>
        <v/>
      </c>
      <c r="DX113">
        <f t="shared" si="115"/>
        <v>5201.2700000000004</v>
      </c>
      <c r="DY113">
        <f t="shared" si="116"/>
        <v>5180.16</v>
      </c>
      <c r="EA113" t="str">
        <f t="shared" si="91"/>
        <v>horiz_peak_line_3</v>
      </c>
      <c r="EB113" t="str">
        <f t="shared" si="92"/>
        <v>horiz_bottom_line_2</v>
      </c>
      <c r="ED113" t="str">
        <f t="shared" si="117"/>
        <v>peak_line_3</v>
      </c>
      <c r="EE113" t="str">
        <f t="shared" si="118"/>
        <v>bottom_line_2</v>
      </c>
    </row>
    <row r="114" spans="1:135" x14ac:dyDescent="0.55000000000000004">
      <c r="A114" s="24">
        <f>IF('Data Validation'!$K$2&lt;&gt;TRUE,"",'Data Validation'!A416)</f>
        <v>1772156400</v>
      </c>
      <c r="B114" s="24" t="str">
        <f>IF('Data Validation'!$K$2&lt;&gt;TRUE,"",'Data Validation'!C416)</f>
        <v>XAUUSD</v>
      </c>
      <c r="C114" s="24" t="str">
        <f>IF('Data Validation'!$K$2&lt;&gt;TRUE,"",'Data Validation'!E416)</f>
        <v>M5</v>
      </c>
      <c r="D114" s="24">
        <f>IF('Data Validation'!$K$2&lt;&gt;TRUE,"",'Data Validation'!G416)</f>
        <v>5188.6499999999996</v>
      </c>
      <c r="E114">
        <f>IF($C114&lt;&gt;"M5","",Trendlines!E416)</f>
        <v>5200.08</v>
      </c>
      <c r="F114">
        <f>IF($C114&lt;&gt;"M5","",Trendlines!F416)</f>
        <v>5191.12</v>
      </c>
      <c r="G114">
        <f>IF($C114&lt;&gt;"M5","",Trendlines!G416)</f>
        <v>5201.26</v>
      </c>
      <c r="H114">
        <f>IF($C114&lt;&gt;"M5","",Trendlines!H416)</f>
        <v>5178.1000000000004</v>
      </c>
      <c r="I114">
        <f>IF($C114&lt;&gt;"M5","",Trendlines!I416)</f>
        <v>5180.1899999999996</v>
      </c>
      <c r="J114">
        <f>IF($C114&lt;&gt;"M5","",Trendlines!J416)</f>
        <v>5167.17</v>
      </c>
      <c r="K114">
        <v>96</v>
      </c>
      <c r="L114" s="25">
        <f t="shared" si="24"/>
        <v>5.6249999999996208E-3</v>
      </c>
      <c r="M114" s="25">
        <f t="shared" si="25"/>
        <v>-2.5937499999997726E-2</v>
      </c>
      <c r="N114" s="25">
        <f t="shared" si="26"/>
        <v>-1.7499999999993559E-2</v>
      </c>
      <c r="O114" s="25">
        <f t="shared" si="27"/>
        <v>7.5625000000002274E-2</v>
      </c>
      <c r="P114" s="25">
        <f t="shared" si="28"/>
        <v>2.2187499999991662E-2</v>
      </c>
      <c r="Q114" s="25">
        <f t="shared" si="29"/>
        <v>3.875000000000265E-2</v>
      </c>
      <c r="S114">
        <f t="shared" si="30"/>
        <v>8.9600000000000364</v>
      </c>
      <c r="T114">
        <f t="shared" si="31"/>
        <v>1.180000000000291</v>
      </c>
      <c r="U114">
        <f t="shared" si="32"/>
        <v>21.979999999999563</v>
      </c>
      <c r="V114">
        <f t="shared" si="33"/>
        <v>19.890000000000327</v>
      </c>
      <c r="W114">
        <f t="shared" si="34"/>
        <v>32.909999999999854</v>
      </c>
      <c r="X114">
        <f t="shared" si="35"/>
        <v>10.140000000000327</v>
      </c>
      <c r="Y114">
        <f t="shared" si="36"/>
        <v>13.019999999999527</v>
      </c>
      <c r="Z114">
        <f t="shared" si="37"/>
        <v>10.930000000000291</v>
      </c>
      <c r="AA114">
        <f t="shared" si="38"/>
        <v>23.949999999999818</v>
      </c>
      <c r="AB114">
        <f t="shared" si="39"/>
        <v>23.159999999999854</v>
      </c>
      <c r="AC114">
        <f t="shared" si="40"/>
        <v>21.070000000000618</v>
      </c>
      <c r="AD114">
        <f t="shared" si="41"/>
        <v>34.090000000000146</v>
      </c>
      <c r="AE114">
        <f t="shared" si="42"/>
        <v>2.089999999999236</v>
      </c>
      <c r="AF114">
        <f t="shared" si="43"/>
        <v>10.930000000000291</v>
      </c>
      <c r="AG114">
        <f t="shared" si="44"/>
        <v>13.019999999999527</v>
      </c>
      <c r="AI114">
        <f t="shared" si="93"/>
        <v>10.032970297029694</v>
      </c>
      <c r="AJ114">
        <f t="shared" si="93"/>
        <v>0.65049504950493064</v>
      </c>
      <c r="AK114">
        <f t="shared" si="93"/>
        <v>19.593366336633647</v>
      </c>
      <c r="AL114">
        <f t="shared" si="93"/>
        <v>19.325940594059396</v>
      </c>
      <c r="AM114">
        <f t="shared" si="93"/>
        <v>31.777623762376237</v>
      </c>
      <c r="AN114">
        <f t="shared" si="93"/>
        <v>10.426237623762368</v>
      </c>
      <c r="AO114">
        <f t="shared" si="93"/>
        <v>9.5603960396039547</v>
      </c>
      <c r="AP114">
        <f t="shared" si="93"/>
        <v>9.2929702970297043</v>
      </c>
      <c r="AQ114">
        <f t="shared" si="93"/>
        <v>21.744653465346545</v>
      </c>
      <c r="AR114">
        <f t="shared" si="93"/>
        <v>19.986633663366323</v>
      </c>
      <c r="AS114">
        <f t="shared" si="93"/>
        <v>19.719207920792073</v>
      </c>
      <c r="AT114">
        <f t="shared" si="93"/>
        <v>32.170891089108913</v>
      </c>
      <c r="AU114">
        <f t="shared" si="93"/>
        <v>1.3636633663366384</v>
      </c>
      <c r="AV114">
        <f t="shared" si="93"/>
        <v>12.184257425742588</v>
      </c>
      <c r="AW114">
        <f t="shared" si="93"/>
        <v>12.451683168316839</v>
      </c>
      <c r="AY114">
        <f t="shared" si="94"/>
        <v>5</v>
      </c>
      <c r="AZ114">
        <f t="shared" si="95"/>
        <v>1</v>
      </c>
      <c r="BA114">
        <f t="shared" si="96"/>
        <v>10</v>
      </c>
      <c r="BB114">
        <f t="shared" si="97"/>
        <v>9</v>
      </c>
      <c r="BC114">
        <f t="shared" si="98"/>
        <v>14</v>
      </c>
      <c r="BD114">
        <f t="shared" si="99"/>
        <v>6</v>
      </c>
      <c r="BE114">
        <f t="shared" si="100"/>
        <v>4</v>
      </c>
      <c r="BF114">
        <f t="shared" si="101"/>
        <v>3</v>
      </c>
      <c r="BG114">
        <f t="shared" si="102"/>
        <v>13</v>
      </c>
      <c r="BH114">
        <f t="shared" si="103"/>
        <v>12</v>
      </c>
      <c r="BI114">
        <f t="shared" si="104"/>
        <v>11</v>
      </c>
      <c r="BJ114">
        <f t="shared" si="105"/>
        <v>15</v>
      </c>
      <c r="BK114">
        <f t="shared" si="106"/>
        <v>2</v>
      </c>
      <c r="BL114">
        <f t="shared" si="107"/>
        <v>7</v>
      </c>
      <c r="BM114">
        <f t="shared" si="108"/>
        <v>8</v>
      </c>
      <c r="BO114" t="str">
        <f t="shared" si="48"/>
        <v/>
      </c>
      <c r="BP114" t="str">
        <f t="shared" si="49"/>
        <v/>
      </c>
      <c r="BQ114">
        <f t="shared" si="50"/>
        <v>5200.08</v>
      </c>
      <c r="BR114">
        <f t="shared" si="51"/>
        <v>5201.26</v>
      </c>
      <c r="BS114" t="str">
        <f t="shared" si="52"/>
        <v/>
      </c>
      <c r="BT114" t="str">
        <f t="shared" si="53"/>
        <v/>
      </c>
      <c r="BU114" t="str">
        <f t="shared" si="54"/>
        <v/>
      </c>
      <c r="BV114" t="str">
        <f t="shared" si="55"/>
        <v/>
      </c>
      <c r="BW114" t="str">
        <f t="shared" si="56"/>
        <v/>
      </c>
      <c r="BX114" t="str">
        <f t="shared" si="57"/>
        <v/>
      </c>
      <c r="BY114" t="str">
        <f t="shared" si="58"/>
        <v/>
      </c>
      <c r="BZ114" t="str">
        <f t="shared" si="59"/>
        <v/>
      </c>
      <c r="CA114" t="str">
        <f t="shared" si="60"/>
        <v/>
      </c>
      <c r="CB114" t="str">
        <f t="shared" si="61"/>
        <v/>
      </c>
      <c r="CC114" t="str">
        <f t="shared" si="62"/>
        <v/>
      </c>
      <c r="CD114" t="str">
        <f t="shared" si="63"/>
        <v/>
      </c>
      <c r="CE114" t="str">
        <f t="shared" si="64"/>
        <v/>
      </c>
      <c r="CF114" t="str">
        <f t="shared" si="65"/>
        <v/>
      </c>
      <c r="CG114" t="str">
        <f t="shared" si="66"/>
        <v/>
      </c>
      <c r="CH114" t="str">
        <f t="shared" si="67"/>
        <v/>
      </c>
      <c r="CI114" t="str">
        <f t="shared" si="68"/>
        <v/>
      </c>
      <c r="CJ114" t="str">
        <f t="shared" si="69"/>
        <v/>
      </c>
      <c r="CK114" t="str">
        <f t="shared" si="70"/>
        <v/>
      </c>
      <c r="CL114" t="str">
        <f t="shared" si="71"/>
        <v/>
      </c>
      <c r="CM114">
        <f t="shared" si="72"/>
        <v>5178.1000000000004</v>
      </c>
      <c r="CN114">
        <f t="shared" si="73"/>
        <v>5180.1899999999996</v>
      </c>
      <c r="CO114" t="str">
        <f t="shared" si="74"/>
        <v/>
      </c>
      <c r="CP114" t="str">
        <f t="shared" si="75"/>
        <v/>
      </c>
      <c r="CQ114" t="str">
        <f t="shared" si="76"/>
        <v/>
      </c>
      <c r="CR114" t="str">
        <f t="shared" si="77"/>
        <v/>
      </c>
      <c r="CT114">
        <f t="shared" si="109"/>
        <v>5201.26</v>
      </c>
      <c r="CU114">
        <f t="shared" si="110"/>
        <v>5200.08</v>
      </c>
      <c r="CV114">
        <f t="shared" si="111"/>
        <v>5180.1899999999996</v>
      </c>
      <c r="CW114">
        <f t="shared" si="112"/>
        <v>5178.1000000000004</v>
      </c>
      <c r="CY114">
        <f t="shared" si="78"/>
        <v>-1.7499999999993559E-2</v>
      </c>
      <c r="CZ114">
        <f t="shared" si="79"/>
        <v>5.6249999999996208E-3</v>
      </c>
      <c r="DA114">
        <f t="shared" si="80"/>
        <v>2.2187499999991662E-2</v>
      </c>
      <c r="DB114">
        <f t="shared" si="81"/>
        <v>7.5625000000002274E-2</v>
      </c>
      <c r="DD114">
        <f t="shared" si="20"/>
        <v>-1.0025738037596934</v>
      </c>
      <c r="DE114">
        <f t="shared" si="21"/>
        <v>0.32228536068633229</v>
      </c>
      <c r="DF114">
        <f t="shared" si="22"/>
        <v>1.2710415636878429</v>
      </c>
      <c r="DG114">
        <f t="shared" si="23"/>
        <v>4.3247612228804009</v>
      </c>
      <c r="DI114">
        <f t="shared" si="82"/>
        <v>1.9613489020297954</v>
      </c>
      <c r="DK114">
        <f t="shared" si="113"/>
        <v>1.9613489020297954</v>
      </c>
      <c r="DL114">
        <f t="shared" si="114"/>
        <v>-1.9613489020297954</v>
      </c>
      <c r="DN114" s="4" t="str">
        <f t="shared" si="83"/>
        <v/>
      </c>
      <c r="DO114" s="4" t="str">
        <f t="shared" si="84"/>
        <v/>
      </c>
      <c r="DP114" s="4" t="str">
        <f t="shared" si="85"/>
        <v/>
      </c>
      <c r="DQ114" s="4" t="str">
        <f t="shared" si="86"/>
        <v>Invalid Slope</v>
      </c>
      <c r="DS114" s="4">
        <f t="shared" si="87"/>
        <v>5201.26</v>
      </c>
      <c r="DT114" s="4">
        <f t="shared" si="88"/>
        <v>5200.08</v>
      </c>
      <c r="DU114" s="4">
        <f t="shared" si="89"/>
        <v>5180.1899999999996</v>
      </c>
      <c r="DV114" s="4" t="str">
        <f t="shared" si="90"/>
        <v/>
      </c>
      <c r="DX114">
        <f t="shared" si="115"/>
        <v>5201.26</v>
      </c>
      <c r="DY114">
        <f t="shared" si="116"/>
        <v>5180.1899999999996</v>
      </c>
      <c r="EA114" t="str">
        <f t="shared" si="91"/>
        <v>horiz_peak_line_3</v>
      </c>
      <c r="EB114" t="str">
        <f t="shared" si="92"/>
        <v>horiz_bottom_line_2</v>
      </c>
      <c r="ED114" t="str">
        <f t="shared" si="117"/>
        <v>peak_line_3</v>
      </c>
      <c r="EE114" t="str">
        <f t="shared" si="118"/>
        <v>bottom_line_2</v>
      </c>
    </row>
    <row r="115" spans="1:135" x14ac:dyDescent="0.55000000000000004">
      <c r="A115" s="24">
        <f>IF('Data Validation'!$K$2&lt;&gt;TRUE,"",'Data Validation'!A417)</f>
        <v>1772156700</v>
      </c>
      <c r="B115" s="24" t="str">
        <f>IF('Data Validation'!$K$2&lt;&gt;TRUE,"",'Data Validation'!C417)</f>
        <v>XAUUSD</v>
      </c>
      <c r="C115" s="24" t="str">
        <f>IF('Data Validation'!$K$2&lt;&gt;TRUE,"",'Data Validation'!E417)</f>
        <v>M5</v>
      </c>
      <c r="D115" s="24">
        <f>IF('Data Validation'!$K$2&lt;&gt;TRUE,"",'Data Validation'!G417)</f>
        <v>5188.54</v>
      </c>
      <c r="E115">
        <f>IF($C115&lt;&gt;"M5","",Trendlines!E417)</f>
        <v>5200.08</v>
      </c>
      <c r="F115">
        <f>IF($C115&lt;&gt;"M5","",Trendlines!F417)</f>
        <v>5191.09</v>
      </c>
      <c r="G115">
        <f>IF($C115&lt;&gt;"M5","",Trendlines!G417)</f>
        <v>5201.24</v>
      </c>
      <c r="H115">
        <f>IF($C115&lt;&gt;"M5","",Trendlines!H417)</f>
        <v>5178.18</v>
      </c>
      <c r="I115">
        <f>IF($C115&lt;&gt;"M5","",Trendlines!I417)</f>
        <v>5180.21</v>
      </c>
      <c r="J115">
        <f>IF($C115&lt;&gt;"M5","",Trendlines!J417)</f>
        <v>5167.21</v>
      </c>
      <c r="K115">
        <v>96</v>
      </c>
      <c r="L115" s="25">
        <f t="shared" si="24"/>
        <v>5.5208333333306809E-3</v>
      </c>
      <c r="M115" s="25">
        <f t="shared" si="25"/>
        <v>-2.5937499999997726E-2</v>
      </c>
      <c r="N115" s="25">
        <f t="shared" si="26"/>
        <v>-1.750000000000303E-2</v>
      </c>
      <c r="O115" s="25">
        <f t="shared" si="27"/>
        <v>7.5729166666671219E-2</v>
      </c>
      <c r="P115" s="25">
        <f t="shared" si="28"/>
        <v>2.2187500000001137E-2</v>
      </c>
      <c r="Q115" s="25">
        <f t="shared" si="29"/>
        <v>3.875000000000265E-2</v>
      </c>
      <c r="S115">
        <f t="shared" si="30"/>
        <v>8.9899999999997817</v>
      </c>
      <c r="T115">
        <f t="shared" si="31"/>
        <v>1.1599999999998545</v>
      </c>
      <c r="U115">
        <f t="shared" si="32"/>
        <v>21.899999999999636</v>
      </c>
      <c r="V115">
        <f t="shared" si="33"/>
        <v>19.869999999999891</v>
      </c>
      <c r="W115">
        <f t="shared" si="34"/>
        <v>32.869999999999891</v>
      </c>
      <c r="X115">
        <f t="shared" si="35"/>
        <v>10.149999999999636</v>
      </c>
      <c r="Y115">
        <f t="shared" si="36"/>
        <v>12.909999999999854</v>
      </c>
      <c r="Z115">
        <f t="shared" si="37"/>
        <v>10.880000000000109</v>
      </c>
      <c r="AA115">
        <f t="shared" si="38"/>
        <v>23.880000000000109</v>
      </c>
      <c r="AB115">
        <f t="shared" si="39"/>
        <v>23.059999999999491</v>
      </c>
      <c r="AC115">
        <f t="shared" si="40"/>
        <v>21.029999999999745</v>
      </c>
      <c r="AD115">
        <f t="shared" si="41"/>
        <v>34.029999999999745</v>
      </c>
      <c r="AE115">
        <f t="shared" si="42"/>
        <v>2.0299999999997453</v>
      </c>
      <c r="AF115">
        <f t="shared" si="43"/>
        <v>10.970000000000255</v>
      </c>
      <c r="AG115">
        <f t="shared" si="44"/>
        <v>13</v>
      </c>
      <c r="AI115">
        <f t="shared" si="93"/>
        <v>10.032970297029694</v>
      </c>
      <c r="AJ115">
        <f t="shared" si="93"/>
        <v>0.65049504950493064</v>
      </c>
      <c r="AK115">
        <f t="shared" si="93"/>
        <v>19.593366336633647</v>
      </c>
      <c r="AL115">
        <f t="shared" si="93"/>
        <v>19.325940594059396</v>
      </c>
      <c r="AM115">
        <f t="shared" si="93"/>
        <v>31.777623762376237</v>
      </c>
      <c r="AN115">
        <f t="shared" si="93"/>
        <v>10.426237623762368</v>
      </c>
      <c r="AO115">
        <f t="shared" si="93"/>
        <v>9.5603960396039547</v>
      </c>
      <c r="AP115">
        <f t="shared" si="93"/>
        <v>9.2929702970297043</v>
      </c>
      <c r="AQ115">
        <f t="shared" si="93"/>
        <v>21.744653465346545</v>
      </c>
      <c r="AR115">
        <f t="shared" si="93"/>
        <v>19.986633663366323</v>
      </c>
      <c r="AS115">
        <f t="shared" si="93"/>
        <v>19.719207920792073</v>
      </c>
      <c r="AT115">
        <f t="shared" si="93"/>
        <v>32.170891089108913</v>
      </c>
      <c r="AU115">
        <f t="shared" si="93"/>
        <v>1.3636633663366384</v>
      </c>
      <c r="AV115">
        <f t="shared" si="93"/>
        <v>12.184257425742588</v>
      </c>
      <c r="AW115">
        <f t="shared" si="93"/>
        <v>12.451683168316839</v>
      </c>
      <c r="AY115">
        <f t="shared" si="94"/>
        <v>5</v>
      </c>
      <c r="AZ115">
        <f t="shared" si="95"/>
        <v>1</v>
      </c>
      <c r="BA115">
        <f t="shared" si="96"/>
        <v>10</v>
      </c>
      <c r="BB115">
        <f t="shared" si="97"/>
        <v>9</v>
      </c>
      <c r="BC115">
        <f t="shared" si="98"/>
        <v>14</v>
      </c>
      <c r="BD115">
        <f t="shared" si="99"/>
        <v>6</v>
      </c>
      <c r="BE115">
        <f t="shared" si="100"/>
        <v>4</v>
      </c>
      <c r="BF115">
        <f t="shared" si="101"/>
        <v>3</v>
      </c>
      <c r="BG115">
        <f t="shared" si="102"/>
        <v>13</v>
      </c>
      <c r="BH115">
        <f t="shared" si="103"/>
        <v>12</v>
      </c>
      <c r="BI115">
        <f t="shared" si="104"/>
        <v>11</v>
      </c>
      <c r="BJ115">
        <f t="shared" si="105"/>
        <v>15</v>
      </c>
      <c r="BK115">
        <f t="shared" si="106"/>
        <v>2</v>
      </c>
      <c r="BL115">
        <f t="shared" si="107"/>
        <v>7</v>
      </c>
      <c r="BM115">
        <f t="shared" si="108"/>
        <v>8</v>
      </c>
      <c r="BO115" t="str">
        <f t="shared" si="48"/>
        <v/>
      </c>
      <c r="BP115" t="str">
        <f t="shared" si="49"/>
        <v/>
      </c>
      <c r="BQ115">
        <f t="shared" si="50"/>
        <v>5200.08</v>
      </c>
      <c r="BR115">
        <f t="shared" si="51"/>
        <v>5201.24</v>
      </c>
      <c r="BS115" t="str">
        <f t="shared" si="52"/>
        <v/>
      </c>
      <c r="BT115" t="str">
        <f t="shared" si="53"/>
        <v/>
      </c>
      <c r="BU115" t="str">
        <f t="shared" si="54"/>
        <v/>
      </c>
      <c r="BV115" t="str">
        <f t="shared" si="55"/>
        <v/>
      </c>
      <c r="BW115" t="str">
        <f t="shared" si="56"/>
        <v/>
      </c>
      <c r="BX115" t="str">
        <f t="shared" si="57"/>
        <v/>
      </c>
      <c r="BY115" t="str">
        <f t="shared" si="58"/>
        <v/>
      </c>
      <c r="BZ115" t="str">
        <f t="shared" si="59"/>
        <v/>
      </c>
      <c r="CA115" t="str">
        <f t="shared" si="60"/>
        <v/>
      </c>
      <c r="CB115" t="str">
        <f t="shared" si="61"/>
        <v/>
      </c>
      <c r="CC115" t="str">
        <f t="shared" si="62"/>
        <v/>
      </c>
      <c r="CD115" t="str">
        <f t="shared" si="63"/>
        <v/>
      </c>
      <c r="CE115" t="str">
        <f t="shared" si="64"/>
        <v/>
      </c>
      <c r="CF115" t="str">
        <f t="shared" si="65"/>
        <v/>
      </c>
      <c r="CG115" t="str">
        <f t="shared" si="66"/>
        <v/>
      </c>
      <c r="CH115" t="str">
        <f t="shared" si="67"/>
        <v/>
      </c>
      <c r="CI115" t="str">
        <f t="shared" si="68"/>
        <v/>
      </c>
      <c r="CJ115" t="str">
        <f t="shared" si="69"/>
        <v/>
      </c>
      <c r="CK115" t="str">
        <f t="shared" si="70"/>
        <v/>
      </c>
      <c r="CL115" t="str">
        <f t="shared" si="71"/>
        <v/>
      </c>
      <c r="CM115">
        <f t="shared" si="72"/>
        <v>5178.18</v>
      </c>
      <c r="CN115">
        <f t="shared" si="73"/>
        <v>5180.21</v>
      </c>
      <c r="CO115" t="str">
        <f t="shared" si="74"/>
        <v/>
      </c>
      <c r="CP115" t="str">
        <f t="shared" si="75"/>
        <v/>
      </c>
      <c r="CQ115" t="str">
        <f t="shared" si="76"/>
        <v/>
      </c>
      <c r="CR115" t="str">
        <f t="shared" si="77"/>
        <v/>
      </c>
      <c r="CT115">
        <f t="shared" si="109"/>
        <v>5201.24</v>
      </c>
      <c r="CU115">
        <f t="shared" si="110"/>
        <v>5200.08</v>
      </c>
      <c r="CV115">
        <f t="shared" si="111"/>
        <v>5180.21</v>
      </c>
      <c r="CW115">
        <f t="shared" si="112"/>
        <v>5178.18</v>
      </c>
      <c r="CY115">
        <f t="shared" si="78"/>
        <v>-1.750000000000303E-2</v>
      </c>
      <c r="CZ115">
        <f t="shared" si="79"/>
        <v>5.5208333333306809E-3</v>
      </c>
      <c r="DA115">
        <f t="shared" si="80"/>
        <v>2.2187500000001137E-2</v>
      </c>
      <c r="DB115">
        <f t="shared" si="81"/>
        <v>7.5729166666671219E-2</v>
      </c>
      <c r="DD115">
        <f t="shared" si="20"/>
        <v>-1.0025738037602361</v>
      </c>
      <c r="DE115">
        <f t="shared" si="21"/>
        <v>0.31631723568009845</v>
      </c>
      <c r="DF115">
        <f t="shared" si="22"/>
        <v>1.2710415636883856</v>
      </c>
      <c r="DG115">
        <f t="shared" si="23"/>
        <v>4.3306955472413433</v>
      </c>
      <c r="DI115">
        <f t="shared" si="82"/>
        <v>1.9643824833335508</v>
      </c>
      <c r="DK115">
        <f t="shared" si="113"/>
        <v>1.9643824833335508</v>
      </c>
      <c r="DL115">
        <f t="shared" si="114"/>
        <v>-1.9643824833335508</v>
      </c>
      <c r="DN115" s="4" t="str">
        <f t="shared" si="83"/>
        <v/>
      </c>
      <c r="DO115" s="4" t="str">
        <f t="shared" si="84"/>
        <v/>
      </c>
      <c r="DP115" s="4" t="str">
        <f t="shared" si="85"/>
        <v/>
      </c>
      <c r="DQ115" s="4" t="str">
        <f t="shared" si="86"/>
        <v>Invalid Slope</v>
      </c>
      <c r="DS115" s="4">
        <f t="shared" si="87"/>
        <v>5201.24</v>
      </c>
      <c r="DT115" s="4">
        <f t="shared" si="88"/>
        <v>5200.08</v>
      </c>
      <c r="DU115" s="4">
        <f t="shared" si="89"/>
        <v>5180.21</v>
      </c>
      <c r="DV115" s="4" t="str">
        <f t="shared" si="90"/>
        <v/>
      </c>
      <c r="DX115">
        <f t="shared" si="115"/>
        <v>5201.24</v>
      </c>
      <c r="DY115">
        <f t="shared" si="116"/>
        <v>5180.21</v>
      </c>
      <c r="EA115" t="str">
        <f t="shared" si="91"/>
        <v>horiz_peak_line_3</v>
      </c>
      <c r="EB115" t="str">
        <f t="shared" si="92"/>
        <v>horiz_bottom_line_2</v>
      </c>
      <c r="ED115" t="str">
        <f t="shared" si="117"/>
        <v>peak_line_3</v>
      </c>
      <c r="EE115" t="str">
        <f t="shared" si="118"/>
        <v>bottom_line_2</v>
      </c>
    </row>
    <row r="116" spans="1:135" x14ac:dyDescent="0.55000000000000004">
      <c r="A116" s="24">
        <f>IF('Data Validation'!$K$2&lt;&gt;TRUE,"",'Data Validation'!A418)</f>
        <v>1772157000</v>
      </c>
      <c r="B116" s="24" t="str">
        <f>IF('Data Validation'!$K$2&lt;&gt;TRUE,"",'Data Validation'!C418)</f>
        <v>XAUUSD</v>
      </c>
      <c r="C116" s="24" t="str">
        <f>IF('Data Validation'!$K$2&lt;&gt;TRUE,"",'Data Validation'!E418)</f>
        <v>M5</v>
      </c>
      <c r="D116" s="24">
        <f>IF('Data Validation'!$K$2&lt;&gt;TRUE,"",'Data Validation'!G418)</f>
        <v>5192.1000000000004</v>
      </c>
      <c r="E116">
        <f>IF($C116&lt;&gt;"M5","",Trendlines!E418)</f>
        <v>5200.09</v>
      </c>
      <c r="F116">
        <f>IF($C116&lt;&gt;"M5","",Trendlines!F418)</f>
        <v>5191.0600000000004</v>
      </c>
      <c r="G116">
        <f>IF($C116&lt;&gt;"M5","",Trendlines!G418)</f>
        <v>5201.22</v>
      </c>
      <c r="H116">
        <f>IF($C116&lt;&gt;"M5","",Trendlines!H418)</f>
        <v>5178.25</v>
      </c>
      <c r="I116">
        <f>IF($C116&lt;&gt;"M5","",Trendlines!I418)</f>
        <v>5180.2299999999996</v>
      </c>
      <c r="J116">
        <f>IF($C116&lt;&gt;"M5","",Trendlines!J418)</f>
        <v>5167.25</v>
      </c>
      <c r="K116">
        <v>96</v>
      </c>
      <c r="L116" s="25">
        <f t="shared" si="24"/>
        <v>5.6249999999996208E-3</v>
      </c>
      <c r="M116" s="25">
        <f t="shared" si="25"/>
        <v>-2.6041666666666668E-2</v>
      </c>
      <c r="N116" s="25">
        <f t="shared" si="26"/>
        <v>-1.7604166666662497E-2</v>
      </c>
      <c r="O116" s="25">
        <f t="shared" si="27"/>
        <v>7.5625000000002274E-2</v>
      </c>
      <c r="P116" s="25">
        <f t="shared" si="28"/>
        <v>2.2187499999991662E-2</v>
      </c>
      <c r="Q116" s="25">
        <f t="shared" si="29"/>
        <v>3.875000000000265E-2</v>
      </c>
      <c r="S116">
        <f t="shared" si="30"/>
        <v>9.0299999999997453</v>
      </c>
      <c r="T116">
        <f t="shared" si="31"/>
        <v>1.1300000000001091</v>
      </c>
      <c r="U116">
        <f t="shared" si="32"/>
        <v>21.840000000000146</v>
      </c>
      <c r="V116">
        <f t="shared" si="33"/>
        <v>19.860000000000582</v>
      </c>
      <c r="W116">
        <f t="shared" si="34"/>
        <v>32.840000000000146</v>
      </c>
      <c r="X116">
        <f t="shared" si="35"/>
        <v>10.159999999999854</v>
      </c>
      <c r="Y116">
        <f t="shared" si="36"/>
        <v>12.8100000000004</v>
      </c>
      <c r="Z116">
        <f t="shared" si="37"/>
        <v>10.830000000000837</v>
      </c>
      <c r="AA116">
        <f t="shared" si="38"/>
        <v>23.8100000000004</v>
      </c>
      <c r="AB116">
        <f t="shared" si="39"/>
        <v>22.970000000000255</v>
      </c>
      <c r="AC116">
        <f t="shared" si="40"/>
        <v>20.990000000000691</v>
      </c>
      <c r="AD116">
        <f t="shared" si="41"/>
        <v>33.970000000000255</v>
      </c>
      <c r="AE116">
        <f t="shared" si="42"/>
        <v>1.9799999999995634</v>
      </c>
      <c r="AF116">
        <f t="shared" si="43"/>
        <v>11</v>
      </c>
      <c r="AG116">
        <f t="shared" si="44"/>
        <v>12.979999999999563</v>
      </c>
      <c r="AI116">
        <f t="shared" si="93"/>
        <v>10.032970297029694</v>
      </c>
      <c r="AJ116">
        <f t="shared" si="93"/>
        <v>0.65049504950493064</v>
      </c>
      <c r="AK116">
        <f t="shared" si="93"/>
        <v>19.593366336633647</v>
      </c>
      <c r="AL116">
        <f t="shared" si="93"/>
        <v>19.325940594059396</v>
      </c>
      <c r="AM116">
        <f t="shared" si="93"/>
        <v>31.777623762376237</v>
      </c>
      <c r="AN116">
        <f t="shared" si="93"/>
        <v>10.426237623762368</v>
      </c>
      <c r="AO116">
        <f t="shared" si="93"/>
        <v>9.5603960396039547</v>
      </c>
      <c r="AP116">
        <f t="shared" si="93"/>
        <v>9.2929702970297043</v>
      </c>
      <c r="AQ116">
        <f t="shared" si="93"/>
        <v>21.744653465346545</v>
      </c>
      <c r="AR116">
        <f t="shared" si="93"/>
        <v>19.986633663366323</v>
      </c>
      <c r="AS116">
        <f t="shared" si="93"/>
        <v>19.719207920792073</v>
      </c>
      <c r="AT116">
        <f t="shared" si="93"/>
        <v>32.170891089108913</v>
      </c>
      <c r="AU116">
        <f t="shared" si="93"/>
        <v>1.3636633663366384</v>
      </c>
      <c r="AV116">
        <f t="shared" si="93"/>
        <v>12.184257425742588</v>
      </c>
      <c r="AW116">
        <f t="shared" si="93"/>
        <v>12.451683168316839</v>
      </c>
      <c r="AY116">
        <f t="shared" si="94"/>
        <v>5</v>
      </c>
      <c r="AZ116">
        <f t="shared" si="95"/>
        <v>1</v>
      </c>
      <c r="BA116">
        <f t="shared" si="96"/>
        <v>10</v>
      </c>
      <c r="BB116">
        <f t="shared" si="97"/>
        <v>9</v>
      </c>
      <c r="BC116">
        <f t="shared" si="98"/>
        <v>14</v>
      </c>
      <c r="BD116">
        <f t="shared" si="99"/>
        <v>6</v>
      </c>
      <c r="BE116">
        <f t="shared" si="100"/>
        <v>4</v>
      </c>
      <c r="BF116">
        <f t="shared" si="101"/>
        <v>3</v>
      </c>
      <c r="BG116">
        <f t="shared" si="102"/>
        <v>13</v>
      </c>
      <c r="BH116">
        <f t="shared" si="103"/>
        <v>12</v>
      </c>
      <c r="BI116">
        <f t="shared" si="104"/>
        <v>11</v>
      </c>
      <c r="BJ116">
        <f t="shared" si="105"/>
        <v>15</v>
      </c>
      <c r="BK116">
        <f t="shared" si="106"/>
        <v>2</v>
      </c>
      <c r="BL116">
        <f t="shared" si="107"/>
        <v>7</v>
      </c>
      <c r="BM116">
        <f t="shared" si="108"/>
        <v>8</v>
      </c>
      <c r="BO116" t="str">
        <f t="shared" si="48"/>
        <v/>
      </c>
      <c r="BP116" t="str">
        <f t="shared" si="49"/>
        <v/>
      </c>
      <c r="BQ116">
        <f t="shared" si="50"/>
        <v>5200.09</v>
      </c>
      <c r="BR116">
        <f t="shared" si="51"/>
        <v>5201.22</v>
      </c>
      <c r="BS116" t="str">
        <f t="shared" si="52"/>
        <v/>
      </c>
      <c r="BT116" t="str">
        <f t="shared" si="53"/>
        <v/>
      </c>
      <c r="BU116" t="str">
        <f t="shared" si="54"/>
        <v/>
      </c>
      <c r="BV116" t="str">
        <f t="shared" si="55"/>
        <v/>
      </c>
      <c r="BW116" t="str">
        <f t="shared" si="56"/>
        <v/>
      </c>
      <c r="BX116" t="str">
        <f t="shared" si="57"/>
        <v/>
      </c>
      <c r="BY116" t="str">
        <f t="shared" si="58"/>
        <v/>
      </c>
      <c r="BZ116" t="str">
        <f t="shared" si="59"/>
        <v/>
      </c>
      <c r="CA116" t="str">
        <f t="shared" si="60"/>
        <v/>
      </c>
      <c r="CB116" t="str">
        <f t="shared" si="61"/>
        <v/>
      </c>
      <c r="CC116" t="str">
        <f t="shared" si="62"/>
        <v/>
      </c>
      <c r="CD116" t="str">
        <f t="shared" si="63"/>
        <v/>
      </c>
      <c r="CE116" t="str">
        <f t="shared" si="64"/>
        <v/>
      </c>
      <c r="CF116" t="str">
        <f t="shared" si="65"/>
        <v/>
      </c>
      <c r="CG116" t="str">
        <f t="shared" si="66"/>
        <v/>
      </c>
      <c r="CH116" t="str">
        <f t="shared" si="67"/>
        <v/>
      </c>
      <c r="CI116" t="str">
        <f t="shared" si="68"/>
        <v/>
      </c>
      <c r="CJ116" t="str">
        <f t="shared" si="69"/>
        <v/>
      </c>
      <c r="CK116" t="str">
        <f t="shared" si="70"/>
        <v/>
      </c>
      <c r="CL116" t="str">
        <f t="shared" si="71"/>
        <v/>
      </c>
      <c r="CM116">
        <f t="shared" si="72"/>
        <v>5178.25</v>
      </c>
      <c r="CN116">
        <f t="shared" si="73"/>
        <v>5180.2299999999996</v>
      </c>
      <c r="CO116" t="str">
        <f t="shared" si="74"/>
        <v/>
      </c>
      <c r="CP116" t="str">
        <f t="shared" si="75"/>
        <v/>
      </c>
      <c r="CQ116" t="str">
        <f t="shared" si="76"/>
        <v/>
      </c>
      <c r="CR116" t="str">
        <f t="shared" si="77"/>
        <v/>
      </c>
      <c r="CT116">
        <f t="shared" si="109"/>
        <v>5201.22</v>
      </c>
      <c r="CU116">
        <f t="shared" si="110"/>
        <v>5200.09</v>
      </c>
      <c r="CV116">
        <f t="shared" si="111"/>
        <v>5180.2299999999996</v>
      </c>
      <c r="CW116">
        <f t="shared" si="112"/>
        <v>5178.25</v>
      </c>
      <c r="CY116">
        <f t="shared" si="78"/>
        <v>-1.7604166666662497E-2</v>
      </c>
      <c r="CZ116">
        <f t="shared" si="79"/>
        <v>5.6249999999996208E-3</v>
      </c>
      <c r="DA116">
        <f t="shared" si="80"/>
        <v>2.2187499999991662E-2</v>
      </c>
      <c r="DB116">
        <f t="shared" si="81"/>
        <v>7.5625000000002274E-2</v>
      </c>
      <c r="DD116">
        <f t="shared" si="20"/>
        <v>-1.0085402759956923</v>
      </c>
      <c r="DE116">
        <f t="shared" si="21"/>
        <v>0.32228536068633229</v>
      </c>
      <c r="DF116">
        <f t="shared" si="22"/>
        <v>1.2710415636878429</v>
      </c>
      <c r="DG116">
        <f t="shared" si="23"/>
        <v>4.3247612228804009</v>
      </c>
      <c r="DI116">
        <f t="shared" si="82"/>
        <v>1.9630469020456784</v>
      </c>
      <c r="DK116">
        <f t="shared" si="113"/>
        <v>1.9630469020456784</v>
      </c>
      <c r="DL116">
        <f t="shared" si="114"/>
        <v>-1.9630469020456784</v>
      </c>
      <c r="DN116" s="4" t="str">
        <f t="shared" si="83"/>
        <v/>
      </c>
      <c r="DO116" s="4" t="str">
        <f t="shared" si="84"/>
        <v/>
      </c>
      <c r="DP116" s="4" t="str">
        <f t="shared" si="85"/>
        <v/>
      </c>
      <c r="DQ116" s="4" t="str">
        <f t="shared" si="86"/>
        <v>Invalid Slope</v>
      </c>
      <c r="DS116" s="4">
        <f t="shared" si="87"/>
        <v>5201.22</v>
      </c>
      <c r="DT116" s="4">
        <f t="shared" si="88"/>
        <v>5200.09</v>
      </c>
      <c r="DU116" s="4">
        <f t="shared" si="89"/>
        <v>5180.2299999999996</v>
      </c>
      <c r="DV116" s="4" t="str">
        <f t="shared" si="90"/>
        <v/>
      </c>
      <c r="DX116">
        <f t="shared" si="115"/>
        <v>5201.22</v>
      </c>
      <c r="DY116">
        <f t="shared" si="116"/>
        <v>5180.2299999999996</v>
      </c>
      <c r="EA116" t="str">
        <f t="shared" si="91"/>
        <v>horiz_peak_line_3</v>
      </c>
      <c r="EB116" t="str">
        <f t="shared" si="92"/>
        <v>horiz_bottom_line_2</v>
      </c>
      <c r="ED116" t="str">
        <f t="shared" si="117"/>
        <v>peak_line_3</v>
      </c>
      <c r="EE116" t="str">
        <f t="shared" si="118"/>
        <v>bottom_line_2</v>
      </c>
    </row>
    <row r="117" spans="1:135" x14ac:dyDescent="0.55000000000000004">
      <c r="A117" s="24">
        <f>IF('Data Validation'!$K$2&lt;&gt;TRUE,"",'Data Validation'!A419)</f>
        <v>1772157300</v>
      </c>
      <c r="B117" s="24" t="str">
        <f>IF('Data Validation'!$K$2&lt;&gt;TRUE,"",'Data Validation'!C419)</f>
        <v>XAUUSD</v>
      </c>
      <c r="C117" s="24" t="str">
        <f>IF('Data Validation'!$K$2&lt;&gt;TRUE,"",'Data Validation'!E419)</f>
        <v>M5</v>
      </c>
      <c r="D117" s="24">
        <f>IF('Data Validation'!$K$2&lt;&gt;TRUE,"",'Data Validation'!G419)</f>
        <v>5194.22</v>
      </c>
      <c r="E117">
        <f>IF($C117&lt;&gt;"M5","",Trendlines!E419)</f>
        <v>5200.09</v>
      </c>
      <c r="F117">
        <f>IF($C117&lt;&gt;"M5","",Trendlines!F419)</f>
        <v>5191.04</v>
      </c>
      <c r="G117">
        <f>IF($C117&lt;&gt;"M5","",Trendlines!G419)</f>
        <v>5201.2</v>
      </c>
      <c r="H117">
        <f>IF($C117&lt;&gt;"M5","",Trendlines!H419)</f>
        <v>5178.33</v>
      </c>
      <c r="I117">
        <f>IF($C117&lt;&gt;"M5","",Trendlines!I419)</f>
        <v>5180.25</v>
      </c>
      <c r="J117">
        <f>IF($C117&lt;&gt;"M5","",Trendlines!J419)</f>
        <v>5167.29</v>
      </c>
      <c r="K117">
        <v>96</v>
      </c>
      <c r="L117" s="25">
        <f t="shared" si="24"/>
        <v>5.5208333333306809E-3</v>
      </c>
      <c r="M117" s="25">
        <f t="shared" si="25"/>
        <v>-2.5937499999997726E-2</v>
      </c>
      <c r="N117" s="25">
        <f t="shared" si="26"/>
        <v>-1.7604166666671972E-2</v>
      </c>
      <c r="O117" s="25">
        <f t="shared" si="27"/>
        <v>7.5625000000002274E-2</v>
      </c>
      <c r="P117" s="25">
        <f t="shared" si="28"/>
        <v>2.2083333333332195E-2</v>
      </c>
      <c r="Q117" s="25">
        <f t="shared" si="29"/>
        <v>3.875000000000265E-2</v>
      </c>
      <c r="S117">
        <f t="shared" si="30"/>
        <v>9.0500000000001819</v>
      </c>
      <c r="T117">
        <f t="shared" si="31"/>
        <v>1.1099999999996726</v>
      </c>
      <c r="U117">
        <f t="shared" si="32"/>
        <v>21.760000000000218</v>
      </c>
      <c r="V117">
        <f t="shared" si="33"/>
        <v>19.840000000000146</v>
      </c>
      <c r="W117">
        <f t="shared" si="34"/>
        <v>32.800000000000182</v>
      </c>
      <c r="X117">
        <f t="shared" si="35"/>
        <v>10.159999999999854</v>
      </c>
      <c r="Y117">
        <f t="shared" si="36"/>
        <v>12.710000000000036</v>
      </c>
      <c r="Z117">
        <f t="shared" si="37"/>
        <v>10.789999999999964</v>
      </c>
      <c r="AA117">
        <f t="shared" si="38"/>
        <v>23.75</v>
      </c>
      <c r="AB117">
        <f t="shared" si="39"/>
        <v>22.869999999999891</v>
      </c>
      <c r="AC117">
        <f t="shared" si="40"/>
        <v>20.949999999999818</v>
      </c>
      <c r="AD117">
        <f t="shared" si="41"/>
        <v>33.909999999999854</v>
      </c>
      <c r="AE117">
        <f t="shared" si="42"/>
        <v>1.9200000000000728</v>
      </c>
      <c r="AF117">
        <f t="shared" si="43"/>
        <v>11.039999999999964</v>
      </c>
      <c r="AG117">
        <f t="shared" si="44"/>
        <v>12.960000000000036</v>
      </c>
      <c r="AI117">
        <f t="shared" si="93"/>
        <v>10.032970297029694</v>
      </c>
      <c r="AJ117">
        <f t="shared" si="93"/>
        <v>0.65049504950493064</v>
      </c>
      <c r="AK117">
        <f t="shared" si="93"/>
        <v>19.593366336633647</v>
      </c>
      <c r="AL117">
        <f t="shared" si="93"/>
        <v>19.325940594059396</v>
      </c>
      <c r="AM117">
        <f t="shared" si="93"/>
        <v>31.777623762376237</v>
      </c>
      <c r="AN117">
        <f t="shared" si="93"/>
        <v>10.426237623762368</v>
      </c>
      <c r="AO117">
        <f t="shared" si="93"/>
        <v>9.5603960396039547</v>
      </c>
      <c r="AP117">
        <f t="shared" si="93"/>
        <v>9.2929702970297043</v>
      </c>
      <c r="AQ117">
        <f t="shared" si="93"/>
        <v>21.744653465346545</v>
      </c>
      <c r="AR117">
        <f t="shared" si="93"/>
        <v>19.986633663366323</v>
      </c>
      <c r="AS117">
        <f t="shared" si="93"/>
        <v>19.719207920792073</v>
      </c>
      <c r="AT117">
        <f t="shared" si="93"/>
        <v>32.170891089108913</v>
      </c>
      <c r="AU117">
        <f t="shared" si="93"/>
        <v>1.3636633663366384</v>
      </c>
      <c r="AV117">
        <f t="shared" si="93"/>
        <v>12.184257425742588</v>
      </c>
      <c r="AW117">
        <f t="shared" si="93"/>
        <v>12.451683168316839</v>
      </c>
      <c r="AY117">
        <f t="shared" si="94"/>
        <v>5</v>
      </c>
      <c r="AZ117">
        <f t="shared" si="95"/>
        <v>1</v>
      </c>
      <c r="BA117">
        <f t="shared" si="96"/>
        <v>10</v>
      </c>
      <c r="BB117">
        <f t="shared" si="97"/>
        <v>9</v>
      </c>
      <c r="BC117">
        <f t="shared" si="98"/>
        <v>14</v>
      </c>
      <c r="BD117">
        <f t="shared" si="99"/>
        <v>6</v>
      </c>
      <c r="BE117">
        <f t="shared" si="100"/>
        <v>4</v>
      </c>
      <c r="BF117">
        <f t="shared" si="101"/>
        <v>3</v>
      </c>
      <c r="BG117">
        <f t="shared" si="102"/>
        <v>13</v>
      </c>
      <c r="BH117">
        <f t="shared" si="103"/>
        <v>12</v>
      </c>
      <c r="BI117">
        <f t="shared" si="104"/>
        <v>11</v>
      </c>
      <c r="BJ117">
        <f t="shared" si="105"/>
        <v>15</v>
      </c>
      <c r="BK117">
        <f t="shared" si="106"/>
        <v>2</v>
      </c>
      <c r="BL117">
        <f t="shared" si="107"/>
        <v>7</v>
      </c>
      <c r="BM117">
        <f t="shared" si="108"/>
        <v>8</v>
      </c>
      <c r="BO117" t="str">
        <f t="shared" si="48"/>
        <v/>
      </c>
      <c r="BP117" t="str">
        <f t="shared" si="49"/>
        <v/>
      </c>
      <c r="BQ117">
        <f t="shared" si="50"/>
        <v>5200.09</v>
      </c>
      <c r="BR117">
        <f t="shared" si="51"/>
        <v>5201.2</v>
      </c>
      <c r="BS117" t="str">
        <f t="shared" si="52"/>
        <v/>
      </c>
      <c r="BT117" t="str">
        <f t="shared" si="53"/>
        <v/>
      </c>
      <c r="BU117" t="str">
        <f t="shared" si="54"/>
        <v/>
      </c>
      <c r="BV117" t="str">
        <f t="shared" si="55"/>
        <v/>
      </c>
      <c r="BW117" t="str">
        <f t="shared" si="56"/>
        <v/>
      </c>
      <c r="BX117" t="str">
        <f t="shared" si="57"/>
        <v/>
      </c>
      <c r="BY117" t="str">
        <f t="shared" si="58"/>
        <v/>
      </c>
      <c r="BZ117" t="str">
        <f t="shared" si="59"/>
        <v/>
      </c>
      <c r="CA117" t="str">
        <f t="shared" si="60"/>
        <v/>
      </c>
      <c r="CB117" t="str">
        <f t="shared" si="61"/>
        <v/>
      </c>
      <c r="CC117" t="str">
        <f t="shared" si="62"/>
        <v/>
      </c>
      <c r="CD117" t="str">
        <f t="shared" si="63"/>
        <v/>
      </c>
      <c r="CE117" t="str">
        <f t="shared" si="64"/>
        <v/>
      </c>
      <c r="CF117" t="str">
        <f t="shared" si="65"/>
        <v/>
      </c>
      <c r="CG117" t="str">
        <f t="shared" si="66"/>
        <v/>
      </c>
      <c r="CH117" t="str">
        <f t="shared" si="67"/>
        <v/>
      </c>
      <c r="CI117" t="str">
        <f t="shared" si="68"/>
        <v/>
      </c>
      <c r="CJ117" t="str">
        <f t="shared" si="69"/>
        <v/>
      </c>
      <c r="CK117" t="str">
        <f t="shared" si="70"/>
        <v/>
      </c>
      <c r="CL117" t="str">
        <f t="shared" si="71"/>
        <v/>
      </c>
      <c r="CM117">
        <f t="shared" si="72"/>
        <v>5178.33</v>
      </c>
      <c r="CN117">
        <f t="shared" si="73"/>
        <v>5180.25</v>
      </c>
      <c r="CO117" t="str">
        <f t="shared" si="74"/>
        <v/>
      </c>
      <c r="CP117" t="str">
        <f t="shared" si="75"/>
        <v/>
      </c>
      <c r="CQ117" t="str">
        <f t="shared" si="76"/>
        <v/>
      </c>
      <c r="CR117" t="str">
        <f t="shared" si="77"/>
        <v/>
      </c>
      <c r="CT117">
        <f t="shared" si="109"/>
        <v>5201.2</v>
      </c>
      <c r="CU117">
        <f t="shared" si="110"/>
        <v>5200.09</v>
      </c>
      <c r="CV117">
        <f t="shared" si="111"/>
        <v>5180.25</v>
      </c>
      <c r="CW117">
        <f t="shared" si="112"/>
        <v>5178.33</v>
      </c>
      <c r="CY117">
        <f t="shared" si="78"/>
        <v>-1.7604166666671972E-2</v>
      </c>
      <c r="CZ117">
        <f t="shared" si="79"/>
        <v>5.5208333333306809E-3</v>
      </c>
      <c r="DA117">
        <f t="shared" si="80"/>
        <v>2.2083333333332195E-2</v>
      </c>
      <c r="DB117">
        <f t="shared" si="81"/>
        <v>7.5625000000002274E-2</v>
      </c>
      <c r="DD117">
        <f t="shared" si="20"/>
        <v>-1.0085402759962352</v>
      </c>
      <c r="DE117">
        <f t="shared" si="21"/>
        <v>0.31631723568009845</v>
      </c>
      <c r="DF117">
        <f t="shared" si="22"/>
        <v>1.2650761762283818</v>
      </c>
      <c r="DG117">
        <f t="shared" si="23"/>
        <v>4.3247612228804009</v>
      </c>
      <c r="DI117">
        <f t="shared" si="82"/>
        <v>1.9637038248309295</v>
      </c>
      <c r="DK117">
        <f t="shared" si="113"/>
        <v>1.9637038248309295</v>
      </c>
      <c r="DL117">
        <f t="shared" si="114"/>
        <v>-1.9637038248309295</v>
      </c>
      <c r="DN117" s="4" t="str">
        <f t="shared" si="83"/>
        <v/>
      </c>
      <c r="DO117" s="4" t="str">
        <f t="shared" si="84"/>
        <v/>
      </c>
      <c r="DP117" s="4" t="str">
        <f t="shared" si="85"/>
        <v/>
      </c>
      <c r="DQ117" s="4" t="str">
        <f t="shared" si="86"/>
        <v>Invalid Slope</v>
      </c>
      <c r="DS117" s="4">
        <f t="shared" si="87"/>
        <v>5201.2</v>
      </c>
      <c r="DT117" s="4">
        <f t="shared" si="88"/>
        <v>5200.09</v>
      </c>
      <c r="DU117" s="4">
        <f t="shared" si="89"/>
        <v>5180.25</v>
      </c>
      <c r="DV117" s="4" t="str">
        <f t="shared" si="90"/>
        <v/>
      </c>
      <c r="DX117">
        <f t="shared" si="115"/>
        <v>5201.2</v>
      </c>
      <c r="DY117">
        <f t="shared" si="116"/>
        <v>5180.25</v>
      </c>
      <c r="EA117" t="str">
        <f t="shared" si="91"/>
        <v>horiz_peak_line_3</v>
      </c>
      <c r="EB117" t="str">
        <f t="shared" si="92"/>
        <v>horiz_bottom_line_2</v>
      </c>
      <c r="ED117" t="str">
        <f t="shared" si="117"/>
        <v>peak_line_3</v>
      </c>
      <c r="EE117" t="str">
        <f t="shared" si="118"/>
        <v>bottom_line_2</v>
      </c>
    </row>
    <row r="118" spans="1:135" x14ac:dyDescent="0.55000000000000004">
      <c r="A118" s="24">
        <f>IF('Data Validation'!$K$2&lt;&gt;TRUE,"",'Data Validation'!A420)</f>
        <v>1772157600</v>
      </c>
      <c r="B118" s="24" t="str">
        <f>IF('Data Validation'!$K$2&lt;&gt;TRUE,"",'Data Validation'!C420)</f>
        <v>XAUUSD</v>
      </c>
      <c r="C118" s="24" t="str">
        <f>IF('Data Validation'!$K$2&lt;&gt;TRUE,"",'Data Validation'!E420)</f>
        <v>M5</v>
      </c>
      <c r="D118" s="24">
        <f>IF('Data Validation'!$K$2&lt;&gt;TRUE,"",'Data Validation'!G420)</f>
        <v>5193.3100000000004</v>
      </c>
      <c r="E118">
        <f>IF($C118&lt;&gt;"M5","",Trendlines!E420)</f>
        <v>5200.1000000000004</v>
      </c>
      <c r="F118">
        <f>IF($C118&lt;&gt;"M5","",Trendlines!F420)</f>
        <v>5191.01</v>
      </c>
      <c r="G118">
        <f>IF($C118&lt;&gt;"M5","",Trendlines!G420)</f>
        <v>5201.18</v>
      </c>
      <c r="H118">
        <f>IF($C118&lt;&gt;"M5","",Trendlines!H420)</f>
        <v>5178.3999999999996</v>
      </c>
      <c r="I118">
        <f>IF($C118&lt;&gt;"M5","",Trendlines!I420)</f>
        <v>5180.2700000000004</v>
      </c>
      <c r="J118">
        <f>IF($C118&lt;&gt;"M5","",Trendlines!J420)</f>
        <v>5167.33</v>
      </c>
      <c r="K118">
        <v>96</v>
      </c>
      <c r="L118" s="25">
        <f t="shared" si="24"/>
        <v>5.6249999999996208E-3</v>
      </c>
      <c r="M118" s="25">
        <f t="shared" si="25"/>
        <v>-2.5937499999997726E-2</v>
      </c>
      <c r="N118" s="25">
        <f t="shared" si="26"/>
        <v>-1.7604166666662497E-2</v>
      </c>
      <c r="O118" s="25">
        <f t="shared" si="27"/>
        <v>7.5624999999992795E-2</v>
      </c>
      <c r="P118" s="25">
        <f t="shared" si="28"/>
        <v>2.208333333334167E-2</v>
      </c>
      <c r="Q118" s="25">
        <f t="shared" si="29"/>
        <v>3.875000000000265E-2</v>
      </c>
      <c r="S118">
        <f t="shared" si="30"/>
        <v>9.0900000000001455</v>
      </c>
      <c r="T118">
        <f t="shared" si="31"/>
        <v>1.0799999999999272</v>
      </c>
      <c r="U118">
        <f t="shared" si="32"/>
        <v>21.700000000000728</v>
      </c>
      <c r="V118">
        <f t="shared" si="33"/>
        <v>19.829999999999927</v>
      </c>
      <c r="W118">
        <f t="shared" si="34"/>
        <v>32.770000000000437</v>
      </c>
      <c r="X118">
        <f t="shared" si="35"/>
        <v>10.170000000000073</v>
      </c>
      <c r="Y118">
        <f t="shared" si="36"/>
        <v>12.610000000000582</v>
      </c>
      <c r="Z118">
        <f t="shared" si="37"/>
        <v>10.739999999999782</v>
      </c>
      <c r="AA118">
        <f t="shared" si="38"/>
        <v>23.680000000000291</v>
      </c>
      <c r="AB118">
        <f t="shared" si="39"/>
        <v>22.780000000000655</v>
      </c>
      <c r="AC118">
        <f t="shared" si="40"/>
        <v>20.909999999999854</v>
      </c>
      <c r="AD118">
        <f t="shared" si="41"/>
        <v>33.850000000000364</v>
      </c>
      <c r="AE118">
        <f t="shared" si="42"/>
        <v>1.8700000000008004</v>
      </c>
      <c r="AF118">
        <f t="shared" si="43"/>
        <v>11.069999999999709</v>
      </c>
      <c r="AG118">
        <f t="shared" si="44"/>
        <v>12.940000000000509</v>
      </c>
      <c r="AI118">
        <f t="shared" si="93"/>
        <v>10.032970297029694</v>
      </c>
      <c r="AJ118">
        <f t="shared" si="93"/>
        <v>0.65049504950493064</v>
      </c>
      <c r="AK118">
        <f t="shared" si="93"/>
        <v>19.593366336633647</v>
      </c>
      <c r="AL118">
        <f t="shared" si="93"/>
        <v>19.325940594059396</v>
      </c>
      <c r="AM118">
        <f t="shared" si="93"/>
        <v>31.777623762376237</v>
      </c>
      <c r="AN118">
        <f t="shared" si="93"/>
        <v>10.426237623762368</v>
      </c>
      <c r="AO118">
        <f t="shared" si="93"/>
        <v>9.5603960396039547</v>
      </c>
      <c r="AP118">
        <f t="shared" si="93"/>
        <v>9.2929702970297043</v>
      </c>
      <c r="AQ118">
        <f t="shared" si="93"/>
        <v>21.744653465346545</v>
      </c>
      <c r="AR118">
        <f t="shared" si="93"/>
        <v>19.986633663366323</v>
      </c>
      <c r="AS118">
        <f t="shared" si="93"/>
        <v>19.719207920792073</v>
      </c>
      <c r="AT118">
        <f t="shared" si="93"/>
        <v>32.170891089108913</v>
      </c>
      <c r="AU118">
        <f t="shared" si="93"/>
        <v>1.3636633663366384</v>
      </c>
      <c r="AV118">
        <f t="shared" si="93"/>
        <v>12.184257425742588</v>
      </c>
      <c r="AW118">
        <f t="shared" si="93"/>
        <v>12.451683168316839</v>
      </c>
      <c r="AY118">
        <f t="shared" si="94"/>
        <v>5</v>
      </c>
      <c r="AZ118">
        <f t="shared" si="95"/>
        <v>1</v>
      </c>
      <c r="BA118">
        <f t="shared" si="96"/>
        <v>10</v>
      </c>
      <c r="BB118">
        <f t="shared" si="97"/>
        <v>9</v>
      </c>
      <c r="BC118">
        <f t="shared" si="98"/>
        <v>14</v>
      </c>
      <c r="BD118">
        <f t="shared" si="99"/>
        <v>6</v>
      </c>
      <c r="BE118">
        <f t="shared" si="100"/>
        <v>4</v>
      </c>
      <c r="BF118">
        <f t="shared" si="101"/>
        <v>3</v>
      </c>
      <c r="BG118">
        <f t="shared" si="102"/>
        <v>13</v>
      </c>
      <c r="BH118">
        <f t="shared" si="103"/>
        <v>12</v>
      </c>
      <c r="BI118">
        <f t="shared" si="104"/>
        <v>11</v>
      </c>
      <c r="BJ118">
        <f t="shared" si="105"/>
        <v>15</v>
      </c>
      <c r="BK118">
        <f t="shared" si="106"/>
        <v>2</v>
      </c>
      <c r="BL118">
        <f t="shared" si="107"/>
        <v>7</v>
      </c>
      <c r="BM118">
        <f t="shared" si="108"/>
        <v>8</v>
      </c>
      <c r="BO118" t="str">
        <f t="shared" si="48"/>
        <v/>
      </c>
      <c r="BP118" t="str">
        <f t="shared" si="49"/>
        <v/>
      </c>
      <c r="BQ118">
        <f t="shared" si="50"/>
        <v>5200.1000000000004</v>
      </c>
      <c r="BR118">
        <f t="shared" si="51"/>
        <v>5201.18</v>
      </c>
      <c r="BS118" t="str">
        <f t="shared" si="52"/>
        <v/>
      </c>
      <c r="BT118" t="str">
        <f t="shared" si="53"/>
        <v/>
      </c>
      <c r="BU118" t="str">
        <f t="shared" si="54"/>
        <v/>
      </c>
      <c r="BV118" t="str">
        <f t="shared" si="55"/>
        <v/>
      </c>
      <c r="BW118" t="str">
        <f t="shared" si="56"/>
        <v/>
      </c>
      <c r="BX118" t="str">
        <f t="shared" si="57"/>
        <v/>
      </c>
      <c r="BY118" t="str">
        <f t="shared" si="58"/>
        <v/>
      </c>
      <c r="BZ118" t="str">
        <f t="shared" si="59"/>
        <v/>
      </c>
      <c r="CA118" t="str">
        <f t="shared" si="60"/>
        <v/>
      </c>
      <c r="CB118" t="str">
        <f t="shared" si="61"/>
        <v/>
      </c>
      <c r="CC118" t="str">
        <f t="shared" si="62"/>
        <v/>
      </c>
      <c r="CD118" t="str">
        <f t="shared" si="63"/>
        <v/>
      </c>
      <c r="CE118" t="str">
        <f t="shared" si="64"/>
        <v/>
      </c>
      <c r="CF118" t="str">
        <f t="shared" si="65"/>
        <v/>
      </c>
      <c r="CG118" t="str">
        <f t="shared" si="66"/>
        <v/>
      </c>
      <c r="CH118" t="str">
        <f t="shared" si="67"/>
        <v/>
      </c>
      <c r="CI118" t="str">
        <f t="shared" si="68"/>
        <v/>
      </c>
      <c r="CJ118" t="str">
        <f t="shared" si="69"/>
        <v/>
      </c>
      <c r="CK118" t="str">
        <f t="shared" si="70"/>
        <v/>
      </c>
      <c r="CL118" t="str">
        <f t="shared" si="71"/>
        <v/>
      </c>
      <c r="CM118">
        <f t="shared" si="72"/>
        <v>5178.3999999999996</v>
      </c>
      <c r="CN118">
        <f t="shared" si="73"/>
        <v>5180.2700000000004</v>
      </c>
      <c r="CO118" t="str">
        <f t="shared" si="74"/>
        <v/>
      </c>
      <c r="CP118" t="str">
        <f t="shared" si="75"/>
        <v/>
      </c>
      <c r="CQ118" t="str">
        <f t="shared" si="76"/>
        <v/>
      </c>
      <c r="CR118" t="str">
        <f t="shared" si="77"/>
        <v/>
      </c>
      <c r="CT118">
        <f t="shared" si="109"/>
        <v>5201.18</v>
      </c>
      <c r="CU118">
        <f t="shared" si="110"/>
        <v>5200.1000000000004</v>
      </c>
      <c r="CV118">
        <f t="shared" si="111"/>
        <v>5180.2700000000004</v>
      </c>
      <c r="CW118">
        <f t="shared" si="112"/>
        <v>5178.3999999999996</v>
      </c>
      <c r="CY118">
        <f t="shared" si="78"/>
        <v>-1.7604166666662497E-2</v>
      </c>
      <c r="CZ118">
        <f t="shared" si="79"/>
        <v>5.6249999999996208E-3</v>
      </c>
      <c r="DA118">
        <f t="shared" si="80"/>
        <v>2.208333333334167E-2</v>
      </c>
      <c r="DB118">
        <f t="shared" si="81"/>
        <v>7.5624999999992795E-2</v>
      </c>
      <c r="DD118">
        <f t="shared" si="20"/>
        <v>-1.0085402759956923</v>
      </c>
      <c r="DE118">
        <f t="shared" si="21"/>
        <v>0.32228536068633229</v>
      </c>
      <c r="DF118">
        <f t="shared" si="22"/>
        <v>1.2650761762289242</v>
      </c>
      <c r="DG118">
        <f t="shared" si="23"/>
        <v>4.3247612228798609</v>
      </c>
      <c r="DI118">
        <f t="shared" si="82"/>
        <v>1.9630154364363361</v>
      </c>
      <c r="DK118">
        <f t="shared" si="113"/>
        <v>1.9630154364363361</v>
      </c>
      <c r="DL118">
        <f t="shared" si="114"/>
        <v>-1.9630154364363361</v>
      </c>
      <c r="DN118" s="4" t="str">
        <f t="shared" si="83"/>
        <v/>
      </c>
      <c r="DO118" s="4" t="str">
        <f t="shared" si="84"/>
        <v/>
      </c>
      <c r="DP118" s="4" t="str">
        <f t="shared" si="85"/>
        <v/>
      </c>
      <c r="DQ118" s="4" t="str">
        <f t="shared" si="86"/>
        <v>Invalid Slope</v>
      </c>
      <c r="DS118" s="4">
        <f t="shared" si="87"/>
        <v>5201.18</v>
      </c>
      <c r="DT118" s="4">
        <f t="shared" si="88"/>
        <v>5200.1000000000004</v>
      </c>
      <c r="DU118" s="4">
        <f t="shared" si="89"/>
        <v>5180.2700000000004</v>
      </c>
      <c r="DV118" s="4" t="str">
        <f t="shared" si="90"/>
        <v/>
      </c>
      <c r="DX118">
        <f t="shared" si="115"/>
        <v>5201.18</v>
      </c>
      <c r="DY118">
        <f t="shared" si="116"/>
        <v>5180.2700000000004</v>
      </c>
      <c r="EA118" t="str">
        <f t="shared" si="91"/>
        <v>horiz_peak_line_3</v>
      </c>
      <c r="EB118" t="str">
        <f t="shared" si="92"/>
        <v>horiz_bottom_line_2</v>
      </c>
      <c r="ED118" t="str">
        <f t="shared" si="117"/>
        <v>peak_line_3</v>
      </c>
      <c r="EE118" t="str">
        <f t="shared" si="118"/>
        <v>bottom_line_2</v>
      </c>
    </row>
    <row r="119" spans="1:135" x14ac:dyDescent="0.55000000000000004">
      <c r="A119" s="24">
        <f>IF('Data Validation'!$K$2&lt;&gt;TRUE,"",'Data Validation'!A421)</f>
        <v>1772157900</v>
      </c>
      <c r="B119" s="24" t="str">
        <f>IF('Data Validation'!$K$2&lt;&gt;TRUE,"",'Data Validation'!C421)</f>
        <v>XAUUSD</v>
      </c>
      <c r="C119" s="24" t="str">
        <f>IF('Data Validation'!$K$2&lt;&gt;TRUE,"",'Data Validation'!E421)</f>
        <v>M5</v>
      </c>
      <c r="D119" s="24">
        <f>IF('Data Validation'!$K$2&lt;&gt;TRUE,"",'Data Validation'!G421)</f>
        <v>5195.28</v>
      </c>
      <c r="E119">
        <f>IF($C119&lt;&gt;"M5","",Trendlines!E421)</f>
        <v>5200.1000000000004</v>
      </c>
      <c r="F119">
        <f>IF($C119&lt;&gt;"M5","",Trendlines!F421)</f>
        <v>5190.99</v>
      </c>
      <c r="G119">
        <f>IF($C119&lt;&gt;"M5","",Trendlines!G421)</f>
        <v>5201.17</v>
      </c>
      <c r="H119">
        <f>IF($C119&lt;&gt;"M5","",Trendlines!H421)</f>
        <v>5178.4799999999996</v>
      </c>
      <c r="I119">
        <f>IF($C119&lt;&gt;"M5","",Trendlines!I421)</f>
        <v>5180.3</v>
      </c>
      <c r="J119">
        <f>IF($C119&lt;&gt;"M5","",Trendlines!J421)</f>
        <v>5167.3599999999997</v>
      </c>
      <c r="K119">
        <v>96</v>
      </c>
      <c r="L119" s="25">
        <f t="shared" si="24"/>
        <v>5.5208333333401543E-3</v>
      </c>
      <c r="M119" s="25">
        <f t="shared" si="25"/>
        <v>-2.5937499999997726E-2</v>
      </c>
      <c r="N119" s="25">
        <f t="shared" si="26"/>
        <v>-1.750000000000303E-2</v>
      </c>
      <c r="O119" s="25">
        <f t="shared" si="27"/>
        <v>7.5624999999992795E-2</v>
      </c>
      <c r="P119" s="25">
        <f t="shared" si="28"/>
        <v>2.2187500000001137E-2</v>
      </c>
      <c r="Q119" s="25">
        <f t="shared" si="29"/>
        <v>3.8645833333333712E-2</v>
      </c>
      <c r="S119">
        <f t="shared" si="30"/>
        <v>9.1100000000005821</v>
      </c>
      <c r="T119">
        <f t="shared" si="31"/>
        <v>1.069999999999709</v>
      </c>
      <c r="U119">
        <f t="shared" si="32"/>
        <v>21.6200000000008</v>
      </c>
      <c r="V119">
        <f t="shared" si="33"/>
        <v>19.800000000000182</v>
      </c>
      <c r="W119">
        <f t="shared" si="34"/>
        <v>32.740000000000691</v>
      </c>
      <c r="X119">
        <f t="shared" si="35"/>
        <v>10.180000000000291</v>
      </c>
      <c r="Y119">
        <f t="shared" si="36"/>
        <v>12.510000000000218</v>
      </c>
      <c r="Z119">
        <f t="shared" si="37"/>
        <v>10.6899999999996</v>
      </c>
      <c r="AA119">
        <f t="shared" si="38"/>
        <v>23.630000000000109</v>
      </c>
      <c r="AB119">
        <f t="shared" si="39"/>
        <v>22.690000000000509</v>
      </c>
      <c r="AC119">
        <f t="shared" si="40"/>
        <v>20.869999999999891</v>
      </c>
      <c r="AD119">
        <f t="shared" si="41"/>
        <v>33.8100000000004</v>
      </c>
      <c r="AE119">
        <f t="shared" si="42"/>
        <v>1.8200000000006185</v>
      </c>
      <c r="AF119">
        <f t="shared" si="43"/>
        <v>11.119999999999891</v>
      </c>
      <c r="AG119">
        <f t="shared" si="44"/>
        <v>12.940000000000509</v>
      </c>
      <c r="AI119">
        <f t="shared" si="93"/>
        <v>10.032970297029694</v>
      </c>
      <c r="AJ119">
        <f t="shared" si="93"/>
        <v>0.65049504950493064</v>
      </c>
      <c r="AK119">
        <f t="shared" si="93"/>
        <v>19.593366336633647</v>
      </c>
      <c r="AL119">
        <f t="shared" si="93"/>
        <v>19.325940594059396</v>
      </c>
      <c r="AM119">
        <f t="shared" si="93"/>
        <v>31.777623762376237</v>
      </c>
      <c r="AN119">
        <f t="shared" si="93"/>
        <v>10.426237623762368</v>
      </c>
      <c r="AO119">
        <f t="shared" si="93"/>
        <v>9.5603960396039547</v>
      </c>
      <c r="AP119">
        <f t="shared" si="93"/>
        <v>9.2929702970297043</v>
      </c>
      <c r="AQ119">
        <f t="shared" si="93"/>
        <v>21.744653465346545</v>
      </c>
      <c r="AR119">
        <f t="shared" si="93"/>
        <v>19.986633663366323</v>
      </c>
      <c r="AS119">
        <f t="shared" si="93"/>
        <v>19.719207920792073</v>
      </c>
      <c r="AT119">
        <f t="shared" si="93"/>
        <v>32.170891089108913</v>
      </c>
      <c r="AU119">
        <f t="shared" si="93"/>
        <v>1.3636633663366384</v>
      </c>
      <c r="AV119">
        <f t="shared" si="93"/>
        <v>12.184257425742588</v>
      </c>
      <c r="AW119">
        <f t="shared" si="93"/>
        <v>12.451683168316839</v>
      </c>
      <c r="AY119">
        <f t="shared" si="94"/>
        <v>5</v>
      </c>
      <c r="AZ119">
        <f t="shared" si="95"/>
        <v>1</v>
      </c>
      <c r="BA119">
        <f t="shared" si="96"/>
        <v>10</v>
      </c>
      <c r="BB119">
        <f t="shared" si="97"/>
        <v>9</v>
      </c>
      <c r="BC119">
        <f t="shared" si="98"/>
        <v>14</v>
      </c>
      <c r="BD119">
        <f t="shared" si="99"/>
        <v>6</v>
      </c>
      <c r="BE119">
        <f t="shared" si="100"/>
        <v>4</v>
      </c>
      <c r="BF119">
        <f t="shared" si="101"/>
        <v>3</v>
      </c>
      <c r="BG119">
        <f t="shared" si="102"/>
        <v>13</v>
      </c>
      <c r="BH119">
        <f t="shared" si="103"/>
        <v>12</v>
      </c>
      <c r="BI119">
        <f t="shared" si="104"/>
        <v>11</v>
      </c>
      <c r="BJ119">
        <f t="shared" si="105"/>
        <v>15</v>
      </c>
      <c r="BK119">
        <f t="shared" si="106"/>
        <v>2</v>
      </c>
      <c r="BL119">
        <f t="shared" si="107"/>
        <v>7</v>
      </c>
      <c r="BM119">
        <f t="shared" si="108"/>
        <v>8</v>
      </c>
      <c r="BO119" t="str">
        <f t="shared" si="48"/>
        <v/>
      </c>
      <c r="BP119" t="str">
        <f t="shared" si="49"/>
        <v/>
      </c>
      <c r="BQ119">
        <f t="shared" si="50"/>
        <v>5200.1000000000004</v>
      </c>
      <c r="BR119">
        <f t="shared" si="51"/>
        <v>5201.17</v>
      </c>
      <c r="BS119" t="str">
        <f t="shared" si="52"/>
        <v/>
      </c>
      <c r="BT119" t="str">
        <f t="shared" si="53"/>
        <v/>
      </c>
      <c r="BU119" t="str">
        <f t="shared" si="54"/>
        <v/>
      </c>
      <c r="BV119" t="str">
        <f t="shared" si="55"/>
        <v/>
      </c>
      <c r="BW119" t="str">
        <f t="shared" si="56"/>
        <v/>
      </c>
      <c r="BX119" t="str">
        <f t="shared" si="57"/>
        <v/>
      </c>
      <c r="BY119" t="str">
        <f t="shared" si="58"/>
        <v/>
      </c>
      <c r="BZ119" t="str">
        <f t="shared" si="59"/>
        <v/>
      </c>
      <c r="CA119" t="str">
        <f t="shared" si="60"/>
        <v/>
      </c>
      <c r="CB119" t="str">
        <f t="shared" si="61"/>
        <v/>
      </c>
      <c r="CC119" t="str">
        <f t="shared" si="62"/>
        <v/>
      </c>
      <c r="CD119" t="str">
        <f t="shared" si="63"/>
        <v/>
      </c>
      <c r="CE119" t="str">
        <f t="shared" si="64"/>
        <v/>
      </c>
      <c r="CF119" t="str">
        <f t="shared" si="65"/>
        <v/>
      </c>
      <c r="CG119" t="str">
        <f t="shared" si="66"/>
        <v/>
      </c>
      <c r="CH119" t="str">
        <f t="shared" si="67"/>
        <v/>
      </c>
      <c r="CI119" t="str">
        <f t="shared" si="68"/>
        <v/>
      </c>
      <c r="CJ119" t="str">
        <f t="shared" si="69"/>
        <v/>
      </c>
      <c r="CK119" t="str">
        <f t="shared" si="70"/>
        <v/>
      </c>
      <c r="CL119" t="str">
        <f t="shared" si="71"/>
        <v/>
      </c>
      <c r="CM119">
        <f t="shared" si="72"/>
        <v>5178.4799999999996</v>
      </c>
      <c r="CN119">
        <f t="shared" si="73"/>
        <v>5180.3</v>
      </c>
      <c r="CO119" t="str">
        <f t="shared" si="74"/>
        <v/>
      </c>
      <c r="CP119" t="str">
        <f t="shared" si="75"/>
        <v/>
      </c>
      <c r="CQ119" t="str">
        <f t="shared" si="76"/>
        <v/>
      </c>
      <c r="CR119" t="str">
        <f t="shared" si="77"/>
        <v/>
      </c>
      <c r="CT119">
        <f t="shared" si="109"/>
        <v>5201.17</v>
      </c>
      <c r="CU119">
        <f t="shared" si="110"/>
        <v>5200.1000000000004</v>
      </c>
      <c r="CV119">
        <f t="shared" si="111"/>
        <v>5180.3</v>
      </c>
      <c r="CW119">
        <f t="shared" si="112"/>
        <v>5178.4799999999996</v>
      </c>
      <c r="CY119">
        <f t="shared" si="78"/>
        <v>-1.750000000000303E-2</v>
      </c>
      <c r="CZ119">
        <f t="shared" si="79"/>
        <v>5.5208333333401543E-3</v>
      </c>
      <c r="DA119">
        <f t="shared" si="80"/>
        <v>2.2187500000001137E-2</v>
      </c>
      <c r="DB119">
        <f t="shared" si="81"/>
        <v>7.5624999999992795E-2</v>
      </c>
      <c r="DD119">
        <f t="shared" si="20"/>
        <v>-1.0025738037602361</v>
      </c>
      <c r="DE119">
        <f t="shared" si="21"/>
        <v>0.31631723568064124</v>
      </c>
      <c r="DF119">
        <f t="shared" si="22"/>
        <v>1.2710415636883856</v>
      </c>
      <c r="DG119">
        <f t="shared" si="23"/>
        <v>4.3247612228798609</v>
      </c>
      <c r="DI119">
        <f t="shared" si="82"/>
        <v>1.9620401435275592</v>
      </c>
      <c r="DK119">
        <f t="shared" si="113"/>
        <v>1.9620401435275592</v>
      </c>
      <c r="DL119">
        <f t="shared" si="114"/>
        <v>-1.9620401435275592</v>
      </c>
      <c r="DN119" s="4" t="str">
        <f t="shared" si="83"/>
        <v/>
      </c>
      <c r="DO119" s="4" t="str">
        <f t="shared" si="84"/>
        <v/>
      </c>
      <c r="DP119" s="4" t="str">
        <f t="shared" si="85"/>
        <v/>
      </c>
      <c r="DQ119" s="4" t="str">
        <f t="shared" si="86"/>
        <v>Invalid Slope</v>
      </c>
      <c r="DS119" s="4">
        <f t="shared" si="87"/>
        <v>5201.17</v>
      </c>
      <c r="DT119" s="4">
        <f t="shared" si="88"/>
        <v>5200.1000000000004</v>
      </c>
      <c r="DU119" s="4">
        <f t="shared" si="89"/>
        <v>5180.3</v>
      </c>
      <c r="DV119" s="4" t="str">
        <f t="shared" si="90"/>
        <v/>
      </c>
      <c r="DX119">
        <f t="shared" si="115"/>
        <v>5201.17</v>
      </c>
      <c r="DY119">
        <f t="shared" si="116"/>
        <v>5180.3</v>
      </c>
      <c r="EA119" t="str">
        <f t="shared" si="91"/>
        <v>horiz_peak_line_3</v>
      </c>
      <c r="EB119" t="str">
        <f t="shared" si="92"/>
        <v>horiz_bottom_line_2</v>
      </c>
      <c r="ED119" t="str">
        <f t="shared" si="117"/>
        <v>peak_line_3</v>
      </c>
      <c r="EE119" t="str">
        <f t="shared" si="118"/>
        <v>bottom_line_2</v>
      </c>
    </row>
    <row r="120" spans="1:135" x14ac:dyDescent="0.55000000000000004">
      <c r="A120" s="24">
        <f>IF('Data Validation'!$K$2&lt;&gt;TRUE,"",'Data Validation'!A422)</f>
        <v>1772158200</v>
      </c>
      <c r="B120" s="24" t="str">
        <f>IF('Data Validation'!$K$2&lt;&gt;TRUE,"",'Data Validation'!C422)</f>
        <v>XAUUSD</v>
      </c>
      <c r="C120" s="24" t="str">
        <f>IF('Data Validation'!$K$2&lt;&gt;TRUE,"",'Data Validation'!E422)</f>
        <v>M5</v>
      </c>
      <c r="D120" s="24">
        <f>IF('Data Validation'!$K$2&lt;&gt;TRUE,"",'Data Validation'!G422)</f>
        <v>5194.16</v>
      </c>
      <c r="E120">
        <f>IF($C120&lt;&gt;"M5","",Trendlines!E422)</f>
        <v>5200.1099999999997</v>
      </c>
      <c r="F120">
        <f>IF($C120&lt;&gt;"M5","",Trendlines!F422)</f>
        <v>5190.96</v>
      </c>
      <c r="G120">
        <f>IF($C120&lt;&gt;"M5","",Trendlines!G422)</f>
        <v>5201.1499999999996</v>
      </c>
      <c r="H120">
        <f>IF($C120&lt;&gt;"M5","",Trendlines!H422)</f>
        <v>5178.55</v>
      </c>
      <c r="I120">
        <f>IF($C120&lt;&gt;"M5","",Trendlines!I422)</f>
        <v>5180.32</v>
      </c>
      <c r="J120">
        <f>IF($C120&lt;&gt;"M5","",Trendlines!J422)</f>
        <v>5167.3999999999996</v>
      </c>
      <c r="K120">
        <v>96</v>
      </c>
      <c r="L120" s="25">
        <f t="shared" si="24"/>
        <v>5.6249999999996208E-3</v>
      </c>
      <c r="M120" s="25">
        <f t="shared" si="25"/>
        <v>-2.5937499999997726E-2</v>
      </c>
      <c r="N120" s="25">
        <f t="shared" si="26"/>
        <v>-1.7604166666671972E-2</v>
      </c>
      <c r="O120" s="25">
        <f t="shared" si="27"/>
        <v>7.5625000000002274E-2</v>
      </c>
      <c r="P120" s="25">
        <f t="shared" si="28"/>
        <v>2.2187500000001137E-2</v>
      </c>
      <c r="Q120" s="25">
        <f t="shared" si="29"/>
        <v>3.8645833333333712E-2</v>
      </c>
      <c r="S120">
        <f t="shared" si="30"/>
        <v>9.1499999999996362</v>
      </c>
      <c r="T120">
        <f t="shared" si="31"/>
        <v>1.0399999999999636</v>
      </c>
      <c r="U120">
        <f t="shared" si="32"/>
        <v>21.559999999999491</v>
      </c>
      <c r="V120">
        <f t="shared" si="33"/>
        <v>19.789999999999964</v>
      </c>
      <c r="W120">
        <f t="shared" si="34"/>
        <v>32.710000000000036</v>
      </c>
      <c r="X120">
        <f t="shared" si="35"/>
        <v>10.1899999999996</v>
      </c>
      <c r="Y120">
        <f t="shared" si="36"/>
        <v>12.409999999999854</v>
      </c>
      <c r="Z120">
        <f t="shared" si="37"/>
        <v>10.640000000000327</v>
      </c>
      <c r="AA120">
        <f t="shared" si="38"/>
        <v>23.5600000000004</v>
      </c>
      <c r="AB120">
        <f t="shared" si="39"/>
        <v>22.599999999999454</v>
      </c>
      <c r="AC120">
        <f t="shared" si="40"/>
        <v>20.829999999999927</v>
      </c>
      <c r="AD120">
        <f t="shared" si="41"/>
        <v>33.75</v>
      </c>
      <c r="AE120">
        <f t="shared" si="42"/>
        <v>1.7699999999995271</v>
      </c>
      <c r="AF120">
        <f t="shared" si="43"/>
        <v>11.150000000000546</v>
      </c>
      <c r="AG120">
        <f t="shared" si="44"/>
        <v>12.920000000000073</v>
      </c>
      <c r="AI120">
        <f t="shared" si="93"/>
        <v>10.032970297029694</v>
      </c>
      <c r="AJ120">
        <f t="shared" si="93"/>
        <v>0.65049504950493064</v>
      </c>
      <c r="AK120">
        <f t="shared" si="93"/>
        <v>19.593366336633647</v>
      </c>
      <c r="AL120">
        <f t="shared" si="93"/>
        <v>19.325940594059396</v>
      </c>
      <c r="AM120">
        <f t="shared" si="93"/>
        <v>31.777623762376237</v>
      </c>
      <c r="AN120">
        <f t="shared" si="93"/>
        <v>10.426237623762368</v>
      </c>
      <c r="AO120">
        <f t="shared" si="93"/>
        <v>9.5603960396039547</v>
      </c>
      <c r="AP120">
        <f t="shared" si="93"/>
        <v>9.2929702970297043</v>
      </c>
      <c r="AQ120">
        <f t="shared" si="93"/>
        <v>21.744653465346545</v>
      </c>
      <c r="AR120">
        <f t="shared" si="93"/>
        <v>19.986633663366323</v>
      </c>
      <c r="AS120">
        <f t="shared" si="93"/>
        <v>19.719207920792073</v>
      </c>
      <c r="AT120">
        <f t="shared" si="93"/>
        <v>32.170891089108913</v>
      </c>
      <c r="AU120">
        <f t="shared" si="93"/>
        <v>1.3636633663366384</v>
      </c>
      <c r="AV120">
        <f t="shared" si="93"/>
        <v>12.184257425742588</v>
      </c>
      <c r="AW120">
        <f t="shared" si="93"/>
        <v>12.451683168316839</v>
      </c>
      <c r="AY120">
        <f t="shared" si="94"/>
        <v>5</v>
      </c>
      <c r="AZ120">
        <f t="shared" si="95"/>
        <v>1</v>
      </c>
      <c r="BA120">
        <f t="shared" si="96"/>
        <v>10</v>
      </c>
      <c r="BB120">
        <f t="shared" si="97"/>
        <v>9</v>
      </c>
      <c r="BC120">
        <f t="shared" si="98"/>
        <v>14</v>
      </c>
      <c r="BD120">
        <f t="shared" si="99"/>
        <v>6</v>
      </c>
      <c r="BE120">
        <f t="shared" si="100"/>
        <v>4</v>
      </c>
      <c r="BF120">
        <f t="shared" si="101"/>
        <v>3</v>
      </c>
      <c r="BG120">
        <f t="shared" si="102"/>
        <v>13</v>
      </c>
      <c r="BH120">
        <f t="shared" si="103"/>
        <v>12</v>
      </c>
      <c r="BI120">
        <f t="shared" si="104"/>
        <v>11</v>
      </c>
      <c r="BJ120">
        <f t="shared" si="105"/>
        <v>15</v>
      </c>
      <c r="BK120">
        <f t="shared" si="106"/>
        <v>2</v>
      </c>
      <c r="BL120">
        <f t="shared" si="107"/>
        <v>7</v>
      </c>
      <c r="BM120">
        <f t="shared" si="108"/>
        <v>8</v>
      </c>
      <c r="BO120" t="str">
        <f t="shared" si="48"/>
        <v/>
      </c>
      <c r="BP120" t="str">
        <f t="shared" si="49"/>
        <v/>
      </c>
      <c r="BQ120">
        <f t="shared" si="50"/>
        <v>5200.1099999999997</v>
      </c>
      <c r="BR120">
        <f t="shared" si="51"/>
        <v>5201.1499999999996</v>
      </c>
      <c r="BS120" t="str">
        <f t="shared" si="52"/>
        <v/>
      </c>
      <c r="BT120" t="str">
        <f t="shared" si="53"/>
        <v/>
      </c>
      <c r="BU120" t="str">
        <f t="shared" si="54"/>
        <v/>
      </c>
      <c r="BV120" t="str">
        <f t="shared" si="55"/>
        <v/>
      </c>
      <c r="BW120" t="str">
        <f t="shared" si="56"/>
        <v/>
      </c>
      <c r="BX120" t="str">
        <f t="shared" si="57"/>
        <v/>
      </c>
      <c r="BY120" t="str">
        <f t="shared" si="58"/>
        <v/>
      </c>
      <c r="BZ120" t="str">
        <f t="shared" si="59"/>
        <v/>
      </c>
      <c r="CA120" t="str">
        <f t="shared" si="60"/>
        <v/>
      </c>
      <c r="CB120" t="str">
        <f t="shared" si="61"/>
        <v/>
      </c>
      <c r="CC120" t="str">
        <f t="shared" si="62"/>
        <v/>
      </c>
      <c r="CD120" t="str">
        <f t="shared" si="63"/>
        <v/>
      </c>
      <c r="CE120" t="str">
        <f t="shared" si="64"/>
        <v/>
      </c>
      <c r="CF120" t="str">
        <f t="shared" si="65"/>
        <v/>
      </c>
      <c r="CG120" t="str">
        <f t="shared" si="66"/>
        <v/>
      </c>
      <c r="CH120" t="str">
        <f t="shared" si="67"/>
        <v/>
      </c>
      <c r="CI120" t="str">
        <f t="shared" si="68"/>
        <v/>
      </c>
      <c r="CJ120" t="str">
        <f t="shared" si="69"/>
        <v/>
      </c>
      <c r="CK120" t="str">
        <f t="shared" si="70"/>
        <v/>
      </c>
      <c r="CL120" t="str">
        <f t="shared" si="71"/>
        <v/>
      </c>
      <c r="CM120">
        <f t="shared" si="72"/>
        <v>5178.55</v>
      </c>
      <c r="CN120">
        <f t="shared" si="73"/>
        <v>5180.32</v>
      </c>
      <c r="CO120" t="str">
        <f t="shared" si="74"/>
        <v/>
      </c>
      <c r="CP120" t="str">
        <f t="shared" si="75"/>
        <v/>
      </c>
      <c r="CQ120" t="str">
        <f t="shared" si="76"/>
        <v/>
      </c>
      <c r="CR120" t="str">
        <f t="shared" si="77"/>
        <v/>
      </c>
      <c r="CT120">
        <f t="shared" si="109"/>
        <v>5201.1499999999996</v>
      </c>
      <c r="CU120">
        <f t="shared" si="110"/>
        <v>5200.1099999999997</v>
      </c>
      <c r="CV120">
        <f t="shared" si="111"/>
        <v>5180.32</v>
      </c>
      <c r="CW120">
        <f t="shared" si="112"/>
        <v>5178.55</v>
      </c>
      <c r="CY120">
        <f t="shared" si="78"/>
        <v>-1.7604166666671972E-2</v>
      </c>
      <c r="CZ120">
        <f t="shared" si="79"/>
        <v>5.6249999999996208E-3</v>
      </c>
      <c r="DA120">
        <f t="shared" si="80"/>
        <v>2.2187500000001137E-2</v>
      </c>
      <c r="DB120">
        <f t="shared" si="81"/>
        <v>7.5625000000002274E-2</v>
      </c>
      <c r="DD120">
        <f t="shared" si="20"/>
        <v>-1.0085402759962352</v>
      </c>
      <c r="DE120">
        <f t="shared" si="21"/>
        <v>0.32228536068633229</v>
      </c>
      <c r="DF120">
        <f t="shared" si="22"/>
        <v>1.2710415636883856</v>
      </c>
      <c r="DG120">
        <f t="shared" si="23"/>
        <v>4.3247612228804009</v>
      </c>
      <c r="DI120">
        <f t="shared" si="82"/>
        <v>1.9630469020458361</v>
      </c>
      <c r="DK120">
        <f t="shared" si="113"/>
        <v>1.9630469020458361</v>
      </c>
      <c r="DL120">
        <f t="shared" si="114"/>
        <v>-1.9630469020458361</v>
      </c>
      <c r="DN120" s="4" t="str">
        <f t="shared" si="83"/>
        <v/>
      </c>
      <c r="DO120" s="4" t="str">
        <f t="shared" si="84"/>
        <v/>
      </c>
      <c r="DP120" s="4" t="str">
        <f t="shared" si="85"/>
        <v/>
      </c>
      <c r="DQ120" s="4" t="str">
        <f t="shared" si="86"/>
        <v>Invalid Slope</v>
      </c>
      <c r="DS120" s="4">
        <f t="shared" si="87"/>
        <v>5201.1499999999996</v>
      </c>
      <c r="DT120" s="4">
        <f t="shared" si="88"/>
        <v>5200.1099999999997</v>
      </c>
      <c r="DU120" s="4">
        <f t="shared" si="89"/>
        <v>5180.32</v>
      </c>
      <c r="DV120" s="4" t="str">
        <f t="shared" si="90"/>
        <v/>
      </c>
      <c r="DX120">
        <f t="shared" si="115"/>
        <v>5201.1499999999996</v>
      </c>
      <c r="DY120">
        <f t="shared" si="116"/>
        <v>5180.32</v>
      </c>
      <c r="EA120" t="str">
        <f t="shared" si="91"/>
        <v>horiz_peak_line_3</v>
      </c>
      <c r="EB120" t="str">
        <f t="shared" si="92"/>
        <v>horiz_bottom_line_2</v>
      </c>
      <c r="ED120" t="str">
        <f t="shared" si="117"/>
        <v>peak_line_3</v>
      </c>
      <c r="EE120" t="str">
        <f t="shared" si="118"/>
        <v>bottom_line_2</v>
      </c>
    </row>
    <row r="121" spans="1:135" x14ac:dyDescent="0.55000000000000004">
      <c r="A121" s="24">
        <f>IF('Data Validation'!$K$2&lt;&gt;TRUE,"",'Data Validation'!A423)</f>
        <v>1772158500</v>
      </c>
      <c r="B121" s="24" t="str">
        <f>IF('Data Validation'!$K$2&lt;&gt;TRUE,"",'Data Validation'!C423)</f>
        <v>XAUUSD</v>
      </c>
      <c r="C121" s="24" t="str">
        <f>IF('Data Validation'!$K$2&lt;&gt;TRUE,"",'Data Validation'!E423)</f>
        <v>M5</v>
      </c>
      <c r="D121" s="24">
        <f>IF('Data Validation'!$K$2&lt;&gt;TRUE,"",'Data Validation'!G423)</f>
        <v>5191.24</v>
      </c>
      <c r="E121">
        <f>IF($C121&lt;&gt;"M5","",Trendlines!E423)</f>
        <v>5200.1099999999997</v>
      </c>
      <c r="F121">
        <f>IF($C121&lt;&gt;"M5","",Trendlines!F423)</f>
        <v>5190.93</v>
      </c>
      <c r="G121">
        <f>IF($C121&lt;&gt;"M5","",Trendlines!G423)</f>
        <v>5201.13</v>
      </c>
      <c r="H121">
        <f>IF($C121&lt;&gt;"M5","",Trendlines!H423)</f>
        <v>5178.63</v>
      </c>
      <c r="I121">
        <f>IF($C121&lt;&gt;"M5","",Trendlines!I423)</f>
        <v>5180.34</v>
      </c>
      <c r="J121">
        <f>IF($C121&lt;&gt;"M5","",Trendlines!J423)</f>
        <v>5167.4399999999996</v>
      </c>
      <c r="K121">
        <v>96</v>
      </c>
      <c r="L121" s="25">
        <f t="shared" si="24"/>
        <v>5.5208333333306809E-3</v>
      </c>
      <c r="M121" s="25">
        <f t="shared" si="25"/>
        <v>-2.6041666666666668E-2</v>
      </c>
      <c r="N121" s="25">
        <f t="shared" si="26"/>
        <v>-1.7604166666662497E-2</v>
      </c>
      <c r="O121" s="25">
        <f t="shared" si="27"/>
        <v>7.5625000000002274E-2</v>
      </c>
      <c r="P121" s="25">
        <f t="shared" si="28"/>
        <v>2.2083333333332195E-2</v>
      </c>
      <c r="Q121" s="25">
        <f t="shared" si="29"/>
        <v>3.8749999999993179E-2</v>
      </c>
      <c r="S121">
        <f t="shared" si="30"/>
        <v>9.1799999999993815</v>
      </c>
      <c r="T121">
        <f t="shared" si="31"/>
        <v>1.0200000000004366</v>
      </c>
      <c r="U121">
        <f t="shared" si="32"/>
        <v>21.479999999999563</v>
      </c>
      <c r="V121">
        <f t="shared" si="33"/>
        <v>19.769999999999527</v>
      </c>
      <c r="W121">
        <f t="shared" si="34"/>
        <v>32.670000000000073</v>
      </c>
      <c r="X121">
        <f t="shared" si="35"/>
        <v>10.199999999999818</v>
      </c>
      <c r="Y121">
        <f t="shared" si="36"/>
        <v>12.300000000000182</v>
      </c>
      <c r="Z121">
        <f t="shared" si="37"/>
        <v>10.590000000000146</v>
      </c>
      <c r="AA121">
        <f t="shared" si="38"/>
        <v>23.490000000000691</v>
      </c>
      <c r="AB121">
        <f t="shared" si="39"/>
        <v>22.5</v>
      </c>
      <c r="AC121">
        <f t="shared" si="40"/>
        <v>20.789999999999964</v>
      </c>
      <c r="AD121">
        <f t="shared" si="41"/>
        <v>33.690000000000509</v>
      </c>
      <c r="AE121">
        <f t="shared" si="42"/>
        <v>1.7100000000000364</v>
      </c>
      <c r="AF121">
        <f t="shared" si="43"/>
        <v>11.190000000000509</v>
      </c>
      <c r="AG121">
        <f t="shared" si="44"/>
        <v>12.900000000000546</v>
      </c>
      <c r="AI121">
        <f t="shared" si="93"/>
        <v>10.032970297029694</v>
      </c>
      <c r="AJ121">
        <f t="shared" si="93"/>
        <v>0.65049504950493064</v>
      </c>
      <c r="AK121">
        <f t="shared" si="93"/>
        <v>19.593366336633647</v>
      </c>
      <c r="AL121">
        <f t="shared" si="93"/>
        <v>19.325940594059396</v>
      </c>
      <c r="AM121">
        <f t="shared" si="93"/>
        <v>31.777623762376237</v>
      </c>
      <c r="AN121">
        <f t="shared" si="93"/>
        <v>10.426237623762368</v>
      </c>
      <c r="AO121">
        <f t="shared" si="93"/>
        <v>9.5603960396039547</v>
      </c>
      <c r="AP121">
        <f t="shared" si="93"/>
        <v>9.2929702970297043</v>
      </c>
      <c r="AQ121">
        <f t="shared" si="93"/>
        <v>21.744653465346545</v>
      </c>
      <c r="AR121">
        <f t="shared" si="93"/>
        <v>19.986633663366323</v>
      </c>
      <c r="AS121">
        <f t="shared" si="93"/>
        <v>19.719207920792073</v>
      </c>
      <c r="AT121">
        <f t="shared" si="93"/>
        <v>32.170891089108913</v>
      </c>
      <c r="AU121">
        <f t="shared" si="93"/>
        <v>1.3636633663366384</v>
      </c>
      <c r="AV121">
        <f t="shared" si="93"/>
        <v>12.184257425742588</v>
      </c>
      <c r="AW121">
        <f t="shared" si="93"/>
        <v>12.451683168316839</v>
      </c>
      <c r="AY121">
        <f t="shared" si="94"/>
        <v>5</v>
      </c>
      <c r="AZ121">
        <f t="shared" si="95"/>
        <v>1</v>
      </c>
      <c r="BA121">
        <f t="shared" si="96"/>
        <v>10</v>
      </c>
      <c r="BB121">
        <f t="shared" si="97"/>
        <v>9</v>
      </c>
      <c r="BC121">
        <f t="shared" si="98"/>
        <v>14</v>
      </c>
      <c r="BD121">
        <f t="shared" si="99"/>
        <v>6</v>
      </c>
      <c r="BE121">
        <f t="shared" si="100"/>
        <v>4</v>
      </c>
      <c r="BF121">
        <f t="shared" si="101"/>
        <v>3</v>
      </c>
      <c r="BG121">
        <f t="shared" si="102"/>
        <v>13</v>
      </c>
      <c r="BH121">
        <f t="shared" si="103"/>
        <v>12</v>
      </c>
      <c r="BI121">
        <f t="shared" si="104"/>
        <v>11</v>
      </c>
      <c r="BJ121">
        <f t="shared" si="105"/>
        <v>15</v>
      </c>
      <c r="BK121">
        <f t="shared" si="106"/>
        <v>2</v>
      </c>
      <c r="BL121">
        <f t="shared" si="107"/>
        <v>7</v>
      </c>
      <c r="BM121">
        <f t="shared" si="108"/>
        <v>8</v>
      </c>
      <c r="BO121" t="str">
        <f t="shared" si="48"/>
        <v/>
      </c>
      <c r="BP121" t="str">
        <f t="shared" si="49"/>
        <v/>
      </c>
      <c r="BQ121">
        <f t="shared" si="50"/>
        <v>5200.1099999999997</v>
      </c>
      <c r="BR121">
        <f t="shared" si="51"/>
        <v>5201.13</v>
      </c>
      <c r="BS121" t="str">
        <f t="shared" si="52"/>
        <v/>
      </c>
      <c r="BT121" t="str">
        <f t="shared" si="53"/>
        <v/>
      </c>
      <c r="BU121" t="str">
        <f t="shared" si="54"/>
        <v/>
      </c>
      <c r="BV121" t="str">
        <f t="shared" si="55"/>
        <v/>
      </c>
      <c r="BW121" t="str">
        <f t="shared" si="56"/>
        <v/>
      </c>
      <c r="BX121" t="str">
        <f t="shared" si="57"/>
        <v/>
      </c>
      <c r="BY121" t="str">
        <f t="shared" si="58"/>
        <v/>
      </c>
      <c r="BZ121" t="str">
        <f t="shared" si="59"/>
        <v/>
      </c>
      <c r="CA121" t="str">
        <f t="shared" si="60"/>
        <v/>
      </c>
      <c r="CB121" t="str">
        <f t="shared" si="61"/>
        <v/>
      </c>
      <c r="CC121" t="str">
        <f t="shared" si="62"/>
        <v/>
      </c>
      <c r="CD121" t="str">
        <f t="shared" si="63"/>
        <v/>
      </c>
      <c r="CE121" t="str">
        <f t="shared" si="64"/>
        <v/>
      </c>
      <c r="CF121" t="str">
        <f t="shared" si="65"/>
        <v/>
      </c>
      <c r="CG121" t="str">
        <f t="shared" si="66"/>
        <v/>
      </c>
      <c r="CH121" t="str">
        <f t="shared" si="67"/>
        <v/>
      </c>
      <c r="CI121" t="str">
        <f t="shared" si="68"/>
        <v/>
      </c>
      <c r="CJ121" t="str">
        <f t="shared" si="69"/>
        <v/>
      </c>
      <c r="CK121" t="str">
        <f t="shared" si="70"/>
        <v/>
      </c>
      <c r="CL121" t="str">
        <f t="shared" si="71"/>
        <v/>
      </c>
      <c r="CM121">
        <f t="shared" si="72"/>
        <v>5178.63</v>
      </c>
      <c r="CN121">
        <f t="shared" si="73"/>
        <v>5180.34</v>
      </c>
      <c r="CO121" t="str">
        <f t="shared" si="74"/>
        <v/>
      </c>
      <c r="CP121" t="str">
        <f t="shared" si="75"/>
        <v/>
      </c>
      <c r="CQ121" t="str">
        <f t="shared" si="76"/>
        <v/>
      </c>
      <c r="CR121" t="str">
        <f t="shared" si="77"/>
        <v/>
      </c>
      <c r="CT121">
        <f t="shared" si="109"/>
        <v>5201.13</v>
      </c>
      <c r="CU121">
        <f t="shared" si="110"/>
        <v>5200.1099999999997</v>
      </c>
      <c r="CV121">
        <f t="shared" si="111"/>
        <v>5180.34</v>
      </c>
      <c r="CW121">
        <f t="shared" si="112"/>
        <v>5178.63</v>
      </c>
      <c r="CY121">
        <f t="shared" si="78"/>
        <v>-1.7604166666662497E-2</v>
      </c>
      <c r="CZ121">
        <f t="shared" si="79"/>
        <v>5.5208333333306809E-3</v>
      </c>
      <c r="DA121">
        <f t="shared" si="80"/>
        <v>2.2083333333332195E-2</v>
      </c>
      <c r="DB121">
        <f t="shared" si="81"/>
        <v>7.5625000000002274E-2</v>
      </c>
      <c r="DD121">
        <f t="shared" si="20"/>
        <v>-1.0085402759956923</v>
      </c>
      <c r="DE121">
        <f t="shared" si="21"/>
        <v>0.31631723568009845</v>
      </c>
      <c r="DF121">
        <f t="shared" si="22"/>
        <v>1.2650761762283818</v>
      </c>
      <c r="DG121">
        <f t="shared" si="23"/>
        <v>4.3247612228804009</v>
      </c>
      <c r="DI121">
        <f t="shared" si="82"/>
        <v>1.9637038248307754</v>
      </c>
      <c r="DK121">
        <f t="shared" si="113"/>
        <v>1.9637038248307754</v>
      </c>
      <c r="DL121">
        <f t="shared" si="114"/>
        <v>-1.9637038248307754</v>
      </c>
      <c r="DN121" s="4" t="str">
        <f t="shared" si="83"/>
        <v/>
      </c>
      <c r="DO121" s="4" t="str">
        <f t="shared" si="84"/>
        <v/>
      </c>
      <c r="DP121" s="4" t="str">
        <f t="shared" si="85"/>
        <v/>
      </c>
      <c r="DQ121" s="4" t="str">
        <f t="shared" si="86"/>
        <v>Invalid Slope</v>
      </c>
      <c r="DS121" s="4">
        <f t="shared" si="87"/>
        <v>5201.13</v>
      </c>
      <c r="DT121" s="4">
        <f t="shared" si="88"/>
        <v>5200.1099999999997</v>
      </c>
      <c r="DU121" s="4">
        <f t="shared" si="89"/>
        <v>5180.34</v>
      </c>
      <c r="DV121" s="4" t="str">
        <f t="shared" si="90"/>
        <v/>
      </c>
      <c r="DX121">
        <f t="shared" si="115"/>
        <v>5201.13</v>
      </c>
      <c r="DY121">
        <f t="shared" si="116"/>
        <v>5180.34</v>
      </c>
      <c r="EA121" t="str">
        <f t="shared" si="91"/>
        <v>horiz_peak_line_3</v>
      </c>
      <c r="EB121" t="str">
        <f t="shared" si="92"/>
        <v>horiz_bottom_line_2</v>
      </c>
      <c r="ED121" t="str">
        <f t="shared" si="117"/>
        <v>peak_line_3</v>
      </c>
      <c r="EE121" t="str">
        <f t="shared" si="118"/>
        <v>bottom_line_2</v>
      </c>
    </row>
    <row r="122" spans="1:135" x14ac:dyDescent="0.55000000000000004">
      <c r="A122" s="24">
        <f>IF('Data Validation'!$K$2&lt;&gt;TRUE,"",'Data Validation'!A424)</f>
        <v>1772158800</v>
      </c>
      <c r="B122" s="24" t="str">
        <f>IF('Data Validation'!$K$2&lt;&gt;TRUE,"",'Data Validation'!C424)</f>
        <v>XAUUSD</v>
      </c>
      <c r="C122" s="24" t="str">
        <f>IF('Data Validation'!$K$2&lt;&gt;TRUE,"",'Data Validation'!E424)</f>
        <v>M5</v>
      </c>
      <c r="D122" s="24">
        <f>IF('Data Validation'!$K$2&lt;&gt;TRUE,"",'Data Validation'!G424)</f>
        <v>5186.66</v>
      </c>
      <c r="E122">
        <f>IF($C122&lt;&gt;"M5","",Trendlines!E424)</f>
        <v>5200.12</v>
      </c>
      <c r="F122">
        <f>IF($C122&lt;&gt;"M5","",Trendlines!F424)</f>
        <v>5190.91</v>
      </c>
      <c r="G122">
        <f>IF($C122&lt;&gt;"M5","",Trendlines!G424)</f>
        <v>5201.1099999999997</v>
      </c>
      <c r="H122">
        <f>IF($C122&lt;&gt;"M5","",Trendlines!H424)</f>
        <v>5178.71</v>
      </c>
      <c r="I122">
        <f>IF($C122&lt;&gt;"M5","",Trendlines!I424)</f>
        <v>5180.3599999999997</v>
      </c>
      <c r="J122">
        <f>IF($C122&lt;&gt;"M5","",Trendlines!J424)</f>
        <v>5167.4799999999996</v>
      </c>
      <c r="K122">
        <v>96</v>
      </c>
      <c r="L122" s="25">
        <f t="shared" si="24"/>
        <v>5.6249999999996208E-3</v>
      </c>
      <c r="M122" s="25">
        <f t="shared" si="25"/>
        <v>-2.5937499999997726E-2</v>
      </c>
      <c r="N122" s="25">
        <f t="shared" si="26"/>
        <v>-1.7604166666671972E-2</v>
      </c>
      <c r="O122" s="25">
        <f t="shared" si="27"/>
        <v>7.5729166666671219E-2</v>
      </c>
      <c r="P122" s="25">
        <f t="shared" si="28"/>
        <v>2.2083333333332195E-2</v>
      </c>
      <c r="Q122" s="25">
        <f t="shared" si="29"/>
        <v>3.8749999999993179E-2</v>
      </c>
      <c r="S122">
        <f t="shared" si="30"/>
        <v>9.2100000000000364</v>
      </c>
      <c r="T122">
        <f t="shared" si="31"/>
        <v>0.98999999999978172</v>
      </c>
      <c r="U122">
        <f t="shared" si="32"/>
        <v>21.409999999999854</v>
      </c>
      <c r="V122">
        <f t="shared" si="33"/>
        <v>19.760000000000218</v>
      </c>
      <c r="W122">
        <f t="shared" si="34"/>
        <v>32.640000000000327</v>
      </c>
      <c r="X122">
        <f t="shared" si="35"/>
        <v>10.199999999999818</v>
      </c>
      <c r="Y122">
        <f t="shared" si="36"/>
        <v>12.199999999999818</v>
      </c>
      <c r="Z122">
        <f t="shared" si="37"/>
        <v>10.550000000000182</v>
      </c>
      <c r="AA122">
        <f t="shared" si="38"/>
        <v>23.430000000000291</v>
      </c>
      <c r="AB122">
        <f t="shared" si="39"/>
        <v>22.399999999999636</v>
      </c>
      <c r="AC122">
        <f t="shared" si="40"/>
        <v>20.75</v>
      </c>
      <c r="AD122">
        <f t="shared" si="41"/>
        <v>33.630000000000109</v>
      </c>
      <c r="AE122">
        <f t="shared" si="42"/>
        <v>1.6499999999996362</v>
      </c>
      <c r="AF122">
        <f t="shared" si="43"/>
        <v>11.230000000000473</v>
      </c>
      <c r="AG122">
        <f t="shared" si="44"/>
        <v>12.880000000000109</v>
      </c>
      <c r="AI122">
        <f t="shared" si="93"/>
        <v>10.032970297029694</v>
      </c>
      <c r="AJ122">
        <f t="shared" si="93"/>
        <v>0.65049504950493064</v>
      </c>
      <c r="AK122">
        <f t="shared" si="93"/>
        <v>19.593366336633647</v>
      </c>
      <c r="AL122">
        <f t="shared" si="93"/>
        <v>19.325940594059396</v>
      </c>
      <c r="AM122">
        <f t="shared" si="93"/>
        <v>31.777623762376237</v>
      </c>
      <c r="AN122">
        <f t="shared" si="93"/>
        <v>10.426237623762368</v>
      </c>
      <c r="AO122">
        <f t="shared" si="93"/>
        <v>9.5603960396039547</v>
      </c>
      <c r="AP122">
        <f t="shared" si="93"/>
        <v>9.2929702970297043</v>
      </c>
      <c r="AQ122">
        <f t="shared" si="93"/>
        <v>21.744653465346545</v>
      </c>
      <c r="AR122">
        <f t="shared" si="93"/>
        <v>19.986633663366323</v>
      </c>
      <c r="AS122">
        <f t="shared" si="93"/>
        <v>19.719207920792073</v>
      </c>
      <c r="AT122">
        <f t="shared" si="93"/>
        <v>32.170891089108913</v>
      </c>
      <c r="AU122">
        <f t="shared" si="93"/>
        <v>1.3636633663366384</v>
      </c>
      <c r="AV122">
        <f t="shared" si="93"/>
        <v>12.184257425742588</v>
      </c>
      <c r="AW122">
        <f t="shared" si="93"/>
        <v>12.451683168316839</v>
      </c>
      <c r="AY122">
        <f t="shared" si="94"/>
        <v>5</v>
      </c>
      <c r="AZ122">
        <f t="shared" si="95"/>
        <v>1</v>
      </c>
      <c r="BA122">
        <f t="shared" si="96"/>
        <v>10</v>
      </c>
      <c r="BB122">
        <f t="shared" si="97"/>
        <v>9</v>
      </c>
      <c r="BC122">
        <f t="shared" si="98"/>
        <v>14</v>
      </c>
      <c r="BD122">
        <f t="shared" si="99"/>
        <v>6</v>
      </c>
      <c r="BE122">
        <f t="shared" si="100"/>
        <v>4</v>
      </c>
      <c r="BF122">
        <f t="shared" si="101"/>
        <v>3</v>
      </c>
      <c r="BG122">
        <f t="shared" si="102"/>
        <v>13</v>
      </c>
      <c r="BH122">
        <f t="shared" si="103"/>
        <v>12</v>
      </c>
      <c r="BI122">
        <f t="shared" si="104"/>
        <v>11</v>
      </c>
      <c r="BJ122">
        <f t="shared" si="105"/>
        <v>15</v>
      </c>
      <c r="BK122">
        <f t="shared" si="106"/>
        <v>2</v>
      </c>
      <c r="BL122">
        <f t="shared" si="107"/>
        <v>7</v>
      </c>
      <c r="BM122">
        <f t="shared" si="108"/>
        <v>8</v>
      </c>
      <c r="BO122" t="str">
        <f t="shared" si="48"/>
        <v/>
      </c>
      <c r="BP122" t="str">
        <f t="shared" si="49"/>
        <v/>
      </c>
      <c r="BQ122">
        <f t="shared" si="50"/>
        <v>5200.12</v>
      </c>
      <c r="BR122">
        <f t="shared" si="51"/>
        <v>5201.1099999999997</v>
      </c>
      <c r="BS122" t="str">
        <f t="shared" si="52"/>
        <v/>
      </c>
      <c r="BT122" t="str">
        <f t="shared" si="53"/>
        <v/>
      </c>
      <c r="BU122" t="str">
        <f t="shared" si="54"/>
        <v/>
      </c>
      <c r="BV122" t="str">
        <f t="shared" si="55"/>
        <v/>
      </c>
      <c r="BW122" t="str">
        <f t="shared" si="56"/>
        <v/>
      </c>
      <c r="BX122" t="str">
        <f t="shared" si="57"/>
        <v/>
      </c>
      <c r="BY122" t="str">
        <f t="shared" si="58"/>
        <v/>
      </c>
      <c r="BZ122" t="str">
        <f t="shared" si="59"/>
        <v/>
      </c>
      <c r="CA122" t="str">
        <f t="shared" si="60"/>
        <v/>
      </c>
      <c r="CB122" t="str">
        <f t="shared" si="61"/>
        <v/>
      </c>
      <c r="CC122" t="str">
        <f t="shared" si="62"/>
        <v/>
      </c>
      <c r="CD122" t="str">
        <f t="shared" si="63"/>
        <v/>
      </c>
      <c r="CE122" t="str">
        <f t="shared" si="64"/>
        <v/>
      </c>
      <c r="CF122" t="str">
        <f t="shared" si="65"/>
        <v/>
      </c>
      <c r="CG122" t="str">
        <f t="shared" si="66"/>
        <v/>
      </c>
      <c r="CH122" t="str">
        <f t="shared" si="67"/>
        <v/>
      </c>
      <c r="CI122" t="str">
        <f t="shared" si="68"/>
        <v/>
      </c>
      <c r="CJ122" t="str">
        <f t="shared" si="69"/>
        <v/>
      </c>
      <c r="CK122" t="str">
        <f t="shared" si="70"/>
        <v/>
      </c>
      <c r="CL122" t="str">
        <f t="shared" si="71"/>
        <v/>
      </c>
      <c r="CM122">
        <f t="shared" si="72"/>
        <v>5178.71</v>
      </c>
      <c r="CN122">
        <f t="shared" si="73"/>
        <v>5180.3599999999997</v>
      </c>
      <c r="CO122" t="str">
        <f t="shared" si="74"/>
        <v/>
      </c>
      <c r="CP122" t="str">
        <f t="shared" si="75"/>
        <v/>
      </c>
      <c r="CQ122" t="str">
        <f t="shared" si="76"/>
        <v/>
      </c>
      <c r="CR122" t="str">
        <f t="shared" si="77"/>
        <v/>
      </c>
      <c r="CT122">
        <f t="shared" si="109"/>
        <v>5201.1099999999997</v>
      </c>
      <c r="CU122">
        <f t="shared" si="110"/>
        <v>5200.12</v>
      </c>
      <c r="CV122">
        <f t="shared" si="111"/>
        <v>5180.3599999999997</v>
      </c>
      <c r="CW122">
        <f t="shared" si="112"/>
        <v>5178.71</v>
      </c>
      <c r="CY122">
        <f t="shared" si="78"/>
        <v>-1.7604166666671972E-2</v>
      </c>
      <c r="CZ122">
        <f t="shared" si="79"/>
        <v>5.6249999999996208E-3</v>
      </c>
      <c r="DA122">
        <f t="shared" si="80"/>
        <v>2.2083333333332195E-2</v>
      </c>
      <c r="DB122">
        <f t="shared" si="81"/>
        <v>7.5729166666671219E-2</v>
      </c>
      <c r="DD122">
        <f t="shared" si="20"/>
        <v>-1.0085402759962352</v>
      </c>
      <c r="DE122">
        <f t="shared" si="21"/>
        <v>0.32228536068633229</v>
      </c>
      <c r="DF122">
        <f t="shared" si="22"/>
        <v>1.2650761762283818</v>
      </c>
      <c r="DG122">
        <f t="shared" si="23"/>
        <v>4.3306955472413433</v>
      </c>
      <c r="DI122">
        <f t="shared" si="82"/>
        <v>1.9653577393298498</v>
      </c>
      <c r="DK122">
        <f t="shared" si="113"/>
        <v>1.9653577393298498</v>
      </c>
      <c r="DL122">
        <f t="shared" si="114"/>
        <v>-1.9653577393298498</v>
      </c>
      <c r="DN122" s="4" t="str">
        <f t="shared" si="83"/>
        <v/>
      </c>
      <c r="DO122" s="4" t="str">
        <f t="shared" si="84"/>
        <v/>
      </c>
      <c r="DP122" s="4" t="str">
        <f t="shared" si="85"/>
        <v/>
      </c>
      <c r="DQ122" s="4" t="str">
        <f t="shared" si="86"/>
        <v>Invalid Slope</v>
      </c>
      <c r="DS122" s="4">
        <f t="shared" si="87"/>
        <v>5201.1099999999997</v>
      </c>
      <c r="DT122" s="4">
        <f t="shared" si="88"/>
        <v>5200.12</v>
      </c>
      <c r="DU122" s="4">
        <f t="shared" si="89"/>
        <v>5180.3599999999997</v>
      </c>
      <c r="DV122" s="4" t="str">
        <f t="shared" si="90"/>
        <v/>
      </c>
      <c r="DX122">
        <f t="shared" si="115"/>
        <v>5201.1099999999997</v>
      </c>
      <c r="DY122">
        <f t="shared" si="116"/>
        <v>5180.3599999999997</v>
      </c>
      <c r="EA122" t="str">
        <f t="shared" si="91"/>
        <v>horiz_peak_line_3</v>
      </c>
      <c r="EB122" t="str">
        <f t="shared" si="92"/>
        <v>horiz_bottom_line_2</v>
      </c>
      <c r="ED122" t="str">
        <f t="shared" si="117"/>
        <v>peak_line_3</v>
      </c>
      <c r="EE122" t="str">
        <f t="shared" si="118"/>
        <v>bottom_line_2</v>
      </c>
    </row>
    <row r="123" spans="1:135" x14ac:dyDescent="0.55000000000000004">
      <c r="A123" s="24">
        <f>IF('Data Validation'!$K$2&lt;&gt;TRUE,"",'Data Validation'!A425)</f>
        <v>1772159100</v>
      </c>
      <c r="B123" s="24" t="str">
        <f>IF('Data Validation'!$K$2&lt;&gt;TRUE,"",'Data Validation'!C425)</f>
        <v>XAUUSD</v>
      </c>
      <c r="C123" s="24" t="str">
        <f>IF('Data Validation'!$K$2&lt;&gt;TRUE,"",'Data Validation'!E425)</f>
        <v>M5</v>
      </c>
      <c r="D123" s="24">
        <f>IF('Data Validation'!$K$2&lt;&gt;TRUE,"",'Data Validation'!G425)</f>
        <v>5183.93</v>
      </c>
      <c r="E123">
        <f>IF($C123&lt;&gt;"M5","",Trendlines!E425)</f>
        <v>5200.13</v>
      </c>
      <c r="F123">
        <f>IF($C123&lt;&gt;"M5","",Trendlines!F425)</f>
        <v>5190.88</v>
      </c>
      <c r="G123">
        <f>IF($C123&lt;&gt;"M5","",Trendlines!G425)</f>
        <v>5201.1000000000004</v>
      </c>
      <c r="H123">
        <f>IF($C123&lt;&gt;"M5","",Trendlines!H425)</f>
        <v>5178.78</v>
      </c>
      <c r="I123">
        <f>IF($C123&lt;&gt;"M5","",Trendlines!I425)</f>
        <v>5180.3900000000003</v>
      </c>
      <c r="J123">
        <f>IF($C123&lt;&gt;"M5","",Trendlines!J425)</f>
        <v>5167.5200000000004</v>
      </c>
      <c r="K123">
        <v>96</v>
      </c>
      <c r="L123" s="25">
        <f t="shared" si="24"/>
        <v>5.6249999999996208E-3</v>
      </c>
      <c r="M123" s="25">
        <f t="shared" si="25"/>
        <v>-2.5937499999997726E-2</v>
      </c>
      <c r="N123" s="25">
        <f t="shared" si="26"/>
        <v>-1.7499999999993559E-2</v>
      </c>
      <c r="O123" s="25">
        <f t="shared" si="27"/>
        <v>7.5624999999992795E-2</v>
      </c>
      <c r="P123" s="25">
        <f t="shared" si="28"/>
        <v>2.2187500000001137E-2</v>
      </c>
      <c r="Q123" s="25">
        <f t="shared" si="29"/>
        <v>3.875000000000265E-2</v>
      </c>
      <c r="S123">
        <f t="shared" si="30"/>
        <v>9.25</v>
      </c>
      <c r="T123">
        <f t="shared" si="31"/>
        <v>0.97000000000025466</v>
      </c>
      <c r="U123">
        <f t="shared" si="32"/>
        <v>21.350000000000364</v>
      </c>
      <c r="V123">
        <f t="shared" si="33"/>
        <v>19.739999999999782</v>
      </c>
      <c r="W123">
        <f t="shared" si="34"/>
        <v>32.609999999999673</v>
      </c>
      <c r="X123">
        <f t="shared" si="35"/>
        <v>10.220000000000255</v>
      </c>
      <c r="Y123">
        <f t="shared" si="36"/>
        <v>12.100000000000364</v>
      </c>
      <c r="Z123">
        <f t="shared" si="37"/>
        <v>10.489999999999782</v>
      </c>
      <c r="AA123">
        <f t="shared" si="38"/>
        <v>23.359999999999673</v>
      </c>
      <c r="AB123">
        <f t="shared" si="39"/>
        <v>22.320000000000618</v>
      </c>
      <c r="AC123">
        <f t="shared" si="40"/>
        <v>20.710000000000036</v>
      </c>
      <c r="AD123">
        <f t="shared" si="41"/>
        <v>33.579999999999927</v>
      </c>
      <c r="AE123">
        <f t="shared" si="42"/>
        <v>1.6100000000005821</v>
      </c>
      <c r="AF123">
        <f t="shared" si="43"/>
        <v>11.259999999999309</v>
      </c>
      <c r="AG123">
        <f t="shared" si="44"/>
        <v>12.869999999999891</v>
      </c>
      <c r="AI123">
        <f t="shared" si="93"/>
        <v>10.032970297029694</v>
      </c>
      <c r="AJ123">
        <f t="shared" si="93"/>
        <v>0.65049504950493064</v>
      </c>
      <c r="AK123">
        <f t="shared" si="93"/>
        <v>19.593366336633647</v>
      </c>
      <c r="AL123">
        <f t="shared" si="93"/>
        <v>19.325940594059396</v>
      </c>
      <c r="AM123">
        <f t="shared" si="93"/>
        <v>31.777623762376237</v>
      </c>
      <c r="AN123">
        <f t="shared" si="93"/>
        <v>10.426237623762368</v>
      </c>
      <c r="AO123">
        <f t="shared" si="93"/>
        <v>9.5603960396039547</v>
      </c>
      <c r="AP123">
        <f t="shared" si="93"/>
        <v>9.2929702970297043</v>
      </c>
      <c r="AQ123">
        <f t="shared" si="93"/>
        <v>21.744653465346545</v>
      </c>
      <c r="AR123">
        <f t="shared" si="93"/>
        <v>19.986633663366323</v>
      </c>
      <c r="AS123">
        <f t="shared" si="93"/>
        <v>19.719207920792073</v>
      </c>
      <c r="AT123">
        <f t="shared" si="93"/>
        <v>32.170891089108913</v>
      </c>
      <c r="AU123">
        <f t="shared" si="93"/>
        <v>1.3636633663366384</v>
      </c>
      <c r="AV123">
        <f t="shared" si="93"/>
        <v>12.184257425742588</v>
      </c>
      <c r="AW123">
        <f t="shared" si="93"/>
        <v>12.451683168316839</v>
      </c>
      <c r="AY123">
        <f t="shared" si="94"/>
        <v>5</v>
      </c>
      <c r="AZ123">
        <f t="shared" si="95"/>
        <v>1</v>
      </c>
      <c r="BA123">
        <f t="shared" si="96"/>
        <v>10</v>
      </c>
      <c r="BB123">
        <f t="shared" si="97"/>
        <v>9</v>
      </c>
      <c r="BC123">
        <f t="shared" si="98"/>
        <v>14</v>
      </c>
      <c r="BD123">
        <f t="shared" si="99"/>
        <v>6</v>
      </c>
      <c r="BE123">
        <f t="shared" si="100"/>
        <v>4</v>
      </c>
      <c r="BF123">
        <f t="shared" si="101"/>
        <v>3</v>
      </c>
      <c r="BG123">
        <f t="shared" si="102"/>
        <v>13</v>
      </c>
      <c r="BH123">
        <f t="shared" si="103"/>
        <v>12</v>
      </c>
      <c r="BI123">
        <f t="shared" si="104"/>
        <v>11</v>
      </c>
      <c r="BJ123">
        <f t="shared" si="105"/>
        <v>15</v>
      </c>
      <c r="BK123">
        <f t="shared" si="106"/>
        <v>2</v>
      </c>
      <c r="BL123">
        <f t="shared" si="107"/>
        <v>7</v>
      </c>
      <c r="BM123">
        <f t="shared" si="108"/>
        <v>8</v>
      </c>
      <c r="BO123" t="str">
        <f t="shared" si="48"/>
        <v/>
      </c>
      <c r="BP123" t="str">
        <f t="shared" si="49"/>
        <v/>
      </c>
      <c r="BQ123">
        <f t="shared" si="50"/>
        <v>5200.13</v>
      </c>
      <c r="BR123">
        <f t="shared" si="51"/>
        <v>5201.1000000000004</v>
      </c>
      <c r="BS123" t="str">
        <f t="shared" si="52"/>
        <v/>
      </c>
      <c r="BT123" t="str">
        <f t="shared" si="53"/>
        <v/>
      </c>
      <c r="BU123" t="str">
        <f t="shared" si="54"/>
        <v/>
      </c>
      <c r="BV123" t="str">
        <f t="shared" si="55"/>
        <v/>
      </c>
      <c r="BW123" t="str">
        <f t="shared" si="56"/>
        <v/>
      </c>
      <c r="BX123" t="str">
        <f t="shared" si="57"/>
        <v/>
      </c>
      <c r="BY123" t="str">
        <f t="shared" si="58"/>
        <v/>
      </c>
      <c r="BZ123" t="str">
        <f t="shared" si="59"/>
        <v/>
      </c>
      <c r="CA123" t="str">
        <f t="shared" si="60"/>
        <v/>
      </c>
      <c r="CB123" t="str">
        <f t="shared" si="61"/>
        <v/>
      </c>
      <c r="CC123" t="str">
        <f t="shared" si="62"/>
        <v/>
      </c>
      <c r="CD123" t="str">
        <f t="shared" si="63"/>
        <v/>
      </c>
      <c r="CE123" t="str">
        <f t="shared" si="64"/>
        <v/>
      </c>
      <c r="CF123" t="str">
        <f t="shared" si="65"/>
        <v/>
      </c>
      <c r="CG123" t="str">
        <f t="shared" si="66"/>
        <v/>
      </c>
      <c r="CH123" t="str">
        <f t="shared" si="67"/>
        <v/>
      </c>
      <c r="CI123" t="str">
        <f t="shared" si="68"/>
        <v/>
      </c>
      <c r="CJ123" t="str">
        <f t="shared" si="69"/>
        <v/>
      </c>
      <c r="CK123" t="str">
        <f t="shared" si="70"/>
        <v/>
      </c>
      <c r="CL123" t="str">
        <f t="shared" si="71"/>
        <v/>
      </c>
      <c r="CM123">
        <f t="shared" si="72"/>
        <v>5178.78</v>
      </c>
      <c r="CN123">
        <f t="shared" si="73"/>
        <v>5180.3900000000003</v>
      </c>
      <c r="CO123" t="str">
        <f t="shared" si="74"/>
        <v/>
      </c>
      <c r="CP123" t="str">
        <f t="shared" si="75"/>
        <v/>
      </c>
      <c r="CQ123" t="str">
        <f t="shared" si="76"/>
        <v/>
      </c>
      <c r="CR123" t="str">
        <f t="shared" si="77"/>
        <v/>
      </c>
      <c r="CT123">
        <f t="shared" si="109"/>
        <v>5201.1000000000004</v>
      </c>
      <c r="CU123">
        <f t="shared" si="110"/>
        <v>5200.13</v>
      </c>
      <c r="CV123">
        <f t="shared" si="111"/>
        <v>5180.3900000000003</v>
      </c>
      <c r="CW123">
        <f t="shared" si="112"/>
        <v>5178.78</v>
      </c>
      <c r="CY123">
        <f t="shared" si="78"/>
        <v>-1.7499999999993559E-2</v>
      </c>
      <c r="CZ123">
        <f t="shared" si="79"/>
        <v>5.6249999999996208E-3</v>
      </c>
      <c r="DA123">
        <f t="shared" si="80"/>
        <v>2.2187500000001137E-2</v>
      </c>
      <c r="DB123">
        <f t="shared" si="81"/>
        <v>7.5624999999992795E-2</v>
      </c>
      <c r="DD123">
        <f t="shared" si="20"/>
        <v>-1.0025738037596934</v>
      </c>
      <c r="DE123">
        <f t="shared" si="21"/>
        <v>0.32228536068633229</v>
      </c>
      <c r="DF123">
        <f t="shared" si="22"/>
        <v>1.2710415636883856</v>
      </c>
      <c r="DG123">
        <f t="shared" si="23"/>
        <v>4.3247612228798609</v>
      </c>
      <c r="DI123">
        <f t="shared" si="82"/>
        <v>1.9613489020295851</v>
      </c>
      <c r="DK123">
        <f t="shared" si="113"/>
        <v>1.9613489020295851</v>
      </c>
      <c r="DL123">
        <f t="shared" si="114"/>
        <v>-1.9613489020295851</v>
      </c>
      <c r="DN123" s="4" t="str">
        <f t="shared" si="83"/>
        <v/>
      </c>
      <c r="DO123" s="4" t="str">
        <f t="shared" si="84"/>
        <v/>
      </c>
      <c r="DP123" s="4" t="str">
        <f t="shared" si="85"/>
        <v/>
      </c>
      <c r="DQ123" s="4" t="str">
        <f t="shared" si="86"/>
        <v>Invalid Slope</v>
      </c>
      <c r="DS123" s="4">
        <f t="shared" si="87"/>
        <v>5201.1000000000004</v>
      </c>
      <c r="DT123" s="4">
        <f t="shared" si="88"/>
        <v>5200.13</v>
      </c>
      <c r="DU123" s="4">
        <f t="shared" si="89"/>
        <v>5180.3900000000003</v>
      </c>
      <c r="DV123" s="4" t="str">
        <f t="shared" si="90"/>
        <v/>
      </c>
      <c r="DX123">
        <f t="shared" si="115"/>
        <v>5201.1000000000004</v>
      </c>
      <c r="DY123">
        <f t="shared" si="116"/>
        <v>5180.3900000000003</v>
      </c>
      <c r="EA123" t="str">
        <f t="shared" si="91"/>
        <v>horiz_peak_line_3</v>
      </c>
      <c r="EB123" t="str">
        <f t="shared" si="92"/>
        <v>horiz_bottom_line_2</v>
      </c>
      <c r="ED123" t="str">
        <f t="shared" si="117"/>
        <v>peak_line_3</v>
      </c>
      <c r="EE123" t="str">
        <f t="shared" si="118"/>
        <v>bottom_line_2</v>
      </c>
    </row>
    <row r="124" spans="1:135" x14ac:dyDescent="0.55000000000000004">
      <c r="A124" s="24">
        <f>IF('Data Validation'!$K$2&lt;&gt;TRUE,"",'Data Validation'!A426)</f>
        <v>1772159400</v>
      </c>
      <c r="B124" s="24" t="str">
        <f>IF('Data Validation'!$K$2&lt;&gt;TRUE,"",'Data Validation'!C426)</f>
        <v>XAUUSD</v>
      </c>
      <c r="C124" s="24" t="str">
        <f>IF('Data Validation'!$K$2&lt;&gt;TRUE,"",'Data Validation'!E426)</f>
        <v>M5</v>
      </c>
      <c r="D124" s="24">
        <f>IF('Data Validation'!$K$2&lt;&gt;TRUE,"",'Data Validation'!G426)</f>
        <v>5183.74</v>
      </c>
      <c r="E124">
        <f>IF($C124&lt;&gt;"M5","",Trendlines!E426)</f>
        <v>5200.13</v>
      </c>
      <c r="F124">
        <f>IF($C124&lt;&gt;"M5","",Trendlines!F426)</f>
        <v>5190.8599999999997</v>
      </c>
      <c r="G124">
        <f>IF($C124&lt;&gt;"M5","",Trendlines!G426)</f>
        <v>5201.08</v>
      </c>
      <c r="H124">
        <f>IF($C124&lt;&gt;"M5","",Trendlines!H426)</f>
        <v>5178.8599999999997</v>
      </c>
      <c r="I124">
        <f>IF($C124&lt;&gt;"M5","",Trendlines!I426)</f>
        <v>5180.41</v>
      </c>
      <c r="J124">
        <f>IF($C124&lt;&gt;"M5","",Trendlines!J426)</f>
        <v>5167.5600000000004</v>
      </c>
      <c r="K124">
        <v>96</v>
      </c>
      <c r="L124" s="25">
        <f t="shared" si="24"/>
        <v>5.5208333333306809E-3</v>
      </c>
      <c r="M124" s="25">
        <f t="shared" si="25"/>
        <v>-2.5937500000007201E-2</v>
      </c>
      <c r="N124" s="25">
        <f t="shared" si="26"/>
        <v>-1.750000000000303E-2</v>
      </c>
      <c r="O124" s="25">
        <f t="shared" si="27"/>
        <v>7.572916666666174E-2</v>
      </c>
      <c r="P124" s="25">
        <f t="shared" si="28"/>
        <v>2.2187500000001137E-2</v>
      </c>
      <c r="Q124" s="25">
        <f t="shared" si="29"/>
        <v>3.875000000000265E-2</v>
      </c>
      <c r="S124">
        <f t="shared" si="30"/>
        <v>9.2700000000004366</v>
      </c>
      <c r="T124">
        <f t="shared" si="31"/>
        <v>0.9499999999998181</v>
      </c>
      <c r="U124">
        <f t="shared" si="32"/>
        <v>21.270000000000437</v>
      </c>
      <c r="V124">
        <f t="shared" si="33"/>
        <v>19.720000000000255</v>
      </c>
      <c r="W124">
        <f t="shared" si="34"/>
        <v>32.569999999999709</v>
      </c>
      <c r="X124">
        <f t="shared" si="35"/>
        <v>10.220000000000255</v>
      </c>
      <c r="Y124">
        <f t="shared" si="36"/>
        <v>12</v>
      </c>
      <c r="Z124">
        <f t="shared" si="37"/>
        <v>10.449999999999818</v>
      </c>
      <c r="AA124">
        <f t="shared" si="38"/>
        <v>23.299999999999272</v>
      </c>
      <c r="AB124">
        <f t="shared" si="39"/>
        <v>22.220000000000255</v>
      </c>
      <c r="AC124">
        <f t="shared" si="40"/>
        <v>20.670000000000073</v>
      </c>
      <c r="AD124">
        <f t="shared" si="41"/>
        <v>33.519999999999527</v>
      </c>
      <c r="AE124">
        <f t="shared" si="42"/>
        <v>1.5500000000001819</v>
      </c>
      <c r="AF124">
        <f t="shared" si="43"/>
        <v>11.299999999999272</v>
      </c>
      <c r="AG124">
        <f t="shared" si="44"/>
        <v>12.849999999999454</v>
      </c>
      <c r="AI124">
        <f t="shared" si="93"/>
        <v>10.032970297029694</v>
      </c>
      <c r="AJ124">
        <f t="shared" si="93"/>
        <v>0.65049504950493064</v>
      </c>
      <c r="AK124">
        <f t="shared" si="93"/>
        <v>19.593366336633647</v>
      </c>
      <c r="AL124">
        <f t="shared" si="93"/>
        <v>19.325940594059396</v>
      </c>
      <c r="AM124">
        <f t="shared" si="93"/>
        <v>31.777623762376237</v>
      </c>
      <c r="AN124">
        <f t="shared" si="93"/>
        <v>10.426237623762368</v>
      </c>
      <c r="AO124">
        <f t="shared" si="93"/>
        <v>9.5603960396039547</v>
      </c>
      <c r="AP124">
        <f t="shared" si="93"/>
        <v>9.2929702970297043</v>
      </c>
      <c r="AQ124">
        <f t="shared" si="93"/>
        <v>21.744653465346545</v>
      </c>
      <c r="AR124">
        <f t="shared" si="93"/>
        <v>19.986633663366323</v>
      </c>
      <c r="AS124">
        <f t="shared" si="93"/>
        <v>19.719207920792073</v>
      </c>
      <c r="AT124">
        <f t="shared" si="93"/>
        <v>32.170891089108913</v>
      </c>
      <c r="AU124">
        <f t="shared" si="93"/>
        <v>1.3636633663366384</v>
      </c>
      <c r="AV124">
        <f t="shared" si="93"/>
        <v>12.184257425742588</v>
      </c>
      <c r="AW124">
        <f t="shared" si="93"/>
        <v>12.451683168316839</v>
      </c>
      <c r="AY124">
        <f t="shared" si="94"/>
        <v>5</v>
      </c>
      <c r="AZ124">
        <f t="shared" si="95"/>
        <v>1</v>
      </c>
      <c r="BA124">
        <f t="shared" si="96"/>
        <v>10</v>
      </c>
      <c r="BB124">
        <f t="shared" si="97"/>
        <v>9</v>
      </c>
      <c r="BC124">
        <f t="shared" si="98"/>
        <v>14</v>
      </c>
      <c r="BD124">
        <f t="shared" si="99"/>
        <v>6</v>
      </c>
      <c r="BE124">
        <f t="shared" si="100"/>
        <v>4</v>
      </c>
      <c r="BF124">
        <f t="shared" si="101"/>
        <v>3</v>
      </c>
      <c r="BG124">
        <f t="shared" si="102"/>
        <v>13</v>
      </c>
      <c r="BH124">
        <f t="shared" si="103"/>
        <v>12</v>
      </c>
      <c r="BI124">
        <f t="shared" si="104"/>
        <v>11</v>
      </c>
      <c r="BJ124">
        <f t="shared" si="105"/>
        <v>15</v>
      </c>
      <c r="BK124">
        <f t="shared" si="106"/>
        <v>2</v>
      </c>
      <c r="BL124">
        <f t="shared" si="107"/>
        <v>7</v>
      </c>
      <c r="BM124">
        <f t="shared" si="108"/>
        <v>8</v>
      </c>
      <c r="BO124" t="str">
        <f t="shared" si="48"/>
        <v/>
      </c>
      <c r="BP124" t="str">
        <f t="shared" si="49"/>
        <v/>
      </c>
      <c r="BQ124">
        <f t="shared" si="50"/>
        <v>5200.13</v>
      </c>
      <c r="BR124">
        <f t="shared" si="51"/>
        <v>5201.08</v>
      </c>
      <c r="BS124" t="str">
        <f t="shared" si="52"/>
        <v/>
      </c>
      <c r="BT124" t="str">
        <f t="shared" si="53"/>
        <v/>
      </c>
      <c r="BU124" t="str">
        <f t="shared" si="54"/>
        <v/>
      </c>
      <c r="BV124" t="str">
        <f t="shared" si="55"/>
        <v/>
      </c>
      <c r="BW124" t="str">
        <f t="shared" si="56"/>
        <v/>
      </c>
      <c r="BX124" t="str">
        <f t="shared" si="57"/>
        <v/>
      </c>
      <c r="BY124" t="str">
        <f t="shared" si="58"/>
        <v/>
      </c>
      <c r="BZ124" t="str">
        <f t="shared" si="59"/>
        <v/>
      </c>
      <c r="CA124" t="str">
        <f t="shared" si="60"/>
        <v/>
      </c>
      <c r="CB124" t="str">
        <f t="shared" si="61"/>
        <v/>
      </c>
      <c r="CC124" t="str">
        <f t="shared" si="62"/>
        <v/>
      </c>
      <c r="CD124" t="str">
        <f t="shared" si="63"/>
        <v/>
      </c>
      <c r="CE124" t="str">
        <f t="shared" si="64"/>
        <v/>
      </c>
      <c r="CF124" t="str">
        <f t="shared" si="65"/>
        <v/>
      </c>
      <c r="CG124" t="str">
        <f t="shared" si="66"/>
        <v/>
      </c>
      <c r="CH124" t="str">
        <f t="shared" si="67"/>
        <v/>
      </c>
      <c r="CI124" t="str">
        <f t="shared" si="68"/>
        <v/>
      </c>
      <c r="CJ124" t="str">
        <f t="shared" si="69"/>
        <v/>
      </c>
      <c r="CK124" t="str">
        <f t="shared" si="70"/>
        <v/>
      </c>
      <c r="CL124" t="str">
        <f t="shared" si="71"/>
        <v/>
      </c>
      <c r="CM124">
        <f t="shared" si="72"/>
        <v>5178.8599999999997</v>
      </c>
      <c r="CN124">
        <f t="shared" si="73"/>
        <v>5180.41</v>
      </c>
      <c r="CO124" t="str">
        <f t="shared" si="74"/>
        <v/>
      </c>
      <c r="CP124" t="str">
        <f t="shared" si="75"/>
        <v/>
      </c>
      <c r="CQ124" t="str">
        <f t="shared" si="76"/>
        <v/>
      </c>
      <c r="CR124" t="str">
        <f t="shared" si="77"/>
        <v/>
      </c>
      <c r="CT124">
        <f t="shared" si="109"/>
        <v>5201.08</v>
      </c>
      <c r="CU124">
        <f t="shared" si="110"/>
        <v>5200.13</v>
      </c>
      <c r="CV124">
        <f t="shared" si="111"/>
        <v>5180.41</v>
      </c>
      <c r="CW124">
        <f t="shared" si="112"/>
        <v>5178.8599999999997</v>
      </c>
      <c r="CY124">
        <f t="shared" si="78"/>
        <v>-1.750000000000303E-2</v>
      </c>
      <c r="CZ124">
        <f t="shared" si="79"/>
        <v>5.5208333333306809E-3</v>
      </c>
      <c r="DA124">
        <f t="shared" si="80"/>
        <v>2.2187500000001137E-2</v>
      </c>
      <c r="DB124">
        <f t="shared" si="81"/>
        <v>7.572916666666174E-2</v>
      </c>
      <c r="DD124">
        <f t="shared" si="20"/>
        <v>-1.0025738037602361</v>
      </c>
      <c r="DE124">
        <f t="shared" si="21"/>
        <v>0.31631723568009845</v>
      </c>
      <c r="DF124">
        <f t="shared" si="22"/>
        <v>1.2710415636883856</v>
      </c>
      <c r="DG124">
        <f t="shared" si="23"/>
        <v>4.3306955472408033</v>
      </c>
      <c r="DI124">
        <f t="shared" si="82"/>
        <v>1.9643824833333376</v>
      </c>
      <c r="DK124">
        <f t="shared" si="113"/>
        <v>1.9643824833333376</v>
      </c>
      <c r="DL124">
        <f t="shared" si="114"/>
        <v>-1.9643824833333376</v>
      </c>
      <c r="DN124" s="4" t="str">
        <f t="shared" si="83"/>
        <v/>
      </c>
      <c r="DO124" s="4" t="str">
        <f t="shared" si="84"/>
        <v/>
      </c>
      <c r="DP124" s="4" t="str">
        <f t="shared" si="85"/>
        <v/>
      </c>
      <c r="DQ124" s="4" t="str">
        <f t="shared" si="86"/>
        <v>Invalid Slope</v>
      </c>
      <c r="DS124" s="4">
        <f t="shared" si="87"/>
        <v>5201.08</v>
      </c>
      <c r="DT124" s="4">
        <f t="shared" si="88"/>
        <v>5200.13</v>
      </c>
      <c r="DU124" s="4">
        <f t="shared" si="89"/>
        <v>5180.41</v>
      </c>
      <c r="DV124" s="4" t="str">
        <f t="shared" si="90"/>
        <v/>
      </c>
      <c r="DX124">
        <f t="shared" si="115"/>
        <v>5201.08</v>
      </c>
      <c r="DY124">
        <f t="shared" si="116"/>
        <v>5180.41</v>
      </c>
      <c r="EA124" t="str">
        <f t="shared" si="91"/>
        <v>horiz_peak_line_3</v>
      </c>
      <c r="EB124" t="str">
        <f t="shared" si="92"/>
        <v>horiz_bottom_line_2</v>
      </c>
      <c r="ED124" t="str">
        <f t="shared" si="117"/>
        <v>peak_line_3</v>
      </c>
      <c r="EE124" t="str">
        <f t="shared" si="118"/>
        <v>bottom_line_2</v>
      </c>
    </row>
    <row r="125" spans="1:135" x14ac:dyDescent="0.55000000000000004">
      <c r="A125" s="24">
        <f>IF('Data Validation'!$K$2&lt;&gt;TRUE,"",'Data Validation'!A427)</f>
        <v>1772159700</v>
      </c>
      <c r="B125" s="24" t="str">
        <f>IF('Data Validation'!$K$2&lt;&gt;TRUE,"",'Data Validation'!C427)</f>
        <v>XAUUSD</v>
      </c>
      <c r="C125" s="24" t="str">
        <f>IF('Data Validation'!$K$2&lt;&gt;TRUE,"",'Data Validation'!E427)</f>
        <v>M5</v>
      </c>
      <c r="D125" s="24">
        <f>IF('Data Validation'!$K$2&lt;&gt;TRUE,"",'Data Validation'!G427)</f>
        <v>5178.53</v>
      </c>
      <c r="E125">
        <f>IF($C125&lt;&gt;"M5","",Trendlines!E427)</f>
        <v>5200.1400000000003</v>
      </c>
      <c r="F125">
        <f>IF($C125&lt;&gt;"M5","",Trendlines!F427)</f>
        <v>5190.83</v>
      </c>
      <c r="G125">
        <f>IF($C125&lt;&gt;"M5","",Trendlines!G427)</f>
        <v>5201.0600000000004</v>
      </c>
      <c r="H125">
        <f>IF($C125&lt;&gt;"M5","",Trendlines!H427)</f>
        <v>5178.93</v>
      </c>
      <c r="I125">
        <f>IF($C125&lt;&gt;"M5","",Trendlines!I427)</f>
        <v>5180.43</v>
      </c>
      <c r="J125">
        <f>IF($C125&lt;&gt;"M5","",Trendlines!J427)</f>
        <v>5167.6000000000004</v>
      </c>
      <c r="K125">
        <v>96</v>
      </c>
      <c r="L125" s="25">
        <f t="shared" si="24"/>
        <v>5.6249999999996208E-3</v>
      </c>
      <c r="M125" s="25">
        <f t="shared" si="25"/>
        <v>-2.5937499999997726E-2</v>
      </c>
      <c r="N125" s="25">
        <f t="shared" si="26"/>
        <v>-1.7604166666662497E-2</v>
      </c>
      <c r="O125" s="25">
        <f t="shared" si="27"/>
        <v>7.5625000000002274E-2</v>
      </c>
      <c r="P125" s="25">
        <f t="shared" si="28"/>
        <v>2.2187500000001137E-2</v>
      </c>
      <c r="Q125" s="25">
        <f t="shared" si="29"/>
        <v>3.875000000000265E-2</v>
      </c>
      <c r="S125">
        <f t="shared" si="30"/>
        <v>9.3100000000004002</v>
      </c>
      <c r="T125">
        <f t="shared" si="31"/>
        <v>0.92000000000007276</v>
      </c>
      <c r="U125">
        <f t="shared" si="32"/>
        <v>21.210000000000036</v>
      </c>
      <c r="V125">
        <f t="shared" si="33"/>
        <v>19.710000000000036</v>
      </c>
      <c r="W125">
        <f t="shared" si="34"/>
        <v>32.539999999999964</v>
      </c>
      <c r="X125">
        <f t="shared" si="35"/>
        <v>10.230000000000473</v>
      </c>
      <c r="Y125">
        <f t="shared" si="36"/>
        <v>11.899999999999636</v>
      </c>
      <c r="Z125">
        <f t="shared" si="37"/>
        <v>10.399999999999636</v>
      </c>
      <c r="AA125">
        <f t="shared" si="38"/>
        <v>23.229999999999563</v>
      </c>
      <c r="AB125">
        <f t="shared" si="39"/>
        <v>22.130000000000109</v>
      </c>
      <c r="AC125">
        <f t="shared" si="40"/>
        <v>20.630000000000109</v>
      </c>
      <c r="AD125">
        <f t="shared" si="41"/>
        <v>33.460000000000036</v>
      </c>
      <c r="AE125">
        <f t="shared" si="42"/>
        <v>1.5</v>
      </c>
      <c r="AF125">
        <f t="shared" si="43"/>
        <v>11.329999999999927</v>
      </c>
      <c r="AG125">
        <f t="shared" si="44"/>
        <v>12.829999999999927</v>
      </c>
      <c r="AI125">
        <f t="shared" si="93"/>
        <v>10.032970297029694</v>
      </c>
      <c r="AJ125">
        <f t="shared" si="93"/>
        <v>0.65049504950493064</v>
      </c>
      <c r="AK125">
        <f t="shared" si="93"/>
        <v>19.593366336633647</v>
      </c>
      <c r="AL125">
        <f t="shared" si="93"/>
        <v>19.325940594059396</v>
      </c>
      <c r="AM125">
        <f t="shared" si="93"/>
        <v>31.777623762376237</v>
      </c>
      <c r="AN125">
        <f t="shared" si="93"/>
        <v>10.426237623762368</v>
      </c>
      <c r="AO125">
        <f t="shared" si="93"/>
        <v>9.5603960396039547</v>
      </c>
      <c r="AP125">
        <f t="shared" si="93"/>
        <v>9.2929702970297043</v>
      </c>
      <c r="AQ125">
        <f t="shared" si="93"/>
        <v>21.744653465346545</v>
      </c>
      <c r="AR125">
        <f t="shared" si="93"/>
        <v>19.986633663366323</v>
      </c>
      <c r="AS125">
        <f t="shared" si="93"/>
        <v>19.719207920792073</v>
      </c>
      <c r="AT125">
        <f t="shared" si="93"/>
        <v>32.170891089108913</v>
      </c>
      <c r="AU125">
        <f t="shared" si="93"/>
        <v>1.3636633663366384</v>
      </c>
      <c r="AV125">
        <f t="shared" si="93"/>
        <v>12.184257425742588</v>
      </c>
      <c r="AW125">
        <f t="shared" si="93"/>
        <v>12.451683168316839</v>
      </c>
      <c r="AY125">
        <f t="shared" si="94"/>
        <v>5</v>
      </c>
      <c r="AZ125">
        <f t="shared" si="95"/>
        <v>1</v>
      </c>
      <c r="BA125">
        <f t="shared" si="96"/>
        <v>10</v>
      </c>
      <c r="BB125">
        <f t="shared" si="97"/>
        <v>9</v>
      </c>
      <c r="BC125">
        <f t="shared" si="98"/>
        <v>14</v>
      </c>
      <c r="BD125">
        <f t="shared" si="99"/>
        <v>6</v>
      </c>
      <c r="BE125">
        <f t="shared" si="100"/>
        <v>4</v>
      </c>
      <c r="BF125">
        <f t="shared" si="101"/>
        <v>3</v>
      </c>
      <c r="BG125">
        <f t="shared" si="102"/>
        <v>13</v>
      </c>
      <c r="BH125">
        <f t="shared" si="103"/>
        <v>12</v>
      </c>
      <c r="BI125">
        <f t="shared" si="104"/>
        <v>11</v>
      </c>
      <c r="BJ125">
        <f t="shared" si="105"/>
        <v>15</v>
      </c>
      <c r="BK125">
        <f t="shared" si="106"/>
        <v>2</v>
      </c>
      <c r="BL125">
        <f t="shared" si="107"/>
        <v>7</v>
      </c>
      <c r="BM125">
        <f t="shared" si="108"/>
        <v>8</v>
      </c>
      <c r="BO125" t="str">
        <f t="shared" si="48"/>
        <v/>
      </c>
      <c r="BP125" t="str">
        <f t="shared" si="49"/>
        <v/>
      </c>
      <c r="BQ125">
        <f t="shared" si="50"/>
        <v>5200.1400000000003</v>
      </c>
      <c r="BR125">
        <f t="shared" si="51"/>
        <v>5201.0600000000004</v>
      </c>
      <c r="BS125" t="str">
        <f t="shared" si="52"/>
        <v/>
      </c>
      <c r="BT125" t="str">
        <f t="shared" si="53"/>
        <v/>
      </c>
      <c r="BU125" t="str">
        <f t="shared" si="54"/>
        <v/>
      </c>
      <c r="BV125" t="str">
        <f t="shared" si="55"/>
        <v/>
      </c>
      <c r="BW125" t="str">
        <f t="shared" si="56"/>
        <v/>
      </c>
      <c r="BX125" t="str">
        <f t="shared" si="57"/>
        <v/>
      </c>
      <c r="BY125" t="str">
        <f t="shared" si="58"/>
        <v/>
      </c>
      <c r="BZ125" t="str">
        <f t="shared" si="59"/>
        <v/>
      </c>
      <c r="CA125" t="str">
        <f t="shared" si="60"/>
        <v/>
      </c>
      <c r="CB125" t="str">
        <f t="shared" si="61"/>
        <v/>
      </c>
      <c r="CC125" t="str">
        <f t="shared" si="62"/>
        <v/>
      </c>
      <c r="CD125" t="str">
        <f t="shared" si="63"/>
        <v/>
      </c>
      <c r="CE125" t="str">
        <f t="shared" si="64"/>
        <v/>
      </c>
      <c r="CF125" t="str">
        <f t="shared" si="65"/>
        <v/>
      </c>
      <c r="CG125" t="str">
        <f t="shared" si="66"/>
        <v/>
      </c>
      <c r="CH125" t="str">
        <f t="shared" si="67"/>
        <v/>
      </c>
      <c r="CI125" t="str">
        <f t="shared" si="68"/>
        <v/>
      </c>
      <c r="CJ125" t="str">
        <f t="shared" si="69"/>
        <v/>
      </c>
      <c r="CK125" t="str">
        <f t="shared" si="70"/>
        <v/>
      </c>
      <c r="CL125" t="str">
        <f t="shared" si="71"/>
        <v/>
      </c>
      <c r="CM125">
        <f t="shared" si="72"/>
        <v>5178.93</v>
      </c>
      <c r="CN125">
        <f t="shared" si="73"/>
        <v>5180.43</v>
      </c>
      <c r="CO125" t="str">
        <f t="shared" si="74"/>
        <v/>
      </c>
      <c r="CP125" t="str">
        <f t="shared" si="75"/>
        <v/>
      </c>
      <c r="CQ125" t="str">
        <f t="shared" si="76"/>
        <v/>
      </c>
      <c r="CR125" t="str">
        <f t="shared" si="77"/>
        <v/>
      </c>
      <c r="CT125">
        <f t="shared" si="109"/>
        <v>5201.0600000000004</v>
      </c>
      <c r="CU125">
        <f t="shared" si="110"/>
        <v>5200.1400000000003</v>
      </c>
      <c r="CV125">
        <f t="shared" si="111"/>
        <v>5180.43</v>
      </c>
      <c r="CW125">
        <f t="shared" si="112"/>
        <v>5178.93</v>
      </c>
      <c r="CY125">
        <f t="shared" si="78"/>
        <v>-1.7604166666662497E-2</v>
      </c>
      <c r="CZ125">
        <f t="shared" si="79"/>
        <v>5.6249999999996208E-3</v>
      </c>
      <c r="DA125">
        <f t="shared" si="80"/>
        <v>2.2187500000001137E-2</v>
      </c>
      <c r="DB125">
        <f t="shared" si="81"/>
        <v>7.5625000000002274E-2</v>
      </c>
      <c r="DD125">
        <f t="shared" si="20"/>
        <v>-1.0085402759956923</v>
      </c>
      <c r="DE125">
        <f t="shared" si="21"/>
        <v>0.32228536068633229</v>
      </c>
      <c r="DF125">
        <f t="shared" si="22"/>
        <v>1.2710415636883856</v>
      </c>
      <c r="DG125">
        <f t="shared" si="23"/>
        <v>4.3247612228804009</v>
      </c>
      <c r="DI125">
        <f t="shared" si="82"/>
        <v>1.9630469020456818</v>
      </c>
      <c r="DK125">
        <f t="shared" si="113"/>
        <v>1.9630469020456818</v>
      </c>
      <c r="DL125">
        <f t="shared" si="114"/>
        <v>-1.9630469020456818</v>
      </c>
      <c r="DN125" s="4" t="str">
        <f t="shared" si="83"/>
        <v/>
      </c>
      <c r="DO125" s="4" t="str">
        <f t="shared" si="84"/>
        <v/>
      </c>
      <c r="DP125" s="4" t="str">
        <f t="shared" si="85"/>
        <v/>
      </c>
      <c r="DQ125" s="4" t="str">
        <f t="shared" si="86"/>
        <v>Invalid Slope</v>
      </c>
      <c r="DS125" s="4">
        <f t="shared" si="87"/>
        <v>5201.0600000000004</v>
      </c>
      <c r="DT125" s="4">
        <f t="shared" si="88"/>
        <v>5200.1400000000003</v>
      </c>
      <c r="DU125" s="4">
        <f t="shared" si="89"/>
        <v>5180.43</v>
      </c>
      <c r="DV125" s="4" t="str">
        <f t="shared" si="90"/>
        <v/>
      </c>
      <c r="DX125">
        <f t="shared" si="115"/>
        <v>5201.0600000000004</v>
      </c>
      <c r="DY125">
        <f t="shared" si="116"/>
        <v>5180.43</v>
      </c>
      <c r="EA125" t="str">
        <f t="shared" si="91"/>
        <v>horiz_peak_line_3</v>
      </c>
      <c r="EB125" t="str">
        <f t="shared" si="92"/>
        <v>horiz_bottom_line_2</v>
      </c>
      <c r="ED125" t="str">
        <f t="shared" si="117"/>
        <v>peak_line_3</v>
      </c>
      <c r="EE125" t="str">
        <f t="shared" si="118"/>
        <v>bottom_line_2</v>
      </c>
    </row>
    <row r="126" spans="1:135" x14ac:dyDescent="0.55000000000000004">
      <c r="A126" s="24">
        <f>IF('Data Validation'!$K$2&lt;&gt;TRUE,"",'Data Validation'!A428)</f>
        <v>1772160000</v>
      </c>
      <c r="B126" s="24" t="str">
        <f>IF('Data Validation'!$K$2&lt;&gt;TRUE,"",'Data Validation'!C428)</f>
        <v>XAUUSD</v>
      </c>
      <c r="C126" s="24" t="str">
        <f>IF('Data Validation'!$K$2&lt;&gt;TRUE,"",'Data Validation'!E428)</f>
        <v>M5</v>
      </c>
      <c r="D126" s="24">
        <f>IF('Data Validation'!$K$2&lt;&gt;TRUE,"",'Data Validation'!G428)</f>
        <v>5181.46</v>
      </c>
      <c r="E126">
        <f>IF($C126&lt;&gt;"M5","",Trendlines!E428)</f>
        <v>5200.1400000000003</v>
      </c>
      <c r="F126">
        <f>IF($C126&lt;&gt;"M5","",Trendlines!F428)</f>
        <v>5190.8</v>
      </c>
      <c r="G126">
        <f>IF($C126&lt;&gt;"M5","",Trendlines!G428)</f>
        <v>5201.04</v>
      </c>
      <c r="H126">
        <f>IF($C126&lt;&gt;"M5","",Trendlines!H428)</f>
        <v>5179.01</v>
      </c>
      <c r="I126">
        <f>IF($C126&lt;&gt;"M5","",Trendlines!I428)</f>
        <v>5180.45</v>
      </c>
      <c r="J126">
        <f>IF($C126&lt;&gt;"M5","",Trendlines!J428)</f>
        <v>5167.6400000000003</v>
      </c>
      <c r="K126">
        <v>96</v>
      </c>
      <c r="L126" s="25">
        <f t="shared" si="24"/>
        <v>5.5208333333401543E-3</v>
      </c>
      <c r="M126" s="25">
        <f t="shared" si="25"/>
        <v>-2.6041666666666668E-2</v>
      </c>
      <c r="N126" s="25">
        <f t="shared" si="26"/>
        <v>-1.7604166666662497E-2</v>
      </c>
      <c r="O126" s="25">
        <f t="shared" si="27"/>
        <v>7.5625000000002274E-2</v>
      </c>
      <c r="P126" s="25">
        <f t="shared" si="28"/>
        <v>2.2083333333332195E-2</v>
      </c>
      <c r="Q126" s="25">
        <f t="shared" si="29"/>
        <v>3.875000000000265E-2</v>
      </c>
      <c r="S126">
        <f t="shared" si="30"/>
        <v>9.3400000000001455</v>
      </c>
      <c r="T126">
        <f t="shared" si="31"/>
        <v>0.8999999999996362</v>
      </c>
      <c r="U126">
        <f t="shared" si="32"/>
        <v>21.130000000000109</v>
      </c>
      <c r="V126">
        <f t="shared" si="33"/>
        <v>19.690000000000509</v>
      </c>
      <c r="W126">
        <f t="shared" si="34"/>
        <v>32.5</v>
      </c>
      <c r="X126">
        <f t="shared" si="35"/>
        <v>10.239999999999782</v>
      </c>
      <c r="Y126">
        <f t="shared" si="36"/>
        <v>11.789999999999964</v>
      </c>
      <c r="Z126">
        <f t="shared" si="37"/>
        <v>10.350000000000364</v>
      </c>
      <c r="AA126">
        <f t="shared" si="38"/>
        <v>23.159999999999854</v>
      </c>
      <c r="AB126">
        <f t="shared" si="39"/>
        <v>22.029999999999745</v>
      </c>
      <c r="AC126">
        <f t="shared" si="40"/>
        <v>20.590000000000146</v>
      </c>
      <c r="AD126">
        <f t="shared" si="41"/>
        <v>33.399999999999636</v>
      </c>
      <c r="AE126">
        <f t="shared" si="42"/>
        <v>1.4399999999995998</v>
      </c>
      <c r="AF126">
        <f t="shared" si="43"/>
        <v>11.369999999999891</v>
      </c>
      <c r="AG126">
        <f t="shared" si="44"/>
        <v>12.809999999999491</v>
      </c>
      <c r="AI126">
        <f t="shared" si="93"/>
        <v>10.032970297029694</v>
      </c>
      <c r="AJ126">
        <f t="shared" si="93"/>
        <v>0.65049504950493064</v>
      </c>
      <c r="AK126">
        <f t="shared" si="93"/>
        <v>19.593366336633647</v>
      </c>
      <c r="AL126">
        <f t="shared" si="93"/>
        <v>19.325940594059396</v>
      </c>
      <c r="AM126">
        <f t="shared" si="93"/>
        <v>31.777623762376237</v>
      </c>
      <c r="AN126">
        <f t="shared" si="93"/>
        <v>10.426237623762368</v>
      </c>
      <c r="AO126">
        <f t="shared" si="93"/>
        <v>9.5603960396039547</v>
      </c>
      <c r="AP126">
        <f t="shared" si="93"/>
        <v>9.2929702970297043</v>
      </c>
      <c r="AQ126">
        <f t="shared" si="93"/>
        <v>21.744653465346545</v>
      </c>
      <c r="AR126">
        <f t="shared" si="93"/>
        <v>19.986633663366323</v>
      </c>
      <c r="AS126">
        <f t="shared" si="93"/>
        <v>19.719207920792073</v>
      </c>
      <c r="AT126">
        <f t="shared" si="93"/>
        <v>32.170891089108913</v>
      </c>
      <c r="AU126">
        <f t="shared" si="93"/>
        <v>1.3636633663366384</v>
      </c>
      <c r="AV126">
        <f t="shared" si="93"/>
        <v>12.184257425742588</v>
      </c>
      <c r="AW126">
        <f t="shared" si="93"/>
        <v>12.451683168316839</v>
      </c>
      <c r="AY126">
        <f t="shared" si="94"/>
        <v>5</v>
      </c>
      <c r="AZ126">
        <f t="shared" si="95"/>
        <v>1</v>
      </c>
      <c r="BA126">
        <f t="shared" si="96"/>
        <v>10</v>
      </c>
      <c r="BB126">
        <f t="shared" si="97"/>
        <v>9</v>
      </c>
      <c r="BC126">
        <f t="shared" si="98"/>
        <v>14</v>
      </c>
      <c r="BD126">
        <f t="shared" si="99"/>
        <v>6</v>
      </c>
      <c r="BE126">
        <f t="shared" si="100"/>
        <v>4</v>
      </c>
      <c r="BF126">
        <f t="shared" si="101"/>
        <v>3</v>
      </c>
      <c r="BG126">
        <f t="shared" si="102"/>
        <v>13</v>
      </c>
      <c r="BH126">
        <f t="shared" si="103"/>
        <v>12</v>
      </c>
      <c r="BI126">
        <f t="shared" si="104"/>
        <v>11</v>
      </c>
      <c r="BJ126">
        <f t="shared" si="105"/>
        <v>15</v>
      </c>
      <c r="BK126">
        <f t="shared" si="106"/>
        <v>2</v>
      </c>
      <c r="BL126">
        <f t="shared" si="107"/>
        <v>7</v>
      </c>
      <c r="BM126">
        <f t="shared" si="108"/>
        <v>8</v>
      </c>
      <c r="BO126" t="str">
        <f t="shared" si="48"/>
        <v/>
      </c>
      <c r="BP126" t="str">
        <f t="shared" si="49"/>
        <v/>
      </c>
      <c r="BQ126">
        <f t="shared" si="50"/>
        <v>5200.1400000000003</v>
      </c>
      <c r="BR126">
        <f t="shared" si="51"/>
        <v>5201.04</v>
      </c>
      <c r="BS126" t="str">
        <f t="shared" si="52"/>
        <v/>
      </c>
      <c r="BT126" t="str">
        <f t="shared" si="53"/>
        <v/>
      </c>
      <c r="BU126" t="str">
        <f t="shared" si="54"/>
        <v/>
      </c>
      <c r="BV126" t="str">
        <f t="shared" si="55"/>
        <v/>
      </c>
      <c r="BW126" t="str">
        <f t="shared" si="56"/>
        <v/>
      </c>
      <c r="BX126" t="str">
        <f t="shared" si="57"/>
        <v/>
      </c>
      <c r="BY126" t="str">
        <f t="shared" si="58"/>
        <v/>
      </c>
      <c r="BZ126" t="str">
        <f t="shared" si="59"/>
        <v/>
      </c>
      <c r="CA126" t="str">
        <f t="shared" si="60"/>
        <v/>
      </c>
      <c r="CB126" t="str">
        <f t="shared" si="61"/>
        <v/>
      </c>
      <c r="CC126" t="str">
        <f t="shared" si="62"/>
        <v/>
      </c>
      <c r="CD126" t="str">
        <f t="shared" si="63"/>
        <v/>
      </c>
      <c r="CE126" t="str">
        <f t="shared" si="64"/>
        <v/>
      </c>
      <c r="CF126" t="str">
        <f t="shared" si="65"/>
        <v/>
      </c>
      <c r="CG126" t="str">
        <f t="shared" si="66"/>
        <v/>
      </c>
      <c r="CH126" t="str">
        <f t="shared" si="67"/>
        <v/>
      </c>
      <c r="CI126" t="str">
        <f t="shared" si="68"/>
        <v/>
      </c>
      <c r="CJ126" t="str">
        <f t="shared" si="69"/>
        <v/>
      </c>
      <c r="CK126" t="str">
        <f t="shared" si="70"/>
        <v/>
      </c>
      <c r="CL126" t="str">
        <f t="shared" si="71"/>
        <v/>
      </c>
      <c r="CM126">
        <f t="shared" si="72"/>
        <v>5179.01</v>
      </c>
      <c r="CN126">
        <f t="shared" si="73"/>
        <v>5180.45</v>
      </c>
      <c r="CO126" t="str">
        <f t="shared" si="74"/>
        <v/>
      </c>
      <c r="CP126" t="str">
        <f t="shared" si="75"/>
        <v/>
      </c>
      <c r="CQ126" t="str">
        <f t="shared" si="76"/>
        <v/>
      </c>
      <c r="CR126" t="str">
        <f t="shared" si="77"/>
        <v/>
      </c>
      <c r="CT126">
        <f t="shared" si="109"/>
        <v>5201.04</v>
      </c>
      <c r="CU126">
        <f t="shared" si="110"/>
        <v>5200.1400000000003</v>
      </c>
      <c r="CV126">
        <f t="shared" si="111"/>
        <v>5180.45</v>
      </c>
      <c r="CW126">
        <f t="shared" si="112"/>
        <v>5179.01</v>
      </c>
      <c r="CY126">
        <f t="shared" si="78"/>
        <v>-1.7604166666662497E-2</v>
      </c>
      <c r="CZ126">
        <f t="shared" si="79"/>
        <v>5.5208333333401543E-3</v>
      </c>
      <c r="DA126">
        <f t="shared" si="80"/>
        <v>2.2083333333332195E-2</v>
      </c>
      <c r="DB126">
        <f t="shared" si="81"/>
        <v>7.5625000000002274E-2</v>
      </c>
      <c r="DD126">
        <f t="shared" si="20"/>
        <v>-1.0085402759956923</v>
      </c>
      <c r="DE126">
        <f t="shared" si="21"/>
        <v>0.31631723568064124</v>
      </c>
      <c r="DF126">
        <f t="shared" si="22"/>
        <v>1.2650761762283818</v>
      </c>
      <c r="DG126">
        <f t="shared" si="23"/>
        <v>4.3247612228804009</v>
      </c>
      <c r="DI126">
        <f t="shared" si="82"/>
        <v>1.9637038248307126</v>
      </c>
      <c r="DK126">
        <f t="shared" si="113"/>
        <v>1.9637038248307126</v>
      </c>
      <c r="DL126">
        <f t="shared" si="114"/>
        <v>-1.9637038248307126</v>
      </c>
      <c r="DN126" s="4" t="str">
        <f t="shared" si="83"/>
        <v/>
      </c>
      <c r="DO126" s="4" t="str">
        <f t="shared" si="84"/>
        <v/>
      </c>
      <c r="DP126" s="4" t="str">
        <f t="shared" si="85"/>
        <v/>
      </c>
      <c r="DQ126" s="4" t="str">
        <f t="shared" si="86"/>
        <v>Invalid Slope</v>
      </c>
      <c r="DS126" s="4">
        <f t="shared" si="87"/>
        <v>5201.04</v>
      </c>
      <c r="DT126" s="4">
        <f t="shared" si="88"/>
        <v>5200.1400000000003</v>
      </c>
      <c r="DU126" s="4">
        <f t="shared" si="89"/>
        <v>5180.45</v>
      </c>
      <c r="DV126" s="4" t="str">
        <f t="shared" si="90"/>
        <v/>
      </c>
      <c r="DX126">
        <f t="shared" si="115"/>
        <v>5201.04</v>
      </c>
      <c r="DY126">
        <f t="shared" si="116"/>
        <v>5180.45</v>
      </c>
      <c r="EA126" t="str">
        <f t="shared" si="91"/>
        <v>horiz_peak_line_3</v>
      </c>
      <c r="EB126" t="str">
        <f t="shared" si="92"/>
        <v>horiz_bottom_line_2</v>
      </c>
      <c r="ED126" t="str">
        <f t="shared" si="117"/>
        <v>peak_line_3</v>
      </c>
      <c r="EE126" t="str">
        <f t="shared" si="118"/>
        <v>bottom_line_2</v>
      </c>
    </row>
    <row r="127" spans="1:135" x14ac:dyDescent="0.55000000000000004">
      <c r="A127" s="24">
        <f>IF('Data Validation'!$K$2&lt;&gt;TRUE,"",'Data Validation'!A429)</f>
        <v>1772160300</v>
      </c>
      <c r="B127" s="24" t="str">
        <f>IF('Data Validation'!$K$2&lt;&gt;TRUE,"",'Data Validation'!C429)</f>
        <v>XAUUSD</v>
      </c>
      <c r="C127" s="24" t="str">
        <f>IF('Data Validation'!$K$2&lt;&gt;TRUE,"",'Data Validation'!E429)</f>
        <v>M5</v>
      </c>
      <c r="D127" s="24">
        <f>IF('Data Validation'!$K$2&lt;&gt;TRUE,"",'Data Validation'!G429)</f>
        <v>5178.68</v>
      </c>
      <c r="E127">
        <f>IF($C127&lt;&gt;"M5","",Trendlines!E429)</f>
        <v>5200.1499999999996</v>
      </c>
      <c r="F127">
        <f>IF($C127&lt;&gt;"M5","",Trendlines!F429)</f>
        <v>5190.78</v>
      </c>
      <c r="G127">
        <f>IF($C127&lt;&gt;"M5","",Trendlines!G429)</f>
        <v>5201.03</v>
      </c>
      <c r="H127">
        <f>IF($C127&lt;&gt;"M5","",Trendlines!H429)</f>
        <v>5179.08</v>
      </c>
      <c r="I127">
        <f>IF($C127&lt;&gt;"M5","",Trendlines!I429)</f>
        <v>5180.47</v>
      </c>
      <c r="J127">
        <f>IF($C127&lt;&gt;"M5","",Trendlines!J429)</f>
        <v>5167.67</v>
      </c>
      <c r="K127">
        <v>96</v>
      </c>
      <c r="L127" s="25">
        <f t="shared" si="24"/>
        <v>5.6249999999996208E-3</v>
      </c>
      <c r="M127" s="25">
        <f t="shared" si="25"/>
        <v>-2.5937500000007201E-2</v>
      </c>
      <c r="N127" s="25">
        <f t="shared" si="26"/>
        <v>-1.750000000000303E-2</v>
      </c>
      <c r="O127" s="25">
        <f t="shared" si="27"/>
        <v>7.5625000000002274E-2</v>
      </c>
      <c r="P127" s="25">
        <f t="shared" si="28"/>
        <v>2.2083333333332195E-2</v>
      </c>
      <c r="Q127" s="25">
        <f t="shared" si="29"/>
        <v>3.8645833333333712E-2</v>
      </c>
      <c r="S127">
        <f t="shared" si="30"/>
        <v>9.3699999999998909</v>
      </c>
      <c r="T127">
        <f t="shared" si="31"/>
        <v>0.88000000000010914</v>
      </c>
      <c r="U127">
        <f t="shared" si="32"/>
        <v>21.069999999999709</v>
      </c>
      <c r="V127">
        <f t="shared" si="33"/>
        <v>19.679999999999382</v>
      </c>
      <c r="W127">
        <f t="shared" si="34"/>
        <v>32.479999999999563</v>
      </c>
      <c r="X127">
        <f t="shared" si="35"/>
        <v>10.25</v>
      </c>
      <c r="Y127">
        <f t="shared" si="36"/>
        <v>11.699999999999818</v>
      </c>
      <c r="Z127">
        <f t="shared" si="37"/>
        <v>10.309999999999491</v>
      </c>
      <c r="AA127">
        <f t="shared" si="38"/>
        <v>23.109999999999673</v>
      </c>
      <c r="AB127">
        <f t="shared" si="39"/>
        <v>21.949999999999818</v>
      </c>
      <c r="AC127">
        <f t="shared" si="40"/>
        <v>20.559999999999491</v>
      </c>
      <c r="AD127">
        <f t="shared" si="41"/>
        <v>33.359999999999673</v>
      </c>
      <c r="AE127">
        <f t="shared" si="42"/>
        <v>1.3900000000003274</v>
      </c>
      <c r="AF127">
        <f t="shared" si="43"/>
        <v>11.409999999999854</v>
      </c>
      <c r="AG127">
        <f t="shared" si="44"/>
        <v>12.800000000000182</v>
      </c>
      <c r="AI127">
        <f t="shared" si="93"/>
        <v>10.032970297029694</v>
      </c>
      <c r="AJ127">
        <f t="shared" si="93"/>
        <v>0.65049504950493064</v>
      </c>
      <c r="AK127">
        <f t="shared" si="93"/>
        <v>19.593366336633647</v>
      </c>
      <c r="AL127">
        <f t="shared" si="93"/>
        <v>19.325940594059396</v>
      </c>
      <c r="AM127">
        <f t="shared" si="93"/>
        <v>31.777623762376237</v>
      </c>
      <c r="AN127">
        <f t="shared" si="93"/>
        <v>10.426237623762368</v>
      </c>
      <c r="AO127">
        <f t="shared" si="93"/>
        <v>9.5603960396039547</v>
      </c>
      <c r="AP127">
        <f t="shared" si="93"/>
        <v>9.2929702970297043</v>
      </c>
      <c r="AQ127">
        <f t="shared" si="93"/>
        <v>21.744653465346545</v>
      </c>
      <c r="AR127">
        <f t="shared" si="93"/>
        <v>19.986633663366323</v>
      </c>
      <c r="AS127">
        <f t="shared" si="93"/>
        <v>19.719207920792073</v>
      </c>
      <c r="AT127">
        <f t="shared" si="93"/>
        <v>32.170891089108913</v>
      </c>
      <c r="AU127">
        <f t="shared" si="93"/>
        <v>1.3636633663366384</v>
      </c>
      <c r="AV127">
        <f t="shared" si="93"/>
        <v>12.184257425742588</v>
      </c>
      <c r="AW127">
        <f t="shared" si="93"/>
        <v>12.451683168316839</v>
      </c>
      <c r="AY127">
        <f t="shared" si="94"/>
        <v>5</v>
      </c>
      <c r="AZ127">
        <f t="shared" si="95"/>
        <v>1</v>
      </c>
      <c r="BA127">
        <f t="shared" si="96"/>
        <v>10</v>
      </c>
      <c r="BB127">
        <f t="shared" si="97"/>
        <v>9</v>
      </c>
      <c r="BC127">
        <f t="shared" si="98"/>
        <v>14</v>
      </c>
      <c r="BD127">
        <f t="shared" si="99"/>
        <v>6</v>
      </c>
      <c r="BE127">
        <f t="shared" si="100"/>
        <v>4</v>
      </c>
      <c r="BF127">
        <f t="shared" si="101"/>
        <v>3</v>
      </c>
      <c r="BG127">
        <f t="shared" si="102"/>
        <v>13</v>
      </c>
      <c r="BH127">
        <f t="shared" si="103"/>
        <v>12</v>
      </c>
      <c r="BI127">
        <f t="shared" si="104"/>
        <v>11</v>
      </c>
      <c r="BJ127">
        <f t="shared" si="105"/>
        <v>15</v>
      </c>
      <c r="BK127">
        <f t="shared" si="106"/>
        <v>2</v>
      </c>
      <c r="BL127">
        <f t="shared" si="107"/>
        <v>7</v>
      </c>
      <c r="BM127">
        <f t="shared" si="108"/>
        <v>8</v>
      </c>
      <c r="BO127" t="str">
        <f t="shared" si="48"/>
        <v/>
      </c>
      <c r="BP127" t="str">
        <f t="shared" si="49"/>
        <v/>
      </c>
      <c r="BQ127">
        <f t="shared" si="50"/>
        <v>5200.1499999999996</v>
      </c>
      <c r="BR127">
        <f t="shared" si="51"/>
        <v>5201.03</v>
      </c>
      <c r="BS127" t="str">
        <f t="shared" si="52"/>
        <v/>
      </c>
      <c r="BT127" t="str">
        <f t="shared" si="53"/>
        <v/>
      </c>
      <c r="BU127" t="str">
        <f t="shared" si="54"/>
        <v/>
      </c>
      <c r="BV127" t="str">
        <f t="shared" si="55"/>
        <v/>
      </c>
      <c r="BW127" t="str">
        <f t="shared" si="56"/>
        <v/>
      </c>
      <c r="BX127" t="str">
        <f t="shared" si="57"/>
        <v/>
      </c>
      <c r="BY127" t="str">
        <f t="shared" si="58"/>
        <v/>
      </c>
      <c r="BZ127" t="str">
        <f t="shared" si="59"/>
        <v/>
      </c>
      <c r="CA127" t="str">
        <f t="shared" si="60"/>
        <v/>
      </c>
      <c r="CB127" t="str">
        <f t="shared" si="61"/>
        <v/>
      </c>
      <c r="CC127" t="str">
        <f t="shared" si="62"/>
        <v/>
      </c>
      <c r="CD127" t="str">
        <f t="shared" si="63"/>
        <v/>
      </c>
      <c r="CE127" t="str">
        <f t="shared" si="64"/>
        <v/>
      </c>
      <c r="CF127" t="str">
        <f t="shared" si="65"/>
        <v/>
      </c>
      <c r="CG127" t="str">
        <f t="shared" si="66"/>
        <v/>
      </c>
      <c r="CH127" t="str">
        <f t="shared" si="67"/>
        <v/>
      </c>
      <c r="CI127" t="str">
        <f t="shared" si="68"/>
        <v/>
      </c>
      <c r="CJ127" t="str">
        <f t="shared" si="69"/>
        <v/>
      </c>
      <c r="CK127" t="str">
        <f t="shared" si="70"/>
        <v/>
      </c>
      <c r="CL127" t="str">
        <f t="shared" si="71"/>
        <v/>
      </c>
      <c r="CM127">
        <f t="shared" si="72"/>
        <v>5179.08</v>
      </c>
      <c r="CN127">
        <f t="shared" si="73"/>
        <v>5180.47</v>
      </c>
      <c r="CO127" t="str">
        <f t="shared" si="74"/>
        <v/>
      </c>
      <c r="CP127" t="str">
        <f t="shared" si="75"/>
        <v/>
      </c>
      <c r="CQ127" t="str">
        <f t="shared" si="76"/>
        <v/>
      </c>
      <c r="CR127" t="str">
        <f t="shared" si="77"/>
        <v/>
      </c>
      <c r="CT127">
        <f t="shared" si="109"/>
        <v>5201.03</v>
      </c>
      <c r="CU127">
        <f t="shared" si="110"/>
        <v>5200.1499999999996</v>
      </c>
      <c r="CV127">
        <f t="shared" si="111"/>
        <v>5180.47</v>
      </c>
      <c r="CW127">
        <f t="shared" si="112"/>
        <v>5179.08</v>
      </c>
      <c r="CY127">
        <f t="shared" si="78"/>
        <v>-1.750000000000303E-2</v>
      </c>
      <c r="CZ127">
        <f t="shared" si="79"/>
        <v>5.6249999999996208E-3</v>
      </c>
      <c r="DA127">
        <f t="shared" si="80"/>
        <v>2.2083333333332195E-2</v>
      </c>
      <c r="DB127">
        <f t="shared" si="81"/>
        <v>7.5625000000002274E-2</v>
      </c>
      <c r="DD127">
        <f t="shared" si="20"/>
        <v>-1.0025738037602361</v>
      </c>
      <c r="DE127">
        <f t="shared" si="21"/>
        <v>0.32228536068633229</v>
      </c>
      <c r="DF127">
        <f t="shared" si="22"/>
        <v>1.2650761762283818</v>
      </c>
      <c r="DG127">
        <f t="shared" si="23"/>
        <v>4.3247612228804009</v>
      </c>
      <c r="DI127">
        <f t="shared" si="82"/>
        <v>1.9613185433761009</v>
      </c>
      <c r="DK127">
        <f t="shared" si="113"/>
        <v>1.9613185433761009</v>
      </c>
      <c r="DL127">
        <f t="shared" si="114"/>
        <v>-1.9613185433761009</v>
      </c>
      <c r="DN127" s="4" t="str">
        <f t="shared" si="83"/>
        <v/>
      </c>
      <c r="DO127" s="4" t="str">
        <f t="shared" si="84"/>
        <v/>
      </c>
      <c r="DP127" s="4" t="str">
        <f t="shared" si="85"/>
        <v/>
      </c>
      <c r="DQ127" s="4" t="str">
        <f t="shared" si="86"/>
        <v>Invalid Slope</v>
      </c>
      <c r="DS127" s="4">
        <f t="shared" si="87"/>
        <v>5201.03</v>
      </c>
      <c r="DT127" s="4">
        <f t="shared" si="88"/>
        <v>5200.1499999999996</v>
      </c>
      <c r="DU127" s="4">
        <f t="shared" si="89"/>
        <v>5180.47</v>
      </c>
      <c r="DV127" s="4" t="str">
        <f t="shared" si="90"/>
        <v/>
      </c>
      <c r="DX127">
        <f t="shared" si="115"/>
        <v>5201.03</v>
      </c>
      <c r="DY127">
        <f t="shared" si="116"/>
        <v>5180.47</v>
      </c>
      <c r="EA127" t="str">
        <f t="shared" si="91"/>
        <v>horiz_peak_line_3</v>
      </c>
      <c r="EB127" t="str">
        <f t="shared" si="92"/>
        <v>horiz_bottom_line_2</v>
      </c>
      <c r="ED127" t="str">
        <f t="shared" si="117"/>
        <v>peak_line_3</v>
      </c>
      <c r="EE127" t="str">
        <f t="shared" si="118"/>
        <v>bottom_line_2</v>
      </c>
    </row>
    <row r="128" spans="1:135" x14ac:dyDescent="0.55000000000000004">
      <c r="A128" s="24">
        <f>IF('Data Validation'!$K$2&lt;&gt;TRUE,"",'Data Validation'!A430)</f>
        <v>1772160600</v>
      </c>
      <c r="B128" s="24" t="str">
        <f>IF('Data Validation'!$K$2&lt;&gt;TRUE,"",'Data Validation'!C430)</f>
        <v>XAUUSD</v>
      </c>
      <c r="C128" s="24" t="str">
        <f>IF('Data Validation'!$K$2&lt;&gt;TRUE,"",'Data Validation'!E430)</f>
        <v>M5</v>
      </c>
      <c r="D128" s="24">
        <f>IF('Data Validation'!$K$2&lt;&gt;TRUE,"",'Data Validation'!G430)</f>
        <v>5177.7700000000004</v>
      </c>
      <c r="E128">
        <f>IF($C128&lt;&gt;"M5","",Trendlines!E430)</f>
        <v>5200.1499999999996</v>
      </c>
      <c r="F128">
        <f>IF($C128&lt;&gt;"M5","",Trendlines!F430)</f>
        <v>5190.75</v>
      </c>
      <c r="G128">
        <f>IF($C128&lt;&gt;"M5","",Trendlines!G430)</f>
        <v>5201.01</v>
      </c>
      <c r="H128">
        <f>IF($C128&lt;&gt;"M5","",Trendlines!H430)</f>
        <v>5179.16</v>
      </c>
      <c r="I128">
        <f>IF($C128&lt;&gt;"M5","",Trendlines!I430)</f>
        <v>5180.5</v>
      </c>
      <c r="J128">
        <f>IF($C128&lt;&gt;"M5","",Trendlines!J430)</f>
        <v>5167.71</v>
      </c>
      <c r="K128">
        <v>96</v>
      </c>
      <c r="L128" s="25">
        <f t="shared" si="24"/>
        <v>5.5208333333306809E-3</v>
      </c>
      <c r="M128" s="25">
        <f t="shared" si="25"/>
        <v>-2.5937499999997726E-2</v>
      </c>
      <c r="N128" s="25">
        <f t="shared" si="26"/>
        <v>-1.7499999999993559E-2</v>
      </c>
      <c r="O128" s="25">
        <f t="shared" si="27"/>
        <v>7.5625000000002274E-2</v>
      </c>
      <c r="P128" s="25">
        <f t="shared" si="28"/>
        <v>2.2187500000001137E-2</v>
      </c>
      <c r="Q128" s="25">
        <f t="shared" si="29"/>
        <v>3.8645833333333712E-2</v>
      </c>
      <c r="S128">
        <f t="shared" si="30"/>
        <v>9.3999999999996362</v>
      </c>
      <c r="T128">
        <f t="shared" si="31"/>
        <v>0.86000000000058208</v>
      </c>
      <c r="U128">
        <f t="shared" si="32"/>
        <v>20.989999999999782</v>
      </c>
      <c r="V128">
        <f t="shared" si="33"/>
        <v>19.649999999999636</v>
      </c>
      <c r="W128">
        <f t="shared" si="34"/>
        <v>32.4399999999996</v>
      </c>
      <c r="X128">
        <f t="shared" si="35"/>
        <v>10.260000000000218</v>
      </c>
      <c r="Y128">
        <f t="shared" si="36"/>
        <v>11.590000000000146</v>
      </c>
      <c r="Z128">
        <f t="shared" si="37"/>
        <v>10.25</v>
      </c>
      <c r="AA128">
        <f t="shared" si="38"/>
        <v>23.039999999999964</v>
      </c>
      <c r="AB128">
        <f t="shared" si="39"/>
        <v>21.850000000000364</v>
      </c>
      <c r="AC128">
        <f t="shared" si="40"/>
        <v>20.510000000000218</v>
      </c>
      <c r="AD128">
        <f t="shared" si="41"/>
        <v>33.300000000000182</v>
      </c>
      <c r="AE128">
        <f t="shared" si="42"/>
        <v>1.3400000000001455</v>
      </c>
      <c r="AF128">
        <f t="shared" si="43"/>
        <v>11.449999999999818</v>
      </c>
      <c r="AG128">
        <f t="shared" si="44"/>
        <v>12.789999999999964</v>
      </c>
      <c r="AI128">
        <f t="shared" si="93"/>
        <v>10.032970297029694</v>
      </c>
      <c r="AJ128">
        <f t="shared" si="93"/>
        <v>0.65049504950493064</v>
      </c>
      <c r="AK128">
        <f t="shared" si="93"/>
        <v>19.593366336633647</v>
      </c>
      <c r="AL128">
        <f t="shared" si="93"/>
        <v>19.325940594059396</v>
      </c>
      <c r="AM128">
        <f t="shared" si="93"/>
        <v>31.777623762376237</v>
      </c>
      <c r="AN128">
        <f t="shared" si="93"/>
        <v>10.426237623762368</v>
      </c>
      <c r="AO128">
        <f t="shared" si="93"/>
        <v>9.5603960396039547</v>
      </c>
      <c r="AP128">
        <f t="shared" si="93"/>
        <v>9.2929702970297043</v>
      </c>
      <c r="AQ128">
        <f t="shared" si="93"/>
        <v>21.744653465346545</v>
      </c>
      <c r="AR128">
        <f t="shared" si="93"/>
        <v>19.986633663366323</v>
      </c>
      <c r="AS128">
        <f t="shared" si="93"/>
        <v>19.719207920792073</v>
      </c>
      <c r="AT128">
        <f t="shared" si="93"/>
        <v>32.170891089108913</v>
      </c>
      <c r="AU128">
        <f t="shared" si="93"/>
        <v>1.3636633663366384</v>
      </c>
      <c r="AV128">
        <f t="shared" si="93"/>
        <v>12.184257425742588</v>
      </c>
      <c r="AW128">
        <f t="shared" si="93"/>
        <v>12.451683168316839</v>
      </c>
      <c r="AY128">
        <f t="shared" si="94"/>
        <v>5</v>
      </c>
      <c r="AZ128">
        <f t="shared" si="95"/>
        <v>1</v>
      </c>
      <c r="BA128">
        <f t="shared" si="96"/>
        <v>10</v>
      </c>
      <c r="BB128">
        <f t="shared" si="97"/>
        <v>9</v>
      </c>
      <c r="BC128">
        <f t="shared" si="98"/>
        <v>14</v>
      </c>
      <c r="BD128">
        <f t="shared" si="99"/>
        <v>6</v>
      </c>
      <c r="BE128">
        <f t="shared" si="100"/>
        <v>4</v>
      </c>
      <c r="BF128">
        <f t="shared" si="101"/>
        <v>3</v>
      </c>
      <c r="BG128">
        <f t="shared" si="102"/>
        <v>13</v>
      </c>
      <c r="BH128">
        <f t="shared" si="103"/>
        <v>12</v>
      </c>
      <c r="BI128">
        <f t="shared" si="104"/>
        <v>11</v>
      </c>
      <c r="BJ128">
        <f t="shared" si="105"/>
        <v>15</v>
      </c>
      <c r="BK128">
        <f t="shared" si="106"/>
        <v>2</v>
      </c>
      <c r="BL128">
        <f t="shared" si="107"/>
        <v>7</v>
      </c>
      <c r="BM128">
        <f t="shared" si="108"/>
        <v>8</v>
      </c>
      <c r="BO128" t="str">
        <f t="shared" si="48"/>
        <v/>
      </c>
      <c r="BP128" t="str">
        <f t="shared" si="49"/>
        <v/>
      </c>
      <c r="BQ128">
        <f t="shared" si="50"/>
        <v>5200.1499999999996</v>
      </c>
      <c r="BR128">
        <f t="shared" si="51"/>
        <v>5201.01</v>
      </c>
      <c r="BS128" t="str">
        <f t="shared" si="52"/>
        <v/>
      </c>
      <c r="BT128" t="str">
        <f t="shared" si="53"/>
        <v/>
      </c>
      <c r="BU128" t="str">
        <f t="shared" si="54"/>
        <v/>
      </c>
      <c r="BV128" t="str">
        <f t="shared" si="55"/>
        <v/>
      </c>
      <c r="BW128" t="str">
        <f t="shared" si="56"/>
        <v/>
      </c>
      <c r="BX128" t="str">
        <f t="shared" si="57"/>
        <v/>
      </c>
      <c r="BY128" t="str">
        <f t="shared" si="58"/>
        <v/>
      </c>
      <c r="BZ128" t="str">
        <f t="shared" si="59"/>
        <v/>
      </c>
      <c r="CA128" t="str">
        <f t="shared" si="60"/>
        <v/>
      </c>
      <c r="CB128" t="str">
        <f t="shared" si="61"/>
        <v/>
      </c>
      <c r="CC128" t="str">
        <f t="shared" si="62"/>
        <v/>
      </c>
      <c r="CD128" t="str">
        <f t="shared" si="63"/>
        <v/>
      </c>
      <c r="CE128" t="str">
        <f t="shared" si="64"/>
        <v/>
      </c>
      <c r="CF128" t="str">
        <f t="shared" si="65"/>
        <v/>
      </c>
      <c r="CG128" t="str">
        <f t="shared" si="66"/>
        <v/>
      </c>
      <c r="CH128" t="str">
        <f t="shared" si="67"/>
        <v/>
      </c>
      <c r="CI128" t="str">
        <f t="shared" si="68"/>
        <v/>
      </c>
      <c r="CJ128" t="str">
        <f t="shared" si="69"/>
        <v/>
      </c>
      <c r="CK128" t="str">
        <f t="shared" si="70"/>
        <v/>
      </c>
      <c r="CL128" t="str">
        <f t="shared" si="71"/>
        <v/>
      </c>
      <c r="CM128">
        <f t="shared" si="72"/>
        <v>5179.16</v>
      </c>
      <c r="CN128">
        <f t="shared" si="73"/>
        <v>5180.5</v>
      </c>
      <c r="CO128" t="str">
        <f t="shared" si="74"/>
        <v/>
      </c>
      <c r="CP128" t="str">
        <f t="shared" si="75"/>
        <v/>
      </c>
      <c r="CQ128" t="str">
        <f t="shared" si="76"/>
        <v/>
      </c>
      <c r="CR128" t="str">
        <f t="shared" si="77"/>
        <v/>
      </c>
      <c r="CT128">
        <f t="shared" si="109"/>
        <v>5201.01</v>
      </c>
      <c r="CU128">
        <f t="shared" si="110"/>
        <v>5200.1499999999996</v>
      </c>
      <c r="CV128">
        <f t="shared" si="111"/>
        <v>5180.5</v>
      </c>
      <c r="CW128">
        <f t="shared" si="112"/>
        <v>5179.16</v>
      </c>
      <c r="CY128">
        <f t="shared" si="78"/>
        <v>-1.7499999999993559E-2</v>
      </c>
      <c r="CZ128">
        <f t="shared" si="79"/>
        <v>5.5208333333306809E-3</v>
      </c>
      <c r="DA128">
        <f t="shared" si="80"/>
        <v>2.2187500000001137E-2</v>
      </c>
      <c r="DB128">
        <f t="shared" si="81"/>
        <v>7.5625000000002274E-2</v>
      </c>
      <c r="DD128">
        <f t="shared" si="20"/>
        <v>-1.0025738037596934</v>
      </c>
      <c r="DE128">
        <f t="shared" si="21"/>
        <v>0.31631723568009845</v>
      </c>
      <c r="DF128">
        <f t="shared" si="22"/>
        <v>1.2710415636883856</v>
      </c>
      <c r="DG128">
        <f t="shared" si="23"/>
        <v>4.3247612228804009</v>
      </c>
      <c r="DI128">
        <f t="shared" si="82"/>
        <v>1.9620401435276811</v>
      </c>
      <c r="DK128">
        <f t="shared" si="113"/>
        <v>1.9620401435276811</v>
      </c>
      <c r="DL128">
        <f t="shared" si="114"/>
        <v>-1.9620401435276811</v>
      </c>
      <c r="DN128" s="4" t="str">
        <f t="shared" si="83"/>
        <v/>
      </c>
      <c r="DO128" s="4" t="str">
        <f t="shared" si="84"/>
        <v/>
      </c>
      <c r="DP128" s="4" t="str">
        <f t="shared" si="85"/>
        <v/>
      </c>
      <c r="DQ128" s="4" t="str">
        <f t="shared" si="86"/>
        <v>Invalid Slope</v>
      </c>
      <c r="DS128" s="4">
        <f t="shared" si="87"/>
        <v>5201.01</v>
      </c>
      <c r="DT128" s="4">
        <f t="shared" si="88"/>
        <v>5200.1499999999996</v>
      </c>
      <c r="DU128" s="4">
        <f t="shared" si="89"/>
        <v>5180.5</v>
      </c>
      <c r="DV128" s="4" t="str">
        <f t="shared" si="90"/>
        <v/>
      </c>
      <c r="DX128">
        <f t="shared" ref="DX128:DX191" si="119">MAX(DS128:DV128)</f>
        <v>5201.01</v>
      </c>
      <c r="DY128">
        <f t="shared" ref="DY128:DY191" si="120">MIN(DS128:DV128)</f>
        <v>5180.5</v>
      </c>
      <c r="EA128" t="str">
        <f t="shared" si="91"/>
        <v>horiz_peak_line_3</v>
      </c>
      <c r="EB128" t="str">
        <f t="shared" si="92"/>
        <v>horiz_bottom_line_2</v>
      </c>
      <c r="ED128" t="str">
        <f t="shared" si="117"/>
        <v>peak_line_3</v>
      </c>
      <c r="EE128" t="str">
        <f t="shared" si="118"/>
        <v>bottom_line_2</v>
      </c>
    </row>
    <row r="129" spans="1:135" x14ac:dyDescent="0.55000000000000004">
      <c r="A129" s="24">
        <f>IF('Data Validation'!$K$2&lt;&gt;TRUE,"",'Data Validation'!A431)</f>
        <v>1772160900</v>
      </c>
      <c r="B129" s="24" t="str">
        <f>IF('Data Validation'!$K$2&lt;&gt;TRUE,"",'Data Validation'!C431)</f>
        <v>XAUUSD</v>
      </c>
      <c r="C129" s="24" t="str">
        <f>IF('Data Validation'!$K$2&lt;&gt;TRUE,"",'Data Validation'!E431)</f>
        <v>M5</v>
      </c>
      <c r="D129" s="24">
        <f>IF('Data Validation'!$K$2&lt;&gt;TRUE,"",'Data Validation'!G431)</f>
        <v>5183.68</v>
      </c>
      <c r="E129">
        <f>IF($C129&lt;&gt;"M5","",Trendlines!E431)</f>
        <v>5200.16</v>
      </c>
      <c r="F129">
        <f>IF($C129&lt;&gt;"M5","",Trendlines!F431)</f>
        <v>5190.7299999999996</v>
      </c>
      <c r="G129">
        <f>IF($C129&lt;&gt;"M5","",Trendlines!G431)</f>
        <v>5200.99</v>
      </c>
      <c r="H129">
        <f>IF($C129&lt;&gt;"M5","",Trendlines!H431)</f>
        <v>5179.2299999999996</v>
      </c>
      <c r="I129">
        <f>IF($C129&lt;&gt;"M5","",Trendlines!I431)</f>
        <v>5180.5200000000004</v>
      </c>
      <c r="J129">
        <f>IF($C129&lt;&gt;"M5","",Trendlines!J431)</f>
        <v>5167.75</v>
      </c>
      <c r="K129">
        <v>96</v>
      </c>
      <c r="L129" s="25">
        <f t="shared" si="24"/>
        <v>5.6249999999996208E-3</v>
      </c>
      <c r="M129" s="25">
        <f t="shared" si="25"/>
        <v>-2.5937500000007201E-2</v>
      </c>
      <c r="N129" s="25">
        <f t="shared" si="26"/>
        <v>-1.7604166666671972E-2</v>
      </c>
      <c r="O129" s="25">
        <f t="shared" si="27"/>
        <v>7.5624999999992795E-2</v>
      </c>
      <c r="P129" s="25">
        <f t="shared" si="28"/>
        <v>2.2187500000001137E-2</v>
      </c>
      <c r="Q129" s="25">
        <f t="shared" si="29"/>
        <v>3.875000000000265E-2</v>
      </c>
      <c r="S129">
        <f t="shared" si="30"/>
        <v>9.430000000000291</v>
      </c>
      <c r="T129">
        <f t="shared" si="31"/>
        <v>0.82999999999992724</v>
      </c>
      <c r="U129">
        <f t="shared" si="32"/>
        <v>20.930000000000291</v>
      </c>
      <c r="V129">
        <f t="shared" si="33"/>
        <v>19.639999999999418</v>
      </c>
      <c r="W129">
        <f t="shared" si="34"/>
        <v>32.409999999999854</v>
      </c>
      <c r="X129">
        <f t="shared" si="35"/>
        <v>10.260000000000218</v>
      </c>
      <c r="Y129">
        <f t="shared" si="36"/>
        <v>11.5</v>
      </c>
      <c r="Z129">
        <f t="shared" si="37"/>
        <v>10.209999999999127</v>
      </c>
      <c r="AA129">
        <f t="shared" si="38"/>
        <v>22.979999999999563</v>
      </c>
      <c r="AB129">
        <f t="shared" si="39"/>
        <v>21.760000000000218</v>
      </c>
      <c r="AC129">
        <f t="shared" si="40"/>
        <v>20.469999999999345</v>
      </c>
      <c r="AD129">
        <f t="shared" si="41"/>
        <v>33.239999999999782</v>
      </c>
      <c r="AE129">
        <f t="shared" si="42"/>
        <v>1.2900000000008731</v>
      </c>
      <c r="AF129">
        <f t="shared" si="43"/>
        <v>11.479999999999563</v>
      </c>
      <c r="AG129">
        <f t="shared" si="44"/>
        <v>12.770000000000437</v>
      </c>
      <c r="AI129">
        <f t="shared" ref="AI129:AW146" si="121">AVERAGE(S$98:S$198)</f>
        <v>10.032970297029694</v>
      </c>
      <c r="AJ129">
        <f t="shared" si="121"/>
        <v>0.65049504950493064</v>
      </c>
      <c r="AK129">
        <f t="shared" si="121"/>
        <v>19.593366336633647</v>
      </c>
      <c r="AL129">
        <f t="shared" si="121"/>
        <v>19.325940594059396</v>
      </c>
      <c r="AM129">
        <f t="shared" si="121"/>
        <v>31.777623762376237</v>
      </c>
      <c r="AN129">
        <f t="shared" si="121"/>
        <v>10.426237623762368</v>
      </c>
      <c r="AO129">
        <f t="shared" si="121"/>
        <v>9.5603960396039547</v>
      </c>
      <c r="AP129">
        <f t="shared" si="121"/>
        <v>9.2929702970297043</v>
      </c>
      <c r="AQ129">
        <f t="shared" si="121"/>
        <v>21.744653465346545</v>
      </c>
      <c r="AR129">
        <f t="shared" si="121"/>
        <v>19.986633663366323</v>
      </c>
      <c r="AS129">
        <f t="shared" si="121"/>
        <v>19.719207920792073</v>
      </c>
      <c r="AT129">
        <f t="shared" si="121"/>
        <v>32.170891089108913</v>
      </c>
      <c r="AU129">
        <f t="shared" si="121"/>
        <v>1.3636633663366384</v>
      </c>
      <c r="AV129">
        <f t="shared" si="121"/>
        <v>12.184257425742588</v>
      </c>
      <c r="AW129">
        <f t="shared" si="121"/>
        <v>12.451683168316839</v>
      </c>
      <c r="AY129">
        <f t="shared" si="94"/>
        <v>5</v>
      </c>
      <c r="AZ129">
        <f t="shared" si="95"/>
        <v>1</v>
      </c>
      <c r="BA129">
        <f t="shared" si="96"/>
        <v>10</v>
      </c>
      <c r="BB129">
        <f t="shared" si="97"/>
        <v>9</v>
      </c>
      <c r="BC129">
        <f t="shared" si="98"/>
        <v>14</v>
      </c>
      <c r="BD129">
        <f t="shared" si="99"/>
        <v>6</v>
      </c>
      <c r="BE129">
        <f t="shared" si="100"/>
        <v>4</v>
      </c>
      <c r="BF129">
        <f t="shared" si="101"/>
        <v>3</v>
      </c>
      <c r="BG129">
        <f t="shared" si="102"/>
        <v>13</v>
      </c>
      <c r="BH129">
        <f t="shared" si="103"/>
        <v>12</v>
      </c>
      <c r="BI129">
        <f t="shared" si="104"/>
        <v>11</v>
      </c>
      <c r="BJ129">
        <f t="shared" si="105"/>
        <v>15</v>
      </c>
      <c r="BK129">
        <f t="shared" si="106"/>
        <v>2</v>
      </c>
      <c r="BL129">
        <f t="shared" si="107"/>
        <v>7</v>
      </c>
      <c r="BM129">
        <f t="shared" si="108"/>
        <v>8</v>
      </c>
      <c r="BO129" t="str">
        <f t="shared" si="48"/>
        <v/>
      </c>
      <c r="BP129" t="str">
        <f t="shared" si="49"/>
        <v/>
      </c>
      <c r="BQ129">
        <f t="shared" si="50"/>
        <v>5200.16</v>
      </c>
      <c r="BR129">
        <f t="shared" si="51"/>
        <v>5200.99</v>
      </c>
      <c r="BS129" t="str">
        <f t="shared" si="52"/>
        <v/>
      </c>
      <c r="BT129" t="str">
        <f t="shared" si="53"/>
        <v/>
      </c>
      <c r="BU129" t="str">
        <f t="shared" si="54"/>
        <v/>
      </c>
      <c r="BV129" t="str">
        <f t="shared" si="55"/>
        <v/>
      </c>
      <c r="BW129" t="str">
        <f t="shared" si="56"/>
        <v/>
      </c>
      <c r="BX129" t="str">
        <f t="shared" si="57"/>
        <v/>
      </c>
      <c r="BY129" t="str">
        <f t="shared" si="58"/>
        <v/>
      </c>
      <c r="BZ129" t="str">
        <f t="shared" si="59"/>
        <v/>
      </c>
      <c r="CA129" t="str">
        <f t="shared" si="60"/>
        <v/>
      </c>
      <c r="CB129" t="str">
        <f t="shared" si="61"/>
        <v/>
      </c>
      <c r="CC129" t="str">
        <f t="shared" si="62"/>
        <v/>
      </c>
      <c r="CD129" t="str">
        <f t="shared" si="63"/>
        <v/>
      </c>
      <c r="CE129" t="str">
        <f t="shared" si="64"/>
        <v/>
      </c>
      <c r="CF129" t="str">
        <f t="shared" si="65"/>
        <v/>
      </c>
      <c r="CG129" t="str">
        <f t="shared" si="66"/>
        <v/>
      </c>
      <c r="CH129" t="str">
        <f t="shared" si="67"/>
        <v/>
      </c>
      <c r="CI129" t="str">
        <f t="shared" si="68"/>
        <v/>
      </c>
      <c r="CJ129" t="str">
        <f t="shared" si="69"/>
        <v/>
      </c>
      <c r="CK129" t="str">
        <f t="shared" si="70"/>
        <v/>
      </c>
      <c r="CL129" t="str">
        <f t="shared" si="71"/>
        <v/>
      </c>
      <c r="CM129">
        <f t="shared" si="72"/>
        <v>5179.2299999999996</v>
      </c>
      <c r="CN129">
        <f t="shared" si="73"/>
        <v>5180.5200000000004</v>
      </c>
      <c r="CO129" t="str">
        <f t="shared" si="74"/>
        <v/>
      </c>
      <c r="CP129" t="str">
        <f t="shared" si="75"/>
        <v/>
      </c>
      <c r="CQ129" t="str">
        <f t="shared" si="76"/>
        <v/>
      </c>
      <c r="CR129" t="str">
        <f t="shared" si="77"/>
        <v/>
      </c>
      <c r="CT129">
        <f t="shared" si="109"/>
        <v>5200.99</v>
      </c>
      <c r="CU129">
        <f t="shared" si="110"/>
        <v>5200.16</v>
      </c>
      <c r="CV129">
        <f t="shared" si="111"/>
        <v>5180.5200000000004</v>
      </c>
      <c r="CW129">
        <f t="shared" si="112"/>
        <v>5179.2299999999996</v>
      </c>
      <c r="CY129">
        <f t="shared" si="78"/>
        <v>-1.7604166666671972E-2</v>
      </c>
      <c r="CZ129">
        <f t="shared" si="79"/>
        <v>5.6249999999996208E-3</v>
      </c>
      <c r="DA129">
        <f t="shared" si="80"/>
        <v>2.2187500000001137E-2</v>
      </c>
      <c r="DB129">
        <f t="shared" si="81"/>
        <v>7.5624999999992795E-2</v>
      </c>
      <c r="DD129">
        <f t="shared" si="20"/>
        <v>-1.0085402759962352</v>
      </c>
      <c r="DE129">
        <f t="shared" si="21"/>
        <v>0.32228536068633229</v>
      </c>
      <c r="DF129">
        <f t="shared" si="22"/>
        <v>1.2710415636883856</v>
      </c>
      <c r="DG129">
        <f t="shared" si="23"/>
        <v>4.3247612228798609</v>
      </c>
      <c r="DI129">
        <f t="shared" si="82"/>
        <v>1.9630469020456232</v>
      </c>
      <c r="DK129">
        <f t="shared" si="113"/>
        <v>1.9630469020456232</v>
      </c>
      <c r="DL129">
        <f t="shared" si="114"/>
        <v>-1.9630469020456232</v>
      </c>
      <c r="DN129" s="4" t="str">
        <f t="shared" si="83"/>
        <v/>
      </c>
      <c r="DO129" s="4" t="str">
        <f t="shared" si="84"/>
        <v/>
      </c>
      <c r="DP129" s="4" t="str">
        <f t="shared" si="85"/>
        <v/>
      </c>
      <c r="DQ129" s="4" t="str">
        <f t="shared" si="86"/>
        <v>Invalid Slope</v>
      </c>
      <c r="DS129" s="4">
        <f t="shared" si="87"/>
        <v>5200.99</v>
      </c>
      <c r="DT129" s="4">
        <f t="shared" si="88"/>
        <v>5200.16</v>
      </c>
      <c r="DU129" s="4">
        <f t="shared" si="89"/>
        <v>5180.5200000000004</v>
      </c>
      <c r="DV129" s="4" t="str">
        <f t="shared" si="90"/>
        <v/>
      </c>
      <c r="DX129">
        <f t="shared" si="119"/>
        <v>5200.99</v>
      </c>
      <c r="DY129">
        <f t="shared" si="120"/>
        <v>5180.5200000000004</v>
      </c>
      <c r="EA129" t="str">
        <f t="shared" si="91"/>
        <v>horiz_peak_line_3</v>
      </c>
      <c r="EB129" t="str">
        <f t="shared" si="92"/>
        <v>horiz_bottom_line_2</v>
      </c>
      <c r="ED129" t="str">
        <f t="shared" si="117"/>
        <v>peak_line_3</v>
      </c>
      <c r="EE129" t="str">
        <f t="shared" si="118"/>
        <v>bottom_line_2</v>
      </c>
    </row>
    <row r="130" spans="1:135" x14ac:dyDescent="0.55000000000000004">
      <c r="A130" s="24">
        <f>IF('Data Validation'!$K$2&lt;&gt;TRUE,"",'Data Validation'!A432)</f>
        <v>1772161200</v>
      </c>
      <c r="B130" s="24" t="str">
        <f>IF('Data Validation'!$K$2&lt;&gt;TRUE,"",'Data Validation'!C432)</f>
        <v>XAUUSD</v>
      </c>
      <c r="C130" s="24" t="str">
        <f>IF('Data Validation'!$K$2&lt;&gt;TRUE,"",'Data Validation'!E432)</f>
        <v>M5</v>
      </c>
      <c r="D130" s="24">
        <f>IF('Data Validation'!$K$2&lt;&gt;TRUE,"",'Data Validation'!G432)</f>
        <v>5182.75</v>
      </c>
      <c r="E130">
        <f>IF($C130&lt;&gt;"M5","",Trendlines!E432)</f>
        <v>5200.16</v>
      </c>
      <c r="F130">
        <f>IF($C130&lt;&gt;"M5","",Trendlines!F432)</f>
        <v>5190.7</v>
      </c>
      <c r="G130">
        <f>IF($C130&lt;&gt;"M5","",Trendlines!G432)</f>
        <v>5200.97</v>
      </c>
      <c r="H130">
        <f>IF($C130&lt;&gt;"M5","",Trendlines!H432)</f>
        <v>5179.3100000000004</v>
      </c>
      <c r="I130">
        <f>IF($C130&lt;&gt;"M5","",Trendlines!I432)</f>
        <v>5180.54</v>
      </c>
      <c r="J130">
        <f>IF($C130&lt;&gt;"M5","",Trendlines!J432)</f>
        <v>5167.79</v>
      </c>
      <c r="K130">
        <v>96</v>
      </c>
      <c r="L130" s="25">
        <f t="shared" ref="L130:L161" si="122">(E130-E34)/$K130</f>
        <v>5.5208333333306809E-3</v>
      </c>
      <c r="M130" s="25">
        <f t="shared" ref="M130:M161" si="123">(F130-F34)/$K130</f>
        <v>-2.5937499999997726E-2</v>
      </c>
      <c r="N130" s="25">
        <f t="shared" ref="N130:N161" si="124">(G130-G34)/$K130</f>
        <v>-1.7604166666662497E-2</v>
      </c>
      <c r="O130" s="25">
        <f t="shared" ref="O130:O161" si="125">(H130-H34)/$K130</f>
        <v>7.5625000000002274E-2</v>
      </c>
      <c r="P130" s="25">
        <f t="shared" ref="P130:P161" si="126">(I130-I34)/$K130</f>
        <v>2.2187500000001137E-2</v>
      </c>
      <c r="Q130" s="25">
        <f t="shared" ref="Q130:Q161" si="127">(J130-J34)/$K130</f>
        <v>3.875000000000265E-2</v>
      </c>
      <c r="S130">
        <f t="shared" ref="S130:S161" si="128">ABS($E130-F130)</f>
        <v>9.4600000000000364</v>
      </c>
      <c r="T130">
        <f t="shared" ref="T130:T161" si="129">ABS($E130-G130)</f>
        <v>0.81000000000040018</v>
      </c>
      <c r="U130">
        <f t="shared" ref="U130:U161" si="130">ABS($E130-H130)</f>
        <v>20.849999999999454</v>
      </c>
      <c r="V130">
        <f t="shared" ref="V130:V161" si="131">ABS($E130-I130)</f>
        <v>19.619999999999891</v>
      </c>
      <c r="W130">
        <f t="shared" ref="W130:W161" si="132">ABS($E130-J130)</f>
        <v>32.369999999999891</v>
      </c>
      <c r="X130">
        <f t="shared" ref="X130:X161" si="133">ABS($F130-G130)</f>
        <v>10.270000000000437</v>
      </c>
      <c r="Y130">
        <f t="shared" ref="Y130:Y161" si="134">ABS($F130-H130)</f>
        <v>11.389999999999418</v>
      </c>
      <c r="Z130">
        <f t="shared" ref="Z130:Z161" si="135">ABS($F130-I130)</f>
        <v>10.159999999999854</v>
      </c>
      <c r="AA130">
        <f t="shared" ref="AA130:AA161" si="136">ABS($F130-J130)</f>
        <v>22.909999999999854</v>
      </c>
      <c r="AB130">
        <f t="shared" ref="AB130:AB161" si="137">ABS($G130-H130)</f>
        <v>21.659999999999854</v>
      </c>
      <c r="AC130">
        <f t="shared" ref="AC130:AC161" si="138">ABS($G130-I130)</f>
        <v>20.430000000000291</v>
      </c>
      <c r="AD130">
        <f t="shared" ref="AD130:AD161" si="139">ABS($G130-J130)</f>
        <v>33.180000000000291</v>
      </c>
      <c r="AE130">
        <f t="shared" ref="AE130:AE161" si="140">ABS($H130-I130)</f>
        <v>1.2299999999995634</v>
      </c>
      <c r="AF130">
        <f t="shared" ref="AF130:AF161" si="141">ABS($H130-J130)</f>
        <v>11.520000000000437</v>
      </c>
      <c r="AG130">
        <f t="shared" ref="AG130:AG161" si="142">ABS(I130-J130)</f>
        <v>12.75</v>
      </c>
      <c r="AI130">
        <f t="shared" si="121"/>
        <v>10.032970297029694</v>
      </c>
      <c r="AJ130">
        <f t="shared" si="121"/>
        <v>0.65049504950493064</v>
      </c>
      <c r="AK130">
        <f t="shared" si="121"/>
        <v>19.593366336633647</v>
      </c>
      <c r="AL130">
        <f t="shared" si="121"/>
        <v>19.325940594059396</v>
      </c>
      <c r="AM130">
        <f t="shared" si="121"/>
        <v>31.777623762376237</v>
      </c>
      <c r="AN130">
        <f t="shared" si="121"/>
        <v>10.426237623762368</v>
      </c>
      <c r="AO130">
        <f t="shared" si="121"/>
        <v>9.5603960396039547</v>
      </c>
      <c r="AP130">
        <f t="shared" si="121"/>
        <v>9.2929702970297043</v>
      </c>
      <c r="AQ130">
        <f t="shared" si="121"/>
        <v>21.744653465346545</v>
      </c>
      <c r="AR130">
        <f t="shared" si="121"/>
        <v>19.986633663366323</v>
      </c>
      <c r="AS130">
        <f t="shared" si="121"/>
        <v>19.719207920792073</v>
      </c>
      <c r="AT130">
        <f t="shared" si="121"/>
        <v>32.170891089108913</v>
      </c>
      <c r="AU130">
        <f t="shared" si="121"/>
        <v>1.3636633663366384</v>
      </c>
      <c r="AV130">
        <f t="shared" si="121"/>
        <v>12.184257425742588</v>
      </c>
      <c r="AW130">
        <f t="shared" si="121"/>
        <v>12.451683168316839</v>
      </c>
      <c r="AY130">
        <f t="shared" si="94"/>
        <v>5</v>
      </c>
      <c r="AZ130">
        <f t="shared" si="95"/>
        <v>1</v>
      </c>
      <c r="BA130">
        <f t="shared" si="96"/>
        <v>10</v>
      </c>
      <c r="BB130">
        <f t="shared" si="97"/>
        <v>9</v>
      </c>
      <c r="BC130">
        <f t="shared" si="98"/>
        <v>14</v>
      </c>
      <c r="BD130">
        <f t="shared" si="99"/>
        <v>6</v>
      </c>
      <c r="BE130">
        <f t="shared" si="100"/>
        <v>4</v>
      </c>
      <c r="BF130">
        <f t="shared" si="101"/>
        <v>3</v>
      </c>
      <c r="BG130">
        <f t="shared" si="102"/>
        <v>13</v>
      </c>
      <c r="BH130">
        <f t="shared" si="103"/>
        <v>12</v>
      </c>
      <c r="BI130">
        <f t="shared" si="104"/>
        <v>11</v>
      </c>
      <c r="BJ130">
        <f t="shared" si="105"/>
        <v>15</v>
      </c>
      <c r="BK130">
        <f t="shared" si="106"/>
        <v>2</v>
      </c>
      <c r="BL130">
        <f t="shared" si="107"/>
        <v>7</v>
      </c>
      <c r="BM130">
        <f t="shared" si="108"/>
        <v>8</v>
      </c>
      <c r="BO130" t="str">
        <f t="shared" ref="BO130:BO161" si="143">IF(OR(AY130=1,AY130=2),E130,"")</f>
        <v/>
      </c>
      <c r="BP130" t="str">
        <f t="shared" ref="BP130:BP161" si="144">IF(OR(AY130=1,AY130=2),F130,"")</f>
        <v/>
      </c>
      <c r="BQ130">
        <f t="shared" ref="BQ130:BQ161" si="145">IF(OR(AZ130=1,AZ130=2),E130,"")</f>
        <v>5200.16</v>
      </c>
      <c r="BR130">
        <f t="shared" ref="BR130:BR161" si="146">IF(OR(AZ130=1,AZ130=2),G130,"")</f>
        <v>5200.97</v>
      </c>
      <c r="BS130" t="str">
        <f t="shared" ref="BS130:BS161" si="147">IF(OR(BA130=1,BA130=2),E130,"")</f>
        <v/>
      </c>
      <c r="BT130" t="str">
        <f t="shared" ref="BT130:BT161" si="148">IF(OR(BA130=1,BA130=2),H130,"")</f>
        <v/>
      </c>
      <c r="BU130" t="str">
        <f t="shared" ref="BU130:BU161" si="149">IF(OR(BB130=1,BB130=2,),E130,"")</f>
        <v/>
      </c>
      <c r="BV130" t="str">
        <f t="shared" ref="BV130:BV161" si="150">IF(OR(BB130=1,BB130=2,),I130,"")</f>
        <v/>
      </c>
      <c r="BW130" t="str">
        <f t="shared" ref="BW130:BW161" si="151">IF(OR(BC130=1,BC130=2),E130,"")</f>
        <v/>
      </c>
      <c r="BX130" t="str">
        <f t="shared" ref="BX130:BX161" si="152">IF(OR(BC130=1,BC130=2),J130,"")</f>
        <v/>
      </c>
      <c r="BY130" t="str">
        <f t="shared" ref="BY130:BY161" si="153">IF(OR(BD130=1,BD130=2),F130,"")</f>
        <v/>
      </c>
      <c r="BZ130" t="str">
        <f t="shared" ref="BZ130:BZ161" si="154">IF(OR(BD130=1,BD130=2),G130,"")</f>
        <v/>
      </c>
      <c r="CA130" t="str">
        <f t="shared" ref="CA130:CA161" si="155">IF(OR(BE130=1,BE130=2),F130,"")</f>
        <v/>
      </c>
      <c r="CB130" t="str">
        <f t="shared" ref="CB130:CB161" si="156">IF(OR(BE130=1,BE130=2),H130,"")</f>
        <v/>
      </c>
      <c r="CC130" t="str">
        <f t="shared" ref="CC130:CC161" si="157">IF(OR(BF130=1,BF130=2),F130,"")</f>
        <v/>
      </c>
      <c r="CD130" t="str">
        <f t="shared" ref="CD130:CD161" si="158">IF(OR(BF130=1,BF130=2),I130,"")</f>
        <v/>
      </c>
      <c r="CE130" t="str">
        <f t="shared" ref="CE130:CE161" si="159">IF(OR(BG130=1,BG130=2),F130,"")</f>
        <v/>
      </c>
      <c r="CF130" t="str">
        <f t="shared" ref="CF130:CF161" si="160">IF(OR(BG130=1,BG130=2),J130,"")</f>
        <v/>
      </c>
      <c r="CG130" t="str">
        <f t="shared" ref="CG130:CG161" si="161">IF(OR(BH130=1,BH130=2),G130,"")</f>
        <v/>
      </c>
      <c r="CH130" t="str">
        <f t="shared" ref="CH130:CH161" si="162">IF(OR(BH130=1,BH130=2),H130,"")</f>
        <v/>
      </c>
      <c r="CI130" t="str">
        <f t="shared" ref="CI130:CI161" si="163">IF(OR(BI130=1,BI130=2),G130,"")</f>
        <v/>
      </c>
      <c r="CJ130" t="str">
        <f t="shared" ref="CJ130:CJ161" si="164">IF(OR(BI130=1,BI130=2),I130,"")</f>
        <v/>
      </c>
      <c r="CK130" t="str">
        <f t="shared" ref="CK130:CK161" si="165">IF(OR(BJ130=1,BJ130=2),G130,"")</f>
        <v/>
      </c>
      <c r="CL130" t="str">
        <f t="shared" ref="CL130:CL161" si="166">IF(OR(BJ130=1,BJ130=2),J130,"")</f>
        <v/>
      </c>
      <c r="CM130">
        <f t="shared" ref="CM130:CM161" si="167">IF(OR(BK130=1,BK130=2),H130,"")</f>
        <v>5179.3100000000004</v>
      </c>
      <c r="CN130">
        <f t="shared" ref="CN130:CN161" si="168">IF(OR(BK130=1,BK130=2),I130,"")</f>
        <v>5180.54</v>
      </c>
      <c r="CO130" t="str">
        <f t="shared" ref="CO130:CO161" si="169">IF(OR(BL130=1,BL130=2),H130,"")</f>
        <v/>
      </c>
      <c r="CP130" t="str">
        <f t="shared" ref="CP130:CP161" si="170">IF(OR(BL130=1,BL130=2),J130,"")</f>
        <v/>
      </c>
      <c r="CQ130" t="str">
        <f t="shared" ref="CQ130:CQ161" si="171">IF(OR(BM130=1,BM130=2),I130,"")</f>
        <v/>
      </c>
      <c r="CR130" t="str">
        <f t="shared" ref="CR130:CR161" si="172">IF(OR(BM130=1,BM130=2),J130,"")</f>
        <v/>
      </c>
      <c r="CT130">
        <f t="shared" si="109"/>
        <v>5200.97</v>
      </c>
      <c r="CU130">
        <f t="shared" si="110"/>
        <v>5200.16</v>
      </c>
      <c r="CV130">
        <f t="shared" si="111"/>
        <v>5180.54</v>
      </c>
      <c r="CW130">
        <f t="shared" si="112"/>
        <v>5179.3100000000004</v>
      </c>
      <c r="CY130">
        <f t="shared" ref="CY130:CY161" si="173">IFERROR(INDEX($L130:$Q130,MATCH(CT130,$E130:$J130,0)),"")</f>
        <v>-1.7604166666662497E-2</v>
      </c>
      <c r="CZ130">
        <f t="shared" ref="CZ130:CZ161" si="174">IFERROR(INDEX($L130:$Q130,MATCH(CU130,$E130:$J130,0)),"")</f>
        <v>5.5208333333306809E-3</v>
      </c>
      <c r="DA130">
        <f t="shared" ref="DA130:DA161" si="175">IFERROR(INDEX($L130:$Q130,MATCH(CV130,$E130:$J130,0)),"")</f>
        <v>2.2187500000001137E-2</v>
      </c>
      <c r="DB130">
        <f t="shared" ref="DB130:DB161" si="176">IFERROR(INDEX($L130:$Q130,MATCH(CW130,$E130:$J130,0)),"")</f>
        <v>7.5625000000002274E-2</v>
      </c>
      <c r="DD130">
        <f t="shared" si="20"/>
        <v>-1.0085402759956923</v>
      </c>
      <c r="DE130">
        <f t="shared" si="21"/>
        <v>0.31631723568009845</v>
      </c>
      <c r="DF130">
        <f t="shared" si="22"/>
        <v>1.2710415636883856</v>
      </c>
      <c r="DG130">
        <f t="shared" si="23"/>
        <v>4.3247612228804009</v>
      </c>
      <c r="DI130">
        <f t="shared" ref="DI130:DI161" si="177">_xlfn.STDEV.P(DD130:DG130)</f>
        <v>1.963736412523396</v>
      </c>
      <c r="DK130">
        <f t="shared" si="113"/>
        <v>1.963736412523396</v>
      </c>
      <c r="DL130">
        <f t="shared" si="114"/>
        <v>-1.963736412523396</v>
      </c>
      <c r="DN130" s="4" t="str">
        <f t="shared" ref="DN130:DN161" si="178">IF(OR(DD130&lt;$DL130,DD130&gt;$DK130),"Invalid Slope","")</f>
        <v/>
      </c>
      <c r="DO130" s="4" t="str">
        <f t="shared" ref="DO130:DO161" si="179">IF(OR(DE130&lt;$DL130,DE130&gt;$DK130),"Invalid Slope","")</f>
        <v/>
      </c>
      <c r="DP130" s="4" t="str">
        <f t="shared" ref="DP130:DP161" si="180">IF(OR(DF130&lt;$DL130,DF130&gt;$DK130),"Invalid Slope","")</f>
        <v/>
      </c>
      <c r="DQ130" s="4" t="str">
        <f t="shared" ref="DQ130:DQ161" si="181">IF(OR(DG130&lt;$DL130,DG130&gt;$DK130),"Invalid Slope","")</f>
        <v>Invalid Slope</v>
      </c>
      <c r="DS130" s="4">
        <f t="shared" ref="DS130:DS161" si="182">IF(DN130="",CT130,"")</f>
        <v>5200.97</v>
      </c>
      <c r="DT130" s="4">
        <f t="shared" ref="DT130:DT161" si="183">IF(DO130="",CU130,"")</f>
        <v>5200.16</v>
      </c>
      <c r="DU130" s="4">
        <f t="shared" ref="DU130:DU161" si="184">IF(DP130="",CV130,"")</f>
        <v>5180.54</v>
      </c>
      <c r="DV130" s="4" t="str">
        <f t="shared" ref="DV130:DV161" si="185">IF(DQ130="",CW130,"")</f>
        <v/>
      </c>
      <c r="DX130">
        <f t="shared" si="119"/>
        <v>5200.97</v>
      </c>
      <c r="DY130">
        <f t="shared" si="120"/>
        <v>5180.54</v>
      </c>
      <c r="EA130" t="str">
        <f t="shared" ref="EA130:EA161" si="186">IF(DX130=E130,$E$1,IF(DX130=F130,$F$1,IF(DX130=G130,$G$1,IF(DX130=H130,$H$1,IF(DX130=I130,$I$1,IF(DX130=J130,$J$1,""))))))</f>
        <v>horiz_peak_line_3</v>
      </c>
      <c r="EB130" t="str">
        <f t="shared" ref="EB130:EB161" si="187">IF(DY130=E130,$E$1,IF(DY130=F130,$F$1,IF(DY130=G130,$G$1,IF(DY130=H130,$H$1,IF(DY130=I130,$I$1,IF(DY130=J130,$J$1,""))))))</f>
        <v>horiz_bottom_line_2</v>
      </c>
      <c r="ED130" t="str">
        <f t="shared" si="117"/>
        <v>peak_line_3</v>
      </c>
      <c r="EE130" t="str">
        <f t="shared" si="118"/>
        <v>bottom_line_2</v>
      </c>
    </row>
    <row r="131" spans="1:135" x14ac:dyDescent="0.55000000000000004">
      <c r="A131" s="24">
        <f>IF('Data Validation'!$K$2&lt;&gt;TRUE,"",'Data Validation'!A433)</f>
        <v>1772161500</v>
      </c>
      <c r="B131" s="24" t="str">
        <f>IF('Data Validation'!$K$2&lt;&gt;TRUE,"",'Data Validation'!C433)</f>
        <v>XAUUSD</v>
      </c>
      <c r="C131" s="24" t="str">
        <f>IF('Data Validation'!$K$2&lt;&gt;TRUE,"",'Data Validation'!E433)</f>
        <v>M5</v>
      </c>
      <c r="D131" s="24">
        <f>IF('Data Validation'!$K$2&lt;&gt;TRUE,"",'Data Validation'!G433)</f>
        <v>5183.04</v>
      </c>
      <c r="E131">
        <f>IF($C131&lt;&gt;"M5","",Trendlines!E433)</f>
        <v>5200.17</v>
      </c>
      <c r="F131">
        <f>IF($C131&lt;&gt;"M5","",Trendlines!F433)</f>
        <v>5190.67</v>
      </c>
      <c r="G131">
        <f>IF($C131&lt;&gt;"M5","",Trendlines!G433)</f>
        <v>5200.96</v>
      </c>
      <c r="H131">
        <f>IF($C131&lt;&gt;"M5","",Trendlines!H433)</f>
        <v>5179.3900000000003</v>
      </c>
      <c r="I131">
        <f>IF($C131&lt;&gt;"M5","",Trendlines!I433)</f>
        <v>5180.5600000000004</v>
      </c>
      <c r="J131">
        <f>IF($C131&lt;&gt;"M5","",Trendlines!J433)</f>
        <v>5167.83</v>
      </c>
      <c r="K131">
        <v>96</v>
      </c>
      <c r="L131" s="25">
        <f t="shared" si="122"/>
        <v>5.6249999999996208E-3</v>
      </c>
      <c r="M131" s="25">
        <f t="shared" si="123"/>
        <v>-2.6041666666666668E-2</v>
      </c>
      <c r="N131" s="25">
        <f t="shared" si="124"/>
        <v>-1.750000000000303E-2</v>
      </c>
      <c r="O131" s="25">
        <f t="shared" si="125"/>
        <v>7.5729166666671219E-2</v>
      </c>
      <c r="P131" s="25">
        <f t="shared" si="126"/>
        <v>2.208333333334167E-2</v>
      </c>
      <c r="Q131" s="25">
        <f t="shared" si="127"/>
        <v>3.875000000000265E-2</v>
      </c>
      <c r="S131">
        <f t="shared" si="128"/>
        <v>9.5</v>
      </c>
      <c r="T131">
        <f t="shared" si="129"/>
        <v>0.78999999999996362</v>
      </c>
      <c r="U131">
        <f t="shared" si="130"/>
        <v>20.779999999999745</v>
      </c>
      <c r="V131">
        <f t="shared" si="131"/>
        <v>19.609999999999673</v>
      </c>
      <c r="W131">
        <f t="shared" si="132"/>
        <v>32.340000000000146</v>
      </c>
      <c r="X131">
        <f t="shared" si="133"/>
        <v>10.289999999999964</v>
      </c>
      <c r="Y131">
        <f t="shared" si="134"/>
        <v>11.279999999999745</v>
      </c>
      <c r="Z131">
        <f t="shared" si="135"/>
        <v>10.109999999999673</v>
      </c>
      <c r="AA131">
        <f t="shared" si="136"/>
        <v>22.840000000000146</v>
      </c>
      <c r="AB131">
        <f t="shared" si="137"/>
        <v>21.569999999999709</v>
      </c>
      <c r="AC131">
        <f t="shared" si="138"/>
        <v>20.399999999999636</v>
      </c>
      <c r="AD131">
        <f t="shared" si="139"/>
        <v>33.130000000000109</v>
      </c>
      <c r="AE131">
        <f t="shared" si="140"/>
        <v>1.1700000000000728</v>
      </c>
      <c r="AF131">
        <f t="shared" si="141"/>
        <v>11.5600000000004</v>
      </c>
      <c r="AG131">
        <f t="shared" si="142"/>
        <v>12.730000000000473</v>
      </c>
      <c r="AI131">
        <f t="shared" si="121"/>
        <v>10.032970297029694</v>
      </c>
      <c r="AJ131">
        <f t="shared" si="121"/>
        <v>0.65049504950493064</v>
      </c>
      <c r="AK131">
        <f t="shared" si="121"/>
        <v>19.593366336633647</v>
      </c>
      <c r="AL131">
        <f t="shared" si="121"/>
        <v>19.325940594059396</v>
      </c>
      <c r="AM131">
        <f t="shared" si="121"/>
        <v>31.777623762376237</v>
      </c>
      <c r="AN131">
        <f t="shared" si="121"/>
        <v>10.426237623762368</v>
      </c>
      <c r="AO131">
        <f t="shared" si="121"/>
        <v>9.5603960396039547</v>
      </c>
      <c r="AP131">
        <f t="shared" si="121"/>
        <v>9.2929702970297043</v>
      </c>
      <c r="AQ131">
        <f t="shared" si="121"/>
        <v>21.744653465346545</v>
      </c>
      <c r="AR131">
        <f t="shared" si="121"/>
        <v>19.986633663366323</v>
      </c>
      <c r="AS131">
        <f t="shared" si="121"/>
        <v>19.719207920792073</v>
      </c>
      <c r="AT131">
        <f t="shared" si="121"/>
        <v>32.170891089108913</v>
      </c>
      <c r="AU131">
        <f t="shared" si="121"/>
        <v>1.3636633663366384</v>
      </c>
      <c r="AV131">
        <f t="shared" si="121"/>
        <v>12.184257425742588</v>
      </c>
      <c r="AW131">
        <f t="shared" si="121"/>
        <v>12.451683168316839</v>
      </c>
      <c r="AY131">
        <f t="shared" si="94"/>
        <v>5</v>
      </c>
      <c r="AZ131">
        <f t="shared" si="95"/>
        <v>1</v>
      </c>
      <c r="BA131">
        <f t="shared" si="96"/>
        <v>10</v>
      </c>
      <c r="BB131">
        <f t="shared" si="97"/>
        <v>9</v>
      </c>
      <c r="BC131">
        <f t="shared" si="98"/>
        <v>14</v>
      </c>
      <c r="BD131">
        <f t="shared" si="99"/>
        <v>6</v>
      </c>
      <c r="BE131">
        <f t="shared" si="100"/>
        <v>4</v>
      </c>
      <c r="BF131">
        <f t="shared" si="101"/>
        <v>3</v>
      </c>
      <c r="BG131">
        <f t="shared" si="102"/>
        <v>13</v>
      </c>
      <c r="BH131">
        <f t="shared" si="103"/>
        <v>12</v>
      </c>
      <c r="BI131">
        <f t="shared" si="104"/>
        <v>11</v>
      </c>
      <c r="BJ131">
        <f t="shared" si="105"/>
        <v>15</v>
      </c>
      <c r="BK131">
        <f t="shared" si="106"/>
        <v>2</v>
      </c>
      <c r="BL131">
        <f t="shared" si="107"/>
        <v>7</v>
      </c>
      <c r="BM131">
        <f t="shared" si="108"/>
        <v>8</v>
      </c>
      <c r="BO131" t="str">
        <f t="shared" si="143"/>
        <v/>
      </c>
      <c r="BP131" t="str">
        <f t="shared" si="144"/>
        <v/>
      </c>
      <c r="BQ131">
        <f t="shared" si="145"/>
        <v>5200.17</v>
      </c>
      <c r="BR131">
        <f t="shared" si="146"/>
        <v>5200.96</v>
      </c>
      <c r="BS131" t="str">
        <f t="shared" si="147"/>
        <v/>
      </c>
      <c r="BT131" t="str">
        <f t="shared" si="148"/>
        <v/>
      </c>
      <c r="BU131" t="str">
        <f t="shared" si="149"/>
        <v/>
      </c>
      <c r="BV131" t="str">
        <f t="shared" si="150"/>
        <v/>
      </c>
      <c r="BW131" t="str">
        <f t="shared" si="151"/>
        <v/>
      </c>
      <c r="BX131" t="str">
        <f t="shared" si="152"/>
        <v/>
      </c>
      <c r="BY131" t="str">
        <f t="shared" si="153"/>
        <v/>
      </c>
      <c r="BZ131" t="str">
        <f t="shared" si="154"/>
        <v/>
      </c>
      <c r="CA131" t="str">
        <f t="shared" si="155"/>
        <v/>
      </c>
      <c r="CB131" t="str">
        <f t="shared" si="156"/>
        <v/>
      </c>
      <c r="CC131" t="str">
        <f t="shared" si="157"/>
        <v/>
      </c>
      <c r="CD131" t="str">
        <f t="shared" si="158"/>
        <v/>
      </c>
      <c r="CE131" t="str">
        <f t="shared" si="159"/>
        <v/>
      </c>
      <c r="CF131" t="str">
        <f t="shared" si="160"/>
        <v/>
      </c>
      <c r="CG131" t="str">
        <f t="shared" si="161"/>
        <v/>
      </c>
      <c r="CH131" t="str">
        <f t="shared" si="162"/>
        <v/>
      </c>
      <c r="CI131" t="str">
        <f t="shared" si="163"/>
        <v/>
      </c>
      <c r="CJ131" t="str">
        <f t="shared" si="164"/>
        <v/>
      </c>
      <c r="CK131" t="str">
        <f t="shared" si="165"/>
        <v/>
      </c>
      <c r="CL131" t="str">
        <f t="shared" si="166"/>
        <v/>
      </c>
      <c r="CM131">
        <f t="shared" si="167"/>
        <v>5179.3900000000003</v>
      </c>
      <c r="CN131">
        <f t="shared" si="168"/>
        <v>5180.5600000000004</v>
      </c>
      <c r="CO131" t="str">
        <f t="shared" si="169"/>
        <v/>
      </c>
      <c r="CP131" t="str">
        <f t="shared" si="170"/>
        <v/>
      </c>
      <c r="CQ131" t="str">
        <f t="shared" si="171"/>
        <v/>
      </c>
      <c r="CR131" t="str">
        <f t="shared" si="172"/>
        <v/>
      </c>
      <c r="CT131">
        <f t="shared" si="109"/>
        <v>5200.96</v>
      </c>
      <c r="CU131">
        <f t="shared" si="110"/>
        <v>5200.17</v>
      </c>
      <c r="CV131">
        <f t="shared" si="111"/>
        <v>5180.5600000000004</v>
      </c>
      <c r="CW131">
        <f t="shared" si="112"/>
        <v>5179.3900000000003</v>
      </c>
      <c r="CY131">
        <f t="shared" si="173"/>
        <v>-1.750000000000303E-2</v>
      </c>
      <c r="CZ131">
        <f t="shared" si="174"/>
        <v>5.6249999999996208E-3</v>
      </c>
      <c r="DA131">
        <f t="shared" si="175"/>
        <v>2.208333333334167E-2</v>
      </c>
      <c r="DB131">
        <f t="shared" si="176"/>
        <v>7.5729166666671219E-2</v>
      </c>
      <c r="DD131">
        <f t="shared" si="20"/>
        <v>-1.0025738037602361</v>
      </c>
      <c r="DE131">
        <f t="shared" si="21"/>
        <v>0.32228536068633229</v>
      </c>
      <c r="DF131">
        <f t="shared" si="22"/>
        <v>1.2650761762289242</v>
      </c>
      <c r="DG131">
        <f t="shared" si="23"/>
        <v>4.3306955472413433</v>
      </c>
      <c r="DI131">
        <f t="shared" si="177"/>
        <v>1.9636617434204988</v>
      </c>
      <c r="DK131">
        <f t="shared" si="113"/>
        <v>1.9636617434204988</v>
      </c>
      <c r="DL131">
        <f t="shared" si="114"/>
        <v>-1.9636617434204988</v>
      </c>
      <c r="DN131" s="4" t="str">
        <f t="shared" si="178"/>
        <v/>
      </c>
      <c r="DO131" s="4" t="str">
        <f t="shared" si="179"/>
        <v/>
      </c>
      <c r="DP131" s="4" t="str">
        <f t="shared" si="180"/>
        <v/>
      </c>
      <c r="DQ131" s="4" t="str">
        <f t="shared" si="181"/>
        <v>Invalid Slope</v>
      </c>
      <c r="DS131" s="4">
        <f t="shared" si="182"/>
        <v>5200.96</v>
      </c>
      <c r="DT131" s="4">
        <f t="shared" si="183"/>
        <v>5200.17</v>
      </c>
      <c r="DU131" s="4">
        <f t="shared" si="184"/>
        <v>5180.5600000000004</v>
      </c>
      <c r="DV131" s="4" t="str">
        <f t="shared" si="185"/>
        <v/>
      </c>
      <c r="DX131">
        <f t="shared" si="119"/>
        <v>5200.96</v>
      </c>
      <c r="DY131">
        <f t="shared" si="120"/>
        <v>5180.5600000000004</v>
      </c>
      <c r="EA131" t="str">
        <f t="shared" si="186"/>
        <v>horiz_peak_line_3</v>
      </c>
      <c r="EB131" t="str">
        <f t="shared" si="187"/>
        <v>horiz_bottom_line_2</v>
      </c>
      <c r="ED131" t="str">
        <f t="shared" si="117"/>
        <v>peak_line_3</v>
      </c>
      <c r="EE131" t="str">
        <f t="shared" si="118"/>
        <v>bottom_line_2</v>
      </c>
    </row>
    <row r="132" spans="1:135" x14ac:dyDescent="0.55000000000000004">
      <c r="A132" s="24">
        <f>IF('Data Validation'!$K$2&lt;&gt;TRUE,"",'Data Validation'!A434)</f>
        <v>1772161800</v>
      </c>
      <c r="B132" s="24" t="str">
        <f>IF('Data Validation'!$K$2&lt;&gt;TRUE,"",'Data Validation'!C434)</f>
        <v>XAUUSD</v>
      </c>
      <c r="C132" s="24" t="str">
        <f>IF('Data Validation'!$K$2&lt;&gt;TRUE,"",'Data Validation'!E434)</f>
        <v>M5</v>
      </c>
      <c r="D132" s="24">
        <f>IF('Data Validation'!$K$2&lt;&gt;TRUE,"",'Data Validation'!G434)</f>
        <v>5182.8999999999996</v>
      </c>
      <c r="E132">
        <f>IF($C132&lt;&gt;"M5","",Trendlines!E434)</f>
        <v>5200.18</v>
      </c>
      <c r="F132">
        <f>IF($C132&lt;&gt;"M5","",Trendlines!F434)</f>
        <v>5190.6499999999996</v>
      </c>
      <c r="G132">
        <f>IF($C132&lt;&gt;"M5","",Trendlines!G434)</f>
        <v>5200.9399999999996</v>
      </c>
      <c r="H132">
        <f>IF($C132&lt;&gt;"M5","",Trendlines!H434)</f>
        <v>5179.46</v>
      </c>
      <c r="I132">
        <f>IF($C132&lt;&gt;"M5","",Trendlines!I434)</f>
        <v>5180.58</v>
      </c>
      <c r="J132">
        <f>IF($C132&lt;&gt;"M5","",Trendlines!J434)</f>
        <v>5167.87</v>
      </c>
      <c r="K132">
        <v>96</v>
      </c>
      <c r="L132" s="25">
        <f t="shared" si="122"/>
        <v>5.6249999999996208E-3</v>
      </c>
      <c r="M132" s="25">
        <f t="shared" si="123"/>
        <v>-2.5937500000007201E-2</v>
      </c>
      <c r="N132" s="25">
        <f t="shared" si="124"/>
        <v>-1.750000000000303E-2</v>
      </c>
      <c r="O132" s="25">
        <f t="shared" si="125"/>
        <v>7.5625000000002274E-2</v>
      </c>
      <c r="P132" s="25">
        <f t="shared" si="126"/>
        <v>2.2083333333332195E-2</v>
      </c>
      <c r="Q132" s="25">
        <f t="shared" si="127"/>
        <v>3.875000000000265E-2</v>
      </c>
      <c r="S132">
        <f t="shared" si="128"/>
        <v>9.5300000000006548</v>
      </c>
      <c r="T132">
        <f t="shared" si="129"/>
        <v>0.75999999999930878</v>
      </c>
      <c r="U132">
        <f t="shared" si="130"/>
        <v>20.720000000000255</v>
      </c>
      <c r="V132">
        <f t="shared" si="131"/>
        <v>19.600000000000364</v>
      </c>
      <c r="W132">
        <f t="shared" si="132"/>
        <v>32.3100000000004</v>
      </c>
      <c r="X132">
        <f t="shared" si="133"/>
        <v>10.289999999999964</v>
      </c>
      <c r="Y132">
        <f t="shared" si="134"/>
        <v>11.1899999999996</v>
      </c>
      <c r="Z132">
        <f t="shared" si="135"/>
        <v>10.069999999999709</v>
      </c>
      <c r="AA132">
        <f t="shared" si="136"/>
        <v>22.779999999999745</v>
      </c>
      <c r="AB132">
        <f t="shared" si="137"/>
        <v>21.479999999999563</v>
      </c>
      <c r="AC132">
        <f t="shared" si="138"/>
        <v>20.359999999999673</v>
      </c>
      <c r="AD132">
        <f t="shared" si="139"/>
        <v>33.069999999999709</v>
      </c>
      <c r="AE132">
        <f t="shared" si="140"/>
        <v>1.1199999999998909</v>
      </c>
      <c r="AF132">
        <f t="shared" si="141"/>
        <v>11.590000000000146</v>
      </c>
      <c r="AG132">
        <f t="shared" si="142"/>
        <v>12.710000000000036</v>
      </c>
      <c r="AI132">
        <f t="shared" si="121"/>
        <v>10.032970297029694</v>
      </c>
      <c r="AJ132">
        <f t="shared" si="121"/>
        <v>0.65049504950493064</v>
      </c>
      <c r="AK132">
        <f t="shared" si="121"/>
        <v>19.593366336633647</v>
      </c>
      <c r="AL132">
        <f t="shared" si="121"/>
        <v>19.325940594059396</v>
      </c>
      <c r="AM132">
        <f t="shared" si="121"/>
        <v>31.777623762376237</v>
      </c>
      <c r="AN132">
        <f t="shared" si="121"/>
        <v>10.426237623762368</v>
      </c>
      <c r="AO132">
        <f t="shared" si="121"/>
        <v>9.5603960396039547</v>
      </c>
      <c r="AP132">
        <f t="shared" si="121"/>
        <v>9.2929702970297043</v>
      </c>
      <c r="AQ132">
        <f t="shared" si="121"/>
        <v>21.744653465346545</v>
      </c>
      <c r="AR132">
        <f t="shared" si="121"/>
        <v>19.986633663366323</v>
      </c>
      <c r="AS132">
        <f t="shared" si="121"/>
        <v>19.719207920792073</v>
      </c>
      <c r="AT132">
        <f t="shared" si="121"/>
        <v>32.170891089108913</v>
      </c>
      <c r="AU132">
        <f t="shared" si="121"/>
        <v>1.3636633663366384</v>
      </c>
      <c r="AV132">
        <f t="shared" si="121"/>
        <v>12.184257425742588</v>
      </c>
      <c r="AW132">
        <f t="shared" si="121"/>
        <v>12.451683168316839</v>
      </c>
      <c r="AY132">
        <f t="shared" si="94"/>
        <v>5</v>
      </c>
      <c r="AZ132">
        <f t="shared" si="95"/>
        <v>1</v>
      </c>
      <c r="BA132">
        <f t="shared" si="96"/>
        <v>10</v>
      </c>
      <c r="BB132">
        <f t="shared" si="97"/>
        <v>9</v>
      </c>
      <c r="BC132">
        <f t="shared" si="98"/>
        <v>14</v>
      </c>
      <c r="BD132">
        <f t="shared" si="99"/>
        <v>6</v>
      </c>
      <c r="BE132">
        <f t="shared" si="100"/>
        <v>4</v>
      </c>
      <c r="BF132">
        <f t="shared" si="101"/>
        <v>3</v>
      </c>
      <c r="BG132">
        <f t="shared" si="102"/>
        <v>13</v>
      </c>
      <c r="BH132">
        <f t="shared" si="103"/>
        <v>12</v>
      </c>
      <c r="BI132">
        <f t="shared" si="104"/>
        <v>11</v>
      </c>
      <c r="BJ132">
        <f t="shared" si="105"/>
        <v>15</v>
      </c>
      <c r="BK132">
        <f t="shared" si="106"/>
        <v>2</v>
      </c>
      <c r="BL132">
        <f t="shared" si="107"/>
        <v>7</v>
      </c>
      <c r="BM132">
        <f t="shared" si="108"/>
        <v>8</v>
      </c>
      <c r="BO132" t="str">
        <f t="shared" si="143"/>
        <v/>
      </c>
      <c r="BP132" t="str">
        <f t="shared" si="144"/>
        <v/>
      </c>
      <c r="BQ132">
        <f t="shared" si="145"/>
        <v>5200.18</v>
      </c>
      <c r="BR132">
        <f t="shared" si="146"/>
        <v>5200.9399999999996</v>
      </c>
      <c r="BS132" t="str">
        <f t="shared" si="147"/>
        <v/>
      </c>
      <c r="BT132" t="str">
        <f t="shared" si="148"/>
        <v/>
      </c>
      <c r="BU132" t="str">
        <f t="shared" si="149"/>
        <v/>
      </c>
      <c r="BV132" t="str">
        <f t="shared" si="150"/>
        <v/>
      </c>
      <c r="BW132" t="str">
        <f t="shared" si="151"/>
        <v/>
      </c>
      <c r="BX132" t="str">
        <f t="shared" si="152"/>
        <v/>
      </c>
      <c r="BY132" t="str">
        <f t="shared" si="153"/>
        <v/>
      </c>
      <c r="BZ132" t="str">
        <f t="shared" si="154"/>
        <v/>
      </c>
      <c r="CA132" t="str">
        <f t="shared" si="155"/>
        <v/>
      </c>
      <c r="CB132" t="str">
        <f t="shared" si="156"/>
        <v/>
      </c>
      <c r="CC132" t="str">
        <f t="shared" si="157"/>
        <v/>
      </c>
      <c r="CD132" t="str">
        <f t="shared" si="158"/>
        <v/>
      </c>
      <c r="CE132" t="str">
        <f t="shared" si="159"/>
        <v/>
      </c>
      <c r="CF132" t="str">
        <f t="shared" si="160"/>
        <v/>
      </c>
      <c r="CG132" t="str">
        <f t="shared" si="161"/>
        <v/>
      </c>
      <c r="CH132" t="str">
        <f t="shared" si="162"/>
        <v/>
      </c>
      <c r="CI132" t="str">
        <f t="shared" si="163"/>
        <v/>
      </c>
      <c r="CJ132" t="str">
        <f t="shared" si="164"/>
        <v/>
      </c>
      <c r="CK132" t="str">
        <f t="shared" si="165"/>
        <v/>
      </c>
      <c r="CL132" t="str">
        <f t="shared" si="166"/>
        <v/>
      </c>
      <c r="CM132">
        <f t="shared" si="167"/>
        <v>5179.46</v>
      </c>
      <c r="CN132">
        <f t="shared" si="168"/>
        <v>5180.58</v>
      </c>
      <c r="CO132" t="str">
        <f t="shared" si="169"/>
        <v/>
      </c>
      <c r="CP132" t="str">
        <f t="shared" si="170"/>
        <v/>
      </c>
      <c r="CQ132" t="str">
        <f t="shared" si="171"/>
        <v/>
      </c>
      <c r="CR132" t="str">
        <f t="shared" si="172"/>
        <v/>
      </c>
      <c r="CT132">
        <f t="shared" si="109"/>
        <v>5200.9399999999996</v>
      </c>
      <c r="CU132">
        <f t="shared" si="110"/>
        <v>5200.18</v>
      </c>
      <c r="CV132">
        <f t="shared" si="111"/>
        <v>5180.58</v>
      </c>
      <c r="CW132">
        <f t="shared" si="112"/>
        <v>5179.46</v>
      </c>
      <c r="CY132">
        <f t="shared" si="173"/>
        <v>-1.750000000000303E-2</v>
      </c>
      <c r="CZ132">
        <f t="shared" si="174"/>
        <v>5.6249999999996208E-3</v>
      </c>
      <c r="DA132">
        <f t="shared" si="175"/>
        <v>2.2083333333332195E-2</v>
      </c>
      <c r="DB132">
        <f t="shared" si="176"/>
        <v>7.5625000000002274E-2</v>
      </c>
      <c r="DD132">
        <f t="shared" si="20"/>
        <v>-1.0025738037602361</v>
      </c>
      <c r="DE132">
        <f t="shared" si="21"/>
        <v>0.32228536068633229</v>
      </c>
      <c r="DF132">
        <f t="shared" si="22"/>
        <v>1.2650761762283818</v>
      </c>
      <c r="DG132">
        <f t="shared" si="23"/>
        <v>4.3247612228804009</v>
      </c>
      <c r="DI132">
        <f t="shared" si="177"/>
        <v>1.9613185433761009</v>
      </c>
      <c r="DK132">
        <f t="shared" si="113"/>
        <v>1.9613185433761009</v>
      </c>
      <c r="DL132">
        <f t="shared" si="114"/>
        <v>-1.9613185433761009</v>
      </c>
      <c r="DN132" s="4" t="str">
        <f t="shared" si="178"/>
        <v/>
      </c>
      <c r="DO132" s="4" t="str">
        <f t="shared" si="179"/>
        <v/>
      </c>
      <c r="DP132" s="4" t="str">
        <f t="shared" si="180"/>
        <v/>
      </c>
      <c r="DQ132" s="4" t="str">
        <f t="shared" si="181"/>
        <v>Invalid Slope</v>
      </c>
      <c r="DS132" s="4">
        <f t="shared" si="182"/>
        <v>5200.9399999999996</v>
      </c>
      <c r="DT132" s="4">
        <f t="shared" si="183"/>
        <v>5200.18</v>
      </c>
      <c r="DU132" s="4">
        <f t="shared" si="184"/>
        <v>5180.58</v>
      </c>
      <c r="DV132" s="4" t="str">
        <f t="shared" si="185"/>
        <v/>
      </c>
      <c r="DX132">
        <f t="shared" si="119"/>
        <v>5200.9399999999996</v>
      </c>
      <c r="DY132">
        <f t="shared" si="120"/>
        <v>5180.58</v>
      </c>
      <c r="EA132" t="str">
        <f t="shared" si="186"/>
        <v>horiz_peak_line_3</v>
      </c>
      <c r="EB132" t="str">
        <f t="shared" si="187"/>
        <v>horiz_bottom_line_2</v>
      </c>
      <c r="ED132" t="str">
        <f t="shared" si="117"/>
        <v>peak_line_3</v>
      </c>
      <c r="EE132" t="str">
        <f t="shared" si="118"/>
        <v>bottom_line_2</v>
      </c>
    </row>
    <row r="133" spans="1:135" x14ac:dyDescent="0.55000000000000004">
      <c r="A133" s="24">
        <f>IF('Data Validation'!$K$2&lt;&gt;TRUE,"",'Data Validation'!A435)</f>
        <v>1772162100</v>
      </c>
      <c r="B133" s="24" t="str">
        <f>IF('Data Validation'!$K$2&lt;&gt;TRUE,"",'Data Validation'!C435)</f>
        <v>XAUUSD</v>
      </c>
      <c r="C133" s="24" t="str">
        <f>IF('Data Validation'!$K$2&lt;&gt;TRUE,"",'Data Validation'!E435)</f>
        <v>M5</v>
      </c>
      <c r="D133" s="24">
        <f>IF('Data Validation'!$K$2&lt;&gt;TRUE,"",'Data Validation'!G435)</f>
        <v>5183.78</v>
      </c>
      <c r="E133">
        <f>IF($C133&lt;&gt;"M5","",Trendlines!E435)</f>
        <v>5200.18</v>
      </c>
      <c r="F133">
        <f>IF($C133&lt;&gt;"M5","",Trendlines!F435)</f>
        <v>5190.62</v>
      </c>
      <c r="G133">
        <f>IF($C133&lt;&gt;"M5","",Trendlines!G435)</f>
        <v>5200.92</v>
      </c>
      <c r="H133">
        <f>IF($C133&lt;&gt;"M5","",Trendlines!H435)</f>
        <v>5179.54</v>
      </c>
      <c r="I133">
        <f>IF($C133&lt;&gt;"M5","",Trendlines!I435)</f>
        <v>5180.6099999999997</v>
      </c>
      <c r="J133">
        <f>IF($C133&lt;&gt;"M5","",Trendlines!J435)</f>
        <v>5167.91</v>
      </c>
      <c r="K133">
        <v>96</v>
      </c>
      <c r="L133" s="25">
        <f t="shared" si="122"/>
        <v>5.5208333333401543E-3</v>
      </c>
      <c r="M133" s="25">
        <f t="shared" si="123"/>
        <v>-2.5937499999997726E-2</v>
      </c>
      <c r="N133" s="25">
        <f t="shared" si="124"/>
        <v>-1.7604166666662497E-2</v>
      </c>
      <c r="O133" s="25">
        <f t="shared" si="125"/>
        <v>7.5625000000002274E-2</v>
      </c>
      <c r="P133" s="25">
        <f t="shared" si="126"/>
        <v>2.2187500000001137E-2</v>
      </c>
      <c r="Q133" s="25">
        <f t="shared" si="127"/>
        <v>3.875000000000265E-2</v>
      </c>
      <c r="S133">
        <f t="shared" si="128"/>
        <v>9.5600000000004002</v>
      </c>
      <c r="T133">
        <f t="shared" si="129"/>
        <v>0.73999999999978172</v>
      </c>
      <c r="U133">
        <f t="shared" si="130"/>
        <v>20.640000000000327</v>
      </c>
      <c r="V133">
        <f t="shared" si="131"/>
        <v>19.570000000000618</v>
      </c>
      <c r="W133">
        <f t="shared" si="132"/>
        <v>32.270000000000437</v>
      </c>
      <c r="X133">
        <f t="shared" si="133"/>
        <v>10.300000000000182</v>
      </c>
      <c r="Y133">
        <f t="shared" si="134"/>
        <v>11.079999999999927</v>
      </c>
      <c r="Z133">
        <f t="shared" si="135"/>
        <v>10.010000000000218</v>
      </c>
      <c r="AA133">
        <f t="shared" si="136"/>
        <v>22.710000000000036</v>
      </c>
      <c r="AB133">
        <f t="shared" si="137"/>
        <v>21.380000000000109</v>
      </c>
      <c r="AC133">
        <f t="shared" si="138"/>
        <v>20.3100000000004</v>
      </c>
      <c r="AD133">
        <f t="shared" si="139"/>
        <v>33.010000000000218</v>
      </c>
      <c r="AE133">
        <f t="shared" si="140"/>
        <v>1.069999999999709</v>
      </c>
      <c r="AF133">
        <f t="shared" si="141"/>
        <v>11.630000000000109</v>
      </c>
      <c r="AG133">
        <f t="shared" si="142"/>
        <v>12.699999999999818</v>
      </c>
      <c r="AI133">
        <f t="shared" si="121"/>
        <v>10.032970297029694</v>
      </c>
      <c r="AJ133">
        <f t="shared" si="121"/>
        <v>0.65049504950493064</v>
      </c>
      <c r="AK133">
        <f t="shared" si="121"/>
        <v>19.593366336633647</v>
      </c>
      <c r="AL133">
        <f t="shared" si="121"/>
        <v>19.325940594059396</v>
      </c>
      <c r="AM133">
        <f t="shared" si="121"/>
        <v>31.777623762376237</v>
      </c>
      <c r="AN133">
        <f t="shared" si="121"/>
        <v>10.426237623762368</v>
      </c>
      <c r="AO133">
        <f t="shared" si="121"/>
        <v>9.5603960396039547</v>
      </c>
      <c r="AP133">
        <f t="shared" si="121"/>
        <v>9.2929702970297043</v>
      </c>
      <c r="AQ133">
        <f t="shared" si="121"/>
        <v>21.744653465346545</v>
      </c>
      <c r="AR133">
        <f t="shared" si="121"/>
        <v>19.986633663366323</v>
      </c>
      <c r="AS133">
        <f t="shared" si="121"/>
        <v>19.719207920792073</v>
      </c>
      <c r="AT133">
        <f t="shared" si="121"/>
        <v>32.170891089108913</v>
      </c>
      <c r="AU133">
        <f t="shared" si="121"/>
        <v>1.3636633663366384</v>
      </c>
      <c r="AV133">
        <f t="shared" si="121"/>
        <v>12.184257425742588</v>
      </c>
      <c r="AW133">
        <f t="shared" si="121"/>
        <v>12.451683168316839</v>
      </c>
      <c r="AY133">
        <f t="shared" si="94"/>
        <v>5</v>
      </c>
      <c r="AZ133">
        <f t="shared" si="95"/>
        <v>1</v>
      </c>
      <c r="BA133">
        <f t="shared" si="96"/>
        <v>10</v>
      </c>
      <c r="BB133">
        <f t="shared" si="97"/>
        <v>9</v>
      </c>
      <c r="BC133">
        <f t="shared" si="98"/>
        <v>14</v>
      </c>
      <c r="BD133">
        <f t="shared" si="99"/>
        <v>6</v>
      </c>
      <c r="BE133">
        <f t="shared" si="100"/>
        <v>4</v>
      </c>
      <c r="BF133">
        <f t="shared" si="101"/>
        <v>3</v>
      </c>
      <c r="BG133">
        <f t="shared" si="102"/>
        <v>13</v>
      </c>
      <c r="BH133">
        <f t="shared" si="103"/>
        <v>12</v>
      </c>
      <c r="BI133">
        <f t="shared" si="104"/>
        <v>11</v>
      </c>
      <c r="BJ133">
        <f t="shared" si="105"/>
        <v>15</v>
      </c>
      <c r="BK133">
        <f t="shared" si="106"/>
        <v>2</v>
      </c>
      <c r="BL133">
        <f t="shared" si="107"/>
        <v>7</v>
      </c>
      <c r="BM133">
        <f t="shared" si="108"/>
        <v>8</v>
      </c>
      <c r="BO133" t="str">
        <f t="shared" si="143"/>
        <v/>
      </c>
      <c r="BP133" t="str">
        <f t="shared" si="144"/>
        <v/>
      </c>
      <c r="BQ133">
        <f t="shared" si="145"/>
        <v>5200.18</v>
      </c>
      <c r="BR133">
        <f t="shared" si="146"/>
        <v>5200.92</v>
      </c>
      <c r="BS133" t="str">
        <f t="shared" si="147"/>
        <v/>
      </c>
      <c r="BT133" t="str">
        <f t="shared" si="148"/>
        <v/>
      </c>
      <c r="BU133" t="str">
        <f t="shared" si="149"/>
        <v/>
      </c>
      <c r="BV133" t="str">
        <f t="shared" si="150"/>
        <v/>
      </c>
      <c r="BW133" t="str">
        <f t="shared" si="151"/>
        <v/>
      </c>
      <c r="BX133" t="str">
        <f t="shared" si="152"/>
        <v/>
      </c>
      <c r="BY133" t="str">
        <f t="shared" si="153"/>
        <v/>
      </c>
      <c r="BZ133" t="str">
        <f t="shared" si="154"/>
        <v/>
      </c>
      <c r="CA133" t="str">
        <f t="shared" si="155"/>
        <v/>
      </c>
      <c r="CB133" t="str">
        <f t="shared" si="156"/>
        <v/>
      </c>
      <c r="CC133" t="str">
        <f t="shared" si="157"/>
        <v/>
      </c>
      <c r="CD133" t="str">
        <f t="shared" si="158"/>
        <v/>
      </c>
      <c r="CE133" t="str">
        <f t="shared" si="159"/>
        <v/>
      </c>
      <c r="CF133" t="str">
        <f t="shared" si="160"/>
        <v/>
      </c>
      <c r="CG133" t="str">
        <f t="shared" si="161"/>
        <v/>
      </c>
      <c r="CH133" t="str">
        <f t="shared" si="162"/>
        <v/>
      </c>
      <c r="CI133" t="str">
        <f t="shared" si="163"/>
        <v/>
      </c>
      <c r="CJ133" t="str">
        <f t="shared" si="164"/>
        <v/>
      </c>
      <c r="CK133" t="str">
        <f t="shared" si="165"/>
        <v/>
      </c>
      <c r="CL133" t="str">
        <f t="shared" si="166"/>
        <v/>
      </c>
      <c r="CM133">
        <f t="shared" si="167"/>
        <v>5179.54</v>
      </c>
      <c r="CN133">
        <f t="shared" si="168"/>
        <v>5180.6099999999997</v>
      </c>
      <c r="CO133" t="str">
        <f t="shared" si="169"/>
        <v/>
      </c>
      <c r="CP133" t="str">
        <f t="shared" si="170"/>
        <v/>
      </c>
      <c r="CQ133" t="str">
        <f t="shared" si="171"/>
        <v/>
      </c>
      <c r="CR133" t="str">
        <f t="shared" si="172"/>
        <v/>
      </c>
      <c r="CT133">
        <f t="shared" si="109"/>
        <v>5200.92</v>
      </c>
      <c r="CU133">
        <f t="shared" si="110"/>
        <v>5200.18</v>
      </c>
      <c r="CV133">
        <f t="shared" si="111"/>
        <v>5180.6099999999997</v>
      </c>
      <c r="CW133">
        <f t="shared" si="112"/>
        <v>5179.54</v>
      </c>
      <c r="CY133">
        <f t="shared" si="173"/>
        <v>-1.7604166666662497E-2</v>
      </c>
      <c r="CZ133">
        <f t="shared" si="174"/>
        <v>5.5208333333401543E-3</v>
      </c>
      <c r="DA133">
        <f t="shared" si="175"/>
        <v>2.2187500000001137E-2</v>
      </c>
      <c r="DB133">
        <f t="shared" si="176"/>
        <v>7.5625000000002274E-2</v>
      </c>
      <c r="DD133">
        <f t="shared" si="20"/>
        <v>-1.0085402759956923</v>
      </c>
      <c r="DE133">
        <f t="shared" si="21"/>
        <v>0.31631723568064124</v>
      </c>
      <c r="DF133">
        <f t="shared" si="22"/>
        <v>1.2710415636883856</v>
      </c>
      <c r="DG133">
        <f t="shared" si="23"/>
        <v>4.3247612228804009</v>
      </c>
      <c r="DI133">
        <f t="shared" si="177"/>
        <v>1.9637364125233334</v>
      </c>
      <c r="DK133">
        <f t="shared" si="113"/>
        <v>1.9637364125233334</v>
      </c>
      <c r="DL133">
        <f t="shared" si="114"/>
        <v>-1.9637364125233334</v>
      </c>
      <c r="DN133" s="4" t="str">
        <f t="shared" si="178"/>
        <v/>
      </c>
      <c r="DO133" s="4" t="str">
        <f t="shared" si="179"/>
        <v/>
      </c>
      <c r="DP133" s="4" t="str">
        <f t="shared" si="180"/>
        <v/>
      </c>
      <c r="DQ133" s="4" t="str">
        <f t="shared" si="181"/>
        <v>Invalid Slope</v>
      </c>
      <c r="DS133" s="4">
        <f t="shared" si="182"/>
        <v>5200.92</v>
      </c>
      <c r="DT133" s="4">
        <f t="shared" si="183"/>
        <v>5200.18</v>
      </c>
      <c r="DU133" s="4">
        <f t="shared" si="184"/>
        <v>5180.6099999999997</v>
      </c>
      <c r="DV133" s="4" t="str">
        <f t="shared" si="185"/>
        <v/>
      </c>
      <c r="DX133">
        <f t="shared" si="119"/>
        <v>5200.92</v>
      </c>
      <c r="DY133">
        <f t="shared" si="120"/>
        <v>5180.6099999999997</v>
      </c>
      <c r="EA133" t="str">
        <f t="shared" si="186"/>
        <v>horiz_peak_line_3</v>
      </c>
      <c r="EB133" t="str">
        <f t="shared" si="187"/>
        <v>horiz_bottom_line_2</v>
      </c>
      <c r="ED133" t="str">
        <f t="shared" si="117"/>
        <v>peak_line_3</v>
      </c>
      <c r="EE133" t="str">
        <f t="shared" si="118"/>
        <v>bottom_line_2</v>
      </c>
    </row>
    <row r="134" spans="1:135" x14ac:dyDescent="0.55000000000000004">
      <c r="A134" s="24">
        <f>IF('Data Validation'!$K$2&lt;&gt;TRUE,"",'Data Validation'!A436)</f>
        <v>1772162400</v>
      </c>
      <c r="B134" s="24" t="str">
        <f>IF('Data Validation'!$K$2&lt;&gt;TRUE,"",'Data Validation'!C436)</f>
        <v>XAUUSD</v>
      </c>
      <c r="C134" s="24" t="str">
        <f>IF('Data Validation'!$K$2&lt;&gt;TRUE,"",'Data Validation'!E436)</f>
        <v>M5</v>
      </c>
      <c r="D134" s="24">
        <f>IF('Data Validation'!$K$2&lt;&gt;TRUE,"",'Data Validation'!G436)</f>
        <v>5185.07</v>
      </c>
      <c r="E134">
        <f>IF($C134&lt;&gt;"M5","",Trendlines!E436)</f>
        <v>5200.1899999999996</v>
      </c>
      <c r="F134">
        <f>IF($C134&lt;&gt;"M5","",Trendlines!F436)</f>
        <v>5190.6000000000004</v>
      </c>
      <c r="G134">
        <f>IF($C134&lt;&gt;"M5","",Trendlines!G436)</f>
        <v>5200.8999999999996</v>
      </c>
      <c r="H134">
        <f>IF($C134&lt;&gt;"M5","",Trendlines!H436)</f>
        <v>5179.6099999999997</v>
      </c>
      <c r="I134">
        <f>IF($C134&lt;&gt;"M5","",Trendlines!I436)</f>
        <v>5180.63</v>
      </c>
      <c r="J134">
        <f>IF($C134&lt;&gt;"M5","",Trendlines!J436)</f>
        <v>5167.95</v>
      </c>
      <c r="K134">
        <v>96</v>
      </c>
      <c r="L134" s="25">
        <f t="shared" si="122"/>
        <v>5.6249999999996208E-3</v>
      </c>
      <c r="M134" s="25">
        <f t="shared" si="123"/>
        <v>-2.5937499999997726E-2</v>
      </c>
      <c r="N134" s="25">
        <f t="shared" si="124"/>
        <v>-1.7604166666671972E-2</v>
      </c>
      <c r="O134" s="25">
        <f t="shared" si="125"/>
        <v>7.5624999999992795E-2</v>
      </c>
      <c r="P134" s="25">
        <f t="shared" si="126"/>
        <v>2.2187500000001137E-2</v>
      </c>
      <c r="Q134" s="25">
        <f t="shared" si="127"/>
        <v>3.875000000000265E-2</v>
      </c>
      <c r="S134">
        <f t="shared" si="128"/>
        <v>9.589999999999236</v>
      </c>
      <c r="T134">
        <f t="shared" si="129"/>
        <v>0.71000000000003638</v>
      </c>
      <c r="U134">
        <f t="shared" si="130"/>
        <v>20.579999999999927</v>
      </c>
      <c r="V134">
        <f t="shared" si="131"/>
        <v>19.559999999999491</v>
      </c>
      <c r="W134">
        <f t="shared" si="132"/>
        <v>32.239999999999782</v>
      </c>
      <c r="X134">
        <f t="shared" si="133"/>
        <v>10.299999999999272</v>
      </c>
      <c r="Y134">
        <f t="shared" si="134"/>
        <v>10.990000000000691</v>
      </c>
      <c r="Z134">
        <f t="shared" si="135"/>
        <v>9.9700000000002547</v>
      </c>
      <c r="AA134">
        <f t="shared" si="136"/>
        <v>22.650000000000546</v>
      </c>
      <c r="AB134">
        <f t="shared" si="137"/>
        <v>21.289999999999964</v>
      </c>
      <c r="AC134">
        <f t="shared" si="138"/>
        <v>20.269999999999527</v>
      </c>
      <c r="AD134">
        <f t="shared" si="139"/>
        <v>32.949999999999818</v>
      </c>
      <c r="AE134">
        <f t="shared" si="140"/>
        <v>1.0200000000004366</v>
      </c>
      <c r="AF134">
        <f t="shared" si="141"/>
        <v>11.659999999999854</v>
      </c>
      <c r="AG134">
        <f t="shared" si="142"/>
        <v>12.680000000000291</v>
      </c>
      <c r="AI134">
        <f t="shared" si="121"/>
        <v>10.032970297029694</v>
      </c>
      <c r="AJ134">
        <f t="shared" si="121"/>
        <v>0.65049504950493064</v>
      </c>
      <c r="AK134">
        <f t="shared" si="121"/>
        <v>19.593366336633647</v>
      </c>
      <c r="AL134">
        <f t="shared" si="121"/>
        <v>19.325940594059396</v>
      </c>
      <c r="AM134">
        <f t="shared" si="121"/>
        <v>31.777623762376237</v>
      </c>
      <c r="AN134">
        <f t="shared" si="121"/>
        <v>10.426237623762368</v>
      </c>
      <c r="AO134">
        <f t="shared" si="121"/>
        <v>9.5603960396039547</v>
      </c>
      <c r="AP134">
        <f t="shared" si="121"/>
        <v>9.2929702970297043</v>
      </c>
      <c r="AQ134">
        <f t="shared" si="121"/>
        <v>21.744653465346545</v>
      </c>
      <c r="AR134">
        <f t="shared" si="121"/>
        <v>19.986633663366323</v>
      </c>
      <c r="AS134">
        <f t="shared" si="121"/>
        <v>19.719207920792073</v>
      </c>
      <c r="AT134">
        <f t="shared" si="121"/>
        <v>32.170891089108913</v>
      </c>
      <c r="AU134">
        <f t="shared" si="121"/>
        <v>1.3636633663366384</v>
      </c>
      <c r="AV134">
        <f t="shared" si="121"/>
        <v>12.184257425742588</v>
      </c>
      <c r="AW134">
        <f t="shared" si="121"/>
        <v>12.451683168316839</v>
      </c>
      <c r="AY134">
        <f t="shared" si="94"/>
        <v>5</v>
      </c>
      <c r="AZ134">
        <f t="shared" si="95"/>
        <v>1</v>
      </c>
      <c r="BA134">
        <f t="shared" si="96"/>
        <v>10</v>
      </c>
      <c r="BB134">
        <f t="shared" si="97"/>
        <v>9</v>
      </c>
      <c r="BC134">
        <f t="shared" si="98"/>
        <v>14</v>
      </c>
      <c r="BD134">
        <f t="shared" si="99"/>
        <v>6</v>
      </c>
      <c r="BE134">
        <f t="shared" si="100"/>
        <v>4</v>
      </c>
      <c r="BF134">
        <f t="shared" si="101"/>
        <v>3</v>
      </c>
      <c r="BG134">
        <f t="shared" si="102"/>
        <v>13</v>
      </c>
      <c r="BH134">
        <f t="shared" si="103"/>
        <v>12</v>
      </c>
      <c r="BI134">
        <f t="shared" si="104"/>
        <v>11</v>
      </c>
      <c r="BJ134">
        <f t="shared" si="105"/>
        <v>15</v>
      </c>
      <c r="BK134">
        <f t="shared" si="106"/>
        <v>2</v>
      </c>
      <c r="BL134">
        <f t="shared" si="107"/>
        <v>7</v>
      </c>
      <c r="BM134">
        <f t="shared" si="108"/>
        <v>8</v>
      </c>
      <c r="BO134" t="str">
        <f t="shared" si="143"/>
        <v/>
      </c>
      <c r="BP134" t="str">
        <f t="shared" si="144"/>
        <v/>
      </c>
      <c r="BQ134">
        <f t="shared" si="145"/>
        <v>5200.1899999999996</v>
      </c>
      <c r="BR134">
        <f t="shared" si="146"/>
        <v>5200.8999999999996</v>
      </c>
      <c r="BS134" t="str">
        <f t="shared" si="147"/>
        <v/>
      </c>
      <c r="BT134" t="str">
        <f t="shared" si="148"/>
        <v/>
      </c>
      <c r="BU134" t="str">
        <f t="shared" si="149"/>
        <v/>
      </c>
      <c r="BV134" t="str">
        <f t="shared" si="150"/>
        <v/>
      </c>
      <c r="BW134" t="str">
        <f t="shared" si="151"/>
        <v/>
      </c>
      <c r="BX134" t="str">
        <f t="shared" si="152"/>
        <v/>
      </c>
      <c r="BY134" t="str">
        <f t="shared" si="153"/>
        <v/>
      </c>
      <c r="BZ134" t="str">
        <f t="shared" si="154"/>
        <v/>
      </c>
      <c r="CA134" t="str">
        <f t="shared" si="155"/>
        <v/>
      </c>
      <c r="CB134" t="str">
        <f t="shared" si="156"/>
        <v/>
      </c>
      <c r="CC134" t="str">
        <f t="shared" si="157"/>
        <v/>
      </c>
      <c r="CD134" t="str">
        <f t="shared" si="158"/>
        <v/>
      </c>
      <c r="CE134" t="str">
        <f t="shared" si="159"/>
        <v/>
      </c>
      <c r="CF134" t="str">
        <f t="shared" si="160"/>
        <v/>
      </c>
      <c r="CG134" t="str">
        <f t="shared" si="161"/>
        <v/>
      </c>
      <c r="CH134" t="str">
        <f t="shared" si="162"/>
        <v/>
      </c>
      <c r="CI134" t="str">
        <f t="shared" si="163"/>
        <v/>
      </c>
      <c r="CJ134" t="str">
        <f t="shared" si="164"/>
        <v/>
      </c>
      <c r="CK134" t="str">
        <f t="shared" si="165"/>
        <v/>
      </c>
      <c r="CL134" t="str">
        <f t="shared" si="166"/>
        <v/>
      </c>
      <c r="CM134">
        <f t="shared" si="167"/>
        <v>5179.6099999999997</v>
      </c>
      <c r="CN134">
        <f t="shared" si="168"/>
        <v>5180.63</v>
      </c>
      <c r="CO134" t="str">
        <f t="shared" si="169"/>
        <v/>
      </c>
      <c r="CP134" t="str">
        <f t="shared" si="170"/>
        <v/>
      </c>
      <c r="CQ134" t="str">
        <f t="shared" si="171"/>
        <v/>
      </c>
      <c r="CR134" t="str">
        <f t="shared" si="172"/>
        <v/>
      </c>
      <c r="CT134">
        <f t="shared" si="109"/>
        <v>5200.8999999999996</v>
      </c>
      <c r="CU134">
        <f t="shared" si="110"/>
        <v>5200.1899999999996</v>
      </c>
      <c r="CV134">
        <f t="shared" si="111"/>
        <v>5180.63</v>
      </c>
      <c r="CW134">
        <f t="shared" si="112"/>
        <v>5179.6099999999997</v>
      </c>
      <c r="CY134">
        <f t="shared" si="173"/>
        <v>-1.7604166666671972E-2</v>
      </c>
      <c r="CZ134">
        <f t="shared" si="174"/>
        <v>5.6249999999996208E-3</v>
      </c>
      <c r="DA134">
        <f t="shared" si="175"/>
        <v>2.2187500000001137E-2</v>
      </c>
      <c r="DB134">
        <f t="shared" si="176"/>
        <v>7.5624999999992795E-2</v>
      </c>
      <c r="DD134">
        <f t="shared" si="20"/>
        <v>-1.0085402759962352</v>
      </c>
      <c r="DE134">
        <f t="shared" si="21"/>
        <v>0.32228536068633229</v>
      </c>
      <c r="DF134">
        <f t="shared" si="22"/>
        <v>1.2710415636883856</v>
      </c>
      <c r="DG134">
        <f t="shared" si="23"/>
        <v>4.3247612228798609</v>
      </c>
      <c r="DI134">
        <f t="shared" si="177"/>
        <v>1.9630469020456232</v>
      </c>
      <c r="DK134">
        <f t="shared" si="113"/>
        <v>1.9630469020456232</v>
      </c>
      <c r="DL134">
        <f t="shared" si="114"/>
        <v>-1.9630469020456232</v>
      </c>
      <c r="DN134" s="4" t="str">
        <f t="shared" si="178"/>
        <v/>
      </c>
      <c r="DO134" s="4" t="str">
        <f t="shared" si="179"/>
        <v/>
      </c>
      <c r="DP134" s="4" t="str">
        <f t="shared" si="180"/>
        <v/>
      </c>
      <c r="DQ134" s="4" t="str">
        <f t="shared" si="181"/>
        <v>Invalid Slope</v>
      </c>
      <c r="DS134" s="4">
        <f t="shared" si="182"/>
        <v>5200.8999999999996</v>
      </c>
      <c r="DT134" s="4">
        <f t="shared" si="183"/>
        <v>5200.1899999999996</v>
      </c>
      <c r="DU134" s="4">
        <f t="shared" si="184"/>
        <v>5180.63</v>
      </c>
      <c r="DV134" s="4" t="str">
        <f t="shared" si="185"/>
        <v/>
      </c>
      <c r="DX134">
        <f t="shared" si="119"/>
        <v>5200.8999999999996</v>
      </c>
      <c r="DY134">
        <f t="shared" si="120"/>
        <v>5180.63</v>
      </c>
      <c r="EA134" t="str">
        <f t="shared" si="186"/>
        <v>horiz_peak_line_3</v>
      </c>
      <c r="EB134" t="str">
        <f t="shared" si="187"/>
        <v>horiz_bottom_line_2</v>
      </c>
      <c r="ED134" t="str">
        <f t="shared" si="117"/>
        <v>peak_line_3</v>
      </c>
      <c r="EE134" t="str">
        <f t="shared" si="118"/>
        <v>bottom_line_2</v>
      </c>
    </row>
    <row r="135" spans="1:135" x14ac:dyDescent="0.55000000000000004">
      <c r="A135" s="24">
        <f>IF('Data Validation'!$K$2&lt;&gt;TRUE,"",'Data Validation'!A437)</f>
        <v>1772162700</v>
      </c>
      <c r="B135" s="24" t="str">
        <f>IF('Data Validation'!$K$2&lt;&gt;TRUE,"",'Data Validation'!C437)</f>
        <v>XAUUSD</v>
      </c>
      <c r="C135" s="24" t="str">
        <f>IF('Data Validation'!$K$2&lt;&gt;TRUE,"",'Data Validation'!E437)</f>
        <v>M5</v>
      </c>
      <c r="D135" s="24">
        <f>IF('Data Validation'!$K$2&lt;&gt;TRUE,"",'Data Validation'!G437)</f>
        <v>5186.8900000000003</v>
      </c>
      <c r="E135">
        <f>IF($C135&lt;&gt;"M5","",Trendlines!E437)</f>
        <v>5200.1899999999996</v>
      </c>
      <c r="F135">
        <f>IF($C135&lt;&gt;"M5","",Trendlines!F437)</f>
        <v>5190.57</v>
      </c>
      <c r="G135">
        <f>IF($C135&lt;&gt;"M5","",Trendlines!G437)</f>
        <v>5200.8900000000003</v>
      </c>
      <c r="H135">
        <f>IF($C135&lt;&gt;"M5","",Trendlines!H437)</f>
        <v>5179.6899999999996</v>
      </c>
      <c r="I135">
        <f>IF($C135&lt;&gt;"M5","",Trendlines!I437)</f>
        <v>5180.6499999999996</v>
      </c>
      <c r="J135">
        <f>IF($C135&lt;&gt;"M5","",Trendlines!J437)</f>
        <v>5167.9799999999996</v>
      </c>
      <c r="K135">
        <v>96</v>
      </c>
      <c r="L135" s="25">
        <f t="shared" si="122"/>
        <v>5.5208333333306809E-3</v>
      </c>
      <c r="M135" s="25">
        <f t="shared" si="123"/>
        <v>-2.5937500000007201E-2</v>
      </c>
      <c r="N135" s="25">
        <f t="shared" si="124"/>
        <v>-1.7499999999993559E-2</v>
      </c>
      <c r="O135" s="25">
        <f t="shared" si="125"/>
        <v>7.5624999999992795E-2</v>
      </c>
      <c r="P135" s="25">
        <f t="shared" si="126"/>
        <v>2.2083333333332195E-2</v>
      </c>
      <c r="Q135" s="25">
        <f t="shared" si="127"/>
        <v>3.8645833333324241E-2</v>
      </c>
      <c r="S135">
        <f t="shared" si="128"/>
        <v>9.6199999999998909</v>
      </c>
      <c r="T135">
        <f t="shared" si="129"/>
        <v>0.7000000000007276</v>
      </c>
      <c r="U135">
        <f t="shared" si="130"/>
        <v>20.5</v>
      </c>
      <c r="V135">
        <f t="shared" si="131"/>
        <v>19.539999999999964</v>
      </c>
      <c r="W135">
        <f t="shared" si="132"/>
        <v>32.210000000000036</v>
      </c>
      <c r="X135">
        <f t="shared" si="133"/>
        <v>10.320000000000618</v>
      </c>
      <c r="Y135">
        <f t="shared" si="134"/>
        <v>10.880000000000109</v>
      </c>
      <c r="Z135">
        <f t="shared" si="135"/>
        <v>9.9200000000000728</v>
      </c>
      <c r="AA135">
        <f t="shared" si="136"/>
        <v>22.590000000000146</v>
      </c>
      <c r="AB135">
        <f t="shared" si="137"/>
        <v>21.200000000000728</v>
      </c>
      <c r="AC135">
        <f t="shared" si="138"/>
        <v>20.240000000000691</v>
      </c>
      <c r="AD135">
        <f t="shared" si="139"/>
        <v>32.910000000000764</v>
      </c>
      <c r="AE135">
        <f t="shared" si="140"/>
        <v>0.96000000000003638</v>
      </c>
      <c r="AF135">
        <f t="shared" si="141"/>
        <v>11.710000000000036</v>
      </c>
      <c r="AG135">
        <f t="shared" si="142"/>
        <v>12.670000000000073</v>
      </c>
      <c r="AI135">
        <f t="shared" si="121"/>
        <v>10.032970297029694</v>
      </c>
      <c r="AJ135">
        <f t="shared" si="121"/>
        <v>0.65049504950493064</v>
      </c>
      <c r="AK135">
        <f t="shared" si="121"/>
        <v>19.593366336633647</v>
      </c>
      <c r="AL135">
        <f t="shared" si="121"/>
        <v>19.325940594059396</v>
      </c>
      <c r="AM135">
        <f t="shared" si="121"/>
        <v>31.777623762376237</v>
      </c>
      <c r="AN135">
        <f t="shared" si="121"/>
        <v>10.426237623762368</v>
      </c>
      <c r="AO135">
        <f t="shared" si="121"/>
        <v>9.5603960396039547</v>
      </c>
      <c r="AP135">
        <f t="shared" si="121"/>
        <v>9.2929702970297043</v>
      </c>
      <c r="AQ135">
        <f t="shared" si="121"/>
        <v>21.744653465346545</v>
      </c>
      <c r="AR135">
        <f t="shared" si="121"/>
        <v>19.986633663366323</v>
      </c>
      <c r="AS135">
        <f t="shared" si="121"/>
        <v>19.719207920792073</v>
      </c>
      <c r="AT135">
        <f t="shared" si="121"/>
        <v>32.170891089108913</v>
      </c>
      <c r="AU135">
        <f t="shared" si="121"/>
        <v>1.3636633663366384</v>
      </c>
      <c r="AV135">
        <f t="shared" si="121"/>
        <v>12.184257425742588</v>
      </c>
      <c r="AW135">
        <f t="shared" si="121"/>
        <v>12.451683168316839</v>
      </c>
      <c r="AY135">
        <f t="shared" si="94"/>
        <v>5</v>
      </c>
      <c r="AZ135">
        <f t="shared" si="95"/>
        <v>1</v>
      </c>
      <c r="BA135">
        <f t="shared" si="96"/>
        <v>10</v>
      </c>
      <c r="BB135">
        <f t="shared" si="97"/>
        <v>9</v>
      </c>
      <c r="BC135">
        <f t="shared" si="98"/>
        <v>14</v>
      </c>
      <c r="BD135">
        <f t="shared" si="99"/>
        <v>6</v>
      </c>
      <c r="BE135">
        <f t="shared" si="100"/>
        <v>4</v>
      </c>
      <c r="BF135">
        <f t="shared" si="101"/>
        <v>3</v>
      </c>
      <c r="BG135">
        <f t="shared" si="102"/>
        <v>13</v>
      </c>
      <c r="BH135">
        <f t="shared" si="103"/>
        <v>12</v>
      </c>
      <c r="BI135">
        <f t="shared" si="104"/>
        <v>11</v>
      </c>
      <c r="BJ135">
        <f t="shared" si="105"/>
        <v>15</v>
      </c>
      <c r="BK135">
        <f t="shared" si="106"/>
        <v>2</v>
      </c>
      <c r="BL135">
        <f t="shared" si="107"/>
        <v>7</v>
      </c>
      <c r="BM135">
        <f t="shared" si="108"/>
        <v>8</v>
      </c>
      <c r="BO135" t="str">
        <f t="shared" si="143"/>
        <v/>
      </c>
      <c r="BP135" t="str">
        <f t="shared" si="144"/>
        <v/>
      </c>
      <c r="BQ135">
        <f t="shared" si="145"/>
        <v>5200.1899999999996</v>
      </c>
      <c r="BR135">
        <f t="shared" si="146"/>
        <v>5200.8900000000003</v>
      </c>
      <c r="BS135" t="str">
        <f t="shared" si="147"/>
        <v/>
      </c>
      <c r="BT135" t="str">
        <f t="shared" si="148"/>
        <v/>
      </c>
      <c r="BU135" t="str">
        <f t="shared" si="149"/>
        <v/>
      </c>
      <c r="BV135" t="str">
        <f t="shared" si="150"/>
        <v/>
      </c>
      <c r="BW135" t="str">
        <f t="shared" si="151"/>
        <v/>
      </c>
      <c r="BX135" t="str">
        <f t="shared" si="152"/>
        <v/>
      </c>
      <c r="BY135" t="str">
        <f t="shared" si="153"/>
        <v/>
      </c>
      <c r="BZ135" t="str">
        <f t="shared" si="154"/>
        <v/>
      </c>
      <c r="CA135" t="str">
        <f t="shared" si="155"/>
        <v/>
      </c>
      <c r="CB135" t="str">
        <f t="shared" si="156"/>
        <v/>
      </c>
      <c r="CC135" t="str">
        <f t="shared" si="157"/>
        <v/>
      </c>
      <c r="CD135" t="str">
        <f t="shared" si="158"/>
        <v/>
      </c>
      <c r="CE135" t="str">
        <f t="shared" si="159"/>
        <v/>
      </c>
      <c r="CF135" t="str">
        <f t="shared" si="160"/>
        <v/>
      </c>
      <c r="CG135" t="str">
        <f t="shared" si="161"/>
        <v/>
      </c>
      <c r="CH135" t="str">
        <f t="shared" si="162"/>
        <v/>
      </c>
      <c r="CI135" t="str">
        <f t="shared" si="163"/>
        <v/>
      </c>
      <c r="CJ135" t="str">
        <f t="shared" si="164"/>
        <v/>
      </c>
      <c r="CK135" t="str">
        <f t="shared" si="165"/>
        <v/>
      </c>
      <c r="CL135" t="str">
        <f t="shared" si="166"/>
        <v/>
      </c>
      <c r="CM135">
        <f t="shared" si="167"/>
        <v>5179.6899999999996</v>
      </c>
      <c r="CN135">
        <f t="shared" si="168"/>
        <v>5180.6499999999996</v>
      </c>
      <c r="CO135" t="str">
        <f t="shared" si="169"/>
        <v/>
      </c>
      <c r="CP135" t="str">
        <f t="shared" si="170"/>
        <v/>
      </c>
      <c r="CQ135" t="str">
        <f t="shared" si="171"/>
        <v/>
      </c>
      <c r="CR135" t="str">
        <f t="shared" si="172"/>
        <v/>
      </c>
      <c r="CT135">
        <f t="shared" si="109"/>
        <v>5200.8900000000003</v>
      </c>
      <c r="CU135">
        <f t="shared" si="110"/>
        <v>5200.1899999999996</v>
      </c>
      <c r="CV135">
        <f t="shared" si="111"/>
        <v>5180.6499999999996</v>
      </c>
      <c r="CW135">
        <f t="shared" si="112"/>
        <v>5179.6899999999996</v>
      </c>
      <c r="CY135">
        <f t="shared" si="173"/>
        <v>-1.7499999999993559E-2</v>
      </c>
      <c r="CZ135">
        <f t="shared" si="174"/>
        <v>5.5208333333306809E-3</v>
      </c>
      <c r="DA135">
        <f t="shared" si="175"/>
        <v>2.2083333333332195E-2</v>
      </c>
      <c r="DB135">
        <f t="shared" si="176"/>
        <v>7.5624999999992795E-2</v>
      </c>
      <c r="DD135">
        <f t="shared" si="20"/>
        <v>-1.0025738037596934</v>
      </c>
      <c r="DE135">
        <f t="shared" si="21"/>
        <v>0.31631723568009845</v>
      </c>
      <c r="DF135">
        <f t="shared" si="22"/>
        <v>1.2650761762283818</v>
      </c>
      <c r="DG135">
        <f t="shared" si="23"/>
        <v>4.3247612228798609</v>
      </c>
      <c r="DI135">
        <f t="shared" si="177"/>
        <v>1.9620086614584242</v>
      </c>
      <c r="DK135">
        <f t="shared" si="113"/>
        <v>1.9620086614584242</v>
      </c>
      <c r="DL135">
        <f t="shared" si="114"/>
        <v>-1.9620086614584242</v>
      </c>
      <c r="DN135" s="4" t="str">
        <f t="shared" si="178"/>
        <v/>
      </c>
      <c r="DO135" s="4" t="str">
        <f t="shared" si="179"/>
        <v/>
      </c>
      <c r="DP135" s="4" t="str">
        <f t="shared" si="180"/>
        <v/>
      </c>
      <c r="DQ135" s="4" t="str">
        <f t="shared" si="181"/>
        <v>Invalid Slope</v>
      </c>
      <c r="DS135" s="4">
        <f t="shared" si="182"/>
        <v>5200.8900000000003</v>
      </c>
      <c r="DT135" s="4">
        <f t="shared" si="183"/>
        <v>5200.1899999999996</v>
      </c>
      <c r="DU135" s="4">
        <f t="shared" si="184"/>
        <v>5180.6499999999996</v>
      </c>
      <c r="DV135" s="4" t="str">
        <f t="shared" si="185"/>
        <v/>
      </c>
      <c r="DX135">
        <f t="shared" si="119"/>
        <v>5200.8900000000003</v>
      </c>
      <c r="DY135">
        <f t="shared" si="120"/>
        <v>5180.6499999999996</v>
      </c>
      <c r="EA135" t="str">
        <f t="shared" si="186"/>
        <v>horiz_peak_line_3</v>
      </c>
      <c r="EB135" t="str">
        <f t="shared" si="187"/>
        <v>horiz_bottom_line_2</v>
      </c>
      <c r="ED135" t="str">
        <f t="shared" si="117"/>
        <v>peak_line_3</v>
      </c>
      <c r="EE135" t="str">
        <f t="shared" si="118"/>
        <v>bottom_line_2</v>
      </c>
    </row>
    <row r="136" spans="1:135" x14ac:dyDescent="0.55000000000000004">
      <c r="A136" s="24">
        <f>IF('Data Validation'!$K$2&lt;&gt;TRUE,"",'Data Validation'!A438)</f>
        <v>1772163000</v>
      </c>
      <c r="B136" s="24" t="str">
        <f>IF('Data Validation'!$K$2&lt;&gt;TRUE,"",'Data Validation'!C438)</f>
        <v>XAUUSD</v>
      </c>
      <c r="C136" s="24" t="str">
        <f>IF('Data Validation'!$K$2&lt;&gt;TRUE,"",'Data Validation'!E438)</f>
        <v>M5</v>
      </c>
      <c r="D136" s="24">
        <f>IF('Data Validation'!$K$2&lt;&gt;TRUE,"",'Data Validation'!G438)</f>
        <v>5187.76</v>
      </c>
      <c r="E136">
        <f>IF($C136&lt;&gt;"M5","",Trendlines!E438)</f>
        <v>5200.2</v>
      </c>
      <c r="F136">
        <f>IF($C136&lt;&gt;"M5","",Trendlines!F438)</f>
        <v>5190.54</v>
      </c>
      <c r="G136">
        <f>IF($C136&lt;&gt;"M5","",Trendlines!G438)</f>
        <v>5200.87</v>
      </c>
      <c r="H136">
        <f>IF($C136&lt;&gt;"M5","",Trendlines!H438)</f>
        <v>5179.76</v>
      </c>
      <c r="I136">
        <f>IF($C136&lt;&gt;"M5","",Trendlines!I438)</f>
        <v>5180.67</v>
      </c>
      <c r="J136">
        <f>IF($C136&lt;&gt;"M5","",Trendlines!J438)</f>
        <v>5168.0200000000004</v>
      </c>
      <c r="K136">
        <v>96</v>
      </c>
      <c r="L136" s="25">
        <f t="shared" si="122"/>
        <v>5.6249999999996208E-3</v>
      </c>
      <c r="M136" s="25">
        <f t="shared" si="123"/>
        <v>-2.6041666666666668E-2</v>
      </c>
      <c r="N136" s="25">
        <f t="shared" si="124"/>
        <v>-1.750000000000303E-2</v>
      </c>
      <c r="O136" s="25">
        <f t="shared" si="125"/>
        <v>7.5625000000002274E-2</v>
      </c>
      <c r="P136" s="25">
        <f t="shared" si="126"/>
        <v>2.2083333333332195E-2</v>
      </c>
      <c r="Q136" s="25">
        <f t="shared" si="127"/>
        <v>3.8645833333333712E-2</v>
      </c>
      <c r="S136">
        <f t="shared" si="128"/>
        <v>9.6599999999998545</v>
      </c>
      <c r="T136">
        <f t="shared" si="129"/>
        <v>0.67000000000007276</v>
      </c>
      <c r="U136">
        <f t="shared" si="130"/>
        <v>20.4399999999996</v>
      </c>
      <c r="V136">
        <f t="shared" si="131"/>
        <v>19.529999999999745</v>
      </c>
      <c r="W136">
        <f t="shared" si="132"/>
        <v>32.179999999999382</v>
      </c>
      <c r="X136">
        <f t="shared" si="133"/>
        <v>10.329999999999927</v>
      </c>
      <c r="Y136">
        <f t="shared" si="134"/>
        <v>10.779999999999745</v>
      </c>
      <c r="Z136">
        <f t="shared" si="135"/>
        <v>9.8699999999998909</v>
      </c>
      <c r="AA136">
        <f t="shared" si="136"/>
        <v>22.519999999999527</v>
      </c>
      <c r="AB136">
        <f t="shared" si="137"/>
        <v>21.109999999999673</v>
      </c>
      <c r="AC136">
        <f t="shared" si="138"/>
        <v>20.199999999999818</v>
      </c>
      <c r="AD136">
        <f t="shared" si="139"/>
        <v>32.849999999999454</v>
      </c>
      <c r="AE136">
        <f t="shared" si="140"/>
        <v>0.90999999999985448</v>
      </c>
      <c r="AF136">
        <f t="shared" si="141"/>
        <v>11.739999999999782</v>
      </c>
      <c r="AG136">
        <f t="shared" si="142"/>
        <v>12.649999999999636</v>
      </c>
      <c r="AI136">
        <f t="shared" si="121"/>
        <v>10.032970297029694</v>
      </c>
      <c r="AJ136">
        <f t="shared" si="121"/>
        <v>0.65049504950493064</v>
      </c>
      <c r="AK136">
        <f t="shared" si="121"/>
        <v>19.593366336633647</v>
      </c>
      <c r="AL136">
        <f t="shared" si="121"/>
        <v>19.325940594059396</v>
      </c>
      <c r="AM136">
        <f t="shared" si="121"/>
        <v>31.777623762376237</v>
      </c>
      <c r="AN136">
        <f t="shared" si="121"/>
        <v>10.426237623762368</v>
      </c>
      <c r="AO136">
        <f t="shared" si="121"/>
        <v>9.5603960396039547</v>
      </c>
      <c r="AP136">
        <f t="shared" si="121"/>
        <v>9.2929702970297043</v>
      </c>
      <c r="AQ136">
        <f t="shared" si="121"/>
        <v>21.744653465346545</v>
      </c>
      <c r="AR136">
        <f t="shared" si="121"/>
        <v>19.986633663366323</v>
      </c>
      <c r="AS136">
        <f t="shared" si="121"/>
        <v>19.719207920792073</v>
      </c>
      <c r="AT136">
        <f t="shared" si="121"/>
        <v>32.170891089108913</v>
      </c>
      <c r="AU136">
        <f t="shared" si="121"/>
        <v>1.3636633663366384</v>
      </c>
      <c r="AV136">
        <f t="shared" si="121"/>
        <v>12.184257425742588</v>
      </c>
      <c r="AW136">
        <f t="shared" si="121"/>
        <v>12.451683168316839</v>
      </c>
      <c r="AY136">
        <f t="shared" si="94"/>
        <v>5</v>
      </c>
      <c r="AZ136">
        <f t="shared" si="95"/>
        <v>1</v>
      </c>
      <c r="BA136">
        <f t="shared" si="96"/>
        <v>10</v>
      </c>
      <c r="BB136">
        <f t="shared" si="97"/>
        <v>9</v>
      </c>
      <c r="BC136">
        <f t="shared" si="98"/>
        <v>14</v>
      </c>
      <c r="BD136">
        <f t="shared" si="99"/>
        <v>6</v>
      </c>
      <c r="BE136">
        <f t="shared" si="100"/>
        <v>4</v>
      </c>
      <c r="BF136">
        <f t="shared" si="101"/>
        <v>3</v>
      </c>
      <c r="BG136">
        <f t="shared" si="102"/>
        <v>13</v>
      </c>
      <c r="BH136">
        <f t="shared" si="103"/>
        <v>12</v>
      </c>
      <c r="BI136">
        <f t="shared" si="104"/>
        <v>11</v>
      </c>
      <c r="BJ136">
        <f t="shared" si="105"/>
        <v>15</v>
      </c>
      <c r="BK136">
        <f t="shared" si="106"/>
        <v>2</v>
      </c>
      <c r="BL136">
        <f t="shared" si="107"/>
        <v>7</v>
      </c>
      <c r="BM136">
        <f t="shared" si="108"/>
        <v>8</v>
      </c>
      <c r="BO136" t="str">
        <f t="shared" si="143"/>
        <v/>
      </c>
      <c r="BP136" t="str">
        <f t="shared" si="144"/>
        <v/>
      </c>
      <c r="BQ136">
        <f t="shared" si="145"/>
        <v>5200.2</v>
      </c>
      <c r="BR136">
        <f t="shared" si="146"/>
        <v>5200.87</v>
      </c>
      <c r="BS136" t="str">
        <f t="shared" si="147"/>
        <v/>
      </c>
      <c r="BT136" t="str">
        <f t="shared" si="148"/>
        <v/>
      </c>
      <c r="BU136" t="str">
        <f t="shared" si="149"/>
        <v/>
      </c>
      <c r="BV136" t="str">
        <f t="shared" si="150"/>
        <v/>
      </c>
      <c r="BW136" t="str">
        <f t="shared" si="151"/>
        <v/>
      </c>
      <c r="BX136" t="str">
        <f t="shared" si="152"/>
        <v/>
      </c>
      <c r="BY136" t="str">
        <f t="shared" si="153"/>
        <v/>
      </c>
      <c r="BZ136" t="str">
        <f t="shared" si="154"/>
        <v/>
      </c>
      <c r="CA136" t="str">
        <f t="shared" si="155"/>
        <v/>
      </c>
      <c r="CB136" t="str">
        <f t="shared" si="156"/>
        <v/>
      </c>
      <c r="CC136" t="str">
        <f t="shared" si="157"/>
        <v/>
      </c>
      <c r="CD136" t="str">
        <f t="shared" si="158"/>
        <v/>
      </c>
      <c r="CE136" t="str">
        <f t="shared" si="159"/>
        <v/>
      </c>
      <c r="CF136" t="str">
        <f t="shared" si="160"/>
        <v/>
      </c>
      <c r="CG136" t="str">
        <f t="shared" si="161"/>
        <v/>
      </c>
      <c r="CH136" t="str">
        <f t="shared" si="162"/>
        <v/>
      </c>
      <c r="CI136" t="str">
        <f t="shared" si="163"/>
        <v/>
      </c>
      <c r="CJ136" t="str">
        <f t="shared" si="164"/>
        <v/>
      </c>
      <c r="CK136" t="str">
        <f t="shared" si="165"/>
        <v/>
      </c>
      <c r="CL136" t="str">
        <f t="shared" si="166"/>
        <v/>
      </c>
      <c r="CM136">
        <f t="shared" si="167"/>
        <v>5179.76</v>
      </c>
      <c r="CN136">
        <f t="shared" si="168"/>
        <v>5180.67</v>
      </c>
      <c r="CO136" t="str">
        <f t="shared" si="169"/>
        <v/>
      </c>
      <c r="CP136" t="str">
        <f t="shared" si="170"/>
        <v/>
      </c>
      <c r="CQ136" t="str">
        <f t="shared" si="171"/>
        <v/>
      </c>
      <c r="CR136" t="str">
        <f t="shared" si="172"/>
        <v/>
      </c>
      <c r="CT136">
        <f t="shared" si="109"/>
        <v>5200.87</v>
      </c>
      <c r="CU136">
        <f t="shared" si="110"/>
        <v>5200.2</v>
      </c>
      <c r="CV136">
        <f t="shared" si="111"/>
        <v>5180.67</v>
      </c>
      <c r="CW136">
        <f t="shared" si="112"/>
        <v>5179.76</v>
      </c>
      <c r="CY136">
        <f t="shared" si="173"/>
        <v>-1.750000000000303E-2</v>
      </c>
      <c r="CZ136">
        <f t="shared" si="174"/>
        <v>5.6249999999996208E-3</v>
      </c>
      <c r="DA136">
        <f t="shared" si="175"/>
        <v>2.2083333333332195E-2</v>
      </c>
      <c r="DB136">
        <f t="shared" si="176"/>
        <v>7.5625000000002274E-2</v>
      </c>
      <c r="DD136">
        <f t="shared" si="20"/>
        <v>-1.0025738037602361</v>
      </c>
      <c r="DE136">
        <f t="shared" si="21"/>
        <v>0.32228536068633229</v>
      </c>
      <c r="DF136">
        <f t="shared" si="22"/>
        <v>1.2650761762283818</v>
      </c>
      <c r="DG136">
        <f t="shared" si="23"/>
        <v>4.3247612228804009</v>
      </c>
      <c r="DI136">
        <f t="shared" si="177"/>
        <v>1.9613185433761009</v>
      </c>
      <c r="DK136">
        <f t="shared" si="113"/>
        <v>1.9613185433761009</v>
      </c>
      <c r="DL136">
        <f t="shared" si="114"/>
        <v>-1.9613185433761009</v>
      </c>
      <c r="DN136" s="4" t="str">
        <f t="shared" si="178"/>
        <v/>
      </c>
      <c r="DO136" s="4" t="str">
        <f t="shared" si="179"/>
        <v/>
      </c>
      <c r="DP136" s="4" t="str">
        <f t="shared" si="180"/>
        <v/>
      </c>
      <c r="DQ136" s="4" t="str">
        <f t="shared" si="181"/>
        <v>Invalid Slope</v>
      </c>
      <c r="DS136" s="4">
        <f t="shared" si="182"/>
        <v>5200.87</v>
      </c>
      <c r="DT136" s="4">
        <f t="shared" si="183"/>
        <v>5200.2</v>
      </c>
      <c r="DU136" s="4">
        <f t="shared" si="184"/>
        <v>5180.67</v>
      </c>
      <c r="DV136" s="4" t="str">
        <f t="shared" si="185"/>
        <v/>
      </c>
      <c r="DX136">
        <f t="shared" si="119"/>
        <v>5200.87</v>
      </c>
      <c r="DY136">
        <f t="shared" si="120"/>
        <v>5180.67</v>
      </c>
      <c r="EA136" t="str">
        <f t="shared" si="186"/>
        <v>horiz_peak_line_3</v>
      </c>
      <c r="EB136" t="str">
        <f t="shared" si="187"/>
        <v>horiz_bottom_line_2</v>
      </c>
      <c r="ED136" t="str">
        <f t="shared" si="117"/>
        <v>peak_line_3</v>
      </c>
      <c r="EE136" t="str">
        <f t="shared" si="118"/>
        <v>bottom_line_2</v>
      </c>
    </row>
    <row r="137" spans="1:135" x14ac:dyDescent="0.55000000000000004">
      <c r="A137" s="24">
        <f>IF('Data Validation'!$K$2&lt;&gt;TRUE,"",'Data Validation'!A439)</f>
        <v>1772163300</v>
      </c>
      <c r="B137" s="24" t="str">
        <f>IF('Data Validation'!$K$2&lt;&gt;TRUE,"",'Data Validation'!C439)</f>
        <v>XAUUSD</v>
      </c>
      <c r="C137" s="24" t="str">
        <f>IF('Data Validation'!$K$2&lt;&gt;TRUE,"",'Data Validation'!E439)</f>
        <v>M5</v>
      </c>
      <c r="D137" s="24">
        <f>IF('Data Validation'!$K$2&lt;&gt;TRUE,"",'Data Validation'!G439)</f>
        <v>5186.55</v>
      </c>
      <c r="E137">
        <f>IF($C137&lt;&gt;"M5","",Trendlines!E439)</f>
        <v>5200.2</v>
      </c>
      <c r="F137">
        <f>IF($C137&lt;&gt;"M5","",Trendlines!F439)</f>
        <v>5190.5200000000004</v>
      </c>
      <c r="G137">
        <f>IF($C137&lt;&gt;"M5","",Trendlines!G439)</f>
        <v>5200.8500000000004</v>
      </c>
      <c r="H137">
        <f>IF($C137&lt;&gt;"M5","",Trendlines!H439)</f>
        <v>5179.84</v>
      </c>
      <c r="I137">
        <f>IF($C137&lt;&gt;"M5","",Trendlines!I439)</f>
        <v>5180.7</v>
      </c>
      <c r="J137">
        <f>IF($C137&lt;&gt;"M5","",Trendlines!J439)</f>
        <v>5168.0600000000004</v>
      </c>
      <c r="K137">
        <v>96</v>
      </c>
      <c r="L137" s="25">
        <f t="shared" si="122"/>
        <v>5.5208333333306809E-3</v>
      </c>
      <c r="M137" s="25">
        <f t="shared" si="123"/>
        <v>-2.5937499999997726E-2</v>
      </c>
      <c r="N137" s="25">
        <f t="shared" si="124"/>
        <v>-1.7604166666662497E-2</v>
      </c>
      <c r="O137" s="25">
        <f t="shared" si="125"/>
        <v>7.5625000000002274E-2</v>
      </c>
      <c r="P137" s="25">
        <f t="shared" si="126"/>
        <v>2.2187500000001137E-2</v>
      </c>
      <c r="Q137" s="25">
        <f t="shared" si="127"/>
        <v>3.875000000000265E-2</v>
      </c>
      <c r="S137">
        <f t="shared" si="128"/>
        <v>9.6799999999993815</v>
      </c>
      <c r="T137">
        <f t="shared" si="129"/>
        <v>0.6500000000005457</v>
      </c>
      <c r="U137">
        <f t="shared" si="130"/>
        <v>20.359999999999673</v>
      </c>
      <c r="V137">
        <f t="shared" si="131"/>
        <v>19.5</v>
      </c>
      <c r="W137">
        <f t="shared" si="132"/>
        <v>32.139999999999418</v>
      </c>
      <c r="X137">
        <f t="shared" si="133"/>
        <v>10.329999999999927</v>
      </c>
      <c r="Y137">
        <f t="shared" si="134"/>
        <v>10.680000000000291</v>
      </c>
      <c r="Z137">
        <f t="shared" si="135"/>
        <v>9.8200000000006185</v>
      </c>
      <c r="AA137">
        <f t="shared" si="136"/>
        <v>22.460000000000036</v>
      </c>
      <c r="AB137">
        <f t="shared" si="137"/>
        <v>21.010000000000218</v>
      </c>
      <c r="AC137">
        <f t="shared" si="138"/>
        <v>20.150000000000546</v>
      </c>
      <c r="AD137">
        <f t="shared" si="139"/>
        <v>32.789999999999964</v>
      </c>
      <c r="AE137">
        <f t="shared" si="140"/>
        <v>0.85999999999967258</v>
      </c>
      <c r="AF137">
        <f t="shared" si="141"/>
        <v>11.779999999999745</v>
      </c>
      <c r="AG137">
        <f t="shared" si="142"/>
        <v>12.639999999999418</v>
      </c>
      <c r="AI137">
        <f t="shared" si="121"/>
        <v>10.032970297029694</v>
      </c>
      <c r="AJ137">
        <f t="shared" si="121"/>
        <v>0.65049504950493064</v>
      </c>
      <c r="AK137">
        <f t="shared" si="121"/>
        <v>19.593366336633647</v>
      </c>
      <c r="AL137">
        <f t="shared" si="121"/>
        <v>19.325940594059396</v>
      </c>
      <c r="AM137">
        <f t="shared" si="121"/>
        <v>31.777623762376237</v>
      </c>
      <c r="AN137">
        <f t="shared" si="121"/>
        <v>10.426237623762368</v>
      </c>
      <c r="AO137">
        <f t="shared" si="121"/>
        <v>9.5603960396039547</v>
      </c>
      <c r="AP137">
        <f t="shared" si="121"/>
        <v>9.2929702970297043</v>
      </c>
      <c r="AQ137">
        <f t="shared" si="121"/>
        <v>21.744653465346545</v>
      </c>
      <c r="AR137">
        <f t="shared" si="121"/>
        <v>19.986633663366323</v>
      </c>
      <c r="AS137">
        <f t="shared" si="121"/>
        <v>19.719207920792073</v>
      </c>
      <c r="AT137">
        <f t="shared" si="121"/>
        <v>32.170891089108913</v>
      </c>
      <c r="AU137">
        <f t="shared" si="121"/>
        <v>1.3636633663366384</v>
      </c>
      <c r="AV137">
        <f t="shared" si="121"/>
        <v>12.184257425742588</v>
      </c>
      <c r="AW137">
        <f t="shared" si="121"/>
        <v>12.451683168316839</v>
      </c>
      <c r="AY137">
        <f t="shared" si="94"/>
        <v>5</v>
      </c>
      <c r="AZ137">
        <f t="shared" si="95"/>
        <v>1</v>
      </c>
      <c r="BA137">
        <f t="shared" si="96"/>
        <v>10</v>
      </c>
      <c r="BB137">
        <f t="shared" si="97"/>
        <v>9</v>
      </c>
      <c r="BC137">
        <f t="shared" si="98"/>
        <v>14</v>
      </c>
      <c r="BD137">
        <f t="shared" si="99"/>
        <v>6</v>
      </c>
      <c r="BE137">
        <f t="shared" si="100"/>
        <v>4</v>
      </c>
      <c r="BF137">
        <f t="shared" si="101"/>
        <v>3</v>
      </c>
      <c r="BG137">
        <f t="shared" si="102"/>
        <v>13</v>
      </c>
      <c r="BH137">
        <f t="shared" si="103"/>
        <v>12</v>
      </c>
      <c r="BI137">
        <f t="shared" si="104"/>
        <v>11</v>
      </c>
      <c r="BJ137">
        <f t="shared" si="105"/>
        <v>15</v>
      </c>
      <c r="BK137">
        <f t="shared" si="106"/>
        <v>2</v>
      </c>
      <c r="BL137">
        <f t="shared" si="107"/>
        <v>7</v>
      </c>
      <c r="BM137">
        <f t="shared" si="108"/>
        <v>8</v>
      </c>
      <c r="BO137" t="str">
        <f t="shared" si="143"/>
        <v/>
      </c>
      <c r="BP137" t="str">
        <f t="shared" si="144"/>
        <v/>
      </c>
      <c r="BQ137">
        <f t="shared" si="145"/>
        <v>5200.2</v>
      </c>
      <c r="BR137">
        <f t="shared" si="146"/>
        <v>5200.8500000000004</v>
      </c>
      <c r="BS137" t="str">
        <f t="shared" si="147"/>
        <v/>
      </c>
      <c r="BT137" t="str">
        <f t="shared" si="148"/>
        <v/>
      </c>
      <c r="BU137" t="str">
        <f t="shared" si="149"/>
        <v/>
      </c>
      <c r="BV137" t="str">
        <f t="shared" si="150"/>
        <v/>
      </c>
      <c r="BW137" t="str">
        <f t="shared" si="151"/>
        <v/>
      </c>
      <c r="BX137" t="str">
        <f t="shared" si="152"/>
        <v/>
      </c>
      <c r="BY137" t="str">
        <f t="shared" si="153"/>
        <v/>
      </c>
      <c r="BZ137" t="str">
        <f t="shared" si="154"/>
        <v/>
      </c>
      <c r="CA137" t="str">
        <f t="shared" si="155"/>
        <v/>
      </c>
      <c r="CB137" t="str">
        <f t="shared" si="156"/>
        <v/>
      </c>
      <c r="CC137" t="str">
        <f t="shared" si="157"/>
        <v/>
      </c>
      <c r="CD137" t="str">
        <f t="shared" si="158"/>
        <v/>
      </c>
      <c r="CE137" t="str">
        <f t="shared" si="159"/>
        <v/>
      </c>
      <c r="CF137" t="str">
        <f t="shared" si="160"/>
        <v/>
      </c>
      <c r="CG137" t="str">
        <f t="shared" si="161"/>
        <v/>
      </c>
      <c r="CH137" t="str">
        <f t="shared" si="162"/>
        <v/>
      </c>
      <c r="CI137" t="str">
        <f t="shared" si="163"/>
        <v/>
      </c>
      <c r="CJ137" t="str">
        <f t="shared" si="164"/>
        <v/>
      </c>
      <c r="CK137" t="str">
        <f t="shared" si="165"/>
        <v/>
      </c>
      <c r="CL137" t="str">
        <f t="shared" si="166"/>
        <v/>
      </c>
      <c r="CM137">
        <f t="shared" si="167"/>
        <v>5179.84</v>
      </c>
      <c r="CN137">
        <f t="shared" si="168"/>
        <v>5180.7</v>
      </c>
      <c r="CO137" t="str">
        <f t="shared" si="169"/>
        <v/>
      </c>
      <c r="CP137" t="str">
        <f t="shared" si="170"/>
        <v/>
      </c>
      <c r="CQ137" t="str">
        <f t="shared" si="171"/>
        <v/>
      </c>
      <c r="CR137" t="str">
        <f t="shared" si="172"/>
        <v/>
      </c>
      <c r="CT137">
        <f t="shared" si="109"/>
        <v>5200.8500000000004</v>
      </c>
      <c r="CU137">
        <f t="shared" si="110"/>
        <v>5200.2</v>
      </c>
      <c r="CV137">
        <f t="shared" si="111"/>
        <v>5180.7</v>
      </c>
      <c r="CW137">
        <f t="shared" si="112"/>
        <v>5179.84</v>
      </c>
      <c r="CY137">
        <f t="shared" si="173"/>
        <v>-1.7604166666662497E-2</v>
      </c>
      <c r="CZ137">
        <f t="shared" si="174"/>
        <v>5.5208333333306809E-3</v>
      </c>
      <c r="DA137">
        <f t="shared" si="175"/>
        <v>2.2187500000001137E-2</v>
      </c>
      <c r="DB137">
        <f t="shared" si="176"/>
        <v>7.5625000000002274E-2</v>
      </c>
      <c r="DD137">
        <f t="shared" si="20"/>
        <v>-1.0085402759956923</v>
      </c>
      <c r="DE137">
        <f t="shared" si="21"/>
        <v>0.31631723568009845</v>
      </c>
      <c r="DF137">
        <f t="shared" si="22"/>
        <v>1.2710415636883856</v>
      </c>
      <c r="DG137">
        <f t="shared" si="23"/>
        <v>4.3247612228804009</v>
      </c>
      <c r="DI137">
        <f t="shared" si="177"/>
        <v>1.963736412523396</v>
      </c>
      <c r="DK137">
        <f t="shared" si="113"/>
        <v>1.963736412523396</v>
      </c>
      <c r="DL137">
        <f t="shared" si="114"/>
        <v>-1.963736412523396</v>
      </c>
      <c r="DN137" s="4" t="str">
        <f t="shared" si="178"/>
        <v/>
      </c>
      <c r="DO137" s="4" t="str">
        <f t="shared" si="179"/>
        <v/>
      </c>
      <c r="DP137" s="4" t="str">
        <f t="shared" si="180"/>
        <v/>
      </c>
      <c r="DQ137" s="4" t="str">
        <f t="shared" si="181"/>
        <v>Invalid Slope</v>
      </c>
      <c r="DS137" s="4">
        <f t="shared" si="182"/>
        <v>5200.8500000000004</v>
      </c>
      <c r="DT137" s="4">
        <f t="shared" si="183"/>
        <v>5200.2</v>
      </c>
      <c r="DU137" s="4">
        <f t="shared" si="184"/>
        <v>5180.7</v>
      </c>
      <c r="DV137" s="4" t="str">
        <f t="shared" si="185"/>
        <v/>
      </c>
      <c r="DX137">
        <f t="shared" si="119"/>
        <v>5200.8500000000004</v>
      </c>
      <c r="DY137">
        <f t="shared" si="120"/>
        <v>5180.7</v>
      </c>
      <c r="EA137" t="str">
        <f t="shared" si="186"/>
        <v>horiz_peak_line_3</v>
      </c>
      <c r="EB137" t="str">
        <f t="shared" si="187"/>
        <v>horiz_bottom_line_2</v>
      </c>
      <c r="ED137" t="str">
        <f t="shared" si="117"/>
        <v>peak_line_3</v>
      </c>
      <c r="EE137" t="str">
        <f t="shared" si="118"/>
        <v>bottom_line_2</v>
      </c>
    </row>
    <row r="138" spans="1:135" x14ac:dyDescent="0.55000000000000004">
      <c r="A138" s="24">
        <f>IF('Data Validation'!$K$2&lt;&gt;TRUE,"",'Data Validation'!A440)</f>
        <v>1772163600</v>
      </c>
      <c r="B138" s="24" t="str">
        <f>IF('Data Validation'!$K$2&lt;&gt;TRUE,"",'Data Validation'!C440)</f>
        <v>XAUUSD</v>
      </c>
      <c r="C138" s="24" t="str">
        <f>IF('Data Validation'!$K$2&lt;&gt;TRUE,"",'Data Validation'!E440)</f>
        <v>M5</v>
      </c>
      <c r="D138" s="24">
        <f>IF('Data Validation'!$K$2&lt;&gt;TRUE,"",'Data Validation'!G440)</f>
        <v>5187.17</v>
      </c>
      <c r="E138">
        <f>IF($C138&lt;&gt;"M5","",Trendlines!E440)</f>
        <v>5200.21</v>
      </c>
      <c r="F138">
        <f>IF($C138&lt;&gt;"M5","",Trendlines!F440)</f>
        <v>5190.49</v>
      </c>
      <c r="G138">
        <f>IF($C138&lt;&gt;"M5","",Trendlines!G440)</f>
        <v>5200.83</v>
      </c>
      <c r="H138">
        <f>IF($C138&lt;&gt;"M5","",Trendlines!H440)</f>
        <v>5179.92</v>
      </c>
      <c r="I138">
        <f>IF($C138&lt;&gt;"M5","",Trendlines!I440)</f>
        <v>5180.72</v>
      </c>
      <c r="J138">
        <f>IF($C138&lt;&gt;"M5","",Trendlines!J440)</f>
        <v>5168.1000000000004</v>
      </c>
      <c r="K138">
        <v>96</v>
      </c>
      <c r="L138" s="25">
        <f t="shared" si="122"/>
        <v>5.6249999999996208E-3</v>
      </c>
      <c r="M138" s="25">
        <f t="shared" si="123"/>
        <v>-2.5937499999997726E-2</v>
      </c>
      <c r="N138" s="25">
        <f t="shared" si="124"/>
        <v>-1.7604166666671972E-2</v>
      </c>
      <c r="O138" s="25">
        <f t="shared" si="125"/>
        <v>7.5729166666671219E-2</v>
      </c>
      <c r="P138" s="25">
        <f t="shared" si="126"/>
        <v>2.2187500000001137E-2</v>
      </c>
      <c r="Q138" s="25">
        <f t="shared" si="127"/>
        <v>3.875000000000265E-2</v>
      </c>
      <c r="S138">
        <f t="shared" si="128"/>
        <v>9.7200000000002547</v>
      </c>
      <c r="T138">
        <f t="shared" si="129"/>
        <v>0.61999999999989086</v>
      </c>
      <c r="U138">
        <f t="shared" si="130"/>
        <v>20.289999999999964</v>
      </c>
      <c r="V138">
        <f t="shared" si="131"/>
        <v>19.489999999999782</v>
      </c>
      <c r="W138">
        <f t="shared" si="132"/>
        <v>32.109999999999673</v>
      </c>
      <c r="X138">
        <f t="shared" si="133"/>
        <v>10.340000000000146</v>
      </c>
      <c r="Y138">
        <f t="shared" si="134"/>
        <v>10.569999999999709</v>
      </c>
      <c r="Z138">
        <f t="shared" si="135"/>
        <v>9.7699999999995271</v>
      </c>
      <c r="AA138">
        <f t="shared" si="136"/>
        <v>22.389999999999418</v>
      </c>
      <c r="AB138">
        <f t="shared" si="137"/>
        <v>20.909999999999854</v>
      </c>
      <c r="AC138">
        <f t="shared" si="138"/>
        <v>20.109999999999673</v>
      </c>
      <c r="AD138">
        <f t="shared" si="139"/>
        <v>32.729999999999563</v>
      </c>
      <c r="AE138">
        <f t="shared" si="140"/>
        <v>0.8000000000001819</v>
      </c>
      <c r="AF138">
        <f t="shared" si="141"/>
        <v>11.819999999999709</v>
      </c>
      <c r="AG138">
        <f t="shared" si="142"/>
        <v>12.619999999999891</v>
      </c>
      <c r="AI138">
        <f t="shared" si="121"/>
        <v>10.032970297029694</v>
      </c>
      <c r="AJ138">
        <f t="shared" si="121"/>
        <v>0.65049504950493064</v>
      </c>
      <c r="AK138">
        <f t="shared" si="121"/>
        <v>19.593366336633647</v>
      </c>
      <c r="AL138">
        <f t="shared" si="121"/>
        <v>19.325940594059396</v>
      </c>
      <c r="AM138">
        <f t="shared" si="121"/>
        <v>31.777623762376237</v>
      </c>
      <c r="AN138">
        <f t="shared" si="121"/>
        <v>10.426237623762368</v>
      </c>
      <c r="AO138">
        <f t="shared" si="121"/>
        <v>9.5603960396039547</v>
      </c>
      <c r="AP138">
        <f t="shared" si="121"/>
        <v>9.2929702970297043</v>
      </c>
      <c r="AQ138">
        <f t="shared" si="121"/>
        <v>21.744653465346545</v>
      </c>
      <c r="AR138">
        <f t="shared" si="121"/>
        <v>19.986633663366323</v>
      </c>
      <c r="AS138">
        <f t="shared" si="121"/>
        <v>19.719207920792073</v>
      </c>
      <c r="AT138">
        <f t="shared" si="121"/>
        <v>32.170891089108913</v>
      </c>
      <c r="AU138">
        <f t="shared" si="121"/>
        <v>1.3636633663366384</v>
      </c>
      <c r="AV138">
        <f t="shared" si="121"/>
        <v>12.184257425742588</v>
      </c>
      <c r="AW138">
        <f t="shared" si="121"/>
        <v>12.451683168316839</v>
      </c>
      <c r="AY138">
        <f t="shared" si="94"/>
        <v>5</v>
      </c>
      <c r="AZ138">
        <f t="shared" si="95"/>
        <v>1</v>
      </c>
      <c r="BA138">
        <f t="shared" si="96"/>
        <v>10</v>
      </c>
      <c r="BB138">
        <f t="shared" si="97"/>
        <v>9</v>
      </c>
      <c r="BC138">
        <f t="shared" si="98"/>
        <v>14</v>
      </c>
      <c r="BD138">
        <f t="shared" si="99"/>
        <v>6</v>
      </c>
      <c r="BE138">
        <f t="shared" si="100"/>
        <v>4</v>
      </c>
      <c r="BF138">
        <f t="shared" si="101"/>
        <v>3</v>
      </c>
      <c r="BG138">
        <f t="shared" si="102"/>
        <v>13</v>
      </c>
      <c r="BH138">
        <f t="shared" si="103"/>
        <v>12</v>
      </c>
      <c r="BI138">
        <f t="shared" si="104"/>
        <v>11</v>
      </c>
      <c r="BJ138">
        <f t="shared" si="105"/>
        <v>15</v>
      </c>
      <c r="BK138">
        <f t="shared" si="106"/>
        <v>2</v>
      </c>
      <c r="BL138">
        <f t="shared" si="107"/>
        <v>7</v>
      </c>
      <c r="BM138">
        <f t="shared" si="108"/>
        <v>8</v>
      </c>
      <c r="BO138" t="str">
        <f t="shared" si="143"/>
        <v/>
      </c>
      <c r="BP138" t="str">
        <f t="shared" si="144"/>
        <v/>
      </c>
      <c r="BQ138">
        <f t="shared" si="145"/>
        <v>5200.21</v>
      </c>
      <c r="BR138">
        <f t="shared" si="146"/>
        <v>5200.83</v>
      </c>
      <c r="BS138" t="str">
        <f t="shared" si="147"/>
        <v/>
      </c>
      <c r="BT138" t="str">
        <f t="shared" si="148"/>
        <v/>
      </c>
      <c r="BU138" t="str">
        <f t="shared" si="149"/>
        <v/>
      </c>
      <c r="BV138" t="str">
        <f t="shared" si="150"/>
        <v/>
      </c>
      <c r="BW138" t="str">
        <f t="shared" si="151"/>
        <v/>
      </c>
      <c r="BX138" t="str">
        <f t="shared" si="152"/>
        <v/>
      </c>
      <c r="BY138" t="str">
        <f t="shared" si="153"/>
        <v/>
      </c>
      <c r="BZ138" t="str">
        <f t="shared" si="154"/>
        <v/>
      </c>
      <c r="CA138" t="str">
        <f t="shared" si="155"/>
        <v/>
      </c>
      <c r="CB138" t="str">
        <f t="shared" si="156"/>
        <v/>
      </c>
      <c r="CC138" t="str">
        <f t="shared" si="157"/>
        <v/>
      </c>
      <c r="CD138" t="str">
        <f t="shared" si="158"/>
        <v/>
      </c>
      <c r="CE138" t="str">
        <f t="shared" si="159"/>
        <v/>
      </c>
      <c r="CF138" t="str">
        <f t="shared" si="160"/>
        <v/>
      </c>
      <c r="CG138" t="str">
        <f t="shared" si="161"/>
        <v/>
      </c>
      <c r="CH138" t="str">
        <f t="shared" si="162"/>
        <v/>
      </c>
      <c r="CI138" t="str">
        <f t="shared" si="163"/>
        <v/>
      </c>
      <c r="CJ138" t="str">
        <f t="shared" si="164"/>
        <v/>
      </c>
      <c r="CK138" t="str">
        <f t="shared" si="165"/>
        <v/>
      </c>
      <c r="CL138" t="str">
        <f t="shared" si="166"/>
        <v/>
      </c>
      <c r="CM138">
        <f t="shared" si="167"/>
        <v>5179.92</v>
      </c>
      <c r="CN138">
        <f t="shared" si="168"/>
        <v>5180.72</v>
      </c>
      <c r="CO138" t="str">
        <f t="shared" si="169"/>
        <v/>
      </c>
      <c r="CP138" t="str">
        <f t="shared" si="170"/>
        <v/>
      </c>
      <c r="CQ138" t="str">
        <f t="shared" si="171"/>
        <v/>
      </c>
      <c r="CR138" t="str">
        <f t="shared" si="172"/>
        <v/>
      </c>
      <c r="CT138">
        <f t="shared" si="109"/>
        <v>5200.83</v>
      </c>
      <c r="CU138">
        <f t="shared" si="110"/>
        <v>5200.21</v>
      </c>
      <c r="CV138">
        <f t="shared" si="111"/>
        <v>5180.72</v>
      </c>
      <c r="CW138">
        <f t="shared" si="112"/>
        <v>5179.92</v>
      </c>
      <c r="CY138">
        <f t="shared" si="173"/>
        <v>-1.7604166666671972E-2</v>
      </c>
      <c r="CZ138">
        <f t="shared" si="174"/>
        <v>5.6249999999996208E-3</v>
      </c>
      <c r="DA138">
        <f t="shared" si="175"/>
        <v>2.2187500000001137E-2</v>
      </c>
      <c r="DB138">
        <f t="shared" si="176"/>
        <v>7.5729166666671219E-2</v>
      </c>
      <c r="DD138">
        <f t="shared" si="20"/>
        <v>-1.0085402759962352</v>
      </c>
      <c r="DE138">
        <f t="shared" si="21"/>
        <v>0.32228536068633229</v>
      </c>
      <c r="DF138">
        <f t="shared" si="22"/>
        <v>1.2710415636883856</v>
      </c>
      <c r="DG138">
        <f t="shared" si="23"/>
        <v>4.3306955472413433</v>
      </c>
      <c r="DI138">
        <f t="shared" si="177"/>
        <v>1.9653880416901657</v>
      </c>
      <c r="DK138">
        <f t="shared" si="113"/>
        <v>1.9653880416901657</v>
      </c>
      <c r="DL138">
        <f t="shared" si="114"/>
        <v>-1.9653880416901657</v>
      </c>
      <c r="DN138" s="4" t="str">
        <f t="shared" si="178"/>
        <v/>
      </c>
      <c r="DO138" s="4" t="str">
        <f t="shared" si="179"/>
        <v/>
      </c>
      <c r="DP138" s="4" t="str">
        <f t="shared" si="180"/>
        <v/>
      </c>
      <c r="DQ138" s="4" t="str">
        <f t="shared" si="181"/>
        <v>Invalid Slope</v>
      </c>
      <c r="DS138" s="4">
        <f t="shared" si="182"/>
        <v>5200.83</v>
      </c>
      <c r="DT138" s="4">
        <f t="shared" si="183"/>
        <v>5200.21</v>
      </c>
      <c r="DU138" s="4">
        <f t="shared" si="184"/>
        <v>5180.72</v>
      </c>
      <c r="DV138" s="4" t="str">
        <f t="shared" si="185"/>
        <v/>
      </c>
      <c r="DX138">
        <f t="shared" si="119"/>
        <v>5200.83</v>
      </c>
      <c r="DY138">
        <f t="shared" si="120"/>
        <v>5180.72</v>
      </c>
      <c r="EA138" t="str">
        <f t="shared" si="186"/>
        <v>horiz_peak_line_3</v>
      </c>
      <c r="EB138" t="str">
        <f t="shared" si="187"/>
        <v>horiz_bottom_line_2</v>
      </c>
      <c r="ED138" t="str">
        <f t="shared" si="117"/>
        <v>peak_line_3</v>
      </c>
      <c r="EE138" t="str">
        <f t="shared" si="118"/>
        <v>bottom_line_2</v>
      </c>
    </row>
    <row r="139" spans="1:135" x14ac:dyDescent="0.55000000000000004">
      <c r="A139" s="24">
        <f>IF('Data Validation'!$K$2&lt;&gt;TRUE,"",'Data Validation'!A441)</f>
        <v>1772163900</v>
      </c>
      <c r="B139" s="24" t="str">
        <f>IF('Data Validation'!$K$2&lt;&gt;TRUE,"",'Data Validation'!C441)</f>
        <v>XAUUSD</v>
      </c>
      <c r="C139" s="24" t="str">
        <f>IF('Data Validation'!$K$2&lt;&gt;TRUE,"",'Data Validation'!E441)</f>
        <v>M5</v>
      </c>
      <c r="D139" s="24">
        <f>IF('Data Validation'!$K$2&lt;&gt;TRUE,"",'Data Validation'!G441)</f>
        <v>5189.7</v>
      </c>
      <c r="E139">
        <f>IF($C139&lt;&gt;"M5","",Trendlines!E441)</f>
        <v>5200.21</v>
      </c>
      <c r="F139">
        <f>IF($C139&lt;&gt;"M5","",Trendlines!F441)</f>
        <v>5190.47</v>
      </c>
      <c r="G139">
        <f>IF($C139&lt;&gt;"M5","",Trendlines!G441)</f>
        <v>5200.82</v>
      </c>
      <c r="H139">
        <f>IF($C139&lt;&gt;"M5","",Trendlines!H441)</f>
        <v>5179.99</v>
      </c>
      <c r="I139">
        <f>IF($C139&lt;&gt;"M5","",Trendlines!I441)</f>
        <v>5180.74</v>
      </c>
      <c r="J139">
        <f>IF($C139&lt;&gt;"M5","",Trendlines!J441)</f>
        <v>5168.1400000000003</v>
      </c>
      <c r="K139">
        <v>96</v>
      </c>
      <c r="L139" s="25">
        <f t="shared" si="122"/>
        <v>5.5208333333306809E-3</v>
      </c>
      <c r="M139" s="25">
        <f t="shared" si="123"/>
        <v>-2.5937499999997726E-2</v>
      </c>
      <c r="N139" s="25">
        <f t="shared" si="124"/>
        <v>-1.750000000000303E-2</v>
      </c>
      <c r="O139" s="25">
        <f t="shared" si="125"/>
        <v>7.5625000000002274E-2</v>
      </c>
      <c r="P139" s="25">
        <f t="shared" si="126"/>
        <v>2.2187500000001137E-2</v>
      </c>
      <c r="Q139" s="25">
        <f t="shared" si="127"/>
        <v>3.875000000000265E-2</v>
      </c>
      <c r="S139">
        <f t="shared" si="128"/>
        <v>9.7399999999997817</v>
      </c>
      <c r="T139">
        <f t="shared" si="129"/>
        <v>0.60999999999967258</v>
      </c>
      <c r="U139">
        <f t="shared" si="130"/>
        <v>20.220000000000255</v>
      </c>
      <c r="V139">
        <f t="shared" si="131"/>
        <v>19.470000000000255</v>
      </c>
      <c r="W139">
        <f t="shared" si="132"/>
        <v>32.069999999999709</v>
      </c>
      <c r="X139">
        <f t="shared" si="133"/>
        <v>10.349999999999454</v>
      </c>
      <c r="Y139">
        <f t="shared" si="134"/>
        <v>10.480000000000473</v>
      </c>
      <c r="Z139">
        <f t="shared" si="135"/>
        <v>9.7300000000004729</v>
      </c>
      <c r="AA139">
        <f t="shared" si="136"/>
        <v>22.329999999999927</v>
      </c>
      <c r="AB139">
        <f t="shared" si="137"/>
        <v>20.829999999999927</v>
      </c>
      <c r="AC139">
        <f t="shared" si="138"/>
        <v>20.079999999999927</v>
      </c>
      <c r="AD139">
        <f t="shared" si="139"/>
        <v>32.679999999999382</v>
      </c>
      <c r="AE139">
        <f t="shared" si="140"/>
        <v>0.75</v>
      </c>
      <c r="AF139">
        <f t="shared" si="141"/>
        <v>11.849999999999454</v>
      </c>
      <c r="AG139">
        <f t="shared" si="142"/>
        <v>12.599999999999454</v>
      </c>
      <c r="AI139">
        <f t="shared" si="121"/>
        <v>10.032970297029694</v>
      </c>
      <c r="AJ139">
        <f t="shared" si="121"/>
        <v>0.65049504950493064</v>
      </c>
      <c r="AK139">
        <f t="shared" si="121"/>
        <v>19.593366336633647</v>
      </c>
      <c r="AL139">
        <f t="shared" si="121"/>
        <v>19.325940594059396</v>
      </c>
      <c r="AM139">
        <f t="shared" si="121"/>
        <v>31.777623762376237</v>
      </c>
      <c r="AN139">
        <f t="shared" si="121"/>
        <v>10.426237623762368</v>
      </c>
      <c r="AO139">
        <f t="shared" si="121"/>
        <v>9.5603960396039547</v>
      </c>
      <c r="AP139">
        <f t="shared" si="121"/>
        <v>9.2929702970297043</v>
      </c>
      <c r="AQ139">
        <f t="shared" si="121"/>
        <v>21.744653465346545</v>
      </c>
      <c r="AR139">
        <f t="shared" si="121"/>
        <v>19.986633663366323</v>
      </c>
      <c r="AS139">
        <f t="shared" si="121"/>
        <v>19.719207920792073</v>
      </c>
      <c r="AT139">
        <f t="shared" si="121"/>
        <v>32.170891089108913</v>
      </c>
      <c r="AU139">
        <f t="shared" si="121"/>
        <v>1.3636633663366384</v>
      </c>
      <c r="AV139">
        <f t="shared" si="121"/>
        <v>12.184257425742588</v>
      </c>
      <c r="AW139">
        <f t="shared" si="121"/>
        <v>12.451683168316839</v>
      </c>
      <c r="AY139">
        <f t="shared" si="94"/>
        <v>5</v>
      </c>
      <c r="AZ139">
        <f t="shared" si="95"/>
        <v>1</v>
      </c>
      <c r="BA139">
        <f t="shared" si="96"/>
        <v>10</v>
      </c>
      <c r="BB139">
        <f t="shared" si="97"/>
        <v>9</v>
      </c>
      <c r="BC139">
        <f t="shared" si="98"/>
        <v>14</v>
      </c>
      <c r="BD139">
        <f t="shared" si="99"/>
        <v>6</v>
      </c>
      <c r="BE139">
        <f t="shared" si="100"/>
        <v>4</v>
      </c>
      <c r="BF139">
        <f t="shared" si="101"/>
        <v>3</v>
      </c>
      <c r="BG139">
        <f t="shared" si="102"/>
        <v>13</v>
      </c>
      <c r="BH139">
        <f t="shared" si="103"/>
        <v>12</v>
      </c>
      <c r="BI139">
        <f t="shared" si="104"/>
        <v>11</v>
      </c>
      <c r="BJ139">
        <f t="shared" si="105"/>
        <v>15</v>
      </c>
      <c r="BK139">
        <f t="shared" si="106"/>
        <v>2</v>
      </c>
      <c r="BL139">
        <f t="shared" si="107"/>
        <v>7</v>
      </c>
      <c r="BM139">
        <f t="shared" si="108"/>
        <v>8</v>
      </c>
      <c r="BO139" t="str">
        <f t="shared" si="143"/>
        <v/>
      </c>
      <c r="BP139" t="str">
        <f t="shared" si="144"/>
        <v/>
      </c>
      <c r="BQ139">
        <f t="shared" si="145"/>
        <v>5200.21</v>
      </c>
      <c r="BR139">
        <f t="shared" si="146"/>
        <v>5200.82</v>
      </c>
      <c r="BS139" t="str">
        <f t="shared" si="147"/>
        <v/>
      </c>
      <c r="BT139" t="str">
        <f t="shared" si="148"/>
        <v/>
      </c>
      <c r="BU139" t="str">
        <f t="shared" si="149"/>
        <v/>
      </c>
      <c r="BV139" t="str">
        <f t="shared" si="150"/>
        <v/>
      </c>
      <c r="BW139" t="str">
        <f t="shared" si="151"/>
        <v/>
      </c>
      <c r="BX139" t="str">
        <f t="shared" si="152"/>
        <v/>
      </c>
      <c r="BY139" t="str">
        <f t="shared" si="153"/>
        <v/>
      </c>
      <c r="BZ139" t="str">
        <f t="shared" si="154"/>
        <v/>
      </c>
      <c r="CA139" t="str">
        <f t="shared" si="155"/>
        <v/>
      </c>
      <c r="CB139" t="str">
        <f t="shared" si="156"/>
        <v/>
      </c>
      <c r="CC139" t="str">
        <f t="shared" si="157"/>
        <v/>
      </c>
      <c r="CD139" t="str">
        <f t="shared" si="158"/>
        <v/>
      </c>
      <c r="CE139" t="str">
        <f t="shared" si="159"/>
        <v/>
      </c>
      <c r="CF139" t="str">
        <f t="shared" si="160"/>
        <v/>
      </c>
      <c r="CG139" t="str">
        <f t="shared" si="161"/>
        <v/>
      </c>
      <c r="CH139" t="str">
        <f t="shared" si="162"/>
        <v/>
      </c>
      <c r="CI139" t="str">
        <f t="shared" si="163"/>
        <v/>
      </c>
      <c r="CJ139" t="str">
        <f t="shared" si="164"/>
        <v/>
      </c>
      <c r="CK139" t="str">
        <f t="shared" si="165"/>
        <v/>
      </c>
      <c r="CL139" t="str">
        <f t="shared" si="166"/>
        <v/>
      </c>
      <c r="CM139">
        <f t="shared" si="167"/>
        <v>5179.99</v>
      </c>
      <c r="CN139">
        <f t="shared" si="168"/>
        <v>5180.74</v>
      </c>
      <c r="CO139" t="str">
        <f t="shared" si="169"/>
        <v/>
      </c>
      <c r="CP139" t="str">
        <f t="shared" si="170"/>
        <v/>
      </c>
      <c r="CQ139" t="str">
        <f t="shared" si="171"/>
        <v/>
      </c>
      <c r="CR139" t="str">
        <f t="shared" si="172"/>
        <v/>
      </c>
      <c r="CT139">
        <f t="shared" si="109"/>
        <v>5200.82</v>
      </c>
      <c r="CU139">
        <f t="shared" si="110"/>
        <v>5200.21</v>
      </c>
      <c r="CV139">
        <f t="shared" si="111"/>
        <v>5180.74</v>
      </c>
      <c r="CW139">
        <f t="shared" si="112"/>
        <v>5179.99</v>
      </c>
      <c r="CY139">
        <f t="shared" si="173"/>
        <v>-1.750000000000303E-2</v>
      </c>
      <c r="CZ139">
        <f t="shared" si="174"/>
        <v>5.5208333333306809E-3</v>
      </c>
      <c r="DA139">
        <f t="shared" si="175"/>
        <v>2.2187500000001137E-2</v>
      </c>
      <c r="DB139">
        <f t="shared" si="176"/>
        <v>7.5625000000002274E-2</v>
      </c>
      <c r="DD139">
        <f t="shared" si="20"/>
        <v>-1.0025738037602361</v>
      </c>
      <c r="DE139">
        <f t="shared" si="21"/>
        <v>0.31631723568009845</v>
      </c>
      <c r="DF139">
        <f t="shared" si="22"/>
        <v>1.2710415636883856</v>
      </c>
      <c r="DG139">
        <f t="shared" si="23"/>
        <v>4.3247612228804009</v>
      </c>
      <c r="DI139">
        <f t="shared" si="177"/>
        <v>1.9620401435278352</v>
      </c>
      <c r="DK139">
        <f t="shared" si="113"/>
        <v>1.9620401435278352</v>
      </c>
      <c r="DL139">
        <f t="shared" si="114"/>
        <v>-1.9620401435278352</v>
      </c>
      <c r="DN139" s="4" t="str">
        <f t="shared" si="178"/>
        <v/>
      </c>
      <c r="DO139" s="4" t="str">
        <f t="shared" si="179"/>
        <v/>
      </c>
      <c r="DP139" s="4" t="str">
        <f t="shared" si="180"/>
        <v/>
      </c>
      <c r="DQ139" s="4" t="str">
        <f t="shared" si="181"/>
        <v>Invalid Slope</v>
      </c>
      <c r="DS139" s="4">
        <f t="shared" si="182"/>
        <v>5200.82</v>
      </c>
      <c r="DT139" s="4">
        <f t="shared" si="183"/>
        <v>5200.21</v>
      </c>
      <c r="DU139" s="4">
        <f t="shared" si="184"/>
        <v>5180.74</v>
      </c>
      <c r="DV139" s="4" t="str">
        <f t="shared" si="185"/>
        <v/>
      </c>
      <c r="DX139">
        <f t="shared" si="119"/>
        <v>5200.82</v>
      </c>
      <c r="DY139">
        <f t="shared" si="120"/>
        <v>5180.74</v>
      </c>
      <c r="EA139" t="str">
        <f t="shared" si="186"/>
        <v>horiz_peak_line_3</v>
      </c>
      <c r="EB139" t="str">
        <f t="shared" si="187"/>
        <v>horiz_bottom_line_2</v>
      </c>
      <c r="ED139" t="str">
        <f t="shared" si="117"/>
        <v>peak_line_3</v>
      </c>
      <c r="EE139" t="str">
        <f t="shared" si="118"/>
        <v>bottom_line_2</v>
      </c>
    </row>
    <row r="140" spans="1:135" x14ac:dyDescent="0.55000000000000004">
      <c r="A140" s="24">
        <f>IF('Data Validation'!$K$2&lt;&gt;TRUE,"",'Data Validation'!A442)</f>
        <v>1772164200</v>
      </c>
      <c r="B140" s="24" t="str">
        <f>IF('Data Validation'!$K$2&lt;&gt;TRUE,"",'Data Validation'!C442)</f>
        <v>XAUUSD</v>
      </c>
      <c r="C140" s="24" t="str">
        <f>IF('Data Validation'!$K$2&lt;&gt;TRUE,"",'Data Validation'!E442)</f>
        <v>M5</v>
      </c>
      <c r="D140" s="24">
        <f>IF('Data Validation'!$K$2&lt;&gt;TRUE,"",'Data Validation'!G442)</f>
        <v>5189.59</v>
      </c>
      <c r="E140">
        <f>IF($C140&lt;&gt;"M5","",Trendlines!E442)</f>
        <v>5200.22</v>
      </c>
      <c r="F140">
        <f>IF($C140&lt;&gt;"M5","",Trendlines!F442)</f>
        <v>5190.4399999999996</v>
      </c>
      <c r="G140">
        <f>IF($C140&lt;&gt;"M5","",Trendlines!G442)</f>
        <v>5200.8</v>
      </c>
      <c r="H140">
        <f>IF($C140&lt;&gt;"M5","",Trendlines!H442)</f>
        <v>5180.07</v>
      </c>
      <c r="I140">
        <f>IF($C140&lt;&gt;"M5","",Trendlines!I442)</f>
        <v>5180.76</v>
      </c>
      <c r="J140">
        <f>IF($C140&lt;&gt;"M5","",Trendlines!J442)</f>
        <v>5168.18</v>
      </c>
      <c r="K140">
        <v>96</v>
      </c>
      <c r="L140" s="25">
        <f t="shared" si="122"/>
        <v>5.6249999999996208E-3</v>
      </c>
      <c r="M140" s="25">
        <f t="shared" si="123"/>
        <v>-2.5937500000007201E-2</v>
      </c>
      <c r="N140" s="25">
        <f t="shared" si="124"/>
        <v>-1.7499999999993559E-2</v>
      </c>
      <c r="O140" s="25">
        <f t="shared" si="125"/>
        <v>7.5624999999992795E-2</v>
      </c>
      <c r="P140" s="25">
        <f t="shared" si="126"/>
        <v>2.2083333333332195E-2</v>
      </c>
      <c r="Q140" s="25">
        <f t="shared" si="127"/>
        <v>3.875000000000265E-2</v>
      </c>
      <c r="S140">
        <f t="shared" si="128"/>
        <v>9.7800000000006548</v>
      </c>
      <c r="T140">
        <f t="shared" si="129"/>
        <v>0.57999999999992724</v>
      </c>
      <c r="U140">
        <f t="shared" si="130"/>
        <v>20.150000000000546</v>
      </c>
      <c r="V140">
        <f t="shared" si="131"/>
        <v>19.460000000000036</v>
      </c>
      <c r="W140">
        <f t="shared" si="132"/>
        <v>32.039999999999964</v>
      </c>
      <c r="X140">
        <f t="shared" si="133"/>
        <v>10.360000000000582</v>
      </c>
      <c r="Y140">
        <f t="shared" si="134"/>
        <v>10.369999999999891</v>
      </c>
      <c r="Z140">
        <f t="shared" si="135"/>
        <v>9.6799999999993815</v>
      </c>
      <c r="AA140">
        <f t="shared" si="136"/>
        <v>22.259999999999309</v>
      </c>
      <c r="AB140">
        <f t="shared" si="137"/>
        <v>20.730000000000473</v>
      </c>
      <c r="AC140">
        <f t="shared" si="138"/>
        <v>20.039999999999964</v>
      </c>
      <c r="AD140">
        <f t="shared" si="139"/>
        <v>32.619999999999891</v>
      </c>
      <c r="AE140">
        <f t="shared" si="140"/>
        <v>0.69000000000050932</v>
      </c>
      <c r="AF140">
        <f t="shared" si="141"/>
        <v>11.889999999999418</v>
      </c>
      <c r="AG140">
        <f t="shared" si="142"/>
        <v>12.579999999999927</v>
      </c>
      <c r="AI140">
        <f t="shared" si="121"/>
        <v>10.032970297029694</v>
      </c>
      <c r="AJ140">
        <f t="shared" si="121"/>
        <v>0.65049504950493064</v>
      </c>
      <c r="AK140">
        <f t="shared" si="121"/>
        <v>19.593366336633647</v>
      </c>
      <c r="AL140">
        <f t="shared" si="121"/>
        <v>19.325940594059396</v>
      </c>
      <c r="AM140">
        <f t="shared" si="121"/>
        <v>31.777623762376237</v>
      </c>
      <c r="AN140">
        <f t="shared" si="121"/>
        <v>10.426237623762368</v>
      </c>
      <c r="AO140">
        <f t="shared" si="121"/>
        <v>9.5603960396039547</v>
      </c>
      <c r="AP140">
        <f t="shared" si="121"/>
        <v>9.2929702970297043</v>
      </c>
      <c r="AQ140">
        <f t="shared" si="121"/>
        <v>21.744653465346545</v>
      </c>
      <c r="AR140">
        <f t="shared" si="121"/>
        <v>19.986633663366323</v>
      </c>
      <c r="AS140">
        <f t="shared" si="121"/>
        <v>19.719207920792073</v>
      </c>
      <c r="AT140">
        <f t="shared" si="121"/>
        <v>32.170891089108913</v>
      </c>
      <c r="AU140">
        <f t="shared" si="121"/>
        <v>1.3636633663366384</v>
      </c>
      <c r="AV140">
        <f t="shared" si="121"/>
        <v>12.184257425742588</v>
      </c>
      <c r="AW140">
        <f t="shared" si="121"/>
        <v>12.451683168316839</v>
      </c>
      <c r="AY140">
        <f t="shared" si="94"/>
        <v>5</v>
      </c>
      <c r="AZ140">
        <f t="shared" si="95"/>
        <v>1</v>
      </c>
      <c r="BA140">
        <f t="shared" si="96"/>
        <v>10</v>
      </c>
      <c r="BB140">
        <f t="shared" si="97"/>
        <v>9</v>
      </c>
      <c r="BC140">
        <f t="shared" si="98"/>
        <v>14</v>
      </c>
      <c r="BD140">
        <f t="shared" si="99"/>
        <v>6</v>
      </c>
      <c r="BE140">
        <f t="shared" si="100"/>
        <v>4</v>
      </c>
      <c r="BF140">
        <f t="shared" si="101"/>
        <v>3</v>
      </c>
      <c r="BG140">
        <f t="shared" si="102"/>
        <v>13</v>
      </c>
      <c r="BH140">
        <f t="shared" si="103"/>
        <v>12</v>
      </c>
      <c r="BI140">
        <f t="shared" si="104"/>
        <v>11</v>
      </c>
      <c r="BJ140">
        <f t="shared" si="105"/>
        <v>15</v>
      </c>
      <c r="BK140">
        <f t="shared" si="106"/>
        <v>2</v>
      </c>
      <c r="BL140">
        <f t="shared" si="107"/>
        <v>7</v>
      </c>
      <c r="BM140">
        <f t="shared" si="108"/>
        <v>8</v>
      </c>
      <c r="BO140" t="str">
        <f t="shared" si="143"/>
        <v/>
      </c>
      <c r="BP140" t="str">
        <f t="shared" si="144"/>
        <v/>
      </c>
      <c r="BQ140">
        <f t="shared" si="145"/>
        <v>5200.22</v>
      </c>
      <c r="BR140">
        <f t="shared" si="146"/>
        <v>5200.8</v>
      </c>
      <c r="BS140" t="str">
        <f t="shared" si="147"/>
        <v/>
      </c>
      <c r="BT140" t="str">
        <f t="shared" si="148"/>
        <v/>
      </c>
      <c r="BU140" t="str">
        <f t="shared" si="149"/>
        <v/>
      </c>
      <c r="BV140" t="str">
        <f t="shared" si="150"/>
        <v/>
      </c>
      <c r="BW140" t="str">
        <f t="shared" si="151"/>
        <v/>
      </c>
      <c r="BX140" t="str">
        <f t="shared" si="152"/>
        <v/>
      </c>
      <c r="BY140" t="str">
        <f t="shared" si="153"/>
        <v/>
      </c>
      <c r="BZ140" t="str">
        <f t="shared" si="154"/>
        <v/>
      </c>
      <c r="CA140" t="str">
        <f t="shared" si="155"/>
        <v/>
      </c>
      <c r="CB140" t="str">
        <f t="shared" si="156"/>
        <v/>
      </c>
      <c r="CC140" t="str">
        <f t="shared" si="157"/>
        <v/>
      </c>
      <c r="CD140" t="str">
        <f t="shared" si="158"/>
        <v/>
      </c>
      <c r="CE140" t="str">
        <f t="shared" si="159"/>
        <v/>
      </c>
      <c r="CF140" t="str">
        <f t="shared" si="160"/>
        <v/>
      </c>
      <c r="CG140" t="str">
        <f t="shared" si="161"/>
        <v/>
      </c>
      <c r="CH140" t="str">
        <f t="shared" si="162"/>
        <v/>
      </c>
      <c r="CI140" t="str">
        <f t="shared" si="163"/>
        <v/>
      </c>
      <c r="CJ140" t="str">
        <f t="shared" si="164"/>
        <v/>
      </c>
      <c r="CK140" t="str">
        <f t="shared" si="165"/>
        <v/>
      </c>
      <c r="CL140" t="str">
        <f t="shared" si="166"/>
        <v/>
      </c>
      <c r="CM140">
        <f t="shared" si="167"/>
        <v>5180.07</v>
      </c>
      <c r="CN140">
        <f t="shared" si="168"/>
        <v>5180.76</v>
      </c>
      <c r="CO140" t="str">
        <f t="shared" si="169"/>
        <v/>
      </c>
      <c r="CP140" t="str">
        <f t="shared" si="170"/>
        <v/>
      </c>
      <c r="CQ140" t="str">
        <f t="shared" si="171"/>
        <v/>
      </c>
      <c r="CR140" t="str">
        <f t="shared" si="172"/>
        <v/>
      </c>
      <c r="CT140">
        <f t="shared" si="109"/>
        <v>5200.8</v>
      </c>
      <c r="CU140">
        <f t="shared" si="110"/>
        <v>5200.22</v>
      </c>
      <c r="CV140">
        <f t="shared" si="111"/>
        <v>5180.76</v>
      </c>
      <c r="CW140">
        <f t="shared" si="112"/>
        <v>5180.07</v>
      </c>
      <c r="CY140">
        <f t="shared" si="173"/>
        <v>-1.7499999999993559E-2</v>
      </c>
      <c r="CZ140">
        <f t="shared" si="174"/>
        <v>5.6249999999996208E-3</v>
      </c>
      <c r="DA140">
        <f t="shared" si="175"/>
        <v>2.2083333333332195E-2</v>
      </c>
      <c r="DB140">
        <f t="shared" si="176"/>
        <v>7.5624999999992795E-2</v>
      </c>
      <c r="DD140">
        <f t="shared" si="20"/>
        <v>-1.0025738037596934</v>
      </c>
      <c r="DE140">
        <f t="shared" si="21"/>
        <v>0.32228536068633229</v>
      </c>
      <c r="DF140">
        <f t="shared" si="22"/>
        <v>1.2650761762283818</v>
      </c>
      <c r="DG140">
        <f t="shared" si="23"/>
        <v>4.3247612228798609</v>
      </c>
      <c r="DI140">
        <f t="shared" si="177"/>
        <v>1.9613185433757332</v>
      </c>
      <c r="DK140">
        <f t="shared" si="113"/>
        <v>1.9613185433757332</v>
      </c>
      <c r="DL140">
        <f t="shared" si="114"/>
        <v>-1.9613185433757332</v>
      </c>
      <c r="DN140" s="4" t="str">
        <f t="shared" si="178"/>
        <v/>
      </c>
      <c r="DO140" s="4" t="str">
        <f t="shared" si="179"/>
        <v/>
      </c>
      <c r="DP140" s="4" t="str">
        <f t="shared" si="180"/>
        <v/>
      </c>
      <c r="DQ140" s="4" t="str">
        <f t="shared" si="181"/>
        <v>Invalid Slope</v>
      </c>
      <c r="DS140" s="4">
        <f t="shared" si="182"/>
        <v>5200.8</v>
      </c>
      <c r="DT140" s="4">
        <f t="shared" si="183"/>
        <v>5200.22</v>
      </c>
      <c r="DU140" s="4">
        <f t="shared" si="184"/>
        <v>5180.76</v>
      </c>
      <c r="DV140" s="4" t="str">
        <f t="shared" si="185"/>
        <v/>
      </c>
      <c r="DX140">
        <f t="shared" si="119"/>
        <v>5200.8</v>
      </c>
      <c r="DY140">
        <f t="shared" si="120"/>
        <v>5180.76</v>
      </c>
      <c r="EA140" t="str">
        <f t="shared" si="186"/>
        <v>horiz_peak_line_3</v>
      </c>
      <c r="EB140" t="str">
        <f t="shared" si="187"/>
        <v>horiz_bottom_line_2</v>
      </c>
      <c r="ED140" t="str">
        <f t="shared" si="117"/>
        <v>peak_line_3</v>
      </c>
      <c r="EE140" t="str">
        <f t="shared" si="118"/>
        <v>bottom_line_2</v>
      </c>
    </row>
    <row r="141" spans="1:135" x14ac:dyDescent="0.55000000000000004">
      <c r="A141" s="24">
        <f>IF('Data Validation'!$K$2&lt;&gt;TRUE,"",'Data Validation'!A443)</f>
        <v>1772164500</v>
      </c>
      <c r="B141" s="24" t="str">
        <f>IF('Data Validation'!$K$2&lt;&gt;TRUE,"",'Data Validation'!C443)</f>
        <v>XAUUSD</v>
      </c>
      <c r="C141" s="24" t="str">
        <f>IF('Data Validation'!$K$2&lt;&gt;TRUE,"",'Data Validation'!E443)</f>
        <v>M5</v>
      </c>
      <c r="D141" s="24">
        <f>IF('Data Validation'!$K$2&lt;&gt;TRUE,"",'Data Validation'!G443)</f>
        <v>5184</v>
      </c>
      <c r="E141">
        <f>IF($C141&lt;&gt;"M5","",Trendlines!E443)</f>
        <v>5200.2299999999996</v>
      </c>
      <c r="F141">
        <f>IF($C141&lt;&gt;"M5","",Trendlines!F443)</f>
        <v>5190.41</v>
      </c>
      <c r="G141">
        <f>IF($C141&lt;&gt;"M5","",Trendlines!G443)</f>
        <v>5200.78</v>
      </c>
      <c r="H141">
        <f>IF($C141&lt;&gt;"M5","",Trendlines!H443)</f>
        <v>5180.1400000000003</v>
      </c>
      <c r="I141">
        <f>IF($C141&lt;&gt;"M5","",Trendlines!I443)</f>
        <v>5180.78</v>
      </c>
      <c r="J141">
        <f>IF($C141&lt;&gt;"M5","",Trendlines!J443)</f>
        <v>5168.22</v>
      </c>
      <c r="K141">
        <v>96</v>
      </c>
      <c r="L141" s="25">
        <f t="shared" si="122"/>
        <v>5.6249999999996208E-3</v>
      </c>
      <c r="M141" s="25">
        <f t="shared" si="123"/>
        <v>-2.6041666666666668E-2</v>
      </c>
      <c r="N141" s="25">
        <f t="shared" si="124"/>
        <v>-1.7604166666671972E-2</v>
      </c>
      <c r="O141" s="25">
        <f t="shared" si="125"/>
        <v>7.5625000000002274E-2</v>
      </c>
      <c r="P141" s="25">
        <f t="shared" si="126"/>
        <v>2.2083333333332195E-2</v>
      </c>
      <c r="Q141" s="25">
        <f t="shared" si="127"/>
        <v>3.875000000000265E-2</v>
      </c>
      <c r="S141">
        <f t="shared" si="128"/>
        <v>9.819999999999709</v>
      </c>
      <c r="T141">
        <f t="shared" si="129"/>
        <v>0.5500000000001819</v>
      </c>
      <c r="U141">
        <f t="shared" si="130"/>
        <v>20.089999999999236</v>
      </c>
      <c r="V141">
        <f t="shared" si="131"/>
        <v>19.449999999999818</v>
      </c>
      <c r="W141">
        <f t="shared" si="132"/>
        <v>32.009999999999309</v>
      </c>
      <c r="X141">
        <f t="shared" si="133"/>
        <v>10.369999999999891</v>
      </c>
      <c r="Y141">
        <f t="shared" si="134"/>
        <v>10.269999999999527</v>
      </c>
      <c r="Z141">
        <f t="shared" si="135"/>
        <v>9.6300000000001091</v>
      </c>
      <c r="AA141">
        <f t="shared" si="136"/>
        <v>22.1899999999996</v>
      </c>
      <c r="AB141">
        <f t="shared" si="137"/>
        <v>20.639999999999418</v>
      </c>
      <c r="AC141">
        <f t="shared" si="138"/>
        <v>20</v>
      </c>
      <c r="AD141">
        <f t="shared" si="139"/>
        <v>32.559999999999491</v>
      </c>
      <c r="AE141">
        <f t="shared" si="140"/>
        <v>0.63999999999941792</v>
      </c>
      <c r="AF141">
        <f t="shared" si="141"/>
        <v>11.920000000000073</v>
      </c>
      <c r="AG141">
        <f t="shared" si="142"/>
        <v>12.559999999999491</v>
      </c>
      <c r="AI141">
        <f t="shared" si="121"/>
        <v>10.032970297029694</v>
      </c>
      <c r="AJ141">
        <f t="shared" si="121"/>
        <v>0.65049504950493064</v>
      </c>
      <c r="AK141">
        <f t="shared" si="121"/>
        <v>19.593366336633647</v>
      </c>
      <c r="AL141">
        <f t="shared" si="121"/>
        <v>19.325940594059396</v>
      </c>
      <c r="AM141">
        <f t="shared" si="121"/>
        <v>31.777623762376237</v>
      </c>
      <c r="AN141">
        <f t="shared" si="121"/>
        <v>10.426237623762368</v>
      </c>
      <c r="AO141">
        <f t="shared" si="121"/>
        <v>9.5603960396039547</v>
      </c>
      <c r="AP141">
        <f t="shared" si="121"/>
        <v>9.2929702970297043</v>
      </c>
      <c r="AQ141">
        <f t="shared" si="121"/>
        <v>21.744653465346545</v>
      </c>
      <c r="AR141">
        <f t="shared" si="121"/>
        <v>19.986633663366323</v>
      </c>
      <c r="AS141">
        <f t="shared" si="121"/>
        <v>19.719207920792073</v>
      </c>
      <c r="AT141">
        <f t="shared" si="121"/>
        <v>32.170891089108913</v>
      </c>
      <c r="AU141">
        <f t="shared" si="121"/>
        <v>1.3636633663366384</v>
      </c>
      <c r="AV141">
        <f t="shared" si="121"/>
        <v>12.184257425742588</v>
      </c>
      <c r="AW141">
        <f t="shared" si="121"/>
        <v>12.451683168316839</v>
      </c>
      <c r="AY141">
        <f t="shared" si="94"/>
        <v>5</v>
      </c>
      <c r="AZ141">
        <f t="shared" si="95"/>
        <v>1</v>
      </c>
      <c r="BA141">
        <f t="shared" si="96"/>
        <v>10</v>
      </c>
      <c r="BB141">
        <f t="shared" si="97"/>
        <v>9</v>
      </c>
      <c r="BC141">
        <f t="shared" si="98"/>
        <v>14</v>
      </c>
      <c r="BD141">
        <f t="shared" si="99"/>
        <v>6</v>
      </c>
      <c r="BE141">
        <f t="shared" si="100"/>
        <v>4</v>
      </c>
      <c r="BF141">
        <f t="shared" si="101"/>
        <v>3</v>
      </c>
      <c r="BG141">
        <f t="shared" si="102"/>
        <v>13</v>
      </c>
      <c r="BH141">
        <f t="shared" si="103"/>
        <v>12</v>
      </c>
      <c r="BI141">
        <f t="shared" si="104"/>
        <v>11</v>
      </c>
      <c r="BJ141">
        <f t="shared" si="105"/>
        <v>15</v>
      </c>
      <c r="BK141">
        <f t="shared" si="106"/>
        <v>2</v>
      </c>
      <c r="BL141">
        <f t="shared" si="107"/>
        <v>7</v>
      </c>
      <c r="BM141">
        <f t="shared" si="108"/>
        <v>8</v>
      </c>
      <c r="BO141" t="str">
        <f t="shared" si="143"/>
        <v/>
      </c>
      <c r="BP141" t="str">
        <f t="shared" si="144"/>
        <v/>
      </c>
      <c r="BQ141">
        <f t="shared" si="145"/>
        <v>5200.2299999999996</v>
      </c>
      <c r="BR141">
        <f t="shared" si="146"/>
        <v>5200.78</v>
      </c>
      <c r="BS141" t="str">
        <f t="shared" si="147"/>
        <v/>
      </c>
      <c r="BT141" t="str">
        <f t="shared" si="148"/>
        <v/>
      </c>
      <c r="BU141" t="str">
        <f t="shared" si="149"/>
        <v/>
      </c>
      <c r="BV141" t="str">
        <f t="shared" si="150"/>
        <v/>
      </c>
      <c r="BW141" t="str">
        <f t="shared" si="151"/>
        <v/>
      </c>
      <c r="BX141" t="str">
        <f t="shared" si="152"/>
        <v/>
      </c>
      <c r="BY141" t="str">
        <f t="shared" si="153"/>
        <v/>
      </c>
      <c r="BZ141" t="str">
        <f t="shared" si="154"/>
        <v/>
      </c>
      <c r="CA141" t="str">
        <f t="shared" si="155"/>
        <v/>
      </c>
      <c r="CB141" t="str">
        <f t="shared" si="156"/>
        <v/>
      </c>
      <c r="CC141" t="str">
        <f t="shared" si="157"/>
        <v/>
      </c>
      <c r="CD141" t="str">
        <f t="shared" si="158"/>
        <v/>
      </c>
      <c r="CE141" t="str">
        <f t="shared" si="159"/>
        <v/>
      </c>
      <c r="CF141" t="str">
        <f t="shared" si="160"/>
        <v/>
      </c>
      <c r="CG141" t="str">
        <f t="shared" si="161"/>
        <v/>
      </c>
      <c r="CH141" t="str">
        <f t="shared" si="162"/>
        <v/>
      </c>
      <c r="CI141" t="str">
        <f t="shared" si="163"/>
        <v/>
      </c>
      <c r="CJ141" t="str">
        <f t="shared" si="164"/>
        <v/>
      </c>
      <c r="CK141" t="str">
        <f t="shared" si="165"/>
        <v/>
      </c>
      <c r="CL141" t="str">
        <f t="shared" si="166"/>
        <v/>
      </c>
      <c r="CM141">
        <f t="shared" si="167"/>
        <v>5180.1400000000003</v>
      </c>
      <c r="CN141">
        <f t="shared" si="168"/>
        <v>5180.78</v>
      </c>
      <c r="CO141" t="str">
        <f t="shared" si="169"/>
        <v/>
      </c>
      <c r="CP141" t="str">
        <f t="shared" si="170"/>
        <v/>
      </c>
      <c r="CQ141" t="str">
        <f t="shared" si="171"/>
        <v/>
      </c>
      <c r="CR141" t="str">
        <f t="shared" si="172"/>
        <v/>
      </c>
      <c r="CT141">
        <f t="shared" si="109"/>
        <v>5200.78</v>
      </c>
      <c r="CU141">
        <f t="shared" si="110"/>
        <v>5200.2299999999996</v>
      </c>
      <c r="CV141">
        <f t="shared" si="111"/>
        <v>5180.78</v>
      </c>
      <c r="CW141">
        <f t="shared" si="112"/>
        <v>5180.1400000000003</v>
      </c>
      <c r="CY141">
        <f t="shared" si="173"/>
        <v>-1.7604166666671972E-2</v>
      </c>
      <c r="CZ141">
        <f t="shared" si="174"/>
        <v>5.6249999999996208E-3</v>
      </c>
      <c r="DA141">
        <f t="shared" si="175"/>
        <v>2.2083333333332195E-2</v>
      </c>
      <c r="DB141">
        <f t="shared" si="176"/>
        <v>7.5625000000002274E-2</v>
      </c>
      <c r="DD141">
        <f t="shared" si="20"/>
        <v>-1.0085402759962352</v>
      </c>
      <c r="DE141">
        <f t="shared" si="21"/>
        <v>0.32228536068633229</v>
      </c>
      <c r="DF141">
        <f t="shared" si="22"/>
        <v>1.2650761762283818</v>
      </c>
      <c r="DG141">
        <f t="shared" si="23"/>
        <v>4.3247612228804009</v>
      </c>
      <c r="DI141">
        <f t="shared" si="177"/>
        <v>1.963015436436701</v>
      </c>
      <c r="DK141">
        <f t="shared" si="113"/>
        <v>1.963015436436701</v>
      </c>
      <c r="DL141">
        <f t="shared" si="114"/>
        <v>-1.963015436436701</v>
      </c>
      <c r="DN141" s="4" t="str">
        <f t="shared" si="178"/>
        <v/>
      </c>
      <c r="DO141" s="4" t="str">
        <f t="shared" si="179"/>
        <v/>
      </c>
      <c r="DP141" s="4" t="str">
        <f t="shared" si="180"/>
        <v/>
      </c>
      <c r="DQ141" s="4" t="str">
        <f t="shared" si="181"/>
        <v>Invalid Slope</v>
      </c>
      <c r="DS141" s="4">
        <f t="shared" si="182"/>
        <v>5200.78</v>
      </c>
      <c r="DT141" s="4">
        <f t="shared" si="183"/>
        <v>5200.2299999999996</v>
      </c>
      <c r="DU141" s="4">
        <f t="shared" si="184"/>
        <v>5180.78</v>
      </c>
      <c r="DV141" s="4" t="str">
        <f t="shared" si="185"/>
        <v/>
      </c>
      <c r="DX141">
        <f t="shared" si="119"/>
        <v>5200.78</v>
      </c>
      <c r="DY141">
        <f t="shared" si="120"/>
        <v>5180.78</v>
      </c>
      <c r="EA141" t="str">
        <f t="shared" si="186"/>
        <v>horiz_peak_line_3</v>
      </c>
      <c r="EB141" t="str">
        <f t="shared" si="187"/>
        <v>horiz_bottom_line_2</v>
      </c>
      <c r="ED141" t="str">
        <f t="shared" si="117"/>
        <v>peak_line_3</v>
      </c>
      <c r="EE141" t="str">
        <f t="shared" si="118"/>
        <v>bottom_line_2</v>
      </c>
    </row>
    <row r="142" spans="1:135" x14ac:dyDescent="0.55000000000000004">
      <c r="A142" s="24">
        <f>IF('Data Validation'!$K$2&lt;&gt;TRUE,"",'Data Validation'!A444)</f>
        <v>1772164800</v>
      </c>
      <c r="B142" s="24" t="str">
        <f>IF('Data Validation'!$K$2&lt;&gt;TRUE,"",'Data Validation'!C444)</f>
        <v>XAUUSD</v>
      </c>
      <c r="C142" s="24" t="str">
        <f>IF('Data Validation'!$K$2&lt;&gt;TRUE,"",'Data Validation'!E444)</f>
        <v>M5</v>
      </c>
      <c r="D142" s="24">
        <f>IF('Data Validation'!$K$2&lt;&gt;TRUE,"",'Data Validation'!G444)</f>
        <v>5185.32</v>
      </c>
      <c r="E142">
        <f>IF($C142&lt;&gt;"M5","",Trendlines!E444)</f>
        <v>5200.2299999999996</v>
      </c>
      <c r="F142">
        <f>IF($C142&lt;&gt;"M5","",Trendlines!F444)</f>
        <v>5190.3900000000003</v>
      </c>
      <c r="G142">
        <f>IF($C142&lt;&gt;"M5","",Trendlines!G444)</f>
        <v>5200.76</v>
      </c>
      <c r="H142">
        <f>IF($C142&lt;&gt;"M5","",Trendlines!H444)</f>
        <v>5180.22</v>
      </c>
      <c r="I142">
        <f>IF($C142&lt;&gt;"M5","",Trendlines!I444)</f>
        <v>5180.8100000000004</v>
      </c>
      <c r="J142">
        <f>IF($C142&lt;&gt;"M5","",Trendlines!J444)</f>
        <v>5168.26</v>
      </c>
      <c r="K142">
        <v>96</v>
      </c>
      <c r="L142" s="25">
        <f t="shared" si="122"/>
        <v>5.5208333333306809E-3</v>
      </c>
      <c r="M142" s="25">
        <f t="shared" si="123"/>
        <v>-2.5937499999997726E-2</v>
      </c>
      <c r="N142" s="25">
        <f t="shared" si="124"/>
        <v>-1.7604166666662497E-2</v>
      </c>
      <c r="O142" s="25">
        <f t="shared" si="125"/>
        <v>7.5625000000002274E-2</v>
      </c>
      <c r="P142" s="25">
        <f t="shared" si="126"/>
        <v>2.2187500000001137E-2</v>
      </c>
      <c r="Q142" s="25">
        <f t="shared" si="127"/>
        <v>3.875000000000265E-2</v>
      </c>
      <c r="S142">
        <f t="shared" si="128"/>
        <v>9.839999999999236</v>
      </c>
      <c r="T142">
        <f t="shared" si="129"/>
        <v>0.53000000000065484</v>
      </c>
      <c r="U142">
        <f t="shared" si="130"/>
        <v>20.009999999999309</v>
      </c>
      <c r="V142">
        <f t="shared" si="131"/>
        <v>19.419999999999163</v>
      </c>
      <c r="W142">
        <f t="shared" si="132"/>
        <v>31.969999999999345</v>
      </c>
      <c r="X142">
        <f t="shared" si="133"/>
        <v>10.369999999999891</v>
      </c>
      <c r="Y142">
        <f t="shared" si="134"/>
        <v>10.170000000000073</v>
      </c>
      <c r="Z142">
        <f t="shared" si="135"/>
        <v>9.5799999999999272</v>
      </c>
      <c r="AA142">
        <f t="shared" si="136"/>
        <v>22.130000000000109</v>
      </c>
      <c r="AB142">
        <f t="shared" si="137"/>
        <v>20.539999999999964</v>
      </c>
      <c r="AC142">
        <f t="shared" si="138"/>
        <v>19.949999999999818</v>
      </c>
      <c r="AD142">
        <f t="shared" si="139"/>
        <v>32.5</v>
      </c>
      <c r="AE142">
        <f t="shared" si="140"/>
        <v>0.59000000000014552</v>
      </c>
      <c r="AF142">
        <f t="shared" si="141"/>
        <v>11.960000000000036</v>
      </c>
      <c r="AG142">
        <f t="shared" si="142"/>
        <v>12.550000000000182</v>
      </c>
      <c r="AI142">
        <f t="shared" si="121"/>
        <v>10.032970297029694</v>
      </c>
      <c r="AJ142">
        <f t="shared" si="121"/>
        <v>0.65049504950493064</v>
      </c>
      <c r="AK142">
        <f t="shared" si="121"/>
        <v>19.593366336633647</v>
      </c>
      <c r="AL142">
        <f t="shared" si="121"/>
        <v>19.325940594059396</v>
      </c>
      <c r="AM142">
        <f t="shared" si="121"/>
        <v>31.777623762376237</v>
      </c>
      <c r="AN142">
        <f t="shared" si="121"/>
        <v>10.426237623762368</v>
      </c>
      <c r="AO142">
        <f t="shared" si="121"/>
        <v>9.5603960396039547</v>
      </c>
      <c r="AP142">
        <f t="shared" si="121"/>
        <v>9.2929702970297043</v>
      </c>
      <c r="AQ142">
        <f t="shared" si="121"/>
        <v>21.744653465346545</v>
      </c>
      <c r="AR142">
        <f t="shared" si="121"/>
        <v>19.986633663366323</v>
      </c>
      <c r="AS142">
        <f t="shared" si="121"/>
        <v>19.719207920792073</v>
      </c>
      <c r="AT142">
        <f t="shared" si="121"/>
        <v>32.170891089108913</v>
      </c>
      <c r="AU142">
        <f t="shared" si="121"/>
        <v>1.3636633663366384</v>
      </c>
      <c r="AV142">
        <f t="shared" si="121"/>
        <v>12.184257425742588</v>
      </c>
      <c r="AW142">
        <f t="shared" si="121"/>
        <v>12.451683168316839</v>
      </c>
      <c r="AY142">
        <f t="shared" si="94"/>
        <v>5</v>
      </c>
      <c r="AZ142">
        <f t="shared" si="95"/>
        <v>1</v>
      </c>
      <c r="BA142">
        <f t="shared" si="96"/>
        <v>10</v>
      </c>
      <c r="BB142">
        <f t="shared" si="97"/>
        <v>9</v>
      </c>
      <c r="BC142">
        <f t="shared" si="98"/>
        <v>14</v>
      </c>
      <c r="BD142">
        <f t="shared" si="99"/>
        <v>6</v>
      </c>
      <c r="BE142">
        <f t="shared" si="100"/>
        <v>4</v>
      </c>
      <c r="BF142">
        <f t="shared" si="101"/>
        <v>3</v>
      </c>
      <c r="BG142">
        <f t="shared" si="102"/>
        <v>13</v>
      </c>
      <c r="BH142">
        <f t="shared" si="103"/>
        <v>12</v>
      </c>
      <c r="BI142">
        <f t="shared" si="104"/>
        <v>11</v>
      </c>
      <c r="BJ142">
        <f t="shared" si="105"/>
        <v>15</v>
      </c>
      <c r="BK142">
        <f t="shared" si="106"/>
        <v>2</v>
      </c>
      <c r="BL142">
        <f t="shared" si="107"/>
        <v>7</v>
      </c>
      <c r="BM142">
        <f t="shared" si="108"/>
        <v>8</v>
      </c>
      <c r="BO142" t="str">
        <f t="shared" si="143"/>
        <v/>
      </c>
      <c r="BP142" t="str">
        <f t="shared" si="144"/>
        <v/>
      </c>
      <c r="BQ142">
        <f t="shared" si="145"/>
        <v>5200.2299999999996</v>
      </c>
      <c r="BR142">
        <f t="shared" si="146"/>
        <v>5200.76</v>
      </c>
      <c r="BS142" t="str">
        <f t="shared" si="147"/>
        <v/>
      </c>
      <c r="BT142" t="str">
        <f t="shared" si="148"/>
        <v/>
      </c>
      <c r="BU142" t="str">
        <f t="shared" si="149"/>
        <v/>
      </c>
      <c r="BV142" t="str">
        <f t="shared" si="150"/>
        <v/>
      </c>
      <c r="BW142" t="str">
        <f t="shared" si="151"/>
        <v/>
      </c>
      <c r="BX142" t="str">
        <f t="shared" si="152"/>
        <v/>
      </c>
      <c r="BY142" t="str">
        <f t="shared" si="153"/>
        <v/>
      </c>
      <c r="BZ142" t="str">
        <f t="shared" si="154"/>
        <v/>
      </c>
      <c r="CA142" t="str">
        <f t="shared" si="155"/>
        <v/>
      </c>
      <c r="CB142" t="str">
        <f t="shared" si="156"/>
        <v/>
      </c>
      <c r="CC142" t="str">
        <f t="shared" si="157"/>
        <v/>
      </c>
      <c r="CD142" t="str">
        <f t="shared" si="158"/>
        <v/>
      </c>
      <c r="CE142" t="str">
        <f t="shared" si="159"/>
        <v/>
      </c>
      <c r="CF142" t="str">
        <f t="shared" si="160"/>
        <v/>
      </c>
      <c r="CG142" t="str">
        <f t="shared" si="161"/>
        <v/>
      </c>
      <c r="CH142" t="str">
        <f t="shared" si="162"/>
        <v/>
      </c>
      <c r="CI142" t="str">
        <f t="shared" si="163"/>
        <v/>
      </c>
      <c r="CJ142" t="str">
        <f t="shared" si="164"/>
        <v/>
      </c>
      <c r="CK142" t="str">
        <f t="shared" si="165"/>
        <v/>
      </c>
      <c r="CL142" t="str">
        <f t="shared" si="166"/>
        <v/>
      </c>
      <c r="CM142">
        <f t="shared" si="167"/>
        <v>5180.22</v>
      </c>
      <c r="CN142">
        <f t="shared" si="168"/>
        <v>5180.8100000000004</v>
      </c>
      <c r="CO142" t="str">
        <f t="shared" si="169"/>
        <v/>
      </c>
      <c r="CP142" t="str">
        <f t="shared" si="170"/>
        <v/>
      </c>
      <c r="CQ142" t="str">
        <f t="shared" si="171"/>
        <v/>
      </c>
      <c r="CR142" t="str">
        <f t="shared" si="172"/>
        <v/>
      </c>
      <c r="CT142">
        <f t="shared" si="109"/>
        <v>5200.76</v>
      </c>
      <c r="CU142">
        <f t="shared" si="110"/>
        <v>5200.2299999999996</v>
      </c>
      <c r="CV142">
        <f t="shared" si="111"/>
        <v>5180.8100000000004</v>
      </c>
      <c r="CW142">
        <f t="shared" si="112"/>
        <v>5180.22</v>
      </c>
      <c r="CY142">
        <f t="shared" si="173"/>
        <v>-1.7604166666662497E-2</v>
      </c>
      <c r="CZ142">
        <f t="shared" si="174"/>
        <v>5.5208333333306809E-3</v>
      </c>
      <c r="DA142">
        <f t="shared" si="175"/>
        <v>2.2187500000001137E-2</v>
      </c>
      <c r="DB142">
        <f t="shared" si="176"/>
        <v>7.5625000000002274E-2</v>
      </c>
      <c r="DD142">
        <f t="shared" si="20"/>
        <v>-1.0085402759956923</v>
      </c>
      <c r="DE142">
        <f t="shared" si="21"/>
        <v>0.31631723568009845</v>
      </c>
      <c r="DF142">
        <f t="shared" si="22"/>
        <v>1.2710415636883856</v>
      </c>
      <c r="DG142">
        <f t="shared" si="23"/>
        <v>4.3247612228804009</v>
      </c>
      <c r="DI142">
        <f t="shared" si="177"/>
        <v>1.963736412523396</v>
      </c>
      <c r="DK142">
        <f t="shared" si="113"/>
        <v>1.963736412523396</v>
      </c>
      <c r="DL142">
        <f t="shared" si="114"/>
        <v>-1.963736412523396</v>
      </c>
      <c r="DN142" s="4" t="str">
        <f t="shared" si="178"/>
        <v/>
      </c>
      <c r="DO142" s="4" t="str">
        <f t="shared" si="179"/>
        <v/>
      </c>
      <c r="DP142" s="4" t="str">
        <f t="shared" si="180"/>
        <v/>
      </c>
      <c r="DQ142" s="4" t="str">
        <f t="shared" si="181"/>
        <v>Invalid Slope</v>
      </c>
      <c r="DS142" s="4">
        <f t="shared" si="182"/>
        <v>5200.76</v>
      </c>
      <c r="DT142" s="4">
        <f t="shared" si="183"/>
        <v>5200.2299999999996</v>
      </c>
      <c r="DU142" s="4">
        <f t="shared" si="184"/>
        <v>5180.8100000000004</v>
      </c>
      <c r="DV142" s="4" t="str">
        <f t="shared" si="185"/>
        <v/>
      </c>
      <c r="DX142">
        <f t="shared" si="119"/>
        <v>5200.76</v>
      </c>
      <c r="DY142">
        <f t="shared" si="120"/>
        <v>5180.8100000000004</v>
      </c>
      <c r="EA142" t="str">
        <f t="shared" si="186"/>
        <v>horiz_peak_line_3</v>
      </c>
      <c r="EB142" t="str">
        <f t="shared" si="187"/>
        <v>horiz_bottom_line_2</v>
      </c>
      <c r="ED142" t="str">
        <f t="shared" si="117"/>
        <v>peak_line_3</v>
      </c>
      <c r="EE142" t="str">
        <f t="shared" si="118"/>
        <v>bottom_line_2</v>
      </c>
    </row>
    <row r="143" spans="1:135" x14ac:dyDescent="0.55000000000000004">
      <c r="A143" s="24">
        <f>IF('Data Validation'!$K$2&lt;&gt;TRUE,"",'Data Validation'!A445)</f>
        <v>1772165100</v>
      </c>
      <c r="B143" s="24" t="str">
        <f>IF('Data Validation'!$K$2&lt;&gt;TRUE,"",'Data Validation'!C445)</f>
        <v>XAUUSD</v>
      </c>
      <c r="C143" s="24" t="str">
        <f>IF('Data Validation'!$K$2&lt;&gt;TRUE,"",'Data Validation'!E445)</f>
        <v>M5</v>
      </c>
      <c r="D143" s="24">
        <f>IF('Data Validation'!$K$2&lt;&gt;TRUE,"",'Data Validation'!G445)</f>
        <v>5185.8900000000003</v>
      </c>
      <c r="E143">
        <f>IF($C143&lt;&gt;"M5","",Trendlines!E445)</f>
        <v>5200.24</v>
      </c>
      <c r="F143">
        <f>IF($C143&lt;&gt;"M5","",Trendlines!F445)</f>
        <v>5190.3599999999997</v>
      </c>
      <c r="G143">
        <f>IF($C143&lt;&gt;"M5","",Trendlines!G445)</f>
        <v>5200.75</v>
      </c>
      <c r="H143">
        <f>IF($C143&lt;&gt;"M5","",Trendlines!H445)</f>
        <v>5180.29</v>
      </c>
      <c r="I143">
        <f>IF($C143&lt;&gt;"M5","",Trendlines!I445)</f>
        <v>5180.83</v>
      </c>
      <c r="J143">
        <f>IF($C143&lt;&gt;"M5","",Trendlines!J445)</f>
        <v>5168.29</v>
      </c>
      <c r="K143">
        <v>96</v>
      </c>
      <c r="L143" s="25">
        <f t="shared" si="122"/>
        <v>5.6249999999996208E-3</v>
      </c>
      <c r="M143" s="25">
        <f t="shared" si="123"/>
        <v>-2.5937500000007201E-2</v>
      </c>
      <c r="N143" s="25">
        <f t="shared" si="124"/>
        <v>-1.750000000000303E-2</v>
      </c>
      <c r="O143" s="25">
        <f t="shared" si="125"/>
        <v>7.5625000000002274E-2</v>
      </c>
      <c r="P143" s="25">
        <f t="shared" si="126"/>
        <v>2.2187500000001137E-2</v>
      </c>
      <c r="Q143" s="25">
        <f t="shared" si="127"/>
        <v>3.8645833333333712E-2</v>
      </c>
      <c r="S143">
        <f t="shared" si="128"/>
        <v>9.8800000000001091</v>
      </c>
      <c r="T143">
        <f t="shared" si="129"/>
        <v>0.51000000000021828</v>
      </c>
      <c r="U143">
        <f t="shared" si="130"/>
        <v>19.949999999999818</v>
      </c>
      <c r="V143">
        <f t="shared" si="131"/>
        <v>19.409999999999854</v>
      </c>
      <c r="W143">
        <f t="shared" si="132"/>
        <v>31.949999999999818</v>
      </c>
      <c r="X143">
        <f t="shared" si="133"/>
        <v>10.390000000000327</v>
      </c>
      <c r="Y143">
        <f t="shared" si="134"/>
        <v>10.069999999999709</v>
      </c>
      <c r="Z143">
        <f t="shared" si="135"/>
        <v>9.5299999999997453</v>
      </c>
      <c r="AA143">
        <f t="shared" si="136"/>
        <v>22.069999999999709</v>
      </c>
      <c r="AB143">
        <f t="shared" si="137"/>
        <v>20.460000000000036</v>
      </c>
      <c r="AC143">
        <f t="shared" si="138"/>
        <v>19.920000000000073</v>
      </c>
      <c r="AD143">
        <f t="shared" si="139"/>
        <v>32.460000000000036</v>
      </c>
      <c r="AE143">
        <f t="shared" si="140"/>
        <v>0.53999999999996362</v>
      </c>
      <c r="AF143">
        <f t="shared" si="141"/>
        <v>12</v>
      </c>
      <c r="AG143">
        <f t="shared" si="142"/>
        <v>12.539999999999964</v>
      </c>
      <c r="AI143">
        <f t="shared" si="121"/>
        <v>10.032970297029694</v>
      </c>
      <c r="AJ143">
        <f t="shared" si="121"/>
        <v>0.65049504950493064</v>
      </c>
      <c r="AK143">
        <f t="shared" si="121"/>
        <v>19.593366336633647</v>
      </c>
      <c r="AL143">
        <f t="shared" si="121"/>
        <v>19.325940594059396</v>
      </c>
      <c r="AM143">
        <f t="shared" si="121"/>
        <v>31.777623762376237</v>
      </c>
      <c r="AN143">
        <f t="shared" si="121"/>
        <v>10.426237623762368</v>
      </c>
      <c r="AO143">
        <f t="shared" si="121"/>
        <v>9.5603960396039547</v>
      </c>
      <c r="AP143">
        <f t="shared" si="121"/>
        <v>9.2929702970297043</v>
      </c>
      <c r="AQ143">
        <f t="shared" si="121"/>
        <v>21.744653465346545</v>
      </c>
      <c r="AR143">
        <f t="shared" si="121"/>
        <v>19.986633663366323</v>
      </c>
      <c r="AS143">
        <f t="shared" si="121"/>
        <v>19.719207920792073</v>
      </c>
      <c r="AT143">
        <f t="shared" si="121"/>
        <v>32.170891089108913</v>
      </c>
      <c r="AU143">
        <f t="shared" si="121"/>
        <v>1.3636633663366384</v>
      </c>
      <c r="AV143">
        <f t="shared" si="121"/>
        <v>12.184257425742588</v>
      </c>
      <c r="AW143">
        <f t="shared" si="121"/>
        <v>12.451683168316839</v>
      </c>
      <c r="AY143">
        <f t="shared" si="94"/>
        <v>5</v>
      </c>
      <c r="AZ143">
        <f t="shared" si="95"/>
        <v>1</v>
      </c>
      <c r="BA143">
        <f t="shared" si="96"/>
        <v>10</v>
      </c>
      <c r="BB143">
        <f t="shared" si="97"/>
        <v>9</v>
      </c>
      <c r="BC143">
        <f t="shared" si="98"/>
        <v>14</v>
      </c>
      <c r="BD143">
        <f t="shared" si="99"/>
        <v>6</v>
      </c>
      <c r="BE143">
        <f t="shared" si="100"/>
        <v>4</v>
      </c>
      <c r="BF143">
        <f t="shared" si="101"/>
        <v>3</v>
      </c>
      <c r="BG143">
        <f t="shared" si="102"/>
        <v>13</v>
      </c>
      <c r="BH143">
        <f t="shared" si="103"/>
        <v>12</v>
      </c>
      <c r="BI143">
        <f t="shared" si="104"/>
        <v>11</v>
      </c>
      <c r="BJ143">
        <f t="shared" si="105"/>
        <v>15</v>
      </c>
      <c r="BK143">
        <f t="shared" si="106"/>
        <v>2</v>
      </c>
      <c r="BL143">
        <f t="shared" si="107"/>
        <v>7</v>
      </c>
      <c r="BM143">
        <f t="shared" si="108"/>
        <v>8</v>
      </c>
      <c r="BO143" t="str">
        <f t="shared" si="143"/>
        <v/>
      </c>
      <c r="BP143" t="str">
        <f t="shared" si="144"/>
        <v/>
      </c>
      <c r="BQ143">
        <f t="shared" si="145"/>
        <v>5200.24</v>
      </c>
      <c r="BR143">
        <f t="shared" si="146"/>
        <v>5200.75</v>
      </c>
      <c r="BS143" t="str">
        <f t="shared" si="147"/>
        <v/>
      </c>
      <c r="BT143" t="str">
        <f t="shared" si="148"/>
        <v/>
      </c>
      <c r="BU143" t="str">
        <f t="shared" si="149"/>
        <v/>
      </c>
      <c r="BV143" t="str">
        <f t="shared" si="150"/>
        <v/>
      </c>
      <c r="BW143" t="str">
        <f t="shared" si="151"/>
        <v/>
      </c>
      <c r="BX143" t="str">
        <f t="shared" si="152"/>
        <v/>
      </c>
      <c r="BY143" t="str">
        <f t="shared" si="153"/>
        <v/>
      </c>
      <c r="BZ143" t="str">
        <f t="shared" si="154"/>
        <v/>
      </c>
      <c r="CA143" t="str">
        <f t="shared" si="155"/>
        <v/>
      </c>
      <c r="CB143" t="str">
        <f t="shared" si="156"/>
        <v/>
      </c>
      <c r="CC143" t="str">
        <f t="shared" si="157"/>
        <v/>
      </c>
      <c r="CD143" t="str">
        <f t="shared" si="158"/>
        <v/>
      </c>
      <c r="CE143" t="str">
        <f t="shared" si="159"/>
        <v/>
      </c>
      <c r="CF143" t="str">
        <f t="shared" si="160"/>
        <v/>
      </c>
      <c r="CG143" t="str">
        <f t="shared" si="161"/>
        <v/>
      </c>
      <c r="CH143" t="str">
        <f t="shared" si="162"/>
        <v/>
      </c>
      <c r="CI143" t="str">
        <f t="shared" si="163"/>
        <v/>
      </c>
      <c r="CJ143" t="str">
        <f t="shared" si="164"/>
        <v/>
      </c>
      <c r="CK143" t="str">
        <f t="shared" si="165"/>
        <v/>
      </c>
      <c r="CL143" t="str">
        <f t="shared" si="166"/>
        <v/>
      </c>
      <c r="CM143">
        <f t="shared" si="167"/>
        <v>5180.29</v>
      </c>
      <c r="CN143">
        <f t="shared" si="168"/>
        <v>5180.83</v>
      </c>
      <c r="CO143" t="str">
        <f t="shared" si="169"/>
        <v/>
      </c>
      <c r="CP143" t="str">
        <f t="shared" si="170"/>
        <v/>
      </c>
      <c r="CQ143" t="str">
        <f t="shared" si="171"/>
        <v/>
      </c>
      <c r="CR143" t="str">
        <f t="shared" si="172"/>
        <v/>
      </c>
      <c r="CT143">
        <f t="shared" si="109"/>
        <v>5200.75</v>
      </c>
      <c r="CU143">
        <f t="shared" si="110"/>
        <v>5200.24</v>
      </c>
      <c r="CV143">
        <f t="shared" si="111"/>
        <v>5180.83</v>
      </c>
      <c r="CW143">
        <f t="shared" si="112"/>
        <v>5180.29</v>
      </c>
      <c r="CY143">
        <f t="shared" si="173"/>
        <v>-1.750000000000303E-2</v>
      </c>
      <c r="CZ143">
        <f t="shared" si="174"/>
        <v>5.6249999999996208E-3</v>
      </c>
      <c r="DA143">
        <f t="shared" si="175"/>
        <v>2.2187500000001137E-2</v>
      </c>
      <c r="DB143">
        <f t="shared" si="176"/>
        <v>7.5625000000002274E-2</v>
      </c>
      <c r="DD143">
        <f t="shared" si="20"/>
        <v>-1.0025738037602361</v>
      </c>
      <c r="DE143">
        <f t="shared" si="21"/>
        <v>0.32228536068633229</v>
      </c>
      <c r="DF143">
        <f t="shared" si="22"/>
        <v>1.2710415636883856</v>
      </c>
      <c r="DG143">
        <f t="shared" si="23"/>
        <v>4.3247612228804009</v>
      </c>
      <c r="DI143">
        <f t="shared" si="177"/>
        <v>1.9613489020299526</v>
      </c>
      <c r="DK143">
        <f t="shared" si="113"/>
        <v>1.9613489020299526</v>
      </c>
      <c r="DL143">
        <f t="shared" si="114"/>
        <v>-1.9613489020299526</v>
      </c>
      <c r="DN143" s="4" t="str">
        <f t="shared" si="178"/>
        <v/>
      </c>
      <c r="DO143" s="4" t="str">
        <f t="shared" si="179"/>
        <v/>
      </c>
      <c r="DP143" s="4" t="str">
        <f t="shared" si="180"/>
        <v/>
      </c>
      <c r="DQ143" s="4" t="str">
        <f t="shared" si="181"/>
        <v>Invalid Slope</v>
      </c>
      <c r="DS143" s="4">
        <f t="shared" si="182"/>
        <v>5200.75</v>
      </c>
      <c r="DT143" s="4">
        <f t="shared" si="183"/>
        <v>5200.24</v>
      </c>
      <c r="DU143" s="4">
        <f t="shared" si="184"/>
        <v>5180.83</v>
      </c>
      <c r="DV143" s="4" t="str">
        <f t="shared" si="185"/>
        <v/>
      </c>
      <c r="DX143">
        <f t="shared" si="119"/>
        <v>5200.75</v>
      </c>
      <c r="DY143">
        <f t="shared" si="120"/>
        <v>5180.83</v>
      </c>
      <c r="EA143" t="str">
        <f t="shared" si="186"/>
        <v>horiz_peak_line_3</v>
      </c>
      <c r="EB143" t="str">
        <f t="shared" si="187"/>
        <v>horiz_bottom_line_2</v>
      </c>
      <c r="ED143" t="str">
        <f t="shared" si="117"/>
        <v>peak_line_3</v>
      </c>
      <c r="EE143" t="str">
        <f t="shared" si="118"/>
        <v>bottom_line_2</v>
      </c>
    </row>
    <row r="144" spans="1:135" x14ac:dyDescent="0.55000000000000004">
      <c r="A144" s="24">
        <f>IF('Data Validation'!$K$2&lt;&gt;TRUE,"",'Data Validation'!A446)</f>
        <v>1772165400</v>
      </c>
      <c r="B144" s="24" t="str">
        <f>IF('Data Validation'!$K$2&lt;&gt;TRUE,"",'Data Validation'!C446)</f>
        <v>XAUUSD</v>
      </c>
      <c r="C144" s="24" t="str">
        <f>IF('Data Validation'!$K$2&lt;&gt;TRUE,"",'Data Validation'!E446)</f>
        <v>M5</v>
      </c>
      <c r="D144" s="24">
        <f>IF('Data Validation'!$K$2&lt;&gt;TRUE,"",'Data Validation'!G446)</f>
        <v>5186.6099999999997</v>
      </c>
      <c r="E144">
        <f>IF($C144&lt;&gt;"M5","",Trendlines!E446)</f>
        <v>5200.24</v>
      </c>
      <c r="F144">
        <f>IF($C144&lt;&gt;"M5","",Trendlines!F446)</f>
        <v>5190.34</v>
      </c>
      <c r="G144">
        <f>IF($C144&lt;&gt;"M5","",Trendlines!G446)</f>
        <v>5200.7299999999996</v>
      </c>
      <c r="H144">
        <f>IF($C144&lt;&gt;"M5","",Trendlines!H446)</f>
        <v>5180.37</v>
      </c>
      <c r="I144">
        <f>IF($C144&lt;&gt;"M5","",Trendlines!I446)</f>
        <v>5180.8500000000004</v>
      </c>
      <c r="J144">
        <f>IF($C144&lt;&gt;"M5","",Trendlines!J446)</f>
        <v>5168.33</v>
      </c>
      <c r="K144">
        <v>96</v>
      </c>
      <c r="L144" s="25">
        <f t="shared" si="122"/>
        <v>5.5208333333306809E-3</v>
      </c>
      <c r="M144" s="25">
        <f t="shared" si="123"/>
        <v>-2.5937499999997726E-2</v>
      </c>
      <c r="N144" s="25">
        <f t="shared" si="124"/>
        <v>-1.750000000000303E-2</v>
      </c>
      <c r="O144" s="25">
        <f t="shared" si="125"/>
        <v>7.5625000000002274E-2</v>
      </c>
      <c r="P144" s="25">
        <f t="shared" si="126"/>
        <v>2.2187500000001137E-2</v>
      </c>
      <c r="Q144" s="25">
        <f t="shared" si="127"/>
        <v>3.8645833333333712E-2</v>
      </c>
      <c r="S144">
        <f t="shared" si="128"/>
        <v>9.8999999999996362</v>
      </c>
      <c r="T144">
        <f t="shared" si="129"/>
        <v>0.48999999999978172</v>
      </c>
      <c r="U144">
        <f t="shared" si="130"/>
        <v>19.869999999999891</v>
      </c>
      <c r="V144">
        <f t="shared" si="131"/>
        <v>19.389999999999418</v>
      </c>
      <c r="W144">
        <f t="shared" si="132"/>
        <v>31.909999999999854</v>
      </c>
      <c r="X144">
        <f t="shared" si="133"/>
        <v>10.389999999999418</v>
      </c>
      <c r="Y144">
        <f t="shared" si="134"/>
        <v>9.9700000000002547</v>
      </c>
      <c r="Z144">
        <f t="shared" si="135"/>
        <v>9.4899999999997817</v>
      </c>
      <c r="AA144">
        <f t="shared" si="136"/>
        <v>22.010000000000218</v>
      </c>
      <c r="AB144">
        <f t="shared" si="137"/>
        <v>20.359999999999673</v>
      </c>
      <c r="AC144">
        <f t="shared" si="138"/>
        <v>19.8799999999992</v>
      </c>
      <c r="AD144">
        <f t="shared" si="139"/>
        <v>32.399999999999636</v>
      </c>
      <c r="AE144">
        <f t="shared" si="140"/>
        <v>0.48000000000047294</v>
      </c>
      <c r="AF144">
        <f t="shared" si="141"/>
        <v>12.039999999999964</v>
      </c>
      <c r="AG144">
        <f t="shared" si="142"/>
        <v>12.520000000000437</v>
      </c>
      <c r="AI144">
        <f>AVERAGE(S$98:S$198)</f>
        <v>10.032970297029694</v>
      </c>
      <c r="AJ144">
        <f t="shared" si="121"/>
        <v>0.65049504950493064</v>
      </c>
      <c r="AK144">
        <f t="shared" si="121"/>
        <v>19.593366336633647</v>
      </c>
      <c r="AL144">
        <f t="shared" si="121"/>
        <v>19.325940594059396</v>
      </c>
      <c r="AM144">
        <f t="shared" si="121"/>
        <v>31.777623762376237</v>
      </c>
      <c r="AN144">
        <f t="shared" si="121"/>
        <v>10.426237623762368</v>
      </c>
      <c r="AO144">
        <f t="shared" si="121"/>
        <v>9.5603960396039547</v>
      </c>
      <c r="AP144">
        <f t="shared" si="121"/>
        <v>9.2929702970297043</v>
      </c>
      <c r="AQ144">
        <f t="shared" si="121"/>
        <v>21.744653465346545</v>
      </c>
      <c r="AR144">
        <f t="shared" si="121"/>
        <v>19.986633663366323</v>
      </c>
      <c r="AS144">
        <f t="shared" si="121"/>
        <v>19.719207920792073</v>
      </c>
      <c r="AT144">
        <f t="shared" si="121"/>
        <v>32.170891089108913</v>
      </c>
      <c r="AU144">
        <f t="shared" si="121"/>
        <v>1.3636633663366384</v>
      </c>
      <c r="AV144">
        <f t="shared" si="121"/>
        <v>12.184257425742588</v>
      </c>
      <c r="AW144">
        <f t="shared" si="121"/>
        <v>12.451683168316839</v>
      </c>
      <c r="AY144">
        <f t="shared" si="94"/>
        <v>5</v>
      </c>
      <c r="AZ144">
        <f t="shared" si="95"/>
        <v>1</v>
      </c>
      <c r="BA144">
        <f t="shared" si="96"/>
        <v>10</v>
      </c>
      <c r="BB144">
        <f t="shared" si="97"/>
        <v>9</v>
      </c>
      <c r="BC144">
        <f t="shared" si="98"/>
        <v>14</v>
      </c>
      <c r="BD144">
        <f t="shared" si="99"/>
        <v>6</v>
      </c>
      <c r="BE144">
        <f t="shared" si="100"/>
        <v>4</v>
      </c>
      <c r="BF144">
        <f t="shared" si="101"/>
        <v>3</v>
      </c>
      <c r="BG144">
        <f t="shared" si="102"/>
        <v>13</v>
      </c>
      <c r="BH144">
        <f t="shared" si="103"/>
        <v>12</v>
      </c>
      <c r="BI144">
        <f t="shared" si="104"/>
        <v>11</v>
      </c>
      <c r="BJ144">
        <f t="shared" si="105"/>
        <v>15</v>
      </c>
      <c r="BK144">
        <f t="shared" si="106"/>
        <v>2</v>
      </c>
      <c r="BL144">
        <f t="shared" si="107"/>
        <v>7</v>
      </c>
      <c r="BM144">
        <f t="shared" si="108"/>
        <v>8</v>
      </c>
      <c r="BO144" t="str">
        <f t="shared" si="143"/>
        <v/>
      </c>
      <c r="BP144" t="str">
        <f t="shared" si="144"/>
        <v/>
      </c>
      <c r="BQ144">
        <f t="shared" si="145"/>
        <v>5200.24</v>
      </c>
      <c r="BR144">
        <f t="shared" si="146"/>
        <v>5200.7299999999996</v>
      </c>
      <c r="BS144" t="str">
        <f t="shared" si="147"/>
        <v/>
      </c>
      <c r="BT144" t="str">
        <f t="shared" si="148"/>
        <v/>
      </c>
      <c r="BU144" t="str">
        <f t="shared" si="149"/>
        <v/>
      </c>
      <c r="BV144" t="str">
        <f t="shared" si="150"/>
        <v/>
      </c>
      <c r="BW144" t="str">
        <f t="shared" si="151"/>
        <v/>
      </c>
      <c r="BX144" t="str">
        <f t="shared" si="152"/>
        <v/>
      </c>
      <c r="BY144" t="str">
        <f t="shared" si="153"/>
        <v/>
      </c>
      <c r="BZ144" t="str">
        <f t="shared" si="154"/>
        <v/>
      </c>
      <c r="CA144" t="str">
        <f t="shared" si="155"/>
        <v/>
      </c>
      <c r="CB144" t="str">
        <f t="shared" si="156"/>
        <v/>
      </c>
      <c r="CC144" t="str">
        <f t="shared" si="157"/>
        <v/>
      </c>
      <c r="CD144" t="str">
        <f t="shared" si="158"/>
        <v/>
      </c>
      <c r="CE144" t="str">
        <f t="shared" si="159"/>
        <v/>
      </c>
      <c r="CF144" t="str">
        <f t="shared" si="160"/>
        <v/>
      </c>
      <c r="CG144" t="str">
        <f t="shared" si="161"/>
        <v/>
      </c>
      <c r="CH144" t="str">
        <f t="shared" si="162"/>
        <v/>
      </c>
      <c r="CI144" t="str">
        <f t="shared" si="163"/>
        <v/>
      </c>
      <c r="CJ144" t="str">
        <f t="shared" si="164"/>
        <v/>
      </c>
      <c r="CK144" t="str">
        <f t="shared" si="165"/>
        <v/>
      </c>
      <c r="CL144" t="str">
        <f t="shared" si="166"/>
        <v/>
      </c>
      <c r="CM144">
        <f t="shared" si="167"/>
        <v>5180.37</v>
      </c>
      <c r="CN144">
        <f t="shared" si="168"/>
        <v>5180.8500000000004</v>
      </c>
      <c r="CO144" t="str">
        <f t="shared" si="169"/>
        <v/>
      </c>
      <c r="CP144" t="str">
        <f t="shared" si="170"/>
        <v/>
      </c>
      <c r="CQ144" t="str">
        <f t="shared" si="171"/>
        <v/>
      </c>
      <c r="CR144" t="str">
        <f t="shared" si="172"/>
        <v/>
      </c>
      <c r="CT144">
        <f t="shared" si="109"/>
        <v>5200.7299999999996</v>
      </c>
      <c r="CU144">
        <f t="shared" si="110"/>
        <v>5200.24</v>
      </c>
      <c r="CV144">
        <f t="shared" si="111"/>
        <v>5180.8500000000004</v>
      </c>
      <c r="CW144">
        <f t="shared" si="112"/>
        <v>5180.37</v>
      </c>
      <c r="CY144">
        <f t="shared" si="173"/>
        <v>-1.750000000000303E-2</v>
      </c>
      <c r="CZ144">
        <f t="shared" si="174"/>
        <v>5.5208333333306809E-3</v>
      </c>
      <c r="DA144">
        <f t="shared" si="175"/>
        <v>2.2187500000001137E-2</v>
      </c>
      <c r="DB144">
        <f t="shared" si="176"/>
        <v>7.5625000000002274E-2</v>
      </c>
      <c r="DD144">
        <f t="shared" si="20"/>
        <v>-1.0025738037602361</v>
      </c>
      <c r="DE144">
        <f t="shared" si="21"/>
        <v>0.31631723568009845</v>
      </c>
      <c r="DF144">
        <f t="shared" si="22"/>
        <v>1.2710415636883856</v>
      </c>
      <c r="DG144">
        <f t="shared" si="23"/>
        <v>4.3247612228804009</v>
      </c>
      <c r="DI144">
        <f t="shared" si="177"/>
        <v>1.9620401435278352</v>
      </c>
      <c r="DK144">
        <f t="shared" si="113"/>
        <v>1.9620401435278352</v>
      </c>
      <c r="DL144">
        <f t="shared" si="114"/>
        <v>-1.9620401435278352</v>
      </c>
      <c r="DN144" s="4" t="str">
        <f t="shared" si="178"/>
        <v/>
      </c>
      <c r="DO144" s="4" t="str">
        <f t="shared" si="179"/>
        <v/>
      </c>
      <c r="DP144" s="4" t="str">
        <f t="shared" si="180"/>
        <v/>
      </c>
      <c r="DQ144" s="4" t="str">
        <f t="shared" si="181"/>
        <v>Invalid Slope</v>
      </c>
      <c r="DS144" s="4">
        <f t="shared" si="182"/>
        <v>5200.7299999999996</v>
      </c>
      <c r="DT144" s="4">
        <f t="shared" si="183"/>
        <v>5200.24</v>
      </c>
      <c r="DU144" s="4">
        <f t="shared" si="184"/>
        <v>5180.8500000000004</v>
      </c>
      <c r="DV144" s="4" t="str">
        <f t="shared" si="185"/>
        <v/>
      </c>
      <c r="DX144">
        <f t="shared" si="119"/>
        <v>5200.7299999999996</v>
      </c>
      <c r="DY144">
        <f t="shared" si="120"/>
        <v>5180.8500000000004</v>
      </c>
      <c r="EA144" t="str">
        <f t="shared" si="186"/>
        <v>horiz_peak_line_3</v>
      </c>
      <c r="EB144" t="str">
        <f t="shared" si="187"/>
        <v>horiz_bottom_line_2</v>
      </c>
      <c r="ED144" t="str">
        <f t="shared" si="117"/>
        <v>peak_line_3</v>
      </c>
      <c r="EE144" t="str">
        <f t="shared" si="118"/>
        <v>bottom_line_2</v>
      </c>
    </row>
    <row r="145" spans="1:135" x14ac:dyDescent="0.55000000000000004">
      <c r="A145" s="24">
        <f>IF('Data Validation'!$K$2&lt;&gt;TRUE,"",'Data Validation'!A447)</f>
        <v>1772165700</v>
      </c>
      <c r="B145" s="24" t="str">
        <f>IF('Data Validation'!$K$2&lt;&gt;TRUE,"",'Data Validation'!C447)</f>
        <v>XAUUSD</v>
      </c>
      <c r="C145" s="24" t="str">
        <f>IF('Data Validation'!$K$2&lt;&gt;TRUE,"",'Data Validation'!E447)</f>
        <v>M5</v>
      </c>
      <c r="D145" s="24">
        <f>IF('Data Validation'!$K$2&lt;&gt;TRUE,"",'Data Validation'!G447)</f>
        <v>5184.83</v>
      </c>
      <c r="E145">
        <f>IF($C145&lt;&gt;"M5","",Trendlines!E447)</f>
        <v>5200.25</v>
      </c>
      <c r="F145">
        <f>IF($C145&lt;&gt;"M5","",Trendlines!F447)</f>
        <v>5190.3100000000004</v>
      </c>
      <c r="G145">
        <f>IF($C145&lt;&gt;"M5","",Trendlines!G447)</f>
        <v>5200.71</v>
      </c>
      <c r="H145">
        <f>IF($C145&lt;&gt;"M5","",Trendlines!H447)</f>
        <v>5180.4399999999996</v>
      </c>
      <c r="I145">
        <f>IF($C145&lt;&gt;"M5","",Trendlines!I447)</f>
        <v>5180.87</v>
      </c>
      <c r="J145">
        <f>IF($C145&lt;&gt;"M5","",Trendlines!J447)</f>
        <v>5168.37</v>
      </c>
      <c r="K145">
        <v>96</v>
      </c>
      <c r="L145" s="25">
        <f t="shared" si="122"/>
        <v>5.6249999999996208E-3</v>
      </c>
      <c r="M145" s="25">
        <f t="shared" si="123"/>
        <v>-2.5937499999997726E-2</v>
      </c>
      <c r="N145" s="25">
        <f t="shared" si="124"/>
        <v>-1.7604166666662497E-2</v>
      </c>
      <c r="O145" s="25">
        <f t="shared" si="125"/>
        <v>7.5624999999992795E-2</v>
      </c>
      <c r="P145" s="25">
        <f t="shared" si="126"/>
        <v>2.2083333333332195E-2</v>
      </c>
      <c r="Q145" s="25">
        <f t="shared" si="127"/>
        <v>3.875000000000265E-2</v>
      </c>
      <c r="S145">
        <f t="shared" si="128"/>
        <v>9.9399999999995998</v>
      </c>
      <c r="T145">
        <f t="shared" si="129"/>
        <v>0.46000000000003638</v>
      </c>
      <c r="U145">
        <f t="shared" si="130"/>
        <v>19.8100000000004</v>
      </c>
      <c r="V145">
        <f t="shared" si="131"/>
        <v>19.380000000000109</v>
      </c>
      <c r="W145">
        <f t="shared" si="132"/>
        <v>31.880000000000109</v>
      </c>
      <c r="X145">
        <f t="shared" si="133"/>
        <v>10.399999999999636</v>
      </c>
      <c r="Y145">
        <f t="shared" si="134"/>
        <v>9.8700000000008004</v>
      </c>
      <c r="Z145">
        <f t="shared" si="135"/>
        <v>9.4400000000005093</v>
      </c>
      <c r="AA145">
        <f t="shared" si="136"/>
        <v>21.940000000000509</v>
      </c>
      <c r="AB145">
        <f t="shared" si="137"/>
        <v>20.270000000000437</v>
      </c>
      <c r="AC145">
        <f t="shared" si="138"/>
        <v>19.840000000000146</v>
      </c>
      <c r="AD145">
        <f t="shared" si="139"/>
        <v>32.340000000000146</v>
      </c>
      <c r="AE145">
        <f t="shared" si="140"/>
        <v>0.43000000000029104</v>
      </c>
      <c r="AF145">
        <f t="shared" si="141"/>
        <v>12.069999999999709</v>
      </c>
      <c r="AG145">
        <f t="shared" si="142"/>
        <v>12.5</v>
      </c>
      <c r="AI145">
        <f t="shared" ref="AI145:AQ198" si="188">AVERAGE(S$98:S$198)</f>
        <v>10.032970297029694</v>
      </c>
      <c r="AJ145">
        <f t="shared" si="121"/>
        <v>0.65049504950493064</v>
      </c>
      <c r="AK145">
        <f t="shared" si="121"/>
        <v>19.593366336633647</v>
      </c>
      <c r="AL145">
        <f t="shared" si="121"/>
        <v>19.325940594059396</v>
      </c>
      <c r="AM145">
        <f t="shared" si="121"/>
        <v>31.777623762376237</v>
      </c>
      <c r="AN145">
        <f t="shared" si="121"/>
        <v>10.426237623762368</v>
      </c>
      <c r="AO145">
        <f t="shared" si="121"/>
        <v>9.5603960396039547</v>
      </c>
      <c r="AP145">
        <f t="shared" si="121"/>
        <v>9.2929702970297043</v>
      </c>
      <c r="AQ145">
        <f t="shared" si="121"/>
        <v>21.744653465346545</v>
      </c>
      <c r="AR145">
        <f t="shared" si="121"/>
        <v>19.986633663366323</v>
      </c>
      <c r="AS145">
        <f t="shared" si="121"/>
        <v>19.719207920792073</v>
      </c>
      <c r="AT145">
        <f t="shared" si="121"/>
        <v>32.170891089108913</v>
      </c>
      <c r="AU145">
        <f t="shared" si="121"/>
        <v>1.3636633663366384</v>
      </c>
      <c r="AV145">
        <f t="shared" si="121"/>
        <v>12.184257425742588</v>
      </c>
      <c r="AW145">
        <f t="shared" si="121"/>
        <v>12.451683168316839</v>
      </c>
      <c r="AY145">
        <f t="shared" si="94"/>
        <v>5</v>
      </c>
      <c r="AZ145">
        <f t="shared" si="95"/>
        <v>1</v>
      </c>
      <c r="BA145">
        <f t="shared" si="96"/>
        <v>10</v>
      </c>
      <c r="BB145">
        <f t="shared" si="97"/>
        <v>9</v>
      </c>
      <c r="BC145">
        <f t="shared" si="98"/>
        <v>14</v>
      </c>
      <c r="BD145">
        <f t="shared" si="99"/>
        <v>6</v>
      </c>
      <c r="BE145">
        <f t="shared" si="100"/>
        <v>4</v>
      </c>
      <c r="BF145">
        <f t="shared" si="101"/>
        <v>3</v>
      </c>
      <c r="BG145">
        <f t="shared" si="102"/>
        <v>13</v>
      </c>
      <c r="BH145">
        <f t="shared" si="103"/>
        <v>12</v>
      </c>
      <c r="BI145">
        <f t="shared" si="104"/>
        <v>11</v>
      </c>
      <c r="BJ145">
        <f t="shared" si="105"/>
        <v>15</v>
      </c>
      <c r="BK145">
        <f t="shared" si="106"/>
        <v>2</v>
      </c>
      <c r="BL145">
        <f t="shared" si="107"/>
        <v>7</v>
      </c>
      <c r="BM145">
        <f t="shared" si="108"/>
        <v>8</v>
      </c>
      <c r="BO145" t="str">
        <f t="shared" si="143"/>
        <v/>
      </c>
      <c r="BP145" t="str">
        <f t="shared" si="144"/>
        <v/>
      </c>
      <c r="BQ145">
        <f t="shared" si="145"/>
        <v>5200.25</v>
      </c>
      <c r="BR145">
        <f t="shared" si="146"/>
        <v>5200.71</v>
      </c>
      <c r="BS145" t="str">
        <f t="shared" si="147"/>
        <v/>
      </c>
      <c r="BT145" t="str">
        <f t="shared" si="148"/>
        <v/>
      </c>
      <c r="BU145" t="str">
        <f t="shared" si="149"/>
        <v/>
      </c>
      <c r="BV145" t="str">
        <f t="shared" si="150"/>
        <v/>
      </c>
      <c r="BW145" t="str">
        <f t="shared" si="151"/>
        <v/>
      </c>
      <c r="BX145" t="str">
        <f t="shared" si="152"/>
        <v/>
      </c>
      <c r="BY145" t="str">
        <f t="shared" si="153"/>
        <v/>
      </c>
      <c r="BZ145" t="str">
        <f t="shared" si="154"/>
        <v/>
      </c>
      <c r="CA145" t="str">
        <f t="shared" si="155"/>
        <v/>
      </c>
      <c r="CB145" t="str">
        <f t="shared" si="156"/>
        <v/>
      </c>
      <c r="CC145" t="str">
        <f t="shared" si="157"/>
        <v/>
      </c>
      <c r="CD145" t="str">
        <f t="shared" si="158"/>
        <v/>
      </c>
      <c r="CE145" t="str">
        <f t="shared" si="159"/>
        <v/>
      </c>
      <c r="CF145" t="str">
        <f t="shared" si="160"/>
        <v/>
      </c>
      <c r="CG145" t="str">
        <f t="shared" si="161"/>
        <v/>
      </c>
      <c r="CH145" t="str">
        <f t="shared" si="162"/>
        <v/>
      </c>
      <c r="CI145" t="str">
        <f t="shared" si="163"/>
        <v/>
      </c>
      <c r="CJ145" t="str">
        <f t="shared" si="164"/>
        <v/>
      </c>
      <c r="CK145" t="str">
        <f t="shared" si="165"/>
        <v/>
      </c>
      <c r="CL145" t="str">
        <f t="shared" si="166"/>
        <v/>
      </c>
      <c r="CM145">
        <f t="shared" si="167"/>
        <v>5180.4399999999996</v>
      </c>
      <c r="CN145">
        <f t="shared" si="168"/>
        <v>5180.87</v>
      </c>
      <c r="CO145" t="str">
        <f t="shared" si="169"/>
        <v/>
      </c>
      <c r="CP145" t="str">
        <f t="shared" si="170"/>
        <v/>
      </c>
      <c r="CQ145" t="str">
        <f t="shared" si="171"/>
        <v/>
      </c>
      <c r="CR145" t="str">
        <f t="shared" si="172"/>
        <v/>
      </c>
      <c r="CT145">
        <f t="shared" si="109"/>
        <v>5200.71</v>
      </c>
      <c r="CU145">
        <f t="shared" si="110"/>
        <v>5200.25</v>
      </c>
      <c r="CV145">
        <f t="shared" si="111"/>
        <v>5180.87</v>
      </c>
      <c r="CW145">
        <f t="shared" si="112"/>
        <v>5180.4399999999996</v>
      </c>
      <c r="CY145">
        <f t="shared" si="173"/>
        <v>-1.7604166666662497E-2</v>
      </c>
      <c r="CZ145">
        <f t="shared" si="174"/>
        <v>5.6249999999996208E-3</v>
      </c>
      <c r="DA145">
        <f t="shared" si="175"/>
        <v>2.2083333333332195E-2</v>
      </c>
      <c r="DB145">
        <f t="shared" si="176"/>
        <v>7.5624999999992795E-2</v>
      </c>
      <c r="DD145">
        <f t="shared" si="20"/>
        <v>-1.0085402759956923</v>
      </c>
      <c r="DE145">
        <f t="shared" si="21"/>
        <v>0.32228536068633229</v>
      </c>
      <c r="DF145">
        <f t="shared" si="22"/>
        <v>1.2650761762283818</v>
      </c>
      <c r="DG145">
        <f t="shared" si="23"/>
        <v>4.3247612228798609</v>
      </c>
      <c r="DI145">
        <f t="shared" si="177"/>
        <v>1.9630154364363332</v>
      </c>
      <c r="DK145">
        <f t="shared" si="113"/>
        <v>1.9630154364363332</v>
      </c>
      <c r="DL145">
        <f t="shared" si="114"/>
        <v>-1.9630154364363332</v>
      </c>
      <c r="DN145" s="4" t="str">
        <f t="shared" si="178"/>
        <v/>
      </c>
      <c r="DO145" s="4" t="str">
        <f t="shared" si="179"/>
        <v/>
      </c>
      <c r="DP145" s="4" t="str">
        <f t="shared" si="180"/>
        <v/>
      </c>
      <c r="DQ145" s="4" t="str">
        <f t="shared" si="181"/>
        <v>Invalid Slope</v>
      </c>
      <c r="DS145" s="4">
        <f t="shared" si="182"/>
        <v>5200.71</v>
      </c>
      <c r="DT145" s="4">
        <f t="shared" si="183"/>
        <v>5200.25</v>
      </c>
      <c r="DU145" s="4">
        <f t="shared" si="184"/>
        <v>5180.87</v>
      </c>
      <c r="DV145" s="4" t="str">
        <f t="shared" si="185"/>
        <v/>
      </c>
      <c r="DX145">
        <f t="shared" si="119"/>
        <v>5200.71</v>
      </c>
      <c r="DY145">
        <f t="shared" si="120"/>
        <v>5180.87</v>
      </c>
      <c r="EA145" t="str">
        <f t="shared" si="186"/>
        <v>horiz_peak_line_3</v>
      </c>
      <c r="EB145" t="str">
        <f t="shared" si="187"/>
        <v>horiz_bottom_line_2</v>
      </c>
      <c r="ED145" t="str">
        <f t="shared" si="117"/>
        <v>peak_line_3</v>
      </c>
      <c r="EE145" t="str">
        <f t="shared" si="118"/>
        <v>bottom_line_2</v>
      </c>
    </row>
    <row r="146" spans="1:135" x14ac:dyDescent="0.55000000000000004">
      <c r="A146" s="24">
        <f>IF('Data Validation'!$K$2&lt;&gt;TRUE,"",'Data Validation'!A448)</f>
        <v>1772166000</v>
      </c>
      <c r="B146" s="24" t="str">
        <f>IF('Data Validation'!$K$2&lt;&gt;TRUE,"",'Data Validation'!C448)</f>
        <v>XAUUSD</v>
      </c>
      <c r="C146" s="24" t="str">
        <f>IF('Data Validation'!$K$2&lt;&gt;TRUE,"",'Data Validation'!E448)</f>
        <v>M5</v>
      </c>
      <c r="D146" s="24">
        <f>IF('Data Validation'!$K$2&lt;&gt;TRUE,"",'Data Validation'!G448)</f>
        <v>5187.8599999999997</v>
      </c>
      <c r="E146">
        <f>IF($C146&lt;&gt;"M5","",Trendlines!E448)</f>
        <v>5200.25</v>
      </c>
      <c r="F146">
        <f>IF($C146&lt;&gt;"M5","",Trendlines!F448)</f>
        <v>5190.28</v>
      </c>
      <c r="G146">
        <f>IF($C146&lt;&gt;"M5","",Trendlines!G448)</f>
        <v>5200.6899999999996</v>
      </c>
      <c r="H146">
        <f>IF($C146&lt;&gt;"M5","",Trendlines!H448)</f>
        <v>5180.5200000000004</v>
      </c>
      <c r="I146">
        <f>IF($C146&lt;&gt;"M5","",Trendlines!I448)</f>
        <v>5180.8900000000003</v>
      </c>
      <c r="J146">
        <f>IF($C146&lt;&gt;"M5","",Trendlines!J448)</f>
        <v>5168.41</v>
      </c>
      <c r="K146">
        <v>96</v>
      </c>
      <c r="L146" s="25">
        <f t="shared" si="122"/>
        <v>5.5208333333306809E-3</v>
      </c>
      <c r="M146" s="25">
        <f t="shared" si="123"/>
        <v>-2.6041666666666668E-2</v>
      </c>
      <c r="N146" s="25">
        <f t="shared" si="124"/>
        <v>-1.7604166666671972E-2</v>
      </c>
      <c r="O146" s="25">
        <f t="shared" si="125"/>
        <v>7.5625000000002274E-2</v>
      </c>
      <c r="P146" s="25">
        <f t="shared" si="126"/>
        <v>2.2083333333332195E-2</v>
      </c>
      <c r="Q146" s="25">
        <f t="shared" si="127"/>
        <v>3.875000000000265E-2</v>
      </c>
      <c r="S146">
        <f t="shared" si="128"/>
        <v>9.9700000000002547</v>
      </c>
      <c r="T146">
        <f t="shared" si="129"/>
        <v>0.43999999999959982</v>
      </c>
      <c r="U146">
        <f t="shared" si="130"/>
        <v>19.729999999999563</v>
      </c>
      <c r="V146">
        <f t="shared" si="131"/>
        <v>19.359999999999673</v>
      </c>
      <c r="W146">
        <f t="shared" si="132"/>
        <v>31.840000000000146</v>
      </c>
      <c r="X146">
        <f t="shared" si="133"/>
        <v>10.409999999999854</v>
      </c>
      <c r="Y146">
        <f t="shared" si="134"/>
        <v>9.7599999999993088</v>
      </c>
      <c r="Z146">
        <f t="shared" si="135"/>
        <v>9.3899999999994179</v>
      </c>
      <c r="AA146">
        <f t="shared" si="136"/>
        <v>21.869999999999891</v>
      </c>
      <c r="AB146">
        <f t="shared" si="137"/>
        <v>20.169999999999163</v>
      </c>
      <c r="AC146">
        <f t="shared" si="138"/>
        <v>19.799999999999272</v>
      </c>
      <c r="AD146">
        <f t="shared" si="139"/>
        <v>32.279999999999745</v>
      </c>
      <c r="AE146">
        <f t="shared" si="140"/>
        <v>0.36999999999989086</v>
      </c>
      <c r="AF146">
        <f t="shared" si="141"/>
        <v>12.110000000000582</v>
      </c>
      <c r="AG146">
        <f t="shared" si="142"/>
        <v>12.480000000000473</v>
      </c>
      <c r="AI146">
        <f t="shared" si="188"/>
        <v>10.032970297029694</v>
      </c>
      <c r="AJ146">
        <f t="shared" si="121"/>
        <v>0.65049504950493064</v>
      </c>
      <c r="AK146">
        <f t="shared" si="121"/>
        <v>19.593366336633647</v>
      </c>
      <c r="AL146">
        <f t="shared" ref="AL146:AW167" si="189">AVERAGE(V$98:V$198)</f>
        <v>19.325940594059396</v>
      </c>
      <c r="AM146">
        <f t="shared" si="189"/>
        <v>31.777623762376237</v>
      </c>
      <c r="AN146">
        <f t="shared" si="189"/>
        <v>10.426237623762368</v>
      </c>
      <c r="AO146">
        <f t="shared" si="189"/>
        <v>9.5603960396039547</v>
      </c>
      <c r="AP146">
        <f t="shared" si="189"/>
        <v>9.2929702970297043</v>
      </c>
      <c r="AQ146">
        <f t="shared" si="189"/>
        <v>21.744653465346545</v>
      </c>
      <c r="AR146">
        <f t="shared" si="189"/>
        <v>19.986633663366323</v>
      </c>
      <c r="AS146">
        <f t="shared" si="189"/>
        <v>19.719207920792073</v>
      </c>
      <c r="AT146">
        <f t="shared" si="189"/>
        <v>32.170891089108913</v>
      </c>
      <c r="AU146">
        <f t="shared" si="189"/>
        <v>1.3636633663366384</v>
      </c>
      <c r="AV146">
        <f t="shared" si="189"/>
        <v>12.184257425742588</v>
      </c>
      <c r="AW146">
        <f t="shared" si="189"/>
        <v>12.451683168316839</v>
      </c>
      <c r="AY146">
        <f t="shared" si="94"/>
        <v>5</v>
      </c>
      <c r="AZ146">
        <f t="shared" si="95"/>
        <v>1</v>
      </c>
      <c r="BA146">
        <f t="shared" si="96"/>
        <v>10</v>
      </c>
      <c r="BB146">
        <f t="shared" si="97"/>
        <v>9</v>
      </c>
      <c r="BC146">
        <f t="shared" si="98"/>
        <v>14</v>
      </c>
      <c r="BD146">
        <f t="shared" si="99"/>
        <v>6</v>
      </c>
      <c r="BE146">
        <f t="shared" si="100"/>
        <v>4</v>
      </c>
      <c r="BF146">
        <f t="shared" si="101"/>
        <v>3</v>
      </c>
      <c r="BG146">
        <f t="shared" si="102"/>
        <v>13</v>
      </c>
      <c r="BH146">
        <f t="shared" si="103"/>
        <v>12</v>
      </c>
      <c r="BI146">
        <f t="shared" si="104"/>
        <v>11</v>
      </c>
      <c r="BJ146">
        <f t="shared" si="105"/>
        <v>15</v>
      </c>
      <c r="BK146">
        <f t="shared" si="106"/>
        <v>2</v>
      </c>
      <c r="BL146">
        <f t="shared" si="107"/>
        <v>7</v>
      </c>
      <c r="BM146">
        <f t="shared" si="108"/>
        <v>8</v>
      </c>
      <c r="BO146" t="str">
        <f t="shared" si="143"/>
        <v/>
      </c>
      <c r="BP146" t="str">
        <f t="shared" si="144"/>
        <v/>
      </c>
      <c r="BQ146">
        <f t="shared" si="145"/>
        <v>5200.25</v>
      </c>
      <c r="BR146">
        <f t="shared" si="146"/>
        <v>5200.6899999999996</v>
      </c>
      <c r="BS146" t="str">
        <f t="shared" si="147"/>
        <v/>
      </c>
      <c r="BT146" t="str">
        <f t="shared" si="148"/>
        <v/>
      </c>
      <c r="BU146" t="str">
        <f t="shared" si="149"/>
        <v/>
      </c>
      <c r="BV146" t="str">
        <f t="shared" si="150"/>
        <v/>
      </c>
      <c r="BW146" t="str">
        <f t="shared" si="151"/>
        <v/>
      </c>
      <c r="BX146" t="str">
        <f t="shared" si="152"/>
        <v/>
      </c>
      <c r="BY146" t="str">
        <f t="shared" si="153"/>
        <v/>
      </c>
      <c r="BZ146" t="str">
        <f t="shared" si="154"/>
        <v/>
      </c>
      <c r="CA146" t="str">
        <f t="shared" si="155"/>
        <v/>
      </c>
      <c r="CB146" t="str">
        <f t="shared" si="156"/>
        <v/>
      </c>
      <c r="CC146" t="str">
        <f t="shared" si="157"/>
        <v/>
      </c>
      <c r="CD146" t="str">
        <f t="shared" si="158"/>
        <v/>
      </c>
      <c r="CE146" t="str">
        <f t="shared" si="159"/>
        <v/>
      </c>
      <c r="CF146" t="str">
        <f t="shared" si="160"/>
        <v/>
      </c>
      <c r="CG146" t="str">
        <f t="shared" si="161"/>
        <v/>
      </c>
      <c r="CH146" t="str">
        <f t="shared" si="162"/>
        <v/>
      </c>
      <c r="CI146" t="str">
        <f t="shared" si="163"/>
        <v/>
      </c>
      <c r="CJ146" t="str">
        <f t="shared" si="164"/>
        <v/>
      </c>
      <c r="CK146" t="str">
        <f t="shared" si="165"/>
        <v/>
      </c>
      <c r="CL146" t="str">
        <f t="shared" si="166"/>
        <v/>
      </c>
      <c r="CM146">
        <f t="shared" si="167"/>
        <v>5180.5200000000004</v>
      </c>
      <c r="CN146">
        <f t="shared" si="168"/>
        <v>5180.8900000000003</v>
      </c>
      <c r="CO146" t="str">
        <f t="shared" si="169"/>
        <v/>
      </c>
      <c r="CP146" t="str">
        <f t="shared" si="170"/>
        <v/>
      </c>
      <c r="CQ146" t="str">
        <f t="shared" si="171"/>
        <v/>
      </c>
      <c r="CR146" t="str">
        <f t="shared" si="172"/>
        <v/>
      </c>
      <c r="CT146">
        <f t="shared" si="109"/>
        <v>5200.6899999999996</v>
      </c>
      <c r="CU146">
        <f t="shared" si="110"/>
        <v>5200.25</v>
      </c>
      <c r="CV146">
        <f t="shared" si="111"/>
        <v>5180.8900000000003</v>
      </c>
      <c r="CW146">
        <f t="shared" si="112"/>
        <v>5180.5200000000004</v>
      </c>
      <c r="CY146">
        <f t="shared" si="173"/>
        <v>-1.7604166666671972E-2</v>
      </c>
      <c r="CZ146">
        <f t="shared" si="174"/>
        <v>5.5208333333306809E-3</v>
      </c>
      <c r="DA146">
        <f t="shared" si="175"/>
        <v>2.2083333333332195E-2</v>
      </c>
      <c r="DB146">
        <f t="shared" si="176"/>
        <v>7.5625000000002274E-2</v>
      </c>
      <c r="DD146">
        <f t="shared" si="20"/>
        <v>-1.0085402759962352</v>
      </c>
      <c r="DE146">
        <f t="shared" si="21"/>
        <v>0.31631723568009845</v>
      </c>
      <c r="DF146">
        <f t="shared" si="22"/>
        <v>1.2650761762283818</v>
      </c>
      <c r="DG146">
        <f t="shared" si="23"/>
        <v>4.3247612228804009</v>
      </c>
      <c r="DI146">
        <f t="shared" si="177"/>
        <v>1.9637038248309295</v>
      </c>
      <c r="DK146">
        <f t="shared" si="113"/>
        <v>1.9637038248309295</v>
      </c>
      <c r="DL146">
        <f t="shared" si="114"/>
        <v>-1.9637038248309295</v>
      </c>
      <c r="DN146" s="4" t="str">
        <f t="shared" si="178"/>
        <v/>
      </c>
      <c r="DO146" s="4" t="str">
        <f t="shared" si="179"/>
        <v/>
      </c>
      <c r="DP146" s="4" t="str">
        <f t="shared" si="180"/>
        <v/>
      </c>
      <c r="DQ146" s="4" t="str">
        <f t="shared" si="181"/>
        <v>Invalid Slope</v>
      </c>
      <c r="DS146" s="4">
        <f t="shared" si="182"/>
        <v>5200.6899999999996</v>
      </c>
      <c r="DT146" s="4">
        <f t="shared" si="183"/>
        <v>5200.25</v>
      </c>
      <c r="DU146" s="4">
        <f t="shared" si="184"/>
        <v>5180.8900000000003</v>
      </c>
      <c r="DV146" s="4" t="str">
        <f t="shared" si="185"/>
        <v/>
      </c>
      <c r="DX146">
        <f t="shared" si="119"/>
        <v>5200.6899999999996</v>
      </c>
      <c r="DY146">
        <f t="shared" si="120"/>
        <v>5180.8900000000003</v>
      </c>
      <c r="EA146" t="str">
        <f t="shared" si="186"/>
        <v>horiz_peak_line_3</v>
      </c>
      <c r="EB146" t="str">
        <f t="shared" si="187"/>
        <v>horiz_bottom_line_2</v>
      </c>
      <c r="ED146" t="str">
        <f t="shared" si="117"/>
        <v>peak_line_3</v>
      </c>
      <c r="EE146" t="str">
        <f t="shared" si="118"/>
        <v>bottom_line_2</v>
      </c>
    </row>
    <row r="147" spans="1:135" x14ac:dyDescent="0.55000000000000004">
      <c r="A147" s="24">
        <f>IF('Data Validation'!$K$2&lt;&gt;TRUE,"",'Data Validation'!A449)</f>
        <v>1772166300</v>
      </c>
      <c r="B147" s="24" t="str">
        <f>IF('Data Validation'!$K$2&lt;&gt;TRUE,"",'Data Validation'!C449)</f>
        <v>XAUUSD</v>
      </c>
      <c r="C147" s="24" t="str">
        <f>IF('Data Validation'!$K$2&lt;&gt;TRUE,"",'Data Validation'!E449)</f>
        <v>M5</v>
      </c>
      <c r="D147" s="24">
        <f>IF('Data Validation'!$K$2&lt;&gt;TRUE,"",'Data Validation'!G449)</f>
        <v>5187.37</v>
      </c>
      <c r="E147">
        <f>IF($C147&lt;&gt;"M5","",Trendlines!E449)</f>
        <v>5200.26</v>
      </c>
      <c r="F147">
        <f>IF($C147&lt;&gt;"M5","",Trendlines!F449)</f>
        <v>5190.26</v>
      </c>
      <c r="G147">
        <f>IF($C147&lt;&gt;"M5","",Trendlines!G449)</f>
        <v>5200.68</v>
      </c>
      <c r="H147">
        <f>IF($C147&lt;&gt;"M5","",Trendlines!H449)</f>
        <v>5180.6000000000004</v>
      </c>
      <c r="I147">
        <f>IF($C147&lt;&gt;"M5","",Trendlines!I449)</f>
        <v>5180.92</v>
      </c>
      <c r="J147">
        <f>IF($C147&lt;&gt;"M5","",Trendlines!J449)</f>
        <v>5168.45</v>
      </c>
      <c r="K147">
        <v>96</v>
      </c>
      <c r="L147" s="25">
        <f t="shared" si="122"/>
        <v>5.6249999999996208E-3</v>
      </c>
      <c r="M147" s="25">
        <f t="shared" si="123"/>
        <v>-2.5937499999997726E-2</v>
      </c>
      <c r="N147" s="25">
        <f t="shared" si="124"/>
        <v>-1.7499999999993559E-2</v>
      </c>
      <c r="O147" s="25">
        <f t="shared" si="125"/>
        <v>7.5729166666671219E-2</v>
      </c>
      <c r="P147" s="25">
        <f t="shared" si="126"/>
        <v>2.2187500000001137E-2</v>
      </c>
      <c r="Q147" s="25">
        <f t="shared" si="127"/>
        <v>3.875000000000265E-2</v>
      </c>
      <c r="S147">
        <f t="shared" si="128"/>
        <v>10</v>
      </c>
      <c r="T147">
        <f t="shared" si="129"/>
        <v>0.42000000000007276</v>
      </c>
      <c r="U147">
        <f t="shared" si="130"/>
        <v>19.659999999999854</v>
      </c>
      <c r="V147">
        <f t="shared" si="131"/>
        <v>19.340000000000146</v>
      </c>
      <c r="W147">
        <f t="shared" si="132"/>
        <v>31.8100000000004</v>
      </c>
      <c r="X147">
        <f t="shared" si="133"/>
        <v>10.420000000000073</v>
      </c>
      <c r="Y147">
        <f t="shared" si="134"/>
        <v>9.6599999999998545</v>
      </c>
      <c r="Z147">
        <f t="shared" si="135"/>
        <v>9.3400000000001455</v>
      </c>
      <c r="AA147">
        <f t="shared" si="136"/>
        <v>21.8100000000004</v>
      </c>
      <c r="AB147">
        <f t="shared" si="137"/>
        <v>20.079999999999927</v>
      </c>
      <c r="AC147">
        <f t="shared" si="138"/>
        <v>19.760000000000218</v>
      </c>
      <c r="AD147">
        <f t="shared" si="139"/>
        <v>32.230000000000473</v>
      </c>
      <c r="AE147">
        <f t="shared" si="140"/>
        <v>0.31999999999970896</v>
      </c>
      <c r="AF147">
        <f t="shared" si="141"/>
        <v>12.150000000000546</v>
      </c>
      <c r="AG147">
        <f t="shared" si="142"/>
        <v>12.470000000000255</v>
      </c>
      <c r="AI147">
        <f t="shared" si="188"/>
        <v>10.032970297029694</v>
      </c>
      <c r="AJ147">
        <f t="shared" si="188"/>
        <v>0.65049504950493064</v>
      </c>
      <c r="AK147">
        <f t="shared" si="188"/>
        <v>19.593366336633647</v>
      </c>
      <c r="AL147">
        <f t="shared" si="189"/>
        <v>19.325940594059396</v>
      </c>
      <c r="AM147">
        <f t="shared" si="189"/>
        <v>31.777623762376237</v>
      </c>
      <c r="AN147">
        <f t="shared" si="189"/>
        <v>10.426237623762368</v>
      </c>
      <c r="AO147">
        <f t="shared" si="189"/>
        <v>9.5603960396039547</v>
      </c>
      <c r="AP147">
        <f t="shared" si="189"/>
        <v>9.2929702970297043</v>
      </c>
      <c r="AQ147">
        <f t="shared" si="189"/>
        <v>21.744653465346545</v>
      </c>
      <c r="AR147">
        <f t="shared" si="189"/>
        <v>19.986633663366323</v>
      </c>
      <c r="AS147">
        <f t="shared" si="189"/>
        <v>19.719207920792073</v>
      </c>
      <c r="AT147">
        <f t="shared" si="189"/>
        <v>32.170891089108913</v>
      </c>
      <c r="AU147">
        <f t="shared" si="189"/>
        <v>1.3636633663366384</v>
      </c>
      <c r="AV147">
        <f t="shared" si="189"/>
        <v>12.184257425742588</v>
      </c>
      <c r="AW147">
        <f t="shared" si="189"/>
        <v>12.451683168316839</v>
      </c>
      <c r="AY147">
        <f t="shared" si="94"/>
        <v>5</v>
      </c>
      <c r="AZ147">
        <f t="shared" si="95"/>
        <v>1</v>
      </c>
      <c r="BA147">
        <f t="shared" si="96"/>
        <v>10</v>
      </c>
      <c r="BB147">
        <f t="shared" si="97"/>
        <v>9</v>
      </c>
      <c r="BC147">
        <f t="shared" si="98"/>
        <v>14</v>
      </c>
      <c r="BD147">
        <f t="shared" si="99"/>
        <v>6</v>
      </c>
      <c r="BE147">
        <f t="shared" si="100"/>
        <v>4</v>
      </c>
      <c r="BF147">
        <f t="shared" si="101"/>
        <v>3</v>
      </c>
      <c r="BG147">
        <f t="shared" si="102"/>
        <v>13</v>
      </c>
      <c r="BH147">
        <f t="shared" si="103"/>
        <v>12</v>
      </c>
      <c r="BI147">
        <f t="shared" si="104"/>
        <v>11</v>
      </c>
      <c r="BJ147">
        <f t="shared" si="105"/>
        <v>15</v>
      </c>
      <c r="BK147">
        <f t="shared" si="106"/>
        <v>2</v>
      </c>
      <c r="BL147">
        <f t="shared" si="107"/>
        <v>7</v>
      </c>
      <c r="BM147">
        <f t="shared" si="108"/>
        <v>8</v>
      </c>
      <c r="BO147" t="str">
        <f t="shared" si="143"/>
        <v/>
      </c>
      <c r="BP147" t="str">
        <f t="shared" si="144"/>
        <v/>
      </c>
      <c r="BQ147">
        <f t="shared" si="145"/>
        <v>5200.26</v>
      </c>
      <c r="BR147">
        <f t="shared" si="146"/>
        <v>5200.68</v>
      </c>
      <c r="BS147" t="str">
        <f t="shared" si="147"/>
        <v/>
      </c>
      <c r="BT147" t="str">
        <f t="shared" si="148"/>
        <v/>
      </c>
      <c r="BU147" t="str">
        <f t="shared" si="149"/>
        <v/>
      </c>
      <c r="BV147" t="str">
        <f t="shared" si="150"/>
        <v/>
      </c>
      <c r="BW147" t="str">
        <f t="shared" si="151"/>
        <v/>
      </c>
      <c r="BX147" t="str">
        <f t="shared" si="152"/>
        <v/>
      </c>
      <c r="BY147" t="str">
        <f t="shared" si="153"/>
        <v/>
      </c>
      <c r="BZ147" t="str">
        <f t="shared" si="154"/>
        <v/>
      </c>
      <c r="CA147" t="str">
        <f t="shared" si="155"/>
        <v/>
      </c>
      <c r="CB147" t="str">
        <f t="shared" si="156"/>
        <v/>
      </c>
      <c r="CC147" t="str">
        <f t="shared" si="157"/>
        <v/>
      </c>
      <c r="CD147" t="str">
        <f t="shared" si="158"/>
        <v/>
      </c>
      <c r="CE147" t="str">
        <f t="shared" si="159"/>
        <v/>
      </c>
      <c r="CF147" t="str">
        <f t="shared" si="160"/>
        <v/>
      </c>
      <c r="CG147" t="str">
        <f t="shared" si="161"/>
        <v/>
      </c>
      <c r="CH147" t="str">
        <f t="shared" si="162"/>
        <v/>
      </c>
      <c r="CI147" t="str">
        <f t="shared" si="163"/>
        <v/>
      </c>
      <c r="CJ147" t="str">
        <f t="shared" si="164"/>
        <v/>
      </c>
      <c r="CK147" t="str">
        <f t="shared" si="165"/>
        <v/>
      </c>
      <c r="CL147" t="str">
        <f t="shared" si="166"/>
        <v/>
      </c>
      <c r="CM147">
        <f t="shared" si="167"/>
        <v>5180.6000000000004</v>
      </c>
      <c r="CN147">
        <f t="shared" si="168"/>
        <v>5180.92</v>
      </c>
      <c r="CO147" t="str">
        <f t="shared" si="169"/>
        <v/>
      </c>
      <c r="CP147" t="str">
        <f t="shared" si="170"/>
        <v/>
      </c>
      <c r="CQ147" t="str">
        <f t="shared" si="171"/>
        <v/>
      </c>
      <c r="CR147" t="str">
        <f t="shared" si="172"/>
        <v/>
      </c>
      <c r="CT147">
        <f t="shared" si="109"/>
        <v>5200.68</v>
      </c>
      <c r="CU147">
        <f t="shared" si="110"/>
        <v>5200.26</v>
      </c>
      <c r="CV147">
        <f t="shared" si="111"/>
        <v>5180.92</v>
      </c>
      <c r="CW147">
        <f t="shared" si="112"/>
        <v>5180.6000000000004</v>
      </c>
      <c r="CY147">
        <f t="shared" si="173"/>
        <v>-1.7499999999993559E-2</v>
      </c>
      <c r="CZ147">
        <f t="shared" si="174"/>
        <v>5.6249999999996208E-3</v>
      </c>
      <c r="DA147">
        <f t="shared" si="175"/>
        <v>2.2187500000001137E-2</v>
      </c>
      <c r="DB147">
        <f t="shared" si="176"/>
        <v>7.5729166666671219E-2</v>
      </c>
      <c r="DD147">
        <f t="shared" si="20"/>
        <v>-1.0025738037596934</v>
      </c>
      <c r="DE147">
        <f t="shared" si="21"/>
        <v>0.32228536068633229</v>
      </c>
      <c r="DF147">
        <f t="shared" si="22"/>
        <v>1.2710415636883856</v>
      </c>
      <c r="DG147">
        <f t="shared" si="23"/>
        <v>4.3306955472413433</v>
      </c>
      <c r="DI147">
        <f t="shared" si="177"/>
        <v>1.9636909391265605</v>
      </c>
      <c r="DK147">
        <f t="shared" si="113"/>
        <v>1.9636909391265605</v>
      </c>
      <c r="DL147">
        <f t="shared" si="114"/>
        <v>-1.9636909391265605</v>
      </c>
      <c r="DN147" s="4" t="str">
        <f t="shared" si="178"/>
        <v/>
      </c>
      <c r="DO147" s="4" t="str">
        <f t="shared" si="179"/>
        <v/>
      </c>
      <c r="DP147" s="4" t="str">
        <f t="shared" si="180"/>
        <v/>
      </c>
      <c r="DQ147" s="4" t="str">
        <f t="shared" si="181"/>
        <v>Invalid Slope</v>
      </c>
      <c r="DS147" s="4">
        <f t="shared" si="182"/>
        <v>5200.68</v>
      </c>
      <c r="DT147" s="4">
        <f t="shared" si="183"/>
        <v>5200.26</v>
      </c>
      <c r="DU147" s="4">
        <f t="shared" si="184"/>
        <v>5180.92</v>
      </c>
      <c r="DV147" s="4" t="str">
        <f t="shared" si="185"/>
        <v/>
      </c>
      <c r="DX147">
        <f t="shared" si="119"/>
        <v>5200.68</v>
      </c>
      <c r="DY147">
        <f t="shared" si="120"/>
        <v>5180.92</v>
      </c>
      <c r="EA147" t="str">
        <f t="shared" si="186"/>
        <v>horiz_peak_line_3</v>
      </c>
      <c r="EB147" t="str">
        <f t="shared" si="187"/>
        <v>horiz_bottom_line_2</v>
      </c>
      <c r="ED147" t="str">
        <f t="shared" si="117"/>
        <v>peak_line_3</v>
      </c>
      <c r="EE147" t="str">
        <f t="shared" si="118"/>
        <v>bottom_line_2</v>
      </c>
    </row>
    <row r="148" spans="1:135" x14ac:dyDescent="0.55000000000000004">
      <c r="A148" s="24">
        <f>IF('Data Validation'!$K$2&lt;&gt;TRUE,"",'Data Validation'!A450)</f>
        <v>1772166600</v>
      </c>
      <c r="B148" s="24" t="str">
        <f>IF('Data Validation'!$K$2&lt;&gt;TRUE,"",'Data Validation'!C450)</f>
        <v>XAUUSD</v>
      </c>
      <c r="C148" s="24" t="str">
        <f>IF('Data Validation'!$K$2&lt;&gt;TRUE,"",'Data Validation'!E450)</f>
        <v>M5</v>
      </c>
      <c r="D148" s="24">
        <f>IF('Data Validation'!$K$2&lt;&gt;TRUE,"",'Data Validation'!G450)</f>
        <v>5186.79</v>
      </c>
      <c r="E148">
        <f>IF($C148&lt;&gt;"M5","",Trendlines!E450)</f>
        <v>5200.2700000000004</v>
      </c>
      <c r="F148">
        <f>IF($C148&lt;&gt;"M5","",Trendlines!F450)</f>
        <v>5190.2299999999996</v>
      </c>
      <c r="G148">
        <f>IF($C148&lt;&gt;"M5","",Trendlines!G450)</f>
        <v>5200.66</v>
      </c>
      <c r="H148">
        <f>IF($C148&lt;&gt;"M5","",Trendlines!H450)</f>
        <v>5180.67</v>
      </c>
      <c r="I148">
        <f>IF($C148&lt;&gt;"M5","",Trendlines!I450)</f>
        <v>5180.9399999999996</v>
      </c>
      <c r="J148">
        <f>IF($C148&lt;&gt;"M5","",Trendlines!J450)</f>
        <v>5168.49</v>
      </c>
      <c r="K148">
        <v>96</v>
      </c>
      <c r="L148" s="25">
        <f t="shared" si="122"/>
        <v>5.6250000000090949E-3</v>
      </c>
      <c r="M148" s="25">
        <f t="shared" si="123"/>
        <v>-2.6041666666666668E-2</v>
      </c>
      <c r="N148" s="25">
        <f t="shared" si="124"/>
        <v>-1.750000000000303E-2</v>
      </c>
      <c r="O148" s="25">
        <f t="shared" si="125"/>
        <v>7.5625000000002274E-2</v>
      </c>
      <c r="P148" s="25">
        <f t="shared" si="126"/>
        <v>2.2187499999991662E-2</v>
      </c>
      <c r="Q148" s="25">
        <f t="shared" si="127"/>
        <v>3.8749999999993179E-2</v>
      </c>
      <c r="S148">
        <f t="shared" si="128"/>
        <v>10.040000000000873</v>
      </c>
      <c r="T148">
        <f t="shared" si="129"/>
        <v>0.38999999999941792</v>
      </c>
      <c r="U148">
        <f t="shared" si="130"/>
        <v>19.600000000000364</v>
      </c>
      <c r="V148">
        <f t="shared" si="131"/>
        <v>19.330000000000837</v>
      </c>
      <c r="W148">
        <f t="shared" si="132"/>
        <v>31.780000000000655</v>
      </c>
      <c r="X148">
        <f t="shared" si="133"/>
        <v>10.430000000000291</v>
      </c>
      <c r="Y148">
        <f t="shared" si="134"/>
        <v>9.5599999999994907</v>
      </c>
      <c r="Z148">
        <f t="shared" si="135"/>
        <v>9.2899999999999636</v>
      </c>
      <c r="AA148">
        <f t="shared" si="136"/>
        <v>21.739999999999782</v>
      </c>
      <c r="AB148">
        <f t="shared" si="137"/>
        <v>19.989999999999782</v>
      </c>
      <c r="AC148">
        <f t="shared" si="138"/>
        <v>19.720000000000255</v>
      </c>
      <c r="AD148">
        <f t="shared" si="139"/>
        <v>32.170000000000073</v>
      </c>
      <c r="AE148">
        <f t="shared" si="140"/>
        <v>0.26999999999952706</v>
      </c>
      <c r="AF148">
        <f t="shared" si="141"/>
        <v>12.180000000000291</v>
      </c>
      <c r="AG148">
        <f t="shared" si="142"/>
        <v>12.449999999999818</v>
      </c>
      <c r="AI148">
        <f t="shared" si="188"/>
        <v>10.032970297029694</v>
      </c>
      <c r="AJ148">
        <f t="shared" si="188"/>
        <v>0.65049504950493064</v>
      </c>
      <c r="AK148">
        <f t="shared" si="188"/>
        <v>19.593366336633647</v>
      </c>
      <c r="AL148">
        <f t="shared" si="189"/>
        <v>19.325940594059396</v>
      </c>
      <c r="AM148">
        <f t="shared" si="189"/>
        <v>31.777623762376237</v>
      </c>
      <c r="AN148">
        <f t="shared" si="189"/>
        <v>10.426237623762368</v>
      </c>
      <c r="AO148">
        <f t="shared" si="189"/>
        <v>9.5603960396039547</v>
      </c>
      <c r="AP148">
        <f t="shared" si="189"/>
        <v>9.2929702970297043</v>
      </c>
      <c r="AQ148">
        <f t="shared" si="189"/>
        <v>21.744653465346545</v>
      </c>
      <c r="AR148">
        <f t="shared" si="189"/>
        <v>19.986633663366323</v>
      </c>
      <c r="AS148">
        <f t="shared" si="189"/>
        <v>19.719207920792073</v>
      </c>
      <c r="AT148">
        <f t="shared" si="189"/>
        <v>32.170891089108913</v>
      </c>
      <c r="AU148">
        <f t="shared" si="189"/>
        <v>1.3636633663366384</v>
      </c>
      <c r="AV148">
        <f t="shared" si="189"/>
        <v>12.184257425742588</v>
      </c>
      <c r="AW148">
        <f t="shared" si="189"/>
        <v>12.451683168316839</v>
      </c>
      <c r="AY148">
        <f t="shared" si="94"/>
        <v>5</v>
      </c>
      <c r="AZ148">
        <f t="shared" si="95"/>
        <v>1</v>
      </c>
      <c r="BA148">
        <f t="shared" si="96"/>
        <v>10</v>
      </c>
      <c r="BB148">
        <f t="shared" si="97"/>
        <v>9</v>
      </c>
      <c r="BC148">
        <f t="shared" si="98"/>
        <v>14</v>
      </c>
      <c r="BD148">
        <f t="shared" si="99"/>
        <v>6</v>
      </c>
      <c r="BE148">
        <f t="shared" si="100"/>
        <v>4</v>
      </c>
      <c r="BF148">
        <f t="shared" si="101"/>
        <v>3</v>
      </c>
      <c r="BG148">
        <f t="shared" si="102"/>
        <v>13</v>
      </c>
      <c r="BH148">
        <f t="shared" si="103"/>
        <v>12</v>
      </c>
      <c r="BI148">
        <f t="shared" si="104"/>
        <v>11</v>
      </c>
      <c r="BJ148">
        <f t="shared" si="105"/>
        <v>15</v>
      </c>
      <c r="BK148">
        <f t="shared" si="106"/>
        <v>2</v>
      </c>
      <c r="BL148">
        <f t="shared" si="107"/>
        <v>7</v>
      </c>
      <c r="BM148">
        <f t="shared" si="108"/>
        <v>8</v>
      </c>
      <c r="BO148" t="str">
        <f t="shared" si="143"/>
        <v/>
      </c>
      <c r="BP148" t="str">
        <f t="shared" si="144"/>
        <v/>
      </c>
      <c r="BQ148">
        <f t="shared" si="145"/>
        <v>5200.2700000000004</v>
      </c>
      <c r="BR148">
        <f t="shared" si="146"/>
        <v>5200.66</v>
      </c>
      <c r="BS148" t="str">
        <f t="shared" si="147"/>
        <v/>
      </c>
      <c r="BT148" t="str">
        <f t="shared" si="148"/>
        <v/>
      </c>
      <c r="BU148" t="str">
        <f t="shared" si="149"/>
        <v/>
      </c>
      <c r="BV148" t="str">
        <f t="shared" si="150"/>
        <v/>
      </c>
      <c r="BW148" t="str">
        <f t="shared" si="151"/>
        <v/>
      </c>
      <c r="BX148" t="str">
        <f t="shared" si="152"/>
        <v/>
      </c>
      <c r="BY148" t="str">
        <f t="shared" si="153"/>
        <v/>
      </c>
      <c r="BZ148" t="str">
        <f t="shared" si="154"/>
        <v/>
      </c>
      <c r="CA148" t="str">
        <f t="shared" si="155"/>
        <v/>
      </c>
      <c r="CB148" t="str">
        <f t="shared" si="156"/>
        <v/>
      </c>
      <c r="CC148" t="str">
        <f t="shared" si="157"/>
        <v/>
      </c>
      <c r="CD148" t="str">
        <f t="shared" si="158"/>
        <v/>
      </c>
      <c r="CE148" t="str">
        <f t="shared" si="159"/>
        <v/>
      </c>
      <c r="CF148" t="str">
        <f t="shared" si="160"/>
        <v/>
      </c>
      <c r="CG148" t="str">
        <f t="shared" si="161"/>
        <v/>
      </c>
      <c r="CH148" t="str">
        <f t="shared" si="162"/>
        <v/>
      </c>
      <c r="CI148" t="str">
        <f t="shared" si="163"/>
        <v/>
      </c>
      <c r="CJ148" t="str">
        <f t="shared" si="164"/>
        <v/>
      </c>
      <c r="CK148" t="str">
        <f t="shared" si="165"/>
        <v/>
      </c>
      <c r="CL148" t="str">
        <f t="shared" si="166"/>
        <v/>
      </c>
      <c r="CM148">
        <f t="shared" si="167"/>
        <v>5180.67</v>
      </c>
      <c r="CN148">
        <f t="shared" si="168"/>
        <v>5180.9399999999996</v>
      </c>
      <c r="CO148" t="str">
        <f t="shared" si="169"/>
        <v/>
      </c>
      <c r="CP148" t="str">
        <f t="shared" si="170"/>
        <v/>
      </c>
      <c r="CQ148" t="str">
        <f t="shared" si="171"/>
        <v/>
      </c>
      <c r="CR148" t="str">
        <f t="shared" si="172"/>
        <v/>
      </c>
      <c r="CT148">
        <f t="shared" si="109"/>
        <v>5200.66</v>
      </c>
      <c r="CU148">
        <f t="shared" si="110"/>
        <v>5200.2700000000004</v>
      </c>
      <c r="CV148">
        <f t="shared" si="111"/>
        <v>5180.9399999999996</v>
      </c>
      <c r="CW148">
        <f t="shared" si="112"/>
        <v>5180.67</v>
      </c>
      <c r="CY148">
        <f t="shared" si="173"/>
        <v>-1.750000000000303E-2</v>
      </c>
      <c r="CZ148">
        <f t="shared" si="174"/>
        <v>5.6250000000090949E-3</v>
      </c>
      <c r="DA148">
        <f t="shared" si="175"/>
        <v>2.2187499999991662E-2</v>
      </c>
      <c r="DB148">
        <f t="shared" si="176"/>
        <v>7.5625000000002274E-2</v>
      </c>
      <c r="DD148">
        <f t="shared" si="20"/>
        <v>-1.0025738037602361</v>
      </c>
      <c r="DE148">
        <f t="shared" si="21"/>
        <v>0.32228536068687513</v>
      </c>
      <c r="DF148">
        <f t="shared" si="22"/>
        <v>1.2710415636878429</v>
      </c>
      <c r="DG148">
        <f t="shared" si="23"/>
        <v>4.3247612228804009</v>
      </c>
      <c r="DI148">
        <f t="shared" si="177"/>
        <v>1.9613489020298869</v>
      </c>
      <c r="DK148">
        <f t="shared" si="113"/>
        <v>1.9613489020298869</v>
      </c>
      <c r="DL148">
        <f t="shared" si="114"/>
        <v>-1.9613489020298869</v>
      </c>
      <c r="DN148" s="4" t="str">
        <f t="shared" si="178"/>
        <v/>
      </c>
      <c r="DO148" s="4" t="str">
        <f t="shared" si="179"/>
        <v/>
      </c>
      <c r="DP148" s="4" t="str">
        <f t="shared" si="180"/>
        <v/>
      </c>
      <c r="DQ148" s="4" t="str">
        <f t="shared" si="181"/>
        <v>Invalid Slope</v>
      </c>
      <c r="DS148" s="4">
        <f t="shared" si="182"/>
        <v>5200.66</v>
      </c>
      <c r="DT148" s="4">
        <f t="shared" si="183"/>
        <v>5200.2700000000004</v>
      </c>
      <c r="DU148" s="4">
        <f t="shared" si="184"/>
        <v>5180.9399999999996</v>
      </c>
      <c r="DV148" s="4" t="str">
        <f t="shared" si="185"/>
        <v/>
      </c>
      <c r="DX148">
        <f t="shared" si="119"/>
        <v>5200.66</v>
      </c>
      <c r="DY148">
        <f t="shared" si="120"/>
        <v>5180.9399999999996</v>
      </c>
      <c r="EA148" t="str">
        <f t="shared" si="186"/>
        <v>horiz_peak_line_3</v>
      </c>
      <c r="EB148" t="str">
        <f t="shared" si="187"/>
        <v>horiz_bottom_line_2</v>
      </c>
      <c r="ED148" t="str">
        <f t="shared" si="117"/>
        <v>peak_line_3</v>
      </c>
      <c r="EE148" t="str">
        <f t="shared" si="118"/>
        <v>bottom_line_2</v>
      </c>
    </row>
    <row r="149" spans="1:135" x14ac:dyDescent="0.55000000000000004">
      <c r="A149" s="24">
        <f>IF('Data Validation'!$K$2&lt;&gt;TRUE,"",'Data Validation'!A451)</f>
        <v>1772166900</v>
      </c>
      <c r="B149" s="24" t="str">
        <f>IF('Data Validation'!$K$2&lt;&gt;TRUE,"",'Data Validation'!C451)</f>
        <v>XAUUSD</v>
      </c>
      <c r="C149" s="24" t="str">
        <f>IF('Data Validation'!$K$2&lt;&gt;TRUE,"",'Data Validation'!E451)</f>
        <v>M5</v>
      </c>
      <c r="D149" s="24">
        <f>IF('Data Validation'!$K$2&lt;&gt;TRUE,"",'Data Validation'!G451)</f>
        <v>5187.75</v>
      </c>
      <c r="E149">
        <f>IF($C149&lt;&gt;"M5","",Trendlines!E451)</f>
        <v>5200.2700000000004</v>
      </c>
      <c r="F149">
        <f>IF($C149&lt;&gt;"M5","",Trendlines!F451)</f>
        <v>5190.21</v>
      </c>
      <c r="G149">
        <f>IF($C149&lt;&gt;"M5","",Trendlines!G451)</f>
        <v>5200.6400000000003</v>
      </c>
      <c r="H149">
        <f>IF($C149&lt;&gt;"M5","",Trendlines!H451)</f>
        <v>5180.75</v>
      </c>
      <c r="I149">
        <f>IF($C149&lt;&gt;"M5","",Trendlines!I451)</f>
        <v>5180.96</v>
      </c>
      <c r="J149">
        <f>IF($C149&lt;&gt;"M5","",Trendlines!J451)</f>
        <v>5168.53</v>
      </c>
      <c r="K149">
        <v>96</v>
      </c>
      <c r="L149" s="25">
        <f t="shared" si="122"/>
        <v>5.6250000000090949E-3</v>
      </c>
      <c r="M149" s="25">
        <f t="shared" si="123"/>
        <v>-2.5937499999997726E-2</v>
      </c>
      <c r="N149" s="25">
        <f t="shared" si="124"/>
        <v>-1.7604166666662497E-2</v>
      </c>
      <c r="O149" s="25">
        <f t="shared" si="125"/>
        <v>7.5625000000002274E-2</v>
      </c>
      <c r="P149" s="25">
        <f t="shared" si="126"/>
        <v>2.2083333333332195E-2</v>
      </c>
      <c r="Q149" s="25">
        <f t="shared" si="127"/>
        <v>3.8749999999993179E-2</v>
      </c>
      <c r="S149">
        <f t="shared" si="128"/>
        <v>10.0600000000004</v>
      </c>
      <c r="T149">
        <f t="shared" si="129"/>
        <v>0.36999999999989086</v>
      </c>
      <c r="U149">
        <f t="shared" si="130"/>
        <v>19.520000000000437</v>
      </c>
      <c r="V149">
        <f t="shared" si="131"/>
        <v>19.3100000000004</v>
      </c>
      <c r="W149">
        <f t="shared" si="132"/>
        <v>31.740000000000691</v>
      </c>
      <c r="X149">
        <f t="shared" si="133"/>
        <v>10.430000000000291</v>
      </c>
      <c r="Y149">
        <f t="shared" si="134"/>
        <v>9.4600000000000364</v>
      </c>
      <c r="Z149">
        <f t="shared" si="135"/>
        <v>9.25</v>
      </c>
      <c r="AA149">
        <f t="shared" si="136"/>
        <v>21.680000000000291</v>
      </c>
      <c r="AB149">
        <f t="shared" si="137"/>
        <v>19.890000000000327</v>
      </c>
      <c r="AC149">
        <f t="shared" si="138"/>
        <v>19.680000000000291</v>
      </c>
      <c r="AD149">
        <f t="shared" si="139"/>
        <v>32.110000000000582</v>
      </c>
      <c r="AE149">
        <f t="shared" si="140"/>
        <v>0.21000000000003638</v>
      </c>
      <c r="AF149">
        <f t="shared" si="141"/>
        <v>12.220000000000255</v>
      </c>
      <c r="AG149">
        <f t="shared" si="142"/>
        <v>12.430000000000291</v>
      </c>
      <c r="AI149">
        <f t="shared" si="188"/>
        <v>10.032970297029694</v>
      </c>
      <c r="AJ149">
        <f t="shared" si="188"/>
        <v>0.65049504950493064</v>
      </c>
      <c r="AK149">
        <f t="shared" si="188"/>
        <v>19.593366336633647</v>
      </c>
      <c r="AL149">
        <f t="shared" si="189"/>
        <v>19.325940594059396</v>
      </c>
      <c r="AM149">
        <f t="shared" si="189"/>
        <v>31.777623762376237</v>
      </c>
      <c r="AN149">
        <f t="shared" si="189"/>
        <v>10.426237623762368</v>
      </c>
      <c r="AO149">
        <f t="shared" si="189"/>
        <v>9.5603960396039547</v>
      </c>
      <c r="AP149">
        <f t="shared" si="189"/>
        <v>9.2929702970297043</v>
      </c>
      <c r="AQ149">
        <f t="shared" si="189"/>
        <v>21.744653465346545</v>
      </c>
      <c r="AR149">
        <f t="shared" si="189"/>
        <v>19.986633663366323</v>
      </c>
      <c r="AS149">
        <f t="shared" si="189"/>
        <v>19.719207920792073</v>
      </c>
      <c r="AT149">
        <f t="shared" si="189"/>
        <v>32.170891089108913</v>
      </c>
      <c r="AU149">
        <f t="shared" si="189"/>
        <v>1.3636633663366384</v>
      </c>
      <c r="AV149">
        <f t="shared" si="189"/>
        <v>12.184257425742588</v>
      </c>
      <c r="AW149">
        <f t="shared" si="189"/>
        <v>12.451683168316839</v>
      </c>
      <c r="AY149">
        <f t="shared" si="94"/>
        <v>5</v>
      </c>
      <c r="AZ149">
        <f t="shared" si="95"/>
        <v>1</v>
      </c>
      <c r="BA149">
        <f t="shared" si="96"/>
        <v>10</v>
      </c>
      <c r="BB149">
        <f t="shared" si="97"/>
        <v>9</v>
      </c>
      <c r="BC149">
        <f t="shared" si="98"/>
        <v>14</v>
      </c>
      <c r="BD149">
        <f t="shared" si="99"/>
        <v>6</v>
      </c>
      <c r="BE149">
        <f t="shared" si="100"/>
        <v>4</v>
      </c>
      <c r="BF149">
        <f t="shared" si="101"/>
        <v>3</v>
      </c>
      <c r="BG149">
        <f t="shared" si="102"/>
        <v>13</v>
      </c>
      <c r="BH149">
        <f t="shared" si="103"/>
        <v>12</v>
      </c>
      <c r="BI149">
        <f t="shared" si="104"/>
        <v>11</v>
      </c>
      <c r="BJ149">
        <f t="shared" si="105"/>
        <v>15</v>
      </c>
      <c r="BK149">
        <f t="shared" si="106"/>
        <v>2</v>
      </c>
      <c r="BL149">
        <f t="shared" si="107"/>
        <v>7</v>
      </c>
      <c r="BM149">
        <f t="shared" si="108"/>
        <v>8</v>
      </c>
      <c r="BO149" t="str">
        <f t="shared" si="143"/>
        <v/>
      </c>
      <c r="BP149" t="str">
        <f t="shared" si="144"/>
        <v/>
      </c>
      <c r="BQ149">
        <f t="shared" si="145"/>
        <v>5200.2700000000004</v>
      </c>
      <c r="BR149">
        <f t="shared" si="146"/>
        <v>5200.6400000000003</v>
      </c>
      <c r="BS149" t="str">
        <f t="shared" si="147"/>
        <v/>
      </c>
      <c r="BT149" t="str">
        <f t="shared" si="148"/>
        <v/>
      </c>
      <c r="BU149" t="str">
        <f t="shared" si="149"/>
        <v/>
      </c>
      <c r="BV149" t="str">
        <f t="shared" si="150"/>
        <v/>
      </c>
      <c r="BW149" t="str">
        <f t="shared" si="151"/>
        <v/>
      </c>
      <c r="BX149" t="str">
        <f t="shared" si="152"/>
        <v/>
      </c>
      <c r="BY149" t="str">
        <f t="shared" si="153"/>
        <v/>
      </c>
      <c r="BZ149" t="str">
        <f t="shared" si="154"/>
        <v/>
      </c>
      <c r="CA149" t="str">
        <f t="shared" si="155"/>
        <v/>
      </c>
      <c r="CB149" t="str">
        <f t="shared" si="156"/>
        <v/>
      </c>
      <c r="CC149" t="str">
        <f t="shared" si="157"/>
        <v/>
      </c>
      <c r="CD149" t="str">
        <f t="shared" si="158"/>
        <v/>
      </c>
      <c r="CE149" t="str">
        <f t="shared" si="159"/>
        <v/>
      </c>
      <c r="CF149" t="str">
        <f t="shared" si="160"/>
        <v/>
      </c>
      <c r="CG149" t="str">
        <f t="shared" si="161"/>
        <v/>
      </c>
      <c r="CH149" t="str">
        <f t="shared" si="162"/>
        <v/>
      </c>
      <c r="CI149" t="str">
        <f t="shared" si="163"/>
        <v/>
      </c>
      <c r="CJ149" t="str">
        <f t="shared" si="164"/>
        <v/>
      </c>
      <c r="CK149" t="str">
        <f t="shared" si="165"/>
        <v/>
      </c>
      <c r="CL149" t="str">
        <f t="shared" si="166"/>
        <v/>
      </c>
      <c r="CM149">
        <f t="shared" si="167"/>
        <v>5180.75</v>
      </c>
      <c r="CN149">
        <f t="shared" si="168"/>
        <v>5180.96</v>
      </c>
      <c r="CO149" t="str">
        <f t="shared" si="169"/>
        <v/>
      </c>
      <c r="CP149" t="str">
        <f t="shared" si="170"/>
        <v/>
      </c>
      <c r="CQ149" t="str">
        <f t="shared" si="171"/>
        <v/>
      </c>
      <c r="CR149" t="str">
        <f t="shared" si="172"/>
        <v/>
      </c>
      <c r="CT149">
        <f t="shared" si="109"/>
        <v>5200.6400000000003</v>
      </c>
      <c r="CU149">
        <f t="shared" si="110"/>
        <v>5200.2700000000004</v>
      </c>
      <c r="CV149">
        <f t="shared" si="111"/>
        <v>5180.96</v>
      </c>
      <c r="CW149">
        <f t="shared" si="112"/>
        <v>5180.75</v>
      </c>
      <c r="CY149">
        <f t="shared" si="173"/>
        <v>-1.7604166666662497E-2</v>
      </c>
      <c r="CZ149">
        <f t="shared" si="174"/>
        <v>5.6250000000090949E-3</v>
      </c>
      <c r="DA149">
        <f t="shared" si="175"/>
        <v>2.2083333333332195E-2</v>
      </c>
      <c r="DB149">
        <f t="shared" si="176"/>
        <v>7.5625000000002274E-2</v>
      </c>
      <c r="DD149">
        <f t="shared" ref="DD149:DD198" si="190">IFERROR(DEGREES(ATAN(CY149)),"")</f>
        <v>-1.0085402759956923</v>
      </c>
      <c r="DE149">
        <f t="shared" ref="DE149:DE198" si="191">IFERROR(DEGREES(ATAN(CZ149)),"")</f>
        <v>0.32228536068687513</v>
      </c>
      <c r="DF149">
        <f t="shared" ref="DF149:DF198" si="192">IFERROR(DEGREES(ATAN(DA149)),"")</f>
        <v>1.2650761762283818</v>
      </c>
      <c r="DG149">
        <f t="shared" ref="DG149:DG198" si="193">IFERROR(DEGREES(ATAN(DB149)),"")</f>
        <v>4.3247612228804009</v>
      </c>
      <c r="DI149">
        <f t="shared" si="177"/>
        <v>1.9630154364364842</v>
      </c>
      <c r="DK149">
        <f t="shared" si="113"/>
        <v>1.9630154364364842</v>
      </c>
      <c r="DL149">
        <f t="shared" si="114"/>
        <v>-1.9630154364364842</v>
      </c>
      <c r="DN149" s="4" t="str">
        <f t="shared" si="178"/>
        <v/>
      </c>
      <c r="DO149" s="4" t="str">
        <f t="shared" si="179"/>
        <v/>
      </c>
      <c r="DP149" s="4" t="str">
        <f t="shared" si="180"/>
        <v/>
      </c>
      <c r="DQ149" s="4" t="str">
        <f t="shared" si="181"/>
        <v>Invalid Slope</v>
      </c>
      <c r="DS149" s="4">
        <f t="shared" si="182"/>
        <v>5200.6400000000003</v>
      </c>
      <c r="DT149" s="4">
        <f t="shared" si="183"/>
        <v>5200.2700000000004</v>
      </c>
      <c r="DU149" s="4">
        <f t="shared" si="184"/>
        <v>5180.96</v>
      </c>
      <c r="DV149" s="4" t="str">
        <f t="shared" si="185"/>
        <v/>
      </c>
      <c r="DX149">
        <f t="shared" si="119"/>
        <v>5200.6400000000003</v>
      </c>
      <c r="DY149">
        <f t="shared" si="120"/>
        <v>5180.96</v>
      </c>
      <c r="EA149" t="str">
        <f t="shared" si="186"/>
        <v>horiz_peak_line_3</v>
      </c>
      <c r="EB149" t="str">
        <f t="shared" si="187"/>
        <v>horiz_bottom_line_2</v>
      </c>
      <c r="ED149" t="str">
        <f t="shared" si="117"/>
        <v>peak_line_3</v>
      </c>
      <c r="EE149" t="str">
        <f t="shared" si="118"/>
        <v>bottom_line_2</v>
      </c>
    </row>
    <row r="150" spans="1:135" x14ac:dyDescent="0.55000000000000004">
      <c r="A150" s="24">
        <f>IF('Data Validation'!$K$2&lt;&gt;TRUE,"",'Data Validation'!A452)</f>
        <v>1772167200</v>
      </c>
      <c r="B150" s="24" t="str">
        <f>IF('Data Validation'!$K$2&lt;&gt;TRUE,"",'Data Validation'!C452)</f>
        <v>XAUUSD</v>
      </c>
      <c r="C150" s="24" t="str">
        <f>IF('Data Validation'!$K$2&lt;&gt;TRUE,"",'Data Validation'!E452)</f>
        <v>M5</v>
      </c>
      <c r="D150" s="24">
        <f>IF('Data Validation'!$K$2&lt;&gt;TRUE,"",'Data Validation'!G452)</f>
        <v>5187.34</v>
      </c>
      <c r="E150">
        <f>IF($C150&lt;&gt;"M5","",Trendlines!E452)</f>
        <v>5200.28</v>
      </c>
      <c r="F150">
        <f>IF($C150&lt;&gt;"M5","",Trendlines!F452)</f>
        <v>5190.18</v>
      </c>
      <c r="G150">
        <f>IF($C150&lt;&gt;"M5","",Trendlines!G452)</f>
        <v>5200.62</v>
      </c>
      <c r="H150">
        <f>IF($C150&lt;&gt;"M5","",Trendlines!H452)</f>
        <v>5180.82</v>
      </c>
      <c r="I150">
        <f>IF($C150&lt;&gt;"M5","",Trendlines!I452)</f>
        <v>5180.9799999999996</v>
      </c>
      <c r="J150">
        <f>IF($C150&lt;&gt;"M5","",Trendlines!J452)</f>
        <v>5168.5600000000004</v>
      </c>
      <c r="K150">
        <v>96</v>
      </c>
      <c r="L150" s="25">
        <f t="shared" si="122"/>
        <v>5.6249999999996208E-3</v>
      </c>
      <c r="M150" s="25">
        <f t="shared" si="123"/>
        <v>-2.5937499999997726E-2</v>
      </c>
      <c r="N150" s="25">
        <f t="shared" si="124"/>
        <v>-1.7604166666671972E-2</v>
      </c>
      <c r="O150" s="25">
        <f t="shared" si="125"/>
        <v>7.5624999999992795E-2</v>
      </c>
      <c r="P150" s="25">
        <f t="shared" si="126"/>
        <v>2.2083333333332195E-2</v>
      </c>
      <c r="Q150" s="25">
        <f t="shared" si="127"/>
        <v>3.8645833333333712E-2</v>
      </c>
      <c r="S150">
        <f t="shared" si="128"/>
        <v>10.099999999999454</v>
      </c>
      <c r="T150">
        <f t="shared" si="129"/>
        <v>0.34000000000014552</v>
      </c>
      <c r="U150">
        <f t="shared" si="130"/>
        <v>19.460000000000036</v>
      </c>
      <c r="V150">
        <f t="shared" si="131"/>
        <v>19.300000000000182</v>
      </c>
      <c r="W150">
        <f t="shared" si="132"/>
        <v>31.719999999999345</v>
      </c>
      <c r="X150">
        <f t="shared" si="133"/>
        <v>10.4399999999996</v>
      </c>
      <c r="Y150">
        <f t="shared" si="134"/>
        <v>9.3600000000005821</v>
      </c>
      <c r="Z150">
        <f t="shared" si="135"/>
        <v>9.2000000000007276</v>
      </c>
      <c r="AA150">
        <f t="shared" si="136"/>
        <v>21.619999999999891</v>
      </c>
      <c r="AB150">
        <f t="shared" si="137"/>
        <v>19.800000000000182</v>
      </c>
      <c r="AC150">
        <f t="shared" si="138"/>
        <v>19.640000000000327</v>
      </c>
      <c r="AD150">
        <f t="shared" si="139"/>
        <v>32.059999999999491</v>
      </c>
      <c r="AE150">
        <f t="shared" si="140"/>
        <v>0.15999999999985448</v>
      </c>
      <c r="AF150">
        <f t="shared" si="141"/>
        <v>12.259999999999309</v>
      </c>
      <c r="AG150">
        <f t="shared" si="142"/>
        <v>12.419999999999163</v>
      </c>
      <c r="AI150">
        <f t="shared" si="188"/>
        <v>10.032970297029694</v>
      </c>
      <c r="AJ150">
        <f t="shared" si="188"/>
        <v>0.65049504950493064</v>
      </c>
      <c r="AK150">
        <f t="shared" si="188"/>
        <v>19.593366336633647</v>
      </c>
      <c r="AL150">
        <f t="shared" si="189"/>
        <v>19.325940594059396</v>
      </c>
      <c r="AM150">
        <f t="shared" si="189"/>
        <v>31.777623762376237</v>
      </c>
      <c r="AN150">
        <f t="shared" si="189"/>
        <v>10.426237623762368</v>
      </c>
      <c r="AO150">
        <f t="shared" si="189"/>
        <v>9.5603960396039547</v>
      </c>
      <c r="AP150">
        <f t="shared" si="189"/>
        <v>9.2929702970297043</v>
      </c>
      <c r="AQ150">
        <f t="shared" si="189"/>
        <v>21.744653465346545</v>
      </c>
      <c r="AR150">
        <f t="shared" si="189"/>
        <v>19.986633663366323</v>
      </c>
      <c r="AS150">
        <f t="shared" si="189"/>
        <v>19.719207920792073</v>
      </c>
      <c r="AT150">
        <f t="shared" si="189"/>
        <v>32.170891089108913</v>
      </c>
      <c r="AU150">
        <f t="shared" si="189"/>
        <v>1.3636633663366384</v>
      </c>
      <c r="AV150">
        <f t="shared" si="189"/>
        <v>12.184257425742588</v>
      </c>
      <c r="AW150">
        <f t="shared" si="189"/>
        <v>12.451683168316839</v>
      </c>
      <c r="AY150">
        <f t="shared" si="94"/>
        <v>5</v>
      </c>
      <c r="AZ150">
        <f t="shared" si="95"/>
        <v>1</v>
      </c>
      <c r="BA150">
        <f t="shared" si="96"/>
        <v>10</v>
      </c>
      <c r="BB150">
        <f t="shared" si="97"/>
        <v>9</v>
      </c>
      <c r="BC150">
        <f t="shared" si="98"/>
        <v>14</v>
      </c>
      <c r="BD150">
        <f t="shared" si="99"/>
        <v>6</v>
      </c>
      <c r="BE150">
        <f t="shared" si="100"/>
        <v>4</v>
      </c>
      <c r="BF150">
        <f t="shared" si="101"/>
        <v>3</v>
      </c>
      <c r="BG150">
        <f t="shared" si="102"/>
        <v>13</v>
      </c>
      <c r="BH150">
        <f t="shared" si="103"/>
        <v>12</v>
      </c>
      <c r="BI150">
        <f t="shared" si="104"/>
        <v>11</v>
      </c>
      <c r="BJ150">
        <f t="shared" si="105"/>
        <v>15</v>
      </c>
      <c r="BK150">
        <f t="shared" si="106"/>
        <v>2</v>
      </c>
      <c r="BL150">
        <f t="shared" si="107"/>
        <v>7</v>
      </c>
      <c r="BM150">
        <f t="shared" si="108"/>
        <v>8</v>
      </c>
      <c r="BO150" t="str">
        <f t="shared" si="143"/>
        <v/>
      </c>
      <c r="BP150" t="str">
        <f t="shared" si="144"/>
        <v/>
      </c>
      <c r="BQ150">
        <f t="shared" si="145"/>
        <v>5200.28</v>
      </c>
      <c r="BR150">
        <f t="shared" si="146"/>
        <v>5200.62</v>
      </c>
      <c r="BS150" t="str">
        <f t="shared" si="147"/>
        <v/>
      </c>
      <c r="BT150" t="str">
        <f t="shared" si="148"/>
        <v/>
      </c>
      <c r="BU150" t="str">
        <f t="shared" si="149"/>
        <v/>
      </c>
      <c r="BV150" t="str">
        <f t="shared" si="150"/>
        <v/>
      </c>
      <c r="BW150" t="str">
        <f t="shared" si="151"/>
        <v/>
      </c>
      <c r="BX150" t="str">
        <f t="shared" si="152"/>
        <v/>
      </c>
      <c r="BY150" t="str">
        <f t="shared" si="153"/>
        <v/>
      </c>
      <c r="BZ150" t="str">
        <f t="shared" si="154"/>
        <v/>
      </c>
      <c r="CA150" t="str">
        <f t="shared" si="155"/>
        <v/>
      </c>
      <c r="CB150" t="str">
        <f t="shared" si="156"/>
        <v/>
      </c>
      <c r="CC150" t="str">
        <f t="shared" si="157"/>
        <v/>
      </c>
      <c r="CD150" t="str">
        <f t="shared" si="158"/>
        <v/>
      </c>
      <c r="CE150" t="str">
        <f t="shared" si="159"/>
        <v/>
      </c>
      <c r="CF150" t="str">
        <f t="shared" si="160"/>
        <v/>
      </c>
      <c r="CG150" t="str">
        <f t="shared" si="161"/>
        <v/>
      </c>
      <c r="CH150" t="str">
        <f t="shared" si="162"/>
        <v/>
      </c>
      <c r="CI150" t="str">
        <f t="shared" si="163"/>
        <v/>
      </c>
      <c r="CJ150" t="str">
        <f t="shared" si="164"/>
        <v/>
      </c>
      <c r="CK150" t="str">
        <f t="shared" si="165"/>
        <v/>
      </c>
      <c r="CL150" t="str">
        <f t="shared" si="166"/>
        <v/>
      </c>
      <c r="CM150">
        <f t="shared" si="167"/>
        <v>5180.82</v>
      </c>
      <c r="CN150">
        <f t="shared" si="168"/>
        <v>5180.9799999999996</v>
      </c>
      <c r="CO150" t="str">
        <f t="shared" si="169"/>
        <v/>
      </c>
      <c r="CP150" t="str">
        <f t="shared" si="170"/>
        <v/>
      </c>
      <c r="CQ150" t="str">
        <f t="shared" si="171"/>
        <v/>
      </c>
      <c r="CR150" t="str">
        <f t="shared" si="172"/>
        <v/>
      </c>
      <c r="CT150">
        <f t="shared" si="109"/>
        <v>5200.62</v>
      </c>
      <c r="CU150">
        <f t="shared" si="110"/>
        <v>5200.28</v>
      </c>
      <c r="CV150">
        <f t="shared" si="111"/>
        <v>5180.9799999999996</v>
      </c>
      <c r="CW150">
        <f t="shared" si="112"/>
        <v>5180.82</v>
      </c>
      <c r="CY150">
        <f t="shared" si="173"/>
        <v>-1.7604166666671972E-2</v>
      </c>
      <c r="CZ150">
        <f t="shared" si="174"/>
        <v>5.6249999999996208E-3</v>
      </c>
      <c r="DA150">
        <f t="shared" si="175"/>
        <v>2.2083333333332195E-2</v>
      </c>
      <c r="DB150">
        <f t="shared" si="176"/>
        <v>7.5624999999992795E-2</v>
      </c>
      <c r="DD150">
        <f t="shared" si="190"/>
        <v>-1.0085402759962352</v>
      </c>
      <c r="DE150">
        <f t="shared" si="191"/>
        <v>0.32228536068633229</v>
      </c>
      <c r="DF150">
        <f t="shared" si="192"/>
        <v>1.2650761762283818</v>
      </c>
      <c r="DG150">
        <f t="shared" si="193"/>
        <v>4.3247612228798609</v>
      </c>
      <c r="DI150">
        <f t="shared" si="177"/>
        <v>1.963015436436488</v>
      </c>
      <c r="DK150">
        <f t="shared" si="113"/>
        <v>1.963015436436488</v>
      </c>
      <c r="DL150">
        <f t="shared" si="114"/>
        <v>-1.963015436436488</v>
      </c>
      <c r="DN150" s="4" t="str">
        <f t="shared" si="178"/>
        <v/>
      </c>
      <c r="DO150" s="4" t="str">
        <f t="shared" si="179"/>
        <v/>
      </c>
      <c r="DP150" s="4" t="str">
        <f t="shared" si="180"/>
        <v/>
      </c>
      <c r="DQ150" s="4" t="str">
        <f t="shared" si="181"/>
        <v>Invalid Slope</v>
      </c>
      <c r="DS150" s="4">
        <f t="shared" si="182"/>
        <v>5200.62</v>
      </c>
      <c r="DT150" s="4">
        <f t="shared" si="183"/>
        <v>5200.28</v>
      </c>
      <c r="DU150" s="4">
        <f t="shared" si="184"/>
        <v>5180.9799999999996</v>
      </c>
      <c r="DV150" s="4" t="str">
        <f t="shared" si="185"/>
        <v/>
      </c>
      <c r="DX150">
        <f t="shared" si="119"/>
        <v>5200.62</v>
      </c>
      <c r="DY150">
        <f t="shared" si="120"/>
        <v>5180.9799999999996</v>
      </c>
      <c r="EA150" t="str">
        <f t="shared" si="186"/>
        <v>horiz_peak_line_3</v>
      </c>
      <c r="EB150" t="str">
        <f t="shared" si="187"/>
        <v>horiz_bottom_line_2</v>
      </c>
      <c r="ED150" t="str">
        <f t="shared" si="117"/>
        <v>peak_line_3</v>
      </c>
      <c r="EE150" t="str">
        <f t="shared" si="118"/>
        <v>bottom_line_2</v>
      </c>
    </row>
    <row r="151" spans="1:135" x14ac:dyDescent="0.55000000000000004">
      <c r="A151" s="24">
        <f>IF('Data Validation'!$K$2&lt;&gt;TRUE,"",'Data Validation'!A453)</f>
        <v>1772167500</v>
      </c>
      <c r="B151" s="24" t="str">
        <f>IF('Data Validation'!$K$2&lt;&gt;TRUE,"",'Data Validation'!C453)</f>
        <v>XAUUSD</v>
      </c>
      <c r="C151" s="24" t="str">
        <f>IF('Data Validation'!$K$2&lt;&gt;TRUE,"",'Data Validation'!E453)</f>
        <v>M5</v>
      </c>
      <c r="D151" s="24">
        <f>IF('Data Validation'!$K$2&lt;&gt;TRUE,"",'Data Validation'!G453)</f>
        <v>5185.67</v>
      </c>
      <c r="E151">
        <f>IF($C151&lt;&gt;"M5","",Trendlines!E453)</f>
        <v>5200.28</v>
      </c>
      <c r="F151">
        <f>IF($C151&lt;&gt;"M5","",Trendlines!F453)</f>
        <v>5190.1499999999996</v>
      </c>
      <c r="G151">
        <f>IF($C151&lt;&gt;"M5","",Trendlines!G453)</f>
        <v>5200.6099999999997</v>
      </c>
      <c r="H151">
        <f>IF($C151&lt;&gt;"M5","",Trendlines!H453)</f>
        <v>5180.8999999999996</v>
      </c>
      <c r="I151">
        <f>IF($C151&lt;&gt;"M5","",Trendlines!I453)</f>
        <v>5181.01</v>
      </c>
      <c r="J151">
        <f>IF($C151&lt;&gt;"M5","",Trendlines!J453)</f>
        <v>5168.6000000000004</v>
      </c>
      <c r="K151">
        <v>96</v>
      </c>
      <c r="L151" s="25">
        <f t="shared" si="122"/>
        <v>5.5208333333306809E-3</v>
      </c>
      <c r="M151" s="25">
        <f t="shared" si="123"/>
        <v>-2.6041666666666668E-2</v>
      </c>
      <c r="N151" s="25">
        <f t="shared" si="124"/>
        <v>-1.750000000000303E-2</v>
      </c>
      <c r="O151" s="25">
        <f t="shared" si="125"/>
        <v>7.5624999999992795E-2</v>
      </c>
      <c r="P151" s="25">
        <f t="shared" si="126"/>
        <v>2.2187500000001137E-2</v>
      </c>
      <c r="Q151" s="25">
        <f t="shared" si="127"/>
        <v>3.8645833333333712E-2</v>
      </c>
      <c r="S151">
        <f t="shared" si="128"/>
        <v>10.130000000000109</v>
      </c>
      <c r="T151">
        <f t="shared" si="129"/>
        <v>0.32999999999992724</v>
      </c>
      <c r="U151">
        <f t="shared" si="130"/>
        <v>19.380000000000109</v>
      </c>
      <c r="V151">
        <f t="shared" si="131"/>
        <v>19.269999999999527</v>
      </c>
      <c r="W151">
        <f t="shared" si="132"/>
        <v>31.679999999999382</v>
      </c>
      <c r="X151">
        <f t="shared" si="133"/>
        <v>10.460000000000036</v>
      </c>
      <c r="Y151">
        <f t="shared" si="134"/>
        <v>9.25</v>
      </c>
      <c r="Z151">
        <f t="shared" si="135"/>
        <v>9.1399999999994179</v>
      </c>
      <c r="AA151">
        <f t="shared" si="136"/>
        <v>21.549999999999272</v>
      </c>
      <c r="AB151">
        <f t="shared" si="137"/>
        <v>19.710000000000036</v>
      </c>
      <c r="AC151">
        <f t="shared" si="138"/>
        <v>19.599999999999454</v>
      </c>
      <c r="AD151">
        <f t="shared" si="139"/>
        <v>32.009999999999309</v>
      </c>
      <c r="AE151">
        <f t="shared" si="140"/>
        <v>0.11000000000058208</v>
      </c>
      <c r="AF151">
        <f t="shared" si="141"/>
        <v>12.299999999999272</v>
      </c>
      <c r="AG151">
        <f t="shared" si="142"/>
        <v>12.409999999999854</v>
      </c>
      <c r="AI151">
        <f t="shared" si="188"/>
        <v>10.032970297029694</v>
      </c>
      <c r="AJ151">
        <f t="shared" si="188"/>
        <v>0.65049504950493064</v>
      </c>
      <c r="AK151">
        <f t="shared" si="188"/>
        <v>19.593366336633647</v>
      </c>
      <c r="AL151">
        <f t="shared" si="189"/>
        <v>19.325940594059396</v>
      </c>
      <c r="AM151">
        <f t="shared" si="189"/>
        <v>31.777623762376237</v>
      </c>
      <c r="AN151">
        <f t="shared" si="189"/>
        <v>10.426237623762368</v>
      </c>
      <c r="AO151">
        <f t="shared" si="189"/>
        <v>9.5603960396039547</v>
      </c>
      <c r="AP151">
        <f t="shared" si="189"/>
        <v>9.2929702970297043</v>
      </c>
      <c r="AQ151">
        <f t="shared" si="189"/>
        <v>21.744653465346545</v>
      </c>
      <c r="AR151">
        <f t="shared" si="189"/>
        <v>19.986633663366323</v>
      </c>
      <c r="AS151">
        <f t="shared" si="189"/>
        <v>19.719207920792073</v>
      </c>
      <c r="AT151">
        <f t="shared" si="189"/>
        <v>32.170891089108913</v>
      </c>
      <c r="AU151">
        <f t="shared" si="189"/>
        <v>1.3636633663366384</v>
      </c>
      <c r="AV151">
        <f t="shared" si="189"/>
        <v>12.184257425742588</v>
      </c>
      <c r="AW151">
        <f t="shared" si="189"/>
        <v>12.451683168316839</v>
      </c>
      <c r="AY151">
        <f t="shared" si="94"/>
        <v>5</v>
      </c>
      <c r="AZ151">
        <f t="shared" si="95"/>
        <v>1</v>
      </c>
      <c r="BA151">
        <f t="shared" si="96"/>
        <v>10</v>
      </c>
      <c r="BB151">
        <f t="shared" si="97"/>
        <v>9</v>
      </c>
      <c r="BC151">
        <f t="shared" si="98"/>
        <v>14</v>
      </c>
      <c r="BD151">
        <f t="shared" si="99"/>
        <v>6</v>
      </c>
      <c r="BE151">
        <f t="shared" si="100"/>
        <v>4</v>
      </c>
      <c r="BF151">
        <f t="shared" si="101"/>
        <v>3</v>
      </c>
      <c r="BG151">
        <f t="shared" si="102"/>
        <v>13</v>
      </c>
      <c r="BH151">
        <f t="shared" si="103"/>
        <v>12</v>
      </c>
      <c r="BI151">
        <f t="shared" si="104"/>
        <v>11</v>
      </c>
      <c r="BJ151">
        <f t="shared" si="105"/>
        <v>15</v>
      </c>
      <c r="BK151">
        <f t="shared" si="106"/>
        <v>2</v>
      </c>
      <c r="BL151">
        <f t="shared" si="107"/>
        <v>7</v>
      </c>
      <c r="BM151">
        <f t="shared" si="108"/>
        <v>8</v>
      </c>
      <c r="BO151" t="str">
        <f t="shared" si="143"/>
        <v/>
      </c>
      <c r="BP151" t="str">
        <f t="shared" si="144"/>
        <v/>
      </c>
      <c r="BQ151">
        <f t="shared" si="145"/>
        <v>5200.28</v>
      </c>
      <c r="BR151">
        <f t="shared" si="146"/>
        <v>5200.6099999999997</v>
      </c>
      <c r="BS151" t="str">
        <f t="shared" si="147"/>
        <v/>
      </c>
      <c r="BT151" t="str">
        <f t="shared" si="148"/>
        <v/>
      </c>
      <c r="BU151" t="str">
        <f t="shared" si="149"/>
        <v/>
      </c>
      <c r="BV151" t="str">
        <f t="shared" si="150"/>
        <v/>
      </c>
      <c r="BW151" t="str">
        <f t="shared" si="151"/>
        <v/>
      </c>
      <c r="BX151" t="str">
        <f t="shared" si="152"/>
        <v/>
      </c>
      <c r="BY151" t="str">
        <f t="shared" si="153"/>
        <v/>
      </c>
      <c r="BZ151" t="str">
        <f t="shared" si="154"/>
        <v/>
      </c>
      <c r="CA151" t="str">
        <f t="shared" si="155"/>
        <v/>
      </c>
      <c r="CB151" t="str">
        <f t="shared" si="156"/>
        <v/>
      </c>
      <c r="CC151" t="str">
        <f t="shared" si="157"/>
        <v/>
      </c>
      <c r="CD151" t="str">
        <f t="shared" si="158"/>
        <v/>
      </c>
      <c r="CE151" t="str">
        <f t="shared" si="159"/>
        <v/>
      </c>
      <c r="CF151" t="str">
        <f t="shared" si="160"/>
        <v/>
      </c>
      <c r="CG151" t="str">
        <f t="shared" si="161"/>
        <v/>
      </c>
      <c r="CH151" t="str">
        <f t="shared" si="162"/>
        <v/>
      </c>
      <c r="CI151" t="str">
        <f t="shared" si="163"/>
        <v/>
      </c>
      <c r="CJ151" t="str">
        <f t="shared" si="164"/>
        <v/>
      </c>
      <c r="CK151" t="str">
        <f t="shared" si="165"/>
        <v/>
      </c>
      <c r="CL151" t="str">
        <f t="shared" si="166"/>
        <v/>
      </c>
      <c r="CM151">
        <f t="shared" si="167"/>
        <v>5180.8999999999996</v>
      </c>
      <c r="CN151">
        <f t="shared" si="168"/>
        <v>5181.01</v>
      </c>
      <c r="CO151" t="str">
        <f t="shared" si="169"/>
        <v/>
      </c>
      <c r="CP151" t="str">
        <f t="shared" si="170"/>
        <v/>
      </c>
      <c r="CQ151" t="str">
        <f t="shared" si="171"/>
        <v/>
      </c>
      <c r="CR151" t="str">
        <f t="shared" si="172"/>
        <v/>
      </c>
      <c r="CT151">
        <f t="shared" si="109"/>
        <v>5200.6099999999997</v>
      </c>
      <c r="CU151">
        <f t="shared" si="110"/>
        <v>5200.28</v>
      </c>
      <c r="CV151">
        <f t="shared" si="111"/>
        <v>5181.01</v>
      </c>
      <c r="CW151">
        <f t="shared" si="112"/>
        <v>5180.8999999999996</v>
      </c>
      <c r="CY151">
        <f t="shared" si="173"/>
        <v>-1.750000000000303E-2</v>
      </c>
      <c r="CZ151">
        <f t="shared" si="174"/>
        <v>5.5208333333306809E-3</v>
      </c>
      <c r="DA151">
        <f t="shared" si="175"/>
        <v>2.2187500000001137E-2</v>
      </c>
      <c r="DB151">
        <f t="shared" si="176"/>
        <v>7.5624999999992795E-2</v>
      </c>
      <c r="DD151">
        <f t="shared" si="190"/>
        <v>-1.0025738037602361</v>
      </c>
      <c r="DE151">
        <f t="shared" si="191"/>
        <v>0.31631723568009845</v>
      </c>
      <c r="DF151">
        <f t="shared" si="192"/>
        <v>1.2710415636883856</v>
      </c>
      <c r="DG151">
        <f t="shared" si="193"/>
        <v>4.3247612228798609</v>
      </c>
      <c r="DI151">
        <f t="shared" si="177"/>
        <v>1.9620401435276222</v>
      </c>
      <c r="DK151">
        <f t="shared" si="113"/>
        <v>1.9620401435276222</v>
      </c>
      <c r="DL151">
        <f t="shared" si="114"/>
        <v>-1.9620401435276222</v>
      </c>
      <c r="DN151" s="4" t="str">
        <f t="shared" si="178"/>
        <v/>
      </c>
      <c r="DO151" s="4" t="str">
        <f t="shared" si="179"/>
        <v/>
      </c>
      <c r="DP151" s="4" t="str">
        <f t="shared" si="180"/>
        <v/>
      </c>
      <c r="DQ151" s="4" t="str">
        <f t="shared" si="181"/>
        <v>Invalid Slope</v>
      </c>
      <c r="DS151" s="4">
        <f t="shared" si="182"/>
        <v>5200.6099999999997</v>
      </c>
      <c r="DT151" s="4">
        <f t="shared" si="183"/>
        <v>5200.28</v>
      </c>
      <c r="DU151" s="4">
        <f t="shared" si="184"/>
        <v>5181.01</v>
      </c>
      <c r="DV151" s="4" t="str">
        <f t="shared" si="185"/>
        <v/>
      </c>
      <c r="DX151">
        <f t="shared" si="119"/>
        <v>5200.6099999999997</v>
      </c>
      <c r="DY151">
        <f t="shared" si="120"/>
        <v>5181.01</v>
      </c>
      <c r="EA151" t="str">
        <f t="shared" si="186"/>
        <v>horiz_peak_line_3</v>
      </c>
      <c r="EB151" t="str">
        <f t="shared" si="187"/>
        <v>horiz_bottom_line_2</v>
      </c>
      <c r="ED151" t="str">
        <f t="shared" si="117"/>
        <v>peak_line_3</v>
      </c>
      <c r="EE151" t="str">
        <f t="shared" si="118"/>
        <v>bottom_line_2</v>
      </c>
    </row>
    <row r="152" spans="1:135" x14ac:dyDescent="0.55000000000000004">
      <c r="A152" s="24">
        <f>IF('Data Validation'!$K$2&lt;&gt;TRUE,"",'Data Validation'!A454)</f>
        <v>1772167800</v>
      </c>
      <c r="B152" s="24" t="str">
        <f>IF('Data Validation'!$K$2&lt;&gt;TRUE,"",'Data Validation'!C454)</f>
        <v>XAUUSD</v>
      </c>
      <c r="C152" s="24" t="str">
        <f>IF('Data Validation'!$K$2&lt;&gt;TRUE,"",'Data Validation'!E454)</f>
        <v>M5</v>
      </c>
      <c r="D152" s="24">
        <f>IF('Data Validation'!$K$2&lt;&gt;TRUE,"",'Data Validation'!G454)</f>
        <v>5183.22</v>
      </c>
      <c r="E152">
        <f>IF($C152&lt;&gt;"M5","",Trendlines!E454)</f>
        <v>5200.29</v>
      </c>
      <c r="F152">
        <f>IF($C152&lt;&gt;"M5","",Trendlines!F454)</f>
        <v>5190.13</v>
      </c>
      <c r="G152">
        <f>IF($C152&lt;&gt;"M5","",Trendlines!G454)</f>
        <v>5200.59</v>
      </c>
      <c r="H152">
        <f>IF($C152&lt;&gt;"M5","",Trendlines!H454)</f>
        <v>5180.97</v>
      </c>
      <c r="I152">
        <f>IF($C152&lt;&gt;"M5","",Trendlines!I454)</f>
        <v>5181.03</v>
      </c>
      <c r="J152">
        <f>IF($C152&lt;&gt;"M5","",Trendlines!J454)</f>
        <v>5168.6400000000003</v>
      </c>
      <c r="K152">
        <v>96</v>
      </c>
      <c r="L152" s="25">
        <f t="shared" si="122"/>
        <v>5.6249999999996208E-3</v>
      </c>
      <c r="M152" s="25">
        <f t="shared" si="123"/>
        <v>-2.5937499999997726E-2</v>
      </c>
      <c r="N152" s="25">
        <f t="shared" si="124"/>
        <v>-1.750000000000303E-2</v>
      </c>
      <c r="O152" s="25">
        <f t="shared" si="125"/>
        <v>7.5625000000002274E-2</v>
      </c>
      <c r="P152" s="25">
        <f t="shared" si="126"/>
        <v>2.2187500000001137E-2</v>
      </c>
      <c r="Q152" s="25">
        <f t="shared" si="127"/>
        <v>3.8645833333333712E-2</v>
      </c>
      <c r="S152">
        <f t="shared" si="128"/>
        <v>10.159999999999854</v>
      </c>
      <c r="T152">
        <f t="shared" si="129"/>
        <v>0.3000000000001819</v>
      </c>
      <c r="U152">
        <f t="shared" si="130"/>
        <v>19.319999999999709</v>
      </c>
      <c r="V152">
        <f t="shared" si="131"/>
        <v>19.260000000000218</v>
      </c>
      <c r="W152">
        <f t="shared" si="132"/>
        <v>31.649999999999636</v>
      </c>
      <c r="X152">
        <f t="shared" si="133"/>
        <v>10.460000000000036</v>
      </c>
      <c r="Y152">
        <f t="shared" si="134"/>
        <v>9.1599999999998545</v>
      </c>
      <c r="Z152">
        <f t="shared" si="135"/>
        <v>9.1000000000003638</v>
      </c>
      <c r="AA152">
        <f t="shared" si="136"/>
        <v>21.489999999999782</v>
      </c>
      <c r="AB152">
        <f t="shared" si="137"/>
        <v>19.619999999999891</v>
      </c>
      <c r="AC152">
        <f t="shared" si="138"/>
        <v>19.5600000000004</v>
      </c>
      <c r="AD152">
        <f t="shared" si="139"/>
        <v>31.949999999999818</v>
      </c>
      <c r="AE152">
        <f t="shared" si="140"/>
        <v>5.9999999999490683E-2</v>
      </c>
      <c r="AF152">
        <f t="shared" si="141"/>
        <v>12.329999999999927</v>
      </c>
      <c r="AG152">
        <f t="shared" si="142"/>
        <v>12.389999999999418</v>
      </c>
      <c r="AI152">
        <f t="shared" si="188"/>
        <v>10.032970297029694</v>
      </c>
      <c r="AJ152">
        <f t="shared" si="188"/>
        <v>0.65049504950493064</v>
      </c>
      <c r="AK152">
        <f t="shared" si="188"/>
        <v>19.593366336633647</v>
      </c>
      <c r="AL152">
        <f t="shared" si="189"/>
        <v>19.325940594059396</v>
      </c>
      <c r="AM152">
        <f t="shared" si="189"/>
        <v>31.777623762376237</v>
      </c>
      <c r="AN152">
        <f t="shared" si="189"/>
        <v>10.426237623762368</v>
      </c>
      <c r="AO152">
        <f t="shared" si="189"/>
        <v>9.5603960396039547</v>
      </c>
      <c r="AP152">
        <f t="shared" si="189"/>
        <v>9.2929702970297043</v>
      </c>
      <c r="AQ152">
        <f t="shared" si="189"/>
        <v>21.744653465346545</v>
      </c>
      <c r="AR152">
        <f t="shared" si="189"/>
        <v>19.986633663366323</v>
      </c>
      <c r="AS152">
        <f t="shared" si="189"/>
        <v>19.719207920792073</v>
      </c>
      <c r="AT152">
        <f t="shared" si="189"/>
        <v>32.170891089108913</v>
      </c>
      <c r="AU152">
        <f t="shared" si="189"/>
        <v>1.3636633663366384</v>
      </c>
      <c r="AV152">
        <f t="shared" si="189"/>
        <v>12.184257425742588</v>
      </c>
      <c r="AW152">
        <f t="shared" si="189"/>
        <v>12.451683168316839</v>
      </c>
      <c r="AY152">
        <f t="shared" si="94"/>
        <v>5</v>
      </c>
      <c r="AZ152">
        <f t="shared" si="95"/>
        <v>1</v>
      </c>
      <c r="BA152">
        <f t="shared" si="96"/>
        <v>10</v>
      </c>
      <c r="BB152">
        <f t="shared" si="97"/>
        <v>9</v>
      </c>
      <c r="BC152">
        <f t="shared" si="98"/>
        <v>14</v>
      </c>
      <c r="BD152">
        <f t="shared" si="99"/>
        <v>6</v>
      </c>
      <c r="BE152">
        <f t="shared" si="100"/>
        <v>4</v>
      </c>
      <c r="BF152">
        <f t="shared" si="101"/>
        <v>3</v>
      </c>
      <c r="BG152">
        <f t="shared" si="102"/>
        <v>13</v>
      </c>
      <c r="BH152">
        <f t="shared" si="103"/>
        <v>12</v>
      </c>
      <c r="BI152">
        <f t="shared" si="104"/>
        <v>11</v>
      </c>
      <c r="BJ152">
        <f t="shared" si="105"/>
        <v>15</v>
      </c>
      <c r="BK152">
        <f t="shared" si="106"/>
        <v>2</v>
      </c>
      <c r="BL152">
        <f t="shared" si="107"/>
        <v>7</v>
      </c>
      <c r="BM152">
        <f t="shared" si="108"/>
        <v>8</v>
      </c>
      <c r="BO152" t="str">
        <f t="shared" si="143"/>
        <v/>
      </c>
      <c r="BP152" t="str">
        <f t="shared" si="144"/>
        <v/>
      </c>
      <c r="BQ152">
        <f t="shared" si="145"/>
        <v>5200.29</v>
      </c>
      <c r="BR152">
        <f t="shared" si="146"/>
        <v>5200.59</v>
      </c>
      <c r="BS152" t="str">
        <f t="shared" si="147"/>
        <v/>
      </c>
      <c r="BT152" t="str">
        <f t="shared" si="148"/>
        <v/>
      </c>
      <c r="BU152" t="str">
        <f t="shared" si="149"/>
        <v/>
      </c>
      <c r="BV152" t="str">
        <f t="shared" si="150"/>
        <v/>
      </c>
      <c r="BW152" t="str">
        <f t="shared" si="151"/>
        <v/>
      </c>
      <c r="BX152" t="str">
        <f t="shared" si="152"/>
        <v/>
      </c>
      <c r="BY152" t="str">
        <f t="shared" si="153"/>
        <v/>
      </c>
      <c r="BZ152" t="str">
        <f t="shared" si="154"/>
        <v/>
      </c>
      <c r="CA152" t="str">
        <f t="shared" si="155"/>
        <v/>
      </c>
      <c r="CB152" t="str">
        <f t="shared" si="156"/>
        <v/>
      </c>
      <c r="CC152" t="str">
        <f t="shared" si="157"/>
        <v/>
      </c>
      <c r="CD152" t="str">
        <f t="shared" si="158"/>
        <v/>
      </c>
      <c r="CE152" t="str">
        <f t="shared" si="159"/>
        <v/>
      </c>
      <c r="CF152" t="str">
        <f t="shared" si="160"/>
        <v/>
      </c>
      <c r="CG152" t="str">
        <f t="shared" si="161"/>
        <v/>
      </c>
      <c r="CH152" t="str">
        <f t="shared" si="162"/>
        <v/>
      </c>
      <c r="CI152" t="str">
        <f t="shared" si="163"/>
        <v/>
      </c>
      <c r="CJ152" t="str">
        <f t="shared" si="164"/>
        <v/>
      </c>
      <c r="CK152" t="str">
        <f t="shared" si="165"/>
        <v/>
      </c>
      <c r="CL152" t="str">
        <f t="shared" si="166"/>
        <v/>
      </c>
      <c r="CM152">
        <f t="shared" si="167"/>
        <v>5180.97</v>
      </c>
      <c r="CN152">
        <f t="shared" si="168"/>
        <v>5181.03</v>
      </c>
      <c r="CO152" t="str">
        <f t="shared" si="169"/>
        <v/>
      </c>
      <c r="CP152" t="str">
        <f t="shared" si="170"/>
        <v/>
      </c>
      <c r="CQ152" t="str">
        <f t="shared" si="171"/>
        <v/>
      </c>
      <c r="CR152" t="str">
        <f t="shared" si="172"/>
        <v/>
      </c>
      <c r="CT152">
        <f t="shared" si="109"/>
        <v>5200.59</v>
      </c>
      <c r="CU152">
        <f t="shared" si="110"/>
        <v>5200.29</v>
      </c>
      <c r="CV152">
        <f t="shared" si="111"/>
        <v>5181.03</v>
      </c>
      <c r="CW152">
        <f t="shared" si="112"/>
        <v>5180.97</v>
      </c>
      <c r="CY152">
        <f t="shared" si="173"/>
        <v>-1.750000000000303E-2</v>
      </c>
      <c r="CZ152">
        <f t="shared" si="174"/>
        <v>5.6249999999996208E-3</v>
      </c>
      <c r="DA152">
        <f t="shared" si="175"/>
        <v>2.2187500000001137E-2</v>
      </c>
      <c r="DB152">
        <f t="shared" si="176"/>
        <v>7.5625000000002274E-2</v>
      </c>
      <c r="DD152">
        <f t="shared" si="190"/>
        <v>-1.0025738037602361</v>
      </c>
      <c r="DE152">
        <f t="shared" si="191"/>
        <v>0.32228536068633229</v>
      </c>
      <c r="DF152">
        <f t="shared" si="192"/>
        <v>1.2710415636883856</v>
      </c>
      <c r="DG152">
        <f t="shared" si="193"/>
        <v>4.3247612228804009</v>
      </c>
      <c r="DI152">
        <f t="shared" si="177"/>
        <v>1.9613489020299526</v>
      </c>
      <c r="DK152">
        <f t="shared" si="113"/>
        <v>1.9613489020299526</v>
      </c>
      <c r="DL152">
        <f t="shared" si="114"/>
        <v>-1.9613489020299526</v>
      </c>
      <c r="DN152" s="4" t="str">
        <f t="shared" si="178"/>
        <v/>
      </c>
      <c r="DO152" s="4" t="str">
        <f t="shared" si="179"/>
        <v/>
      </c>
      <c r="DP152" s="4" t="str">
        <f t="shared" si="180"/>
        <v/>
      </c>
      <c r="DQ152" s="4" t="str">
        <f t="shared" si="181"/>
        <v>Invalid Slope</v>
      </c>
      <c r="DS152" s="4">
        <f t="shared" si="182"/>
        <v>5200.59</v>
      </c>
      <c r="DT152" s="4">
        <f t="shared" si="183"/>
        <v>5200.29</v>
      </c>
      <c r="DU152" s="4">
        <f t="shared" si="184"/>
        <v>5181.03</v>
      </c>
      <c r="DV152" s="4" t="str">
        <f t="shared" si="185"/>
        <v/>
      </c>
      <c r="DX152">
        <f t="shared" si="119"/>
        <v>5200.59</v>
      </c>
      <c r="DY152">
        <f t="shared" si="120"/>
        <v>5181.03</v>
      </c>
      <c r="EA152" t="str">
        <f t="shared" si="186"/>
        <v>horiz_peak_line_3</v>
      </c>
      <c r="EB152" t="str">
        <f t="shared" si="187"/>
        <v>horiz_bottom_line_2</v>
      </c>
      <c r="ED152" t="str">
        <f t="shared" si="117"/>
        <v>peak_line_3</v>
      </c>
      <c r="EE152" t="str">
        <f t="shared" si="118"/>
        <v>bottom_line_2</v>
      </c>
    </row>
    <row r="153" spans="1:135" x14ac:dyDescent="0.55000000000000004">
      <c r="A153" s="24">
        <f>IF('Data Validation'!$K$2&lt;&gt;TRUE,"",'Data Validation'!A455)</f>
        <v>1772168100</v>
      </c>
      <c r="B153" s="24" t="str">
        <f>IF('Data Validation'!$K$2&lt;&gt;TRUE,"",'Data Validation'!C455)</f>
        <v>XAUUSD</v>
      </c>
      <c r="C153" s="24" t="str">
        <f>IF('Data Validation'!$K$2&lt;&gt;TRUE,"",'Data Validation'!E455)</f>
        <v>M5</v>
      </c>
      <c r="D153" s="24">
        <f>IF('Data Validation'!$K$2&lt;&gt;TRUE,"",'Data Validation'!G455)</f>
        <v>5181.88</v>
      </c>
      <c r="E153">
        <f>IF($C153&lt;&gt;"M5","",Trendlines!E455)</f>
        <v>5200.29</v>
      </c>
      <c r="F153">
        <f>IF($C153&lt;&gt;"M5","",Trendlines!F455)</f>
        <v>5190.1000000000004</v>
      </c>
      <c r="G153">
        <f>IF($C153&lt;&gt;"M5","",Trendlines!G455)</f>
        <v>5200.57</v>
      </c>
      <c r="H153">
        <f>IF($C153&lt;&gt;"M5","",Trendlines!H455)</f>
        <v>5181.05</v>
      </c>
      <c r="I153">
        <f>IF($C153&lt;&gt;"M5","",Trendlines!I455)</f>
        <v>5181.05</v>
      </c>
      <c r="J153">
        <f>IF($C153&lt;&gt;"M5","",Trendlines!J455)</f>
        <v>5168.68</v>
      </c>
      <c r="K153">
        <v>96</v>
      </c>
      <c r="L153" s="25">
        <f t="shared" si="122"/>
        <v>5.5208333333306809E-3</v>
      </c>
      <c r="M153" s="25">
        <f t="shared" si="123"/>
        <v>-2.6041666666666668E-2</v>
      </c>
      <c r="N153" s="25">
        <f t="shared" si="124"/>
        <v>-1.7604166666671972E-2</v>
      </c>
      <c r="O153" s="25">
        <f t="shared" si="125"/>
        <v>7.5625000000002274E-2</v>
      </c>
      <c r="P153" s="25">
        <f t="shared" si="126"/>
        <v>2.2187500000001137E-2</v>
      </c>
      <c r="Q153" s="25">
        <f t="shared" si="127"/>
        <v>3.875000000000265E-2</v>
      </c>
      <c r="S153">
        <f t="shared" si="128"/>
        <v>10.1899999999996</v>
      </c>
      <c r="T153">
        <f t="shared" si="129"/>
        <v>0.27999999999974534</v>
      </c>
      <c r="U153">
        <f t="shared" si="130"/>
        <v>19.239999999999782</v>
      </c>
      <c r="V153">
        <f t="shared" si="131"/>
        <v>19.239999999999782</v>
      </c>
      <c r="W153">
        <f t="shared" si="132"/>
        <v>31.609999999999673</v>
      </c>
      <c r="X153">
        <f t="shared" si="133"/>
        <v>10.469999999999345</v>
      </c>
      <c r="Y153">
        <f t="shared" si="134"/>
        <v>9.0500000000001819</v>
      </c>
      <c r="Z153">
        <f t="shared" si="135"/>
        <v>9.0500000000001819</v>
      </c>
      <c r="AA153">
        <f t="shared" si="136"/>
        <v>21.420000000000073</v>
      </c>
      <c r="AB153">
        <f t="shared" si="137"/>
        <v>19.519999999999527</v>
      </c>
      <c r="AC153">
        <f t="shared" si="138"/>
        <v>19.519999999999527</v>
      </c>
      <c r="AD153">
        <f t="shared" si="139"/>
        <v>31.889999999999418</v>
      </c>
      <c r="AE153">
        <f t="shared" si="140"/>
        <v>0</v>
      </c>
      <c r="AF153">
        <f t="shared" si="141"/>
        <v>12.369999999999891</v>
      </c>
      <c r="AG153">
        <f t="shared" si="142"/>
        <v>12.369999999999891</v>
      </c>
      <c r="AI153">
        <f t="shared" si="188"/>
        <v>10.032970297029694</v>
      </c>
      <c r="AJ153">
        <f t="shared" si="188"/>
        <v>0.65049504950493064</v>
      </c>
      <c r="AK153">
        <f t="shared" si="188"/>
        <v>19.593366336633647</v>
      </c>
      <c r="AL153">
        <f t="shared" si="189"/>
        <v>19.325940594059396</v>
      </c>
      <c r="AM153">
        <f t="shared" si="189"/>
        <v>31.777623762376237</v>
      </c>
      <c r="AN153">
        <f t="shared" si="189"/>
        <v>10.426237623762368</v>
      </c>
      <c r="AO153">
        <f t="shared" si="189"/>
        <v>9.5603960396039547</v>
      </c>
      <c r="AP153">
        <f t="shared" si="189"/>
        <v>9.2929702970297043</v>
      </c>
      <c r="AQ153">
        <f t="shared" si="189"/>
        <v>21.744653465346545</v>
      </c>
      <c r="AR153">
        <f t="shared" si="189"/>
        <v>19.986633663366323</v>
      </c>
      <c r="AS153">
        <f t="shared" si="189"/>
        <v>19.719207920792073</v>
      </c>
      <c r="AT153">
        <f t="shared" si="189"/>
        <v>32.170891089108913</v>
      </c>
      <c r="AU153">
        <f t="shared" si="189"/>
        <v>1.3636633663366384</v>
      </c>
      <c r="AV153">
        <f t="shared" si="189"/>
        <v>12.184257425742588</v>
      </c>
      <c r="AW153">
        <f t="shared" si="189"/>
        <v>12.451683168316839</v>
      </c>
      <c r="AY153">
        <f t="shared" si="94"/>
        <v>5</v>
      </c>
      <c r="AZ153">
        <f t="shared" si="95"/>
        <v>1</v>
      </c>
      <c r="BA153">
        <f t="shared" si="96"/>
        <v>10</v>
      </c>
      <c r="BB153">
        <f t="shared" si="97"/>
        <v>9</v>
      </c>
      <c r="BC153">
        <f t="shared" si="98"/>
        <v>14</v>
      </c>
      <c r="BD153">
        <f t="shared" si="99"/>
        <v>6</v>
      </c>
      <c r="BE153">
        <f t="shared" si="100"/>
        <v>4</v>
      </c>
      <c r="BF153">
        <f t="shared" si="101"/>
        <v>3</v>
      </c>
      <c r="BG153">
        <f t="shared" si="102"/>
        <v>13</v>
      </c>
      <c r="BH153">
        <f t="shared" si="103"/>
        <v>12</v>
      </c>
      <c r="BI153">
        <f t="shared" si="104"/>
        <v>11</v>
      </c>
      <c r="BJ153">
        <f t="shared" si="105"/>
        <v>15</v>
      </c>
      <c r="BK153">
        <f t="shared" si="106"/>
        <v>2</v>
      </c>
      <c r="BL153">
        <f t="shared" si="107"/>
        <v>7</v>
      </c>
      <c r="BM153">
        <f t="shared" si="108"/>
        <v>8</v>
      </c>
      <c r="BO153" t="str">
        <f t="shared" si="143"/>
        <v/>
      </c>
      <c r="BP153" t="str">
        <f t="shared" si="144"/>
        <v/>
      </c>
      <c r="BQ153">
        <f t="shared" si="145"/>
        <v>5200.29</v>
      </c>
      <c r="BR153">
        <f t="shared" si="146"/>
        <v>5200.57</v>
      </c>
      <c r="BS153" t="str">
        <f t="shared" si="147"/>
        <v/>
      </c>
      <c r="BT153" t="str">
        <f t="shared" si="148"/>
        <v/>
      </c>
      <c r="BU153" t="str">
        <f t="shared" si="149"/>
        <v/>
      </c>
      <c r="BV153" t="str">
        <f t="shared" si="150"/>
        <v/>
      </c>
      <c r="BW153" t="str">
        <f t="shared" si="151"/>
        <v/>
      </c>
      <c r="BX153" t="str">
        <f t="shared" si="152"/>
        <v/>
      </c>
      <c r="BY153" t="str">
        <f t="shared" si="153"/>
        <v/>
      </c>
      <c r="BZ153" t="str">
        <f t="shared" si="154"/>
        <v/>
      </c>
      <c r="CA153" t="str">
        <f t="shared" si="155"/>
        <v/>
      </c>
      <c r="CB153" t="str">
        <f t="shared" si="156"/>
        <v/>
      </c>
      <c r="CC153" t="str">
        <f t="shared" si="157"/>
        <v/>
      </c>
      <c r="CD153" t="str">
        <f t="shared" si="158"/>
        <v/>
      </c>
      <c r="CE153" t="str">
        <f t="shared" si="159"/>
        <v/>
      </c>
      <c r="CF153" t="str">
        <f t="shared" si="160"/>
        <v/>
      </c>
      <c r="CG153" t="str">
        <f t="shared" si="161"/>
        <v/>
      </c>
      <c r="CH153" t="str">
        <f t="shared" si="162"/>
        <v/>
      </c>
      <c r="CI153" t="str">
        <f t="shared" si="163"/>
        <v/>
      </c>
      <c r="CJ153" t="str">
        <f t="shared" si="164"/>
        <v/>
      </c>
      <c r="CK153" t="str">
        <f t="shared" si="165"/>
        <v/>
      </c>
      <c r="CL153" t="str">
        <f t="shared" si="166"/>
        <v/>
      </c>
      <c r="CM153">
        <f t="shared" si="167"/>
        <v>5181.05</v>
      </c>
      <c r="CN153">
        <f t="shared" si="168"/>
        <v>5181.05</v>
      </c>
      <c r="CO153" t="str">
        <f t="shared" si="169"/>
        <v/>
      </c>
      <c r="CP153" t="str">
        <f t="shared" si="170"/>
        <v/>
      </c>
      <c r="CQ153" t="str">
        <f t="shared" si="171"/>
        <v/>
      </c>
      <c r="CR153" t="str">
        <f t="shared" si="172"/>
        <v/>
      </c>
      <c r="CT153">
        <f t="shared" si="109"/>
        <v>5200.57</v>
      </c>
      <c r="CU153">
        <f t="shared" si="110"/>
        <v>5200.29</v>
      </c>
      <c r="CV153">
        <f t="shared" si="111"/>
        <v>5181.05</v>
      </c>
      <c r="CW153">
        <f t="shared" si="112"/>
        <v>5181.05</v>
      </c>
      <c r="CY153">
        <f t="shared" si="173"/>
        <v>-1.7604166666671972E-2</v>
      </c>
      <c r="CZ153">
        <f t="shared" si="174"/>
        <v>5.5208333333306809E-3</v>
      </c>
      <c r="DA153">
        <f t="shared" si="175"/>
        <v>7.5625000000002274E-2</v>
      </c>
      <c r="DB153">
        <f t="shared" si="176"/>
        <v>7.5625000000002274E-2</v>
      </c>
      <c r="DD153">
        <f t="shared" si="190"/>
        <v>-1.0085402759962352</v>
      </c>
      <c r="DE153">
        <f t="shared" si="191"/>
        <v>0.31631723568009845</v>
      </c>
      <c r="DF153">
        <f t="shared" si="192"/>
        <v>4.3247612228804009</v>
      </c>
      <c r="DG153">
        <f t="shared" si="193"/>
        <v>4.3247612228804009</v>
      </c>
      <c r="DI153">
        <f t="shared" si="177"/>
        <v>2.3819464674285982</v>
      </c>
      <c r="DK153">
        <f t="shared" si="113"/>
        <v>2.3819464674285982</v>
      </c>
      <c r="DL153">
        <f t="shared" si="114"/>
        <v>-2.3819464674285982</v>
      </c>
      <c r="DN153" s="4" t="str">
        <f t="shared" si="178"/>
        <v/>
      </c>
      <c r="DO153" s="4" t="str">
        <f t="shared" si="179"/>
        <v/>
      </c>
      <c r="DP153" s="4" t="str">
        <f t="shared" si="180"/>
        <v>Invalid Slope</v>
      </c>
      <c r="DQ153" s="4" t="str">
        <f t="shared" si="181"/>
        <v>Invalid Slope</v>
      </c>
      <c r="DS153" s="4">
        <f t="shared" si="182"/>
        <v>5200.57</v>
      </c>
      <c r="DT153" s="4">
        <f t="shared" si="183"/>
        <v>5200.29</v>
      </c>
      <c r="DU153" s="4" t="str">
        <f t="shared" si="184"/>
        <v/>
      </c>
      <c r="DV153" s="4" t="str">
        <f t="shared" si="185"/>
        <v/>
      </c>
      <c r="DX153">
        <f t="shared" si="119"/>
        <v>5200.57</v>
      </c>
      <c r="DY153">
        <f t="shared" si="120"/>
        <v>5200.29</v>
      </c>
      <c r="EA153" t="str">
        <f t="shared" si="186"/>
        <v>horiz_peak_line_3</v>
      </c>
      <c r="EB153" t="str">
        <f t="shared" si="187"/>
        <v>horiz_peak_line_1</v>
      </c>
      <c r="ED153" t="str">
        <f t="shared" si="117"/>
        <v>peak_line_3</v>
      </c>
      <c r="EE153" t="str">
        <f t="shared" si="118"/>
        <v>peak_line_1</v>
      </c>
    </row>
    <row r="154" spans="1:135" x14ac:dyDescent="0.55000000000000004">
      <c r="A154" s="24">
        <f>IF('Data Validation'!$K$2&lt;&gt;TRUE,"",'Data Validation'!A456)</f>
        <v>1772168400</v>
      </c>
      <c r="B154" s="24" t="str">
        <f>IF('Data Validation'!$K$2&lt;&gt;TRUE,"",'Data Validation'!C456)</f>
        <v>XAUUSD</v>
      </c>
      <c r="C154" s="24" t="str">
        <f>IF('Data Validation'!$K$2&lt;&gt;TRUE,"",'Data Validation'!E456)</f>
        <v>M5</v>
      </c>
      <c r="D154" s="24">
        <f>IF('Data Validation'!$K$2&lt;&gt;TRUE,"",'Data Validation'!G456)</f>
        <v>5184.54</v>
      </c>
      <c r="E154">
        <f>IF($C154&lt;&gt;"M5","",Trendlines!E456)</f>
        <v>5200.3</v>
      </c>
      <c r="F154">
        <f>IF($C154&lt;&gt;"M5","",Trendlines!F456)</f>
        <v>5190.08</v>
      </c>
      <c r="G154">
        <f>IF($C154&lt;&gt;"M5","",Trendlines!G456)</f>
        <v>5200.55</v>
      </c>
      <c r="H154">
        <f>IF($C154&lt;&gt;"M5","",Trendlines!H456)</f>
        <v>5181.13</v>
      </c>
      <c r="I154">
        <f>IF($C154&lt;&gt;"M5","",Trendlines!I456)</f>
        <v>5181.07</v>
      </c>
      <c r="J154">
        <f>IF($C154&lt;&gt;"M5","",Trendlines!J456)</f>
        <v>5168.72</v>
      </c>
      <c r="K154">
        <v>96</v>
      </c>
      <c r="L154" s="25">
        <f t="shared" si="122"/>
        <v>5.6249999999996208E-3</v>
      </c>
      <c r="M154" s="25">
        <f t="shared" si="123"/>
        <v>-2.5937499999997726E-2</v>
      </c>
      <c r="N154" s="25">
        <f t="shared" si="124"/>
        <v>-1.7604166666662497E-2</v>
      </c>
      <c r="O154" s="25">
        <f t="shared" si="125"/>
        <v>7.5729166666671219E-2</v>
      </c>
      <c r="P154" s="25">
        <f t="shared" si="126"/>
        <v>2.2083333333332195E-2</v>
      </c>
      <c r="Q154" s="25">
        <f t="shared" si="127"/>
        <v>3.875000000000265E-2</v>
      </c>
      <c r="S154">
        <f t="shared" si="128"/>
        <v>10.220000000000255</v>
      </c>
      <c r="T154">
        <f t="shared" si="129"/>
        <v>0.25</v>
      </c>
      <c r="U154">
        <f t="shared" si="130"/>
        <v>19.170000000000073</v>
      </c>
      <c r="V154">
        <f t="shared" si="131"/>
        <v>19.230000000000473</v>
      </c>
      <c r="W154">
        <f t="shared" si="132"/>
        <v>31.579999999999927</v>
      </c>
      <c r="X154">
        <f t="shared" si="133"/>
        <v>10.470000000000255</v>
      </c>
      <c r="Y154">
        <f t="shared" si="134"/>
        <v>8.9499999999998181</v>
      </c>
      <c r="Z154">
        <f t="shared" si="135"/>
        <v>9.0100000000002183</v>
      </c>
      <c r="AA154">
        <f t="shared" si="136"/>
        <v>21.359999999999673</v>
      </c>
      <c r="AB154">
        <f t="shared" si="137"/>
        <v>19.420000000000073</v>
      </c>
      <c r="AC154">
        <f t="shared" si="138"/>
        <v>19.480000000000473</v>
      </c>
      <c r="AD154">
        <f t="shared" si="139"/>
        <v>31.829999999999927</v>
      </c>
      <c r="AE154">
        <f t="shared" si="140"/>
        <v>6.0000000000400178E-2</v>
      </c>
      <c r="AF154">
        <f t="shared" si="141"/>
        <v>12.409999999999854</v>
      </c>
      <c r="AG154">
        <f t="shared" si="142"/>
        <v>12.349999999999454</v>
      </c>
      <c r="AI154">
        <f t="shared" si="188"/>
        <v>10.032970297029694</v>
      </c>
      <c r="AJ154">
        <f t="shared" si="188"/>
        <v>0.65049504950493064</v>
      </c>
      <c r="AK154">
        <f t="shared" si="188"/>
        <v>19.593366336633647</v>
      </c>
      <c r="AL154">
        <f t="shared" si="189"/>
        <v>19.325940594059396</v>
      </c>
      <c r="AM154">
        <f t="shared" si="189"/>
        <v>31.777623762376237</v>
      </c>
      <c r="AN154">
        <f t="shared" si="189"/>
        <v>10.426237623762368</v>
      </c>
      <c r="AO154">
        <f t="shared" si="189"/>
        <v>9.5603960396039547</v>
      </c>
      <c r="AP154">
        <f t="shared" si="189"/>
        <v>9.2929702970297043</v>
      </c>
      <c r="AQ154">
        <f t="shared" si="189"/>
        <v>21.744653465346545</v>
      </c>
      <c r="AR154">
        <f t="shared" si="189"/>
        <v>19.986633663366323</v>
      </c>
      <c r="AS154">
        <f t="shared" si="189"/>
        <v>19.719207920792073</v>
      </c>
      <c r="AT154">
        <f t="shared" si="189"/>
        <v>32.170891089108913</v>
      </c>
      <c r="AU154">
        <f t="shared" si="189"/>
        <v>1.3636633663366384</v>
      </c>
      <c r="AV154">
        <f t="shared" si="189"/>
        <v>12.184257425742588</v>
      </c>
      <c r="AW154">
        <f t="shared" si="189"/>
        <v>12.451683168316839</v>
      </c>
      <c r="AY154">
        <f t="shared" si="94"/>
        <v>5</v>
      </c>
      <c r="AZ154">
        <f t="shared" si="95"/>
        <v>1</v>
      </c>
      <c r="BA154">
        <f t="shared" si="96"/>
        <v>10</v>
      </c>
      <c r="BB154">
        <f t="shared" si="97"/>
        <v>9</v>
      </c>
      <c r="BC154">
        <f t="shared" si="98"/>
        <v>14</v>
      </c>
      <c r="BD154">
        <f t="shared" si="99"/>
        <v>6</v>
      </c>
      <c r="BE154">
        <f t="shared" si="100"/>
        <v>4</v>
      </c>
      <c r="BF154">
        <f t="shared" si="101"/>
        <v>3</v>
      </c>
      <c r="BG154">
        <f t="shared" si="102"/>
        <v>13</v>
      </c>
      <c r="BH154">
        <f t="shared" si="103"/>
        <v>12</v>
      </c>
      <c r="BI154">
        <f t="shared" si="104"/>
        <v>11</v>
      </c>
      <c r="BJ154">
        <f t="shared" si="105"/>
        <v>15</v>
      </c>
      <c r="BK154">
        <f t="shared" si="106"/>
        <v>2</v>
      </c>
      <c r="BL154">
        <f t="shared" si="107"/>
        <v>7</v>
      </c>
      <c r="BM154">
        <f t="shared" si="108"/>
        <v>8</v>
      </c>
      <c r="BO154" t="str">
        <f t="shared" si="143"/>
        <v/>
      </c>
      <c r="BP154" t="str">
        <f t="shared" si="144"/>
        <v/>
      </c>
      <c r="BQ154">
        <f t="shared" si="145"/>
        <v>5200.3</v>
      </c>
      <c r="BR154">
        <f t="shared" si="146"/>
        <v>5200.55</v>
      </c>
      <c r="BS154" t="str">
        <f t="shared" si="147"/>
        <v/>
      </c>
      <c r="BT154" t="str">
        <f t="shared" si="148"/>
        <v/>
      </c>
      <c r="BU154" t="str">
        <f t="shared" si="149"/>
        <v/>
      </c>
      <c r="BV154" t="str">
        <f t="shared" si="150"/>
        <v/>
      </c>
      <c r="BW154" t="str">
        <f t="shared" si="151"/>
        <v/>
      </c>
      <c r="BX154" t="str">
        <f t="shared" si="152"/>
        <v/>
      </c>
      <c r="BY154" t="str">
        <f t="shared" si="153"/>
        <v/>
      </c>
      <c r="BZ154" t="str">
        <f t="shared" si="154"/>
        <v/>
      </c>
      <c r="CA154" t="str">
        <f t="shared" si="155"/>
        <v/>
      </c>
      <c r="CB154" t="str">
        <f t="shared" si="156"/>
        <v/>
      </c>
      <c r="CC154" t="str">
        <f t="shared" si="157"/>
        <v/>
      </c>
      <c r="CD154" t="str">
        <f t="shared" si="158"/>
        <v/>
      </c>
      <c r="CE154" t="str">
        <f t="shared" si="159"/>
        <v/>
      </c>
      <c r="CF154" t="str">
        <f t="shared" si="160"/>
        <v/>
      </c>
      <c r="CG154" t="str">
        <f t="shared" si="161"/>
        <v/>
      </c>
      <c r="CH154" t="str">
        <f t="shared" si="162"/>
        <v/>
      </c>
      <c r="CI154" t="str">
        <f t="shared" si="163"/>
        <v/>
      </c>
      <c r="CJ154" t="str">
        <f t="shared" si="164"/>
        <v/>
      </c>
      <c r="CK154" t="str">
        <f t="shared" si="165"/>
        <v/>
      </c>
      <c r="CL154" t="str">
        <f t="shared" si="166"/>
        <v/>
      </c>
      <c r="CM154">
        <f t="shared" si="167"/>
        <v>5181.13</v>
      </c>
      <c r="CN154">
        <f t="shared" si="168"/>
        <v>5181.07</v>
      </c>
      <c r="CO154" t="str">
        <f t="shared" si="169"/>
        <v/>
      </c>
      <c r="CP154" t="str">
        <f t="shared" si="170"/>
        <v/>
      </c>
      <c r="CQ154" t="str">
        <f t="shared" si="171"/>
        <v/>
      </c>
      <c r="CR154" t="str">
        <f t="shared" si="172"/>
        <v/>
      </c>
      <c r="CT154">
        <f t="shared" si="109"/>
        <v>5200.55</v>
      </c>
      <c r="CU154">
        <f t="shared" si="110"/>
        <v>5200.3</v>
      </c>
      <c r="CV154">
        <f t="shared" si="111"/>
        <v>5181.13</v>
      </c>
      <c r="CW154">
        <f t="shared" si="112"/>
        <v>5181.07</v>
      </c>
      <c r="CY154">
        <f t="shared" si="173"/>
        <v>-1.7604166666662497E-2</v>
      </c>
      <c r="CZ154">
        <f t="shared" si="174"/>
        <v>5.6249999999996208E-3</v>
      </c>
      <c r="DA154">
        <f t="shared" si="175"/>
        <v>7.5729166666671219E-2</v>
      </c>
      <c r="DB154">
        <f t="shared" si="176"/>
        <v>2.2083333333332195E-2</v>
      </c>
      <c r="DD154">
        <f t="shared" si="190"/>
        <v>-1.0085402759956923</v>
      </c>
      <c r="DE154">
        <f t="shared" si="191"/>
        <v>0.32228536068633229</v>
      </c>
      <c r="DF154">
        <f t="shared" si="192"/>
        <v>4.3306955472413433</v>
      </c>
      <c r="DG154">
        <f t="shared" si="193"/>
        <v>1.2650761762283818</v>
      </c>
      <c r="DI154">
        <f t="shared" si="177"/>
        <v>1.9653577393296953</v>
      </c>
      <c r="DK154">
        <f t="shared" si="113"/>
        <v>1.9653577393296953</v>
      </c>
      <c r="DL154">
        <f t="shared" si="114"/>
        <v>-1.9653577393296953</v>
      </c>
      <c r="DN154" s="4" t="str">
        <f t="shared" si="178"/>
        <v/>
      </c>
      <c r="DO154" s="4" t="str">
        <f t="shared" si="179"/>
        <v/>
      </c>
      <c r="DP154" s="4" t="str">
        <f t="shared" si="180"/>
        <v>Invalid Slope</v>
      </c>
      <c r="DQ154" s="4" t="str">
        <f t="shared" si="181"/>
        <v/>
      </c>
      <c r="DS154" s="4">
        <f t="shared" si="182"/>
        <v>5200.55</v>
      </c>
      <c r="DT154" s="4">
        <f t="shared" si="183"/>
        <v>5200.3</v>
      </c>
      <c r="DU154" s="4" t="str">
        <f t="shared" si="184"/>
        <v/>
      </c>
      <c r="DV154" s="4">
        <f t="shared" si="185"/>
        <v>5181.07</v>
      </c>
      <c r="DX154">
        <f t="shared" si="119"/>
        <v>5200.55</v>
      </c>
      <c r="DY154">
        <f t="shared" si="120"/>
        <v>5181.07</v>
      </c>
      <c r="EA154" t="str">
        <f t="shared" si="186"/>
        <v>horiz_peak_line_3</v>
      </c>
      <c r="EB154" t="str">
        <f t="shared" si="187"/>
        <v>horiz_bottom_line_2</v>
      </c>
      <c r="ED154" t="str">
        <f t="shared" si="117"/>
        <v>peak_line_3</v>
      </c>
      <c r="EE154" t="str">
        <f t="shared" si="118"/>
        <v>bottom_line_2</v>
      </c>
    </row>
    <row r="155" spans="1:135" x14ac:dyDescent="0.55000000000000004">
      <c r="A155" s="24">
        <f>IF('Data Validation'!$K$2&lt;&gt;TRUE,"",'Data Validation'!A457)</f>
        <v>1772168700</v>
      </c>
      <c r="B155" s="24" t="str">
        <f>IF('Data Validation'!$K$2&lt;&gt;TRUE,"",'Data Validation'!C457)</f>
        <v>XAUUSD</v>
      </c>
      <c r="C155" s="24" t="str">
        <f>IF('Data Validation'!$K$2&lt;&gt;TRUE,"",'Data Validation'!E457)</f>
        <v>M5</v>
      </c>
      <c r="D155" s="24">
        <f>IF('Data Validation'!$K$2&lt;&gt;TRUE,"",'Data Validation'!G457)</f>
        <v>5185.09</v>
      </c>
      <c r="E155">
        <f>IF($C155&lt;&gt;"M5","",Trendlines!E457)</f>
        <v>5200.3</v>
      </c>
      <c r="F155">
        <f>IF($C155&lt;&gt;"M5","",Trendlines!F457)</f>
        <v>5190.05</v>
      </c>
      <c r="G155">
        <f>IF($C155&lt;&gt;"M5","",Trendlines!G457)</f>
        <v>5200.54</v>
      </c>
      <c r="H155">
        <f>IF($C155&lt;&gt;"M5","",Trendlines!H457)</f>
        <v>5181.2</v>
      </c>
      <c r="I155">
        <f>IF($C155&lt;&gt;"M5","",Trendlines!I457)</f>
        <v>5181.09</v>
      </c>
      <c r="J155">
        <f>IF($C155&lt;&gt;"M5","",Trendlines!J457)</f>
        <v>5168.76</v>
      </c>
      <c r="K155">
        <v>96</v>
      </c>
      <c r="L155" s="25">
        <f t="shared" si="122"/>
        <v>5.5208333333306809E-3</v>
      </c>
      <c r="M155" s="25">
        <f t="shared" si="123"/>
        <v>-2.5937499999997726E-2</v>
      </c>
      <c r="N155" s="25">
        <f t="shared" si="124"/>
        <v>-1.750000000000303E-2</v>
      </c>
      <c r="O155" s="25">
        <f t="shared" si="125"/>
        <v>7.5625000000002274E-2</v>
      </c>
      <c r="P155" s="25">
        <f t="shared" si="126"/>
        <v>2.2083333333332195E-2</v>
      </c>
      <c r="Q155" s="25">
        <f t="shared" si="127"/>
        <v>3.875000000000265E-2</v>
      </c>
      <c r="S155">
        <f t="shared" si="128"/>
        <v>10.25</v>
      </c>
      <c r="T155">
        <f t="shared" si="129"/>
        <v>0.23999999999978172</v>
      </c>
      <c r="U155">
        <f t="shared" si="130"/>
        <v>19.100000000000364</v>
      </c>
      <c r="V155">
        <f t="shared" si="131"/>
        <v>19.210000000000036</v>
      </c>
      <c r="W155">
        <f t="shared" si="132"/>
        <v>31.539999999999964</v>
      </c>
      <c r="X155">
        <f t="shared" si="133"/>
        <v>10.489999999999782</v>
      </c>
      <c r="Y155">
        <f t="shared" si="134"/>
        <v>8.8500000000003638</v>
      </c>
      <c r="Z155">
        <f t="shared" si="135"/>
        <v>8.9600000000000364</v>
      </c>
      <c r="AA155">
        <f t="shared" si="136"/>
        <v>21.289999999999964</v>
      </c>
      <c r="AB155">
        <f t="shared" si="137"/>
        <v>19.340000000000146</v>
      </c>
      <c r="AC155">
        <f t="shared" si="138"/>
        <v>19.449999999999818</v>
      </c>
      <c r="AD155">
        <f t="shared" si="139"/>
        <v>31.779999999999745</v>
      </c>
      <c r="AE155">
        <f t="shared" si="140"/>
        <v>0.10999999999967258</v>
      </c>
      <c r="AF155">
        <f t="shared" si="141"/>
        <v>12.4399999999996</v>
      </c>
      <c r="AG155">
        <f t="shared" si="142"/>
        <v>12.329999999999927</v>
      </c>
      <c r="AI155">
        <f t="shared" si="188"/>
        <v>10.032970297029694</v>
      </c>
      <c r="AJ155">
        <f t="shared" si="188"/>
        <v>0.65049504950493064</v>
      </c>
      <c r="AK155">
        <f t="shared" si="188"/>
        <v>19.593366336633647</v>
      </c>
      <c r="AL155">
        <f t="shared" si="189"/>
        <v>19.325940594059396</v>
      </c>
      <c r="AM155">
        <f t="shared" si="189"/>
        <v>31.777623762376237</v>
      </c>
      <c r="AN155">
        <f t="shared" si="189"/>
        <v>10.426237623762368</v>
      </c>
      <c r="AO155">
        <f t="shared" si="189"/>
        <v>9.5603960396039547</v>
      </c>
      <c r="AP155">
        <f t="shared" si="189"/>
        <v>9.2929702970297043</v>
      </c>
      <c r="AQ155">
        <f t="shared" si="189"/>
        <v>21.744653465346545</v>
      </c>
      <c r="AR155">
        <f t="shared" si="189"/>
        <v>19.986633663366323</v>
      </c>
      <c r="AS155">
        <f t="shared" si="189"/>
        <v>19.719207920792073</v>
      </c>
      <c r="AT155">
        <f t="shared" si="189"/>
        <v>32.170891089108913</v>
      </c>
      <c r="AU155">
        <f t="shared" si="189"/>
        <v>1.3636633663366384</v>
      </c>
      <c r="AV155">
        <f t="shared" si="189"/>
        <v>12.184257425742588</v>
      </c>
      <c r="AW155">
        <f t="shared" si="189"/>
        <v>12.451683168316839</v>
      </c>
      <c r="AY155">
        <f t="shared" si="94"/>
        <v>5</v>
      </c>
      <c r="AZ155">
        <f t="shared" si="95"/>
        <v>1</v>
      </c>
      <c r="BA155">
        <f t="shared" si="96"/>
        <v>10</v>
      </c>
      <c r="BB155">
        <f t="shared" si="97"/>
        <v>9</v>
      </c>
      <c r="BC155">
        <f t="shared" si="98"/>
        <v>14</v>
      </c>
      <c r="BD155">
        <f t="shared" si="99"/>
        <v>6</v>
      </c>
      <c r="BE155">
        <f t="shared" si="100"/>
        <v>4</v>
      </c>
      <c r="BF155">
        <f t="shared" si="101"/>
        <v>3</v>
      </c>
      <c r="BG155">
        <f t="shared" si="102"/>
        <v>13</v>
      </c>
      <c r="BH155">
        <f t="shared" si="103"/>
        <v>12</v>
      </c>
      <c r="BI155">
        <f t="shared" si="104"/>
        <v>11</v>
      </c>
      <c r="BJ155">
        <f t="shared" si="105"/>
        <v>15</v>
      </c>
      <c r="BK155">
        <f t="shared" si="106"/>
        <v>2</v>
      </c>
      <c r="BL155">
        <f t="shared" si="107"/>
        <v>7</v>
      </c>
      <c r="BM155">
        <f t="shared" si="108"/>
        <v>8</v>
      </c>
      <c r="BO155" t="str">
        <f t="shared" si="143"/>
        <v/>
      </c>
      <c r="BP155" t="str">
        <f t="shared" si="144"/>
        <v/>
      </c>
      <c r="BQ155">
        <f t="shared" si="145"/>
        <v>5200.3</v>
      </c>
      <c r="BR155">
        <f t="shared" si="146"/>
        <v>5200.54</v>
      </c>
      <c r="BS155" t="str">
        <f t="shared" si="147"/>
        <v/>
      </c>
      <c r="BT155" t="str">
        <f t="shared" si="148"/>
        <v/>
      </c>
      <c r="BU155" t="str">
        <f t="shared" si="149"/>
        <v/>
      </c>
      <c r="BV155" t="str">
        <f t="shared" si="150"/>
        <v/>
      </c>
      <c r="BW155" t="str">
        <f t="shared" si="151"/>
        <v/>
      </c>
      <c r="BX155" t="str">
        <f t="shared" si="152"/>
        <v/>
      </c>
      <c r="BY155" t="str">
        <f t="shared" si="153"/>
        <v/>
      </c>
      <c r="BZ155" t="str">
        <f t="shared" si="154"/>
        <v/>
      </c>
      <c r="CA155" t="str">
        <f t="shared" si="155"/>
        <v/>
      </c>
      <c r="CB155" t="str">
        <f t="shared" si="156"/>
        <v/>
      </c>
      <c r="CC155" t="str">
        <f t="shared" si="157"/>
        <v/>
      </c>
      <c r="CD155" t="str">
        <f t="shared" si="158"/>
        <v/>
      </c>
      <c r="CE155" t="str">
        <f t="shared" si="159"/>
        <v/>
      </c>
      <c r="CF155" t="str">
        <f t="shared" si="160"/>
        <v/>
      </c>
      <c r="CG155" t="str">
        <f t="shared" si="161"/>
        <v/>
      </c>
      <c r="CH155" t="str">
        <f t="shared" si="162"/>
        <v/>
      </c>
      <c r="CI155" t="str">
        <f t="shared" si="163"/>
        <v/>
      </c>
      <c r="CJ155" t="str">
        <f t="shared" si="164"/>
        <v/>
      </c>
      <c r="CK155" t="str">
        <f t="shared" si="165"/>
        <v/>
      </c>
      <c r="CL155" t="str">
        <f t="shared" si="166"/>
        <v/>
      </c>
      <c r="CM155">
        <f t="shared" si="167"/>
        <v>5181.2</v>
      </c>
      <c r="CN155">
        <f t="shared" si="168"/>
        <v>5181.09</v>
      </c>
      <c r="CO155" t="str">
        <f t="shared" si="169"/>
        <v/>
      </c>
      <c r="CP155" t="str">
        <f t="shared" si="170"/>
        <v/>
      </c>
      <c r="CQ155" t="str">
        <f t="shared" si="171"/>
        <v/>
      </c>
      <c r="CR155" t="str">
        <f t="shared" si="172"/>
        <v/>
      </c>
      <c r="CT155">
        <f t="shared" si="109"/>
        <v>5200.54</v>
      </c>
      <c r="CU155">
        <f t="shared" si="110"/>
        <v>5200.3</v>
      </c>
      <c r="CV155">
        <f t="shared" si="111"/>
        <v>5181.2</v>
      </c>
      <c r="CW155">
        <f t="shared" si="112"/>
        <v>5181.09</v>
      </c>
      <c r="CY155">
        <f t="shared" si="173"/>
        <v>-1.750000000000303E-2</v>
      </c>
      <c r="CZ155">
        <f t="shared" si="174"/>
        <v>5.5208333333306809E-3</v>
      </c>
      <c r="DA155">
        <f t="shared" si="175"/>
        <v>7.5625000000002274E-2</v>
      </c>
      <c r="DB155">
        <f t="shared" si="176"/>
        <v>2.2083333333332195E-2</v>
      </c>
      <c r="DD155">
        <f t="shared" si="190"/>
        <v>-1.0025738037602361</v>
      </c>
      <c r="DE155">
        <f t="shared" si="191"/>
        <v>0.31631723568009845</v>
      </c>
      <c r="DF155">
        <f t="shared" si="192"/>
        <v>4.3247612228804009</v>
      </c>
      <c r="DG155">
        <f t="shared" si="193"/>
        <v>1.2650761762283818</v>
      </c>
      <c r="DI155">
        <f t="shared" si="177"/>
        <v>1.9620086614587915</v>
      </c>
      <c r="DK155">
        <f t="shared" si="113"/>
        <v>1.9620086614587915</v>
      </c>
      <c r="DL155">
        <f t="shared" si="114"/>
        <v>-1.9620086614587915</v>
      </c>
      <c r="DN155" s="4" t="str">
        <f t="shared" si="178"/>
        <v/>
      </c>
      <c r="DO155" s="4" t="str">
        <f t="shared" si="179"/>
        <v/>
      </c>
      <c r="DP155" s="4" t="str">
        <f t="shared" si="180"/>
        <v>Invalid Slope</v>
      </c>
      <c r="DQ155" s="4" t="str">
        <f t="shared" si="181"/>
        <v/>
      </c>
      <c r="DS155" s="4">
        <f t="shared" si="182"/>
        <v>5200.54</v>
      </c>
      <c r="DT155" s="4">
        <f t="shared" si="183"/>
        <v>5200.3</v>
      </c>
      <c r="DU155" s="4" t="str">
        <f t="shared" si="184"/>
        <v/>
      </c>
      <c r="DV155" s="4">
        <f t="shared" si="185"/>
        <v>5181.09</v>
      </c>
      <c r="DX155">
        <f t="shared" si="119"/>
        <v>5200.54</v>
      </c>
      <c r="DY155">
        <f t="shared" si="120"/>
        <v>5181.09</v>
      </c>
      <c r="EA155" t="str">
        <f t="shared" si="186"/>
        <v>horiz_peak_line_3</v>
      </c>
      <c r="EB155" t="str">
        <f t="shared" si="187"/>
        <v>horiz_bottom_line_2</v>
      </c>
      <c r="ED155" t="str">
        <f t="shared" si="117"/>
        <v>peak_line_3</v>
      </c>
      <c r="EE155" t="str">
        <f t="shared" si="118"/>
        <v>bottom_line_2</v>
      </c>
    </row>
    <row r="156" spans="1:135" x14ac:dyDescent="0.55000000000000004">
      <c r="A156" s="24">
        <f>IF('Data Validation'!$K$2&lt;&gt;TRUE,"",'Data Validation'!A458)</f>
        <v>1772169000</v>
      </c>
      <c r="B156" s="24" t="str">
        <f>IF('Data Validation'!$K$2&lt;&gt;TRUE,"",'Data Validation'!C458)</f>
        <v>XAUUSD</v>
      </c>
      <c r="C156" s="24" t="str">
        <f>IF('Data Validation'!$K$2&lt;&gt;TRUE,"",'Data Validation'!E458)</f>
        <v>M5</v>
      </c>
      <c r="D156" s="24">
        <f>IF('Data Validation'!$K$2&lt;&gt;TRUE,"",'Data Validation'!G458)</f>
        <v>5187.34</v>
      </c>
      <c r="E156">
        <f>IF($C156&lt;&gt;"M5","",Trendlines!E458)</f>
        <v>5200.3100000000004</v>
      </c>
      <c r="F156">
        <f>IF($C156&lt;&gt;"M5","",Trendlines!F458)</f>
        <v>5190.0200000000004</v>
      </c>
      <c r="G156">
        <f>IF($C156&lt;&gt;"M5","",Trendlines!G458)</f>
        <v>5200.5200000000004</v>
      </c>
      <c r="H156">
        <f>IF($C156&lt;&gt;"M5","",Trendlines!H458)</f>
        <v>5181.28</v>
      </c>
      <c r="I156">
        <f>IF($C156&lt;&gt;"M5","",Trendlines!I458)</f>
        <v>5181.12</v>
      </c>
      <c r="J156">
        <f>IF($C156&lt;&gt;"M5","",Trendlines!J458)</f>
        <v>5168.8</v>
      </c>
      <c r="K156">
        <v>96</v>
      </c>
      <c r="L156" s="25">
        <f t="shared" si="122"/>
        <v>5.6249999999996208E-3</v>
      </c>
      <c r="M156" s="25">
        <f t="shared" si="123"/>
        <v>-2.6041666666666668E-2</v>
      </c>
      <c r="N156" s="25">
        <f t="shared" si="124"/>
        <v>-1.7499999999993559E-2</v>
      </c>
      <c r="O156" s="25">
        <f t="shared" si="125"/>
        <v>7.5624999999992795E-2</v>
      </c>
      <c r="P156" s="25">
        <f t="shared" si="126"/>
        <v>2.2187500000001137E-2</v>
      </c>
      <c r="Q156" s="25">
        <f t="shared" si="127"/>
        <v>3.875000000000265E-2</v>
      </c>
      <c r="S156">
        <f t="shared" si="128"/>
        <v>10.289999999999964</v>
      </c>
      <c r="T156">
        <f t="shared" si="129"/>
        <v>0.21000000000003638</v>
      </c>
      <c r="U156">
        <f t="shared" si="130"/>
        <v>19.030000000000655</v>
      </c>
      <c r="V156">
        <f t="shared" si="131"/>
        <v>19.190000000000509</v>
      </c>
      <c r="W156">
        <f t="shared" si="132"/>
        <v>31.510000000000218</v>
      </c>
      <c r="X156">
        <f t="shared" si="133"/>
        <v>10.5</v>
      </c>
      <c r="Y156">
        <f t="shared" si="134"/>
        <v>8.7400000000006912</v>
      </c>
      <c r="Z156">
        <f t="shared" si="135"/>
        <v>8.9000000000005457</v>
      </c>
      <c r="AA156">
        <f t="shared" si="136"/>
        <v>21.220000000000255</v>
      </c>
      <c r="AB156">
        <f t="shared" si="137"/>
        <v>19.240000000000691</v>
      </c>
      <c r="AC156">
        <f t="shared" si="138"/>
        <v>19.400000000000546</v>
      </c>
      <c r="AD156">
        <f t="shared" si="139"/>
        <v>31.720000000000255</v>
      </c>
      <c r="AE156">
        <f t="shared" si="140"/>
        <v>0.15999999999985448</v>
      </c>
      <c r="AF156">
        <f t="shared" si="141"/>
        <v>12.479999999999563</v>
      </c>
      <c r="AG156">
        <f t="shared" si="142"/>
        <v>12.319999999999709</v>
      </c>
      <c r="AI156">
        <f t="shared" si="188"/>
        <v>10.032970297029694</v>
      </c>
      <c r="AJ156">
        <f t="shared" si="188"/>
        <v>0.65049504950493064</v>
      </c>
      <c r="AK156">
        <f t="shared" si="188"/>
        <v>19.593366336633647</v>
      </c>
      <c r="AL156">
        <f t="shared" si="189"/>
        <v>19.325940594059396</v>
      </c>
      <c r="AM156">
        <f t="shared" si="189"/>
        <v>31.777623762376237</v>
      </c>
      <c r="AN156">
        <f t="shared" si="189"/>
        <v>10.426237623762368</v>
      </c>
      <c r="AO156">
        <f t="shared" si="189"/>
        <v>9.5603960396039547</v>
      </c>
      <c r="AP156">
        <f t="shared" si="189"/>
        <v>9.2929702970297043</v>
      </c>
      <c r="AQ156">
        <f t="shared" si="189"/>
        <v>21.744653465346545</v>
      </c>
      <c r="AR156">
        <f t="shared" si="189"/>
        <v>19.986633663366323</v>
      </c>
      <c r="AS156">
        <f t="shared" si="189"/>
        <v>19.719207920792073</v>
      </c>
      <c r="AT156">
        <f t="shared" si="189"/>
        <v>32.170891089108913</v>
      </c>
      <c r="AU156">
        <f t="shared" si="189"/>
        <v>1.3636633663366384</v>
      </c>
      <c r="AV156">
        <f t="shared" si="189"/>
        <v>12.184257425742588</v>
      </c>
      <c r="AW156">
        <f t="shared" si="189"/>
        <v>12.451683168316839</v>
      </c>
      <c r="AY156">
        <f t="shared" si="94"/>
        <v>5</v>
      </c>
      <c r="AZ156">
        <f t="shared" si="95"/>
        <v>1</v>
      </c>
      <c r="BA156">
        <f t="shared" si="96"/>
        <v>10</v>
      </c>
      <c r="BB156">
        <f t="shared" si="97"/>
        <v>9</v>
      </c>
      <c r="BC156">
        <f t="shared" si="98"/>
        <v>14</v>
      </c>
      <c r="BD156">
        <f t="shared" si="99"/>
        <v>6</v>
      </c>
      <c r="BE156">
        <f t="shared" si="100"/>
        <v>4</v>
      </c>
      <c r="BF156">
        <f t="shared" si="101"/>
        <v>3</v>
      </c>
      <c r="BG156">
        <f t="shared" si="102"/>
        <v>13</v>
      </c>
      <c r="BH156">
        <f t="shared" si="103"/>
        <v>12</v>
      </c>
      <c r="BI156">
        <f t="shared" si="104"/>
        <v>11</v>
      </c>
      <c r="BJ156">
        <f t="shared" si="105"/>
        <v>15</v>
      </c>
      <c r="BK156">
        <f t="shared" si="106"/>
        <v>2</v>
      </c>
      <c r="BL156">
        <f t="shared" si="107"/>
        <v>7</v>
      </c>
      <c r="BM156">
        <f t="shared" si="108"/>
        <v>8</v>
      </c>
      <c r="BO156" t="str">
        <f t="shared" si="143"/>
        <v/>
      </c>
      <c r="BP156" t="str">
        <f t="shared" si="144"/>
        <v/>
      </c>
      <c r="BQ156">
        <f t="shared" si="145"/>
        <v>5200.3100000000004</v>
      </c>
      <c r="BR156">
        <f t="shared" si="146"/>
        <v>5200.5200000000004</v>
      </c>
      <c r="BS156" t="str">
        <f t="shared" si="147"/>
        <v/>
      </c>
      <c r="BT156" t="str">
        <f t="shared" si="148"/>
        <v/>
      </c>
      <c r="BU156" t="str">
        <f t="shared" si="149"/>
        <v/>
      </c>
      <c r="BV156" t="str">
        <f t="shared" si="150"/>
        <v/>
      </c>
      <c r="BW156" t="str">
        <f t="shared" si="151"/>
        <v/>
      </c>
      <c r="BX156" t="str">
        <f t="shared" si="152"/>
        <v/>
      </c>
      <c r="BY156" t="str">
        <f t="shared" si="153"/>
        <v/>
      </c>
      <c r="BZ156" t="str">
        <f t="shared" si="154"/>
        <v/>
      </c>
      <c r="CA156" t="str">
        <f t="shared" si="155"/>
        <v/>
      </c>
      <c r="CB156" t="str">
        <f t="shared" si="156"/>
        <v/>
      </c>
      <c r="CC156" t="str">
        <f t="shared" si="157"/>
        <v/>
      </c>
      <c r="CD156" t="str">
        <f t="shared" si="158"/>
        <v/>
      </c>
      <c r="CE156" t="str">
        <f t="shared" si="159"/>
        <v/>
      </c>
      <c r="CF156" t="str">
        <f t="shared" si="160"/>
        <v/>
      </c>
      <c r="CG156" t="str">
        <f t="shared" si="161"/>
        <v/>
      </c>
      <c r="CH156" t="str">
        <f t="shared" si="162"/>
        <v/>
      </c>
      <c r="CI156" t="str">
        <f t="shared" si="163"/>
        <v/>
      </c>
      <c r="CJ156" t="str">
        <f t="shared" si="164"/>
        <v/>
      </c>
      <c r="CK156" t="str">
        <f t="shared" si="165"/>
        <v/>
      </c>
      <c r="CL156" t="str">
        <f t="shared" si="166"/>
        <v/>
      </c>
      <c r="CM156">
        <f t="shared" si="167"/>
        <v>5181.28</v>
      </c>
      <c r="CN156">
        <f t="shared" si="168"/>
        <v>5181.12</v>
      </c>
      <c r="CO156" t="str">
        <f t="shared" si="169"/>
        <v/>
      </c>
      <c r="CP156" t="str">
        <f t="shared" si="170"/>
        <v/>
      </c>
      <c r="CQ156" t="str">
        <f t="shared" si="171"/>
        <v/>
      </c>
      <c r="CR156" t="str">
        <f t="shared" si="172"/>
        <v/>
      </c>
      <c r="CT156">
        <f t="shared" si="109"/>
        <v>5200.5200000000004</v>
      </c>
      <c r="CU156">
        <f t="shared" si="110"/>
        <v>5200.3100000000004</v>
      </c>
      <c r="CV156">
        <f t="shared" si="111"/>
        <v>5181.28</v>
      </c>
      <c r="CW156">
        <f t="shared" si="112"/>
        <v>5181.12</v>
      </c>
      <c r="CY156">
        <f t="shared" si="173"/>
        <v>-1.7499999999993559E-2</v>
      </c>
      <c r="CZ156">
        <f t="shared" si="174"/>
        <v>5.6249999999996208E-3</v>
      </c>
      <c r="DA156">
        <f t="shared" si="175"/>
        <v>7.5624999999992795E-2</v>
      </c>
      <c r="DB156">
        <f t="shared" si="176"/>
        <v>2.2187500000001137E-2</v>
      </c>
      <c r="DD156">
        <f t="shared" si="190"/>
        <v>-1.0025738037596934</v>
      </c>
      <c r="DE156">
        <f t="shared" si="191"/>
        <v>0.32228536068633229</v>
      </c>
      <c r="DF156">
        <f t="shared" si="192"/>
        <v>4.3247612228798609</v>
      </c>
      <c r="DG156">
        <f t="shared" si="193"/>
        <v>1.2710415636883856</v>
      </c>
      <c r="DI156">
        <f t="shared" si="177"/>
        <v>1.9613489020295849</v>
      </c>
      <c r="DK156">
        <f t="shared" si="113"/>
        <v>1.9613489020295849</v>
      </c>
      <c r="DL156">
        <f t="shared" si="114"/>
        <v>-1.9613489020295849</v>
      </c>
      <c r="DN156" s="4" t="str">
        <f t="shared" si="178"/>
        <v/>
      </c>
      <c r="DO156" s="4" t="str">
        <f t="shared" si="179"/>
        <v/>
      </c>
      <c r="DP156" s="4" t="str">
        <f t="shared" si="180"/>
        <v>Invalid Slope</v>
      </c>
      <c r="DQ156" s="4" t="str">
        <f t="shared" si="181"/>
        <v/>
      </c>
      <c r="DS156" s="4">
        <f t="shared" si="182"/>
        <v>5200.5200000000004</v>
      </c>
      <c r="DT156" s="4">
        <f t="shared" si="183"/>
        <v>5200.3100000000004</v>
      </c>
      <c r="DU156" s="4" t="str">
        <f t="shared" si="184"/>
        <v/>
      </c>
      <c r="DV156" s="4">
        <f t="shared" si="185"/>
        <v>5181.12</v>
      </c>
      <c r="DX156">
        <f t="shared" si="119"/>
        <v>5200.5200000000004</v>
      </c>
      <c r="DY156">
        <f t="shared" si="120"/>
        <v>5181.12</v>
      </c>
      <c r="EA156" t="str">
        <f t="shared" si="186"/>
        <v>horiz_peak_line_3</v>
      </c>
      <c r="EB156" t="str">
        <f t="shared" si="187"/>
        <v>horiz_bottom_line_2</v>
      </c>
      <c r="ED156" t="str">
        <f t="shared" si="117"/>
        <v>peak_line_3</v>
      </c>
      <c r="EE156" t="str">
        <f t="shared" si="118"/>
        <v>bottom_line_2</v>
      </c>
    </row>
    <row r="157" spans="1:135" x14ac:dyDescent="0.55000000000000004">
      <c r="A157" s="24">
        <f>IF('Data Validation'!$K$2&lt;&gt;TRUE,"",'Data Validation'!A459)</f>
        <v>1772169300</v>
      </c>
      <c r="B157" s="24" t="str">
        <f>IF('Data Validation'!$K$2&lt;&gt;TRUE,"",'Data Validation'!C459)</f>
        <v>XAUUSD</v>
      </c>
      <c r="C157" s="24" t="str">
        <f>IF('Data Validation'!$K$2&lt;&gt;TRUE,"",'Data Validation'!E459)</f>
        <v>M5</v>
      </c>
      <c r="D157" s="24">
        <f>IF('Data Validation'!$K$2&lt;&gt;TRUE,"",'Data Validation'!G459)</f>
        <v>5186.4799999999996</v>
      </c>
      <c r="E157">
        <f>IF($C157&lt;&gt;"M5","",Trendlines!E459)</f>
        <v>5200.32</v>
      </c>
      <c r="F157">
        <f>IF($C157&lt;&gt;"M5","",Trendlines!F459)</f>
        <v>5190</v>
      </c>
      <c r="G157">
        <f>IF($C157&lt;&gt;"M5","",Trendlines!G459)</f>
        <v>5200.5</v>
      </c>
      <c r="H157">
        <f>IF($C157&lt;&gt;"M5","",Trendlines!H459)</f>
        <v>5181.3500000000004</v>
      </c>
      <c r="I157">
        <f>IF($C157&lt;&gt;"M5","",Trendlines!I459)</f>
        <v>5181.1400000000003</v>
      </c>
      <c r="J157">
        <f>IF($C157&lt;&gt;"M5","",Trendlines!J459)</f>
        <v>5168.84</v>
      </c>
      <c r="K157">
        <v>96</v>
      </c>
      <c r="L157" s="25">
        <f t="shared" si="122"/>
        <v>5.6249999999996208E-3</v>
      </c>
      <c r="M157" s="25">
        <f t="shared" si="123"/>
        <v>-2.5937499999997726E-2</v>
      </c>
      <c r="N157" s="25">
        <f t="shared" si="124"/>
        <v>-1.7604166666662497E-2</v>
      </c>
      <c r="O157" s="25">
        <f t="shared" si="125"/>
        <v>7.5625000000002274E-2</v>
      </c>
      <c r="P157" s="25">
        <f t="shared" si="126"/>
        <v>2.2187500000001137E-2</v>
      </c>
      <c r="Q157" s="25">
        <f t="shared" si="127"/>
        <v>3.875000000000265E-2</v>
      </c>
      <c r="S157">
        <f t="shared" si="128"/>
        <v>10.319999999999709</v>
      </c>
      <c r="T157">
        <f t="shared" si="129"/>
        <v>0.18000000000029104</v>
      </c>
      <c r="U157">
        <f t="shared" si="130"/>
        <v>18.969999999999345</v>
      </c>
      <c r="V157">
        <f t="shared" si="131"/>
        <v>19.179999999999382</v>
      </c>
      <c r="W157">
        <f t="shared" si="132"/>
        <v>31.479999999999563</v>
      </c>
      <c r="X157">
        <f t="shared" si="133"/>
        <v>10.5</v>
      </c>
      <c r="Y157">
        <f t="shared" si="134"/>
        <v>8.6499999999996362</v>
      </c>
      <c r="Z157">
        <f t="shared" si="135"/>
        <v>8.8599999999996726</v>
      </c>
      <c r="AA157">
        <f t="shared" si="136"/>
        <v>21.159999999999854</v>
      </c>
      <c r="AB157">
        <f t="shared" si="137"/>
        <v>19.149999999999636</v>
      </c>
      <c r="AC157">
        <f t="shared" si="138"/>
        <v>19.359999999999673</v>
      </c>
      <c r="AD157">
        <f t="shared" si="139"/>
        <v>31.659999999999854</v>
      </c>
      <c r="AE157">
        <f t="shared" si="140"/>
        <v>0.21000000000003638</v>
      </c>
      <c r="AF157">
        <f t="shared" si="141"/>
        <v>12.510000000000218</v>
      </c>
      <c r="AG157">
        <f t="shared" si="142"/>
        <v>12.300000000000182</v>
      </c>
      <c r="AI157">
        <f t="shared" si="188"/>
        <v>10.032970297029694</v>
      </c>
      <c r="AJ157">
        <f t="shared" si="188"/>
        <v>0.65049504950493064</v>
      </c>
      <c r="AK157">
        <f t="shared" si="188"/>
        <v>19.593366336633647</v>
      </c>
      <c r="AL157">
        <f t="shared" si="189"/>
        <v>19.325940594059396</v>
      </c>
      <c r="AM157">
        <f t="shared" si="189"/>
        <v>31.777623762376237</v>
      </c>
      <c r="AN157">
        <f t="shared" si="189"/>
        <v>10.426237623762368</v>
      </c>
      <c r="AO157">
        <f t="shared" si="189"/>
        <v>9.5603960396039547</v>
      </c>
      <c r="AP157">
        <f t="shared" si="189"/>
        <v>9.2929702970297043</v>
      </c>
      <c r="AQ157">
        <f t="shared" si="189"/>
        <v>21.744653465346545</v>
      </c>
      <c r="AR157">
        <f t="shared" si="189"/>
        <v>19.986633663366323</v>
      </c>
      <c r="AS157">
        <f t="shared" si="189"/>
        <v>19.719207920792073</v>
      </c>
      <c r="AT157">
        <f t="shared" si="189"/>
        <v>32.170891089108913</v>
      </c>
      <c r="AU157">
        <f t="shared" si="189"/>
        <v>1.3636633663366384</v>
      </c>
      <c r="AV157">
        <f t="shared" si="189"/>
        <v>12.184257425742588</v>
      </c>
      <c r="AW157">
        <f t="shared" si="189"/>
        <v>12.451683168316839</v>
      </c>
      <c r="AY157">
        <f t="shared" si="94"/>
        <v>5</v>
      </c>
      <c r="AZ157">
        <f t="shared" si="95"/>
        <v>1</v>
      </c>
      <c r="BA157">
        <f t="shared" si="96"/>
        <v>10</v>
      </c>
      <c r="BB157">
        <f t="shared" si="97"/>
        <v>9</v>
      </c>
      <c r="BC157">
        <f t="shared" si="98"/>
        <v>14</v>
      </c>
      <c r="BD157">
        <f t="shared" si="99"/>
        <v>6</v>
      </c>
      <c r="BE157">
        <f t="shared" si="100"/>
        <v>4</v>
      </c>
      <c r="BF157">
        <f t="shared" si="101"/>
        <v>3</v>
      </c>
      <c r="BG157">
        <f t="shared" si="102"/>
        <v>13</v>
      </c>
      <c r="BH157">
        <f t="shared" si="103"/>
        <v>12</v>
      </c>
      <c r="BI157">
        <f t="shared" si="104"/>
        <v>11</v>
      </c>
      <c r="BJ157">
        <f t="shared" si="105"/>
        <v>15</v>
      </c>
      <c r="BK157">
        <f t="shared" si="106"/>
        <v>2</v>
      </c>
      <c r="BL157">
        <f t="shared" si="107"/>
        <v>7</v>
      </c>
      <c r="BM157">
        <f t="shared" si="108"/>
        <v>8</v>
      </c>
      <c r="BO157" t="str">
        <f t="shared" si="143"/>
        <v/>
      </c>
      <c r="BP157" t="str">
        <f t="shared" si="144"/>
        <v/>
      </c>
      <c r="BQ157">
        <f t="shared" si="145"/>
        <v>5200.32</v>
      </c>
      <c r="BR157">
        <f t="shared" si="146"/>
        <v>5200.5</v>
      </c>
      <c r="BS157" t="str">
        <f t="shared" si="147"/>
        <v/>
      </c>
      <c r="BT157" t="str">
        <f t="shared" si="148"/>
        <v/>
      </c>
      <c r="BU157" t="str">
        <f t="shared" si="149"/>
        <v/>
      </c>
      <c r="BV157" t="str">
        <f t="shared" si="150"/>
        <v/>
      </c>
      <c r="BW157" t="str">
        <f t="shared" si="151"/>
        <v/>
      </c>
      <c r="BX157" t="str">
        <f t="shared" si="152"/>
        <v/>
      </c>
      <c r="BY157" t="str">
        <f t="shared" si="153"/>
        <v/>
      </c>
      <c r="BZ157" t="str">
        <f t="shared" si="154"/>
        <v/>
      </c>
      <c r="CA157" t="str">
        <f t="shared" si="155"/>
        <v/>
      </c>
      <c r="CB157" t="str">
        <f t="shared" si="156"/>
        <v/>
      </c>
      <c r="CC157" t="str">
        <f t="shared" si="157"/>
        <v/>
      </c>
      <c r="CD157" t="str">
        <f t="shared" si="158"/>
        <v/>
      </c>
      <c r="CE157" t="str">
        <f t="shared" si="159"/>
        <v/>
      </c>
      <c r="CF157" t="str">
        <f t="shared" si="160"/>
        <v/>
      </c>
      <c r="CG157" t="str">
        <f t="shared" si="161"/>
        <v/>
      </c>
      <c r="CH157" t="str">
        <f t="shared" si="162"/>
        <v/>
      </c>
      <c r="CI157" t="str">
        <f t="shared" si="163"/>
        <v/>
      </c>
      <c r="CJ157" t="str">
        <f t="shared" si="164"/>
        <v/>
      </c>
      <c r="CK157" t="str">
        <f t="shared" si="165"/>
        <v/>
      </c>
      <c r="CL157" t="str">
        <f t="shared" si="166"/>
        <v/>
      </c>
      <c r="CM157">
        <f t="shared" si="167"/>
        <v>5181.3500000000004</v>
      </c>
      <c r="CN157">
        <f t="shared" si="168"/>
        <v>5181.1400000000003</v>
      </c>
      <c r="CO157" t="str">
        <f t="shared" si="169"/>
        <v/>
      </c>
      <c r="CP157" t="str">
        <f t="shared" si="170"/>
        <v/>
      </c>
      <c r="CQ157" t="str">
        <f t="shared" si="171"/>
        <v/>
      </c>
      <c r="CR157" t="str">
        <f t="shared" si="172"/>
        <v/>
      </c>
      <c r="CT157">
        <f t="shared" si="109"/>
        <v>5200.5</v>
      </c>
      <c r="CU157">
        <f t="shared" si="110"/>
        <v>5200.32</v>
      </c>
      <c r="CV157">
        <f t="shared" si="111"/>
        <v>5181.3500000000004</v>
      </c>
      <c r="CW157">
        <f t="shared" si="112"/>
        <v>5181.1400000000003</v>
      </c>
      <c r="CY157">
        <f t="shared" si="173"/>
        <v>-1.7604166666662497E-2</v>
      </c>
      <c r="CZ157">
        <f t="shared" si="174"/>
        <v>5.6249999999996208E-3</v>
      </c>
      <c r="DA157">
        <f t="shared" si="175"/>
        <v>7.5625000000002274E-2</v>
      </c>
      <c r="DB157">
        <f t="shared" si="176"/>
        <v>2.2187500000001137E-2</v>
      </c>
      <c r="DD157">
        <f t="shared" si="190"/>
        <v>-1.0085402759956923</v>
      </c>
      <c r="DE157">
        <f t="shared" si="191"/>
        <v>0.32228536068633229</v>
      </c>
      <c r="DF157">
        <f t="shared" si="192"/>
        <v>4.3247612228804009</v>
      </c>
      <c r="DG157">
        <f t="shared" si="193"/>
        <v>1.2710415636883856</v>
      </c>
      <c r="DI157">
        <f t="shared" si="177"/>
        <v>1.9630469020456816</v>
      </c>
      <c r="DK157">
        <f t="shared" si="113"/>
        <v>1.9630469020456816</v>
      </c>
      <c r="DL157">
        <f t="shared" si="114"/>
        <v>-1.9630469020456816</v>
      </c>
      <c r="DN157" s="4" t="str">
        <f t="shared" si="178"/>
        <v/>
      </c>
      <c r="DO157" s="4" t="str">
        <f t="shared" si="179"/>
        <v/>
      </c>
      <c r="DP157" s="4" t="str">
        <f t="shared" si="180"/>
        <v>Invalid Slope</v>
      </c>
      <c r="DQ157" s="4" t="str">
        <f t="shared" si="181"/>
        <v/>
      </c>
      <c r="DS157" s="4">
        <f t="shared" si="182"/>
        <v>5200.5</v>
      </c>
      <c r="DT157" s="4">
        <f t="shared" si="183"/>
        <v>5200.32</v>
      </c>
      <c r="DU157" s="4" t="str">
        <f t="shared" si="184"/>
        <v/>
      </c>
      <c r="DV157" s="4">
        <f t="shared" si="185"/>
        <v>5181.1400000000003</v>
      </c>
      <c r="DX157">
        <f t="shared" si="119"/>
        <v>5200.5</v>
      </c>
      <c r="DY157">
        <f t="shared" si="120"/>
        <v>5181.1400000000003</v>
      </c>
      <c r="EA157" t="str">
        <f t="shared" si="186"/>
        <v>horiz_peak_line_3</v>
      </c>
      <c r="EB157" t="str">
        <f t="shared" si="187"/>
        <v>horiz_bottom_line_2</v>
      </c>
      <c r="ED157" t="str">
        <f t="shared" si="117"/>
        <v>peak_line_3</v>
      </c>
      <c r="EE157" t="str">
        <f t="shared" si="118"/>
        <v>bottom_line_2</v>
      </c>
    </row>
    <row r="158" spans="1:135" x14ac:dyDescent="0.55000000000000004">
      <c r="A158" s="24">
        <f>IF('Data Validation'!$K$2&lt;&gt;TRUE,"",'Data Validation'!A460)</f>
        <v>1772169600</v>
      </c>
      <c r="B158" s="24" t="str">
        <f>IF('Data Validation'!$K$2&lt;&gt;TRUE,"",'Data Validation'!C460)</f>
        <v>XAUUSD</v>
      </c>
      <c r="C158" s="24" t="str">
        <f>IF('Data Validation'!$K$2&lt;&gt;TRUE,"",'Data Validation'!E460)</f>
        <v>M5</v>
      </c>
      <c r="D158" s="24">
        <f>IF('Data Validation'!$K$2&lt;&gt;TRUE,"",'Data Validation'!G460)</f>
        <v>5189.16</v>
      </c>
      <c r="E158">
        <f>IF($C158&lt;&gt;"M5","",Trendlines!E460)</f>
        <v>5200.32</v>
      </c>
      <c r="F158">
        <f>IF($C158&lt;&gt;"M5","",Trendlines!F460)</f>
        <v>5189.97</v>
      </c>
      <c r="G158">
        <f>IF($C158&lt;&gt;"M5","",Trendlines!G460)</f>
        <v>5200.4799999999996</v>
      </c>
      <c r="H158">
        <f>IF($C158&lt;&gt;"M5","",Trendlines!H460)</f>
        <v>5181.43</v>
      </c>
      <c r="I158">
        <f>IF($C158&lt;&gt;"M5","",Trendlines!I460)</f>
        <v>5181.16</v>
      </c>
      <c r="J158">
        <f>IF($C158&lt;&gt;"M5","",Trendlines!J460)</f>
        <v>5168.87</v>
      </c>
      <c r="K158">
        <v>96</v>
      </c>
      <c r="L158" s="25">
        <f t="shared" si="122"/>
        <v>5.5208333333306809E-3</v>
      </c>
      <c r="M158" s="25">
        <f t="shared" si="123"/>
        <v>-2.6041666666666668E-2</v>
      </c>
      <c r="N158" s="25">
        <f t="shared" si="124"/>
        <v>-1.7604166666671972E-2</v>
      </c>
      <c r="O158" s="25">
        <f t="shared" si="125"/>
        <v>7.5625000000002274E-2</v>
      </c>
      <c r="P158" s="25">
        <f t="shared" si="126"/>
        <v>2.2187500000001137E-2</v>
      </c>
      <c r="Q158" s="25">
        <f t="shared" si="127"/>
        <v>3.8645833333333712E-2</v>
      </c>
      <c r="S158">
        <f t="shared" si="128"/>
        <v>10.349999999999454</v>
      </c>
      <c r="T158">
        <f t="shared" si="129"/>
        <v>0.15999999999985448</v>
      </c>
      <c r="U158">
        <f t="shared" si="130"/>
        <v>18.889999999999418</v>
      </c>
      <c r="V158">
        <f t="shared" si="131"/>
        <v>19.159999999999854</v>
      </c>
      <c r="W158">
        <f t="shared" si="132"/>
        <v>31.449999999999818</v>
      </c>
      <c r="X158">
        <f t="shared" si="133"/>
        <v>10.509999999999309</v>
      </c>
      <c r="Y158">
        <f t="shared" si="134"/>
        <v>8.5399999999999636</v>
      </c>
      <c r="Z158">
        <f t="shared" si="135"/>
        <v>8.8100000000004002</v>
      </c>
      <c r="AA158">
        <f t="shared" si="136"/>
        <v>21.100000000000364</v>
      </c>
      <c r="AB158">
        <f t="shared" si="137"/>
        <v>19.049999999999272</v>
      </c>
      <c r="AC158">
        <f t="shared" si="138"/>
        <v>19.319999999999709</v>
      </c>
      <c r="AD158">
        <f t="shared" si="139"/>
        <v>31.609999999999673</v>
      </c>
      <c r="AE158">
        <f t="shared" si="140"/>
        <v>0.27000000000043656</v>
      </c>
      <c r="AF158">
        <f t="shared" si="141"/>
        <v>12.5600000000004</v>
      </c>
      <c r="AG158">
        <f t="shared" si="142"/>
        <v>12.289999999999964</v>
      </c>
      <c r="AI158">
        <f t="shared" si="188"/>
        <v>10.032970297029694</v>
      </c>
      <c r="AJ158">
        <f t="shared" si="188"/>
        <v>0.65049504950493064</v>
      </c>
      <c r="AK158">
        <f t="shared" si="188"/>
        <v>19.593366336633647</v>
      </c>
      <c r="AL158">
        <f t="shared" si="189"/>
        <v>19.325940594059396</v>
      </c>
      <c r="AM158">
        <f t="shared" si="189"/>
        <v>31.777623762376237</v>
      </c>
      <c r="AN158">
        <f t="shared" si="189"/>
        <v>10.426237623762368</v>
      </c>
      <c r="AO158">
        <f t="shared" si="189"/>
        <v>9.5603960396039547</v>
      </c>
      <c r="AP158">
        <f t="shared" si="189"/>
        <v>9.2929702970297043</v>
      </c>
      <c r="AQ158">
        <f t="shared" si="189"/>
        <v>21.744653465346545</v>
      </c>
      <c r="AR158">
        <f t="shared" si="189"/>
        <v>19.986633663366323</v>
      </c>
      <c r="AS158">
        <f t="shared" si="189"/>
        <v>19.719207920792073</v>
      </c>
      <c r="AT158">
        <f t="shared" si="189"/>
        <v>32.170891089108913</v>
      </c>
      <c r="AU158">
        <f t="shared" si="189"/>
        <v>1.3636633663366384</v>
      </c>
      <c r="AV158">
        <f t="shared" si="189"/>
        <v>12.184257425742588</v>
      </c>
      <c r="AW158">
        <f t="shared" si="189"/>
        <v>12.451683168316839</v>
      </c>
      <c r="AY158">
        <f t="shared" si="94"/>
        <v>5</v>
      </c>
      <c r="AZ158">
        <f t="shared" si="95"/>
        <v>1</v>
      </c>
      <c r="BA158">
        <f t="shared" si="96"/>
        <v>10</v>
      </c>
      <c r="BB158">
        <f t="shared" si="97"/>
        <v>9</v>
      </c>
      <c r="BC158">
        <f t="shared" si="98"/>
        <v>14</v>
      </c>
      <c r="BD158">
        <f t="shared" si="99"/>
        <v>6</v>
      </c>
      <c r="BE158">
        <f t="shared" si="100"/>
        <v>4</v>
      </c>
      <c r="BF158">
        <f t="shared" si="101"/>
        <v>3</v>
      </c>
      <c r="BG158">
        <f t="shared" si="102"/>
        <v>13</v>
      </c>
      <c r="BH158">
        <f t="shared" si="103"/>
        <v>12</v>
      </c>
      <c r="BI158">
        <f t="shared" si="104"/>
        <v>11</v>
      </c>
      <c r="BJ158">
        <f t="shared" si="105"/>
        <v>15</v>
      </c>
      <c r="BK158">
        <f t="shared" si="106"/>
        <v>2</v>
      </c>
      <c r="BL158">
        <f t="shared" si="107"/>
        <v>7</v>
      </c>
      <c r="BM158">
        <f t="shared" si="108"/>
        <v>8</v>
      </c>
      <c r="BO158" t="str">
        <f t="shared" si="143"/>
        <v/>
      </c>
      <c r="BP158" t="str">
        <f t="shared" si="144"/>
        <v/>
      </c>
      <c r="BQ158">
        <f t="shared" si="145"/>
        <v>5200.32</v>
      </c>
      <c r="BR158">
        <f t="shared" si="146"/>
        <v>5200.4799999999996</v>
      </c>
      <c r="BS158" t="str">
        <f t="shared" si="147"/>
        <v/>
      </c>
      <c r="BT158" t="str">
        <f t="shared" si="148"/>
        <v/>
      </c>
      <c r="BU158" t="str">
        <f t="shared" si="149"/>
        <v/>
      </c>
      <c r="BV158" t="str">
        <f t="shared" si="150"/>
        <v/>
      </c>
      <c r="BW158" t="str">
        <f t="shared" si="151"/>
        <v/>
      </c>
      <c r="BX158" t="str">
        <f t="shared" si="152"/>
        <v/>
      </c>
      <c r="BY158" t="str">
        <f t="shared" si="153"/>
        <v/>
      </c>
      <c r="BZ158" t="str">
        <f t="shared" si="154"/>
        <v/>
      </c>
      <c r="CA158" t="str">
        <f t="shared" si="155"/>
        <v/>
      </c>
      <c r="CB158" t="str">
        <f t="shared" si="156"/>
        <v/>
      </c>
      <c r="CC158" t="str">
        <f t="shared" si="157"/>
        <v/>
      </c>
      <c r="CD158" t="str">
        <f t="shared" si="158"/>
        <v/>
      </c>
      <c r="CE158" t="str">
        <f t="shared" si="159"/>
        <v/>
      </c>
      <c r="CF158" t="str">
        <f t="shared" si="160"/>
        <v/>
      </c>
      <c r="CG158" t="str">
        <f t="shared" si="161"/>
        <v/>
      </c>
      <c r="CH158" t="str">
        <f t="shared" si="162"/>
        <v/>
      </c>
      <c r="CI158" t="str">
        <f t="shared" si="163"/>
        <v/>
      </c>
      <c r="CJ158" t="str">
        <f t="shared" si="164"/>
        <v/>
      </c>
      <c r="CK158" t="str">
        <f t="shared" si="165"/>
        <v/>
      </c>
      <c r="CL158" t="str">
        <f t="shared" si="166"/>
        <v/>
      </c>
      <c r="CM158">
        <f t="shared" si="167"/>
        <v>5181.43</v>
      </c>
      <c r="CN158">
        <f t="shared" si="168"/>
        <v>5181.16</v>
      </c>
      <c r="CO158" t="str">
        <f t="shared" si="169"/>
        <v/>
      </c>
      <c r="CP158" t="str">
        <f t="shared" si="170"/>
        <v/>
      </c>
      <c r="CQ158" t="str">
        <f t="shared" si="171"/>
        <v/>
      </c>
      <c r="CR158" t="str">
        <f t="shared" si="172"/>
        <v/>
      </c>
      <c r="CT158">
        <f t="shared" si="109"/>
        <v>5200.4799999999996</v>
      </c>
      <c r="CU158">
        <f t="shared" si="110"/>
        <v>5200.32</v>
      </c>
      <c r="CV158">
        <f t="shared" si="111"/>
        <v>5181.43</v>
      </c>
      <c r="CW158">
        <f t="shared" si="112"/>
        <v>5181.16</v>
      </c>
      <c r="CY158">
        <f t="shared" si="173"/>
        <v>-1.7604166666671972E-2</v>
      </c>
      <c r="CZ158">
        <f t="shared" si="174"/>
        <v>5.5208333333306809E-3</v>
      </c>
      <c r="DA158">
        <f t="shared" si="175"/>
        <v>7.5625000000002274E-2</v>
      </c>
      <c r="DB158">
        <f t="shared" si="176"/>
        <v>2.2187500000001137E-2</v>
      </c>
      <c r="DD158">
        <f t="shared" si="190"/>
        <v>-1.0085402759962352</v>
      </c>
      <c r="DE158">
        <f t="shared" si="191"/>
        <v>0.31631723568009845</v>
      </c>
      <c r="DF158">
        <f t="shared" si="192"/>
        <v>4.3247612228804009</v>
      </c>
      <c r="DG158">
        <f t="shared" si="193"/>
        <v>1.2710415636883856</v>
      </c>
      <c r="DI158">
        <f t="shared" si="177"/>
        <v>1.9637364125235506</v>
      </c>
      <c r="DK158">
        <f t="shared" si="113"/>
        <v>1.9637364125235506</v>
      </c>
      <c r="DL158">
        <f t="shared" si="114"/>
        <v>-1.9637364125235506</v>
      </c>
      <c r="DN158" s="4" t="str">
        <f t="shared" si="178"/>
        <v/>
      </c>
      <c r="DO158" s="4" t="str">
        <f t="shared" si="179"/>
        <v/>
      </c>
      <c r="DP158" s="4" t="str">
        <f t="shared" si="180"/>
        <v>Invalid Slope</v>
      </c>
      <c r="DQ158" s="4" t="str">
        <f t="shared" si="181"/>
        <v/>
      </c>
      <c r="DS158" s="4">
        <f t="shared" si="182"/>
        <v>5200.4799999999996</v>
      </c>
      <c r="DT158" s="4">
        <f t="shared" si="183"/>
        <v>5200.32</v>
      </c>
      <c r="DU158" s="4" t="str">
        <f t="shared" si="184"/>
        <v/>
      </c>
      <c r="DV158" s="4">
        <f t="shared" si="185"/>
        <v>5181.16</v>
      </c>
      <c r="DX158">
        <f t="shared" si="119"/>
        <v>5200.4799999999996</v>
      </c>
      <c r="DY158">
        <f t="shared" si="120"/>
        <v>5181.16</v>
      </c>
      <c r="EA158" t="str">
        <f t="shared" si="186"/>
        <v>horiz_peak_line_3</v>
      </c>
      <c r="EB158" t="str">
        <f t="shared" si="187"/>
        <v>horiz_bottom_line_2</v>
      </c>
      <c r="ED158" t="str">
        <f t="shared" si="117"/>
        <v>peak_line_3</v>
      </c>
      <c r="EE158" t="str">
        <f t="shared" si="118"/>
        <v>bottom_line_2</v>
      </c>
    </row>
    <row r="159" spans="1:135" x14ac:dyDescent="0.55000000000000004">
      <c r="A159" s="24">
        <f>IF('Data Validation'!$K$2&lt;&gt;TRUE,"",'Data Validation'!A461)</f>
        <v>1772169900</v>
      </c>
      <c r="B159" s="24" t="str">
        <f>IF('Data Validation'!$K$2&lt;&gt;TRUE,"",'Data Validation'!C461)</f>
        <v>XAUUSD</v>
      </c>
      <c r="C159" s="24" t="str">
        <f>IF('Data Validation'!$K$2&lt;&gt;TRUE,"",'Data Validation'!E461)</f>
        <v>M5</v>
      </c>
      <c r="D159" s="24">
        <f>IF('Data Validation'!$K$2&lt;&gt;TRUE,"",'Data Validation'!G461)</f>
        <v>5194.8</v>
      </c>
      <c r="E159">
        <f>IF($C159&lt;&gt;"M5","",Trendlines!E461)</f>
        <v>5200.33</v>
      </c>
      <c r="F159">
        <f>IF($C159&lt;&gt;"M5","",Trendlines!F461)</f>
        <v>5189.95</v>
      </c>
      <c r="G159">
        <f>IF($C159&lt;&gt;"M5","",Trendlines!G461)</f>
        <v>5200.47</v>
      </c>
      <c r="H159">
        <f>IF($C159&lt;&gt;"M5","",Trendlines!H461)</f>
        <v>5181.5</v>
      </c>
      <c r="I159">
        <f>IF($C159&lt;&gt;"M5","",Trendlines!I461)</f>
        <v>5181.18</v>
      </c>
      <c r="J159">
        <f>IF($C159&lt;&gt;"M5","",Trendlines!J461)</f>
        <v>5168.91</v>
      </c>
      <c r="K159">
        <v>96</v>
      </c>
      <c r="L159" s="25">
        <f t="shared" si="122"/>
        <v>5.6249999999996208E-3</v>
      </c>
      <c r="M159" s="25">
        <f t="shared" si="123"/>
        <v>-2.5937499999997726E-2</v>
      </c>
      <c r="N159" s="25">
        <f t="shared" si="124"/>
        <v>-1.7499999999993559E-2</v>
      </c>
      <c r="O159" s="25">
        <f t="shared" si="125"/>
        <v>7.5625000000002274E-2</v>
      </c>
      <c r="P159" s="25">
        <f t="shared" si="126"/>
        <v>2.2083333333332195E-2</v>
      </c>
      <c r="Q159" s="25">
        <f t="shared" si="127"/>
        <v>3.8645833333333712E-2</v>
      </c>
      <c r="S159">
        <f t="shared" si="128"/>
        <v>10.380000000000109</v>
      </c>
      <c r="T159">
        <f t="shared" si="129"/>
        <v>0.14000000000032742</v>
      </c>
      <c r="U159">
        <f t="shared" si="130"/>
        <v>18.829999999999927</v>
      </c>
      <c r="V159">
        <f t="shared" si="131"/>
        <v>19.149999999999636</v>
      </c>
      <c r="W159">
        <f t="shared" si="132"/>
        <v>31.420000000000073</v>
      </c>
      <c r="X159">
        <f t="shared" si="133"/>
        <v>10.520000000000437</v>
      </c>
      <c r="Y159">
        <f t="shared" si="134"/>
        <v>8.4499999999998181</v>
      </c>
      <c r="Z159">
        <f t="shared" si="135"/>
        <v>8.7699999999995271</v>
      </c>
      <c r="AA159">
        <f t="shared" si="136"/>
        <v>21.039999999999964</v>
      </c>
      <c r="AB159">
        <f t="shared" si="137"/>
        <v>18.970000000000255</v>
      </c>
      <c r="AC159">
        <f t="shared" si="138"/>
        <v>19.289999999999964</v>
      </c>
      <c r="AD159">
        <f t="shared" si="139"/>
        <v>31.5600000000004</v>
      </c>
      <c r="AE159">
        <f t="shared" si="140"/>
        <v>0.31999999999970896</v>
      </c>
      <c r="AF159">
        <f t="shared" si="141"/>
        <v>12.590000000000146</v>
      </c>
      <c r="AG159">
        <f t="shared" si="142"/>
        <v>12.270000000000437</v>
      </c>
      <c r="AI159">
        <f t="shared" si="188"/>
        <v>10.032970297029694</v>
      </c>
      <c r="AJ159">
        <f t="shared" si="188"/>
        <v>0.65049504950493064</v>
      </c>
      <c r="AK159">
        <f t="shared" si="188"/>
        <v>19.593366336633647</v>
      </c>
      <c r="AL159">
        <f t="shared" si="189"/>
        <v>19.325940594059396</v>
      </c>
      <c r="AM159">
        <f t="shared" si="189"/>
        <v>31.777623762376237</v>
      </c>
      <c r="AN159">
        <f t="shared" si="189"/>
        <v>10.426237623762368</v>
      </c>
      <c r="AO159">
        <f t="shared" si="189"/>
        <v>9.5603960396039547</v>
      </c>
      <c r="AP159">
        <f t="shared" si="189"/>
        <v>9.2929702970297043</v>
      </c>
      <c r="AQ159">
        <f t="shared" si="189"/>
        <v>21.744653465346545</v>
      </c>
      <c r="AR159">
        <f t="shared" si="189"/>
        <v>19.986633663366323</v>
      </c>
      <c r="AS159">
        <f t="shared" si="189"/>
        <v>19.719207920792073</v>
      </c>
      <c r="AT159">
        <f t="shared" si="189"/>
        <v>32.170891089108913</v>
      </c>
      <c r="AU159">
        <f t="shared" si="189"/>
        <v>1.3636633663366384</v>
      </c>
      <c r="AV159">
        <f t="shared" si="189"/>
        <v>12.184257425742588</v>
      </c>
      <c r="AW159">
        <f t="shared" si="189"/>
        <v>12.451683168316839</v>
      </c>
      <c r="AY159">
        <f t="shared" si="94"/>
        <v>5</v>
      </c>
      <c r="AZ159">
        <f t="shared" si="95"/>
        <v>1</v>
      </c>
      <c r="BA159">
        <f t="shared" si="96"/>
        <v>10</v>
      </c>
      <c r="BB159">
        <f t="shared" si="97"/>
        <v>9</v>
      </c>
      <c r="BC159">
        <f t="shared" si="98"/>
        <v>14</v>
      </c>
      <c r="BD159">
        <f t="shared" si="99"/>
        <v>6</v>
      </c>
      <c r="BE159">
        <f t="shared" si="100"/>
        <v>4</v>
      </c>
      <c r="BF159">
        <f t="shared" si="101"/>
        <v>3</v>
      </c>
      <c r="BG159">
        <f t="shared" si="102"/>
        <v>13</v>
      </c>
      <c r="BH159">
        <f t="shared" si="103"/>
        <v>12</v>
      </c>
      <c r="BI159">
        <f t="shared" si="104"/>
        <v>11</v>
      </c>
      <c r="BJ159">
        <f t="shared" si="105"/>
        <v>15</v>
      </c>
      <c r="BK159">
        <f t="shared" si="106"/>
        <v>2</v>
      </c>
      <c r="BL159">
        <f t="shared" si="107"/>
        <v>7</v>
      </c>
      <c r="BM159">
        <f t="shared" si="108"/>
        <v>8</v>
      </c>
      <c r="BO159" t="str">
        <f t="shared" si="143"/>
        <v/>
      </c>
      <c r="BP159" t="str">
        <f t="shared" si="144"/>
        <v/>
      </c>
      <c r="BQ159">
        <f t="shared" si="145"/>
        <v>5200.33</v>
      </c>
      <c r="BR159">
        <f t="shared" si="146"/>
        <v>5200.47</v>
      </c>
      <c r="BS159" t="str">
        <f t="shared" si="147"/>
        <v/>
      </c>
      <c r="BT159" t="str">
        <f t="shared" si="148"/>
        <v/>
      </c>
      <c r="BU159" t="str">
        <f t="shared" si="149"/>
        <v/>
      </c>
      <c r="BV159" t="str">
        <f t="shared" si="150"/>
        <v/>
      </c>
      <c r="BW159" t="str">
        <f t="shared" si="151"/>
        <v/>
      </c>
      <c r="BX159" t="str">
        <f t="shared" si="152"/>
        <v/>
      </c>
      <c r="BY159" t="str">
        <f t="shared" si="153"/>
        <v/>
      </c>
      <c r="BZ159" t="str">
        <f t="shared" si="154"/>
        <v/>
      </c>
      <c r="CA159" t="str">
        <f t="shared" si="155"/>
        <v/>
      </c>
      <c r="CB159" t="str">
        <f t="shared" si="156"/>
        <v/>
      </c>
      <c r="CC159" t="str">
        <f t="shared" si="157"/>
        <v/>
      </c>
      <c r="CD159" t="str">
        <f t="shared" si="158"/>
        <v/>
      </c>
      <c r="CE159" t="str">
        <f t="shared" si="159"/>
        <v/>
      </c>
      <c r="CF159" t="str">
        <f t="shared" si="160"/>
        <v/>
      </c>
      <c r="CG159" t="str">
        <f t="shared" si="161"/>
        <v/>
      </c>
      <c r="CH159" t="str">
        <f t="shared" si="162"/>
        <v/>
      </c>
      <c r="CI159" t="str">
        <f t="shared" si="163"/>
        <v/>
      </c>
      <c r="CJ159" t="str">
        <f t="shared" si="164"/>
        <v/>
      </c>
      <c r="CK159" t="str">
        <f t="shared" si="165"/>
        <v/>
      </c>
      <c r="CL159" t="str">
        <f t="shared" si="166"/>
        <v/>
      </c>
      <c r="CM159">
        <f t="shared" si="167"/>
        <v>5181.5</v>
      </c>
      <c r="CN159">
        <f t="shared" si="168"/>
        <v>5181.18</v>
      </c>
      <c r="CO159" t="str">
        <f t="shared" si="169"/>
        <v/>
      </c>
      <c r="CP159" t="str">
        <f t="shared" si="170"/>
        <v/>
      </c>
      <c r="CQ159" t="str">
        <f t="shared" si="171"/>
        <v/>
      </c>
      <c r="CR159" t="str">
        <f t="shared" si="172"/>
        <v/>
      </c>
      <c r="CT159">
        <f t="shared" si="109"/>
        <v>5200.47</v>
      </c>
      <c r="CU159">
        <f t="shared" si="110"/>
        <v>5200.33</v>
      </c>
      <c r="CV159">
        <f t="shared" si="111"/>
        <v>5181.5</v>
      </c>
      <c r="CW159">
        <f t="shared" si="112"/>
        <v>5181.18</v>
      </c>
      <c r="CY159">
        <f t="shared" si="173"/>
        <v>-1.7499999999993559E-2</v>
      </c>
      <c r="CZ159">
        <f t="shared" si="174"/>
        <v>5.6249999999996208E-3</v>
      </c>
      <c r="DA159">
        <f t="shared" si="175"/>
        <v>7.5625000000002274E-2</v>
      </c>
      <c r="DB159">
        <f t="shared" si="176"/>
        <v>2.2083333333332195E-2</v>
      </c>
      <c r="DD159">
        <f t="shared" si="190"/>
        <v>-1.0025738037596934</v>
      </c>
      <c r="DE159">
        <f t="shared" si="191"/>
        <v>0.32228536068633229</v>
      </c>
      <c r="DF159">
        <f t="shared" si="192"/>
        <v>4.3247612228804009</v>
      </c>
      <c r="DG159">
        <f t="shared" si="193"/>
        <v>1.2650761762283818</v>
      </c>
      <c r="DI159">
        <f t="shared" si="177"/>
        <v>1.9613185433759466</v>
      </c>
      <c r="DK159">
        <f t="shared" si="113"/>
        <v>1.9613185433759466</v>
      </c>
      <c r="DL159">
        <f t="shared" si="114"/>
        <v>-1.9613185433759466</v>
      </c>
      <c r="DN159" s="4" t="str">
        <f t="shared" si="178"/>
        <v/>
      </c>
      <c r="DO159" s="4" t="str">
        <f t="shared" si="179"/>
        <v/>
      </c>
      <c r="DP159" s="4" t="str">
        <f t="shared" si="180"/>
        <v>Invalid Slope</v>
      </c>
      <c r="DQ159" s="4" t="str">
        <f t="shared" si="181"/>
        <v/>
      </c>
      <c r="DS159" s="4">
        <f t="shared" si="182"/>
        <v>5200.47</v>
      </c>
      <c r="DT159" s="4">
        <f t="shared" si="183"/>
        <v>5200.33</v>
      </c>
      <c r="DU159" s="4" t="str">
        <f t="shared" si="184"/>
        <v/>
      </c>
      <c r="DV159" s="4">
        <f t="shared" si="185"/>
        <v>5181.18</v>
      </c>
      <c r="DX159">
        <f t="shared" si="119"/>
        <v>5200.47</v>
      </c>
      <c r="DY159">
        <f t="shared" si="120"/>
        <v>5181.18</v>
      </c>
      <c r="EA159" t="str">
        <f t="shared" si="186"/>
        <v>horiz_peak_line_3</v>
      </c>
      <c r="EB159" t="str">
        <f t="shared" si="187"/>
        <v>horiz_bottom_line_2</v>
      </c>
      <c r="ED159" t="str">
        <f t="shared" si="117"/>
        <v>peak_line_3</v>
      </c>
      <c r="EE159" t="str">
        <f t="shared" si="118"/>
        <v>bottom_line_2</v>
      </c>
    </row>
    <row r="160" spans="1:135" x14ac:dyDescent="0.55000000000000004">
      <c r="A160" s="24">
        <f>IF('Data Validation'!$K$2&lt;&gt;TRUE,"",'Data Validation'!A462)</f>
        <v>1772170200</v>
      </c>
      <c r="B160" s="24" t="str">
        <f>IF('Data Validation'!$K$2&lt;&gt;TRUE,"",'Data Validation'!C462)</f>
        <v>XAUUSD</v>
      </c>
      <c r="C160" s="24" t="str">
        <f>IF('Data Validation'!$K$2&lt;&gt;TRUE,"",'Data Validation'!E462)</f>
        <v>M5</v>
      </c>
      <c r="D160" s="24">
        <f>IF('Data Validation'!$K$2&lt;&gt;TRUE,"",'Data Validation'!G462)</f>
        <v>5196.26</v>
      </c>
      <c r="E160">
        <f>IF($C160&lt;&gt;"M5","",Trendlines!E462)</f>
        <v>5200.33</v>
      </c>
      <c r="F160">
        <f>IF($C160&lt;&gt;"M5","",Trendlines!F462)</f>
        <v>5189.92</v>
      </c>
      <c r="G160">
        <f>IF($C160&lt;&gt;"M5","",Trendlines!G462)</f>
        <v>5200.45</v>
      </c>
      <c r="H160">
        <f>IF($C160&lt;&gt;"M5","",Trendlines!H462)</f>
        <v>5181.58</v>
      </c>
      <c r="I160">
        <f>IF($C160&lt;&gt;"M5","",Trendlines!I462)</f>
        <v>5181.21</v>
      </c>
      <c r="J160">
        <f>IF($C160&lt;&gt;"M5","",Trendlines!J462)</f>
        <v>5168.95</v>
      </c>
      <c r="K160">
        <v>96</v>
      </c>
      <c r="L160" s="25">
        <f t="shared" si="122"/>
        <v>5.5208333333306809E-3</v>
      </c>
      <c r="M160" s="25">
        <f t="shared" si="123"/>
        <v>-2.5937499999997726E-2</v>
      </c>
      <c r="N160" s="25">
        <f t="shared" si="124"/>
        <v>-1.750000000000303E-2</v>
      </c>
      <c r="O160" s="25">
        <f t="shared" si="125"/>
        <v>7.5625000000002274E-2</v>
      </c>
      <c r="P160" s="25">
        <f t="shared" si="126"/>
        <v>2.2187500000001137E-2</v>
      </c>
      <c r="Q160" s="25">
        <f t="shared" si="127"/>
        <v>3.8645833333333712E-2</v>
      </c>
      <c r="S160">
        <f t="shared" si="128"/>
        <v>10.409999999999854</v>
      </c>
      <c r="T160">
        <f t="shared" si="129"/>
        <v>0.11999999999989086</v>
      </c>
      <c r="U160">
        <f t="shared" si="130"/>
        <v>18.75</v>
      </c>
      <c r="V160">
        <f t="shared" si="131"/>
        <v>19.119999999999891</v>
      </c>
      <c r="W160">
        <f t="shared" si="132"/>
        <v>31.380000000000109</v>
      </c>
      <c r="X160">
        <f t="shared" si="133"/>
        <v>10.529999999999745</v>
      </c>
      <c r="Y160">
        <f t="shared" si="134"/>
        <v>8.3400000000001455</v>
      </c>
      <c r="Z160">
        <f t="shared" si="135"/>
        <v>8.7100000000000364</v>
      </c>
      <c r="AA160">
        <f t="shared" si="136"/>
        <v>20.970000000000255</v>
      </c>
      <c r="AB160">
        <f t="shared" si="137"/>
        <v>18.869999999999891</v>
      </c>
      <c r="AC160">
        <f t="shared" si="138"/>
        <v>19.239999999999782</v>
      </c>
      <c r="AD160">
        <f t="shared" si="139"/>
        <v>31.5</v>
      </c>
      <c r="AE160">
        <f t="shared" si="140"/>
        <v>0.36999999999989086</v>
      </c>
      <c r="AF160">
        <f t="shared" si="141"/>
        <v>12.630000000000109</v>
      </c>
      <c r="AG160">
        <f t="shared" si="142"/>
        <v>12.260000000000218</v>
      </c>
      <c r="AI160">
        <f t="shared" si="188"/>
        <v>10.032970297029694</v>
      </c>
      <c r="AJ160">
        <f t="shared" si="188"/>
        <v>0.65049504950493064</v>
      </c>
      <c r="AK160">
        <f t="shared" si="188"/>
        <v>19.593366336633647</v>
      </c>
      <c r="AL160">
        <f t="shared" si="189"/>
        <v>19.325940594059396</v>
      </c>
      <c r="AM160">
        <f t="shared" si="189"/>
        <v>31.777623762376237</v>
      </c>
      <c r="AN160">
        <f t="shared" si="189"/>
        <v>10.426237623762368</v>
      </c>
      <c r="AO160">
        <f t="shared" si="189"/>
        <v>9.5603960396039547</v>
      </c>
      <c r="AP160">
        <f t="shared" si="189"/>
        <v>9.2929702970297043</v>
      </c>
      <c r="AQ160">
        <f t="shared" si="189"/>
        <v>21.744653465346545</v>
      </c>
      <c r="AR160">
        <f t="shared" si="189"/>
        <v>19.986633663366323</v>
      </c>
      <c r="AS160">
        <f t="shared" si="189"/>
        <v>19.719207920792073</v>
      </c>
      <c r="AT160">
        <f t="shared" si="189"/>
        <v>32.170891089108913</v>
      </c>
      <c r="AU160">
        <f t="shared" si="189"/>
        <v>1.3636633663366384</v>
      </c>
      <c r="AV160">
        <f t="shared" si="189"/>
        <v>12.184257425742588</v>
      </c>
      <c r="AW160">
        <f t="shared" si="189"/>
        <v>12.451683168316839</v>
      </c>
      <c r="AY160">
        <f t="shared" si="94"/>
        <v>5</v>
      </c>
      <c r="AZ160">
        <f t="shared" si="95"/>
        <v>1</v>
      </c>
      <c r="BA160">
        <f t="shared" si="96"/>
        <v>10</v>
      </c>
      <c r="BB160">
        <f t="shared" si="97"/>
        <v>9</v>
      </c>
      <c r="BC160">
        <f t="shared" si="98"/>
        <v>14</v>
      </c>
      <c r="BD160">
        <f t="shared" si="99"/>
        <v>6</v>
      </c>
      <c r="BE160">
        <f t="shared" si="100"/>
        <v>4</v>
      </c>
      <c r="BF160">
        <f t="shared" si="101"/>
        <v>3</v>
      </c>
      <c r="BG160">
        <f t="shared" si="102"/>
        <v>13</v>
      </c>
      <c r="BH160">
        <f t="shared" si="103"/>
        <v>12</v>
      </c>
      <c r="BI160">
        <f t="shared" si="104"/>
        <v>11</v>
      </c>
      <c r="BJ160">
        <f t="shared" si="105"/>
        <v>15</v>
      </c>
      <c r="BK160">
        <f t="shared" si="106"/>
        <v>2</v>
      </c>
      <c r="BL160">
        <f t="shared" si="107"/>
        <v>7</v>
      </c>
      <c r="BM160">
        <f t="shared" si="108"/>
        <v>8</v>
      </c>
      <c r="BO160" t="str">
        <f t="shared" si="143"/>
        <v/>
      </c>
      <c r="BP160" t="str">
        <f t="shared" si="144"/>
        <v/>
      </c>
      <c r="BQ160">
        <f t="shared" si="145"/>
        <v>5200.33</v>
      </c>
      <c r="BR160">
        <f t="shared" si="146"/>
        <v>5200.45</v>
      </c>
      <c r="BS160" t="str">
        <f t="shared" si="147"/>
        <v/>
      </c>
      <c r="BT160" t="str">
        <f t="shared" si="148"/>
        <v/>
      </c>
      <c r="BU160" t="str">
        <f t="shared" si="149"/>
        <v/>
      </c>
      <c r="BV160" t="str">
        <f t="shared" si="150"/>
        <v/>
      </c>
      <c r="BW160" t="str">
        <f t="shared" si="151"/>
        <v/>
      </c>
      <c r="BX160" t="str">
        <f t="shared" si="152"/>
        <v/>
      </c>
      <c r="BY160" t="str">
        <f t="shared" si="153"/>
        <v/>
      </c>
      <c r="BZ160" t="str">
        <f t="shared" si="154"/>
        <v/>
      </c>
      <c r="CA160" t="str">
        <f t="shared" si="155"/>
        <v/>
      </c>
      <c r="CB160" t="str">
        <f t="shared" si="156"/>
        <v/>
      </c>
      <c r="CC160" t="str">
        <f t="shared" si="157"/>
        <v/>
      </c>
      <c r="CD160" t="str">
        <f t="shared" si="158"/>
        <v/>
      </c>
      <c r="CE160" t="str">
        <f t="shared" si="159"/>
        <v/>
      </c>
      <c r="CF160" t="str">
        <f t="shared" si="160"/>
        <v/>
      </c>
      <c r="CG160" t="str">
        <f t="shared" si="161"/>
        <v/>
      </c>
      <c r="CH160" t="str">
        <f t="shared" si="162"/>
        <v/>
      </c>
      <c r="CI160" t="str">
        <f t="shared" si="163"/>
        <v/>
      </c>
      <c r="CJ160" t="str">
        <f t="shared" si="164"/>
        <v/>
      </c>
      <c r="CK160" t="str">
        <f t="shared" si="165"/>
        <v/>
      </c>
      <c r="CL160" t="str">
        <f t="shared" si="166"/>
        <v/>
      </c>
      <c r="CM160">
        <f t="shared" si="167"/>
        <v>5181.58</v>
      </c>
      <c r="CN160">
        <f t="shared" si="168"/>
        <v>5181.21</v>
      </c>
      <c r="CO160" t="str">
        <f t="shared" si="169"/>
        <v/>
      </c>
      <c r="CP160" t="str">
        <f t="shared" si="170"/>
        <v/>
      </c>
      <c r="CQ160" t="str">
        <f t="shared" si="171"/>
        <v/>
      </c>
      <c r="CR160" t="str">
        <f t="shared" si="172"/>
        <v/>
      </c>
      <c r="CT160">
        <f t="shared" si="109"/>
        <v>5200.45</v>
      </c>
      <c r="CU160">
        <f t="shared" si="110"/>
        <v>5200.33</v>
      </c>
      <c r="CV160">
        <f t="shared" si="111"/>
        <v>5181.58</v>
      </c>
      <c r="CW160">
        <f t="shared" si="112"/>
        <v>5181.21</v>
      </c>
      <c r="CY160">
        <f t="shared" si="173"/>
        <v>-1.750000000000303E-2</v>
      </c>
      <c r="CZ160">
        <f t="shared" si="174"/>
        <v>5.5208333333306809E-3</v>
      </c>
      <c r="DA160">
        <f t="shared" si="175"/>
        <v>7.5625000000002274E-2</v>
      </c>
      <c r="DB160">
        <f t="shared" si="176"/>
        <v>2.2187500000001137E-2</v>
      </c>
      <c r="DD160">
        <f t="shared" si="190"/>
        <v>-1.0025738037602361</v>
      </c>
      <c r="DE160">
        <f t="shared" si="191"/>
        <v>0.31631723568009845</v>
      </c>
      <c r="DF160">
        <f t="shared" si="192"/>
        <v>4.3247612228804009</v>
      </c>
      <c r="DG160">
        <f t="shared" si="193"/>
        <v>1.2710415636883856</v>
      </c>
      <c r="DI160">
        <f t="shared" si="177"/>
        <v>1.9620401435278354</v>
      </c>
      <c r="DK160">
        <f t="shared" si="113"/>
        <v>1.9620401435278354</v>
      </c>
      <c r="DL160">
        <f t="shared" si="114"/>
        <v>-1.9620401435278354</v>
      </c>
      <c r="DN160" s="4" t="str">
        <f t="shared" si="178"/>
        <v/>
      </c>
      <c r="DO160" s="4" t="str">
        <f t="shared" si="179"/>
        <v/>
      </c>
      <c r="DP160" s="4" t="str">
        <f t="shared" si="180"/>
        <v>Invalid Slope</v>
      </c>
      <c r="DQ160" s="4" t="str">
        <f t="shared" si="181"/>
        <v/>
      </c>
      <c r="DS160" s="4">
        <f t="shared" si="182"/>
        <v>5200.45</v>
      </c>
      <c r="DT160" s="4">
        <f t="shared" si="183"/>
        <v>5200.33</v>
      </c>
      <c r="DU160" s="4" t="str">
        <f t="shared" si="184"/>
        <v/>
      </c>
      <c r="DV160" s="4">
        <f t="shared" si="185"/>
        <v>5181.21</v>
      </c>
      <c r="DX160">
        <f t="shared" si="119"/>
        <v>5200.45</v>
      </c>
      <c r="DY160">
        <f t="shared" si="120"/>
        <v>5181.21</v>
      </c>
      <c r="EA160" t="str">
        <f t="shared" si="186"/>
        <v>horiz_peak_line_3</v>
      </c>
      <c r="EB160" t="str">
        <f t="shared" si="187"/>
        <v>horiz_bottom_line_2</v>
      </c>
      <c r="ED160" t="str">
        <f t="shared" si="117"/>
        <v>peak_line_3</v>
      </c>
      <c r="EE160" t="str">
        <f t="shared" si="118"/>
        <v>bottom_line_2</v>
      </c>
    </row>
    <row r="161" spans="1:135" x14ac:dyDescent="0.55000000000000004">
      <c r="A161" s="24">
        <f>IF('Data Validation'!$K$2&lt;&gt;TRUE,"",'Data Validation'!A463)</f>
        <v>1772170500</v>
      </c>
      <c r="B161" s="24" t="str">
        <f>IF('Data Validation'!$K$2&lt;&gt;TRUE,"",'Data Validation'!C463)</f>
        <v>XAUUSD</v>
      </c>
      <c r="C161" s="24" t="str">
        <f>IF('Data Validation'!$K$2&lt;&gt;TRUE,"",'Data Validation'!E463)</f>
        <v>M5</v>
      </c>
      <c r="D161" s="24">
        <f>IF('Data Validation'!$K$2&lt;&gt;TRUE,"",'Data Validation'!G463)</f>
        <v>5194.54</v>
      </c>
      <c r="E161">
        <f>IF($C161&lt;&gt;"M5","",Trendlines!E463)</f>
        <v>5200.34</v>
      </c>
      <c r="F161">
        <f>IF($C161&lt;&gt;"M5","",Trendlines!F463)</f>
        <v>5189.8900000000003</v>
      </c>
      <c r="G161">
        <f>IF($C161&lt;&gt;"M5","",Trendlines!G463)</f>
        <v>5200.43</v>
      </c>
      <c r="H161">
        <f>IF($C161&lt;&gt;"M5","",Trendlines!H463)</f>
        <v>5181.66</v>
      </c>
      <c r="I161">
        <f>IF($C161&lt;&gt;"M5","",Trendlines!I463)</f>
        <v>5181.2299999999996</v>
      </c>
      <c r="J161">
        <f>IF($C161&lt;&gt;"M5","",Trendlines!J463)</f>
        <v>5168.99</v>
      </c>
      <c r="K161">
        <v>96</v>
      </c>
      <c r="L161" s="25">
        <f t="shared" si="122"/>
        <v>5.6249999999996208E-3</v>
      </c>
      <c r="M161" s="25">
        <f t="shared" si="123"/>
        <v>-2.6041666666666668E-2</v>
      </c>
      <c r="N161" s="25">
        <f t="shared" si="124"/>
        <v>-1.7604166666662497E-2</v>
      </c>
      <c r="O161" s="25">
        <f t="shared" si="125"/>
        <v>7.572916666666174E-2</v>
      </c>
      <c r="P161" s="25">
        <f t="shared" si="126"/>
        <v>2.2187499999991662E-2</v>
      </c>
      <c r="Q161" s="25">
        <f t="shared" si="127"/>
        <v>3.8749999999993179E-2</v>
      </c>
      <c r="S161">
        <f t="shared" si="128"/>
        <v>10.449999999999818</v>
      </c>
      <c r="T161">
        <f t="shared" si="129"/>
        <v>9.0000000000145519E-2</v>
      </c>
      <c r="U161">
        <f t="shared" si="130"/>
        <v>18.680000000000291</v>
      </c>
      <c r="V161">
        <f t="shared" si="131"/>
        <v>19.110000000000582</v>
      </c>
      <c r="W161">
        <f t="shared" si="132"/>
        <v>31.350000000000364</v>
      </c>
      <c r="X161">
        <f t="shared" si="133"/>
        <v>10.539999999999964</v>
      </c>
      <c r="Y161">
        <f t="shared" si="134"/>
        <v>8.2300000000004729</v>
      </c>
      <c r="Z161">
        <f t="shared" si="135"/>
        <v>8.660000000000764</v>
      </c>
      <c r="AA161">
        <f t="shared" si="136"/>
        <v>20.900000000000546</v>
      </c>
      <c r="AB161">
        <f t="shared" si="137"/>
        <v>18.770000000000437</v>
      </c>
      <c r="AC161">
        <f t="shared" si="138"/>
        <v>19.200000000000728</v>
      </c>
      <c r="AD161">
        <f t="shared" si="139"/>
        <v>31.440000000000509</v>
      </c>
      <c r="AE161">
        <f t="shared" si="140"/>
        <v>0.43000000000029104</v>
      </c>
      <c r="AF161">
        <f t="shared" si="141"/>
        <v>12.670000000000073</v>
      </c>
      <c r="AG161">
        <f t="shared" si="142"/>
        <v>12.239999999999782</v>
      </c>
      <c r="AI161">
        <f t="shared" si="188"/>
        <v>10.032970297029694</v>
      </c>
      <c r="AJ161">
        <f t="shared" si="188"/>
        <v>0.65049504950493064</v>
      </c>
      <c r="AK161">
        <f t="shared" si="188"/>
        <v>19.593366336633647</v>
      </c>
      <c r="AL161">
        <f t="shared" si="189"/>
        <v>19.325940594059396</v>
      </c>
      <c r="AM161">
        <f t="shared" si="189"/>
        <v>31.777623762376237</v>
      </c>
      <c r="AN161">
        <f t="shared" si="189"/>
        <v>10.426237623762368</v>
      </c>
      <c r="AO161">
        <f t="shared" si="189"/>
        <v>9.5603960396039547</v>
      </c>
      <c r="AP161">
        <f t="shared" si="189"/>
        <v>9.2929702970297043</v>
      </c>
      <c r="AQ161">
        <f t="shared" si="189"/>
        <v>21.744653465346545</v>
      </c>
      <c r="AR161">
        <f t="shared" si="189"/>
        <v>19.986633663366323</v>
      </c>
      <c r="AS161">
        <f t="shared" si="189"/>
        <v>19.719207920792073</v>
      </c>
      <c r="AT161">
        <f t="shared" si="189"/>
        <v>32.170891089108913</v>
      </c>
      <c r="AU161">
        <f t="shared" si="189"/>
        <v>1.3636633663366384</v>
      </c>
      <c r="AV161">
        <f t="shared" si="189"/>
        <v>12.184257425742588</v>
      </c>
      <c r="AW161">
        <f t="shared" si="189"/>
        <v>12.451683168316839</v>
      </c>
      <c r="AY161">
        <f t="shared" si="94"/>
        <v>5</v>
      </c>
      <c r="AZ161">
        <f t="shared" si="95"/>
        <v>1</v>
      </c>
      <c r="BA161">
        <f t="shared" si="96"/>
        <v>10</v>
      </c>
      <c r="BB161">
        <f t="shared" si="97"/>
        <v>9</v>
      </c>
      <c r="BC161">
        <f t="shared" si="98"/>
        <v>14</v>
      </c>
      <c r="BD161">
        <f t="shared" si="99"/>
        <v>6</v>
      </c>
      <c r="BE161">
        <f t="shared" si="100"/>
        <v>4</v>
      </c>
      <c r="BF161">
        <f t="shared" si="101"/>
        <v>3</v>
      </c>
      <c r="BG161">
        <f t="shared" si="102"/>
        <v>13</v>
      </c>
      <c r="BH161">
        <f t="shared" si="103"/>
        <v>12</v>
      </c>
      <c r="BI161">
        <f t="shared" si="104"/>
        <v>11</v>
      </c>
      <c r="BJ161">
        <f t="shared" si="105"/>
        <v>15</v>
      </c>
      <c r="BK161">
        <f t="shared" si="106"/>
        <v>2</v>
      </c>
      <c r="BL161">
        <f t="shared" si="107"/>
        <v>7</v>
      </c>
      <c r="BM161">
        <f t="shared" si="108"/>
        <v>8</v>
      </c>
      <c r="BO161" t="str">
        <f t="shared" si="143"/>
        <v/>
      </c>
      <c r="BP161" t="str">
        <f t="shared" si="144"/>
        <v/>
      </c>
      <c r="BQ161">
        <f t="shared" si="145"/>
        <v>5200.34</v>
      </c>
      <c r="BR161">
        <f t="shared" si="146"/>
        <v>5200.43</v>
      </c>
      <c r="BS161" t="str">
        <f t="shared" si="147"/>
        <v/>
      </c>
      <c r="BT161" t="str">
        <f t="shared" si="148"/>
        <v/>
      </c>
      <c r="BU161" t="str">
        <f t="shared" si="149"/>
        <v/>
      </c>
      <c r="BV161" t="str">
        <f t="shared" si="150"/>
        <v/>
      </c>
      <c r="BW161" t="str">
        <f t="shared" si="151"/>
        <v/>
      </c>
      <c r="BX161" t="str">
        <f t="shared" si="152"/>
        <v/>
      </c>
      <c r="BY161" t="str">
        <f t="shared" si="153"/>
        <v/>
      </c>
      <c r="BZ161" t="str">
        <f t="shared" si="154"/>
        <v/>
      </c>
      <c r="CA161" t="str">
        <f t="shared" si="155"/>
        <v/>
      </c>
      <c r="CB161" t="str">
        <f t="shared" si="156"/>
        <v/>
      </c>
      <c r="CC161" t="str">
        <f t="shared" si="157"/>
        <v/>
      </c>
      <c r="CD161" t="str">
        <f t="shared" si="158"/>
        <v/>
      </c>
      <c r="CE161" t="str">
        <f t="shared" si="159"/>
        <v/>
      </c>
      <c r="CF161" t="str">
        <f t="shared" si="160"/>
        <v/>
      </c>
      <c r="CG161" t="str">
        <f t="shared" si="161"/>
        <v/>
      </c>
      <c r="CH161" t="str">
        <f t="shared" si="162"/>
        <v/>
      </c>
      <c r="CI161" t="str">
        <f t="shared" si="163"/>
        <v/>
      </c>
      <c r="CJ161" t="str">
        <f t="shared" si="164"/>
        <v/>
      </c>
      <c r="CK161" t="str">
        <f t="shared" si="165"/>
        <v/>
      </c>
      <c r="CL161" t="str">
        <f t="shared" si="166"/>
        <v/>
      </c>
      <c r="CM161">
        <f t="shared" si="167"/>
        <v>5181.66</v>
      </c>
      <c r="CN161">
        <f t="shared" si="168"/>
        <v>5181.2299999999996</v>
      </c>
      <c r="CO161" t="str">
        <f t="shared" si="169"/>
        <v/>
      </c>
      <c r="CP161" t="str">
        <f t="shared" si="170"/>
        <v/>
      </c>
      <c r="CQ161" t="str">
        <f t="shared" si="171"/>
        <v/>
      </c>
      <c r="CR161" t="str">
        <f t="shared" si="172"/>
        <v/>
      </c>
      <c r="CT161">
        <f t="shared" si="109"/>
        <v>5200.43</v>
      </c>
      <c r="CU161">
        <f t="shared" si="110"/>
        <v>5200.34</v>
      </c>
      <c r="CV161">
        <f t="shared" si="111"/>
        <v>5181.66</v>
      </c>
      <c r="CW161">
        <f t="shared" si="112"/>
        <v>5181.2299999999996</v>
      </c>
      <c r="CY161">
        <f t="shared" si="173"/>
        <v>-1.7604166666662497E-2</v>
      </c>
      <c r="CZ161">
        <f t="shared" si="174"/>
        <v>5.6249999999996208E-3</v>
      </c>
      <c r="DA161">
        <f t="shared" si="175"/>
        <v>7.572916666666174E-2</v>
      </c>
      <c r="DB161">
        <f t="shared" si="176"/>
        <v>2.2187499999991662E-2</v>
      </c>
      <c r="DD161">
        <f t="shared" si="190"/>
        <v>-1.0085402759956923</v>
      </c>
      <c r="DE161">
        <f t="shared" si="191"/>
        <v>0.32228536068633229</v>
      </c>
      <c r="DF161">
        <f t="shared" si="192"/>
        <v>4.3306955472408033</v>
      </c>
      <c r="DG161">
        <f t="shared" si="193"/>
        <v>1.2710415636878429</v>
      </c>
      <c r="DI161">
        <f t="shared" si="177"/>
        <v>1.9653880416897951</v>
      </c>
      <c r="DK161">
        <f t="shared" si="113"/>
        <v>1.9653880416897951</v>
      </c>
      <c r="DL161">
        <f t="shared" si="114"/>
        <v>-1.9653880416897951</v>
      </c>
      <c r="DN161" s="4" t="str">
        <f t="shared" si="178"/>
        <v/>
      </c>
      <c r="DO161" s="4" t="str">
        <f t="shared" si="179"/>
        <v/>
      </c>
      <c r="DP161" s="4" t="str">
        <f t="shared" si="180"/>
        <v>Invalid Slope</v>
      </c>
      <c r="DQ161" s="4" t="str">
        <f t="shared" si="181"/>
        <v/>
      </c>
      <c r="DS161" s="4">
        <f t="shared" si="182"/>
        <v>5200.43</v>
      </c>
      <c r="DT161" s="4">
        <f t="shared" si="183"/>
        <v>5200.34</v>
      </c>
      <c r="DU161" s="4" t="str">
        <f t="shared" si="184"/>
        <v/>
      </c>
      <c r="DV161" s="4">
        <f t="shared" si="185"/>
        <v>5181.2299999999996</v>
      </c>
      <c r="DX161">
        <f t="shared" si="119"/>
        <v>5200.43</v>
      </c>
      <c r="DY161">
        <f t="shared" si="120"/>
        <v>5181.2299999999996</v>
      </c>
      <c r="EA161" t="str">
        <f t="shared" si="186"/>
        <v>horiz_peak_line_3</v>
      </c>
      <c r="EB161" t="str">
        <f t="shared" si="187"/>
        <v>horiz_bottom_line_2</v>
      </c>
      <c r="ED161" t="str">
        <f t="shared" si="117"/>
        <v>peak_line_3</v>
      </c>
      <c r="EE161" t="str">
        <f t="shared" si="118"/>
        <v>bottom_line_2</v>
      </c>
    </row>
    <row r="162" spans="1:135" x14ac:dyDescent="0.55000000000000004">
      <c r="A162" s="24">
        <f>IF('Data Validation'!$K$2&lt;&gt;TRUE,"",'Data Validation'!A464)</f>
        <v>1772170800</v>
      </c>
      <c r="B162" s="24" t="str">
        <f>IF('Data Validation'!$K$2&lt;&gt;TRUE,"",'Data Validation'!C464)</f>
        <v>XAUUSD</v>
      </c>
      <c r="C162" s="24" t="str">
        <f>IF('Data Validation'!$K$2&lt;&gt;TRUE,"",'Data Validation'!E464)</f>
        <v>M5</v>
      </c>
      <c r="D162" s="24">
        <f>IF('Data Validation'!$K$2&lt;&gt;TRUE,"",'Data Validation'!G464)</f>
        <v>5191.87</v>
      </c>
      <c r="E162">
        <f>IF($C162&lt;&gt;"M5","",Trendlines!E464)</f>
        <v>5200.34</v>
      </c>
      <c r="F162">
        <f>IF($C162&lt;&gt;"M5","",Trendlines!F464)</f>
        <v>5189.87</v>
      </c>
      <c r="G162">
        <f>IF($C162&lt;&gt;"M5","",Trendlines!G464)</f>
        <v>5200.41</v>
      </c>
      <c r="H162">
        <f>IF($C162&lt;&gt;"M5","",Trendlines!H464)</f>
        <v>5181.7299999999996</v>
      </c>
      <c r="I162">
        <f>IF($C162&lt;&gt;"M5","",Trendlines!I464)</f>
        <v>5181.25</v>
      </c>
      <c r="J162">
        <f>IF($C162&lt;&gt;"M5","",Trendlines!J464)</f>
        <v>5169.03</v>
      </c>
      <c r="K162">
        <v>96</v>
      </c>
      <c r="L162" s="25">
        <f t="shared" ref="L162:L193" si="194">(E162-E66)/$K162</f>
        <v>5.5208333333306809E-3</v>
      </c>
      <c r="M162" s="25">
        <f t="shared" ref="M162:M193" si="195">(F162-F66)/$K162</f>
        <v>-2.5937499999997726E-2</v>
      </c>
      <c r="N162" s="25">
        <f t="shared" ref="N162:N193" si="196">(G162-G66)/$K162</f>
        <v>-1.7604166666671972E-2</v>
      </c>
      <c r="O162" s="25">
        <f t="shared" ref="O162:O193" si="197">(H162-H66)/$K162</f>
        <v>7.5624999999992795E-2</v>
      </c>
      <c r="P162" s="25">
        <f t="shared" ref="P162:P193" si="198">(I162-I66)/$K162</f>
        <v>2.2187500000001137E-2</v>
      </c>
      <c r="Q162" s="25">
        <f t="shared" ref="Q162:Q193" si="199">(J162-J66)/$K162</f>
        <v>3.8749999999993179E-2</v>
      </c>
      <c r="S162">
        <f t="shared" ref="S162:S198" si="200">ABS($E162-F162)</f>
        <v>10.470000000000255</v>
      </c>
      <c r="T162">
        <f t="shared" ref="T162:T198" si="201">ABS($E162-G162)</f>
        <v>6.9999999999708962E-2</v>
      </c>
      <c r="U162">
        <f t="shared" ref="U162:U198" si="202">ABS($E162-H162)</f>
        <v>18.610000000000582</v>
      </c>
      <c r="V162">
        <f t="shared" ref="V162:V198" si="203">ABS($E162-I162)</f>
        <v>19.090000000000146</v>
      </c>
      <c r="W162">
        <f t="shared" ref="W162:W198" si="204">ABS($E162-J162)</f>
        <v>31.3100000000004</v>
      </c>
      <c r="X162">
        <f t="shared" ref="X162:X198" si="205">ABS($F162-G162)</f>
        <v>10.539999999999964</v>
      </c>
      <c r="Y162">
        <f t="shared" ref="Y162:Y198" si="206">ABS($F162-H162)</f>
        <v>8.1400000000003274</v>
      </c>
      <c r="Z162">
        <f t="shared" ref="Z162:Z198" si="207">ABS($F162-I162)</f>
        <v>8.6199999999998909</v>
      </c>
      <c r="AA162">
        <f t="shared" ref="AA162:AA198" si="208">ABS($F162-J162)</f>
        <v>20.840000000000146</v>
      </c>
      <c r="AB162">
        <f t="shared" ref="AB162:AB198" si="209">ABS($G162-H162)</f>
        <v>18.680000000000291</v>
      </c>
      <c r="AC162">
        <f t="shared" ref="AC162:AC198" si="210">ABS($G162-I162)</f>
        <v>19.159999999999854</v>
      </c>
      <c r="AD162">
        <f t="shared" ref="AD162:AD198" si="211">ABS($G162-J162)</f>
        <v>31.380000000000109</v>
      </c>
      <c r="AE162">
        <f t="shared" ref="AE162:AE198" si="212">ABS($H162-I162)</f>
        <v>0.47999999999956344</v>
      </c>
      <c r="AF162">
        <f t="shared" ref="AF162:AF198" si="213">ABS($H162-J162)</f>
        <v>12.699999999999818</v>
      </c>
      <c r="AG162">
        <f t="shared" ref="AG162:AG198" si="214">ABS(I162-J162)</f>
        <v>12.220000000000255</v>
      </c>
      <c r="AI162">
        <f t="shared" si="188"/>
        <v>10.032970297029694</v>
      </c>
      <c r="AJ162">
        <f t="shared" si="188"/>
        <v>0.65049504950493064</v>
      </c>
      <c r="AK162">
        <f t="shared" si="188"/>
        <v>19.593366336633647</v>
      </c>
      <c r="AL162">
        <f t="shared" si="189"/>
        <v>19.325940594059396</v>
      </c>
      <c r="AM162">
        <f t="shared" si="189"/>
        <v>31.777623762376237</v>
      </c>
      <c r="AN162">
        <f t="shared" si="189"/>
        <v>10.426237623762368</v>
      </c>
      <c r="AO162">
        <f t="shared" si="189"/>
        <v>9.5603960396039547</v>
      </c>
      <c r="AP162">
        <f t="shared" si="189"/>
        <v>9.2929702970297043</v>
      </c>
      <c r="AQ162">
        <f t="shared" si="189"/>
        <v>21.744653465346545</v>
      </c>
      <c r="AR162">
        <f t="shared" si="189"/>
        <v>19.986633663366323</v>
      </c>
      <c r="AS162">
        <f t="shared" si="189"/>
        <v>19.719207920792073</v>
      </c>
      <c r="AT162">
        <f t="shared" si="189"/>
        <v>32.170891089108913</v>
      </c>
      <c r="AU162">
        <f t="shared" si="189"/>
        <v>1.3636633663366384</v>
      </c>
      <c r="AV162">
        <f t="shared" si="189"/>
        <v>12.184257425742588</v>
      </c>
      <c r="AW162">
        <f t="shared" si="189"/>
        <v>12.451683168316839</v>
      </c>
      <c r="AY162">
        <f t="shared" si="94"/>
        <v>5</v>
      </c>
      <c r="AZ162">
        <f t="shared" si="95"/>
        <v>1</v>
      </c>
      <c r="BA162">
        <f t="shared" si="96"/>
        <v>10</v>
      </c>
      <c r="BB162">
        <f t="shared" si="97"/>
        <v>9</v>
      </c>
      <c r="BC162">
        <f t="shared" si="98"/>
        <v>14</v>
      </c>
      <c r="BD162">
        <f t="shared" si="99"/>
        <v>6</v>
      </c>
      <c r="BE162">
        <f t="shared" si="100"/>
        <v>4</v>
      </c>
      <c r="BF162">
        <f t="shared" si="101"/>
        <v>3</v>
      </c>
      <c r="BG162">
        <f t="shared" si="102"/>
        <v>13</v>
      </c>
      <c r="BH162">
        <f t="shared" si="103"/>
        <v>12</v>
      </c>
      <c r="BI162">
        <f t="shared" si="104"/>
        <v>11</v>
      </c>
      <c r="BJ162">
        <f t="shared" si="105"/>
        <v>15</v>
      </c>
      <c r="BK162">
        <f t="shared" si="106"/>
        <v>2</v>
      </c>
      <c r="BL162">
        <f t="shared" si="107"/>
        <v>7</v>
      </c>
      <c r="BM162">
        <f t="shared" si="108"/>
        <v>8</v>
      </c>
      <c r="BO162" t="str">
        <f t="shared" ref="BO162:BO198" si="215">IF(OR(AY162=1,AY162=2),E162,"")</f>
        <v/>
      </c>
      <c r="BP162" t="str">
        <f t="shared" ref="BP162:BP198" si="216">IF(OR(AY162=1,AY162=2),F162,"")</f>
        <v/>
      </c>
      <c r="BQ162">
        <f t="shared" ref="BQ162:BQ198" si="217">IF(OR(AZ162=1,AZ162=2),E162,"")</f>
        <v>5200.34</v>
      </c>
      <c r="BR162">
        <f t="shared" ref="BR162:BR198" si="218">IF(OR(AZ162=1,AZ162=2),G162,"")</f>
        <v>5200.41</v>
      </c>
      <c r="BS162" t="str">
        <f t="shared" ref="BS162:BS198" si="219">IF(OR(BA162=1,BA162=2),E162,"")</f>
        <v/>
      </c>
      <c r="BT162" t="str">
        <f t="shared" ref="BT162:BT198" si="220">IF(OR(BA162=1,BA162=2),H162,"")</f>
        <v/>
      </c>
      <c r="BU162" t="str">
        <f t="shared" ref="BU162:BU198" si="221">IF(OR(BB162=1,BB162=2,),E162,"")</f>
        <v/>
      </c>
      <c r="BV162" t="str">
        <f t="shared" ref="BV162:BV198" si="222">IF(OR(BB162=1,BB162=2,),I162,"")</f>
        <v/>
      </c>
      <c r="BW162" t="str">
        <f t="shared" ref="BW162:BW198" si="223">IF(OR(BC162=1,BC162=2),E162,"")</f>
        <v/>
      </c>
      <c r="BX162" t="str">
        <f t="shared" ref="BX162:BX198" si="224">IF(OR(BC162=1,BC162=2),J162,"")</f>
        <v/>
      </c>
      <c r="BY162" t="str">
        <f t="shared" ref="BY162:BY198" si="225">IF(OR(BD162=1,BD162=2),F162,"")</f>
        <v/>
      </c>
      <c r="BZ162" t="str">
        <f t="shared" ref="BZ162:BZ198" si="226">IF(OR(BD162=1,BD162=2),G162,"")</f>
        <v/>
      </c>
      <c r="CA162" t="str">
        <f t="shared" ref="CA162:CA198" si="227">IF(OR(BE162=1,BE162=2),F162,"")</f>
        <v/>
      </c>
      <c r="CB162" t="str">
        <f t="shared" ref="CB162:CB198" si="228">IF(OR(BE162=1,BE162=2),H162,"")</f>
        <v/>
      </c>
      <c r="CC162" t="str">
        <f t="shared" ref="CC162:CC198" si="229">IF(OR(BF162=1,BF162=2),F162,"")</f>
        <v/>
      </c>
      <c r="CD162" t="str">
        <f t="shared" ref="CD162:CD198" si="230">IF(OR(BF162=1,BF162=2),I162,"")</f>
        <v/>
      </c>
      <c r="CE162" t="str">
        <f t="shared" ref="CE162:CE198" si="231">IF(OR(BG162=1,BG162=2),F162,"")</f>
        <v/>
      </c>
      <c r="CF162" t="str">
        <f t="shared" ref="CF162:CF198" si="232">IF(OR(BG162=1,BG162=2),J162,"")</f>
        <v/>
      </c>
      <c r="CG162" t="str">
        <f t="shared" ref="CG162:CG198" si="233">IF(OR(BH162=1,BH162=2),G162,"")</f>
        <v/>
      </c>
      <c r="CH162" t="str">
        <f t="shared" ref="CH162:CH198" si="234">IF(OR(BH162=1,BH162=2),H162,"")</f>
        <v/>
      </c>
      <c r="CI162" t="str">
        <f t="shared" ref="CI162:CI198" si="235">IF(OR(BI162=1,BI162=2),G162,"")</f>
        <v/>
      </c>
      <c r="CJ162" t="str">
        <f t="shared" ref="CJ162:CJ198" si="236">IF(OR(BI162=1,BI162=2),I162,"")</f>
        <v/>
      </c>
      <c r="CK162" t="str">
        <f t="shared" ref="CK162:CK198" si="237">IF(OR(BJ162=1,BJ162=2),G162,"")</f>
        <v/>
      </c>
      <c r="CL162" t="str">
        <f t="shared" ref="CL162:CL198" si="238">IF(OR(BJ162=1,BJ162=2),J162,"")</f>
        <v/>
      </c>
      <c r="CM162">
        <f t="shared" ref="CM162:CM198" si="239">IF(OR(BK162=1,BK162=2),H162,"")</f>
        <v>5181.7299999999996</v>
      </c>
      <c r="CN162">
        <f t="shared" ref="CN162:CN198" si="240">IF(OR(BK162=1,BK162=2),I162,"")</f>
        <v>5181.25</v>
      </c>
      <c r="CO162" t="str">
        <f t="shared" ref="CO162:CO198" si="241">IF(OR(BL162=1,BL162=2),H162,"")</f>
        <v/>
      </c>
      <c r="CP162" t="str">
        <f t="shared" ref="CP162:CP198" si="242">IF(OR(BL162=1,BL162=2),J162,"")</f>
        <v/>
      </c>
      <c r="CQ162" t="str">
        <f t="shared" ref="CQ162:CQ198" si="243">IF(OR(BM162=1,BM162=2),I162,"")</f>
        <v/>
      </c>
      <c r="CR162" t="str">
        <f t="shared" ref="CR162:CR198" si="244">IF(OR(BM162=1,BM162=2),J162,"")</f>
        <v/>
      </c>
      <c r="CT162">
        <f t="shared" si="109"/>
        <v>5200.41</v>
      </c>
      <c r="CU162">
        <f t="shared" si="110"/>
        <v>5200.34</v>
      </c>
      <c r="CV162">
        <f t="shared" si="111"/>
        <v>5181.7299999999996</v>
      </c>
      <c r="CW162">
        <f t="shared" si="112"/>
        <v>5181.25</v>
      </c>
      <c r="CY162">
        <f t="shared" ref="CY162:CY198" si="245">IFERROR(INDEX($L162:$Q162,MATCH(CT162,$E162:$J162,0)),"")</f>
        <v>-1.7604166666671972E-2</v>
      </c>
      <c r="CZ162">
        <f t="shared" ref="CZ162:CZ198" si="246">IFERROR(INDEX($L162:$Q162,MATCH(CU162,$E162:$J162,0)),"")</f>
        <v>5.5208333333306809E-3</v>
      </c>
      <c r="DA162">
        <f t="shared" ref="DA162:DA198" si="247">IFERROR(INDEX($L162:$Q162,MATCH(CV162,$E162:$J162,0)),"")</f>
        <v>7.5624999999992795E-2</v>
      </c>
      <c r="DB162">
        <f t="shared" ref="DB162:DB198" si="248">IFERROR(INDEX($L162:$Q162,MATCH(CW162,$E162:$J162,0)),"")</f>
        <v>2.2187500000001137E-2</v>
      </c>
      <c r="DD162">
        <f t="shared" si="190"/>
        <v>-1.0085402759962352</v>
      </c>
      <c r="DE162">
        <f t="shared" si="191"/>
        <v>0.31631723568009845</v>
      </c>
      <c r="DF162">
        <f t="shared" si="192"/>
        <v>4.3247612228798609</v>
      </c>
      <c r="DG162">
        <f t="shared" si="193"/>
        <v>1.2710415636883856</v>
      </c>
      <c r="DI162">
        <f t="shared" ref="DI162:DI198" si="249">_xlfn.STDEV.P(DD162:DG162)</f>
        <v>1.9637364125233374</v>
      </c>
      <c r="DK162">
        <f t="shared" si="113"/>
        <v>1.9637364125233374</v>
      </c>
      <c r="DL162">
        <f t="shared" si="114"/>
        <v>-1.9637364125233374</v>
      </c>
      <c r="DN162" s="4" t="str">
        <f t="shared" ref="DN162:DN198" si="250">IF(OR(DD162&lt;$DL162,DD162&gt;$DK162),"Invalid Slope","")</f>
        <v/>
      </c>
      <c r="DO162" s="4" t="str">
        <f t="shared" ref="DO162:DO198" si="251">IF(OR(DE162&lt;$DL162,DE162&gt;$DK162),"Invalid Slope","")</f>
        <v/>
      </c>
      <c r="DP162" s="4" t="str">
        <f t="shared" ref="DP162:DP198" si="252">IF(OR(DF162&lt;$DL162,DF162&gt;$DK162),"Invalid Slope","")</f>
        <v>Invalid Slope</v>
      </c>
      <c r="DQ162" s="4" t="str">
        <f t="shared" ref="DQ162:DQ198" si="253">IF(OR(DG162&lt;$DL162,DG162&gt;$DK162),"Invalid Slope","")</f>
        <v/>
      </c>
      <c r="DS162" s="4">
        <f t="shared" ref="DS162:DS198" si="254">IF(DN162="",CT162,"")</f>
        <v>5200.41</v>
      </c>
      <c r="DT162" s="4">
        <f t="shared" ref="DT162:DT198" si="255">IF(DO162="",CU162,"")</f>
        <v>5200.34</v>
      </c>
      <c r="DU162" s="4" t="str">
        <f t="shared" ref="DU162:DU198" si="256">IF(DP162="",CV162,"")</f>
        <v/>
      </c>
      <c r="DV162" s="4">
        <f t="shared" ref="DV162:DV198" si="257">IF(DQ162="",CW162,"")</f>
        <v>5181.25</v>
      </c>
      <c r="DX162">
        <f t="shared" si="119"/>
        <v>5200.41</v>
      </c>
      <c r="DY162">
        <f t="shared" si="120"/>
        <v>5181.25</v>
      </c>
      <c r="EA162" t="str">
        <f t="shared" ref="EA162:EA198" si="258">IF(DX162=E162,$E$1,IF(DX162=F162,$F$1,IF(DX162=G162,$G$1,IF(DX162=H162,$H$1,IF(DX162=I162,$I$1,IF(DX162=J162,$J$1,""))))))</f>
        <v>horiz_peak_line_3</v>
      </c>
      <c r="EB162" t="str">
        <f t="shared" ref="EB162:EB198" si="259">IF(DY162=E162,$E$1,IF(DY162=F162,$F$1,IF(DY162=G162,$G$1,IF(DY162=H162,$H$1,IF(DY162=I162,$I$1,IF(DY162=J162,$J$1,""))))))</f>
        <v>horiz_bottom_line_2</v>
      </c>
      <c r="ED162" t="str">
        <f t="shared" si="117"/>
        <v>peak_line_3</v>
      </c>
      <c r="EE162" t="str">
        <f t="shared" si="118"/>
        <v>bottom_line_2</v>
      </c>
    </row>
    <row r="163" spans="1:135" x14ac:dyDescent="0.55000000000000004">
      <c r="A163" s="24">
        <f>IF('Data Validation'!$K$2&lt;&gt;TRUE,"",'Data Validation'!A465)</f>
        <v>1772171100</v>
      </c>
      <c r="B163" s="24" t="str">
        <f>IF('Data Validation'!$K$2&lt;&gt;TRUE,"",'Data Validation'!C465)</f>
        <v>XAUUSD</v>
      </c>
      <c r="C163" s="24" t="str">
        <f>IF('Data Validation'!$K$2&lt;&gt;TRUE,"",'Data Validation'!E465)</f>
        <v>M5</v>
      </c>
      <c r="D163" s="24">
        <f>IF('Data Validation'!$K$2&lt;&gt;TRUE,"",'Data Validation'!G465)</f>
        <v>5191.26</v>
      </c>
      <c r="E163">
        <f>IF($C163&lt;&gt;"M5","",Trendlines!E465)</f>
        <v>5200.3500000000004</v>
      </c>
      <c r="F163">
        <f>IF($C163&lt;&gt;"M5","",Trendlines!F465)</f>
        <v>5189.84</v>
      </c>
      <c r="G163">
        <f>IF($C163&lt;&gt;"M5","",Trendlines!G465)</f>
        <v>5200.3999999999996</v>
      </c>
      <c r="H163">
        <f>IF($C163&lt;&gt;"M5","",Trendlines!H465)</f>
        <v>5181.8100000000004</v>
      </c>
      <c r="I163">
        <f>IF($C163&lt;&gt;"M5","",Trendlines!I465)</f>
        <v>5181.2700000000004</v>
      </c>
      <c r="J163">
        <f>IF($C163&lt;&gt;"M5","",Trendlines!J465)</f>
        <v>5169.07</v>
      </c>
      <c r="K163">
        <v>96</v>
      </c>
      <c r="L163" s="25">
        <f t="shared" si="194"/>
        <v>5.6249999999996208E-3</v>
      </c>
      <c r="M163" s="25">
        <f t="shared" si="195"/>
        <v>-2.6041666666666668E-2</v>
      </c>
      <c r="N163" s="25">
        <f t="shared" si="196"/>
        <v>-1.750000000000303E-2</v>
      </c>
      <c r="O163" s="25">
        <f t="shared" si="197"/>
        <v>7.5729166666671219E-2</v>
      </c>
      <c r="P163" s="25">
        <f t="shared" si="198"/>
        <v>2.208333333334167E-2</v>
      </c>
      <c r="Q163" s="25">
        <f t="shared" si="199"/>
        <v>3.8749999999993179E-2</v>
      </c>
      <c r="S163">
        <f t="shared" si="200"/>
        <v>10.510000000000218</v>
      </c>
      <c r="T163">
        <f t="shared" si="201"/>
        <v>4.9999999999272404E-2</v>
      </c>
      <c r="U163">
        <f t="shared" si="202"/>
        <v>18.539999999999964</v>
      </c>
      <c r="V163">
        <f t="shared" si="203"/>
        <v>19.079999999999927</v>
      </c>
      <c r="W163">
        <f t="shared" si="204"/>
        <v>31.280000000000655</v>
      </c>
      <c r="X163">
        <f t="shared" si="205"/>
        <v>10.559999999999491</v>
      </c>
      <c r="Y163">
        <f t="shared" si="206"/>
        <v>8.0299999999997453</v>
      </c>
      <c r="Z163">
        <f t="shared" si="207"/>
        <v>8.569999999999709</v>
      </c>
      <c r="AA163">
        <f t="shared" si="208"/>
        <v>20.770000000000437</v>
      </c>
      <c r="AB163">
        <f t="shared" si="209"/>
        <v>18.589999999999236</v>
      </c>
      <c r="AC163">
        <f t="shared" si="210"/>
        <v>19.1299999999992</v>
      </c>
      <c r="AD163">
        <f t="shared" si="211"/>
        <v>31.329999999999927</v>
      </c>
      <c r="AE163">
        <f t="shared" si="212"/>
        <v>0.53999999999996362</v>
      </c>
      <c r="AF163">
        <f t="shared" si="213"/>
        <v>12.740000000000691</v>
      </c>
      <c r="AG163">
        <f t="shared" si="214"/>
        <v>12.200000000000728</v>
      </c>
      <c r="AI163">
        <f t="shared" si="188"/>
        <v>10.032970297029694</v>
      </c>
      <c r="AJ163">
        <f t="shared" si="188"/>
        <v>0.65049504950493064</v>
      </c>
      <c r="AK163">
        <f t="shared" si="188"/>
        <v>19.593366336633647</v>
      </c>
      <c r="AL163">
        <f t="shared" si="189"/>
        <v>19.325940594059396</v>
      </c>
      <c r="AM163">
        <f t="shared" si="189"/>
        <v>31.777623762376237</v>
      </c>
      <c r="AN163">
        <f t="shared" si="189"/>
        <v>10.426237623762368</v>
      </c>
      <c r="AO163">
        <f t="shared" si="189"/>
        <v>9.5603960396039547</v>
      </c>
      <c r="AP163">
        <f t="shared" si="189"/>
        <v>9.2929702970297043</v>
      </c>
      <c r="AQ163">
        <f t="shared" si="189"/>
        <v>21.744653465346545</v>
      </c>
      <c r="AR163">
        <f t="shared" si="189"/>
        <v>19.986633663366323</v>
      </c>
      <c r="AS163">
        <f t="shared" si="189"/>
        <v>19.719207920792073</v>
      </c>
      <c r="AT163">
        <f t="shared" si="189"/>
        <v>32.170891089108913</v>
      </c>
      <c r="AU163">
        <f t="shared" si="189"/>
        <v>1.3636633663366384</v>
      </c>
      <c r="AV163">
        <f t="shared" si="189"/>
        <v>12.184257425742588</v>
      </c>
      <c r="AW163">
        <f t="shared" si="189"/>
        <v>12.451683168316839</v>
      </c>
      <c r="AY163">
        <f t="shared" ref="AY163:AY198" si="260">_xlfn.RANK.EQ(AI163,$AI163:$AW163,1)</f>
        <v>5</v>
      </c>
      <c r="AZ163">
        <f t="shared" ref="AZ163:AZ198" si="261">_xlfn.RANK.EQ(AJ163,$AI163:$AW163,1)</f>
        <v>1</v>
      </c>
      <c r="BA163">
        <f t="shared" ref="BA163:BA198" si="262">_xlfn.RANK.EQ(AK163,$AI163:$AW163,1)</f>
        <v>10</v>
      </c>
      <c r="BB163">
        <f t="shared" ref="BB163:BB198" si="263">_xlfn.RANK.EQ(AL163,$AI163:$AW163,1)</f>
        <v>9</v>
      </c>
      <c r="BC163">
        <f t="shared" ref="BC163:BC198" si="264">_xlfn.RANK.EQ(AM163,$AI163:$AW163,1)</f>
        <v>14</v>
      </c>
      <c r="BD163">
        <f t="shared" ref="BD163:BD198" si="265">_xlfn.RANK.EQ(AN163,$AI163:$AW163,1)</f>
        <v>6</v>
      </c>
      <c r="BE163">
        <f t="shared" ref="BE163:BE198" si="266">_xlfn.RANK.EQ(AO163,$AI163:$AW163,1)</f>
        <v>4</v>
      </c>
      <c r="BF163">
        <f t="shared" ref="BF163:BF198" si="267">_xlfn.RANK.EQ(AP163,$AI163:$AW163,1)</f>
        <v>3</v>
      </c>
      <c r="BG163">
        <f t="shared" ref="BG163:BG198" si="268">_xlfn.RANK.EQ(AQ163,$AI163:$AW163,1)</f>
        <v>13</v>
      </c>
      <c r="BH163">
        <f t="shared" ref="BH163:BH198" si="269">_xlfn.RANK.EQ(AR163,$AI163:$AW163,1)</f>
        <v>12</v>
      </c>
      <c r="BI163">
        <f t="shared" ref="BI163:BI198" si="270">_xlfn.RANK.EQ(AS163,$AI163:$AW163,1)</f>
        <v>11</v>
      </c>
      <c r="BJ163">
        <f t="shared" ref="BJ163:BJ198" si="271">_xlfn.RANK.EQ(AT163,$AI163:$AW163,1)</f>
        <v>15</v>
      </c>
      <c r="BK163">
        <f t="shared" ref="BK163:BK198" si="272">_xlfn.RANK.EQ(AU163,$AI163:$AW163,1)</f>
        <v>2</v>
      </c>
      <c r="BL163">
        <f t="shared" ref="BL163:BL198" si="273">_xlfn.RANK.EQ(AV163,$AI163:$AW163,1)</f>
        <v>7</v>
      </c>
      <c r="BM163">
        <f t="shared" ref="BM163:BM198" si="274">_xlfn.RANK.EQ(AW163,$AI163:$AW163,1)</f>
        <v>8</v>
      </c>
      <c r="BO163" t="str">
        <f t="shared" si="215"/>
        <v/>
      </c>
      <c r="BP163" t="str">
        <f t="shared" si="216"/>
        <v/>
      </c>
      <c r="BQ163">
        <f t="shared" si="217"/>
        <v>5200.3500000000004</v>
      </c>
      <c r="BR163">
        <f t="shared" si="218"/>
        <v>5200.3999999999996</v>
      </c>
      <c r="BS163" t="str">
        <f t="shared" si="219"/>
        <v/>
      </c>
      <c r="BT163" t="str">
        <f t="shared" si="220"/>
        <v/>
      </c>
      <c r="BU163" t="str">
        <f t="shared" si="221"/>
        <v/>
      </c>
      <c r="BV163" t="str">
        <f t="shared" si="222"/>
        <v/>
      </c>
      <c r="BW163" t="str">
        <f t="shared" si="223"/>
        <v/>
      </c>
      <c r="BX163" t="str">
        <f t="shared" si="224"/>
        <v/>
      </c>
      <c r="BY163" t="str">
        <f t="shared" si="225"/>
        <v/>
      </c>
      <c r="BZ163" t="str">
        <f t="shared" si="226"/>
        <v/>
      </c>
      <c r="CA163" t="str">
        <f t="shared" si="227"/>
        <v/>
      </c>
      <c r="CB163" t="str">
        <f t="shared" si="228"/>
        <v/>
      </c>
      <c r="CC163" t="str">
        <f t="shared" si="229"/>
        <v/>
      </c>
      <c r="CD163" t="str">
        <f t="shared" si="230"/>
        <v/>
      </c>
      <c r="CE163" t="str">
        <f t="shared" si="231"/>
        <v/>
      </c>
      <c r="CF163" t="str">
        <f t="shared" si="232"/>
        <v/>
      </c>
      <c r="CG163" t="str">
        <f t="shared" si="233"/>
        <v/>
      </c>
      <c r="CH163" t="str">
        <f t="shared" si="234"/>
        <v/>
      </c>
      <c r="CI163" t="str">
        <f t="shared" si="235"/>
        <v/>
      </c>
      <c r="CJ163" t="str">
        <f t="shared" si="236"/>
        <v/>
      </c>
      <c r="CK163" t="str">
        <f t="shared" si="237"/>
        <v/>
      </c>
      <c r="CL163" t="str">
        <f t="shared" si="238"/>
        <v/>
      </c>
      <c r="CM163">
        <f t="shared" si="239"/>
        <v>5181.8100000000004</v>
      </c>
      <c r="CN163">
        <f t="shared" si="240"/>
        <v>5181.2700000000004</v>
      </c>
      <c r="CO163" t="str">
        <f t="shared" si="241"/>
        <v/>
      </c>
      <c r="CP163" t="str">
        <f t="shared" si="242"/>
        <v/>
      </c>
      <c r="CQ163" t="str">
        <f t="shared" si="243"/>
        <v/>
      </c>
      <c r="CR163" t="str">
        <f t="shared" si="244"/>
        <v/>
      </c>
      <c r="CT163">
        <f t="shared" ref="CT163:CT198" si="275">LARGE(BO163:CR163,1)</f>
        <v>5200.3999999999996</v>
      </c>
      <c r="CU163">
        <f t="shared" ref="CU163:CU198" si="276">LARGE(BO163:CR163,2)</f>
        <v>5200.3500000000004</v>
      </c>
      <c r="CV163">
        <f t="shared" ref="CV163:CV198" si="277">LARGE(BO163:CR163,3)</f>
        <v>5181.8100000000004</v>
      </c>
      <c r="CW163">
        <f t="shared" ref="CW163:CW198" si="278">LARGE(BO163:CR163,4)</f>
        <v>5181.2700000000004</v>
      </c>
      <c r="CY163">
        <f t="shared" si="245"/>
        <v>-1.750000000000303E-2</v>
      </c>
      <c r="CZ163">
        <f t="shared" si="246"/>
        <v>5.6249999999996208E-3</v>
      </c>
      <c r="DA163">
        <f t="shared" si="247"/>
        <v>7.5729166666671219E-2</v>
      </c>
      <c r="DB163">
        <f t="shared" si="248"/>
        <v>2.208333333334167E-2</v>
      </c>
      <c r="DD163">
        <f t="shared" si="190"/>
        <v>-1.0025738037602361</v>
      </c>
      <c r="DE163">
        <f t="shared" si="191"/>
        <v>0.32228536068633229</v>
      </c>
      <c r="DF163">
        <f t="shared" si="192"/>
        <v>4.3306955472413433</v>
      </c>
      <c r="DG163">
        <f t="shared" si="193"/>
        <v>1.2650761762289242</v>
      </c>
      <c r="DI163">
        <f t="shared" si="249"/>
        <v>1.9636617434204988</v>
      </c>
      <c r="DK163">
        <f t="shared" ref="DK163:DK198" si="279">ABS(DI163)</f>
        <v>1.9636617434204988</v>
      </c>
      <c r="DL163">
        <f t="shared" ref="DL163:DL198" si="280">DK163*-1</f>
        <v>-1.9636617434204988</v>
      </c>
      <c r="DN163" s="4" t="str">
        <f t="shared" si="250"/>
        <v/>
      </c>
      <c r="DO163" s="4" t="str">
        <f t="shared" si="251"/>
        <v/>
      </c>
      <c r="DP163" s="4" t="str">
        <f t="shared" si="252"/>
        <v>Invalid Slope</v>
      </c>
      <c r="DQ163" s="4" t="str">
        <f t="shared" si="253"/>
        <v/>
      </c>
      <c r="DS163" s="4">
        <f t="shared" si="254"/>
        <v>5200.3999999999996</v>
      </c>
      <c r="DT163" s="4">
        <f t="shared" si="255"/>
        <v>5200.3500000000004</v>
      </c>
      <c r="DU163" s="4" t="str">
        <f t="shared" si="256"/>
        <v/>
      </c>
      <c r="DV163" s="4">
        <f t="shared" si="257"/>
        <v>5181.2700000000004</v>
      </c>
      <c r="DX163">
        <f t="shared" si="119"/>
        <v>5200.3999999999996</v>
      </c>
      <c r="DY163">
        <f t="shared" si="120"/>
        <v>5181.2700000000004</v>
      </c>
      <c r="EA163" t="str">
        <f t="shared" si="258"/>
        <v>horiz_peak_line_3</v>
      </c>
      <c r="EB163" t="str">
        <f t="shared" si="259"/>
        <v>horiz_bottom_line_2</v>
      </c>
      <c r="ED163" t="str">
        <f t="shared" ref="ED163:ED198" si="281">IF(EA163="horiz_peak_line_1","peak_line_1",IF(EA163="horiz_peak_line_2","peak_line_2",IF(EA163="horiz_peak_line_3","peak_line_3",IF(EA163="horiz_bottom_line_1","bottom_line_1",IF(EA163="horiz_bottom_line_2","bottom_line_2",IF(EA163="horiz_bottom_line_3","bottom_line_3",""))))))</f>
        <v>peak_line_3</v>
      </c>
      <c r="EE163" t="str">
        <f t="shared" ref="EE163:EE198" si="282">IF(EB163="horiz_peak_line_1","peak_line_1",IF(EB163="horiz_peak_line_2","peak_line_2",IF(EB163="horiz_peak_line_3","peak_line_3",IF(EB163="horiz_bottom_line_1","bottom_line_1",IF(EB163="horiz_bottom_line_2","bottom_line_2",IF(EB163="horiz_bottom_line_3","bottom_line_3",""))))))</f>
        <v>bottom_line_2</v>
      </c>
    </row>
    <row r="164" spans="1:135" x14ac:dyDescent="0.55000000000000004">
      <c r="A164" s="24">
        <f>IF('Data Validation'!$K$2&lt;&gt;TRUE,"",'Data Validation'!A466)</f>
        <v>1772171400</v>
      </c>
      <c r="B164" s="24" t="str">
        <f>IF('Data Validation'!$K$2&lt;&gt;TRUE,"",'Data Validation'!C466)</f>
        <v>XAUUSD</v>
      </c>
      <c r="C164" s="24" t="str">
        <f>IF('Data Validation'!$K$2&lt;&gt;TRUE,"",'Data Validation'!E466)</f>
        <v>M5</v>
      </c>
      <c r="D164" s="24">
        <f>IF('Data Validation'!$K$2&lt;&gt;TRUE,"",'Data Validation'!G466)</f>
        <v>5194.8599999999997</v>
      </c>
      <c r="E164">
        <f>IF($C164&lt;&gt;"M5","",Trendlines!E466)</f>
        <v>5200.3500000000004</v>
      </c>
      <c r="F164">
        <f>IF($C164&lt;&gt;"M5","",Trendlines!F466)</f>
        <v>5189.82</v>
      </c>
      <c r="G164">
        <f>IF($C164&lt;&gt;"M5","",Trendlines!G466)</f>
        <v>5200.38</v>
      </c>
      <c r="H164">
        <f>IF($C164&lt;&gt;"M5","",Trendlines!H466)</f>
        <v>5181.88</v>
      </c>
      <c r="I164">
        <f>IF($C164&lt;&gt;"M5","",Trendlines!I466)</f>
        <v>5181.29</v>
      </c>
      <c r="J164">
        <f>IF($C164&lt;&gt;"M5","",Trendlines!J466)</f>
        <v>5169.1099999999997</v>
      </c>
      <c r="K164">
        <v>96</v>
      </c>
      <c r="L164" s="25">
        <f t="shared" si="194"/>
        <v>5.5208333333401543E-3</v>
      </c>
      <c r="M164" s="25">
        <f t="shared" si="195"/>
        <v>-2.5937500000007201E-2</v>
      </c>
      <c r="N164" s="25">
        <f t="shared" si="196"/>
        <v>-1.750000000000303E-2</v>
      </c>
      <c r="O164" s="25">
        <f t="shared" si="197"/>
        <v>7.5625000000002274E-2</v>
      </c>
      <c r="P164" s="25">
        <f t="shared" si="198"/>
        <v>2.2083333333332195E-2</v>
      </c>
      <c r="Q164" s="25">
        <f t="shared" si="199"/>
        <v>3.8749999999993179E-2</v>
      </c>
      <c r="S164">
        <f t="shared" si="200"/>
        <v>10.530000000000655</v>
      </c>
      <c r="T164">
        <f t="shared" si="201"/>
        <v>2.9999999999745341E-2</v>
      </c>
      <c r="U164">
        <f t="shared" si="202"/>
        <v>18.470000000000255</v>
      </c>
      <c r="V164">
        <f t="shared" si="203"/>
        <v>19.0600000000004</v>
      </c>
      <c r="W164">
        <f t="shared" si="204"/>
        <v>31.240000000000691</v>
      </c>
      <c r="X164">
        <f t="shared" si="205"/>
        <v>10.5600000000004</v>
      </c>
      <c r="Y164">
        <f t="shared" si="206"/>
        <v>7.9399999999995998</v>
      </c>
      <c r="Z164">
        <f t="shared" si="207"/>
        <v>8.5299999999997453</v>
      </c>
      <c r="AA164">
        <f t="shared" si="208"/>
        <v>20.710000000000036</v>
      </c>
      <c r="AB164">
        <f t="shared" si="209"/>
        <v>18.5</v>
      </c>
      <c r="AC164">
        <f t="shared" si="210"/>
        <v>19.090000000000146</v>
      </c>
      <c r="AD164">
        <f t="shared" si="211"/>
        <v>31.270000000000437</v>
      </c>
      <c r="AE164">
        <f t="shared" si="212"/>
        <v>0.59000000000014552</v>
      </c>
      <c r="AF164">
        <f t="shared" si="213"/>
        <v>12.770000000000437</v>
      </c>
      <c r="AG164">
        <f t="shared" si="214"/>
        <v>12.180000000000291</v>
      </c>
      <c r="AI164">
        <f t="shared" si="188"/>
        <v>10.032970297029694</v>
      </c>
      <c r="AJ164">
        <f t="shared" si="188"/>
        <v>0.65049504950493064</v>
      </c>
      <c r="AK164">
        <f t="shared" si="188"/>
        <v>19.593366336633647</v>
      </c>
      <c r="AL164">
        <f t="shared" si="189"/>
        <v>19.325940594059396</v>
      </c>
      <c r="AM164">
        <f t="shared" si="189"/>
        <v>31.777623762376237</v>
      </c>
      <c r="AN164">
        <f t="shared" si="189"/>
        <v>10.426237623762368</v>
      </c>
      <c r="AO164">
        <f t="shared" si="189"/>
        <v>9.5603960396039547</v>
      </c>
      <c r="AP164">
        <f t="shared" si="189"/>
        <v>9.2929702970297043</v>
      </c>
      <c r="AQ164">
        <f t="shared" si="189"/>
        <v>21.744653465346545</v>
      </c>
      <c r="AR164">
        <f t="shared" si="189"/>
        <v>19.986633663366323</v>
      </c>
      <c r="AS164">
        <f t="shared" si="189"/>
        <v>19.719207920792073</v>
      </c>
      <c r="AT164">
        <f t="shared" si="189"/>
        <v>32.170891089108913</v>
      </c>
      <c r="AU164">
        <f t="shared" si="189"/>
        <v>1.3636633663366384</v>
      </c>
      <c r="AV164">
        <f t="shared" si="189"/>
        <v>12.184257425742588</v>
      </c>
      <c r="AW164">
        <f t="shared" si="189"/>
        <v>12.451683168316839</v>
      </c>
      <c r="AY164">
        <f t="shared" si="260"/>
        <v>5</v>
      </c>
      <c r="AZ164">
        <f t="shared" si="261"/>
        <v>1</v>
      </c>
      <c r="BA164">
        <f t="shared" si="262"/>
        <v>10</v>
      </c>
      <c r="BB164">
        <f t="shared" si="263"/>
        <v>9</v>
      </c>
      <c r="BC164">
        <f t="shared" si="264"/>
        <v>14</v>
      </c>
      <c r="BD164">
        <f t="shared" si="265"/>
        <v>6</v>
      </c>
      <c r="BE164">
        <f t="shared" si="266"/>
        <v>4</v>
      </c>
      <c r="BF164">
        <f t="shared" si="267"/>
        <v>3</v>
      </c>
      <c r="BG164">
        <f t="shared" si="268"/>
        <v>13</v>
      </c>
      <c r="BH164">
        <f t="shared" si="269"/>
        <v>12</v>
      </c>
      <c r="BI164">
        <f t="shared" si="270"/>
        <v>11</v>
      </c>
      <c r="BJ164">
        <f t="shared" si="271"/>
        <v>15</v>
      </c>
      <c r="BK164">
        <f t="shared" si="272"/>
        <v>2</v>
      </c>
      <c r="BL164">
        <f t="shared" si="273"/>
        <v>7</v>
      </c>
      <c r="BM164">
        <f t="shared" si="274"/>
        <v>8</v>
      </c>
      <c r="BO164" t="str">
        <f t="shared" si="215"/>
        <v/>
      </c>
      <c r="BP164" t="str">
        <f t="shared" si="216"/>
        <v/>
      </c>
      <c r="BQ164">
        <f t="shared" si="217"/>
        <v>5200.3500000000004</v>
      </c>
      <c r="BR164">
        <f t="shared" si="218"/>
        <v>5200.38</v>
      </c>
      <c r="BS164" t="str">
        <f t="shared" si="219"/>
        <v/>
      </c>
      <c r="BT164" t="str">
        <f t="shared" si="220"/>
        <v/>
      </c>
      <c r="BU164" t="str">
        <f t="shared" si="221"/>
        <v/>
      </c>
      <c r="BV164" t="str">
        <f t="shared" si="222"/>
        <v/>
      </c>
      <c r="BW164" t="str">
        <f t="shared" si="223"/>
        <v/>
      </c>
      <c r="BX164" t="str">
        <f t="shared" si="224"/>
        <v/>
      </c>
      <c r="BY164" t="str">
        <f t="shared" si="225"/>
        <v/>
      </c>
      <c r="BZ164" t="str">
        <f t="shared" si="226"/>
        <v/>
      </c>
      <c r="CA164" t="str">
        <f t="shared" si="227"/>
        <v/>
      </c>
      <c r="CB164" t="str">
        <f t="shared" si="228"/>
        <v/>
      </c>
      <c r="CC164" t="str">
        <f t="shared" si="229"/>
        <v/>
      </c>
      <c r="CD164" t="str">
        <f t="shared" si="230"/>
        <v/>
      </c>
      <c r="CE164" t="str">
        <f t="shared" si="231"/>
        <v/>
      </c>
      <c r="CF164" t="str">
        <f t="shared" si="232"/>
        <v/>
      </c>
      <c r="CG164" t="str">
        <f t="shared" si="233"/>
        <v/>
      </c>
      <c r="CH164" t="str">
        <f t="shared" si="234"/>
        <v/>
      </c>
      <c r="CI164" t="str">
        <f t="shared" si="235"/>
        <v/>
      </c>
      <c r="CJ164" t="str">
        <f t="shared" si="236"/>
        <v/>
      </c>
      <c r="CK164" t="str">
        <f t="shared" si="237"/>
        <v/>
      </c>
      <c r="CL164" t="str">
        <f t="shared" si="238"/>
        <v/>
      </c>
      <c r="CM164">
        <f t="shared" si="239"/>
        <v>5181.88</v>
      </c>
      <c r="CN164">
        <f t="shared" si="240"/>
        <v>5181.29</v>
      </c>
      <c r="CO164" t="str">
        <f t="shared" si="241"/>
        <v/>
      </c>
      <c r="CP164" t="str">
        <f t="shared" si="242"/>
        <v/>
      </c>
      <c r="CQ164" t="str">
        <f t="shared" si="243"/>
        <v/>
      </c>
      <c r="CR164" t="str">
        <f t="shared" si="244"/>
        <v/>
      </c>
      <c r="CT164">
        <f t="shared" si="275"/>
        <v>5200.38</v>
      </c>
      <c r="CU164">
        <f t="shared" si="276"/>
        <v>5200.3500000000004</v>
      </c>
      <c r="CV164">
        <f t="shared" si="277"/>
        <v>5181.88</v>
      </c>
      <c r="CW164">
        <f t="shared" si="278"/>
        <v>5181.29</v>
      </c>
      <c r="CY164">
        <f t="shared" si="245"/>
        <v>-1.750000000000303E-2</v>
      </c>
      <c r="CZ164">
        <f t="shared" si="246"/>
        <v>5.5208333333401543E-3</v>
      </c>
      <c r="DA164">
        <f t="shared" si="247"/>
        <v>7.5625000000002274E-2</v>
      </c>
      <c r="DB164">
        <f t="shared" si="248"/>
        <v>2.2083333333332195E-2</v>
      </c>
      <c r="DD164">
        <f t="shared" si="190"/>
        <v>-1.0025738037602361</v>
      </c>
      <c r="DE164">
        <f t="shared" si="191"/>
        <v>0.31631723568064124</v>
      </c>
      <c r="DF164">
        <f t="shared" si="192"/>
        <v>4.3247612228804009</v>
      </c>
      <c r="DG164">
        <f t="shared" si="193"/>
        <v>1.2650761762283818</v>
      </c>
      <c r="DI164">
        <f t="shared" si="249"/>
        <v>1.9620086614587289</v>
      </c>
      <c r="DK164">
        <f t="shared" si="279"/>
        <v>1.9620086614587289</v>
      </c>
      <c r="DL164">
        <f t="shared" si="280"/>
        <v>-1.9620086614587289</v>
      </c>
      <c r="DN164" s="4" t="str">
        <f t="shared" si="250"/>
        <v/>
      </c>
      <c r="DO164" s="4" t="str">
        <f t="shared" si="251"/>
        <v/>
      </c>
      <c r="DP164" s="4" t="str">
        <f t="shared" si="252"/>
        <v>Invalid Slope</v>
      </c>
      <c r="DQ164" s="4" t="str">
        <f t="shared" si="253"/>
        <v/>
      </c>
      <c r="DS164" s="4">
        <f t="shared" si="254"/>
        <v>5200.38</v>
      </c>
      <c r="DT164" s="4">
        <f t="shared" si="255"/>
        <v>5200.3500000000004</v>
      </c>
      <c r="DU164" s="4" t="str">
        <f t="shared" si="256"/>
        <v/>
      </c>
      <c r="DV164" s="4">
        <f t="shared" si="257"/>
        <v>5181.29</v>
      </c>
      <c r="DX164">
        <f t="shared" si="119"/>
        <v>5200.38</v>
      </c>
      <c r="DY164">
        <f t="shared" si="120"/>
        <v>5181.29</v>
      </c>
      <c r="EA164" t="str">
        <f t="shared" si="258"/>
        <v>horiz_peak_line_3</v>
      </c>
      <c r="EB164" t="str">
        <f t="shared" si="259"/>
        <v>horiz_bottom_line_2</v>
      </c>
      <c r="ED164" t="str">
        <f t="shared" si="281"/>
        <v>peak_line_3</v>
      </c>
      <c r="EE164" t="str">
        <f t="shared" si="282"/>
        <v>bottom_line_2</v>
      </c>
    </row>
    <row r="165" spans="1:135" x14ac:dyDescent="0.55000000000000004">
      <c r="A165" s="24">
        <f>IF('Data Validation'!$K$2&lt;&gt;TRUE,"",'Data Validation'!A467)</f>
        <v>1772171700</v>
      </c>
      <c r="B165" s="24" t="str">
        <f>IF('Data Validation'!$K$2&lt;&gt;TRUE,"",'Data Validation'!C467)</f>
        <v>XAUUSD</v>
      </c>
      <c r="C165" s="24" t="str">
        <f>IF('Data Validation'!$K$2&lt;&gt;TRUE,"",'Data Validation'!E467)</f>
        <v>M5</v>
      </c>
      <c r="D165" s="24">
        <f>IF('Data Validation'!$K$2&lt;&gt;TRUE,"",'Data Validation'!G467)</f>
        <v>5197.92</v>
      </c>
      <c r="E165">
        <f>IF($C165&lt;&gt;"M5","",Trendlines!E467)</f>
        <v>5200.3599999999997</v>
      </c>
      <c r="F165">
        <f>IF($C165&lt;&gt;"M5","",Trendlines!F467)</f>
        <v>5189.79</v>
      </c>
      <c r="G165">
        <f>IF($C165&lt;&gt;"M5","",Trendlines!G467)</f>
        <v>5200.3599999999997</v>
      </c>
      <c r="H165">
        <f>IF($C165&lt;&gt;"M5","",Trendlines!H467)</f>
        <v>5181.96</v>
      </c>
      <c r="I165">
        <f>IF($C165&lt;&gt;"M5","",Trendlines!I467)</f>
        <v>5181.32</v>
      </c>
      <c r="J165">
        <f>IF($C165&lt;&gt;"M5","",Trendlines!J467)</f>
        <v>5169.1499999999996</v>
      </c>
      <c r="K165">
        <v>96</v>
      </c>
      <c r="L165" s="25">
        <f t="shared" si="194"/>
        <v>5.6249999999996208E-3</v>
      </c>
      <c r="M165" s="25">
        <f t="shared" si="195"/>
        <v>-2.5937499999997726E-2</v>
      </c>
      <c r="N165" s="25">
        <f t="shared" si="196"/>
        <v>-1.7604166666671972E-2</v>
      </c>
      <c r="O165" s="25">
        <f t="shared" si="197"/>
        <v>7.5625000000002274E-2</v>
      </c>
      <c r="P165" s="25">
        <f t="shared" si="198"/>
        <v>2.2187500000001137E-2</v>
      </c>
      <c r="Q165" s="25">
        <f t="shared" si="199"/>
        <v>3.8749999999993179E-2</v>
      </c>
      <c r="S165">
        <f t="shared" si="200"/>
        <v>10.569999999999709</v>
      </c>
      <c r="T165">
        <f t="shared" si="201"/>
        <v>0</v>
      </c>
      <c r="U165">
        <f t="shared" si="202"/>
        <v>18.399999999999636</v>
      </c>
      <c r="V165">
        <f t="shared" si="203"/>
        <v>19.039999999999964</v>
      </c>
      <c r="W165">
        <f t="shared" si="204"/>
        <v>31.210000000000036</v>
      </c>
      <c r="X165">
        <f t="shared" si="205"/>
        <v>10.569999999999709</v>
      </c>
      <c r="Y165">
        <f t="shared" si="206"/>
        <v>7.8299999999999272</v>
      </c>
      <c r="Z165">
        <f t="shared" si="207"/>
        <v>8.4700000000002547</v>
      </c>
      <c r="AA165">
        <f t="shared" si="208"/>
        <v>20.640000000000327</v>
      </c>
      <c r="AB165">
        <f t="shared" si="209"/>
        <v>18.399999999999636</v>
      </c>
      <c r="AC165">
        <f t="shared" si="210"/>
        <v>19.039999999999964</v>
      </c>
      <c r="AD165">
        <f t="shared" si="211"/>
        <v>31.210000000000036</v>
      </c>
      <c r="AE165">
        <f t="shared" si="212"/>
        <v>0.64000000000032742</v>
      </c>
      <c r="AF165">
        <f t="shared" si="213"/>
        <v>12.8100000000004</v>
      </c>
      <c r="AG165">
        <f t="shared" si="214"/>
        <v>12.170000000000073</v>
      </c>
      <c r="AI165">
        <f t="shared" si="188"/>
        <v>10.032970297029694</v>
      </c>
      <c r="AJ165">
        <f t="shared" si="188"/>
        <v>0.65049504950493064</v>
      </c>
      <c r="AK165">
        <f t="shared" si="188"/>
        <v>19.593366336633647</v>
      </c>
      <c r="AL165">
        <f t="shared" si="189"/>
        <v>19.325940594059396</v>
      </c>
      <c r="AM165">
        <f t="shared" si="189"/>
        <v>31.777623762376237</v>
      </c>
      <c r="AN165">
        <f t="shared" si="189"/>
        <v>10.426237623762368</v>
      </c>
      <c r="AO165">
        <f t="shared" si="189"/>
        <v>9.5603960396039547</v>
      </c>
      <c r="AP165">
        <f t="shared" si="189"/>
        <v>9.2929702970297043</v>
      </c>
      <c r="AQ165">
        <f t="shared" si="189"/>
        <v>21.744653465346545</v>
      </c>
      <c r="AR165">
        <f t="shared" si="189"/>
        <v>19.986633663366323</v>
      </c>
      <c r="AS165">
        <f t="shared" si="189"/>
        <v>19.719207920792073</v>
      </c>
      <c r="AT165">
        <f t="shared" si="189"/>
        <v>32.170891089108913</v>
      </c>
      <c r="AU165">
        <f t="shared" si="189"/>
        <v>1.3636633663366384</v>
      </c>
      <c r="AV165">
        <f t="shared" si="189"/>
        <v>12.184257425742588</v>
      </c>
      <c r="AW165">
        <f t="shared" si="189"/>
        <v>12.451683168316839</v>
      </c>
      <c r="AY165">
        <f t="shared" si="260"/>
        <v>5</v>
      </c>
      <c r="AZ165">
        <f t="shared" si="261"/>
        <v>1</v>
      </c>
      <c r="BA165">
        <f t="shared" si="262"/>
        <v>10</v>
      </c>
      <c r="BB165">
        <f t="shared" si="263"/>
        <v>9</v>
      </c>
      <c r="BC165">
        <f t="shared" si="264"/>
        <v>14</v>
      </c>
      <c r="BD165">
        <f t="shared" si="265"/>
        <v>6</v>
      </c>
      <c r="BE165">
        <f t="shared" si="266"/>
        <v>4</v>
      </c>
      <c r="BF165">
        <f t="shared" si="267"/>
        <v>3</v>
      </c>
      <c r="BG165">
        <f t="shared" si="268"/>
        <v>13</v>
      </c>
      <c r="BH165">
        <f t="shared" si="269"/>
        <v>12</v>
      </c>
      <c r="BI165">
        <f t="shared" si="270"/>
        <v>11</v>
      </c>
      <c r="BJ165">
        <f t="shared" si="271"/>
        <v>15</v>
      </c>
      <c r="BK165">
        <f t="shared" si="272"/>
        <v>2</v>
      </c>
      <c r="BL165">
        <f t="shared" si="273"/>
        <v>7</v>
      </c>
      <c r="BM165">
        <f t="shared" si="274"/>
        <v>8</v>
      </c>
      <c r="BO165" t="str">
        <f t="shared" si="215"/>
        <v/>
      </c>
      <c r="BP165" t="str">
        <f t="shared" si="216"/>
        <v/>
      </c>
      <c r="BQ165">
        <f t="shared" si="217"/>
        <v>5200.3599999999997</v>
      </c>
      <c r="BR165">
        <f t="shared" si="218"/>
        <v>5200.3599999999997</v>
      </c>
      <c r="BS165" t="str">
        <f t="shared" si="219"/>
        <v/>
      </c>
      <c r="BT165" t="str">
        <f t="shared" si="220"/>
        <v/>
      </c>
      <c r="BU165" t="str">
        <f t="shared" si="221"/>
        <v/>
      </c>
      <c r="BV165" t="str">
        <f t="shared" si="222"/>
        <v/>
      </c>
      <c r="BW165" t="str">
        <f t="shared" si="223"/>
        <v/>
      </c>
      <c r="BX165" t="str">
        <f t="shared" si="224"/>
        <v/>
      </c>
      <c r="BY165" t="str">
        <f t="shared" si="225"/>
        <v/>
      </c>
      <c r="BZ165" t="str">
        <f t="shared" si="226"/>
        <v/>
      </c>
      <c r="CA165" t="str">
        <f t="shared" si="227"/>
        <v/>
      </c>
      <c r="CB165" t="str">
        <f t="shared" si="228"/>
        <v/>
      </c>
      <c r="CC165" t="str">
        <f t="shared" si="229"/>
        <v/>
      </c>
      <c r="CD165" t="str">
        <f t="shared" si="230"/>
        <v/>
      </c>
      <c r="CE165" t="str">
        <f t="shared" si="231"/>
        <v/>
      </c>
      <c r="CF165" t="str">
        <f t="shared" si="232"/>
        <v/>
      </c>
      <c r="CG165" t="str">
        <f t="shared" si="233"/>
        <v/>
      </c>
      <c r="CH165" t="str">
        <f t="shared" si="234"/>
        <v/>
      </c>
      <c r="CI165" t="str">
        <f t="shared" si="235"/>
        <v/>
      </c>
      <c r="CJ165" t="str">
        <f t="shared" si="236"/>
        <v/>
      </c>
      <c r="CK165" t="str">
        <f t="shared" si="237"/>
        <v/>
      </c>
      <c r="CL165" t="str">
        <f t="shared" si="238"/>
        <v/>
      </c>
      <c r="CM165">
        <f t="shared" si="239"/>
        <v>5181.96</v>
      </c>
      <c r="CN165">
        <f t="shared" si="240"/>
        <v>5181.32</v>
      </c>
      <c r="CO165" t="str">
        <f t="shared" si="241"/>
        <v/>
      </c>
      <c r="CP165" t="str">
        <f t="shared" si="242"/>
        <v/>
      </c>
      <c r="CQ165" t="str">
        <f t="shared" si="243"/>
        <v/>
      </c>
      <c r="CR165" t="str">
        <f t="shared" si="244"/>
        <v/>
      </c>
      <c r="CT165">
        <f t="shared" si="275"/>
        <v>5200.3599999999997</v>
      </c>
      <c r="CU165">
        <f t="shared" si="276"/>
        <v>5200.3599999999997</v>
      </c>
      <c r="CV165">
        <f t="shared" si="277"/>
        <v>5181.96</v>
      </c>
      <c r="CW165">
        <f t="shared" si="278"/>
        <v>5181.32</v>
      </c>
      <c r="CY165">
        <f t="shared" si="245"/>
        <v>5.6249999999996208E-3</v>
      </c>
      <c r="CZ165">
        <f t="shared" si="246"/>
        <v>5.6249999999996208E-3</v>
      </c>
      <c r="DA165">
        <f t="shared" si="247"/>
        <v>7.5625000000002274E-2</v>
      </c>
      <c r="DB165">
        <f t="shared" si="248"/>
        <v>2.2187500000001137E-2</v>
      </c>
      <c r="DD165">
        <f t="shared" si="190"/>
        <v>0.32228536068633229</v>
      </c>
      <c r="DE165">
        <f t="shared" si="191"/>
        <v>0.32228536068633229</v>
      </c>
      <c r="DF165">
        <f t="shared" si="192"/>
        <v>4.3247612228804009</v>
      </c>
      <c r="DG165">
        <f t="shared" si="193"/>
        <v>1.2710415636883856</v>
      </c>
      <c r="DI165">
        <f t="shared" si="249"/>
        <v>1.6425039284066008</v>
      </c>
      <c r="DK165">
        <f t="shared" si="279"/>
        <v>1.6425039284066008</v>
      </c>
      <c r="DL165">
        <f t="shared" si="280"/>
        <v>-1.6425039284066008</v>
      </c>
      <c r="DN165" s="4" t="str">
        <f t="shared" si="250"/>
        <v/>
      </c>
      <c r="DO165" s="4" t="str">
        <f t="shared" si="251"/>
        <v/>
      </c>
      <c r="DP165" s="4" t="str">
        <f t="shared" si="252"/>
        <v>Invalid Slope</v>
      </c>
      <c r="DQ165" s="4" t="str">
        <f t="shared" si="253"/>
        <v/>
      </c>
      <c r="DS165" s="4">
        <f t="shared" si="254"/>
        <v>5200.3599999999997</v>
      </c>
      <c r="DT165" s="4">
        <f t="shared" si="255"/>
        <v>5200.3599999999997</v>
      </c>
      <c r="DU165" s="4" t="str">
        <f t="shared" si="256"/>
        <v/>
      </c>
      <c r="DV165" s="4">
        <f t="shared" si="257"/>
        <v>5181.32</v>
      </c>
      <c r="DX165">
        <f t="shared" si="119"/>
        <v>5200.3599999999997</v>
      </c>
      <c r="DY165">
        <f t="shared" si="120"/>
        <v>5181.32</v>
      </c>
      <c r="EA165" t="str">
        <f t="shared" si="258"/>
        <v>horiz_peak_line_1</v>
      </c>
      <c r="EB165" t="str">
        <f t="shared" si="259"/>
        <v>horiz_bottom_line_2</v>
      </c>
      <c r="ED165" t="str">
        <f t="shared" si="281"/>
        <v>peak_line_1</v>
      </c>
      <c r="EE165" t="str">
        <f t="shared" si="282"/>
        <v>bottom_line_2</v>
      </c>
    </row>
    <row r="166" spans="1:135" x14ac:dyDescent="0.55000000000000004">
      <c r="A166" s="24">
        <f>IF('Data Validation'!$K$2&lt;&gt;TRUE,"",'Data Validation'!A468)</f>
        <v>1772172000</v>
      </c>
      <c r="B166" s="24" t="str">
        <f>IF('Data Validation'!$K$2&lt;&gt;TRUE,"",'Data Validation'!C468)</f>
        <v>XAUUSD</v>
      </c>
      <c r="C166" s="24" t="str">
        <f>IF('Data Validation'!$K$2&lt;&gt;TRUE,"",'Data Validation'!E468)</f>
        <v>M5</v>
      </c>
      <c r="D166" s="24">
        <f>IF('Data Validation'!$K$2&lt;&gt;TRUE,"",'Data Validation'!G468)</f>
        <v>5193.54</v>
      </c>
      <c r="E166">
        <f>IF($C166&lt;&gt;"M5","",Trendlines!E468)</f>
        <v>5200.37</v>
      </c>
      <c r="F166">
        <f>IF($C166&lt;&gt;"M5","",Trendlines!F468)</f>
        <v>5189.76</v>
      </c>
      <c r="G166">
        <f>IF($C166&lt;&gt;"M5","",Trendlines!G468)</f>
        <v>5200.34</v>
      </c>
      <c r="H166">
        <f>IF($C166&lt;&gt;"M5","",Trendlines!H468)</f>
        <v>5182.03</v>
      </c>
      <c r="I166">
        <f>IF($C166&lt;&gt;"M5","",Trendlines!I468)</f>
        <v>5181.34</v>
      </c>
      <c r="J166">
        <f>IF($C166&lt;&gt;"M5","",Trendlines!J468)</f>
        <v>5169.18</v>
      </c>
      <c r="K166">
        <v>96</v>
      </c>
      <c r="L166" s="25">
        <f t="shared" si="194"/>
        <v>5.6249999999996208E-3</v>
      </c>
      <c r="M166" s="25">
        <f t="shared" si="195"/>
        <v>-2.6041666666666668E-2</v>
      </c>
      <c r="N166" s="25">
        <f t="shared" si="196"/>
        <v>-1.7604166666662497E-2</v>
      </c>
      <c r="O166" s="25">
        <f t="shared" si="197"/>
        <v>7.5624999999992795E-2</v>
      </c>
      <c r="P166" s="25">
        <f t="shared" si="198"/>
        <v>2.2187500000001137E-2</v>
      </c>
      <c r="Q166" s="25">
        <f t="shared" si="199"/>
        <v>3.8645833333333712E-2</v>
      </c>
      <c r="S166">
        <f t="shared" si="200"/>
        <v>10.609999999999673</v>
      </c>
      <c r="T166">
        <f t="shared" si="201"/>
        <v>2.9999999999745341E-2</v>
      </c>
      <c r="U166">
        <f t="shared" si="202"/>
        <v>18.340000000000146</v>
      </c>
      <c r="V166">
        <f t="shared" si="203"/>
        <v>19.029999999999745</v>
      </c>
      <c r="W166">
        <f t="shared" si="204"/>
        <v>31.1899999999996</v>
      </c>
      <c r="X166">
        <f t="shared" si="205"/>
        <v>10.579999999999927</v>
      </c>
      <c r="Y166">
        <f t="shared" si="206"/>
        <v>7.7300000000004729</v>
      </c>
      <c r="Z166">
        <f t="shared" si="207"/>
        <v>8.4200000000000728</v>
      </c>
      <c r="AA166">
        <f t="shared" si="208"/>
        <v>20.579999999999927</v>
      </c>
      <c r="AB166">
        <f t="shared" si="209"/>
        <v>18.3100000000004</v>
      </c>
      <c r="AC166">
        <f t="shared" si="210"/>
        <v>19</v>
      </c>
      <c r="AD166">
        <f t="shared" si="211"/>
        <v>31.159999999999854</v>
      </c>
      <c r="AE166">
        <f t="shared" si="212"/>
        <v>0.68999999999959982</v>
      </c>
      <c r="AF166">
        <f t="shared" si="213"/>
        <v>12.849999999999454</v>
      </c>
      <c r="AG166">
        <f t="shared" si="214"/>
        <v>12.159999999999854</v>
      </c>
      <c r="AI166">
        <f t="shared" si="188"/>
        <v>10.032970297029694</v>
      </c>
      <c r="AJ166">
        <f t="shared" si="188"/>
        <v>0.65049504950493064</v>
      </c>
      <c r="AK166">
        <f t="shared" si="188"/>
        <v>19.593366336633647</v>
      </c>
      <c r="AL166">
        <f t="shared" si="189"/>
        <v>19.325940594059396</v>
      </c>
      <c r="AM166">
        <f t="shared" si="189"/>
        <v>31.777623762376237</v>
      </c>
      <c r="AN166">
        <f t="shared" si="189"/>
        <v>10.426237623762368</v>
      </c>
      <c r="AO166">
        <f t="shared" si="189"/>
        <v>9.5603960396039547</v>
      </c>
      <c r="AP166">
        <f t="shared" si="189"/>
        <v>9.2929702970297043</v>
      </c>
      <c r="AQ166">
        <f t="shared" si="189"/>
        <v>21.744653465346545</v>
      </c>
      <c r="AR166">
        <f t="shared" si="189"/>
        <v>19.986633663366323</v>
      </c>
      <c r="AS166">
        <f t="shared" si="189"/>
        <v>19.719207920792073</v>
      </c>
      <c r="AT166">
        <f t="shared" si="189"/>
        <v>32.170891089108913</v>
      </c>
      <c r="AU166">
        <f t="shared" si="189"/>
        <v>1.3636633663366384</v>
      </c>
      <c r="AV166">
        <f t="shared" si="189"/>
        <v>12.184257425742588</v>
      </c>
      <c r="AW166">
        <f t="shared" si="189"/>
        <v>12.451683168316839</v>
      </c>
      <c r="AY166">
        <f t="shared" si="260"/>
        <v>5</v>
      </c>
      <c r="AZ166">
        <f t="shared" si="261"/>
        <v>1</v>
      </c>
      <c r="BA166">
        <f t="shared" si="262"/>
        <v>10</v>
      </c>
      <c r="BB166">
        <f t="shared" si="263"/>
        <v>9</v>
      </c>
      <c r="BC166">
        <f t="shared" si="264"/>
        <v>14</v>
      </c>
      <c r="BD166">
        <f t="shared" si="265"/>
        <v>6</v>
      </c>
      <c r="BE166">
        <f t="shared" si="266"/>
        <v>4</v>
      </c>
      <c r="BF166">
        <f t="shared" si="267"/>
        <v>3</v>
      </c>
      <c r="BG166">
        <f t="shared" si="268"/>
        <v>13</v>
      </c>
      <c r="BH166">
        <f t="shared" si="269"/>
        <v>12</v>
      </c>
      <c r="BI166">
        <f t="shared" si="270"/>
        <v>11</v>
      </c>
      <c r="BJ166">
        <f t="shared" si="271"/>
        <v>15</v>
      </c>
      <c r="BK166">
        <f t="shared" si="272"/>
        <v>2</v>
      </c>
      <c r="BL166">
        <f t="shared" si="273"/>
        <v>7</v>
      </c>
      <c r="BM166">
        <f t="shared" si="274"/>
        <v>8</v>
      </c>
      <c r="BO166" t="str">
        <f t="shared" si="215"/>
        <v/>
      </c>
      <c r="BP166" t="str">
        <f t="shared" si="216"/>
        <v/>
      </c>
      <c r="BQ166">
        <f t="shared" si="217"/>
        <v>5200.37</v>
      </c>
      <c r="BR166">
        <f t="shared" si="218"/>
        <v>5200.34</v>
      </c>
      <c r="BS166" t="str">
        <f t="shared" si="219"/>
        <v/>
      </c>
      <c r="BT166" t="str">
        <f t="shared" si="220"/>
        <v/>
      </c>
      <c r="BU166" t="str">
        <f t="shared" si="221"/>
        <v/>
      </c>
      <c r="BV166" t="str">
        <f t="shared" si="222"/>
        <v/>
      </c>
      <c r="BW166" t="str">
        <f t="shared" si="223"/>
        <v/>
      </c>
      <c r="BX166" t="str">
        <f t="shared" si="224"/>
        <v/>
      </c>
      <c r="BY166" t="str">
        <f t="shared" si="225"/>
        <v/>
      </c>
      <c r="BZ166" t="str">
        <f t="shared" si="226"/>
        <v/>
      </c>
      <c r="CA166" t="str">
        <f t="shared" si="227"/>
        <v/>
      </c>
      <c r="CB166" t="str">
        <f t="shared" si="228"/>
        <v/>
      </c>
      <c r="CC166" t="str">
        <f t="shared" si="229"/>
        <v/>
      </c>
      <c r="CD166" t="str">
        <f t="shared" si="230"/>
        <v/>
      </c>
      <c r="CE166" t="str">
        <f t="shared" si="231"/>
        <v/>
      </c>
      <c r="CF166" t="str">
        <f t="shared" si="232"/>
        <v/>
      </c>
      <c r="CG166" t="str">
        <f t="shared" si="233"/>
        <v/>
      </c>
      <c r="CH166" t="str">
        <f t="shared" si="234"/>
        <v/>
      </c>
      <c r="CI166" t="str">
        <f t="shared" si="235"/>
        <v/>
      </c>
      <c r="CJ166" t="str">
        <f t="shared" si="236"/>
        <v/>
      </c>
      <c r="CK166" t="str">
        <f t="shared" si="237"/>
        <v/>
      </c>
      <c r="CL166" t="str">
        <f t="shared" si="238"/>
        <v/>
      </c>
      <c r="CM166">
        <f t="shared" si="239"/>
        <v>5182.03</v>
      </c>
      <c r="CN166">
        <f t="shared" si="240"/>
        <v>5181.34</v>
      </c>
      <c r="CO166" t="str">
        <f t="shared" si="241"/>
        <v/>
      </c>
      <c r="CP166" t="str">
        <f t="shared" si="242"/>
        <v/>
      </c>
      <c r="CQ166" t="str">
        <f t="shared" si="243"/>
        <v/>
      </c>
      <c r="CR166" t="str">
        <f t="shared" si="244"/>
        <v/>
      </c>
      <c r="CT166">
        <f t="shared" si="275"/>
        <v>5200.37</v>
      </c>
      <c r="CU166">
        <f t="shared" si="276"/>
        <v>5200.34</v>
      </c>
      <c r="CV166">
        <f t="shared" si="277"/>
        <v>5182.03</v>
      </c>
      <c r="CW166">
        <f t="shared" si="278"/>
        <v>5181.34</v>
      </c>
      <c r="CY166">
        <f t="shared" si="245"/>
        <v>5.6249999999996208E-3</v>
      </c>
      <c r="CZ166">
        <f t="shared" si="246"/>
        <v>-1.7604166666662497E-2</v>
      </c>
      <c r="DA166">
        <f t="shared" si="247"/>
        <v>7.5624999999992795E-2</v>
      </c>
      <c r="DB166">
        <f t="shared" si="248"/>
        <v>2.2187500000001137E-2</v>
      </c>
      <c r="DD166">
        <f t="shared" si="190"/>
        <v>0.32228536068633229</v>
      </c>
      <c r="DE166">
        <f t="shared" si="191"/>
        <v>-1.0085402759956923</v>
      </c>
      <c r="DF166">
        <f t="shared" si="192"/>
        <v>4.3247612228798609</v>
      </c>
      <c r="DG166">
        <f t="shared" si="193"/>
        <v>1.2710415636883856</v>
      </c>
      <c r="DI166">
        <f t="shared" si="249"/>
        <v>1.9630469020454684</v>
      </c>
      <c r="DK166">
        <f t="shared" si="279"/>
        <v>1.9630469020454684</v>
      </c>
      <c r="DL166">
        <f t="shared" si="280"/>
        <v>-1.9630469020454684</v>
      </c>
      <c r="DN166" s="4" t="str">
        <f t="shared" si="250"/>
        <v/>
      </c>
      <c r="DO166" s="4" t="str">
        <f t="shared" si="251"/>
        <v/>
      </c>
      <c r="DP166" s="4" t="str">
        <f t="shared" si="252"/>
        <v>Invalid Slope</v>
      </c>
      <c r="DQ166" s="4" t="str">
        <f t="shared" si="253"/>
        <v/>
      </c>
      <c r="DS166" s="4">
        <f t="shared" si="254"/>
        <v>5200.37</v>
      </c>
      <c r="DT166" s="4">
        <f t="shared" si="255"/>
        <v>5200.34</v>
      </c>
      <c r="DU166" s="4" t="str">
        <f t="shared" si="256"/>
        <v/>
      </c>
      <c r="DV166" s="4">
        <f t="shared" si="257"/>
        <v>5181.34</v>
      </c>
      <c r="DX166">
        <f t="shared" si="119"/>
        <v>5200.37</v>
      </c>
      <c r="DY166">
        <f t="shared" si="120"/>
        <v>5181.34</v>
      </c>
      <c r="EA166" t="str">
        <f t="shared" si="258"/>
        <v>horiz_peak_line_1</v>
      </c>
      <c r="EB166" t="str">
        <f t="shared" si="259"/>
        <v>horiz_bottom_line_2</v>
      </c>
      <c r="ED166" t="str">
        <f t="shared" si="281"/>
        <v>peak_line_1</v>
      </c>
      <c r="EE166" t="str">
        <f t="shared" si="282"/>
        <v>bottom_line_2</v>
      </c>
    </row>
    <row r="167" spans="1:135" x14ac:dyDescent="0.55000000000000004">
      <c r="A167" s="24">
        <f>IF('Data Validation'!$K$2&lt;&gt;TRUE,"",'Data Validation'!A469)</f>
        <v>1772172300</v>
      </c>
      <c r="B167" s="24" t="str">
        <f>IF('Data Validation'!$K$2&lt;&gt;TRUE,"",'Data Validation'!C469)</f>
        <v>XAUUSD</v>
      </c>
      <c r="C167" s="24" t="str">
        <f>IF('Data Validation'!$K$2&lt;&gt;TRUE,"",'Data Validation'!E469)</f>
        <v>M5</v>
      </c>
      <c r="D167" s="24">
        <f>IF('Data Validation'!$K$2&lt;&gt;TRUE,"",'Data Validation'!G469)</f>
        <v>5194.7299999999996</v>
      </c>
      <c r="E167">
        <f>IF($C167&lt;&gt;"M5","",Trendlines!E469)</f>
        <v>5200.37</v>
      </c>
      <c r="F167">
        <f>IF($C167&lt;&gt;"M5","",Trendlines!F469)</f>
        <v>5189.74</v>
      </c>
      <c r="G167">
        <f>IF($C167&lt;&gt;"M5","",Trendlines!G469)</f>
        <v>5200.32</v>
      </c>
      <c r="H167">
        <f>IF($C167&lt;&gt;"M5","",Trendlines!H469)</f>
        <v>5182.1099999999997</v>
      </c>
      <c r="I167">
        <f>IF($C167&lt;&gt;"M5","",Trendlines!I469)</f>
        <v>5181.3599999999997</v>
      </c>
      <c r="J167">
        <f>IF($C167&lt;&gt;"M5","",Trendlines!J469)</f>
        <v>5169.22</v>
      </c>
      <c r="K167">
        <v>96</v>
      </c>
      <c r="L167" s="25">
        <f t="shared" si="194"/>
        <v>5.5208333333306809E-3</v>
      </c>
      <c r="M167" s="25">
        <f t="shared" si="195"/>
        <v>-2.5937499999997726E-2</v>
      </c>
      <c r="N167" s="25">
        <f t="shared" si="196"/>
        <v>-1.7604166666671972E-2</v>
      </c>
      <c r="O167" s="25">
        <f t="shared" si="197"/>
        <v>7.5624999999992795E-2</v>
      </c>
      <c r="P167" s="25">
        <f t="shared" si="198"/>
        <v>2.2187500000001137E-2</v>
      </c>
      <c r="Q167" s="25">
        <f t="shared" si="199"/>
        <v>3.8645833333333712E-2</v>
      </c>
      <c r="S167">
        <f t="shared" si="200"/>
        <v>10.630000000000109</v>
      </c>
      <c r="T167">
        <f t="shared" si="201"/>
        <v>5.0000000000181899E-2</v>
      </c>
      <c r="U167">
        <f t="shared" si="202"/>
        <v>18.260000000000218</v>
      </c>
      <c r="V167">
        <f t="shared" si="203"/>
        <v>19.010000000000218</v>
      </c>
      <c r="W167">
        <f t="shared" si="204"/>
        <v>31.149999999999636</v>
      </c>
      <c r="X167">
        <f t="shared" si="205"/>
        <v>10.579999999999927</v>
      </c>
      <c r="Y167">
        <f t="shared" si="206"/>
        <v>7.6300000000001091</v>
      </c>
      <c r="Z167">
        <f t="shared" si="207"/>
        <v>8.3800000000001091</v>
      </c>
      <c r="AA167">
        <f t="shared" si="208"/>
        <v>20.519999999999527</v>
      </c>
      <c r="AB167">
        <f t="shared" si="209"/>
        <v>18.210000000000036</v>
      </c>
      <c r="AC167">
        <f t="shared" si="210"/>
        <v>18.960000000000036</v>
      </c>
      <c r="AD167">
        <f t="shared" si="211"/>
        <v>31.099999999999454</v>
      </c>
      <c r="AE167">
        <f t="shared" si="212"/>
        <v>0.75</v>
      </c>
      <c r="AF167">
        <f t="shared" si="213"/>
        <v>12.889999999999418</v>
      </c>
      <c r="AG167">
        <f t="shared" si="214"/>
        <v>12.139999999999418</v>
      </c>
      <c r="AI167">
        <f t="shared" si="188"/>
        <v>10.032970297029694</v>
      </c>
      <c r="AJ167">
        <f t="shared" si="188"/>
        <v>0.65049504950493064</v>
      </c>
      <c r="AK167">
        <f t="shared" si="188"/>
        <v>19.593366336633647</v>
      </c>
      <c r="AL167">
        <f t="shared" si="189"/>
        <v>19.325940594059396</v>
      </c>
      <c r="AM167">
        <f t="shared" si="189"/>
        <v>31.777623762376237</v>
      </c>
      <c r="AN167">
        <f t="shared" si="189"/>
        <v>10.426237623762368</v>
      </c>
      <c r="AO167">
        <f t="shared" ref="AO167:AW195" si="283">AVERAGE(Y$98:Y$198)</f>
        <v>9.5603960396039547</v>
      </c>
      <c r="AP167">
        <f t="shared" si="283"/>
        <v>9.2929702970297043</v>
      </c>
      <c r="AQ167">
        <f t="shared" si="283"/>
        <v>21.744653465346545</v>
      </c>
      <c r="AR167">
        <f t="shared" si="283"/>
        <v>19.986633663366323</v>
      </c>
      <c r="AS167">
        <f t="shared" si="283"/>
        <v>19.719207920792073</v>
      </c>
      <c r="AT167">
        <f t="shared" si="283"/>
        <v>32.170891089108913</v>
      </c>
      <c r="AU167">
        <f t="shared" si="283"/>
        <v>1.3636633663366384</v>
      </c>
      <c r="AV167">
        <f t="shared" si="283"/>
        <v>12.184257425742588</v>
      </c>
      <c r="AW167">
        <f t="shared" si="283"/>
        <v>12.451683168316839</v>
      </c>
      <c r="AY167">
        <f t="shared" si="260"/>
        <v>5</v>
      </c>
      <c r="AZ167">
        <f t="shared" si="261"/>
        <v>1</v>
      </c>
      <c r="BA167">
        <f t="shared" si="262"/>
        <v>10</v>
      </c>
      <c r="BB167">
        <f t="shared" si="263"/>
        <v>9</v>
      </c>
      <c r="BC167">
        <f t="shared" si="264"/>
        <v>14</v>
      </c>
      <c r="BD167">
        <f t="shared" si="265"/>
        <v>6</v>
      </c>
      <c r="BE167">
        <f t="shared" si="266"/>
        <v>4</v>
      </c>
      <c r="BF167">
        <f t="shared" si="267"/>
        <v>3</v>
      </c>
      <c r="BG167">
        <f t="shared" si="268"/>
        <v>13</v>
      </c>
      <c r="BH167">
        <f t="shared" si="269"/>
        <v>12</v>
      </c>
      <c r="BI167">
        <f t="shared" si="270"/>
        <v>11</v>
      </c>
      <c r="BJ167">
        <f t="shared" si="271"/>
        <v>15</v>
      </c>
      <c r="BK167">
        <f t="shared" si="272"/>
        <v>2</v>
      </c>
      <c r="BL167">
        <f t="shared" si="273"/>
        <v>7</v>
      </c>
      <c r="BM167">
        <f t="shared" si="274"/>
        <v>8</v>
      </c>
      <c r="BO167" t="str">
        <f t="shared" si="215"/>
        <v/>
      </c>
      <c r="BP167" t="str">
        <f t="shared" si="216"/>
        <v/>
      </c>
      <c r="BQ167">
        <f t="shared" si="217"/>
        <v>5200.37</v>
      </c>
      <c r="BR167">
        <f t="shared" si="218"/>
        <v>5200.32</v>
      </c>
      <c r="BS167" t="str">
        <f t="shared" si="219"/>
        <v/>
      </c>
      <c r="BT167" t="str">
        <f t="shared" si="220"/>
        <v/>
      </c>
      <c r="BU167" t="str">
        <f t="shared" si="221"/>
        <v/>
      </c>
      <c r="BV167" t="str">
        <f t="shared" si="222"/>
        <v/>
      </c>
      <c r="BW167" t="str">
        <f t="shared" si="223"/>
        <v/>
      </c>
      <c r="BX167" t="str">
        <f t="shared" si="224"/>
        <v/>
      </c>
      <c r="BY167" t="str">
        <f t="shared" si="225"/>
        <v/>
      </c>
      <c r="BZ167" t="str">
        <f t="shared" si="226"/>
        <v/>
      </c>
      <c r="CA167" t="str">
        <f t="shared" si="227"/>
        <v/>
      </c>
      <c r="CB167" t="str">
        <f t="shared" si="228"/>
        <v/>
      </c>
      <c r="CC167" t="str">
        <f t="shared" si="229"/>
        <v/>
      </c>
      <c r="CD167" t="str">
        <f t="shared" si="230"/>
        <v/>
      </c>
      <c r="CE167" t="str">
        <f t="shared" si="231"/>
        <v/>
      </c>
      <c r="CF167" t="str">
        <f t="shared" si="232"/>
        <v/>
      </c>
      <c r="CG167" t="str">
        <f t="shared" si="233"/>
        <v/>
      </c>
      <c r="CH167" t="str">
        <f t="shared" si="234"/>
        <v/>
      </c>
      <c r="CI167" t="str">
        <f t="shared" si="235"/>
        <v/>
      </c>
      <c r="CJ167" t="str">
        <f t="shared" si="236"/>
        <v/>
      </c>
      <c r="CK167" t="str">
        <f t="shared" si="237"/>
        <v/>
      </c>
      <c r="CL167" t="str">
        <f t="shared" si="238"/>
        <v/>
      </c>
      <c r="CM167">
        <f t="shared" si="239"/>
        <v>5182.1099999999997</v>
      </c>
      <c r="CN167">
        <f t="shared" si="240"/>
        <v>5181.3599999999997</v>
      </c>
      <c r="CO167" t="str">
        <f t="shared" si="241"/>
        <v/>
      </c>
      <c r="CP167" t="str">
        <f t="shared" si="242"/>
        <v/>
      </c>
      <c r="CQ167" t="str">
        <f t="shared" si="243"/>
        <v/>
      </c>
      <c r="CR167" t="str">
        <f t="shared" si="244"/>
        <v/>
      </c>
      <c r="CT167">
        <f t="shared" si="275"/>
        <v>5200.37</v>
      </c>
      <c r="CU167">
        <f t="shared" si="276"/>
        <v>5200.32</v>
      </c>
      <c r="CV167">
        <f t="shared" si="277"/>
        <v>5182.1099999999997</v>
      </c>
      <c r="CW167">
        <f t="shared" si="278"/>
        <v>5181.3599999999997</v>
      </c>
      <c r="CY167">
        <f t="shared" si="245"/>
        <v>5.5208333333306809E-3</v>
      </c>
      <c r="CZ167">
        <f t="shared" si="246"/>
        <v>-1.7604166666671972E-2</v>
      </c>
      <c r="DA167">
        <f t="shared" si="247"/>
        <v>7.5624999999992795E-2</v>
      </c>
      <c r="DB167">
        <f t="shared" si="248"/>
        <v>2.2187500000001137E-2</v>
      </c>
      <c r="DD167">
        <f t="shared" si="190"/>
        <v>0.31631723568009845</v>
      </c>
      <c r="DE167">
        <f t="shared" si="191"/>
        <v>-1.0085402759962352</v>
      </c>
      <c r="DF167">
        <f t="shared" si="192"/>
        <v>4.3247612228798609</v>
      </c>
      <c r="DG167">
        <f t="shared" si="193"/>
        <v>1.2710415636883856</v>
      </c>
      <c r="DI167">
        <f t="shared" si="249"/>
        <v>1.9637364125233374</v>
      </c>
      <c r="DK167">
        <f t="shared" si="279"/>
        <v>1.9637364125233374</v>
      </c>
      <c r="DL167">
        <f t="shared" si="280"/>
        <v>-1.9637364125233374</v>
      </c>
      <c r="DN167" s="4" t="str">
        <f t="shared" si="250"/>
        <v/>
      </c>
      <c r="DO167" s="4" t="str">
        <f t="shared" si="251"/>
        <v/>
      </c>
      <c r="DP167" s="4" t="str">
        <f t="shared" si="252"/>
        <v>Invalid Slope</v>
      </c>
      <c r="DQ167" s="4" t="str">
        <f t="shared" si="253"/>
        <v/>
      </c>
      <c r="DS167" s="4">
        <f t="shared" si="254"/>
        <v>5200.37</v>
      </c>
      <c r="DT167" s="4">
        <f t="shared" si="255"/>
        <v>5200.32</v>
      </c>
      <c r="DU167" s="4" t="str">
        <f t="shared" si="256"/>
        <v/>
      </c>
      <c r="DV167" s="4">
        <f t="shared" si="257"/>
        <v>5181.3599999999997</v>
      </c>
      <c r="DX167">
        <f t="shared" si="119"/>
        <v>5200.37</v>
      </c>
      <c r="DY167">
        <f t="shared" si="120"/>
        <v>5181.3599999999997</v>
      </c>
      <c r="EA167" t="str">
        <f t="shared" si="258"/>
        <v>horiz_peak_line_1</v>
      </c>
      <c r="EB167" t="str">
        <f t="shared" si="259"/>
        <v>horiz_bottom_line_2</v>
      </c>
      <c r="ED167" t="str">
        <f t="shared" si="281"/>
        <v>peak_line_1</v>
      </c>
      <c r="EE167" t="str">
        <f t="shared" si="282"/>
        <v>bottom_line_2</v>
      </c>
    </row>
    <row r="168" spans="1:135" x14ac:dyDescent="0.55000000000000004">
      <c r="A168" s="24">
        <f>IF('Data Validation'!$K$2&lt;&gt;TRUE,"",'Data Validation'!A470)</f>
        <v>1772172600</v>
      </c>
      <c r="B168" s="24" t="str">
        <f>IF('Data Validation'!$K$2&lt;&gt;TRUE,"",'Data Validation'!C470)</f>
        <v>XAUUSD</v>
      </c>
      <c r="C168" s="24" t="str">
        <f>IF('Data Validation'!$K$2&lt;&gt;TRUE,"",'Data Validation'!E470)</f>
        <v>M5</v>
      </c>
      <c r="D168" s="24">
        <f>IF('Data Validation'!$K$2&lt;&gt;TRUE,"",'Data Validation'!G470)</f>
        <v>5197.1400000000003</v>
      </c>
      <c r="E168">
        <f>IF($C168&lt;&gt;"M5","",Trendlines!E470)</f>
        <v>5200.38</v>
      </c>
      <c r="F168">
        <f>IF($C168&lt;&gt;"M5","",Trendlines!F470)</f>
        <v>5189.71</v>
      </c>
      <c r="G168">
        <f>IF($C168&lt;&gt;"M5","",Trendlines!G470)</f>
        <v>5200.3100000000004</v>
      </c>
      <c r="H168">
        <f>IF($C168&lt;&gt;"M5","",Trendlines!H470)</f>
        <v>5182.18</v>
      </c>
      <c r="I168">
        <f>IF($C168&lt;&gt;"M5","",Trendlines!I470)</f>
        <v>5181.38</v>
      </c>
      <c r="J168">
        <f>IF($C168&lt;&gt;"M5","",Trendlines!J470)</f>
        <v>5169.26</v>
      </c>
      <c r="K168">
        <v>96</v>
      </c>
      <c r="L168" s="25">
        <f t="shared" si="194"/>
        <v>5.6249999999996208E-3</v>
      </c>
      <c r="M168" s="25">
        <f t="shared" si="195"/>
        <v>-2.6041666666666668E-2</v>
      </c>
      <c r="N168" s="25">
        <f t="shared" si="196"/>
        <v>-1.7499999999993559E-2</v>
      </c>
      <c r="O168" s="25">
        <f t="shared" si="197"/>
        <v>7.5625000000002274E-2</v>
      </c>
      <c r="P168" s="25">
        <f t="shared" si="198"/>
        <v>2.2083333333332195E-2</v>
      </c>
      <c r="Q168" s="25">
        <f t="shared" si="199"/>
        <v>3.875000000000265E-2</v>
      </c>
      <c r="S168">
        <f t="shared" si="200"/>
        <v>10.670000000000073</v>
      </c>
      <c r="T168">
        <f t="shared" si="201"/>
        <v>6.9999999999708962E-2</v>
      </c>
      <c r="U168">
        <f t="shared" si="202"/>
        <v>18.199999999999818</v>
      </c>
      <c r="V168">
        <f t="shared" si="203"/>
        <v>19</v>
      </c>
      <c r="W168">
        <f t="shared" si="204"/>
        <v>31.119999999999891</v>
      </c>
      <c r="X168">
        <f t="shared" si="205"/>
        <v>10.600000000000364</v>
      </c>
      <c r="Y168">
        <f t="shared" si="206"/>
        <v>7.5299999999997453</v>
      </c>
      <c r="Z168">
        <f t="shared" si="207"/>
        <v>8.3299999999999272</v>
      </c>
      <c r="AA168">
        <f t="shared" si="208"/>
        <v>20.449999999999818</v>
      </c>
      <c r="AB168">
        <f t="shared" si="209"/>
        <v>18.130000000000109</v>
      </c>
      <c r="AC168">
        <f t="shared" si="210"/>
        <v>18.930000000000291</v>
      </c>
      <c r="AD168">
        <f t="shared" si="211"/>
        <v>31.050000000000182</v>
      </c>
      <c r="AE168">
        <f t="shared" si="212"/>
        <v>0.8000000000001819</v>
      </c>
      <c r="AF168">
        <f t="shared" si="213"/>
        <v>12.920000000000073</v>
      </c>
      <c r="AG168">
        <f t="shared" si="214"/>
        <v>12.119999999999891</v>
      </c>
      <c r="AI168">
        <f t="shared" si="188"/>
        <v>10.032970297029694</v>
      </c>
      <c r="AJ168">
        <f t="shared" si="188"/>
        <v>0.65049504950493064</v>
      </c>
      <c r="AK168">
        <f t="shared" si="188"/>
        <v>19.593366336633647</v>
      </c>
      <c r="AL168">
        <f t="shared" si="188"/>
        <v>19.325940594059396</v>
      </c>
      <c r="AM168">
        <f t="shared" si="188"/>
        <v>31.777623762376237</v>
      </c>
      <c r="AN168">
        <f t="shared" si="188"/>
        <v>10.426237623762368</v>
      </c>
      <c r="AO168">
        <f t="shared" si="283"/>
        <v>9.5603960396039547</v>
      </c>
      <c r="AP168">
        <f t="shared" si="283"/>
        <v>9.2929702970297043</v>
      </c>
      <c r="AQ168">
        <f t="shared" si="283"/>
        <v>21.744653465346545</v>
      </c>
      <c r="AR168">
        <f t="shared" si="283"/>
        <v>19.986633663366323</v>
      </c>
      <c r="AS168">
        <f t="shared" si="283"/>
        <v>19.719207920792073</v>
      </c>
      <c r="AT168">
        <f t="shared" si="283"/>
        <v>32.170891089108913</v>
      </c>
      <c r="AU168">
        <f t="shared" si="283"/>
        <v>1.3636633663366384</v>
      </c>
      <c r="AV168">
        <f t="shared" si="283"/>
        <v>12.184257425742588</v>
      </c>
      <c r="AW168">
        <f t="shared" si="283"/>
        <v>12.451683168316839</v>
      </c>
      <c r="AY168">
        <f t="shared" si="260"/>
        <v>5</v>
      </c>
      <c r="AZ168">
        <f t="shared" si="261"/>
        <v>1</v>
      </c>
      <c r="BA168">
        <f t="shared" si="262"/>
        <v>10</v>
      </c>
      <c r="BB168">
        <f t="shared" si="263"/>
        <v>9</v>
      </c>
      <c r="BC168">
        <f t="shared" si="264"/>
        <v>14</v>
      </c>
      <c r="BD168">
        <f t="shared" si="265"/>
        <v>6</v>
      </c>
      <c r="BE168">
        <f t="shared" si="266"/>
        <v>4</v>
      </c>
      <c r="BF168">
        <f t="shared" si="267"/>
        <v>3</v>
      </c>
      <c r="BG168">
        <f t="shared" si="268"/>
        <v>13</v>
      </c>
      <c r="BH168">
        <f t="shared" si="269"/>
        <v>12</v>
      </c>
      <c r="BI168">
        <f t="shared" si="270"/>
        <v>11</v>
      </c>
      <c r="BJ168">
        <f t="shared" si="271"/>
        <v>15</v>
      </c>
      <c r="BK168">
        <f t="shared" si="272"/>
        <v>2</v>
      </c>
      <c r="BL168">
        <f t="shared" si="273"/>
        <v>7</v>
      </c>
      <c r="BM168">
        <f t="shared" si="274"/>
        <v>8</v>
      </c>
      <c r="BO168" t="str">
        <f t="shared" si="215"/>
        <v/>
      </c>
      <c r="BP168" t="str">
        <f t="shared" si="216"/>
        <v/>
      </c>
      <c r="BQ168">
        <f t="shared" si="217"/>
        <v>5200.38</v>
      </c>
      <c r="BR168">
        <f t="shared" si="218"/>
        <v>5200.3100000000004</v>
      </c>
      <c r="BS168" t="str">
        <f t="shared" si="219"/>
        <v/>
      </c>
      <c r="BT168" t="str">
        <f t="shared" si="220"/>
        <v/>
      </c>
      <c r="BU168" t="str">
        <f t="shared" si="221"/>
        <v/>
      </c>
      <c r="BV168" t="str">
        <f t="shared" si="222"/>
        <v/>
      </c>
      <c r="BW168" t="str">
        <f t="shared" si="223"/>
        <v/>
      </c>
      <c r="BX168" t="str">
        <f t="shared" si="224"/>
        <v/>
      </c>
      <c r="BY168" t="str">
        <f t="shared" si="225"/>
        <v/>
      </c>
      <c r="BZ168" t="str">
        <f t="shared" si="226"/>
        <v/>
      </c>
      <c r="CA168" t="str">
        <f t="shared" si="227"/>
        <v/>
      </c>
      <c r="CB168" t="str">
        <f t="shared" si="228"/>
        <v/>
      </c>
      <c r="CC168" t="str">
        <f t="shared" si="229"/>
        <v/>
      </c>
      <c r="CD168" t="str">
        <f t="shared" si="230"/>
        <v/>
      </c>
      <c r="CE168" t="str">
        <f t="shared" si="231"/>
        <v/>
      </c>
      <c r="CF168" t="str">
        <f t="shared" si="232"/>
        <v/>
      </c>
      <c r="CG168" t="str">
        <f t="shared" si="233"/>
        <v/>
      </c>
      <c r="CH168" t="str">
        <f t="shared" si="234"/>
        <v/>
      </c>
      <c r="CI168" t="str">
        <f t="shared" si="235"/>
        <v/>
      </c>
      <c r="CJ168" t="str">
        <f t="shared" si="236"/>
        <v/>
      </c>
      <c r="CK168" t="str">
        <f t="shared" si="237"/>
        <v/>
      </c>
      <c r="CL168" t="str">
        <f t="shared" si="238"/>
        <v/>
      </c>
      <c r="CM168">
        <f t="shared" si="239"/>
        <v>5182.18</v>
      </c>
      <c r="CN168">
        <f t="shared" si="240"/>
        <v>5181.38</v>
      </c>
      <c r="CO168" t="str">
        <f t="shared" si="241"/>
        <v/>
      </c>
      <c r="CP168" t="str">
        <f t="shared" si="242"/>
        <v/>
      </c>
      <c r="CQ168" t="str">
        <f t="shared" si="243"/>
        <v/>
      </c>
      <c r="CR168" t="str">
        <f t="shared" si="244"/>
        <v/>
      </c>
      <c r="CT168">
        <f t="shared" si="275"/>
        <v>5200.38</v>
      </c>
      <c r="CU168">
        <f t="shared" si="276"/>
        <v>5200.3100000000004</v>
      </c>
      <c r="CV168">
        <f t="shared" si="277"/>
        <v>5182.18</v>
      </c>
      <c r="CW168">
        <f t="shared" si="278"/>
        <v>5181.38</v>
      </c>
      <c r="CY168">
        <f t="shared" si="245"/>
        <v>5.6249999999996208E-3</v>
      </c>
      <c r="CZ168">
        <f t="shared" si="246"/>
        <v>-1.7499999999993559E-2</v>
      </c>
      <c r="DA168">
        <f t="shared" si="247"/>
        <v>7.5625000000002274E-2</v>
      </c>
      <c r="DB168">
        <f t="shared" si="248"/>
        <v>2.2083333333332195E-2</v>
      </c>
      <c r="DD168">
        <f t="shared" si="190"/>
        <v>0.32228536068633229</v>
      </c>
      <c r="DE168">
        <f t="shared" si="191"/>
        <v>-1.0025738037596934</v>
      </c>
      <c r="DF168">
        <f t="shared" si="192"/>
        <v>4.3247612228804009</v>
      </c>
      <c r="DG168">
        <f t="shared" si="193"/>
        <v>1.2650761762283818</v>
      </c>
      <c r="DI168">
        <f t="shared" si="249"/>
        <v>1.9613185433759466</v>
      </c>
      <c r="DK168">
        <f t="shared" si="279"/>
        <v>1.9613185433759466</v>
      </c>
      <c r="DL168">
        <f t="shared" si="280"/>
        <v>-1.9613185433759466</v>
      </c>
      <c r="DN168" s="4" t="str">
        <f t="shared" si="250"/>
        <v/>
      </c>
      <c r="DO168" s="4" t="str">
        <f t="shared" si="251"/>
        <v/>
      </c>
      <c r="DP168" s="4" t="str">
        <f t="shared" si="252"/>
        <v>Invalid Slope</v>
      </c>
      <c r="DQ168" s="4" t="str">
        <f t="shared" si="253"/>
        <v/>
      </c>
      <c r="DS168" s="4">
        <f t="shared" si="254"/>
        <v>5200.38</v>
      </c>
      <c r="DT168" s="4">
        <f t="shared" si="255"/>
        <v>5200.3100000000004</v>
      </c>
      <c r="DU168" s="4" t="str">
        <f t="shared" si="256"/>
        <v/>
      </c>
      <c r="DV168" s="4">
        <f t="shared" si="257"/>
        <v>5181.38</v>
      </c>
      <c r="DX168">
        <f t="shared" si="119"/>
        <v>5200.38</v>
      </c>
      <c r="DY168">
        <f t="shared" si="120"/>
        <v>5181.38</v>
      </c>
      <c r="EA168" t="str">
        <f t="shared" si="258"/>
        <v>horiz_peak_line_1</v>
      </c>
      <c r="EB168" t="str">
        <f t="shared" si="259"/>
        <v>horiz_bottom_line_2</v>
      </c>
      <c r="ED168" t="str">
        <f t="shared" si="281"/>
        <v>peak_line_1</v>
      </c>
      <c r="EE168" t="str">
        <f t="shared" si="282"/>
        <v>bottom_line_2</v>
      </c>
    </row>
    <row r="169" spans="1:135" x14ac:dyDescent="0.55000000000000004">
      <c r="A169" s="24">
        <f>IF('Data Validation'!$K$2&lt;&gt;TRUE,"",'Data Validation'!A471)</f>
        <v>1772172900</v>
      </c>
      <c r="B169" s="24" t="str">
        <f>IF('Data Validation'!$K$2&lt;&gt;TRUE,"",'Data Validation'!C471)</f>
        <v>XAUUSD</v>
      </c>
      <c r="C169" s="24" t="str">
        <f>IF('Data Validation'!$K$2&lt;&gt;TRUE,"",'Data Validation'!E471)</f>
        <v>M5</v>
      </c>
      <c r="D169" s="24">
        <f>IF('Data Validation'!$K$2&lt;&gt;TRUE,"",'Data Validation'!G471)</f>
        <v>5195.58</v>
      </c>
      <c r="E169">
        <f>IF($C169&lt;&gt;"M5","",Trendlines!E471)</f>
        <v>5200.38</v>
      </c>
      <c r="F169">
        <f>IF($C169&lt;&gt;"M5","",Trendlines!F471)</f>
        <v>5189.6899999999996</v>
      </c>
      <c r="G169">
        <f>IF($C169&lt;&gt;"M5","",Trendlines!G471)</f>
        <v>5200.29</v>
      </c>
      <c r="H169">
        <f>IF($C169&lt;&gt;"M5","",Trendlines!H471)</f>
        <v>5182.26</v>
      </c>
      <c r="I169">
        <f>IF($C169&lt;&gt;"M5","",Trendlines!I471)</f>
        <v>5181.3999999999996</v>
      </c>
      <c r="J169">
        <f>IF($C169&lt;&gt;"M5","",Trendlines!J471)</f>
        <v>5169.3</v>
      </c>
      <c r="K169">
        <v>96</v>
      </c>
      <c r="L169" s="25">
        <f t="shared" si="194"/>
        <v>5.5208333333306809E-3</v>
      </c>
      <c r="M169" s="25">
        <f t="shared" si="195"/>
        <v>-2.5937500000007201E-2</v>
      </c>
      <c r="N169" s="25">
        <f t="shared" si="196"/>
        <v>-1.750000000000303E-2</v>
      </c>
      <c r="O169" s="25">
        <f t="shared" si="197"/>
        <v>7.5625000000002274E-2</v>
      </c>
      <c r="P169" s="25">
        <f t="shared" si="198"/>
        <v>2.2083333333332195E-2</v>
      </c>
      <c r="Q169" s="25">
        <f t="shared" si="199"/>
        <v>3.875000000000265E-2</v>
      </c>
      <c r="S169">
        <f t="shared" si="200"/>
        <v>10.690000000000509</v>
      </c>
      <c r="T169">
        <f t="shared" si="201"/>
        <v>9.0000000000145519E-2</v>
      </c>
      <c r="U169">
        <f t="shared" si="202"/>
        <v>18.119999999999891</v>
      </c>
      <c r="V169">
        <f t="shared" si="203"/>
        <v>18.980000000000473</v>
      </c>
      <c r="W169">
        <f t="shared" si="204"/>
        <v>31.079999999999927</v>
      </c>
      <c r="X169">
        <f t="shared" si="205"/>
        <v>10.600000000000364</v>
      </c>
      <c r="Y169">
        <f t="shared" si="206"/>
        <v>7.4299999999993815</v>
      </c>
      <c r="Z169">
        <f t="shared" si="207"/>
        <v>8.2899999999999636</v>
      </c>
      <c r="AA169">
        <f t="shared" si="208"/>
        <v>20.389999999999418</v>
      </c>
      <c r="AB169">
        <f t="shared" si="209"/>
        <v>18.029999999999745</v>
      </c>
      <c r="AC169">
        <f t="shared" si="210"/>
        <v>18.890000000000327</v>
      </c>
      <c r="AD169">
        <f t="shared" si="211"/>
        <v>30.989999999999782</v>
      </c>
      <c r="AE169">
        <f t="shared" si="212"/>
        <v>0.86000000000058208</v>
      </c>
      <c r="AF169">
        <f t="shared" si="213"/>
        <v>12.960000000000036</v>
      </c>
      <c r="AG169">
        <f t="shared" si="214"/>
        <v>12.099999999999454</v>
      </c>
      <c r="AI169">
        <f t="shared" si="188"/>
        <v>10.032970297029694</v>
      </c>
      <c r="AJ169">
        <f t="shared" si="188"/>
        <v>0.65049504950493064</v>
      </c>
      <c r="AK169">
        <f t="shared" si="188"/>
        <v>19.593366336633647</v>
      </c>
      <c r="AL169">
        <f t="shared" si="188"/>
        <v>19.325940594059396</v>
      </c>
      <c r="AM169">
        <f t="shared" si="188"/>
        <v>31.777623762376237</v>
      </c>
      <c r="AN169">
        <f t="shared" si="188"/>
        <v>10.426237623762368</v>
      </c>
      <c r="AO169">
        <f t="shared" si="283"/>
        <v>9.5603960396039547</v>
      </c>
      <c r="AP169">
        <f t="shared" si="283"/>
        <v>9.2929702970297043</v>
      </c>
      <c r="AQ169">
        <f t="shared" si="283"/>
        <v>21.744653465346545</v>
      </c>
      <c r="AR169">
        <f t="shared" si="283"/>
        <v>19.986633663366323</v>
      </c>
      <c r="AS169">
        <f t="shared" si="283"/>
        <v>19.719207920792073</v>
      </c>
      <c r="AT169">
        <f t="shared" si="283"/>
        <v>32.170891089108913</v>
      </c>
      <c r="AU169">
        <f t="shared" si="283"/>
        <v>1.3636633663366384</v>
      </c>
      <c r="AV169">
        <f t="shared" si="283"/>
        <v>12.184257425742588</v>
      </c>
      <c r="AW169">
        <f t="shared" si="283"/>
        <v>12.451683168316839</v>
      </c>
      <c r="AY169">
        <f t="shared" si="260"/>
        <v>5</v>
      </c>
      <c r="AZ169">
        <f t="shared" si="261"/>
        <v>1</v>
      </c>
      <c r="BA169">
        <f t="shared" si="262"/>
        <v>10</v>
      </c>
      <c r="BB169">
        <f t="shared" si="263"/>
        <v>9</v>
      </c>
      <c r="BC169">
        <f t="shared" si="264"/>
        <v>14</v>
      </c>
      <c r="BD169">
        <f t="shared" si="265"/>
        <v>6</v>
      </c>
      <c r="BE169">
        <f t="shared" si="266"/>
        <v>4</v>
      </c>
      <c r="BF169">
        <f t="shared" si="267"/>
        <v>3</v>
      </c>
      <c r="BG169">
        <f t="shared" si="268"/>
        <v>13</v>
      </c>
      <c r="BH169">
        <f t="shared" si="269"/>
        <v>12</v>
      </c>
      <c r="BI169">
        <f t="shared" si="270"/>
        <v>11</v>
      </c>
      <c r="BJ169">
        <f t="shared" si="271"/>
        <v>15</v>
      </c>
      <c r="BK169">
        <f t="shared" si="272"/>
        <v>2</v>
      </c>
      <c r="BL169">
        <f t="shared" si="273"/>
        <v>7</v>
      </c>
      <c r="BM169">
        <f t="shared" si="274"/>
        <v>8</v>
      </c>
      <c r="BO169" t="str">
        <f t="shared" si="215"/>
        <v/>
      </c>
      <c r="BP169" t="str">
        <f t="shared" si="216"/>
        <v/>
      </c>
      <c r="BQ169">
        <f t="shared" si="217"/>
        <v>5200.38</v>
      </c>
      <c r="BR169">
        <f t="shared" si="218"/>
        <v>5200.29</v>
      </c>
      <c r="BS169" t="str">
        <f t="shared" si="219"/>
        <v/>
      </c>
      <c r="BT169" t="str">
        <f t="shared" si="220"/>
        <v/>
      </c>
      <c r="BU169" t="str">
        <f t="shared" si="221"/>
        <v/>
      </c>
      <c r="BV169" t="str">
        <f t="shared" si="222"/>
        <v/>
      </c>
      <c r="BW169" t="str">
        <f t="shared" si="223"/>
        <v/>
      </c>
      <c r="BX169" t="str">
        <f t="shared" si="224"/>
        <v/>
      </c>
      <c r="BY169" t="str">
        <f t="shared" si="225"/>
        <v/>
      </c>
      <c r="BZ169" t="str">
        <f t="shared" si="226"/>
        <v/>
      </c>
      <c r="CA169" t="str">
        <f t="shared" si="227"/>
        <v/>
      </c>
      <c r="CB169" t="str">
        <f t="shared" si="228"/>
        <v/>
      </c>
      <c r="CC169" t="str">
        <f t="shared" si="229"/>
        <v/>
      </c>
      <c r="CD169" t="str">
        <f t="shared" si="230"/>
        <v/>
      </c>
      <c r="CE169" t="str">
        <f t="shared" si="231"/>
        <v/>
      </c>
      <c r="CF169" t="str">
        <f t="shared" si="232"/>
        <v/>
      </c>
      <c r="CG169" t="str">
        <f t="shared" si="233"/>
        <v/>
      </c>
      <c r="CH169" t="str">
        <f t="shared" si="234"/>
        <v/>
      </c>
      <c r="CI169" t="str">
        <f t="shared" si="235"/>
        <v/>
      </c>
      <c r="CJ169" t="str">
        <f t="shared" si="236"/>
        <v/>
      </c>
      <c r="CK169" t="str">
        <f t="shared" si="237"/>
        <v/>
      </c>
      <c r="CL169" t="str">
        <f t="shared" si="238"/>
        <v/>
      </c>
      <c r="CM169">
        <f t="shared" si="239"/>
        <v>5182.26</v>
      </c>
      <c r="CN169">
        <f t="shared" si="240"/>
        <v>5181.3999999999996</v>
      </c>
      <c r="CO169" t="str">
        <f t="shared" si="241"/>
        <v/>
      </c>
      <c r="CP169" t="str">
        <f t="shared" si="242"/>
        <v/>
      </c>
      <c r="CQ169" t="str">
        <f t="shared" si="243"/>
        <v/>
      </c>
      <c r="CR169" t="str">
        <f t="shared" si="244"/>
        <v/>
      </c>
      <c r="CT169">
        <f t="shared" si="275"/>
        <v>5200.38</v>
      </c>
      <c r="CU169">
        <f t="shared" si="276"/>
        <v>5200.29</v>
      </c>
      <c r="CV169">
        <f t="shared" si="277"/>
        <v>5182.26</v>
      </c>
      <c r="CW169">
        <f t="shared" si="278"/>
        <v>5181.3999999999996</v>
      </c>
      <c r="CY169">
        <f t="shared" si="245"/>
        <v>5.5208333333306809E-3</v>
      </c>
      <c r="CZ169">
        <f t="shared" si="246"/>
        <v>-1.750000000000303E-2</v>
      </c>
      <c r="DA169">
        <f t="shared" si="247"/>
        <v>7.5625000000002274E-2</v>
      </c>
      <c r="DB169">
        <f t="shared" si="248"/>
        <v>2.2083333333332195E-2</v>
      </c>
      <c r="DD169">
        <f t="shared" si="190"/>
        <v>0.31631723568009845</v>
      </c>
      <c r="DE169">
        <f t="shared" si="191"/>
        <v>-1.0025738037602361</v>
      </c>
      <c r="DF169">
        <f t="shared" si="192"/>
        <v>4.3247612228804009</v>
      </c>
      <c r="DG169">
        <f t="shared" si="193"/>
        <v>1.2650761762283818</v>
      </c>
      <c r="DI169">
        <f t="shared" si="249"/>
        <v>1.9620086614587915</v>
      </c>
      <c r="DK169">
        <f t="shared" si="279"/>
        <v>1.9620086614587915</v>
      </c>
      <c r="DL169">
        <f t="shared" si="280"/>
        <v>-1.9620086614587915</v>
      </c>
      <c r="DN169" s="4" t="str">
        <f t="shared" si="250"/>
        <v/>
      </c>
      <c r="DO169" s="4" t="str">
        <f t="shared" si="251"/>
        <v/>
      </c>
      <c r="DP169" s="4" t="str">
        <f t="shared" si="252"/>
        <v>Invalid Slope</v>
      </c>
      <c r="DQ169" s="4" t="str">
        <f t="shared" si="253"/>
        <v/>
      </c>
      <c r="DS169" s="4">
        <f t="shared" si="254"/>
        <v>5200.38</v>
      </c>
      <c r="DT169" s="4">
        <f t="shared" si="255"/>
        <v>5200.29</v>
      </c>
      <c r="DU169" s="4" t="str">
        <f t="shared" si="256"/>
        <v/>
      </c>
      <c r="DV169" s="4">
        <f t="shared" si="257"/>
        <v>5181.3999999999996</v>
      </c>
      <c r="DX169">
        <f t="shared" si="119"/>
        <v>5200.38</v>
      </c>
      <c r="DY169">
        <f t="shared" si="120"/>
        <v>5181.3999999999996</v>
      </c>
      <c r="EA169" t="str">
        <f t="shared" si="258"/>
        <v>horiz_peak_line_1</v>
      </c>
      <c r="EB169" t="str">
        <f t="shared" si="259"/>
        <v>horiz_bottom_line_2</v>
      </c>
      <c r="ED169" t="str">
        <f t="shared" si="281"/>
        <v>peak_line_1</v>
      </c>
      <c r="EE169" t="str">
        <f t="shared" si="282"/>
        <v>bottom_line_2</v>
      </c>
    </row>
    <row r="170" spans="1:135" x14ac:dyDescent="0.55000000000000004">
      <c r="A170" s="24">
        <f>IF('Data Validation'!$K$2&lt;&gt;TRUE,"",'Data Validation'!A472)</f>
        <v>1772173200</v>
      </c>
      <c r="B170" s="24" t="str">
        <f>IF('Data Validation'!$K$2&lt;&gt;TRUE,"",'Data Validation'!C472)</f>
        <v>XAUUSD</v>
      </c>
      <c r="C170" s="24" t="str">
        <f>IF('Data Validation'!$K$2&lt;&gt;TRUE,"",'Data Validation'!E472)</f>
        <v>M5</v>
      </c>
      <c r="D170" s="24">
        <f>IF('Data Validation'!$K$2&lt;&gt;TRUE,"",'Data Validation'!G472)</f>
        <v>5195</v>
      </c>
      <c r="E170">
        <f>IF($C170&lt;&gt;"M5","",Trendlines!E472)</f>
        <v>5200.3900000000003</v>
      </c>
      <c r="F170">
        <f>IF($C170&lt;&gt;"M5","",Trendlines!F472)</f>
        <v>5189.66</v>
      </c>
      <c r="G170">
        <f>IF($C170&lt;&gt;"M5","",Trendlines!G472)</f>
        <v>5200.2700000000004</v>
      </c>
      <c r="H170">
        <f>IF($C170&lt;&gt;"M5","",Trendlines!H472)</f>
        <v>5182.34</v>
      </c>
      <c r="I170">
        <f>IF($C170&lt;&gt;"M5","",Trendlines!I472)</f>
        <v>5181.43</v>
      </c>
      <c r="J170">
        <f>IF($C170&lt;&gt;"M5","",Trendlines!J472)</f>
        <v>5169.34</v>
      </c>
      <c r="K170">
        <v>96</v>
      </c>
      <c r="L170" s="25">
        <f t="shared" si="194"/>
        <v>5.6249999999996208E-3</v>
      </c>
      <c r="M170" s="25">
        <f t="shared" si="195"/>
        <v>-2.5937499999997726E-2</v>
      </c>
      <c r="N170" s="25">
        <f t="shared" si="196"/>
        <v>-1.7604166666662497E-2</v>
      </c>
      <c r="O170" s="25">
        <f t="shared" si="197"/>
        <v>7.5729166666671219E-2</v>
      </c>
      <c r="P170" s="25">
        <f t="shared" si="198"/>
        <v>2.2187500000001137E-2</v>
      </c>
      <c r="Q170" s="25">
        <f t="shared" si="199"/>
        <v>3.875000000000265E-2</v>
      </c>
      <c r="S170">
        <f t="shared" si="200"/>
        <v>10.730000000000473</v>
      </c>
      <c r="T170">
        <f t="shared" si="201"/>
        <v>0.11999999999989086</v>
      </c>
      <c r="U170">
        <f t="shared" si="202"/>
        <v>18.050000000000182</v>
      </c>
      <c r="V170">
        <f t="shared" si="203"/>
        <v>18.960000000000036</v>
      </c>
      <c r="W170">
        <f t="shared" si="204"/>
        <v>31.050000000000182</v>
      </c>
      <c r="X170">
        <f t="shared" si="205"/>
        <v>10.610000000000582</v>
      </c>
      <c r="Y170">
        <f t="shared" si="206"/>
        <v>7.319999999999709</v>
      </c>
      <c r="Z170">
        <f t="shared" si="207"/>
        <v>8.2299999999995634</v>
      </c>
      <c r="AA170">
        <f t="shared" si="208"/>
        <v>20.319999999999709</v>
      </c>
      <c r="AB170">
        <f t="shared" si="209"/>
        <v>17.930000000000291</v>
      </c>
      <c r="AC170">
        <f t="shared" si="210"/>
        <v>18.840000000000146</v>
      </c>
      <c r="AD170">
        <f t="shared" si="211"/>
        <v>30.930000000000291</v>
      </c>
      <c r="AE170">
        <f t="shared" si="212"/>
        <v>0.90999999999985448</v>
      </c>
      <c r="AF170">
        <f t="shared" si="213"/>
        <v>13</v>
      </c>
      <c r="AG170">
        <f t="shared" si="214"/>
        <v>12.090000000000146</v>
      </c>
      <c r="AI170">
        <f t="shared" si="188"/>
        <v>10.032970297029694</v>
      </c>
      <c r="AJ170">
        <f t="shared" si="188"/>
        <v>0.65049504950493064</v>
      </c>
      <c r="AK170">
        <f t="shared" si="188"/>
        <v>19.593366336633647</v>
      </c>
      <c r="AL170">
        <f t="shared" si="188"/>
        <v>19.325940594059396</v>
      </c>
      <c r="AM170">
        <f t="shared" si="188"/>
        <v>31.777623762376237</v>
      </c>
      <c r="AN170">
        <f t="shared" si="188"/>
        <v>10.426237623762368</v>
      </c>
      <c r="AO170">
        <f t="shared" si="283"/>
        <v>9.5603960396039547</v>
      </c>
      <c r="AP170">
        <f t="shared" si="283"/>
        <v>9.2929702970297043</v>
      </c>
      <c r="AQ170">
        <f t="shared" si="283"/>
        <v>21.744653465346545</v>
      </c>
      <c r="AR170">
        <f t="shared" si="283"/>
        <v>19.986633663366323</v>
      </c>
      <c r="AS170">
        <f t="shared" si="283"/>
        <v>19.719207920792073</v>
      </c>
      <c r="AT170">
        <f t="shared" si="283"/>
        <v>32.170891089108913</v>
      </c>
      <c r="AU170">
        <f t="shared" si="283"/>
        <v>1.3636633663366384</v>
      </c>
      <c r="AV170">
        <f t="shared" si="283"/>
        <v>12.184257425742588</v>
      </c>
      <c r="AW170">
        <f t="shared" si="283"/>
        <v>12.451683168316839</v>
      </c>
      <c r="AY170">
        <f t="shared" si="260"/>
        <v>5</v>
      </c>
      <c r="AZ170">
        <f t="shared" si="261"/>
        <v>1</v>
      </c>
      <c r="BA170">
        <f t="shared" si="262"/>
        <v>10</v>
      </c>
      <c r="BB170">
        <f t="shared" si="263"/>
        <v>9</v>
      </c>
      <c r="BC170">
        <f t="shared" si="264"/>
        <v>14</v>
      </c>
      <c r="BD170">
        <f t="shared" si="265"/>
        <v>6</v>
      </c>
      <c r="BE170">
        <f t="shared" si="266"/>
        <v>4</v>
      </c>
      <c r="BF170">
        <f t="shared" si="267"/>
        <v>3</v>
      </c>
      <c r="BG170">
        <f t="shared" si="268"/>
        <v>13</v>
      </c>
      <c r="BH170">
        <f t="shared" si="269"/>
        <v>12</v>
      </c>
      <c r="BI170">
        <f t="shared" si="270"/>
        <v>11</v>
      </c>
      <c r="BJ170">
        <f t="shared" si="271"/>
        <v>15</v>
      </c>
      <c r="BK170">
        <f t="shared" si="272"/>
        <v>2</v>
      </c>
      <c r="BL170">
        <f t="shared" si="273"/>
        <v>7</v>
      </c>
      <c r="BM170">
        <f t="shared" si="274"/>
        <v>8</v>
      </c>
      <c r="BO170" t="str">
        <f t="shared" si="215"/>
        <v/>
      </c>
      <c r="BP170" t="str">
        <f t="shared" si="216"/>
        <v/>
      </c>
      <c r="BQ170">
        <f t="shared" si="217"/>
        <v>5200.3900000000003</v>
      </c>
      <c r="BR170">
        <f t="shared" si="218"/>
        <v>5200.2700000000004</v>
      </c>
      <c r="BS170" t="str">
        <f t="shared" si="219"/>
        <v/>
      </c>
      <c r="BT170" t="str">
        <f t="shared" si="220"/>
        <v/>
      </c>
      <c r="BU170" t="str">
        <f t="shared" si="221"/>
        <v/>
      </c>
      <c r="BV170" t="str">
        <f t="shared" si="222"/>
        <v/>
      </c>
      <c r="BW170" t="str">
        <f t="shared" si="223"/>
        <v/>
      </c>
      <c r="BX170" t="str">
        <f t="shared" si="224"/>
        <v/>
      </c>
      <c r="BY170" t="str">
        <f t="shared" si="225"/>
        <v/>
      </c>
      <c r="BZ170" t="str">
        <f t="shared" si="226"/>
        <v/>
      </c>
      <c r="CA170" t="str">
        <f t="shared" si="227"/>
        <v/>
      </c>
      <c r="CB170" t="str">
        <f t="shared" si="228"/>
        <v/>
      </c>
      <c r="CC170" t="str">
        <f t="shared" si="229"/>
        <v/>
      </c>
      <c r="CD170" t="str">
        <f t="shared" si="230"/>
        <v/>
      </c>
      <c r="CE170" t="str">
        <f t="shared" si="231"/>
        <v/>
      </c>
      <c r="CF170" t="str">
        <f t="shared" si="232"/>
        <v/>
      </c>
      <c r="CG170" t="str">
        <f t="shared" si="233"/>
        <v/>
      </c>
      <c r="CH170" t="str">
        <f t="shared" si="234"/>
        <v/>
      </c>
      <c r="CI170" t="str">
        <f t="shared" si="235"/>
        <v/>
      </c>
      <c r="CJ170" t="str">
        <f t="shared" si="236"/>
        <v/>
      </c>
      <c r="CK170" t="str">
        <f t="shared" si="237"/>
        <v/>
      </c>
      <c r="CL170" t="str">
        <f t="shared" si="238"/>
        <v/>
      </c>
      <c r="CM170">
        <f t="shared" si="239"/>
        <v>5182.34</v>
      </c>
      <c r="CN170">
        <f t="shared" si="240"/>
        <v>5181.43</v>
      </c>
      <c r="CO170" t="str">
        <f t="shared" si="241"/>
        <v/>
      </c>
      <c r="CP170" t="str">
        <f t="shared" si="242"/>
        <v/>
      </c>
      <c r="CQ170" t="str">
        <f t="shared" si="243"/>
        <v/>
      </c>
      <c r="CR170" t="str">
        <f t="shared" si="244"/>
        <v/>
      </c>
      <c r="CT170">
        <f t="shared" si="275"/>
        <v>5200.3900000000003</v>
      </c>
      <c r="CU170">
        <f t="shared" si="276"/>
        <v>5200.2700000000004</v>
      </c>
      <c r="CV170">
        <f t="shared" si="277"/>
        <v>5182.34</v>
      </c>
      <c r="CW170">
        <f t="shared" si="278"/>
        <v>5181.43</v>
      </c>
      <c r="CY170">
        <f t="shared" si="245"/>
        <v>5.6249999999996208E-3</v>
      </c>
      <c r="CZ170">
        <f t="shared" si="246"/>
        <v>-1.7604166666662497E-2</v>
      </c>
      <c r="DA170">
        <f t="shared" si="247"/>
        <v>7.5729166666671219E-2</v>
      </c>
      <c r="DB170">
        <f t="shared" si="248"/>
        <v>2.2187500000001137E-2</v>
      </c>
      <c r="DD170">
        <f t="shared" si="190"/>
        <v>0.32228536068633229</v>
      </c>
      <c r="DE170">
        <f t="shared" si="191"/>
        <v>-1.0085402759956923</v>
      </c>
      <c r="DF170">
        <f t="shared" si="192"/>
        <v>4.3306955472413433</v>
      </c>
      <c r="DG170">
        <f t="shared" si="193"/>
        <v>1.2710415636883856</v>
      </c>
      <c r="DI170">
        <f t="shared" si="249"/>
        <v>1.9653880416900111</v>
      </c>
      <c r="DK170">
        <f t="shared" si="279"/>
        <v>1.9653880416900111</v>
      </c>
      <c r="DL170">
        <f t="shared" si="280"/>
        <v>-1.9653880416900111</v>
      </c>
      <c r="DN170" s="4" t="str">
        <f t="shared" si="250"/>
        <v/>
      </c>
      <c r="DO170" s="4" t="str">
        <f t="shared" si="251"/>
        <v/>
      </c>
      <c r="DP170" s="4" t="str">
        <f t="shared" si="252"/>
        <v>Invalid Slope</v>
      </c>
      <c r="DQ170" s="4" t="str">
        <f t="shared" si="253"/>
        <v/>
      </c>
      <c r="DS170" s="4">
        <f t="shared" si="254"/>
        <v>5200.3900000000003</v>
      </c>
      <c r="DT170" s="4">
        <f t="shared" si="255"/>
        <v>5200.2700000000004</v>
      </c>
      <c r="DU170" s="4" t="str">
        <f t="shared" si="256"/>
        <v/>
      </c>
      <c r="DV170" s="4">
        <f t="shared" si="257"/>
        <v>5181.43</v>
      </c>
      <c r="DX170">
        <f t="shared" si="119"/>
        <v>5200.3900000000003</v>
      </c>
      <c r="DY170">
        <f t="shared" si="120"/>
        <v>5181.43</v>
      </c>
      <c r="EA170" t="str">
        <f t="shared" si="258"/>
        <v>horiz_peak_line_1</v>
      </c>
      <c r="EB170" t="str">
        <f t="shared" si="259"/>
        <v>horiz_bottom_line_2</v>
      </c>
      <c r="ED170" t="str">
        <f t="shared" si="281"/>
        <v>peak_line_1</v>
      </c>
      <c r="EE170" t="str">
        <f t="shared" si="282"/>
        <v>bottom_line_2</v>
      </c>
    </row>
    <row r="171" spans="1:135" x14ac:dyDescent="0.55000000000000004">
      <c r="A171" s="24">
        <f>IF('Data Validation'!$K$2&lt;&gt;TRUE,"",'Data Validation'!A473)</f>
        <v>1772173500</v>
      </c>
      <c r="B171" s="24" t="str">
        <f>IF('Data Validation'!$K$2&lt;&gt;TRUE,"",'Data Validation'!C473)</f>
        <v>XAUUSD</v>
      </c>
      <c r="C171" s="24" t="str">
        <f>IF('Data Validation'!$K$2&lt;&gt;TRUE,"",'Data Validation'!E473)</f>
        <v>M5</v>
      </c>
      <c r="D171" s="24">
        <f>IF('Data Validation'!$K$2&lt;&gt;TRUE,"",'Data Validation'!G473)</f>
        <v>5193.22</v>
      </c>
      <c r="E171">
        <f>IF($C171&lt;&gt;"M5","",Trendlines!E473)</f>
        <v>5200.3900000000003</v>
      </c>
      <c r="F171">
        <f>IF($C171&lt;&gt;"M5","",Trendlines!F473)</f>
        <v>5189.63</v>
      </c>
      <c r="G171">
        <f>IF($C171&lt;&gt;"M5","",Trendlines!G473)</f>
        <v>5200.25</v>
      </c>
      <c r="H171">
        <f>IF($C171&lt;&gt;"M5","",Trendlines!H473)</f>
        <v>5182.41</v>
      </c>
      <c r="I171">
        <f>IF($C171&lt;&gt;"M5","",Trendlines!I473)</f>
        <v>5181.45</v>
      </c>
      <c r="J171">
        <f>IF($C171&lt;&gt;"M5","",Trendlines!J473)</f>
        <v>5169.38</v>
      </c>
      <c r="K171">
        <v>96</v>
      </c>
      <c r="L171" s="25">
        <f t="shared" si="194"/>
        <v>5.5208333333401543E-3</v>
      </c>
      <c r="M171" s="25">
        <f t="shared" si="195"/>
        <v>-2.6041666666666668E-2</v>
      </c>
      <c r="N171" s="25">
        <f t="shared" si="196"/>
        <v>-1.7604166666662497E-2</v>
      </c>
      <c r="O171" s="25">
        <f t="shared" si="197"/>
        <v>7.5625000000002274E-2</v>
      </c>
      <c r="P171" s="25">
        <f t="shared" si="198"/>
        <v>2.2187500000001137E-2</v>
      </c>
      <c r="Q171" s="25">
        <f t="shared" si="199"/>
        <v>3.875000000000265E-2</v>
      </c>
      <c r="S171">
        <f t="shared" si="200"/>
        <v>10.760000000000218</v>
      </c>
      <c r="T171">
        <f t="shared" si="201"/>
        <v>0.14000000000032742</v>
      </c>
      <c r="U171">
        <f t="shared" si="202"/>
        <v>17.980000000000473</v>
      </c>
      <c r="V171">
        <f t="shared" si="203"/>
        <v>18.940000000000509</v>
      </c>
      <c r="W171">
        <f t="shared" si="204"/>
        <v>31.010000000000218</v>
      </c>
      <c r="X171">
        <f t="shared" si="205"/>
        <v>10.619999999999891</v>
      </c>
      <c r="Y171">
        <f t="shared" si="206"/>
        <v>7.2200000000002547</v>
      </c>
      <c r="Z171">
        <f t="shared" si="207"/>
        <v>8.180000000000291</v>
      </c>
      <c r="AA171">
        <f t="shared" si="208"/>
        <v>20.25</v>
      </c>
      <c r="AB171">
        <f t="shared" si="209"/>
        <v>17.840000000000146</v>
      </c>
      <c r="AC171">
        <f t="shared" si="210"/>
        <v>18.800000000000182</v>
      </c>
      <c r="AD171">
        <f t="shared" si="211"/>
        <v>30.869999999999891</v>
      </c>
      <c r="AE171">
        <f t="shared" si="212"/>
        <v>0.96000000000003638</v>
      </c>
      <c r="AF171">
        <f t="shared" si="213"/>
        <v>13.029999999999745</v>
      </c>
      <c r="AG171">
        <f t="shared" si="214"/>
        <v>12.069999999999709</v>
      </c>
      <c r="AI171">
        <f t="shared" si="188"/>
        <v>10.032970297029694</v>
      </c>
      <c r="AJ171">
        <f t="shared" si="188"/>
        <v>0.65049504950493064</v>
      </c>
      <c r="AK171">
        <f t="shared" si="188"/>
        <v>19.593366336633647</v>
      </c>
      <c r="AL171">
        <f t="shared" si="188"/>
        <v>19.325940594059396</v>
      </c>
      <c r="AM171">
        <f t="shared" si="188"/>
        <v>31.777623762376237</v>
      </c>
      <c r="AN171">
        <f t="shared" si="188"/>
        <v>10.426237623762368</v>
      </c>
      <c r="AO171">
        <f t="shared" si="283"/>
        <v>9.5603960396039547</v>
      </c>
      <c r="AP171">
        <f t="shared" si="283"/>
        <v>9.2929702970297043</v>
      </c>
      <c r="AQ171">
        <f t="shared" si="283"/>
        <v>21.744653465346545</v>
      </c>
      <c r="AR171">
        <f t="shared" si="283"/>
        <v>19.986633663366323</v>
      </c>
      <c r="AS171">
        <f t="shared" si="283"/>
        <v>19.719207920792073</v>
      </c>
      <c r="AT171">
        <f t="shared" si="283"/>
        <v>32.170891089108913</v>
      </c>
      <c r="AU171">
        <f t="shared" si="283"/>
        <v>1.3636633663366384</v>
      </c>
      <c r="AV171">
        <f t="shared" si="283"/>
        <v>12.184257425742588</v>
      </c>
      <c r="AW171">
        <f t="shared" si="283"/>
        <v>12.451683168316839</v>
      </c>
      <c r="AY171">
        <f t="shared" si="260"/>
        <v>5</v>
      </c>
      <c r="AZ171">
        <f t="shared" si="261"/>
        <v>1</v>
      </c>
      <c r="BA171">
        <f t="shared" si="262"/>
        <v>10</v>
      </c>
      <c r="BB171">
        <f t="shared" si="263"/>
        <v>9</v>
      </c>
      <c r="BC171">
        <f t="shared" si="264"/>
        <v>14</v>
      </c>
      <c r="BD171">
        <f t="shared" si="265"/>
        <v>6</v>
      </c>
      <c r="BE171">
        <f t="shared" si="266"/>
        <v>4</v>
      </c>
      <c r="BF171">
        <f t="shared" si="267"/>
        <v>3</v>
      </c>
      <c r="BG171">
        <f t="shared" si="268"/>
        <v>13</v>
      </c>
      <c r="BH171">
        <f t="shared" si="269"/>
        <v>12</v>
      </c>
      <c r="BI171">
        <f t="shared" si="270"/>
        <v>11</v>
      </c>
      <c r="BJ171">
        <f t="shared" si="271"/>
        <v>15</v>
      </c>
      <c r="BK171">
        <f t="shared" si="272"/>
        <v>2</v>
      </c>
      <c r="BL171">
        <f t="shared" si="273"/>
        <v>7</v>
      </c>
      <c r="BM171">
        <f t="shared" si="274"/>
        <v>8</v>
      </c>
      <c r="BO171" t="str">
        <f t="shared" si="215"/>
        <v/>
      </c>
      <c r="BP171" t="str">
        <f t="shared" si="216"/>
        <v/>
      </c>
      <c r="BQ171">
        <f t="shared" si="217"/>
        <v>5200.3900000000003</v>
      </c>
      <c r="BR171">
        <f t="shared" si="218"/>
        <v>5200.25</v>
      </c>
      <c r="BS171" t="str">
        <f t="shared" si="219"/>
        <v/>
      </c>
      <c r="BT171" t="str">
        <f t="shared" si="220"/>
        <v/>
      </c>
      <c r="BU171" t="str">
        <f t="shared" si="221"/>
        <v/>
      </c>
      <c r="BV171" t="str">
        <f t="shared" si="222"/>
        <v/>
      </c>
      <c r="BW171" t="str">
        <f t="shared" si="223"/>
        <v/>
      </c>
      <c r="BX171" t="str">
        <f t="shared" si="224"/>
        <v/>
      </c>
      <c r="BY171" t="str">
        <f t="shared" si="225"/>
        <v/>
      </c>
      <c r="BZ171" t="str">
        <f t="shared" si="226"/>
        <v/>
      </c>
      <c r="CA171" t="str">
        <f t="shared" si="227"/>
        <v/>
      </c>
      <c r="CB171" t="str">
        <f t="shared" si="228"/>
        <v/>
      </c>
      <c r="CC171" t="str">
        <f t="shared" si="229"/>
        <v/>
      </c>
      <c r="CD171" t="str">
        <f t="shared" si="230"/>
        <v/>
      </c>
      <c r="CE171" t="str">
        <f t="shared" si="231"/>
        <v/>
      </c>
      <c r="CF171" t="str">
        <f t="shared" si="232"/>
        <v/>
      </c>
      <c r="CG171" t="str">
        <f t="shared" si="233"/>
        <v/>
      </c>
      <c r="CH171" t="str">
        <f t="shared" si="234"/>
        <v/>
      </c>
      <c r="CI171" t="str">
        <f t="shared" si="235"/>
        <v/>
      </c>
      <c r="CJ171" t="str">
        <f t="shared" si="236"/>
        <v/>
      </c>
      <c r="CK171" t="str">
        <f t="shared" si="237"/>
        <v/>
      </c>
      <c r="CL171" t="str">
        <f t="shared" si="238"/>
        <v/>
      </c>
      <c r="CM171">
        <f t="shared" si="239"/>
        <v>5182.41</v>
      </c>
      <c r="CN171">
        <f t="shared" si="240"/>
        <v>5181.45</v>
      </c>
      <c r="CO171" t="str">
        <f t="shared" si="241"/>
        <v/>
      </c>
      <c r="CP171" t="str">
        <f t="shared" si="242"/>
        <v/>
      </c>
      <c r="CQ171" t="str">
        <f t="shared" si="243"/>
        <v/>
      </c>
      <c r="CR171" t="str">
        <f t="shared" si="244"/>
        <v/>
      </c>
      <c r="CT171">
        <f t="shared" si="275"/>
        <v>5200.3900000000003</v>
      </c>
      <c r="CU171">
        <f t="shared" si="276"/>
        <v>5200.25</v>
      </c>
      <c r="CV171">
        <f t="shared" si="277"/>
        <v>5182.41</v>
      </c>
      <c r="CW171">
        <f t="shared" si="278"/>
        <v>5181.45</v>
      </c>
      <c r="CY171">
        <f t="shared" si="245"/>
        <v>5.5208333333401543E-3</v>
      </c>
      <c r="CZ171">
        <f t="shared" si="246"/>
        <v>-1.7604166666662497E-2</v>
      </c>
      <c r="DA171">
        <f t="shared" si="247"/>
        <v>7.5625000000002274E-2</v>
      </c>
      <c r="DB171">
        <f t="shared" si="248"/>
        <v>2.2187500000001137E-2</v>
      </c>
      <c r="DD171">
        <f t="shared" si="190"/>
        <v>0.31631723568064124</v>
      </c>
      <c r="DE171">
        <f t="shared" si="191"/>
        <v>-1.0085402759956923</v>
      </c>
      <c r="DF171">
        <f t="shared" si="192"/>
        <v>4.3247612228804009</v>
      </c>
      <c r="DG171">
        <f t="shared" si="193"/>
        <v>1.2710415636883856</v>
      </c>
      <c r="DI171">
        <f t="shared" si="249"/>
        <v>1.9637364125233334</v>
      </c>
      <c r="DK171">
        <f t="shared" si="279"/>
        <v>1.9637364125233334</v>
      </c>
      <c r="DL171">
        <f t="shared" si="280"/>
        <v>-1.9637364125233334</v>
      </c>
      <c r="DN171" s="4" t="str">
        <f t="shared" si="250"/>
        <v/>
      </c>
      <c r="DO171" s="4" t="str">
        <f t="shared" si="251"/>
        <v/>
      </c>
      <c r="DP171" s="4" t="str">
        <f t="shared" si="252"/>
        <v>Invalid Slope</v>
      </c>
      <c r="DQ171" s="4" t="str">
        <f t="shared" si="253"/>
        <v/>
      </c>
      <c r="DS171" s="4">
        <f t="shared" si="254"/>
        <v>5200.3900000000003</v>
      </c>
      <c r="DT171" s="4">
        <f t="shared" si="255"/>
        <v>5200.25</v>
      </c>
      <c r="DU171" s="4" t="str">
        <f t="shared" si="256"/>
        <v/>
      </c>
      <c r="DV171" s="4">
        <f t="shared" si="257"/>
        <v>5181.45</v>
      </c>
      <c r="DX171">
        <f t="shared" si="119"/>
        <v>5200.3900000000003</v>
      </c>
      <c r="DY171">
        <f t="shared" si="120"/>
        <v>5181.45</v>
      </c>
      <c r="EA171" t="str">
        <f t="shared" si="258"/>
        <v>horiz_peak_line_1</v>
      </c>
      <c r="EB171" t="str">
        <f t="shared" si="259"/>
        <v>horiz_bottom_line_2</v>
      </c>
      <c r="ED171" t="str">
        <f t="shared" si="281"/>
        <v>peak_line_1</v>
      </c>
      <c r="EE171" t="str">
        <f t="shared" si="282"/>
        <v>bottom_line_2</v>
      </c>
    </row>
    <row r="172" spans="1:135" x14ac:dyDescent="0.55000000000000004">
      <c r="A172" s="24">
        <f>IF('Data Validation'!$K$2&lt;&gt;TRUE,"",'Data Validation'!A474)</f>
        <v>1772173800</v>
      </c>
      <c r="B172" s="24" t="str">
        <f>IF('Data Validation'!$K$2&lt;&gt;TRUE,"",'Data Validation'!C474)</f>
        <v>XAUUSD</v>
      </c>
      <c r="C172" s="24" t="str">
        <f>IF('Data Validation'!$K$2&lt;&gt;TRUE,"",'Data Validation'!E474)</f>
        <v>M5</v>
      </c>
      <c r="D172" s="24">
        <f>IF('Data Validation'!$K$2&lt;&gt;TRUE,"",'Data Validation'!G474)</f>
        <v>5192.34</v>
      </c>
      <c r="E172">
        <f>IF($C172&lt;&gt;"M5","",Trendlines!E474)</f>
        <v>5200.3999999999996</v>
      </c>
      <c r="F172">
        <f>IF($C172&lt;&gt;"M5","",Trendlines!F474)</f>
        <v>5189.6099999999997</v>
      </c>
      <c r="G172">
        <f>IF($C172&lt;&gt;"M5","",Trendlines!G474)</f>
        <v>5200.24</v>
      </c>
      <c r="H172">
        <f>IF($C172&lt;&gt;"M5","",Trendlines!H474)</f>
        <v>5182.49</v>
      </c>
      <c r="I172">
        <f>IF($C172&lt;&gt;"M5","",Trendlines!I474)</f>
        <v>5181.47</v>
      </c>
      <c r="J172">
        <f>IF($C172&lt;&gt;"M5","",Trendlines!J474)</f>
        <v>5169.42</v>
      </c>
      <c r="K172">
        <v>96</v>
      </c>
      <c r="L172" s="25">
        <f t="shared" si="194"/>
        <v>5.6249999999996208E-3</v>
      </c>
      <c r="M172" s="25">
        <f t="shared" si="195"/>
        <v>-2.5937500000007201E-2</v>
      </c>
      <c r="N172" s="25">
        <f t="shared" si="196"/>
        <v>-1.750000000000303E-2</v>
      </c>
      <c r="O172" s="25">
        <f t="shared" si="197"/>
        <v>7.5625000000002274E-2</v>
      </c>
      <c r="P172" s="25">
        <f t="shared" si="198"/>
        <v>2.2187500000001137E-2</v>
      </c>
      <c r="Q172" s="25">
        <f t="shared" si="199"/>
        <v>3.875000000000265E-2</v>
      </c>
      <c r="S172">
        <f t="shared" si="200"/>
        <v>10.789999999999964</v>
      </c>
      <c r="T172">
        <f t="shared" si="201"/>
        <v>0.15999999999985448</v>
      </c>
      <c r="U172">
        <f t="shared" si="202"/>
        <v>17.909999999999854</v>
      </c>
      <c r="V172">
        <f t="shared" si="203"/>
        <v>18.929999999999382</v>
      </c>
      <c r="W172">
        <f t="shared" si="204"/>
        <v>30.979999999999563</v>
      </c>
      <c r="X172">
        <f t="shared" si="205"/>
        <v>10.630000000000109</v>
      </c>
      <c r="Y172">
        <f t="shared" si="206"/>
        <v>7.1199999999998909</v>
      </c>
      <c r="Z172">
        <f t="shared" si="207"/>
        <v>8.1399999999994179</v>
      </c>
      <c r="AA172">
        <f t="shared" si="208"/>
        <v>20.1899999999996</v>
      </c>
      <c r="AB172">
        <f t="shared" si="209"/>
        <v>17.75</v>
      </c>
      <c r="AC172">
        <f t="shared" si="210"/>
        <v>18.769999999999527</v>
      </c>
      <c r="AD172">
        <f t="shared" si="211"/>
        <v>30.819999999999709</v>
      </c>
      <c r="AE172">
        <f t="shared" si="212"/>
        <v>1.0199999999995271</v>
      </c>
      <c r="AF172">
        <f t="shared" si="213"/>
        <v>13.069999999999709</v>
      </c>
      <c r="AG172">
        <f t="shared" si="214"/>
        <v>12.050000000000182</v>
      </c>
      <c r="AI172">
        <f t="shared" si="188"/>
        <v>10.032970297029694</v>
      </c>
      <c r="AJ172">
        <f t="shared" si="188"/>
        <v>0.65049504950493064</v>
      </c>
      <c r="AK172">
        <f t="shared" si="188"/>
        <v>19.593366336633647</v>
      </c>
      <c r="AL172">
        <f t="shared" si="188"/>
        <v>19.325940594059396</v>
      </c>
      <c r="AM172">
        <f t="shared" si="188"/>
        <v>31.777623762376237</v>
      </c>
      <c r="AN172">
        <f t="shared" si="188"/>
        <v>10.426237623762368</v>
      </c>
      <c r="AO172">
        <f t="shared" si="283"/>
        <v>9.5603960396039547</v>
      </c>
      <c r="AP172">
        <f t="shared" si="283"/>
        <v>9.2929702970297043</v>
      </c>
      <c r="AQ172">
        <f t="shared" si="283"/>
        <v>21.744653465346545</v>
      </c>
      <c r="AR172">
        <f t="shared" si="283"/>
        <v>19.986633663366323</v>
      </c>
      <c r="AS172">
        <f t="shared" si="283"/>
        <v>19.719207920792073</v>
      </c>
      <c r="AT172">
        <f t="shared" si="283"/>
        <v>32.170891089108913</v>
      </c>
      <c r="AU172">
        <f t="shared" si="283"/>
        <v>1.3636633663366384</v>
      </c>
      <c r="AV172">
        <f t="shared" si="283"/>
        <v>12.184257425742588</v>
      </c>
      <c r="AW172">
        <f t="shared" si="283"/>
        <v>12.451683168316839</v>
      </c>
      <c r="AY172">
        <f t="shared" si="260"/>
        <v>5</v>
      </c>
      <c r="AZ172">
        <f t="shared" si="261"/>
        <v>1</v>
      </c>
      <c r="BA172">
        <f t="shared" si="262"/>
        <v>10</v>
      </c>
      <c r="BB172">
        <f t="shared" si="263"/>
        <v>9</v>
      </c>
      <c r="BC172">
        <f t="shared" si="264"/>
        <v>14</v>
      </c>
      <c r="BD172">
        <f t="shared" si="265"/>
        <v>6</v>
      </c>
      <c r="BE172">
        <f t="shared" si="266"/>
        <v>4</v>
      </c>
      <c r="BF172">
        <f t="shared" si="267"/>
        <v>3</v>
      </c>
      <c r="BG172">
        <f t="shared" si="268"/>
        <v>13</v>
      </c>
      <c r="BH172">
        <f t="shared" si="269"/>
        <v>12</v>
      </c>
      <c r="BI172">
        <f t="shared" si="270"/>
        <v>11</v>
      </c>
      <c r="BJ172">
        <f t="shared" si="271"/>
        <v>15</v>
      </c>
      <c r="BK172">
        <f t="shared" si="272"/>
        <v>2</v>
      </c>
      <c r="BL172">
        <f t="shared" si="273"/>
        <v>7</v>
      </c>
      <c r="BM172">
        <f t="shared" si="274"/>
        <v>8</v>
      </c>
      <c r="BO172" t="str">
        <f t="shared" si="215"/>
        <v/>
      </c>
      <c r="BP172" t="str">
        <f t="shared" si="216"/>
        <v/>
      </c>
      <c r="BQ172">
        <f t="shared" si="217"/>
        <v>5200.3999999999996</v>
      </c>
      <c r="BR172">
        <f t="shared" si="218"/>
        <v>5200.24</v>
      </c>
      <c r="BS172" t="str">
        <f t="shared" si="219"/>
        <v/>
      </c>
      <c r="BT172" t="str">
        <f t="shared" si="220"/>
        <v/>
      </c>
      <c r="BU172" t="str">
        <f t="shared" si="221"/>
        <v/>
      </c>
      <c r="BV172" t="str">
        <f t="shared" si="222"/>
        <v/>
      </c>
      <c r="BW172" t="str">
        <f t="shared" si="223"/>
        <v/>
      </c>
      <c r="BX172" t="str">
        <f t="shared" si="224"/>
        <v/>
      </c>
      <c r="BY172" t="str">
        <f t="shared" si="225"/>
        <v/>
      </c>
      <c r="BZ172" t="str">
        <f t="shared" si="226"/>
        <v/>
      </c>
      <c r="CA172" t="str">
        <f t="shared" si="227"/>
        <v/>
      </c>
      <c r="CB172" t="str">
        <f t="shared" si="228"/>
        <v/>
      </c>
      <c r="CC172" t="str">
        <f t="shared" si="229"/>
        <v/>
      </c>
      <c r="CD172" t="str">
        <f t="shared" si="230"/>
        <v/>
      </c>
      <c r="CE172" t="str">
        <f t="shared" si="231"/>
        <v/>
      </c>
      <c r="CF172" t="str">
        <f t="shared" si="232"/>
        <v/>
      </c>
      <c r="CG172" t="str">
        <f t="shared" si="233"/>
        <v/>
      </c>
      <c r="CH172" t="str">
        <f t="shared" si="234"/>
        <v/>
      </c>
      <c r="CI172" t="str">
        <f t="shared" si="235"/>
        <v/>
      </c>
      <c r="CJ172" t="str">
        <f t="shared" si="236"/>
        <v/>
      </c>
      <c r="CK172" t="str">
        <f t="shared" si="237"/>
        <v/>
      </c>
      <c r="CL172" t="str">
        <f t="shared" si="238"/>
        <v/>
      </c>
      <c r="CM172">
        <f t="shared" si="239"/>
        <v>5182.49</v>
      </c>
      <c r="CN172">
        <f t="shared" si="240"/>
        <v>5181.47</v>
      </c>
      <c r="CO172" t="str">
        <f t="shared" si="241"/>
        <v/>
      </c>
      <c r="CP172" t="str">
        <f t="shared" si="242"/>
        <v/>
      </c>
      <c r="CQ172" t="str">
        <f t="shared" si="243"/>
        <v/>
      </c>
      <c r="CR172" t="str">
        <f t="shared" si="244"/>
        <v/>
      </c>
      <c r="CT172">
        <f t="shared" si="275"/>
        <v>5200.3999999999996</v>
      </c>
      <c r="CU172">
        <f t="shared" si="276"/>
        <v>5200.24</v>
      </c>
      <c r="CV172">
        <f t="shared" si="277"/>
        <v>5182.49</v>
      </c>
      <c r="CW172">
        <f t="shared" si="278"/>
        <v>5181.47</v>
      </c>
      <c r="CY172">
        <f t="shared" si="245"/>
        <v>5.6249999999996208E-3</v>
      </c>
      <c r="CZ172">
        <f t="shared" si="246"/>
        <v>-1.750000000000303E-2</v>
      </c>
      <c r="DA172">
        <f t="shared" si="247"/>
        <v>7.5625000000002274E-2</v>
      </c>
      <c r="DB172">
        <f t="shared" si="248"/>
        <v>2.2187500000001137E-2</v>
      </c>
      <c r="DD172">
        <f t="shared" si="190"/>
        <v>0.32228536068633229</v>
      </c>
      <c r="DE172">
        <f t="shared" si="191"/>
        <v>-1.0025738037602361</v>
      </c>
      <c r="DF172">
        <f t="shared" si="192"/>
        <v>4.3247612228804009</v>
      </c>
      <c r="DG172">
        <f t="shared" si="193"/>
        <v>1.2710415636883856</v>
      </c>
      <c r="DI172">
        <f t="shared" si="249"/>
        <v>1.9613489020299526</v>
      </c>
      <c r="DK172">
        <f t="shared" si="279"/>
        <v>1.9613489020299526</v>
      </c>
      <c r="DL172">
        <f t="shared" si="280"/>
        <v>-1.9613489020299526</v>
      </c>
      <c r="DN172" s="4" t="str">
        <f t="shared" si="250"/>
        <v/>
      </c>
      <c r="DO172" s="4" t="str">
        <f t="shared" si="251"/>
        <v/>
      </c>
      <c r="DP172" s="4" t="str">
        <f t="shared" si="252"/>
        <v>Invalid Slope</v>
      </c>
      <c r="DQ172" s="4" t="str">
        <f t="shared" si="253"/>
        <v/>
      </c>
      <c r="DS172" s="4">
        <f t="shared" si="254"/>
        <v>5200.3999999999996</v>
      </c>
      <c r="DT172" s="4">
        <f t="shared" si="255"/>
        <v>5200.24</v>
      </c>
      <c r="DU172" s="4" t="str">
        <f t="shared" si="256"/>
        <v/>
      </c>
      <c r="DV172" s="4">
        <f t="shared" si="257"/>
        <v>5181.47</v>
      </c>
      <c r="DX172">
        <f t="shared" si="119"/>
        <v>5200.3999999999996</v>
      </c>
      <c r="DY172">
        <f t="shared" si="120"/>
        <v>5181.47</v>
      </c>
      <c r="EA172" t="str">
        <f t="shared" si="258"/>
        <v>horiz_peak_line_1</v>
      </c>
      <c r="EB172" t="str">
        <f t="shared" si="259"/>
        <v>horiz_bottom_line_2</v>
      </c>
      <c r="ED172" t="str">
        <f t="shared" si="281"/>
        <v>peak_line_1</v>
      </c>
      <c r="EE172" t="str">
        <f t="shared" si="282"/>
        <v>bottom_line_2</v>
      </c>
    </row>
    <row r="173" spans="1:135" x14ac:dyDescent="0.55000000000000004">
      <c r="A173" s="24">
        <f>IF('Data Validation'!$K$2&lt;&gt;TRUE,"",'Data Validation'!A475)</f>
        <v>1772174100</v>
      </c>
      <c r="B173" s="24" t="str">
        <f>IF('Data Validation'!$K$2&lt;&gt;TRUE,"",'Data Validation'!C475)</f>
        <v>XAUUSD</v>
      </c>
      <c r="C173" s="24" t="str">
        <f>IF('Data Validation'!$K$2&lt;&gt;TRUE,"",'Data Validation'!E475)</f>
        <v>M5</v>
      </c>
      <c r="D173" s="24">
        <f>IF('Data Validation'!$K$2&lt;&gt;TRUE,"",'Data Validation'!G475)</f>
        <v>5194.18</v>
      </c>
      <c r="E173">
        <f>IF($C173&lt;&gt;"M5","",Trendlines!E475)</f>
        <v>5200.3999999999996</v>
      </c>
      <c r="F173">
        <f>IF($C173&lt;&gt;"M5","",Trendlines!F475)</f>
        <v>5189.58</v>
      </c>
      <c r="G173">
        <f>IF($C173&lt;&gt;"M5","",Trendlines!G475)</f>
        <v>5200.22</v>
      </c>
      <c r="H173">
        <f>IF($C173&lt;&gt;"M5","",Trendlines!H475)</f>
        <v>5182.5600000000004</v>
      </c>
      <c r="I173">
        <f>IF($C173&lt;&gt;"M5","",Trendlines!I475)</f>
        <v>5181.49</v>
      </c>
      <c r="J173">
        <f>IF($C173&lt;&gt;"M5","",Trendlines!J475)</f>
        <v>5169.46</v>
      </c>
      <c r="K173">
        <v>96</v>
      </c>
      <c r="L173" s="25">
        <f t="shared" si="194"/>
        <v>5.5208333333306809E-3</v>
      </c>
      <c r="M173" s="25">
        <f t="shared" si="195"/>
        <v>-2.6041666666666668E-2</v>
      </c>
      <c r="N173" s="25">
        <f t="shared" si="196"/>
        <v>-1.7499999999993559E-2</v>
      </c>
      <c r="O173" s="25">
        <f t="shared" si="197"/>
        <v>7.5625000000002274E-2</v>
      </c>
      <c r="P173" s="25">
        <f t="shared" si="198"/>
        <v>2.2083333333332195E-2</v>
      </c>
      <c r="Q173" s="25">
        <f t="shared" si="199"/>
        <v>3.875000000000265E-2</v>
      </c>
      <c r="S173">
        <f t="shared" si="200"/>
        <v>10.819999999999709</v>
      </c>
      <c r="T173">
        <f t="shared" si="201"/>
        <v>0.17999999999938154</v>
      </c>
      <c r="U173">
        <f t="shared" si="202"/>
        <v>17.839999999999236</v>
      </c>
      <c r="V173">
        <f t="shared" si="203"/>
        <v>18.909999999999854</v>
      </c>
      <c r="W173">
        <f t="shared" si="204"/>
        <v>30.9399999999996</v>
      </c>
      <c r="X173">
        <f t="shared" si="205"/>
        <v>10.640000000000327</v>
      </c>
      <c r="Y173">
        <f t="shared" si="206"/>
        <v>7.0199999999995271</v>
      </c>
      <c r="Z173">
        <f t="shared" si="207"/>
        <v>8.0900000000001455</v>
      </c>
      <c r="AA173">
        <f t="shared" si="208"/>
        <v>20.119999999999891</v>
      </c>
      <c r="AB173">
        <f t="shared" si="209"/>
        <v>17.659999999999854</v>
      </c>
      <c r="AC173">
        <f t="shared" si="210"/>
        <v>18.730000000000473</v>
      </c>
      <c r="AD173">
        <f t="shared" si="211"/>
        <v>30.760000000000218</v>
      </c>
      <c r="AE173">
        <f t="shared" si="212"/>
        <v>1.0700000000006185</v>
      </c>
      <c r="AF173">
        <f t="shared" si="213"/>
        <v>13.100000000000364</v>
      </c>
      <c r="AG173">
        <f t="shared" si="214"/>
        <v>12.029999999999745</v>
      </c>
      <c r="AI173">
        <f t="shared" si="188"/>
        <v>10.032970297029694</v>
      </c>
      <c r="AJ173">
        <f t="shared" si="188"/>
        <v>0.65049504950493064</v>
      </c>
      <c r="AK173">
        <f t="shared" si="188"/>
        <v>19.593366336633647</v>
      </c>
      <c r="AL173">
        <f t="shared" si="188"/>
        <v>19.325940594059396</v>
      </c>
      <c r="AM173">
        <f t="shared" si="188"/>
        <v>31.777623762376237</v>
      </c>
      <c r="AN173">
        <f t="shared" si="188"/>
        <v>10.426237623762368</v>
      </c>
      <c r="AO173">
        <f t="shared" si="283"/>
        <v>9.5603960396039547</v>
      </c>
      <c r="AP173">
        <f t="shared" si="283"/>
        <v>9.2929702970297043</v>
      </c>
      <c r="AQ173">
        <f t="shared" si="283"/>
        <v>21.744653465346545</v>
      </c>
      <c r="AR173">
        <f t="shared" si="283"/>
        <v>19.986633663366323</v>
      </c>
      <c r="AS173">
        <f t="shared" si="283"/>
        <v>19.719207920792073</v>
      </c>
      <c r="AT173">
        <f t="shared" si="283"/>
        <v>32.170891089108913</v>
      </c>
      <c r="AU173">
        <f t="shared" si="283"/>
        <v>1.3636633663366384</v>
      </c>
      <c r="AV173">
        <f t="shared" si="283"/>
        <v>12.184257425742588</v>
      </c>
      <c r="AW173">
        <f t="shared" si="283"/>
        <v>12.451683168316839</v>
      </c>
      <c r="AY173">
        <f t="shared" si="260"/>
        <v>5</v>
      </c>
      <c r="AZ173">
        <f t="shared" si="261"/>
        <v>1</v>
      </c>
      <c r="BA173">
        <f t="shared" si="262"/>
        <v>10</v>
      </c>
      <c r="BB173">
        <f t="shared" si="263"/>
        <v>9</v>
      </c>
      <c r="BC173">
        <f t="shared" si="264"/>
        <v>14</v>
      </c>
      <c r="BD173">
        <f t="shared" si="265"/>
        <v>6</v>
      </c>
      <c r="BE173">
        <f t="shared" si="266"/>
        <v>4</v>
      </c>
      <c r="BF173">
        <f t="shared" si="267"/>
        <v>3</v>
      </c>
      <c r="BG173">
        <f t="shared" si="268"/>
        <v>13</v>
      </c>
      <c r="BH173">
        <f t="shared" si="269"/>
        <v>12</v>
      </c>
      <c r="BI173">
        <f t="shared" si="270"/>
        <v>11</v>
      </c>
      <c r="BJ173">
        <f t="shared" si="271"/>
        <v>15</v>
      </c>
      <c r="BK173">
        <f t="shared" si="272"/>
        <v>2</v>
      </c>
      <c r="BL173">
        <f t="shared" si="273"/>
        <v>7</v>
      </c>
      <c r="BM173">
        <f t="shared" si="274"/>
        <v>8</v>
      </c>
      <c r="BO173" t="str">
        <f t="shared" si="215"/>
        <v/>
      </c>
      <c r="BP173" t="str">
        <f t="shared" si="216"/>
        <v/>
      </c>
      <c r="BQ173">
        <f t="shared" si="217"/>
        <v>5200.3999999999996</v>
      </c>
      <c r="BR173">
        <f t="shared" si="218"/>
        <v>5200.22</v>
      </c>
      <c r="BS173" t="str">
        <f t="shared" si="219"/>
        <v/>
      </c>
      <c r="BT173" t="str">
        <f t="shared" si="220"/>
        <v/>
      </c>
      <c r="BU173" t="str">
        <f t="shared" si="221"/>
        <v/>
      </c>
      <c r="BV173" t="str">
        <f t="shared" si="222"/>
        <v/>
      </c>
      <c r="BW173" t="str">
        <f t="shared" si="223"/>
        <v/>
      </c>
      <c r="BX173" t="str">
        <f t="shared" si="224"/>
        <v/>
      </c>
      <c r="BY173" t="str">
        <f t="shared" si="225"/>
        <v/>
      </c>
      <c r="BZ173" t="str">
        <f t="shared" si="226"/>
        <v/>
      </c>
      <c r="CA173" t="str">
        <f t="shared" si="227"/>
        <v/>
      </c>
      <c r="CB173" t="str">
        <f t="shared" si="228"/>
        <v/>
      </c>
      <c r="CC173" t="str">
        <f t="shared" si="229"/>
        <v/>
      </c>
      <c r="CD173" t="str">
        <f t="shared" si="230"/>
        <v/>
      </c>
      <c r="CE173" t="str">
        <f t="shared" si="231"/>
        <v/>
      </c>
      <c r="CF173" t="str">
        <f t="shared" si="232"/>
        <v/>
      </c>
      <c r="CG173" t="str">
        <f t="shared" si="233"/>
        <v/>
      </c>
      <c r="CH173" t="str">
        <f t="shared" si="234"/>
        <v/>
      </c>
      <c r="CI173" t="str">
        <f t="shared" si="235"/>
        <v/>
      </c>
      <c r="CJ173" t="str">
        <f t="shared" si="236"/>
        <v/>
      </c>
      <c r="CK173" t="str">
        <f t="shared" si="237"/>
        <v/>
      </c>
      <c r="CL173" t="str">
        <f t="shared" si="238"/>
        <v/>
      </c>
      <c r="CM173">
        <f t="shared" si="239"/>
        <v>5182.5600000000004</v>
      </c>
      <c r="CN173">
        <f t="shared" si="240"/>
        <v>5181.49</v>
      </c>
      <c r="CO173" t="str">
        <f t="shared" si="241"/>
        <v/>
      </c>
      <c r="CP173" t="str">
        <f t="shared" si="242"/>
        <v/>
      </c>
      <c r="CQ173" t="str">
        <f t="shared" si="243"/>
        <v/>
      </c>
      <c r="CR173" t="str">
        <f t="shared" si="244"/>
        <v/>
      </c>
      <c r="CT173">
        <f t="shared" si="275"/>
        <v>5200.3999999999996</v>
      </c>
      <c r="CU173">
        <f t="shared" si="276"/>
        <v>5200.22</v>
      </c>
      <c r="CV173">
        <f t="shared" si="277"/>
        <v>5182.5600000000004</v>
      </c>
      <c r="CW173">
        <f t="shared" si="278"/>
        <v>5181.49</v>
      </c>
      <c r="CY173">
        <f t="shared" si="245"/>
        <v>5.5208333333306809E-3</v>
      </c>
      <c r="CZ173">
        <f t="shared" si="246"/>
        <v>-1.7499999999993559E-2</v>
      </c>
      <c r="DA173">
        <f t="shared" si="247"/>
        <v>7.5625000000002274E-2</v>
      </c>
      <c r="DB173">
        <f t="shared" si="248"/>
        <v>2.2083333333332195E-2</v>
      </c>
      <c r="DD173">
        <f t="shared" si="190"/>
        <v>0.31631723568009845</v>
      </c>
      <c r="DE173">
        <f t="shared" si="191"/>
        <v>-1.0025738037596934</v>
      </c>
      <c r="DF173">
        <f t="shared" si="192"/>
        <v>4.3247612228804009</v>
      </c>
      <c r="DG173">
        <f t="shared" si="193"/>
        <v>1.2650761762283818</v>
      </c>
      <c r="DI173">
        <f t="shared" si="249"/>
        <v>1.9620086614586376</v>
      </c>
      <c r="DK173">
        <f t="shared" si="279"/>
        <v>1.9620086614586376</v>
      </c>
      <c r="DL173">
        <f t="shared" si="280"/>
        <v>-1.9620086614586376</v>
      </c>
      <c r="DN173" s="4" t="str">
        <f t="shared" si="250"/>
        <v/>
      </c>
      <c r="DO173" s="4" t="str">
        <f t="shared" si="251"/>
        <v/>
      </c>
      <c r="DP173" s="4" t="str">
        <f t="shared" si="252"/>
        <v>Invalid Slope</v>
      </c>
      <c r="DQ173" s="4" t="str">
        <f t="shared" si="253"/>
        <v/>
      </c>
      <c r="DS173" s="4">
        <f t="shared" si="254"/>
        <v>5200.3999999999996</v>
      </c>
      <c r="DT173" s="4">
        <f t="shared" si="255"/>
        <v>5200.22</v>
      </c>
      <c r="DU173" s="4" t="str">
        <f t="shared" si="256"/>
        <v/>
      </c>
      <c r="DV173" s="4">
        <f t="shared" si="257"/>
        <v>5181.49</v>
      </c>
      <c r="DX173">
        <f t="shared" si="119"/>
        <v>5200.3999999999996</v>
      </c>
      <c r="DY173">
        <f t="shared" si="120"/>
        <v>5181.49</v>
      </c>
      <c r="EA173" t="str">
        <f t="shared" si="258"/>
        <v>horiz_peak_line_1</v>
      </c>
      <c r="EB173" t="str">
        <f t="shared" si="259"/>
        <v>horiz_bottom_line_2</v>
      </c>
      <c r="ED173" t="str">
        <f t="shared" si="281"/>
        <v>peak_line_1</v>
      </c>
      <c r="EE173" t="str">
        <f t="shared" si="282"/>
        <v>bottom_line_2</v>
      </c>
    </row>
    <row r="174" spans="1:135" x14ac:dyDescent="0.55000000000000004">
      <c r="A174" s="24">
        <f>IF('Data Validation'!$K$2&lt;&gt;TRUE,"",'Data Validation'!A476)</f>
        <v>1772174400</v>
      </c>
      <c r="B174" s="24" t="str">
        <f>IF('Data Validation'!$K$2&lt;&gt;TRUE,"",'Data Validation'!C476)</f>
        <v>XAUUSD</v>
      </c>
      <c r="C174" s="24" t="str">
        <f>IF('Data Validation'!$K$2&lt;&gt;TRUE,"",'Data Validation'!E476)</f>
        <v>M5</v>
      </c>
      <c r="D174" s="24">
        <f>IF('Data Validation'!$K$2&lt;&gt;TRUE,"",'Data Validation'!G476)</f>
        <v>5193.45</v>
      </c>
      <c r="E174">
        <f>IF($C174&lt;&gt;"M5","",Trendlines!E476)</f>
        <v>5200.41</v>
      </c>
      <c r="F174">
        <f>IF($C174&lt;&gt;"M5","",Trendlines!F476)</f>
        <v>5189.5600000000004</v>
      </c>
      <c r="G174">
        <f>IF($C174&lt;&gt;"M5","",Trendlines!G476)</f>
        <v>5200.2</v>
      </c>
      <c r="H174">
        <f>IF($C174&lt;&gt;"M5","",Trendlines!H476)</f>
        <v>5182.6400000000003</v>
      </c>
      <c r="I174">
        <f>IF($C174&lt;&gt;"M5","",Trendlines!I476)</f>
        <v>5181.5200000000004</v>
      </c>
      <c r="J174">
        <f>IF($C174&lt;&gt;"M5","",Trendlines!J476)</f>
        <v>5169.49</v>
      </c>
      <c r="K174">
        <v>96</v>
      </c>
      <c r="L174" s="25">
        <f t="shared" si="194"/>
        <v>5.6249999999996208E-3</v>
      </c>
      <c r="M174" s="25">
        <f t="shared" si="195"/>
        <v>-2.5937499999997726E-2</v>
      </c>
      <c r="N174" s="25">
        <f t="shared" si="196"/>
        <v>-1.7604166666671972E-2</v>
      </c>
      <c r="O174" s="25">
        <f t="shared" si="197"/>
        <v>7.5625000000002274E-2</v>
      </c>
      <c r="P174" s="25">
        <f t="shared" si="198"/>
        <v>2.2187500000001137E-2</v>
      </c>
      <c r="Q174" s="25">
        <f t="shared" si="199"/>
        <v>3.8645833333333712E-2</v>
      </c>
      <c r="S174">
        <f t="shared" si="200"/>
        <v>10.849999999999454</v>
      </c>
      <c r="T174">
        <f t="shared" si="201"/>
        <v>0.21000000000003638</v>
      </c>
      <c r="U174">
        <f t="shared" si="202"/>
        <v>17.769999999999527</v>
      </c>
      <c r="V174">
        <f t="shared" si="203"/>
        <v>18.889999999999418</v>
      </c>
      <c r="W174">
        <f t="shared" si="204"/>
        <v>30.920000000000073</v>
      </c>
      <c r="X174">
        <f t="shared" si="205"/>
        <v>10.639999999999418</v>
      </c>
      <c r="Y174">
        <f t="shared" si="206"/>
        <v>6.9200000000000728</v>
      </c>
      <c r="Z174">
        <f t="shared" si="207"/>
        <v>8.0399999999999636</v>
      </c>
      <c r="AA174">
        <f t="shared" si="208"/>
        <v>20.070000000000618</v>
      </c>
      <c r="AB174">
        <f t="shared" si="209"/>
        <v>17.559999999999491</v>
      </c>
      <c r="AC174">
        <f t="shared" si="210"/>
        <v>18.679999999999382</v>
      </c>
      <c r="AD174">
        <f t="shared" si="211"/>
        <v>30.710000000000036</v>
      </c>
      <c r="AE174">
        <f t="shared" si="212"/>
        <v>1.1199999999998909</v>
      </c>
      <c r="AF174">
        <f t="shared" si="213"/>
        <v>13.150000000000546</v>
      </c>
      <c r="AG174">
        <f t="shared" si="214"/>
        <v>12.030000000000655</v>
      </c>
      <c r="AI174">
        <f t="shared" si="188"/>
        <v>10.032970297029694</v>
      </c>
      <c r="AJ174">
        <f t="shared" si="188"/>
        <v>0.65049504950493064</v>
      </c>
      <c r="AK174">
        <f t="shared" si="188"/>
        <v>19.593366336633647</v>
      </c>
      <c r="AL174">
        <f t="shared" si="188"/>
        <v>19.325940594059396</v>
      </c>
      <c r="AM174">
        <f t="shared" si="188"/>
        <v>31.777623762376237</v>
      </c>
      <c r="AN174">
        <f t="shared" si="188"/>
        <v>10.426237623762368</v>
      </c>
      <c r="AO174">
        <f t="shared" si="283"/>
        <v>9.5603960396039547</v>
      </c>
      <c r="AP174">
        <f t="shared" si="283"/>
        <v>9.2929702970297043</v>
      </c>
      <c r="AQ174">
        <f t="shared" si="283"/>
        <v>21.744653465346545</v>
      </c>
      <c r="AR174">
        <f t="shared" si="283"/>
        <v>19.986633663366323</v>
      </c>
      <c r="AS174">
        <f t="shared" si="283"/>
        <v>19.719207920792073</v>
      </c>
      <c r="AT174">
        <f t="shared" si="283"/>
        <v>32.170891089108913</v>
      </c>
      <c r="AU174">
        <f t="shared" si="283"/>
        <v>1.3636633663366384</v>
      </c>
      <c r="AV174">
        <f t="shared" si="283"/>
        <v>12.184257425742588</v>
      </c>
      <c r="AW174">
        <f t="shared" si="283"/>
        <v>12.451683168316839</v>
      </c>
      <c r="AY174">
        <f t="shared" si="260"/>
        <v>5</v>
      </c>
      <c r="AZ174">
        <f t="shared" si="261"/>
        <v>1</v>
      </c>
      <c r="BA174">
        <f t="shared" si="262"/>
        <v>10</v>
      </c>
      <c r="BB174">
        <f t="shared" si="263"/>
        <v>9</v>
      </c>
      <c r="BC174">
        <f t="shared" si="264"/>
        <v>14</v>
      </c>
      <c r="BD174">
        <f t="shared" si="265"/>
        <v>6</v>
      </c>
      <c r="BE174">
        <f t="shared" si="266"/>
        <v>4</v>
      </c>
      <c r="BF174">
        <f t="shared" si="267"/>
        <v>3</v>
      </c>
      <c r="BG174">
        <f t="shared" si="268"/>
        <v>13</v>
      </c>
      <c r="BH174">
        <f t="shared" si="269"/>
        <v>12</v>
      </c>
      <c r="BI174">
        <f t="shared" si="270"/>
        <v>11</v>
      </c>
      <c r="BJ174">
        <f t="shared" si="271"/>
        <v>15</v>
      </c>
      <c r="BK174">
        <f t="shared" si="272"/>
        <v>2</v>
      </c>
      <c r="BL174">
        <f t="shared" si="273"/>
        <v>7</v>
      </c>
      <c r="BM174">
        <f t="shared" si="274"/>
        <v>8</v>
      </c>
      <c r="BO174" t="str">
        <f t="shared" si="215"/>
        <v/>
      </c>
      <c r="BP174" t="str">
        <f t="shared" si="216"/>
        <v/>
      </c>
      <c r="BQ174">
        <f t="shared" si="217"/>
        <v>5200.41</v>
      </c>
      <c r="BR174">
        <f t="shared" si="218"/>
        <v>5200.2</v>
      </c>
      <c r="BS174" t="str">
        <f t="shared" si="219"/>
        <v/>
      </c>
      <c r="BT174" t="str">
        <f t="shared" si="220"/>
        <v/>
      </c>
      <c r="BU174" t="str">
        <f t="shared" si="221"/>
        <v/>
      </c>
      <c r="BV174" t="str">
        <f t="shared" si="222"/>
        <v/>
      </c>
      <c r="BW174" t="str">
        <f t="shared" si="223"/>
        <v/>
      </c>
      <c r="BX174" t="str">
        <f t="shared" si="224"/>
        <v/>
      </c>
      <c r="BY174" t="str">
        <f t="shared" si="225"/>
        <v/>
      </c>
      <c r="BZ174" t="str">
        <f t="shared" si="226"/>
        <v/>
      </c>
      <c r="CA174" t="str">
        <f t="shared" si="227"/>
        <v/>
      </c>
      <c r="CB174" t="str">
        <f t="shared" si="228"/>
        <v/>
      </c>
      <c r="CC174" t="str">
        <f t="shared" si="229"/>
        <v/>
      </c>
      <c r="CD174" t="str">
        <f t="shared" si="230"/>
        <v/>
      </c>
      <c r="CE174" t="str">
        <f t="shared" si="231"/>
        <v/>
      </c>
      <c r="CF174" t="str">
        <f t="shared" si="232"/>
        <v/>
      </c>
      <c r="CG174" t="str">
        <f t="shared" si="233"/>
        <v/>
      </c>
      <c r="CH174" t="str">
        <f t="shared" si="234"/>
        <v/>
      </c>
      <c r="CI174" t="str">
        <f t="shared" si="235"/>
        <v/>
      </c>
      <c r="CJ174" t="str">
        <f t="shared" si="236"/>
        <v/>
      </c>
      <c r="CK174" t="str">
        <f t="shared" si="237"/>
        <v/>
      </c>
      <c r="CL174" t="str">
        <f t="shared" si="238"/>
        <v/>
      </c>
      <c r="CM174">
        <f t="shared" si="239"/>
        <v>5182.6400000000003</v>
      </c>
      <c r="CN174">
        <f t="shared" si="240"/>
        <v>5181.5200000000004</v>
      </c>
      <c r="CO174" t="str">
        <f t="shared" si="241"/>
        <v/>
      </c>
      <c r="CP174" t="str">
        <f t="shared" si="242"/>
        <v/>
      </c>
      <c r="CQ174" t="str">
        <f t="shared" si="243"/>
        <v/>
      </c>
      <c r="CR174" t="str">
        <f t="shared" si="244"/>
        <v/>
      </c>
      <c r="CT174">
        <f t="shared" si="275"/>
        <v>5200.41</v>
      </c>
      <c r="CU174">
        <f t="shared" si="276"/>
        <v>5200.2</v>
      </c>
      <c r="CV174">
        <f t="shared" si="277"/>
        <v>5182.6400000000003</v>
      </c>
      <c r="CW174">
        <f t="shared" si="278"/>
        <v>5181.5200000000004</v>
      </c>
      <c r="CY174">
        <f t="shared" si="245"/>
        <v>5.6249999999996208E-3</v>
      </c>
      <c r="CZ174">
        <f t="shared" si="246"/>
        <v>-1.7604166666671972E-2</v>
      </c>
      <c r="DA174">
        <f t="shared" si="247"/>
        <v>7.5625000000002274E-2</v>
      </c>
      <c r="DB174">
        <f t="shared" si="248"/>
        <v>2.2187500000001137E-2</v>
      </c>
      <c r="DD174">
        <f t="shared" si="190"/>
        <v>0.32228536068633229</v>
      </c>
      <c r="DE174">
        <f t="shared" si="191"/>
        <v>-1.0085402759962352</v>
      </c>
      <c r="DF174">
        <f t="shared" si="192"/>
        <v>4.3247612228804009</v>
      </c>
      <c r="DG174">
        <f t="shared" si="193"/>
        <v>1.2710415636883856</v>
      </c>
      <c r="DI174">
        <f t="shared" si="249"/>
        <v>1.9630469020458361</v>
      </c>
      <c r="DK174">
        <f t="shared" si="279"/>
        <v>1.9630469020458361</v>
      </c>
      <c r="DL174">
        <f t="shared" si="280"/>
        <v>-1.9630469020458361</v>
      </c>
      <c r="DN174" s="4" t="str">
        <f t="shared" si="250"/>
        <v/>
      </c>
      <c r="DO174" s="4" t="str">
        <f t="shared" si="251"/>
        <v/>
      </c>
      <c r="DP174" s="4" t="str">
        <f t="shared" si="252"/>
        <v>Invalid Slope</v>
      </c>
      <c r="DQ174" s="4" t="str">
        <f t="shared" si="253"/>
        <v/>
      </c>
      <c r="DS174" s="4">
        <f t="shared" si="254"/>
        <v>5200.41</v>
      </c>
      <c r="DT174" s="4">
        <f t="shared" si="255"/>
        <v>5200.2</v>
      </c>
      <c r="DU174" s="4" t="str">
        <f t="shared" si="256"/>
        <v/>
      </c>
      <c r="DV174" s="4">
        <f t="shared" si="257"/>
        <v>5181.5200000000004</v>
      </c>
      <c r="DX174">
        <f t="shared" si="119"/>
        <v>5200.41</v>
      </c>
      <c r="DY174">
        <f t="shared" si="120"/>
        <v>5181.5200000000004</v>
      </c>
      <c r="EA174" t="str">
        <f t="shared" si="258"/>
        <v>horiz_peak_line_1</v>
      </c>
      <c r="EB174" t="str">
        <f t="shared" si="259"/>
        <v>horiz_bottom_line_2</v>
      </c>
      <c r="ED174" t="str">
        <f t="shared" si="281"/>
        <v>peak_line_1</v>
      </c>
      <c r="EE174" t="str">
        <f t="shared" si="282"/>
        <v>bottom_line_2</v>
      </c>
    </row>
    <row r="175" spans="1:135" x14ac:dyDescent="0.55000000000000004">
      <c r="A175" s="24">
        <f>IF('Data Validation'!$K$2&lt;&gt;TRUE,"",'Data Validation'!A477)</f>
        <v>1772174700</v>
      </c>
      <c r="B175" s="24" t="str">
        <f>IF('Data Validation'!$K$2&lt;&gt;TRUE,"",'Data Validation'!C477)</f>
        <v>XAUUSD</v>
      </c>
      <c r="C175" s="24" t="str">
        <f>IF('Data Validation'!$K$2&lt;&gt;TRUE,"",'Data Validation'!E477)</f>
        <v>M5</v>
      </c>
      <c r="D175" s="24">
        <f>IF('Data Validation'!$K$2&lt;&gt;TRUE,"",'Data Validation'!G477)</f>
        <v>5191.8900000000003</v>
      </c>
      <c r="E175">
        <f>IF($C175&lt;&gt;"M5","",Trendlines!E477)</f>
        <v>5200.42</v>
      </c>
      <c r="F175">
        <f>IF($C175&lt;&gt;"M5","",Trendlines!F477)</f>
        <v>5189.53</v>
      </c>
      <c r="G175">
        <f>IF($C175&lt;&gt;"M5","",Trendlines!G477)</f>
        <v>5200.18</v>
      </c>
      <c r="H175">
        <f>IF($C175&lt;&gt;"M5","",Trendlines!H477)</f>
        <v>5182.71</v>
      </c>
      <c r="I175">
        <f>IF($C175&lt;&gt;"M5","",Trendlines!I477)</f>
        <v>5181.54</v>
      </c>
      <c r="J175">
        <f>IF($C175&lt;&gt;"M5","",Trendlines!J477)</f>
        <v>5169.53</v>
      </c>
      <c r="K175">
        <v>96</v>
      </c>
      <c r="L175" s="25">
        <f t="shared" si="194"/>
        <v>5.6249999999996208E-3</v>
      </c>
      <c r="M175" s="25">
        <f t="shared" si="195"/>
        <v>-2.5937500000007201E-2</v>
      </c>
      <c r="N175" s="25">
        <f t="shared" si="196"/>
        <v>-1.7604166666662497E-2</v>
      </c>
      <c r="O175" s="25">
        <f t="shared" si="197"/>
        <v>7.5625000000002274E-2</v>
      </c>
      <c r="P175" s="25">
        <f t="shared" si="198"/>
        <v>2.2187500000001137E-2</v>
      </c>
      <c r="Q175" s="25">
        <f t="shared" si="199"/>
        <v>3.8645833333333712E-2</v>
      </c>
      <c r="S175">
        <f t="shared" si="200"/>
        <v>10.890000000000327</v>
      </c>
      <c r="T175">
        <f t="shared" si="201"/>
        <v>0.23999999999978172</v>
      </c>
      <c r="U175">
        <f t="shared" si="202"/>
        <v>17.710000000000036</v>
      </c>
      <c r="V175">
        <f t="shared" si="203"/>
        <v>18.880000000000109</v>
      </c>
      <c r="W175">
        <f t="shared" si="204"/>
        <v>30.890000000000327</v>
      </c>
      <c r="X175">
        <f t="shared" si="205"/>
        <v>10.650000000000546</v>
      </c>
      <c r="Y175">
        <f t="shared" si="206"/>
        <v>6.819999999999709</v>
      </c>
      <c r="Z175">
        <f t="shared" si="207"/>
        <v>7.9899999999997817</v>
      </c>
      <c r="AA175">
        <f t="shared" si="208"/>
        <v>20</v>
      </c>
      <c r="AB175">
        <f t="shared" si="209"/>
        <v>17.470000000000255</v>
      </c>
      <c r="AC175">
        <f t="shared" si="210"/>
        <v>18.640000000000327</v>
      </c>
      <c r="AD175">
        <f t="shared" si="211"/>
        <v>30.650000000000546</v>
      </c>
      <c r="AE175">
        <f t="shared" si="212"/>
        <v>1.1700000000000728</v>
      </c>
      <c r="AF175">
        <f t="shared" si="213"/>
        <v>13.180000000000291</v>
      </c>
      <c r="AG175">
        <f t="shared" si="214"/>
        <v>12.010000000000218</v>
      </c>
      <c r="AI175">
        <f t="shared" si="188"/>
        <v>10.032970297029694</v>
      </c>
      <c r="AJ175">
        <f t="shared" si="188"/>
        <v>0.65049504950493064</v>
      </c>
      <c r="AK175">
        <f t="shared" si="188"/>
        <v>19.593366336633647</v>
      </c>
      <c r="AL175">
        <f t="shared" si="188"/>
        <v>19.325940594059396</v>
      </c>
      <c r="AM175">
        <f t="shared" si="188"/>
        <v>31.777623762376237</v>
      </c>
      <c r="AN175">
        <f t="shared" si="188"/>
        <v>10.426237623762368</v>
      </c>
      <c r="AO175">
        <f t="shared" si="283"/>
        <v>9.5603960396039547</v>
      </c>
      <c r="AP175">
        <f t="shared" si="283"/>
        <v>9.2929702970297043</v>
      </c>
      <c r="AQ175">
        <f t="shared" si="283"/>
        <v>21.744653465346545</v>
      </c>
      <c r="AR175">
        <f t="shared" si="283"/>
        <v>19.986633663366323</v>
      </c>
      <c r="AS175">
        <f t="shared" si="283"/>
        <v>19.719207920792073</v>
      </c>
      <c r="AT175">
        <f t="shared" si="283"/>
        <v>32.170891089108913</v>
      </c>
      <c r="AU175">
        <f t="shared" si="283"/>
        <v>1.3636633663366384</v>
      </c>
      <c r="AV175">
        <f t="shared" si="283"/>
        <v>12.184257425742588</v>
      </c>
      <c r="AW175">
        <f t="shared" si="283"/>
        <v>12.451683168316839</v>
      </c>
      <c r="AY175">
        <f t="shared" si="260"/>
        <v>5</v>
      </c>
      <c r="AZ175">
        <f t="shared" si="261"/>
        <v>1</v>
      </c>
      <c r="BA175">
        <f t="shared" si="262"/>
        <v>10</v>
      </c>
      <c r="BB175">
        <f t="shared" si="263"/>
        <v>9</v>
      </c>
      <c r="BC175">
        <f t="shared" si="264"/>
        <v>14</v>
      </c>
      <c r="BD175">
        <f t="shared" si="265"/>
        <v>6</v>
      </c>
      <c r="BE175">
        <f t="shared" si="266"/>
        <v>4</v>
      </c>
      <c r="BF175">
        <f t="shared" si="267"/>
        <v>3</v>
      </c>
      <c r="BG175">
        <f t="shared" si="268"/>
        <v>13</v>
      </c>
      <c r="BH175">
        <f t="shared" si="269"/>
        <v>12</v>
      </c>
      <c r="BI175">
        <f t="shared" si="270"/>
        <v>11</v>
      </c>
      <c r="BJ175">
        <f t="shared" si="271"/>
        <v>15</v>
      </c>
      <c r="BK175">
        <f t="shared" si="272"/>
        <v>2</v>
      </c>
      <c r="BL175">
        <f t="shared" si="273"/>
        <v>7</v>
      </c>
      <c r="BM175">
        <f t="shared" si="274"/>
        <v>8</v>
      </c>
      <c r="BO175" t="str">
        <f t="shared" si="215"/>
        <v/>
      </c>
      <c r="BP175" t="str">
        <f t="shared" si="216"/>
        <v/>
      </c>
      <c r="BQ175">
        <f t="shared" si="217"/>
        <v>5200.42</v>
      </c>
      <c r="BR175">
        <f t="shared" si="218"/>
        <v>5200.18</v>
      </c>
      <c r="BS175" t="str">
        <f t="shared" si="219"/>
        <v/>
      </c>
      <c r="BT175" t="str">
        <f t="shared" si="220"/>
        <v/>
      </c>
      <c r="BU175" t="str">
        <f t="shared" si="221"/>
        <v/>
      </c>
      <c r="BV175" t="str">
        <f t="shared" si="222"/>
        <v/>
      </c>
      <c r="BW175" t="str">
        <f t="shared" si="223"/>
        <v/>
      </c>
      <c r="BX175" t="str">
        <f t="shared" si="224"/>
        <v/>
      </c>
      <c r="BY175" t="str">
        <f t="shared" si="225"/>
        <v/>
      </c>
      <c r="BZ175" t="str">
        <f t="shared" si="226"/>
        <v/>
      </c>
      <c r="CA175" t="str">
        <f t="shared" si="227"/>
        <v/>
      </c>
      <c r="CB175" t="str">
        <f t="shared" si="228"/>
        <v/>
      </c>
      <c r="CC175" t="str">
        <f t="shared" si="229"/>
        <v/>
      </c>
      <c r="CD175" t="str">
        <f t="shared" si="230"/>
        <v/>
      </c>
      <c r="CE175" t="str">
        <f t="shared" si="231"/>
        <v/>
      </c>
      <c r="CF175" t="str">
        <f t="shared" si="232"/>
        <v/>
      </c>
      <c r="CG175" t="str">
        <f t="shared" si="233"/>
        <v/>
      </c>
      <c r="CH175" t="str">
        <f t="shared" si="234"/>
        <v/>
      </c>
      <c r="CI175" t="str">
        <f t="shared" si="235"/>
        <v/>
      </c>
      <c r="CJ175" t="str">
        <f t="shared" si="236"/>
        <v/>
      </c>
      <c r="CK175" t="str">
        <f t="shared" si="237"/>
        <v/>
      </c>
      <c r="CL175" t="str">
        <f t="shared" si="238"/>
        <v/>
      </c>
      <c r="CM175">
        <f t="shared" si="239"/>
        <v>5182.71</v>
      </c>
      <c r="CN175">
        <f t="shared" si="240"/>
        <v>5181.54</v>
      </c>
      <c r="CO175" t="str">
        <f t="shared" si="241"/>
        <v/>
      </c>
      <c r="CP175" t="str">
        <f t="shared" si="242"/>
        <v/>
      </c>
      <c r="CQ175" t="str">
        <f t="shared" si="243"/>
        <v/>
      </c>
      <c r="CR175" t="str">
        <f t="shared" si="244"/>
        <v/>
      </c>
      <c r="CT175">
        <f t="shared" si="275"/>
        <v>5200.42</v>
      </c>
      <c r="CU175">
        <f t="shared" si="276"/>
        <v>5200.18</v>
      </c>
      <c r="CV175">
        <f t="shared" si="277"/>
        <v>5182.71</v>
      </c>
      <c r="CW175">
        <f t="shared" si="278"/>
        <v>5181.54</v>
      </c>
      <c r="CY175">
        <f t="shared" si="245"/>
        <v>5.6249999999996208E-3</v>
      </c>
      <c r="CZ175">
        <f t="shared" si="246"/>
        <v>-1.7604166666662497E-2</v>
      </c>
      <c r="DA175">
        <f t="shared" si="247"/>
        <v>7.5625000000002274E-2</v>
      </c>
      <c r="DB175">
        <f t="shared" si="248"/>
        <v>2.2187500000001137E-2</v>
      </c>
      <c r="DD175">
        <f t="shared" si="190"/>
        <v>0.32228536068633229</v>
      </c>
      <c r="DE175">
        <f t="shared" si="191"/>
        <v>-1.0085402759956923</v>
      </c>
      <c r="DF175">
        <f t="shared" si="192"/>
        <v>4.3247612228804009</v>
      </c>
      <c r="DG175">
        <f t="shared" si="193"/>
        <v>1.2710415636883856</v>
      </c>
      <c r="DI175">
        <f t="shared" si="249"/>
        <v>1.9630469020456816</v>
      </c>
      <c r="DK175">
        <f t="shared" si="279"/>
        <v>1.9630469020456816</v>
      </c>
      <c r="DL175">
        <f t="shared" si="280"/>
        <v>-1.9630469020456816</v>
      </c>
      <c r="DN175" s="4" t="str">
        <f t="shared" si="250"/>
        <v/>
      </c>
      <c r="DO175" s="4" t="str">
        <f t="shared" si="251"/>
        <v/>
      </c>
      <c r="DP175" s="4" t="str">
        <f t="shared" si="252"/>
        <v>Invalid Slope</v>
      </c>
      <c r="DQ175" s="4" t="str">
        <f t="shared" si="253"/>
        <v/>
      </c>
      <c r="DS175" s="4">
        <f t="shared" si="254"/>
        <v>5200.42</v>
      </c>
      <c r="DT175" s="4">
        <f t="shared" si="255"/>
        <v>5200.18</v>
      </c>
      <c r="DU175" s="4" t="str">
        <f t="shared" si="256"/>
        <v/>
      </c>
      <c r="DV175" s="4">
        <f t="shared" si="257"/>
        <v>5181.54</v>
      </c>
      <c r="DX175">
        <f t="shared" si="119"/>
        <v>5200.42</v>
      </c>
      <c r="DY175">
        <f t="shared" si="120"/>
        <v>5181.54</v>
      </c>
      <c r="EA175" t="str">
        <f t="shared" si="258"/>
        <v>horiz_peak_line_1</v>
      </c>
      <c r="EB175" t="str">
        <f t="shared" si="259"/>
        <v>horiz_bottom_line_2</v>
      </c>
      <c r="ED175" t="str">
        <f t="shared" si="281"/>
        <v>peak_line_1</v>
      </c>
      <c r="EE175" t="str">
        <f t="shared" si="282"/>
        <v>bottom_line_2</v>
      </c>
    </row>
    <row r="176" spans="1:135" x14ac:dyDescent="0.55000000000000004">
      <c r="A176" s="24">
        <f>IF('Data Validation'!$K$2&lt;&gt;TRUE,"",'Data Validation'!A478)</f>
        <v>1772175000</v>
      </c>
      <c r="B176" s="24" t="str">
        <f>IF('Data Validation'!$K$2&lt;&gt;TRUE,"",'Data Validation'!C478)</f>
        <v>XAUUSD</v>
      </c>
      <c r="C176" s="24" t="str">
        <f>IF('Data Validation'!$K$2&lt;&gt;TRUE,"",'Data Validation'!E478)</f>
        <v>M5</v>
      </c>
      <c r="D176" s="24">
        <f>IF('Data Validation'!$K$2&lt;&gt;TRUE,"",'Data Validation'!G478)</f>
        <v>5188.8500000000004</v>
      </c>
      <c r="E176">
        <f>IF($C176&lt;&gt;"M5","",Trendlines!E478)</f>
        <v>5200.42</v>
      </c>
      <c r="F176">
        <f>IF($C176&lt;&gt;"M5","",Trendlines!F478)</f>
        <v>5189.51</v>
      </c>
      <c r="G176">
        <f>IF($C176&lt;&gt;"M5","",Trendlines!G478)</f>
        <v>5200.17</v>
      </c>
      <c r="H176">
        <f>IF($C176&lt;&gt;"M5","",Trendlines!H478)</f>
        <v>5182.79</v>
      </c>
      <c r="I176">
        <f>IF($C176&lt;&gt;"M5","",Trendlines!I478)</f>
        <v>5181.5600000000004</v>
      </c>
      <c r="J176">
        <f>IF($C176&lt;&gt;"M5","",Trendlines!J478)</f>
        <v>5169.57</v>
      </c>
      <c r="K176">
        <v>96</v>
      </c>
      <c r="L176" s="25">
        <f t="shared" si="194"/>
        <v>5.5208333333306809E-3</v>
      </c>
      <c r="M176" s="25">
        <f t="shared" si="195"/>
        <v>-2.5937499999997726E-2</v>
      </c>
      <c r="N176" s="25">
        <f t="shared" si="196"/>
        <v>-1.750000000000303E-2</v>
      </c>
      <c r="O176" s="25">
        <f t="shared" si="197"/>
        <v>7.5625000000002274E-2</v>
      </c>
      <c r="P176" s="25">
        <f t="shared" si="198"/>
        <v>2.2187500000001137E-2</v>
      </c>
      <c r="Q176" s="25">
        <f t="shared" si="199"/>
        <v>3.8749999999993179E-2</v>
      </c>
      <c r="S176">
        <f t="shared" si="200"/>
        <v>10.909999999999854</v>
      </c>
      <c r="T176">
        <f t="shared" si="201"/>
        <v>0.25</v>
      </c>
      <c r="U176">
        <f t="shared" si="202"/>
        <v>17.630000000000109</v>
      </c>
      <c r="V176">
        <f t="shared" si="203"/>
        <v>18.859999999999673</v>
      </c>
      <c r="W176">
        <f t="shared" si="204"/>
        <v>30.850000000000364</v>
      </c>
      <c r="X176">
        <f t="shared" si="205"/>
        <v>10.659999999999854</v>
      </c>
      <c r="Y176">
        <f t="shared" si="206"/>
        <v>6.7200000000002547</v>
      </c>
      <c r="Z176">
        <f t="shared" si="207"/>
        <v>7.9499999999998181</v>
      </c>
      <c r="AA176">
        <f t="shared" si="208"/>
        <v>19.940000000000509</v>
      </c>
      <c r="AB176">
        <f t="shared" si="209"/>
        <v>17.380000000000109</v>
      </c>
      <c r="AC176">
        <f t="shared" si="210"/>
        <v>18.609999999999673</v>
      </c>
      <c r="AD176">
        <f t="shared" si="211"/>
        <v>30.600000000000364</v>
      </c>
      <c r="AE176">
        <f t="shared" si="212"/>
        <v>1.2299999999995634</v>
      </c>
      <c r="AF176">
        <f t="shared" si="213"/>
        <v>13.220000000000255</v>
      </c>
      <c r="AG176">
        <f t="shared" si="214"/>
        <v>11.990000000000691</v>
      </c>
      <c r="AI176">
        <f t="shared" si="188"/>
        <v>10.032970297029694</v>
      </c>
      <c r="AJ176">
        <f t="shared" si="188"/>
        <v>0.65049504950493064</v>
      </c>
      <c r="AK176">
        <f t="shared" si="188"/>
        <v>19.593366336633647</v>
      </c>
      <c r="AL176">
        <f t="shared" si="188"/>
        <v>19.325940594059396</v>
      </c>
      <c r="AM176">
        <f t="shared" si="188"/>
        <v>31.777623762376237</v>
      </c>
      <c r="AN176">
        <f t="shared" si="188"/>
        <v>10.426237623762368</v>
      </c>
      <c r="AO176">
        <f t="shared" si="283"/>
        <v>9.5603960396039547</v>
      </c>
      <c r="AP176">
        <f t="shared" si="283"/>
        <v>9.2929702970297043</v>
      </c>
      <c r="AQ176">
        <f t="shared" si="283"/>
        <v>21.744653465346545</v>
      </c>
      <c r="AR176">
        <f t="shared" si="283"/>
        <v>19.986633663366323</v>
      </c>
      <c r="AS176">
        <f t="shared" si="283"/>
        <v>19.719207920792073</v>
      </c>
      <c r="AT176">
        <f t="shared" si="283"/>
        <v>32.170891089108913</v>
      </c>
      <c r="AU176">
        <f t="shared" si="283"/>
        <v>1.3636633663366384</v>
      </c>
      <c r="AV176">
        <f t="shared" si="283"/>
        <v>12.184257425742588</v>
      </c>
      <c r="AW176">
        <f t="shared" si="283"/>
        <v>12.451683168316839</v>
      </c>
      <c r="AY176">
        <f t="shared" si="260"/>
        <v>5</v>
      </c>
      <c r="AZ176">
        <f t="shared" si="261"/>
        <v>1</v>
      </c>
      <c r="BA176">
        <f t="shared" si="262"/>
        <v>10</v>
      </c>
      <c r="BB176">
        <f t="shared" si="263"/>
        <v>9</v>
      </c>
      <c r="BC176">
        <f t="shared" si="264"/>
        <v>14</v>
      </c>
      <c r="BD176">
        <f t="shared" si="265"/>
        <v>6</v>
      </c>
      <c r="BE176">
        <f t="shared" si="266"/>
        <v>4</v>
      </c>
      <c r="BF176">
        <f t="shared" si="267"/>
        <v>3</v>
      </c>
      <c r="BG176">
        <f t="shared" si="268"/>
        <v>13</v>
      </c>
      <c r="BH176">
        <f t="shared" si="269"/>
        <v>12</v>
      </c>
      <c r="BI176">
        <f t="shared" si="270"/>
        <v>11</v>
      </c>
      <c r="BJ176">
        <f t="shared" si="271"/>
        <v>15</v>
      </c>
      <c r="BK176">
        <f t="shared" si="272"/>
        <v>2</v>
      </c>
      <c r="BL176">
        <f t="shared" si="273"/>
        <v>7</v>
      </c>
      <c r="BM176">
        <f t="shared" si="274"/>
        <v>8</v>
      </c>
      <c r="BO176" t="str">
        <f t="shared" si="215"/>
        <v/>
      </c>
      <c r="BP176" t="str">
        <f t="shared" si="216"/>
        <v/>
      </c>
      <c r="BQ176">
        <f t="shared" si="217"/>
        <v>5200.42</v>
      </c>
      <c r="BR176">
        <f t="shared" si="218"/>
        <v>5200.17</v>
      </c>
      <c r="BS176" t="str">
        <f t="shared" si="219"/>
        <v/>
      </c>
      <c r="BT176" t="str">
        <f t="shared" si="220"/>
        <v/>
      </c>
      <c r="BU176" t="str">
        <f t="shared" si="221"/>
        <v/>
      </c>
      <c r="BV176" t="str">
        <f t="shared" si="222"/>
        <v/>
      </c>
      <c r="BW176" t="str">
        <f t="shared" si="223"/>
        <v/>
      </c>
      <c r="BX176" t="str">
        <f t="shared" si="224"/>
        <v/>
      </c>
      <c r="BY176" t="str">
        <f t="shared" si="225"/>
        <v/>
      </c>
      <c r="BZ176" t="str">
        <f t="shared" si="226"/>
        <v/>
      </c>
      <c r="CA176" t="str">
        <f t="shared" si="227"/>
        <v/>
      </c>
      <c r="CB176" t="str">
        <f t="shared" si="228"/>
        <v/>
      </c>
      <c r="CC176" t="str">
        <f t="shared" si="229"/>
        <v/>
      </c>
      <c r="CD176" t="str">
        <f t="shared" si="230"/>
        <v/>
      </c>
      <c r="CE176" t="str">
        <f t="shared" si="231"/>
        <v/>
      </c>
      <c r="CF176" t="str">
        <f t="shared" si="232"/>
        <v/>
      </c>
      <c r="CG176" t="str">
        <f t="shared" si="233"/>
        <v/>
      </c>
      <c r="CH176" t="str">
        <f t="shared" si="234"/>
        <v/>
      </c>
      <c r="CI176" t="str">
        <f t="shared" si="235"/>
        <v/>
      </c>
      <c r="CJ176" t="str">
        <f t="shared" si="236"/>
        <v/>
      </c>
      <c r="CK176" t="str">
        <f t="shared" si="237"/>
        <v/>
      </c>
      <c r="CL176" t="str">
        <f t="shared" si="238"/>
        <v/>
      </c>
      <c r="CM176">
        <f t="shared" si="239"/>
        <v>5182.79</v>
      </c>
      <c r="CN176">
        <f t="shared" si="240"/>
        <v>5181.5600000000004</v>
      </c>
      <c r="CO176" t="str">
        <f t="shared" si="241"/>
        <v/>
      </c>
      <c r="CP176" t="str">
        <f t="shared" si="242"/>
        <v/>
      </c>
      <c r="CQ176" t="str">
        <f t="shared" si="243"/>
        <v/>
      </c>
      <c r="CR176" t="str">
        <f t="shared" si="244"/>
        <v/>
      </c>
      <c r="CT176">
        <f t="shared" si="275"/>
        <v>5200.42</v>
      </c>
      <c r="CU176">
        <f t="shared" si="276"/>
        <v>5200.17</v>
      </c>
      <c r="CV176">
        <f t="shared" si="277"/>
        <v>5182.79</v>
      </c>
      <c r="CW176">
        <f t="shared" si="278"/>
        <v>5181.5600000000004</v>
      </c>
      <c r="CY176">
        <f t="shared" si="245"/>
        <v>5.5208333333306809E-3</v>
      </c>
      <c r="CZ176">
        <f t="shared" si="246"/>
        <v>-1.750000000000303E-2</v>
      </c>
      <c r="DA176">
        <f t="shared" si="247"/>
        <v>7.5625000000002274E-2</v>
      </c>
      <c r="DB176">
        <f t="shared" si="248"/>
        <v>2.2187500000001137E-2</v>
      </c>
      <c r="DD176">
        <f t="shared" si="190"/>
        <v>0.31631723568009845</v>
      </c>
      <c r="DE176">
        <f t="shared" si="191"/>
        <v>-1.0025738037602361</v>
      </c>
      <c r="DF176">
        <f t="shared" si="192"/>
        <v>4.3247612228804009</v>
      </c>
      <c r="DG176">
        <f t="shared" si="193"/>
        <v>1.2710415636883856</v>
      </c>
      <c r="DI176">
        <f t="shared" si="249"/>
        <v>1.9620401435278354</v>
      </c>
      <c r="DK176">
        <f t="shared" si="279"/>
        <v>1.9620401435278354</v>
      </c>
      <c r="DL176">
        <f t="shared" si="280"/>
        <v>-1.9620401435278354</v>
      </c>
      <c r="DN176" s="4" t="str">
        <f t="shared" si="250"/>
        <v/>
      </c>
      <c r="DO176" s="4" t="str">
        <f t="shared" si="251"/>
        <v/>
      </c>
      <c r="DP176" s="4" t="str">
        <f t="shared" si="252"/>
        <v>Invalid Slope</v>
      </c>
      <c r="DQ176" s="4" t="str">
        <f t="shared" si="253"/>
        <v/>
      </c>
      <c r="DS176" s="4">
        <f t="shared" si="254"/>
        <v>5200.42</v>
      </c>
      <c r="DT176" s="4">
        <f t="shared" si="255"/>
        <v>5200.17</v>
      </c>
      <c r="DU176" s="4" t="str">
        <f t="shared" si="256"/>
        <v/>
      </c>
      <c r="DV176" s="4">
        <f t="shared" si="257"/>
        <v>5181.5600000000004</v>
      </c>
      <c r="DX176">
        <f t="shared" si="119"/>
        <v>5200.42</v>
      </c>
      <c r="DY176">
        <f t="shared" si="120"/>
        <v>5181.5600000000004</v>
      </c>
      <c r="EA176" t="str">
        <f t="shared" si="258"/>
        <v>horiz_peak_line_1</v>
      </c>
      <c r="EB176" t="str">
        <f t="shared" si="259"/>
        <v>horiz_bottom_line_2</v>
      </c>
      <c r="ED176" t="str">
        <f t="shared" si="281"/>
        <v>peak_line_1</v>
      </c>
      <c r="EE176" t="str">
        <f t="shared" si="282"/>
        <v>bottom_line_2</v>
      </c>
    </row>
    <row r="177" spans="1:135" x14ac:dyDescent="0.55000000000000004">
      <c r="A177" s="24">
        <f>IF('Data Validation'!$K$2&lt;&gt;TRUE,"",'Data Validation'!A479)</f>
        <v>1772175300</v>
      </c>
      <c r="B177" s="24" t="str">
        <f>IF('Data Validation'!$K$2&lt;&gt;TRUE,"",'Data Validation'!C479)</f>
        <v>XAUUSD</v>
      </c>
      <c r="C177" s="24" t="str">
        <f>IF('Data Validation'!$K$2&lt;&gt;TRUE,"",'Data Validation'!E479)</f>
        <v>M5</v>
      </c>
      <c r="D177" s="24">
        <f>IF('Data Validation'!$K$2&lt;&gt;TRUE,"",'Data Validation'!G479)</f>
        <v>5185.71</v>
      </c>
      <c r="E177">
        <f>IF($C177&lt;&gt;"M5","",Trendlines!E479)</f>
        <v>5200.43</v>
      </c>
      <c r="F177">
        <f>IF($C177&lt;&gt;"M5","",Trendlines!F479)</f>
        <v>5189.4799999999996</v>
      </c>
      <c r="G177">
        <f>IF($C177&lt;&gt;"M5","",Trendlines!G479)</f>
        <v>5200.1499999999996</v>
      </c>
      <c r="H177">
        <f>IF($C177&lt;&gt;"M5","",Trendlines!H479)</f>
        <v>5182.87</v>
      </c>
      <c r="I177">
        <f>IF($C177&lt;&gt;"M5","",Trendlines!I479)</f>
        <v>5181.58</v>
      </c>
      <c r="J177">
        <f>IF($C177&lt;&gt;"M5","",Trendlines!J479)</f>
        <v>5169.6099999999997</v>
      </c>
      <c r="K177">
        <v>96</v>
      </c>
      <c r="L177" s="25">
        <f t="shared" si="194"/>
        <v>5.6249999999996208E-3</v>
      </c>
      <c r="M177" s="25">
        <f t="shared" si="195"/>
        <v>-2.5937500000007201E-2</v>
      </c>
      <c r="N177" s="25">
        <f t="shared" si="196"/>
        <v>-1.750000000000303E-2</v>
      </c>
      <c r="O177" s="25">
        <f t="shared" si="197"/>
        <v>7.572916666666174E-2</v>
      </c>
      <c r="P177" s="25">
        <f t="shared" si="198"/>
        <v>2.2083333333332195E-2</v>
      </c>
      <c r="Q177" s="25">
        <f t="shared" si="199"/>
        <v>3.8749999999993179E-2</v>
      </c>
      <c r="S177">
        <f t="shared" si="200"/>
        <v>10.950000000000728</v>
      </c>
      <c r="T177">
        <f t="shared" si="201"/>
        <v>0.28000000000065484</v>
      </c>
      <c r="U177">
        <f t="shared" si="202"/>
        <v>17.5600000000004</v>
      </c>
      <c r="V177">
        <f t="shared" si="203"/>
        <v>18.850000000000364</v>
      </c>
      <c r="W177">
        <f t="shared" si="204"/>
        <v>30.820000000000618</v>
      </c>
      <c r="X177">
        <f t="shared" si="205"/>
        <v>10.670000000000073</v>
      </c>
      <c r="Y177">
        <f t="shared" si="206"/>
        <v>6.6099999999996726</v>
      </c>
      <c r="Z177">
        <f t="shared" si="207"/>
        <v>7.8999999999996362</v>
      </c>
      <c r="AA177">
        <f t="shared" si="208"/>
        <v>19.869999999999891</v>
      </c>
      <c r="AB177">
        <f t="shared" si="209"/>
        <v>17.279999999999745</v>
      </c>
      <c r="AC177">
        <f t="shared" si="210"/>
        <v>18.569999999999709</v>
      </c>
      <c r="AD177">
        <f t="shared" si="211"/>
        <v>30.539999999999964</v>
      </c>
      <c r="AE177">
        <f t="shared" si="212"/>
        <v>1.2899999999999636</v>
      </c>
      <c r="AF177">
        <f t="shared" si="213"/>
        <v>13.260000000000218</v>
      </c>
      <c r="AG177">
        <f t="shared" si="214"/>
        <v>11.970000000000255</v>
      </c>
      <c r="AI177">
        <f t="shared" si="188"/>
        <v>10.032970297029694</v>
      </c>
      <c r="AJ177">
        <f t="shared" si="188"/>
        <v>0.65049504950493064</v>
      </c>
      <c r="AK177">
        <f t="shared" si="188"/>
        <v>19.593366336633647</v>
      </c>
      <c r="AL177">
        <f t="shared" si="188"/>
        <v>19.325940594059396</v>
      </c>
      <c r="AM177">
        <f t="shared" si="188"/>
        <v>31.777623762376237</v>
      </c>
      <c r="AN177">
        <f t="shared" si="188"/>
        <v>10.426237623762368</v>
      </c>
      <c r="AO177">
        <f t="shared" si="283"/>
        <v>9.5603960396039547</v>
      </c>
      <c r="AP177">
        <f t="shared" si="283"/>
        <v>9.2929702970297043</v>
      </c>
      <c r="AQ177">
        <f t="shared" si="283"/>
        <v>21.744653465346545</v>
      </c>
      <c r="AR177">
        <f t="shared" si="283"/>
        <v>19.986633663366323</v>
      </c>
      <c r="AS177">
        <f t="shared" si="283"/>
        <v>19.719207920792073</v>
      </c>
      <c r="AT177">
        <f t="shared" si="283"/>
        <v>32.170891089108913</v>
      </c>
      <c r="AU177">
        <f t="shared" si="283"/>
        <v>1.3636633663366384</v>
      </c>
      <c r="AV177">
        <f t="shared" si="283"/>
        <v>12.184257425742588</v>
      </c>
      <c r="AW177">
        <f t="shared" si="283"/>
        <v>12.451683168316839</v>
      </c>
      <c r="AY177">
        <f t="shared" si="260"/>
        <v>5</v>
      </c>
      <c r="AZ177">
        <f t="shared" si="261"/>
        <v>1</v>
      </c>
      <c r="BA177">
        <f t="shared" si="262"/>
        <v>10</v>
      </c>
      <c r="BB177">
        <f t="shared" si="263"/>
        <v>9</v>
      </c>
      <c r="BC177">
        <f t="shared" si="264"/>
        <v>14</v>
      </c>
      <c r="BD177">
        <f t="shared" si="265"/>
        <v>6</v>
      </c>
      <c r="BE177">
        <f t="shared" si="266"/>
        <v>4</v>
      </c>
      <c r="BF177">
        <f t="shared" si="267"/>
        <v>3</v>
      </c>
      <c r="BG177">
        <f t="shared" si="268"/>
        <v>13</v>
      </c>
      <c r="BH177">
        <f t="shared" si="269"/>
        <v>12</v>
      </c>
      <c r="BI177">
        <f t="shared" si="270"/>
        <v>11</v>
      </c>
      <c r="BJ177">
        <f t="shared" si="271"/>
        <v>15</v>
      </c>
      <c r="BK177">
        <f t="shared" si="272"/>
        <v>2</v>
      </c>
      <c r="BL177">
        <f t="shared" si="273"/>
        <v>7</v>
      </c>
      <c r="BM177">
        <f t="shared" si="274"/>
        <v>8</v>
      </c>
      <c r="BO177" t="str">
        <f t="shared" si="215"/>
        <v/>
      </c>
      <c r="BP177" t="str">
        <f t="shared" si="216"/>
        <v/>
      </c>
      <c r="BQ177">
        <f t="shared" si="217"/>
        <v>5200.43</v>
      </c>
      <c r="BR177">
        <f t="shared" si="218"/>
        <v>5200.1499999999996</v>
      </c>
      <c r="BS177" t="str">
        <f t="shared" si="219"/>
        <v/>
      </c>
      <c r="BT177" t="str">
        <f t="shared" si="220"/>
        <v/>
      </c>
      <c r="BU177" t="str">
        <f t="shared" si="221"/>
        <v/>
      </c>
      <c r="BV177" t="str">
        <f t="shared" si="222"/>
        <v/>
      </c>
      <c r="BW177" t="str">
        <f t="shared" si="223"/>
        <v/>
      </c>
      <c r="BX177" t="str">
        <f t="shared" si="224"/>
        <v/>
      </c>
      <c r="BY177" t="str">
        <f t="shared" si="225"/>
        <v/>
      </c>
      <c r="BZ177" t="str">
        <f t="shared" si="226"/>
        <v/>
      </c>
      <c r="CA177" t="str">
        <f t="shared" si="227"/>
        <v/>
      </c>
      <c r="CB177" t="str">
        <f t="shared" si="228"/>
        <v/>
      </c>
      <c r="CC177" t="str">
        <f t="shared" si="229"/>
        <v/>
      </c>
      <c r="CD177" t="str">
        <f t="shared" si="230"/>
        <v/>
      </c>
      <c r="CE177" t="str">
        <f t="shared" si="231"/>
        <v/>
      </c>
      <c r="CF177" t="str">
        <f t="shared" si="232"/>
        <v/>
      </c>
      <c r="CG177" t="str">
        <f t="shared" si="233"/>
        <v/>
      </c>
      <c r="CH177" t="str">
        <f t="shared" si="234"/>
        <v/>
      </c>
      <c r="CI177" t="str">
        <f t="shared" si="235"/>
        <v/>
      </c>
      <c r="CJ177" t="str">
        <f t="shared" si="236"/>
        <v/>
      </c>
      <c r="CK177" t="str">
        <f t="shared" si="237"/>
        <v/>
      </c>
      <c r="CL177" t="str">
        <f t="shared" si="238"/>
        <v/>
      </c>
      <c r="CM177">
        <f t="shared" si="239"/>
        <v>5182.87</v>
      </c>
      <c r="CN177">
        <f t="shared" si="240"/>
        <v>5181.58</v>
      </c>
      <c r="CO177" t="str">
        <f t="shared" si="241"/>
        <v/>
      </c>
      <c r="CP177" t="str">
        <f t="shared" si="242"/>
        <v/>
      </c>
      <c r="CQ177" t="str">
        <f t="shared" si="243"/>
        <v/>
      </c>
      <c r="CR177" t="str">
        <f t="shared" si="244"/>
        <v/>
      </c>
      <c r="CT177">
        <f t="shared" si="275"/>
        <v>5200.43</v>
      </c>
      <c r="CU177">
        <f t="shared" si="276"/>
        <v>5200.1499999999996</v>
      </c>
      <c r="CV177">
        <f t="shared" si="277"/>
        <v>5182.87</v>
      </c>
      <c r="CW177">
        <f t="shared" si="278"/>
        <v>5181.58</v>
      </c>
      <c r="CY177">
        <f t="shared" si="245"/>
        <v>5.6249999999996208E-3</v>
      </c>
      <c r="CZ177">
        <f t="shared" si="246"/>
        <v>-1.750000000000303E-2</v>
      </c>
      <c r="DA177">
        <f t="shared" si="247"/>
        <v>7.572916666666174E-2</v>
      </c>
      <c r="DB177">
        <f t="shared" si="248"/>
        <v>2.2083333333332195E-2</v>
      </c>
      <c r="DD177">
        <f t="shared" si="190"/>
        <v>0.32228536068633229</v>
      </c>
      <c r="DE177">
        <f t="shared" si="191"/>
        <v>-1.0025738037602361</v>
      </c>
      <c r="DF177">
        <f t="shared" si="192"/>
        <v>4.3306955472408033</v>
      </c>
      <c r="DG177">
        <f t="shared" si="193"/>
        <v>1.2650761762283818</v>
      </c>
      <c r="DI177">
        <f t="shared" si="249"/>
        <v>1.9636617434202832</v>
      </c>
      <c r="DK177">
        <f t="shared" si="279"/>
        <v>1.9636617434202832</v>
      </c>
      <c r="DL177">
        <f t="shared" si="280"/>
        <v>-1.9636617434202832</v>
      </c>
      <c r="DN177" s="4" t="str">
        <f t="shared" si="250"/>
        <v/>
      </c>
      <c r="DO177" s="4" t="str">
        <f t="shared" si="251"/>
        <v/>
      </c>
      <c r="DP177" s="4" t="str">
        <f t="shared" si="252"/>
        <v>Invalid Slope</v>
      </c>
      <c r="DQ177" s="4" t="str">
        <f t="shared" si="253"/>
        <v/>
      </c>
      <c r="DS177" s="4">
        <f t="shared" si="254"/>
        <v>5200.43</v>
      </c>
      <c r="DT177" s="4">
        <f t="shared" si="255"/>
        <v>5200.1499999999996</v>
      </c>
      <c r="DU177" s="4" t="str">
        <f t="shared" si="256"/>
        <v/>
      </c>
      <c r="DV177" s="4">
        <f t="shared" si="257"/>
        <v>5181.58</v>
      </c>
      <c r="DX177">
        <f t="shared" si="119"/>
        <v>5200.43</v>
      </c>
      <c r="DY177">
        <f t="shared" si="120"/>
        <v>5181.58</v>
      </c>
      <c r="EA177" t="str">
        <f t="shared" si="258"/>
        <v>horiz_peak_line_1</v>
      </c>
      <c r="EB177" t="str">
        <f t="shared" si="259"/>
        <v>horiz_bottom_line_2</v>
      </c>
      <c r="ED177" t="str">
        <f t="shared" si="281"/>
        <v>peak_line_1</v>
      </c>
      <c r="EE177" t="str">
        <f t="shared" si="282"/>
        <v>bottom_line_2</v>
      </c>
    </row>
    <row r="178" spans="1:135" x14ac:dyDescent="0.55000000000000004">
      <c r="A178" s="24">
        <f>IF('Data Validation'!$K$2&lt;&gt;TRUE,"",'Data Validation'!A480)</f>
        <v>1772175600</v>
      </c>
      <c r="B178" s="24" t="str">
        <f>IF('Data Validation'!$K$2&lt;&gt;TRUE,"",'Data Validation'!C480)</f>
        <v>XAUUSD</v>
      </c>
      <c r="C178" s="24" t="str">
        <f>IF('Data Validation'!$K$2&lt;&gt;TRUE,"",'Data Validation'!E480)</f>
        <v>M5</v>
      </c>
      <c r="D178" s="24">
        <f>IF('Data Validation'!$K$2&lt;&gt;TRUE,"",'Data Validation'!G480)</f>
        <v>5185.28</v>
      </c>
      <c r="E178">
        <f>IF($C178&lt;&gt;"M5","",Trendlines!E480)</f>
        <v>5200.43</v>
      </c>
      <c r="F178">
        <f>IF($C178&lt;&gt;"M5","",Trendlines!F480)</f>
        <v>5189.45</v>
      </c>
      <c r="G178">
        <f>IF($C178&lt;&gt;"M5","",Trendlines!G480)</f>
        <v>5200.13</v>
      </c>
      <c r="H178">
        <f>IF($C178&lt;&gt;"M5","",Trendlines!H480)</f>
        <v>5182.9399999999996</v>
      </c>
      <c r="I178">
        <f>IF($C178&lt;&gt;"M5","",Trendlines!I480)</f>
        <v>5181.6000000000004</v>
      </c>
      <c r="J178">
        <f>IF($C178&lt;&gt;"M5","",Trendlines!J480)</f>
        <v>5169.6499999999996</v>
      </c>
      <c r="K178">
        <v>96</v>
      </c>
      <c r="L178" s="25">
        <f t="shared" si="194"/>
        <v>5.5208333333401543E-3</v>
      </c>
      <c r="M178" s="25">
        <f t="shared" si="195"/>
        <v>-2.6041666666666668E-2</v>
      </c>
      <c r="N178" s="25">
        <f t="shared" si="196"/>
        <v>-1.7604166666662497E-2</v>
      </c>
      <c r="O178" s="25">
        <f t="shared" si="197"/>
        <v>7.5624999999992795E-2</v>
      </c>
      <c r="P178" s="25">
        <f t="shared" si="198"/>
        <v>2.208333333334167E-2</v>
      </c>
      <c r="Q178" s="25">
        <f t="shared" si="199"/>
        <v>3.8749999999993179E-2</v>
      </c>
      <c r="S178">
        <f t="shared" si="200"/>
        <v>10.980000000000473</v>
      </c>
      <c r="T178">
        <f t="shared" si="201"/>
        <v>0.3000000000001819</v>
      </c>
      <c r="U178">
        <f t="shared" si="202"/>
        <v>17.490000000000691</v>
      </c>
      <c r="V178">
        <f t="shared" si="203"/>
        <v>18.829999999999927</v>
      </c>
      <c r="W178">
        <f t="shared" si="204"/>
        <v>30.780000000000655</v>
      </c>
      <c r="X178">
        <f t="shared" si="205"/>
        <v>10.680000000000291</v>
      </c>
      <c r="Y178">
        <f t="shared" si="206"/>
        <v>6.5100000000002183</v>
      </c>
      <c r="Z178">
        <f t="shared" si="207"/>
        <v>7.8499999999994543</v>
      </c>
      <c r="AA178">
        <f t="shared" si="208"/>
        <v>19.800000000000182</v>
      </c>
      <c r="AB178">
        <f t="shared" si="209"/>
        <v>17.190000000000509</v>
      </c>
      <c r="AC178">
        <f t="shared" si="210"/>
        <v>18.529999999999745</v>
      </c>
      <c r="AD178">
        <f t="shared" si="211"/>
        <v>30.480000000000473</v>
      </c>
      <c r="AE178">
        <f t="shared" si="212"/>
        <v>1.339999999999236</v>
      </c>
      <c r="AF178">
        <f t="shared" si="213"/>
        <v>13.289999999999964</v>
      </c>
      <c r="AG178">
        <f t="shared" si="214"/>
        <v>11.950000000000728</v>
      </c>
      <c r="AI178">
        <f t="shared" si="188"/>
        <v>10.032970297029694</v>
      </c>
      <c r="AJ178">
        <f t="shared" si="188"/>
        <v>0.65049504950493064</v>
      </c>
      <c r="AK178">
        <f t="shared" si="188"/>
        <v>19.593366336633647</v>
      </c>
      <c r="AL178">
        <f t="shared" si="188"/>
        <v>19.325940594059396</v>
      </c>
      <c r="AM178">
        <f t="shared" si="188"/>
        <v>31.777623762376237</v>
      </c>
      <c r="AN178">
        <f t="shared" si="188"/>
        <v>10.426237623762368</v>
      </c>
      <c r="AO178">
        <f t="shared" si="283"/>
        <v>9.5603960396039547</v>
      </c>
      <c r="AP178">
        <f t="shared" si="283"/>
        <v>9.2929702970297043</v>
      </c>
      <c r="AQ178">
        <f t="shared" si="283"/>
        <v>21.744653465346545</v>
      </c>
      <c r="AR178">
        <f t="shared" si="283"/>
        <v>19.986633663366323</v>
      </c>
      <c r="AS178">
        <f t="shared" si="283"/>
        <v>19.719207920792073</v>
      </c>
      <c r="AT178">
        <f t="shared" si="283"/>
        <v>32.170891089108913</v>
      </c>
      <c r="AU178">
        <f t="shared" si="283"/>
        <v>1.3636633663366384</v>
      </c>
      <c r="AV178">
        <f t="shared" si="283"/>
        <v>12.184257425742588</v>
      </c>
      <c r="AW178">
        <f t="shared" si="283"/>
        <v>12.451683168316839</v>
      </c>
      <c r="AY178">
        <f t="shared" si="260"/>
        <v>5</v>
      </c>
      <c r="AZ178">
        <f t="shared" si="261"/>
        <v>1</v>
      </c>
      <c r="BA178">
        <f t="shared" si="262"/>
        <v>10</v>
      </c>
      <c r="BB178">
        <f t="shared" si="263"/>
        <v>9</v>
      </c>
      <c r="BC178">
        <f t="shared" si="264"/>
        <v>14</v>
      </c>
      <c r="BD178">
        <f t="shared" si="265"/>
        <v>6</v>
      </c>
      <c r="BE178">
        <f t="shared" si="266"/>
        <v>4</v>
      </c>
      <c r="BF178">
        <f t="shared" si="267"/>
        <v>3</v>
      </c>
      <c r="BG178">
        <f t="shared" si="268"/>
        <v>13</v>
      </c>
      <c r="BH178">
        <f t="shared" si="269"/>
        <v>12</v>
      </c>
      <c r="BI178">
        <f t="shared" si="270"/>
        <v>11</v>
      </c>
      <c r="BJ178">
        <f t="shared" si="271"/>
        <v>15</v>
      </c>
      <c r="BK178">
        <f t="shared" si="272"/>
        <v>2</v>
      </c>
      <c r="BL178">
        <f t="shared" si="273"/>
        <v>7</v>
      </c>
      <c r="BM178">
        <f t="shared" si="274"/>
        <v>8</v>
      </c>
      <c r="BO178" t="str">
        <f t="shared" si="215"/>
        <v/>
      </c>
      <c r="BP178" t="str">
        <f t="shared" si="216"/>
        <v/>
      </c>
      <c r="BQ178">
        <f t="shared" si="217"/>
        <v>5200.43</v>
      </c>
      <c r="BR178">
        <f t="shared" si="218"/>
        <v>5200.13</v>
      </c>
      <c r="BS178" t="str">
        <f t="shared" si="219"/>
        <v/>
      </c>
      <c r="BT178" t="str">
        <f t="shared" si="220"/>
        <v/>
      </c>
      <c r="BU178" t="str">
        <f t="shared" si="221"/>
        <v/>
      </c>
      <c r="BV178" t="str">
        <f t="shared" si="222"/>
        <v/>
      </c>
      <c r="BW178" t="str">
        <f t="shared" si="223"/>
        <v/>
      </c>
      <c r="BX178" t="str">
        <f t="shared" si="224"/>
        <v/>
      </c>
      <c r="BY178" t="str">
        <f t="shared" si="225"/>
        <v/>
      </c>
      <c r="BZ178" t="str">
        <f t="shared" si="226"/>
        <v/>
      </c>
      <c r="CA178" t="str">
        <f t="shared" si="227"/>
        <v/>
      </c>
      <c r="CB178" t="str">
        <f t="shared" si="228"/>
        <v/>
      </c>
      <c r="CC178" t="str">
        <f t="shared" si="229"/>
        <v/>
      </c>
      <c r="CD178" t="str">
        <f t="shared" si="230"/>
        <v/>
      </c>
      <c r="CE178" t="str">
        <f t="shared" si="231"/>
        <v/>
      </c>
      <c r="CF178" t="str">
        <f t="shared" si="232"/>
        <v/>
      </c>
      <c r="CG178" t="str">
        <f t="shared" si="233"/>
        <v/>
      </c>
      <c r="CH178" t="str">
        <f t="shared" si="234"/>
        <v/>
      </c>
      <c r="CI178" t="str">
        <f t="shared" si="235"/>
        <v/>
      </c>
      <c r="CJ178" t="str">
        <f t="shared" si="236"/>
        <v/>
      </c>
      <c r="CK178" t="str">
        <f t="shared" si="237"/>
        <v/>
      </c>
      <c r="CL178" t="str">
        <f t="shared" si="238"/>
        <v/>
      </c>
      <c r="CM178">
        <f t="shared" si="239"/>
        <v>5182.9399999999996</v>
      </c>
      <c r="CN178">
        <f t="shared" si="240"/>
        <v>5181.6000000000004</v>
      </c>
      <c r="CO178" t="str">
        <f t="shared" si="241"/>
        <v/>
      </c>
      <c r="CP178" t="str">
        <f t="shared" si="242"/>
        <v/>
      </c>
      <c r="CQ178" t="str">
        <f t="shared" si="243"/>
        <v/>
      </c>
      <c r="CR178" t="str">
        <f t="shared" si="244"/>
        <v/>
      </c>
      <c r="CT178">
        <f t="shared" si="275"/>
        <v>5200.43</v>
      </c>
      <c r="CU178">
        <f t="shared" si="276"/>
        <v>5200.13</v>
      </c>
      <c r="CV178">
        <f t="shared" si="277"/>
        <v>5182.9399999999996</v>
      </c>
      <c r="CW178">
        <f t="shared" si="278"/>
        <v>5181.6000000000004</v>
      </c>
      <c r="CY178">
        <f t="shared" si="245"/>
        <v>5.5208333333401543E-3</v>
      </c>
      <c r="CZ178">
        <f t="shared" si="246"/>
        <v>-1.7604166666662497E-2</v>
      </c>
      <c r="DA178">
        <f t="shared" si="247"/>
        <v>7.5624999999992795E-2</v>
      </c>
      <c r="DB178">
        <f t="shared" si="248"/>
        <v>2.208333333334167E-2</v>
      </c>
      <c r="DD178">
        <f t="shared" si="190"/>
        <v>0.31631723568064124</v>
      </c>
      <c r="DE178">
        <f t="shared" si="191"/>
        <v>-1.0085402759956923</v>
      </c>
      <c r="DF178">
        <f t="shared" si="192"/>
        <v>4.3247612228798609</v>
      </c>
      <c r="DG178">
        <f t="shared" si="193"/>
        <v>1.2650761762289242</v>
      </c>
      <c r="DI178">
        <f t="shared" si="249"/>
        <v>1.9637038248305023</v>
      </c>
      <c r="DK178">
        <f t="shared" si="279"/>
        <v>1.9637038248305023</v>
      </c>
      <c r="DL178">
        <f t="shared" si="280"/>
        <v>-1.9637038248305023</v>
      </c>
      <c r="DN178" s="4" t="str">
        <f t="shared" si="250"/>
        <v/>
      </c>
      <c r="DO178" s="4" t="str">
        <f t="shared" si="251"/>
        <v/>
      </c>
      <c r="DP178" s="4" t="str">
        <f t="shared" si="252"/>
        <v>Invalid Slope</v>
      </c>
      <c r="DQ178" s="4" t="str">
        <f t="shared" si="253"/>
        <v/>
      </c>
      <c r="DS178" s="4">
        <f t="shared" si="254"/>
        <v>5200.43</v>
      </c>
      <c r="DT178" s="4">
        <f t="shared" si="255"/>
        <v>5200.13</v>
      </c>
      <c r="DU178" s="4" t="str">
        <f t="shared" si="256"/>
        <v/>
      </c>
      <c r="DV178" s="4">
        <f t="shared" si="257"/>
        <v>5181.6000000000004</v>
      </c>
      <c r="DX178">
        <f t="shared" si="119"/>
        <v>5200.43</v>
      </c>
      <c r="DY178">
        <f t="shared" si="120"/>
        <v>5181.6000000000004</v>
      </c>
      <c r="EA178" t="str">
        <f t="shared" si="258"/>
        <v>horiz_peak_line_1</v>
      </c>
      <c r="EB178" t="str">
        <f t="shared" si="259"/>
        <v>horiz_bottom_line_2</v>
      </c>
      <c r="ED178" t="str">
        <f t="shared" si="281"/>
        <v>peak_line_1</v>
      </c>
      <c r="EE178" t="str">
        <f t="shared" si="282"/>
        <v>bottom_line_2</v>
      </c>
    </row>
    <row r="179" spans="1:135" x14ac:dyDescent="0.55000000000000004">
      <c r="A179" s="24">
        <f>IF('Data Validation'!$K$2&lt;&gt;TRUE,"",'Data Validation'!A481)</f>
        <v>1772175900</v>
      </c>
      <c r="B179" s="24" t="str">
        <f>IF('Data Validation'!$K$2&lt;&gt;TRUE,"",'Data Validation'!C481)</f>
        <v>XAUUSD</v>
      </c>
      <c r="C179" s="24" t="str">
        <f>IF('Data Validation'!$K$2&lt;&gt;TRUE,"",'Data Validation'!E481)</f>
        <v>M5</v>
      </c>
      <c r="D179" s="24">
        <f>IF('Data Validation'!$K$2&lt;&gt;TRUE,"",'Data Validation'!G481)</f>
        <v>5187.16</v>
      </c>
      <c r="E179">
        <f>IF($C179&lt;&gt;"M5","",Trendlines!E481)</f>
        <v>5200.4399999999996</v>
      </c>
      <c r="F179">
        <f>IF($C179&lt;&gt;"M5","",Trendlines!F481)</f>
        <v>5189.43</v>
      </c>
      <c r="G179">
        <f>IF($C179&lt;&gt;"M5","",Trendlines!G481)</f>
        <v>5200.1099999999997</v>
      </c>
      <c r="H179">
        <f>IF($C179&lt;&gt;"M5","",Trendlines!H481)</f>
        <v>5183.0200000000004</v>
      </c>
      <c r="I179">
        <f>IF($C179&lt;&gt;"M5","",Trendlines!I481)</f>
        <v>5181.63</v>
      </c>
      <c r="J179">
        <f>IF($C179&lt;&gt;"M5","",Trendlines!J481)</f>
        <v>5169.6899999999996</v>
      </c>
      <c r="K179">
        <v>96</v>
      </c>
      <c r="L179" s="25">
        <f t="shared" si="194"/>
        <v>5.6249999999996208E-3</v>
      </c>
      <c r="M179" s="25">
        <f t="shared" si="195"/>
        <v>-2.5937499999997726E-2</v>
      </c>
      <c r="N179" s="25">
        <f t="shared" si="196"/>
        <v>-1.7604166666671972E-2</v>
      </c>
      <c r="O179" s="25">
        <f t="shared" si="197"/>
        <v>7.5625000000002274E-2</v>
      </c>
      <c r="P179" s="25">
        <f t="shared" si="198"/>
        <v>2.2187500000001137E-2</v>
      </c>
      <c r="Q179" s="25">
        <f t="shared" si="199"/>
        <v>3.8749999999993179E-2</v>
      </c>
      <c r="S179">
        <f t="shared" si="200"/>
        <v>11.009999999999309</v>
      </c>
      <c r="T179">
        <f t="shared" si="201"/>
        <v>0.32999999999992724</v>
      </c>
      <c r="U179">
        <f t="shared" si="202"/>
        <v>17.419999999999163</v>
      </c>
      <c r="V179">
        <f t="shared" si="203"/>
        <v>18.809999999999491</v>
      </c>
      <c r="W179">
        <f t="shared" si="204"/>
        <v>30.75</v>
      </c>
      <c r="X179">
        <f t="shared" si="205"/>
        <v>10.679999999999382</v>
      </c>
      <c r="Y179">
        <f t="shared" si="206"/>
        <v>6.4099999999998545</v>
      </c>
      <c r="Z179">
        <f t="shared" si="207"/>
        <v>7.8000000000001819</v>
      </c>
      <c r="AA179">
        <f t="shared" si="208"/>
        <v>19.740000000000691</v>
      </c>
      <c r="AB179">
        <f t="shared" si="209"/>
        <v>17.089999999999236</v>
      </c>
      <c r="AC179">
        <f t="shared" si="210"/>
        <v>18.479999999999563</v>
      </c>
      <c r="AD179">
        <f t="shared" si="211"/>
        <v>30.420000000000073</v>
      </c>
      <c r="AE179">
        <f t="shared" si="212"/>
        <v>1.3900000000003274</v>
      </c>
      <c r="AF179">
        <f t="shared" si="213"/>
        <v>13.330000000000837</v>
      </c>
      <c r="AG179">
        <f t="shared" si="214"/>
        <v>11.940000000000509</v>
      </c>
      <c r="AI179">
        <f t="shared" si="188"/>
        <v>10.032970297029694</v>
      </c>
      <c r="AJ179">
        <f t="shared" si="188"/>
        <v>0.65049504950493064</v>
      </c>
      <c r="AK179">
        <f t="shared" si="188"/>
        <v>19.593366336633647</v>
      </c>
      <c r="AL179">
        <f t="shared" si="188"/>
        <v>19.325940594059396</v>
      </c>
      <c r="AM179">
        <f t="shared" si="188"/>
        <v>31.777623762376237</v>
      </c>
      <c r="AN179">
        <f t="shared" si="188"/>
        <v>10.426237623762368</v>
      </c>
      <c r="AO179">
        <f t="shared" si="283"/>
        <v>9.5603960396039547</v>
      </c>
      <c r="AP179">
        <f t="shared" si="283"/>
        <v>9.2929702970297043</v>
      </c>
      <c r="AQ179">
        <f t="shared" si="283"/>
        <v>21.744653465346545</v>
      </c>
      <c r="AR179">
        <f t="shared" si="283"/>
        <v>19.986633663366323</v>
      </c>
      <c r="AS179">
        <f t="shared" si="283"/>
        <v>19.719207920792073</v>
      </c>
      <c r="AT179">
        <f t="shared" si="283"/>
        <v>32.170891089108913</v>
      </c>
      <c r="AU179">
        <f t="shared" si="283"/>
        <v>1.3636633663366384</v>
      </c>
      <c r="AV179">
        <f t="shared" si="283"/>
        <v>12.184257425742588</v>
      </c>
      <c r="AW179">
        <f t="shared" si="283"/>
        <v>12.451683168316839</v>
      </c>
      <c r="AY179">
        <f t="shared" si="260"/>
        <v>5</v>
      </c>
      <c r="AZ179">
        <f t="shared" si="261"/>
        <v>1</v>
      </c>
      <c r="BA179">
        <f t="shared" si="262"/>
        <v>10</v>
      </c>
      <c r="BB179">
        <f t="shared" si="263"/>
        <v>9</v>
      </c>
      <c r="BC179">
        <f t="shared" si="264"/>
        <v>14</v>
      </c>
      <c r="BD179">
        <f t="shared" si="265"/>
        <v>6</v>
      </c>
      <c r="BE179">
        <f t="shared" si="266"/>
        <v>4</v>
      </c>
      <c r="BF179">
        <f t="shared" si="267"/>
        <v>3</v>
      </c>
      <c r="BG179">
        <f t="shared" si="268"/>
        <v>13</v>
      </c>
      <c r="BH179">
        <f t="shared" si="269"/>
        <v>12</v>
      </c>
      <c r="BI179">
        <f t="shared" si="270"/>
        <v>11</v>
      </c>
      <c r="BJ179">
        <f t="shared" si="271"/>
        <v>15</v>
      </c>
      <c r="BK179">
        <f t="shared" si="272"/>
        <v>2</v>
      </c>
      <c r="BL179">
        <f t="shared" si="273"/>
        <v>7</v>
      </c>
      <c r="BM179">
        <f t="shared" si="274"/>
        <v>8</v>
      </c>
      <c r="BO179" t="str">
        <f t="shared" si="215"/>
        <v/>
      </c>
      <c r="BP179" t="str">
        <f t="shared" si="216"/>
        <v/>
      </c>
      <c r="BQ179">
        <f t="shared" si="217"/>
        <v>5200.4399999999996</v>
      </c>
      <c r="BR179">
        <f t="shared" si="218"/>
        <v>5200.1099999999997</v>
      </c>
      <c r="BS179" t="str">
        <f t="shared" si="219"/>
        <v/>
      </c>
      <c r="BT179" t="str">
        <f t="shared" si="220"/>
        <v/>
      </c>
      <c r="BU179" t="str">
        <f t="shared" si="221"/>
        <v/>
      </c>
      <c r="BV179" t="str">
        <f t="shared" si="222"/>
        <v/>
      </c>
      <c r="BW179" t="str">
        <f t="shared" si="223"/>
        <v/>
      </c>
      <c r="BX179" t="str">
        <f t="shared" si="224"/>
        <v/>
      </c>
      <c r="BY179" t="str">
        <f t="shared" si="225"/>
        <v/>
      </c>
      <c r="BZ179" t="str">
        <f t="shared" si="226"/>
        <v/>
      </c>
      <c r="CA179" t="str">
        <f t="shared" si="227"/>
        <v/>
      </c>
      <c r="CB179" t="str">
        <f t="shared" si="228"/>
        <v/>
      </c>
      <c r="CC179" t="str">
        <f t="shared" si="229"/>
        <v/>
      </c>
      <c r="CD179" t="str">
        <f t="shared" si="230"/>
        <v/>
      </c>
      <c r="CE179" t="str">
        <f t="shared" si="231"/>
        <v/>
      </c>
      <c r="CF179" t="str">
        <f t="shared" si="232"/>
        <v/>
      </c>
      <c r="CG179" t="str">
        <f t="shared" si="233"/>
        <v/>
      </c>
      <c r="CH179" t="str">
        <f t="shared" si="234"/>
        <v/>
      </c>
      <c r="CI179" t="str">
        <f t="shared" si="235"/>
        <v/>
      </c>
      <c r="CJ179" t="str">
        <f t="shared" si="236"/>
        <v/>
      </c>
      <c r="CK179" t="str">
        <f t="shared" si="237"/>
        <v/>
      </c>
      <c r="CL179" t="str">
        <f t="shared" si="238"/>
        <v/>
      </c>
      <c r="CM179">
        <f t="shared" si="239"/>
        <v>5183.0200000000004</v>
      </c>
      <c r="CN179">
        <f t="shared" si="240"/>
        <v>5181.63</v>
      </c>
      <c r="CO179" t="str">
        <f t="shared" si="241"/>
        <v/>
      </c>
      <c r="CP179" t="str">
        <f t="shared" si="242"/>
        <v/>
      </c>
      <c r="CQ179" t="str">
        <f t="shared" si="243"/>
        <v/>
      </c>
      <c r="CR179" t="str">
        <f t="shared" si="244"/>
        <v/>
      </c>
      <c r="CT179">
        <f t="shared" si="275"/>
        <v>5200.4399999999996</v>
      </c>
      <c r="CU179">
        <f t="shared" si="276"/>
        <v>5200.1099999999997</v>
      </c>
      <c r="CV179">
        <f t="shared" si="277"/>
        <v>5183.0200000000004</v>
      </c>
      <c r="CW179">
        <f t="shared" si="278"/>
        <v>5181.63</v>
      </c>
      <c r="CY179">
        <f t="shared" si="245"/>
        <v>5.6249999999996208E-3</v>
      </c>
      <c r="CZ179">
        <f t="shared" si="246"/>
        <v>-1.7604166666671972E-2</v>
      </c>
      <c r="DA179">
        <f t="shared" si="247"/>
        <v>7.5625000000002274E-2</v>
      </c>
      <c r="DB179">
        <f t="shared" si="248"/>
        <v>2.2187500000001137E-2</v>
      </c>
      <c r="DD179">
        <f t="shared" si="190"/>
        <v>0.32228536068633229</v>
      </c>
      <c r="DE179">
        <f t="shared" si="191"/>
        <v>-1.0085402759962352</v>
      </c>
      <c r="DF179">
        <f t="shared" si="192"/>
        <v>4.3247612228804009</v>
      </c>
      <c r="DG179">
        <f t="shared" si="193"/>
        <v>1.2710415636883856</v>
      </c>
      <c r="DI179">
        <f t="shared" si="249"/>
        <v>1.9630469020458361</v>
      </c>
      <c r="DK179">
        <f t="shared" si="279"/>
        <v>1.9630469020458361</v>
      </c>
      <c r="DL179">
        <f t="shared" si="280"/>
        <v>-1.9630469020458361</v>
      </c>
      <c r="DN179" s="4" t="str">
        <f t="shared" si="250"/>
        <v/>
      </c>
      <c r="DO179" s="4" t="str">
        <f t="shared" si="251"/>
        <v/>
      </c>
      <c r="DP179" s="4" t="str">
        <f t="shared" si="252"/>
        <v>Invalid Slope</v>
      </c>
      <c r="DQ179" s="4" t="str">
        <f t="shared" si="253"/>
        <v/>
      </c>
      <c r="DS179" s="4">
        <f t="shared" si="254"/>
        <v>5200.4399999999996</v>
      </c>
      <c r="DT179" s="4">
        <f t="shared" si="255"/>
        <v>5200.1099999999997</v>
      </c>
      <c r="DU179" s="4" t="str">
        <f t="shared" si="256"/>
        <v/>
      </c>
      <c r="DV179" s="4">
        <f t="shared" si="257"/>
        <v>5181.63</v>
      </c>
      <c r="DX179">
        <f t="shared" si="119"/>
        <v>5200.4399999999996</v>
      </c>
      <c r="DY179">
        <f t="shared" si="120"/>
        <v>5181.63</v>
      </c>
      <c r="EA179" t="str">
        <f t="shared" si="258"/>
        <v>horiz_peak_line_1</v>
      </c>
      <c r="EB179" t="str">
        <f t="shared" si="259"/>
        <v>horiz_bottom_line_2</v>
      </c>
      <c r="ED179" t="str">
        <f t="shared" si="281"/>
        <v>peak_line_1</v>
      </c>
      <c r="EE179" t="str">
        <f t="shared" si="282"/>
        <v>bottom_line_2</v>
      </c>
    </row>
    <row r="180" spans="1:135" x14ac:dyDescent="0.55000000000000004">
      <c r="A180" s="24">
        <f>IF('Data Validation'!$K$2&lt;&gt;TRUE,"",'Data Validation'!A482)</f>
        <v>1772176200</v>
      </c>
      <c r="B180" s="24" t="str">
        <f>IF('Data Validation'!$K$2&lt;&gt;TRUE,"",'Data Validation'!C482)</f>
        <v>XAUUSD</v>
      </c>
      <c r="C180" s="24" t="str">
        <f>IF('Data Validation'!$K$2&lt;&gt;TRUE,"",'Data Validation'!E482)</f>
        <v>M5</v>
      </c>
      <c r="D180" s="24">
        <f>IF('Data Validation'!$K$2&lt;&gt;TRUE,"",'Data Validation'!G482)</f>
        <v>5181.7</v>
      </c>
      <c r="E180">
        <f>IF($C180&lt;&gt;"M5","",Trendlines!E482)</f>
        <v>5200.4399999999996</v>
      </c>
      <c r="F180">
        <f>IF($C180&lt;&gt;"M5","",Trendlines!F482)</f>
        <v>5189.3999999999996</v>
      </c>
      <c r="G180">
        <f>IF($C180&lt;&gt;"M5","",Trendlines!G482)</f>
        <v>5200.1000000000004</v>
      </c>
      <c r="H180">
        <f>IF($C180&lt;&gt;"M5","",Trendlines!H482)</f>
        <v>5183.09</v>
      </c>
      <c r="I180">
        <f>IF($C180&lt;&gt;"M5","",Trendlines!I482)</f>
        <v>5181.6499999999996</v>
      </c>
      <c r="J180">
        <f>IF($C180&lt;&gt;"M5","",Trendlines!J482)</f>
        <v>5169.7299999999996</v>
      </c>
      <c r="K180">
        <v>96</v>
      </c>
      <c r="L180" s="25">
        <f t="shared" si="194"/>
        <v>5.5208333333306809E-3</v>
      </c>
      <c r="M180" s="25">
        <f t="shared" si="195"/>
        <v>-2.5937500000007201E-2</v>
      </c>
      <c r="N180" s="25">
        <f t="shared" si="196"/>
        <v>-1.7499999999993559E-2</v>
      </c>
      <c r="O180" s="25">
        <f t="shared" si="197"/>
        <v>7.5625000000002274E-2</v>
      </c>
      <c r="P180" s="25">
        <f t="shared" si="198"/>
        <v>2.2187499999991662E-2</v>
      </c>
      <c r="Q180" s="25">
        <f t="shared" si="199"/>
        <v>3.8749999999993179E-2</v>
      </c>
      <c r="S180">
        <f t="shared" si="200"/>
        <v>11.039999999999964</v>
      </c>
      <c r="T180">
        <f t="shared" si="201"/>
        <v>0.33999999999923602</v>
      </c>
      <c r="U180">
        <f t="shared" si="202"/>
        <v>17.349999999999454</v>
      </c>
      <c r="V180">
        <f t="shared" si="203"/>
        <v>18.789999999999964</v>
      </c>
      <c r="W180">
        <f t="shared" si="204"/>
        <v>30.710000000000036</v>
      </c>
      <c r="X180">
        <f t="shared" si="205"/>
        <v>10.700000000000728</v>
      </c>
      <c r="Y180">
        <f t="shared" si="206"/>
        <v>6.3099999999994907</v>
      </c>
      <c r="Z180">
        <f t="shared" si="207"/>
        <v>7.75</v>
      </c>
      <c r="AA180">
        <f t="shared" si="208"/>
        <v>19.670000000000073</v>
      </c>
      <c r="AB180">
        <f t="shared" si="209"/>
        <v>17.010000000000218</v>
      </c>
      <c r="AC180">
        <f t="shared" si="210"/>
        <v>18.450000000000728</v>
      </c>
      <c r="AD180">
        <f t="shared" si="211"/>
        <v>30.3700000000008</v>
      </c>
      <c r="AE180">
        <f t="shared" si="212"/>
        <v>1.4400000000005093</v>
      </c>
      <c r="AF180">
        <f t="shared" si="213"/>
        <v>13.360000000000582</v>
      </c>
      <c r="AG180">
        <f t="shared" si="214"/>
        <v>11.920000000000073</v>
      </c>
      <c r="AI180">
        <f t="shared" si="188"/>
        <v>10.032970297029694</v>
      </c>
      <c r="AJ180">
        <f t="shared" si="188"/>
        <v>0.65049504950493064</v>
      </c>
      <c r="AK180">
        <f t="shared" si="188"/>
        <v>19.593366336633647</v>
      </c>
      <c r="AL180">
        <f t="shared" si="188"/>
        <v>19.325940594059396</v>
      </c>
      <c r="AM180">
        <f t="shared" si="188"/>
        <v>31.777623762376237</v>
      </c>
      <c r="AN180">
        <f t="shared" si="188"/>
        <v>10.426237623762368</v>
      </c>
      <c r="AO180">
        <f t="shared" si="283"/>
        <v>9.5603960396039547</v>
      </c>
      <c r="AP180">
        <f t="shared" si="283"/>
        <v>9.2929702970297043</v>
      </c>
      <c r="AQ180">
        <f t="shared" si="283"/>
        <v>21.744653465346545</v>
      </c>
      <c r="AR180">
        <f t="shared" si="283"/>
        <v>19.986633663366323</v>
      </c>
      <c r="AS180">
        <f t="shared" si="283"/>
        <v>19.719207920792073</v>
      </c>
      <c r="AT180">
        <f t="shared" si="283"/>
        <v>32.170891089108913</v>
      </c>
      <c r="AU180">
        <f t="shared" si="283"/>
        <v>1.3636633663366384</v>
      </c>
      <c r="AV180">
        <f t="shared" si="283"/>
        <v>12.184257425742588</v>
      </c>
      <c r="AW180">
        <f t="shared" si="283"/>
        <v>12.451683168316839</v>
      </c>
      <c r="AY180">
        <f t="shared" si="260"/>
        <v>5</v>
      </c>
      <c r="AZ180">
        <f t="shared" si="261"/>
        <v>1</v>
      </c>
      <c r="BA180">
        <f t="shared" si="262"/>
        <v>10</v>
      </c>
      <c r="BB180">
        <f t="shared" si="263"/>
        <v>9</v>
      </c>
      <c r="BC180">
        <f t="shared" si="264"/>
        <v>14</v>
      </c>
      <c r="BD180">
        <f t="shared" si="265"/>
        <v>6</v>
      </c>
      <c r="BE180">
        <f t="shared" si="266"/>
        <v>4</v>
      </c>
      <c r="BF180">
        <f t="shared" si="267"/>
        <v>3</v>
      </c>
      <c r="BG180">
        <f t="shared" si="268"/>
        <v>13</v>
      </c>
      <c r="BH180">
        <f t="shared" si="269"/>
        <v>12</v>
      </c>
      <c r="BI180">
        <f t="shared" si="270"/>
        <v>11</v>
      </c>
      <c r="BJ180">
        <f t="shared" si="271"/>
        <v>15</v>
      </c>
      <c r="BK180">
        <f t="shared" si="272"/>
        <v>2</v>
      </c>
      <c r="BL180">
        <f t="shared" si="273"/>
        <v>7</v>
      </c>
      <c r="BM180">
        <f t="shared" si="274"/>
        <v>8</v>
      </c>
      <c r="BO180" t="str">
        <f t="shared" si="215"/>
        <v/>
      </c>
      <c r="BP180" t="str">
        <f t="shared" si="216"/>
        <v/>
      </c>
      <c r="BQ180">
        <f t="shared" si="217"/>
        <v>5200.4399999999996</v>
      </c>
      <c r="BR180">
        <f t="shared" si="218"/>
        <v>5200.1000000000004</v>
      </c>
      <c r="BS180" t="str">
        <f t="shared" si="219"/>
        <v/>
      </c>
      <c r="BT180" t="str">
        <f t="shared" si="220"/>
        <v/>
      </c>
      <c r="BU180" t="str">
        <f t="shared" si="221"/>
        <v/>
      </c>
      <c r="BV180" t="str">
        <f t="shared" si="222"/>
        <v/>
      </c>
      <c r="BW180" t="str">
        <f t="shared" si="223"/>
        <v/>
      </c>
      <c r="BX180" t="str">
        <f t="shared" si="224"/>
        <v/>
      </c>
      <c r="BY180" t="str">
        <f t="shared" si="225"/>
        <v/>
      </c>
      <c r="BZ180" t="str">
        <f t="shared" si="226"/>
        <v/>
      </c>
      <c r="CA180" t="str">
        <f t="shared" si="227"/>
        <v/>
      </c>
      <c r="CB180" t="str">
        <f t="shared" si="228"/>
        <v/>
      </c>
      <c r="CC180" t="str">
        <f t="shared" si="229"/>
        <v/>
      </c>
      <c r="CD180" t="str">
        <f t="shared" si="230"/>
        <v/>
      </c>
      <c r="CE180" t="str">
        <f t="shared" si="231"/>
        <v/>
      </c>
      <c r="CF180" t="str">
        <f t="shared" si="232"/>
        <v/>
      </c>
      <c r="CG180" t="str">
        <f t="shared" si="233"/>
        <v/>
      </c>
      <c r="CH180" t="str">
        <f t="shared" si="234"/>
        <v/>
      </c>
      <c r="CI180" t="str">
        <f t="shared" si="235"/>
        <v/>
      </c>
      <c r="CJ180" t="str">
        <f t="shared" si="236"/>
        <v/>
      </c>
      <c r="CK180" t="str">
        <f t="shared" si="237"/>
        <v/>
      </c>
      <c r="CL180" t="str">
        <f t="shared" si="238"/>
        <v/>
      </c>
      <c r="CM180">
        <f t="shared" si="239"/>
        <v>5183.09</v>
      </c>
      <c r="CN180">
        <f t="shared" si="240"/>
        <v>5181.6499999999996</v>
      </c>
      <c r="CO180" t="str">
        <f t="shared" si="241"/>
        <v/>
      </c>
      <c r="CP180" t="str">
        <f t="shared" si="242"/>
        <v/>
      </c>
      <c r="CQ180" t="str">
        <f t="shared" si="243"/>
        <v/>
      </c>
      <c r="CR180" t="str">
        <f t="shared" si="244"/>
        <v/>
      </c>
      <c r="CT180">
        <f t="shared" si="275"/>
        <v>5200.4399999999996</v>
      </c>
      <c r="CU180">
        <f t="shared" si="276"/>
        <v>5200.1000000000004</v>
      </c>
      <c r="CV180">
        <f t="shared" si="277"/>
        <v>5183.09</v>
      </c>
      <c r="CW180">
        <f t="shared" si="278"/>
        <v>5181.6499999999996</v>
      </c>
      <c r="CY180">
        <f t="shared" si="245"/>
        <v>5.5208333333306809E-3</v>
      </c>
      <c r="CZ180">
        <f t="shared" si="246"/>
        <v>-1.7499999999993559E-2</v>
      </c>
      <c r="DA180">
        <f t="shared" si="247"/>
        <v>7.5625000000002274E-2</v>
      </c>
      <c r="DB180">
        <f t="shared" si="248"/>
        <v>2.2187499999991662E-2</v>
      </c>
      <c r="DD180">
        <f t="shared" si="190"/>
        <v>0.31631723568009845</v>
      </c>
      <c r="DE180">
        <f t="shared" si="191"/>
        <v>-1.0025738037596934</v>
      </c>
      <c r="DF180">
        <f t="shared" si="192"/>
        <v>4.3247612228804009</v>
      </c>
      <c r="DG180">
        <f t="shared" si="193"/>
        <v>1.2710415636878429</v>
      </c>
      <c r="DI180">
        <f t="shared" si="249"/>
        <v>1.9620401435276784</v>
      </c>
      <c r="DK180">
        <f t="shared" si="279"/>
        <v>1.9620401435276784</v>
      </c>
      <c r="DL180">
        <f t="shared" si="280"/>
        <v>-1.9620401435276784</v>
      </c>
      <c r="DN180" s="4" t="str">
        <f t="shared" si="250"/>
        <v/>
      </c>
      <c r="DO180" s="4" t="str">
        <f t="shared" si="251"/>
        <v/>
      </c>
      <c r="DP180" s="4" t="str">
        <f t="shared" si="252"/>
        <v>Invalid Slope</v>
      </c>
      <c r="DQ180" s="4" t="str">
        <f t="shared" si="253"/>
        <v/>
      </c>
      <c r="DS180" s="4">
        <f t="shared" si="254"/>
        <v>5200.4399999999996</v>
      </c>
      <c r="DT180" s="4">
        <f t="shared" si="255"/>
        <v>5200.1000000000004</v>
      </c>
      <c r="DU180" s="4" t="str">
        <f t="shared" si="256"/>
        <v/>
      </c>
      <c r="DV180" s="4">
        <f t="shared" si="257"/>
        <v>5181.6499999999996</v>
      </c>
      <c r="DX180">
        <f t="shared" si="119"/>
        <v>5200.4399999999996</v>
      </c>
      <c r="DY180">
        <f t="shared" si="120"/>
        <v>5181.6499999999996</v>
      </c>
      <c r="EA180" t="str">
        <f t="shared" si="258"/>
        <v>horiz_peak_line_1</v>
      </c>
      <c r="EB180" t="str">
        <f t="shared" si="259"/>
        <v>horiz_bottom_line_2</v>
      </c>
      <c r="ED180" t="str">
        <f t="shared" si="281"/>
        <v>peak_line_1</v>
      </c>
      <c r="EE180" t="str">
        <f t="shared" si="282"/>
        <v>bottom_line_2</v>
      </c>
    </row>
    <row r="181" spans="1:135" x14ac:dyDescent="0.55000000000000004">
      <c r="A181" s="24">
        <f>IF('Data Validation'!$K$2&lt;&gt;TRUE,"",'Data Validation'!A483)</f>
        <v>1772176500</v>
      </c>
      <c r="B181" s="24" t="str">
        <f>IF('Data Validation'!$K$2&lt;&gt;TRUE,"",'Data Validation'!C483)</f>
        <v>XAUUSD</v>
      </c>
      <c r="C181" s="24" t="str">
        <f>IF('Data Validation'!$K$2&lt;&gt;TRUE,"",'Data Validation'!E483)</f>
        <v>M5</v>
      </c>
      <c r="D181" s="24">
        <f>IF('Data Validation'!$K$2&lt;&gt;TRUE,"",'Data Validation'!G483)</f>
        <v>5177.62</v>
      </c>
      <c r="E181">
        <f>IF($C181&lt;&gt;"M5","",Trendlines!E483)</f>
        <v>5200.45</v>
      </c>
      <c r="F181">
        <f>IF($C181&lt;&gt;"M5","",Trendlines!F483)</f>
        <v>5189.38</v>
      </c>
      <c r="G181">
        <f>IF($C181&lt;&gt;"M5","",Trendlines!G483)</f>
        <v>5200.08</v>
      </c>
      <c r="H181">
        <f>IF($C181&lt;&gt;"M5","",Trendlines!H483)</f>
        <v>5183.17</v>
      </c>
      <c r="I181">
        <f>IF($C181&lt;&gt;"M5","",Trendlines!I483)</f>
        <v>5181.67</v>
      </c>
      <c r="J181">
        <f>IF($C181&lt;&gt;"M5","",Trendlines!J483)</f>
        <v>5169.7700000000004</v>
      </c>
      <c r="K181">
        <v>96</v>
      </c>
      <c r="L181" s="25">
        <f t="shared" si="194"/>
        <v>5.6249999999996208E-3</v>
      </c>
      <c r="M181" s="25">
        <f t="shared" si="195"/>
        <v>-2.5937499999997726E-2</v>
      </c>
      <c r="N181" s="25">
        <f t="shared" si="196"/>
        <v>-1.750000000000303E-2</v>
      </c>
      <c r="O181" s="25">
        <f t="shared" si="197"/>
        <v>7.5625000000002274E-2</v>
      </c>
      <c r="P181" s="25">
        <f t="shared" si="198"/>
        <v>2.2187500000001137E-2</v>
      </c>
      <c r="Q181" s="25">
        <f t="shared" si="199"/>
        <v>3.875000000000265E-2</v>
      </c>
      <c r="S181">
        <f t="shared" si="200"/>
        <v>11.069999999999709</v>
      </c>
      <c r="T181">
        <f t="shared" si="201"/>
        <v>0.36999999999989086</v>
      </c>
      <c r="U181">
        <f t="shared" si="202"/>
        <v>17.279999999999745</v>
      </c>
      <c r="V181">
        <f t="shared" si="203"/>
        <v>18.779999999999745</v>
      </c>
      <c r="W181">
        <f t="shared" si="204"/>
        <v>30.679999999999382</v>
      </c>
      <c r="X181">
        <f t="shared" si="205"/>
        <v>10.699999999999818</v>
      </c>
      <c r="Y181">
        <f t="shared" si="206"/>
        <v>6.2100000000000364</v>
      </c>
      <c r="Z181">
        <f t="shared" si="207"/>
        <v>7.7100000000000364</v>
      </c>
      <c r="AA181">
        <f t="shared" si="208"/>
        <v>19.609999999999673</v>
      </c>
      <c r="AB181">
        <f t="shared" si="209"/>
        <v>16.909999999999854</v>
      </c>
      <c r="AC181">
        <f t="shared" si="210"/>
        <v>18.409999999999854</v>
      </c>
      <c r="AD181">
        <f t="shared" si="211"/>
        <v>30.309999999999491</v>
      </c>
      <c r="AE181">
        <f t="shared" si="212"/>
        <v>1.5</v>
      </c>
      <c r="AF181">
        <f t="shared" si="213"/>
        <v>13.399999999999636</v>
      </c>
      <c r="AG181">
        <f t="shared" si="214"/>
        <v>11.899999999999636</v>
      </c>
      <c r="AI181">
        <f t="shared" si="188"/>
        <v>10.032970297029694</v>
      </c>
      <c r="AJ181">
        <f t="shared" si="188"/>
        <v>0.65049504950493064</v>
      </c>
      <c r="AK181">
        <f t="shared" si="188"/>
        <v>19.593366336633647</v>
      </c>
      <c r="AL181">
        <f t="shared" si="188"/>
        <v>19.325940594059396</v>
      </c>
      <c r="AM181">
        <f t="shared" si="188"/>
        <v>31.777623762376237</v>
      </c>
      <c r="AN181">
        <f t="shared" si="188"/>
        <v>10.426237623762368</v>
      </c>
      <c r="AO181">
        <f t="shared" si="283"/>
        <v>9.5603960396039547</v>
      </c>
      <c r="AP181">
        <f t="shared" si="283"/>
        <v>9.2929702970297043</v>
      </c>
      <c r="AQ181">
        <f t="shared" si="283"/>
        <v>21.744653465346545</v>
      </c>
      <c r="AR181">
        <f t="shared" si="283"/>
        <v>19.986633663366323</v>
      </c>
      <c r="AS181">
        <f t="shared" si="283"/>
        <v>19.719207920792073</v>
      </c>
      <c r="AT181">
        <f t="shared" si="283"/>
        <v>32.170891089108913</v>
      </c>
      <c r="AU181">
        <f t="shared" si="283"/>
        <v>1.3636633663366384</v>
      </c>
      <c r="AV181">
        <f t="shared" si="283"/>
        <v>12.184257425742588</v>
      </c>
      <c r="AW181">
        <f t="shared" si="283"/>
        <v>12.451683168316839</v>
      </c>
      <c r="AY181">
        <f t="shared" si="260"/>
        <v>5</v>
      </c>
      <c r="AZ181">
        <f t="shared" si="261"/>
        <v>1</v>
      </c>
      <c r="BA181">
        <f t="shared" si="262"/>
        <v>10</v>
      </c>
      <c r="BB181">
        <f t="shared" si="263"/>
        <v>9</v>
      </c>
      <c r="BC181">
        <f t="shared" si="264"/>
        <v>14</v>
      </c>
      <c r="BD181">
        <f t="shared" si="265"/>
        <v>6</v>
      </c>
      <c r="BE181">
        <f t="shared" si="266"/>
        <v>4</v>
      </c>
      <c r="BF181">
        <f t="shared" si="267"/>
        <v>3</v>
      </c>
      <c r="BG181">
        <f t="shared" si="268"/>
        <v>13</v>
      </c>
      <c r="BH181">
        <f t="shared" si="269"/>
        <v>12</v>
      </c>
      <c r="BI181">
        <f t="shared" si="270"/>
        <v>11</v>
      </c>
      <c r="BJ181">
        <f t="shared" si="271"/>
        <v>15</v>
      </c>
      <c r="BK181">
        <f t="shared" si="272"/>
        <v>2</v>
      </c>
      <c r="BL181">
        <f t="shared" si="273"/>
        <v>7</v>
      </c>
      <c r="BM181">
        <f t="shared" si="274"/>
        <v>8</v>
      </c>
      <c r="BO181" t="str">
        <f t="shared" si="215"/>
        <v/>
      </c>
      <c r="BP181" t="str">
        <f t="shared" si="216"/>
        <v/>
      </c>
      <c r="BQ181">
        <f t="shared" si="217"/>
        <v>5200.45</v>
      </c>
      <c r="BR181">
        <f t="shared" si="218"/>
        <v>5200.08</v>
      </c>
      <c r="BS181" t="str">
        <f t="shared" si="219"/>
        <v/>
      </c>
      <c r="BT181" t="str">
        <f t="shared" si="220"/>
        <v/>
      </c>
      <c r="BU181" t="str">
        <f t="shared" si="221"/>
        <v/>
      </c>
      <c r="BV181" t="str">
        <f t="shared" si="222"/>
        <v/>
      </c>
      <c r="BW181" t="str">
        <f t="shared" si="223"/>
        <v/>
      </c>
      <c r="BX181" t="str">
        <f t="shared" si="224"/>
        <v/>
      </c>
      <c r="BY181" t="str">
        <f t="shared" si="225"/>
        <v/>
      </c>
      <c r="BZ181" t="str">
        <f t="shared" si="226"/>
        <v/>
      </c>
      <c r="CA181" t="str">
        <f t="shared" si="227"/>
        <v/>
      </c>
      <c r="CB181" t="str">
        <f t="shared" si="228"/>
        <v/>
      </c>
      <c r="CC181" t="str">
        <f t="shared" si="229"/>
        <v/>
      </c>
      <c r="CD181" t="str">
        <f t="shared" si="230"/>
        <v/>
      </c>
      <c r="CE181" t="str">
        <f t="shared" si="231"/>
        <v/>
      </c>
      <c r="CF181" t="str">
        <f t="shared" si="232"/>
        <v/>
      </c>
      <c r="CG181" t="str">
        <f t="shared" si="233"/>
        <v/>
      </c>
      <c r="CH181" t="str">
        <f t="shared" si="234"/>
        <v/>
      </c>
      <c r="CI181" t="str">
        <f t="shared" si="235"/>
        <v/>
      </c>
      <c r="CJ181" t="str">
        <f t="shared" si="236"/>
        <v/>
      </c>
      <c r="CK181" t="str">
        <f t="shared" si="237"/>
        <v/>
      </c>
      <c r="CL181" t="str">
        <f t="shared" si="238"/>
        <v/>
      </c>
      <c r="CM181">
        <f t="shared" si="239"/>
        <v>5183.17</v>
      </c>
      <c r="CN181">
        <f t="shared" si="240"/>
        <v>5181.67</v>
      </c>
      <c r="CO181" t="str">
        <f t="shared" si="241"/>
        <v/>
      </c>
      <c r="CP181" t="str">
        <f t="shared" si="242"/>
        <v/>
      </c>
      <c r="CQ181" t="str">
        <f t="shared" si="243"/>
        <v/>
      </c>
      <c r="CR181" t="str">
        <f t="shared" si="244"/>
        <v/>
      </c>
      <c r="CT181">
        <f t="shared" si="275"/>
        <v>5200.45</v>
      </c>
      <c r="CU181">
        <f t="shared" si="276"/>
        <v>5200.08</v>
      </c>
      <c r="CV181">
        <f t="shared" si="277"/>
        <v>5183.17</v>
      </c>
      <c r="CW181">
        <f t="shared" si="278"/>
        <v>5181.67</v>
      </c>
      <c r="CY181">
        <f t="shared" si="245"/>
        <v>5.6249999999996208E-3</v>
      </c>
      <c r="CZ181">
        <f t="shared" si="246"/>
        <v>-1.750000000000303E-2</v>
      </c>
      <c r="DA181">
        <f t="shared" si="247"/>
        <v>7.5625000000002274E-2</v>
      </c>
      <c r="DB181">
        <f t="shared" si="248"/>
        <v>2.2187500000001137E-2</v>
      </c>
      <c r="DD181">
        <f t="shared" si="190"/>
        <v>0.32228536068633229</v>
      </c>
      <c r="DE181">
        <f t="shared" si="191"/>
        <v>-1.0025738037602361</v>
      </c>
      <c r="DF181">
        <f t="shared" si="192"/>
        <v>4.3247612228804009</v>
      </c>
      <c r="DG181">
        <f t="shared" si="193"/>
        <v>1.2710415636883856</v>
      </c>
      <c r="DI181">
        <f t="shared" si="249"/>
        <v>1.9613489020299526</v>
      </c>
      <c r="DK181">
        <f t="shared" si="279"/>
        <v>1.9613489020299526</v>
      </c>
      <c r="DL181">
        <f t="shared" si="280"/>
        <v>-1.9613489020299526</v>
      </c>
      <c r="DN181" s="4" t="str">
        <f t="shared" si="250"/>
        <v/>
      </c>
      <c r="DO181" s="4" t="str">
        <f t="shared" si="251"/>
        <v/>
      </c>
      <c r="DP181" s="4" t="str">
        <f t="shared" si="252"/>
        <v>Invalid Slope</v>
      </c>
      <c r="DQ181" s="4" t="str">
        <f t="shared" si="253"/>
        <v/>
      </c>
      <c r="DS181" s="4">
        <f t="shared" si="254"/>
        <v>5200.45</v>
      </c>
      <c r="DT181" s="4">
        <f t="shared" si="255"/>
        <v>5200.08</v>
      </c>
      <c r="DU181" s="4" t="str">
        <f t="shared" si="256"/>
        <v/>
      </c>
      <c r="DV181" s="4">
        <f t="shared" si="257"/>
        <v>5181.67</v>
      </c>
      <c r="DX181">
        <f t="shared" si="119"/>
        <v>5200.45</v>
      </c>
      <c r="DY181">
        <f t="shared" si="120"/>
        <v>5181.67</v>
      </c>
      <c r="EA181" t="str">
        <f t="shared" si="258"/>
        <v>horiz_peak_line_1</v>
      </c>
      <c r="EB181" t="str">
        <f t="shared" si="259"/>
        <v>horiz_bottom_line_2</v>
      </c>
      <c r="ED181" t="str">
        <f t="shared" si="281"/>
        <v>peak_line_1</v>
      </c>
      <c r="EE181" t="str">
        <f t="shared" si="282"/>
        <v>bottom_line_2</v>
      </c>
    </row>
    <row r="182" spans="1:135" x14ac:dyDescent="0.55000000000000004">
      <c r="A182" s="24">
        <f>IF('Data Validation'!$K$2&lt;&gt;TRUE,"",'Data Validation'!A484)</f>
        <v>1772176800</v>
      </c>
      <c r="B182" s="24" t="str">
        <f>IF('Data Validation'!$K$2&lt;&gt;TRUE,"",'Data Validation'!C484)</f>
        <v>XAUUSD</v>
      </c>
      <c r="C182" s="24" t="str">
        <f>IF('Data Validation'!$K$2&lt;&gt;TRUE,"",'Data Validation'!E484)</f>
        <v>M5</v>
      </c>
      <c r="D182" s="24">
        <f>IF('Data Validation'!$K$2&lt;&gt;TRUE,"",'Data Validation'!G484)</f>
        <v>5182.82</v>
      </c>
      <c r="E182">
        <f>IF($C182&lt;&gt;"M5","",Trendlines!E484)</f>
        <v>5200.45</v>
      </c>
      <c r="F182">
        <f>IF($C182&lt;&gt;"M5","",Trendlines!F484)</f>
        <v>5189.3500000000004</v>
      </c>
      <c r="G182">
        <f>IF($C182&lt;&gt;"M5","",Trendlines!G484)</f>
        <v>5200.0600000000004</v>
      </c>
      <c r="H182">
        <f>IF($C182&lt;&gt;"M5","",Trendlines!H484)</f>
        <v>5183.24</v>
      </c>
      <c r="I182">
        <f>IF($C182&lt;&gt;"M5","",Trendlines!I484)</f>
        <v>5181.6899999999996</v>
      </c>
      <c r="J182">
        <f>IF($C182&lt;&gt;"M5","",Trendlines!J484)</f>
        <v>5169.8</v>
      </c>
      <c r="K182">
        <v>96</v>
      </c>
      <c r="L182" s="25">
        <f t="shared" si="194"/>
        <v>5.5208333333306809E-3</v>
      </c>
      <c r="M182" s="25">
        <f t="shared" si="195"/>
        <v>-2.5937499999997726E-2</v>
      </c>
      <c r="N182" s="25">
        <f t="shared" si="196"/>
        <v>-1.7604166666662497E-2</v>
      </c>
      <c r="O182" s="25">
        <f t="shared" si="197"/>
        <v>7.5625000000002274E-2</v>
      </c>
      <c r="P182" s="25">
        <f t="shared" si="198"/>
        <v>2.2083333333332195E-2</v>
      </c>
      <c r="Q182" s="25">
        <f t="shared" si="199"/>
        <v>3.8645833333333712E-2</v>
      </c>
      <c r="S182">
        <f t="shared" si="200"/>
        <v>11.099999999999454</v>
      </c>
      <c r="T182">
        <f t="shared" si="201"/>
        <v>0.38999999999941792</v>
      </c>
      <c r="U182">
        <f t="shared" si="202"/>
        <v>17.210000000000036</v>
      </c>
      <c r="V182">
        <f t="shared" si="203"/>
        <v>18.760000000000218</v>
      </c>
      <c r="W182">
        <f t="shared" si="204"/>
        <v>30.649999999999636</v>
      </c>
      <c r="X182">
        <f t="shared" si="205"/>
        <v>10.710000000000036</v>
      </c>
      <c r="Y182">
        <f t="shared" si="206"/>
        <v>6.1100000000005821</v>
      </c>
      <c r="Z182">
        <f t="shared" si="207"/>
        <v>7.660000000000764</v>
      </c>
      <c r="AA182">
        <f t="shared" si="208"/>
        <v>19.550000000000182</v>
      </c>
      <c r="AB182">
        <f t="shared" si="209"/>
        <v>16.820000000000618</v>
      </c>
      <c r="AC182">
        <f t="shared" si="210"/>
        <v>18.3700000000008</v>
      </c>
      <c r="AD182">
        <f t="shared" si="211"/>
        <v>30.260000000000218</v>
      </c>
      <c r="AE182">
        <f t="shared" si="212"/>
        <v>1.5500000000001819</v>
      </c>
      <c r="AF182">
        <f t="shared" si="213"/>
        <v>13.4399999999996</v>
      </c>
      <c r="AG182">
        <f t="shared" si="214"/>
        <v>11.889999999999418</v>
      </c>
      <c r="AI182">
        <f t="shared" si="188"/>
        <v>10.032970297029694</v>
      </c>
      <c r="AJ182">
        <f t="shared" si="188"/>
        <v>0.65049504950493064</v>
      </c>
      <c r="AK182">
        <f t="shared" si="188"/>
        <v>19.593366336633647</v>
      </c>
      <c r="AL182">
        <f t="shared" si="188"/>
        <v>19.325940594059396</v>
      </c>
      <c r="AM182">
        <f t="shared" si="188"/>
        <v>31.777623762376237</v>
      </c>
      <c r="AN182">
        <f t="shared" si="188"/>
        <v>10.426237623762368</v>
      </c>
      <c r="AO182">
        <f t="shared" si="283"/>
        <v>9.5603960396039547</v>
      </c>
      <c r="AP182">
        <f t="shared" si="283"/>
        <v>9.2929702970297043</v>
      </c>
      <c r="AQ182">
        <f t="shared" si="283"/>
        <v>21.744653465346545</v>
      </c>
      <c r="AR182">
        <f t="shared" si="283"/>
        <v>19.986633663366323</v>
      </c>
      <c r="AS182">
        <f t="shared" si="283"/>
        <v>19.719207920792073</v>
      </c>
      <c r="AT182">
        <f t="shared" si="283"/>
        <v>32.170891089108913</v>
      </c>
      <c r="AU182">
        <f t="shared" si="283"/>
        <v>1.3636633663366384</v>
      </c>
      <c r="AV182">
        <f t="shared" si="283"/>
        <v>12.184257425742588</v>
      </c>
      <c r="AW182">
        <f t="shared" si="283"/>
        <v>12.451683168316839</v>
      </c>
      <c r="AY182">
        <f t="shared" si="260"/>
        <v>5</v>
      </c>
      <c r="AZ182">
        <f t="shared" si="261"/>
        <v>1</v>
      </c>
      <c r="BA182">
        <f t="shared" si="262"/>
        <v>10</v>
      </c>
      <c r="BB182">
        <f t="shared" si="263"/>
        <v>9</v>
      </c>
      <c r="BC182">
        <f t="shared" si="264"/>
        <v>14</v>
      </c>
      <c r="BD182">
        <f t="shared" si="265"/>
        <v>6</v>
      </c>
      <c r="BE182">
        <f t="shared" si="266"/>
        <v>4</v>
      </c>
      <c r="BF182">
        <f t="shared" si="267"/>
        <v>3</v>
      </c>
      <c r="BG182">
        <f t="shared" si="268"/>
        <v>13</v>
      </c>
      <c r="BH182">
        <f t="shared" si="269"/>
        <v>12</v>
      </c>
      <c r="BI182">
        <f t="shared" si="270"/>
        <v>11</v>
      </c>
      <c r="BJ182">
        <f t="shared" si="271"/>
        <v>15</v>
      </c>
      <c r="BK182">
        <f t="shared" si="272"/>
        <v>2</v>
      </c>
      <c r="BL182">
        <f t="shared" si="273"/>
        <v>7</v>
      </c>
      <c r="BM182">
        <f t="shared" si="274"/>
        <v>8</v>
      </c>
      <c r="BO182" t="str">
        <f t="shared" si="215"/>
        <v/>
      </c>
      <c r="BP182" t="str">
        <f t="shared" si="216"/>
        <v/>
      </c>
      <c r="BQ182">
        <f t="shared" si="217"/>
        <v>5200.45</v>
      </c>
      <c r="BR182">
        <f t="shared" si="218"/>
        <v>5200.0600000000004</v>
      </c>
      <c r="BS182" t="str">
        <f t="shared" si="219"/>
        <v/>
      </c>
      <c r="BT182" t="str">
        <f t="shared" si="220"/>
        <v/>
      </c>
      <c r="BU182" t="str">
        <f t="shared" si="221"/>
        <v/>
      </c>
      <c r="BV182" t="str">
        <f t="shared" si="222"/>
        <v/>
      </c>
      <c r="BW182" t="str">
        <f t="shared" si="223"/>
        <v/>
      </c>
      <c r="BX182" t="str">
        <f t="shared" si="224"/>
        <v/>
      </c>
      <c r="BY182" t="str">
        <f t="shared" si="225"/>
        <v/>
      </c>
      <c r="BZ182" t="str">
        <f t="shared" si="226"/>
        <v/>
      </c>
      <c r="CA182" t="str">
        <f t="shared" si="227"/>
        <v/>
      </c>
      <c r="CB182" t="str">
        <f t="shared" si="228"/>
        <v/>
      </c>
      <c r="CC182" t="str">
        <f t="shared" si="229"/>
        <v/>
      </c>
      <c r="CD182" t="str">
        <f t="shared" si="230"/>
        <v/>
      </c>
      <c r="CE182" t="str">
        <f t="shared" si="231"/>
        <v/>
      </c>
      <c r="CF182" t="str">
        <f t="shared" si="232"/>
        <v/>
      </c>
      <c r="CG182" t="str">
        <f t="shared" si="233"/>
        <v/>
      </c>
      <c r="CH182" t="str">
        <f t="shared" si="234"/>
        <v/>
      </c>
      <c r="CI182" t="str">
        <f t="shared" si="235"/>
        <v/>
      </c>
      <c r="CJ182" t="str">
        <f t="shared" si="236"/>
        <v/>
      </c>
      <c r="CK182" t="str">
        <f t="shared" si="237"/>
        <v/>
      </c>
      <c r="CL182" t="str">
        <f t="shared" si="238"/>
        <v/>
      </c>
      <c r="CM182">
        <f t="shared" si="239"/>
        <v>5183.24</v>
      </c>
      <c r="CN182">
        <f t="shared" si="240"/>
        <v>5181.6899999999996</v>
      </c>
      <c r="CO182" t="str">
        <f t="shared" si="241"/>
        <v/>
      </c>
      <c r="CP182" t="str">
        <f t="shared" si="242"/>
        <v/>
      </c>
      <c r="CQ182" t="str">
        <f t="shared" si="243"/>
        <v/>
      </c>
      <c r="CR182" t="str">
        <f t="shared" si="244"/>
        <v/>
      </c>
      <c r="CT182">
        <f t="shared" si="275"/>
        <v>5200.45</v>
      </c>
      <c r="CU182">
        <f t="shared" si="276"/>
        <v>5200.0600000000004</v>
      </c>
      <c r="CV182">
        <f t="shared" si="277"/>
        <v>5183.24</v>
      </c>
      <c r="CW182">
        <f t="shared" si="278"/>
        <v>5181.6899999999996</v>
      </c>
      <c r="CY182">
        <f t="shared" si="245"/>
        <v>5.5208333333306809E-3</v>
      </c>
      <c r="CZ182">
        <f t="shared" si="246"/>
        <v>-1.7604166666662497E-2</v>
      </c>
      <c r="DA182">
        <f t="shared" si="247"/>
        <v>7.5625000000002274E-2</v>
      </c>
      <c r="DB182">
        <f t="shared" si="248"/>
        <v>2.2083333333332195E-2</v>
      </c>
      <c r="DD182">
        <f t="shared" si="190"/>
        <v>0.31631723568009845</v>
      </c>
      <c r="DE182">
        <f t="shared" si="191"/>
        <v>-1.0085402759956923</v>
      </c>
      <c r="DF182">
        <f t="shared" si="192"/>
        <v>4.3247612228804009</v>
      </c>
      <c r="DG182">
        <f t="shared" si="193"/>
        <v>1.2650761762283818</v>
      </c>
      <c r="DI182">
        <f t="shared" si="249"/>
        <v>1.9637038248307754</v>
      </c>
      <c r="DK182">
        <f t="shared" si="279"/>
        <v>1.9637038248307754</v>
      </c>
      <c r="DL182">
        <f t="shared" si="280"/>
        <v>-1.9637038248307754</v>
      </c>
      <c r="DN182" s="4" t="str">
        <f t="shared" si="250"/>
        <v/>
      </c>
      <c r="DO182" s="4" t="str">
        <f t="shared" si="251"/>
        <v/>
      </c>
      <c r="DP182" s="4" t="str">
        <f t="shared" si="252"/>
        <v>Invalid Slope</v>
      </c>
      <c r="DQ182" s="4" t="str">
        <f t="shared" si="253"/>
        <v/>
      </c>
      <c r="DS182" s="4">
        <f t="shared" si="254"/>
        <v>5200.45</v>
      </c>
      <c r="DT182" s="4">
        <f t="shared" si="255"/>
        <v>5200.0600000000004</v>
      </c>
      <c r="DU182" s="4" t="str">
        <f t="shared" si="256"/>
        <v/>
      </c>
      <c r="DV182" s="4">
        <f t="shared" si="257"/>
        <v>5181.6899999999996</v>
      </c>
      <c r="DX182">
        <f t="shared" si="119"/>
        <v>5200.45</v>
      </c>
      <c r="DY182">
        <f t="shared" si="120"/>
        <v>5181.6899999999996</v>
      </c>
      <c r="EA182" t="str">
        <f t="shared" si="258"/>
        <v>horiz_peak_line_1</v>
      </c>
      <c r="EB182" t="str">
        <f t="shared" si="259"/>
        <v>horiz_bottom_line_2</v>
      </c>
      <c r="ED182" t="str">
        <f t="shared" si="281"/>
        <v>peak_line_1</v>
      </c>
      <c r="EE182" t="str">
        <f t="shared" si="282"/>
        <v>bottom_line_2</v>
      </c>
    </row>
    <row r="183" spans="1:135" x14ac:dyDescent="0.55000000000000004">
      <c r="A183" s="24">
        <f>IF('Data Validation'!$K$2&lt;&gt;TRUE,"",'Data Validation'!A485)</f>
        <v>1772177100</v>
      </c>
      <c r="B183" s="24" t="str">
        <f>IF('Data Validation'!$K$2&lt;&gt;TRUE,"",'Data Validation'!C485)</f>
        <v>XAUUSD</v>
      </c>
      <c r="C183" s="24" t="str">
        <f>IF('Data Validation'!$K$2&lt;&gt;TRUE,"",'Data Validation'!E485)</f>
        <v>M5</v>
      </c>
      <c r="D183" s="24">
        <f>IF('Data Validation'!$K$2&lt;&gt;TRUE,"",'Data Validation'!G485)</f>
        <v>5178.6400000000003</v>
      </c>
      <c r="E183">
        <f>IF($C183&lt;&gt;"M5","",Trendlines!E485)</f>
        <v>5200.46</v>
      </c>
      <c r="F183">
        <f>IF($C183&lt;&gt;"M5","",Trendlines!F485)</f>
        <v>5189.32</v>
      </c>
      <c r="G183">
        <f>IF($C183&lt;&gt;"M5","",Trendlines!G485)</f>
        <v>5200.04</v>
      </c>
      <c r="H183">
        <f>IF($C183&lt;&gt;"M5","",Trendlines!H485)</f>
        <v>5183.32</v>
      </c>
      <c r="I183">
        <f>IF($C183&lt;&gt;"M5","",Trendlines!I485)</f>
        <v>5181.71</v>
      </c>
      <c r="J183">
        <f>IF($C183&lt;&gt;"M5","",Trendlines!J485)</f>
        <v>5169.84</v>
      </c>
      <c r="K183">
        <v>96</v>
      </c>
      <c r="L183" s="25">
        <f t="shared" si="194"/>
        <v>5.6249999999996208E-3</v>
      </c>
      <c r="M183" s="25">
        <f t="shared" si="195"/>
        <v>-2.6041666666666668E-2</v>
      </c>
      <c r="N183" s="25">
        <f t="shared" si="196"/>
        <v>-1.7604166666662497E-2</v>
      </c>
      <c r="O183" s="25">
        <f t="shared" si="197"/>
        <v>7.5624999999992795E-2</v>
      </c>
      <c r="P183" s="25">
        <f t="shared" si="198"/>
        <v>2.2083333333332195E-2</v>
      </c>
      <c r="Q183" s="25">
        <f t="shared" si="199"/>
        <v>3.8645833333333712E-2</v>
      </c>
      <c r="S183">
        <f t="shared" si="200"/>
        <v>11.140000000000327</v>
      </c>
      <c r="T183">
        <f t="shared" si="201"/>
        <v>0.42000000000007276</v>
      </c>
      <c r="U183">
        <f t="shared" si="202"/>
        <v>17.140000000000327</v>
      </c>
      <c r="V183">
        <f t="shared" si="203"/>
        <v>18.75</v>
      </c>
      <c r="W183">
        <f t="shared" si="204"/>
        <v>30.619999999999891</v>
      </c>
      <c r="X183">
        <f t="shared" si="205"/>
        <v>10.720000000000255</v>
      </c>
      <c r="Y183">
        <f t="shared" si="206"/>
        <v>6</v>
      </c>
      <c r="Z183">
        <f t="shared" si="207"/>
        <v>7.6099999999996726</v>
      </c>
      <c r="AA183">
        <f t="shared" si="208"/>
        <v>19.479999999999563</v>
      </c>
      <c r="AB183">
        <f t="shared" si="209"/>
        <v>16.720000000000255</v>
      </c>
      <c r="AC183">
        <f t="shared" si="210"/>
        <v>18.329999999999927</v>
      </c>
      <c r="AD183">
        <f t="shared" si="211"/>
        <v>30.199999999999818</v>
      </c>
      <c r="AE183">
        <f t="shared" si="212"/>
        <v>1.6099999999996726</v>
      </c>
      <c r="AF183">
        <f t="shared" si="213"/>
        <v>13.479999999999563</v>
      </c>
      <c r="AG183">
        <f t="shared" si="214"/>
        <v>11.869999999999891</v>
      </c>
      <c r="AI183">
        <f t="shared" si="188"/>
        <v>10.032970297029694</v>
      </c>
      <c r="AJ183">
        <f t="shared" si="188"/>
        <v>0.65049504950493064</v>
      </c>
      <c r="AK183">
        <f t="shared" si="188"/>
        <v>19.593366336633647</v>
      </c>
      <c r="AL183">
        <f t="shared" si="188"/>
        <v>19.325940594059396</v>
      </c>
      <c r="AM183">
        <f t="shared" si="188"/>
        <v>31.777623762376237</v>
      </c>
      <c r="AN183">
        <f t="shared" si="188"/>
        <v>10.426237623762368</v>
      </c>
      <c r="AO183">
        <f t="shared" si="283"/>
        <v>9.5603960396039547</v>
      </c>
      <c r="AP183">
        <f t="shared" si="283"/>
        <v>9.2929702970297043</v>
      </c>
      <c r="AQ183">
        <f t="shared" si="283"/>
        <v>21.744653465346545</v>
      </c>
      <c r="AR183">
        <f t="shared" si="283"/>
        <v>19.986633663366323</v>
      </c>
      <c r="AS183">
        <f t="shared" si="283"/>
        <v>19.719207920792073</v>
      </c>
      <c r="AT183">
        <f t="shared" si="283"/>
        <v>32.170891089108913</v>
      </c>
      <c r="AU183">
        <f t="shared" si="283"/>
        <v>1.3636633663366384</v>
      </c>
      <c r="AV183">
        <f t="shared" si="283"/>
        <v>12.184257425742588</v>
      </c>
      <c r="AW183">
        <f t="shared" si="283"/>
        <v>12.451683168316839</v>
      </c>
      <c r="AY183">
        <f t="shared" si="260"/>
        <v>5</v>
      </c>
      <c r="AZ183">
        <f t="shared" si="261"/>
        <v>1</v>
      </c>
      <c r="BA183">
        <f t="shared" si="262"/>
        <v>10</v>
      </c>
      <c r="BB183">
        <f t="shared" si="263"/>
        <v>9</v>
      </c>
      <c r="BC183">
        <f t="shared" si="264"/>
        <v>14</v>
      </c>
      <c r="BD183">
        <f t="shared" si="265"/>
        <v>6</v>
      </c>
      <c r="BE183">
        <f t="shared" si="266"/>
        <v>4</v>
      </c>
      <c r="BF183">
        <f t="shared" si="267"/>
        <v>3</v>
      </c>
      <c r="BG183">
        <f t="shared" si="268"/>
        <v>13</v>
      </c>
      <c r="BH183">
        <f t="shared" si="269"/>
        <v>12</v>
      </c>
      <c r="BI183">
        <f t="shared" si="270"/>
        <v>11</v>
      </c>
      <c r="BJ183">
        <f t="shared" si="271"/>
        <v>15</v>
      </c>
      <c r="BK183">
        <f t="shared" si="272"/>
        <v>2</v>
      </c>
      <c r="BL183">
        <f t="shared" si="273"/>
        <v>7</v>
      </c>
      <c r="BM183">
        <f t="shared" si="274"/>
        <v>8</v>
      </c>
      <c r="BO183" t="str">
        <f t="shared" si="215"/>
        <v/>
      </c>
      <c r="BP183" t="str">
        <f t="shared" si="216"/>
        <v/>
      </c>
      <c r="BQ183">
        <f t="shared" si="217"/>
        <v>5200.46</v>
      </c>
      <c r="BR183">
        <f t="shared" si="218"/>
        <v>5200.04</v>
      </c>
      <c r="BS183" t="str">
        <f t="shared" si="219"/>
        <v/>
      </c>
      <c r="BT183" t="str">
        <f t="shared" si="220"/>
        <v/>
      </c>
      <c r="BU183" t="str">
        <f t="shared" si="221"/>
        <v/>
      </c>
      <c r="BV183" t="str">
        <f t="shared" si="222"/>
        <v/>
      </c>
      <c r="BW183" t="str">
        <f t="shared" si="223"/>
        <v/>
      </c>
      <c r="BX183" t="str">
        <f t="shared" si="224"/>
        <v/>
      </c>
      <c r="BY183" t="str">
        <f t="shared" si="225"/>
        <v/>
      </c>
      <c r="BZ183" t="str">
        <f t="shared" si="226"/>
        <v/>
      </c>
      <c r="CA183" t="str">
        <f t="shared" si="227"/>
        <v/>
      </c>
      <c r="CB183" t="str">
        <f t="shared" si="228"/>
        <v/>
      </c>
      <c r="CC183" t="str">
        <f t="shared" si="229"/>
        <v/>
      </c>
      <c r="CD183" t="str">
        <f t="shared" si="230"/>
        <v/>
      </c>
      <c r="CE183" t="str">
        <f t="shared" si="231"/>
        <v/>
      </c>
      <c r="CF183" t="str">
        <f t="shared" si="232"/>
        <v/>
      </c>
      <c r="CG183" t="str">
        <f t="shared" si="233"/>
        <v/>
      </c>
      <c r="CH183" t="str">
        <f t="shared" si="234"/>
        <v/>
      </c>
      <c r="CI183" t="str">
        <f t="shared" si="235"/>
        <v/>
      </c>
      <c r="CJ183" t="str">
        <f t="shared" si="236"/>
        <v/>
      </c>
      <c r="CK183" t="str">
        <f t="shared" si="237"/>
        <v/>
      </c>
      <c r="CL183" t="str">
        <f t="shared" si="238"/>
        <v/>
      </c>
      <c r="CM183">
        <f t="shared" si="239"/>
        <v>5183.32</v>
      </c>
      <c r="CN183">
        <f t="shared" si="240"/>
        <v>5181.71</v>
      </c>
      <c r="CO183" t="str">
        <f t="shared" si="241"/>
        <v/>
      </c>
      <c r="CP183" t="str">
        <f t="shared" si="242"/>
        <v/>
      </c>
      <c r="CQ183" t="str">
        <f t="shared" si="243"/>
        <v/>
      </c>
      <c r="CR183" t="str">
        <f t="shared" si="244"/>
        <v/>
      </c>
      <c r="CT183">
        <f t="shared" si="275"/>
        <v>5200.46</v>
      </c>
      <c r="CU183">
        <f t="shared" si="276"/>
        <v>5200.04</v>
      </c>
      <c r="CV183">
        <f t="shared" si="277"/>
        <v>5183.32</v>
      </c>
      <c r="CW183">
        <f t="shared" si="278"/>
        <v>5181.71</v>
      </c>
      <c r="CY183">
        <f t="shared" si="245"/>
        <v>5.6249999999996208E-3</v>
      </c>
      <c r="CZ183">
        <f t="shared" si="246"/>
        <v>-1.7604166666662497E-2</v>
      </c>
      <c r="DA183">
        <f t="shared" si="247"/>
        <v>7.5624999999992795E-2</v>
      </c>
      <c r="DB183">
        <f t="shared" si="248"/>
        <v>2.2083333333332195E-2</v>
      </c>
      <c r="DD183">
        <f t="shared" si="190"/>
        <v>0.32228536068633229</v>
      </c>
      <c r="DE183">
        <f t="shared" si="191"/>
        <v>-1.0085402759956923</v>
      </c>
      <c r="DF183">
        <f t="shared" si="192"/>
        <v>4.3247612228798609</v>
      </c>
      <c r="DG183">
        <f t="shared" si="193"/>
        <v>1.2650761762283818</v>
      </c>
      <c r="DI183">
        <f t="shared" si="249"/>
        <v>1.9630154364363332</v>
      </c>
      <c r="DK183">
        <f t="shared" si="279"/>
        <v>1.9630154364363332</v>
      </c>
      <c r="DL183">
        <f t="shared" si="280"/>
        <v>-1.9630154364363332</v>
      </c>
      <c r="DN183" s="4" t="str">
        <f t="shared" si="250"/>
        <v/>
      </c>
      <c r="DO183" s="4" t="str">
        <f t="shared" si="251"/>
        <v/>
      </c>
      <c r="DP183" s="4" t="str">
        <f t="shared" si="252"/>
        <v>Invalid Slope</v>
      </c>
      <c r="DQ183" s="4" t="str">
        <f t="shared" si="253"/>
        <v/>
      </c>
      <c r="DS183" s="4">
        <f t="shared" si="254"/>
        <v>5200.46</v>
      </c>
      <c r="DT183" s="4">
        <f t="shared" si="255"/>
        <v>5200.04</v>
      </c>
      <c r="DU183" s="4" t="str">
        <f t="shared" si="256"/>
        <v/>
      </c>
      <c r="DV183" s="4">
        <f t="shared" si="257"/>
        <v>5181.71</v>
      </c>
      <c r="DX183">
        <f t="shared" si="119"/>
        <v>5200.46</v>
      </c>
      <c r="DY183">
        <f t="shared" si="120"/>
        <v>5181.71</v>
      </c>
      <c r="EA183" t="str">
        <f t="shared" si="258"/>
        <v>horiz_peak_line_1</v>
      </c>
      <c r="EB183" t="str">
        <f t="shared" si="259"/>
        <v>horiz_bottom_line_2</v>
      </c>
      <c r="ED183" t="str">
        <f t="shared" si="281"/>
        <v>peak_line_1</v>
      </c>
      <c r="EE183" t="str">
        <f t="shared" si="282"/>
        <v>bottom_line_2</v>
      </c>
    </row>
    <row r="184" spans="1:135" x14ac:dyDescent="0.55000000000000004">
      <c r="A184" s="24">
        <f>IF('Data Validation'!$K$2&lt;&gt;TRUE,"",'Data Validation'!A486)</f>
        <v>1772177400</v>
      </c>
      <c r="B184" s="24" t="str">
        <f>IF('Data Validation'!$K$2&lt;&gt;TRUE,"",'Data Validation'!C486)</f>
        <v>XAUUSD</v>
      </c>
      <c r="C184" s="24" t="str">
        <f>IF('Data Validation'!$K$2&lt;&gt;TRUE,"",'Data Validation'!E486)</f>
        <v>M5</v>
      </c>
      <c r="D184" s="24">
        <f>IF('Data Validation'!$K$2&lt;&gt;TRUE,"",'Data Validation'!G486)</f>
        <v>5180.1899999999996</v>
      </c>
      <c r="E184">
        <f>IF($C184&lt;&gt;"M5","",Trendlines!E486)</f>
        <v>5200.47</v>
      </c>
      <c r="F184">
        <f>IF($C184&lt;&gt;"M5","",Trendlines!F486)</f>
        <v>5189.3</v>
      </c>
      <c r="G184">
        <f>IF($C184&lt;&gt;"M5","",Trendlines!G486)</f>
        <v>5200.03</v>
      </c>
      <c r="H184">
        <f>IF($C184&lt;&gt;"M5","",Trendlines!H486)</f>
        <v>5183.3900000000003</v>
      </c>
      <c r="I184">
        <f>IF($C184&lt;&gt;"M5","",Trendlines!I486)</f>
        <v>5181.74</v>
      </c>
      <c r="J184">
        <f>IF($C184&lt;&gt;"M5","",Trendlines!J486)</f>
        <v>5169.88</v>
      </c>
      <c r="K184">
        <v>96</v>
      </c>
      <c r="L184" s="25">
        <f t="shared" si="194"/>
        <v>5.6249999999996208E-3</v>
      </c>
      <c r="M184" s="25">
        <f t="shared" si="195"/>
        <v>-2.5937499999997726E-2</v>
      </c>
      <c r="N184" s="25">
        <f t="shared" si="196"/>
        <v>-1.750000000000303E-2</v>
      </c>
      <c r="O184" s="25">
        <f t="shared" si="197"/>
        <v>7.5625000000002274E-2</v>
      </c>
      <c r="P184" s="25">
        <f t="shared" si="198"/>
        <v>2.2187500000001137E-2</v>
      </c>
      <c r="Q184" s="25">
        <f t="shared" si="199"/>
        <v>3.875000000000265E-2</v>
      </c>
      <c r="S184">
        <f t="shared" si="200"/>
        <v>11.170000000000073</v>
      </c>
      <c r="T184">
        <f t="shared" si="201"/>
        <v>0.44000000000050932</v>
      </c>
      <c r="U184">
        <f t="shared" si="202"/>
        <v>17.079999999999927</v>
      </c>
      <c r="V184">
        <f t="shared" si="203"/>
        <v>18.730000000000473</v>
      </c>
      <c r="W184">
        <f t="shared" si="204"/>
        <v>30.590000000000146</v>
      </c>
      <c r="X184">
        <f t="shared" si="205"/>
        <v>10.729999999999563</v>
      </c>
      <c r="Y184">
        <f t="shared" si="206"/>
        <v>5.9099999999998545</v>
      </c>
      <c r="Z184">
        <f t="shared" si="207"/>
        <v>7.5600000000004002</v>
      </c>
      <c r="AA184">
        <f t="shared" si="208"/>
        <v>19.420000000000073</v>
      </c>
      <c r="AB184">
        <f t="shared" si="209"/>
        <v>16.639999999999418</v>
      </c>
      <c r="AC184">
        <f t="shared" si="210"/>
        <v>18.289999999999964</v>
      </c>
      <c r="AD184">
        <f t="shared" si="211"/>
        <v>30.149999999999636</v>
      </c>
      <c r="AE184">
        <f t="shared" si="212"/>
        <v>1.6500000000005457</v>
      </c>
      <c r="AF184">
        <f t="shared" si="213"/>
        <v>13.510000000000218</v>
      </c>
      <c r="AG184">
        <f t="shared" si="214"/>
        <v>11.859999999999673</v>
      </c>
      <c r="AI184">
        <f t="shared" si="188"/>
        <v>10.032970297029694</v>
      </c>
      <c r="AJ184">
        <f t="shared" si="188"/>
        <v>0.65049504950493064</v>
      </c>
      <c r="AK184">
        <f t="shared" si="188"/>
        <v>19.593366336633647</v>
      </c>
      <c r="AL184">
        <f t="shared" si="188"/>
        <v>19.325940594059396</v>
      </c>
      <c r="AM184">
        <f t="shared" si="188"/>
        <v>31.777623762376237</v>
      </c>
      <c r="AN184">
        <f t="shared" si="188"/>
        <v>10.426237623762368</v>
      </c>
      <c r="AO184">
        <f t="shared" si="283"/>
        <v>9.5603960396039547</v>
      </c>
      <c r="AP184">
        <f t="shared" si="283"/>
        <v>9.2929702970297043</v>
      </c>
      <c r="AQ184">
        <f t="shared" si="283"/>
        <v>21.744653465346545</v>
      </c>
      <c r="AR184">
        <f t="shared" si="283"/>
        <v>19.986633663366323</v>
      </c>
      <c r="AS184">
        <f t="shared" si="283"/>
        <v>19.719207920792073</v>
      </c>
      <c r="AT184">
        <f t="shared" si="283"/>
        <v>32.170891089108913</v>
      </c>
      <c r="AU184">
        <f t="shared" si="283"/>
        <v>1.3636633663366384</v>
      </c>
      <c r="AV184">
        <f t="shared" si="283"/>
        <v>12.184257425742588</v>
      </c>
      <c r="AW184">
        <f t="shared" si="283"/>
        <v>12.451683168316839</v>
      </c>
      <c r="AY184">
        <f t="shared" si="260"/>
        <v>5</v>
      </c>
      <c r="AZ184">
        <f t="shared" si="261"/>
        <v>1</v>
      </c>
      <c r="BA184">
        <f t="shared" si="262"/>
        <v>10</v>
      </c>
      <c r="BB184">
        <f t="shared" si="263"/>
        <v>9</v>
      </c>
      <c r="BC184">
        <f t="shared" si="264"/>
        <v>14</v>
      </c>
      <c r="BD184">
        <f t="shared" si="265"/>
        <v>6</v>
      </c>
      <c r="BE184">
        <f t="shared" si="266"/>
        <v>4</v>
      </c>
      <c r="BF184">
        <f t="shared" si="267"/>
        <v>3</v>
      </c>
      <c r="BG184">
        <f t="shared" si="268"/>
        <v>13</v>
      </c>
      <c r="BH184">
        <f t="shared" si="269"/>
        <v>12</v>
      </c>
      <c r="BI184">
        <f t="shared" si="270"/>
        <v>11</v>
      </c>
      <c r="BJ184">
        <f t="shared" si="271"/>
        <v>15</v>
      </c>
      <c r="BK184">
        <f t="shared" si="272"/>
        <v>2</v>
      </c>
      <c r="BL184">
        <f t="shared" si="273"/>
        <v>7</v>
      </c>
      <c r="BM184">
        <f t="shared" si="274"/>
        <v>8</v>
      </c>
      <c r="BO184" t="str">
        <f t="shared" si="215"/>
        <v/>
      </c>
      <c r="BP184" t="str">
        <f t="shared" si="216"/>
        <v/>
      </c>
      <c r="BQ184">
        <f t="shared" si="217"/>
        <v>5200.47</v>
      </c>
      <c r="BR184">
        <f t="shared" si="218"/>
        <v>5200.03</v>
      </c>
      <c r="BS184" t="str">
        <f t="shared" si="219"/>
        <v/>
      </c>
      <c r="BT184" t="str">
        <f t="shared" si="220"/>
        <v/>
      </c>
      <c r="BU184" t="str">
        <f t="shared" si="221"/>
        <v/>
      </c>
      <c r="BV184" t="str">
        <f t="shared" si="222"/>
        <v/>
      </c>
      <c r="BW184" t="str">
        <f t="shared" si="223"/>
        <v/>
      </c>
      <c r="BX184" t="str">
        <f t="shared" si="224"/>
        <v/>
      </c>
      <c r="BY184" t="str">
        <f t="shared" si="225"/>
        <v/>
      </c>
      <c r="BZ184" t="str">
        <f t="shared" si="226"/>
        <v/>
      </c>
      <c r="CA184" t="str">
        <f t="shared" si="227"/>
        <v/>
      </c>
      <c r="CB184" t="str">
        <f t="shared" si="228"/>
        <v/>
      </c>
      <c r="CC184" t="str">
        <f t="shared" si="229"/>
        <v/>
      </c>
      <c r="CD184" t="str">
        <f t="shared" si="230"/>
        <v/>
      </c>
      <c r="CE184" t="str">
        <f t="shared" si="231"/>
        <v/>
      </c>
      <c r="CF184" t="str">
        <f t="shared" si="232"/>
        <v/>
      </c>
      <c r="CG184" t="str">
        <f t="shared" si="233"/>
        <v/>
      </c>
      <c r="CH184" t="str">
        <f t="shared" si="234"/>
        <v/>
      </c>
      <c r="CI184" t="str">
        <f t="shared" si="235"/>
        <v/>
      </c>
      <c r="CJ184" t="str">
        <f t="shared" si="236"/>
        <v/>
      </c>
      <c r="CK184" t="str">
        <f t="shared" si="237"/>
        <v/>
      </c>
      <c r="CL184" t="str">
        <f t="shared" si="238"/>
        <v/>
      </c>
      <c r="CM184">
        <f t="shared" si="239"/>
        <v>5183.3900000000003</v>
      </c>
      <c r="CN184">
        <f t="shared" si="240"/>
        <v>5181.74</v>
      </c>
      <c r="CO184" t="str">
        <f t="shared" si="241"/>
        <v/>
      </c>
      <c r="CP184" t="str">
        <f t="shared" si="242"/>
        <v/>
      </c>
      <c r="CQ184" t="str">
        <f t="shared" si="243"/>
        <v/>
      </c>
      <c r="CR184" t="str">
        <f t="shared" si="244"/>
        <v/>
      </c>
      <c r="CT184">
        <f t="shared" si="275"/>
        <v>5200.47</v>
      </c>
      <c r="CU184">
        <f t="shared" si="276"/>
        <v>5200.03</v>
      </c>
      <c r="CV184">
        <f t="shared" si="277"/>
        <v>5183.3900000000003</v>
      </c>
      <c r="CW184">
        <f t="shared" si="278"/>
        <v>5181.74</v>
      </c>
      <c r="CY184">
        <f t="shared" si="245"/>
        <v>5.6249999999996208E-3</v>
      </c>
      <c r="CZ184">
        <f t="shared" si="246"/>
        <v>-1.750000000000303E-2</v>
      </c>
      <c r="DA184">
        <f t="shared" si="247"/>
        <v>7.5625000000002274E-2</v>
      </c>
      <c r="DB184">
        <f t="shared" si="248"/>
        <v>2.2187500000001137E-2</v>
      </c>
      <c r="DD184">
        <f t="shared" si="190"/>
        <v>0.32228536068633229</v>
      </c>
      <c r="DE184">
        <f t="shared" si="191"/>
        <v>-1.0025738037602361</v>
      </c>
      <c r="DF184">
        <f t="shared" si="192"/>
        <v>4.3247612228804009</v>
      </c>
      <c r="DG184">
        <f t="shared" si="193"/>
        <v>1.2710415636883856</v>
      </c>
      <c r="DI184">
        <f t="shared" si="249"/>
        <v>1.9613489020299526</v>
      </c>
      <c r="DK184">
        <f t="shared" si="279"/>
        <v>1.9613489020299526</v>
      </c>
      <c r="DL184">
        <f t="shared" si="280"/>
        <v>-1.9613489020299526</v>
      </c>
      <c r="DN184" s="4" t="str">
        <f t="shared" si="250"/>
        <v/>
      </c>
      <c r="DO184" s="4" t="str">
        <f t="shared" si="251"/>
        <v/>
      </c>
      <c r="DP184" s="4" t="str">
        <f t="shared" si="252"/>
        <v>Invalid Slope</v>
      </c>
      <c r="DQ184" s="4" t="str">
        <f t="shared" si="253"/>
        <v/>
      </c>
      <c r="DS184" s="4">
        <f t="shared" si="254"/>
        <v>5200.47</v>
      </c>
      <c r="DT184" s="4">
        <f t="shared" si="255"/>
        <v>5200.03</v>
      </c>
      <c r="DU184" s="4" t="str">
        <f t="shared" si="256"/>
        <v/>
      </c>
      <c r="DV184" s="4">
        <f t="shared" si="257"/>
        <v>5181.74</v>
      </c>
      <c r="DX184">
        <f t="shared" si="119"/>
        <v>5200.47</v>
      </c>
      <c r="DY184">
        <f t="shared" si="120"/>
        <v>5181.74</v>
      </c>
      <c r="EA184" t="str">
        <f t="shared" si="258"/>
        <v>horiz_peak_line_1</v>
      </c>
      <c r="EB184" t="str">
        <f t="shared" si="259"/>
        <v>horiz_bottom_line_2</v>
      </c>
      <c r="ED184" t="str">
        <f t="shared" si="281"/>
        <v>peak_line_1</v>
      </c>
      <c r="EE184" t="str">
        <f t="shared" si="282"/>
        <v>bottom_line_2</v>
      </c>
    </row>
    <row r="185" spans="1:135" x14ac:dyDescent="0.55000000000000004">
      <c r="A185" s="24">
        <f>IF('Data Validation'!$K$2&lt;&gt;TRUE,"",'Data Validation'!A487)</f>
        <v>1772177700</v>
      </c>
      <c r="B185" s="24" t="str">
        <f>IF('Data Validation'!$K$2&lt;&gt;TRUE,"",'Data Validation'!C487)</f>
        <v>XAUUSD</v>
      </c>
      <c r="C185" s="24" t="str">
        <f>IF('Data Validation'!$K$2&lt;&gt;TRUE,"",'Data Validation'!E487)</f>
        <v>M5</v>
      </c>
      <c r="D185" s="24">
        <f>IF('Data Validation'!$K$2&lt;&gt;TRUE,"",'Data Validation'!G487)</f>
        <v>5182.7</v>
      </c>
      <c r="E185">
        <f>IF($C185&lt;&gt;"M5","",Trendlines!E487)</f>
        <v>5200.47</v>
      </c>
      <c r="F185">
        <f>IF($C185&lt;&gt;"M5","",Trendlines!F487)</f>
        <v>5189.2700000000004</v>
      </c>
      <c r="G185">
        <f>IF($C185&lt;&gt;"M5","",Trendlines!G487)</f>
        <v>5200.01</v>
      </c>
      <c r="H185">
        <f>IF($C185&lt;&gt;"M5","",Trendlines!H487)</f>
        <v>5183.47</v>
      </c>
      <c r="I185">
        <f>IF($C185&lt;&gt;"M5","",Trendlines!I487)</f>
        <v>5181.76</v>
      </c>
      <c r="J185">
        <f>IF($C185&lt;&gt;"M5","",Trendlines!J487)</f>
        <v>5169.92</v>
      </c>
      <c r="K185">
        <v>96</v>
      </c>
      <c r="L185" s="25">
        <f t="shared" si="194"/>
        <v>5.5208333333401543E-3</v>
      </c>
      <c r="M185" s="25">
        <f t="shared" si="195"/>
        <v>-2.5937499999997726E-2</v>
      </c>
      <c r="N185" s="25">
        <f t="shared" si="196"/>
        <v>-1.7499999999993559E-2</v>
      </c>
      <c r="O185" s="25">
        <f t="shared" si="197"/>
        <v>7.5625000000002274E-2</v>
      </c>
      <c r="P185" s="25">
        <f t="shared" si="198"/>
        <v>2.2187500000001137E-2</v>
      </c>
      <c r="Q185" s="25">
        <f t="shared" si="199"/>
        <v>3.875000000000265E-2</v>
      </c>
      <c r="S185">
        <f t="shared" si="200"/>
        <v>11.199999999999818</v>
      </c>
      <c r="T185">
        <f t="shared" si="201"/>
        <v>0.46000000000003638</v>
      </c>
      <c r="U185">
        <f t="shared" si="202"/>
        <v>17</v>
      </c>
      <c r="V185">
        <f t="shared" si="203"/>
        <v>18.710000000000036</v>
      </c>
      <c r="W185">
        <f t="shared" si="204"/>
        <v>30.550000000000182</v>
      </c>
      <c r="X185">
        <f t="shared" si="205"/>
        <v>10.739999999999782</v>
      </c>
      <c r="Y185">
        <f t="shared" si="206"/>
        <v>5.8000000000001819</v>
      </c>
      <c r="Z185">
        <f t="shared" si="207"/>
        <v>7.5100000000002183</v>
      </c>
      <c r="AA185">
        <f t="shared" si="208"/>
        <v>19.350000000000364</v>
      </c>
      <c r="AB185">
        <f t="shared" si="209"/>
        <v>16.539999999999964</v>
      </c>
      <c r="AC185">
        <f t="shared" si="210"/>
        <v>18.25</v>
      </c>
      <c r="AD185">
        <f t="shared" si="211"/>
        <v>30.090000000000146</v>
      </c>
      <c r="AE185">
        <f t="shared" si="212"/>
        <v>1.7100000000000364</v>
      </c>
      <c r="AF185">
        <f t="shared" si="213"/>
        <v>13.550000000000182</v>
      </c>
      <c r="AG185">
        <f t="shared" si="214"/>
        <v>11.840000000000146</v>
      </c>
      <c r="AI185">
        <f t="shared" si="188"/>
        <v>10.032970297029694</v>
      </c>
      <c r="AJ185">
        <f t="shared" si="188"/>
        <v>0.65049504950493064</v>
      </c>
      <c r="AK185">
        <f t="shared" si="188"/>
        <v>19.593366336633647</v>
      </c>
      <c r="AL185">
        <f t="shared" si="188"/>
        <v>19.325940594059396</v>
      </c>
      <c r="AM185">
        <f t="shared" si="188"/>
        <v>31.777623762376237</v>
      </c>
      <c r="AN185">
        <f t="shared" si="188"/>
        <v>10.426237623762368</v>
      </c>
      <c r="AO185">
        <f t="shared" si="283"/>
        <v>9.5603960396039547</v>
      </c>
      <c r="AP185">
        <f t="shared" si="283"/>
        <v>9.2929702970297043</v>
      </c>
      <c r="AQ185">
        <f t="shared" si="283"/>
        <v>21.744653465346545</v>
      </c>
      <c r="AR185">
        <f t="shared" si="283"/>
        <v>19.986633663366323</v>
      </c>
      <c r="AS185">
        <f t="shared" si="283"/>
        <v>19.719207920792073</v>
      </c>
      <c r="AT185">
        <f t="shared" si="283"/>
        <v>32.170891089108913</v>
      </c>
      <c r="AU185">
        <f t="shared" si="283"/>
        <v>1.3636633663366384</v>
      </c>
      <c r="AV185">
        <f t="shared" si="283"/>
        <v>12.184257425742588</v>
      </c>
      <c r="AW185">
        <f t="shared" si="283"/>
        <v>12.451683168316839</v>
      </c>
      <c r="AY185">
        <f t="shared" si="260"/>
        <v>5</v>
      </c>
      <c r="AZ185">
        <f t="shared" si="261"/>
        <v>1</v>
      </c>
      <c r="BA185">
        <f t="shared" si="262"/>
        <v>10</v>
      </c>
      <c r="BB185">
        <f t="shared" si="263"/>
        <v>9</v>
      </c>
      <c r="BC185">
        <f t="shared" si="264"/>
        <v>14</v>
      </c>
      <c r="BD185">
        <f t="shared" si="265"/>
        <v>6</v>
      </c>
      <c r="BE185">
        <f t="shared" si="266"/>
        <v>4</v>
      </c>
      <c r="BF185">
        <f t="shared" si="267"/>
        <v>3</v>
      </c>
      <c r="BG185">
        <f t="shared" si="268"/>
        <v>13</v>
      </c>
      <c r="BH185">
        <f t="shared" si="269"/>
        <v>12</v>
      </c>
      <c r="BI185">
        <f t="shared" si="270"/>
        <v>11</v>
      </c>
      <c r="BJ185">
        <f t="shared" si="271"/>
        <v>15</v>
      </c>
      <c r="BK185">
        <f t="shared" si="272"/>
        <v>2</v>
      </c>
      <c r="BL185">
        <f t="shared" si="273"/>
        <v>7</v>
      </c>
      <c r="BM185">
        <f t="shared" si="274"/>
        <v>8</v>
      </c>
      <c r="BO185" t="str">
        <f t="shared" si="215"/>
        <v/>
      </c>
      <c r="BP185" t="str">
        <f t="shared" si="216"/>
        <v/>
      </c>
      <c r="BQ185">
        <f t="shared" si="217"/>
        <v>5200.47</v>
      </c>
      <c r="BR185">
        <f t="shared" si="218"/>
        <v>5200.01</v>
      </c>
      <c r="BS185" t="str">
        <f t="shared" si="219"/>
        <v/>
      </c>
      <c r="BT185" t="str">
        <f t="shared" si="220"/>
        <v/>
      </c>
      <c r="BU185" t="str">
        <f t="shared" si="221"/>
        <v/>
      </c>
      <c r="BV185" t="str">
        <f t="shared" si="222"/>
        <v/>
      </c>
      <c r="BW185" t="str">
        <f t="shared" si="223"/>
        <v/>
      </c>
      <c r="BX185" t="str">
        <f t="shared" si="224"/>
        <v/>
      </c>
      <c r="BY185" t="str">
        <f t="shared" si="225"/>
        <v/>
      </c>
      <c r="BZ185" t="str">
        <f t="shared" si="226"/>
        <v/>
      </c>
      <c r="CA185" t="str">
        <f t="shared" si="227"/>
        <v/>
      </c>
      <c r="CB185" t="str">
        <f t="shared" si="228"/>
        <v/>
      </c>
      <c r="CC185" t="str">
        <f t="shared" si="229"/>
        <v/>
      </c>
      <c r="CD185" t="str">
        <f t="shared" si="230"/>
        <v/>
      </c>
      <c r="CE185" t="str">
        <f t="shared" si="231"/>
        <v/>
      </c>
      <c r="CF185" t="str">
        <f t="shared" si="232"/>
        <v/>
      </c>
      <c r="CG185" t="str">
        <f t="shared" si="233"/>
        <v/>
      </c>
      <c r="CH185" t="str">
        <f t="shared" si="234"/>
        <v/>
      </c>
      <c r="CI185" t="str">
        <f t="shared" si="235"/>
        <v/>
      </c>
      <c r="CJ185" t="str">
        <f t="shared" si="236"/>
        <v/>
      </c>
      <c r="CK185" t="str">
        <f t="shared" si="237"/>
        <v/>
      </c>
      <c r="CL185" t="str">
        <f t="shared" si="238"/>
        <v/>
      </c>
      <c r="CM185">
        <f t="shared" si="239"/>
        <v>5183.47</v>
      </c>
      <c r="CN185">
        <f t="shared" si="240"/>
        <v>5181.76</v>
      </c>
      <c r="CO185" t="str">
        <f t="shared" si="241"/>
        <v/>
      </c>
      <c r="CP185" t="str">
        <f t="shared" si="242"/>
        <v/>
      </c>
      <c r="CQ185" t="str">
        <f t="shared" si="243"/>
        <v/>
      </c>
      <c r="CR185" t="str">
        <f t="shared" si="244"/>
        <v/>
      </c>
      <c r="CT185">
        <f t="shared" si="275"/>
        <v>5200.47</v>
      </c>
      <c r="CU185">
        <f t="shared" si="276"/>
        <v>5200.01</v>
      </c>
      <c r="CV185">
        <f t="shared" si="277"/>
        <v>5183.47</v>
      </c>
      <c r="CW185">
        <f t="shared" si="278"/>
        <v>5181.76</v>
      </c>
      <c r="CY185">
        <f t="shared" si="245"/>
        <v>5.5208333333401543E-3</v>
      </c>
      <c r="CZ185">
        <f t="shared" si="246"/>
        <v>-1.7499999999993559E-2</v>
      </c>
      <c r="DA185">
        <f t="shared" si="247"/>
        <v>7.5625000000002274E-2</v>
      </c>
      <c r="DB185">
        <f t="shared" si="248"/>
        <v>2.2187500000001137E-2</v>
      </c>
      <c r="DD185">
        <f t="shared" si="190"/>
        <v>0.31631723568064124</v>
      </c>
      <c r="DE185">
        <f t="shared" si="191"/>
        <v>-1.0025738037596934</v>
      </c>
      <c r="DF185">
        <f t="shared" si="192"/>
        <v>4.3247612228804009</v>
      </c>
      <c r="DG185">
        <f t="shared" si="193"/>
        <v>1.2710415636883856</v>
      </c>
      <c r="DI185">
        <f t="shared" si="249"/>
        <v>1.9620401435276185</v>
      </c>
      <c r="DK185">
        <f t="shared" si="279"/>
        <v>1.9620401435276185</v>
      </c>
      <c r="DL185">
        <f t="shared" si="280"/>
        <v>-1.9620401435276185</v>
      </c>
      <c r="DN185" s="4" t="str">
        <f t="shared" si="250"/>
        <v/>
      </c>
      <c r="DO185" s="4" t="str">
        <f t="shared" si="251"/>
        <v/>
      </c>
      <c r="DP185" s="4" t="str">
        <f t="shared" si="252"/>
        <v>Invalid Slope</v>
      </c>
      <c r="DQ185" s="4" t="str">
        <f t="shared" si="253"/>
        <v/>
      </c>
      <c r="DS185" s="4">
        <f t="shared" si="254"/>
        <v>5200.47</v>
      </c>
      <c r="DT185" s="4">
        <f t="shared" si="255"/>
        <v>5200.01</v>
      </c>
      <c r="DU185" s="4" t="str">
        <f t="shared" si="256"/>
        <v/>
      </c>
      <c r="DV185" s="4">
        <f t="shared" si="257"/>
        <v>5181.76</v>
      </c>
      <c r="DX185">
        <f t="shared" si="119"/>
        <v>5200.47</v>
      </c>
      <c r="DY185">
        <f t="shared" si="120"/>
        <v>5181.76</v>
      </c>
      <c r="EA185" t="str">
        <f t="shared" si="258"/>
        <v>horiz_peak_line_1</v>
      </c>
      <c r="EB185" t="str">
        <f t="shared" si="259"/>
        <v>horiz_bottom_line_2</v>
      </c>
      <c r="ED185" t="str">
        <f t="shared" si="281"/>
        <v>peak_line_1</v>
      </c>
      <c r="EE185" t="str">
        <f t="shared" si="282"/>
        <v>bottom_line_2</v>
      </c>
    </row>
    <row r="186" spans="1:135" x14ac:dyDescent="0.55000000000000004">
      <c r="A186" s="24">
        <f>IF('Data Validation'!$K$2&lt;&gt;TRUE,"",'Data Validation'!A488)</f>
        <v>1772178000</v>
      </c>
      <c r="B186" s="24" t="str">
        <f>IF('Data Validation'!$K$2&lt;&gt;TRUE,"",'Data Validation'!C488)</f>
        <v>XAUUSD</v>
      </c>
      <c r="C186" s="24" t="str">
        <f>IF('Data Validation'!$K$2&lt;&gt;TRUE,"",'Data Validation'!E488)</f>
        <v>M5</v>
      </c>
      <c r="D186" s="24">
        <f>IF('Data Validation'!$K$2&lt;&gt;TRUE,"",'Data Validation'!G488)</f>
        <v>5180.5200000000004</v>
      </c>
      <c r="E186">
        <f>IF($C186&lt;&gt;"M5","",Trendlines!E488)</f>
        <v>5200.4799999999996</v>
      </c>
      <c r="F186">
        <f>IF($C186&lt;&gt;"M5","",Trendlines!F488)</f>
        <v>5189.25</v>
      </c>
      <c r="G186">
        <f>IF($C186&lt;&gt;"M5","",Trendlines!G488)</f>
        <v>5199.99</v>
      </c>
      <c r="H186">
        <f>IF($C186&lt;&gt;"M5","",Trendlines!H488)</f>
        <v>5183.55</v>
      </c>
      <c r="I186">
        <f>IF($C186&lt;&gt;"M5","",Trendlines!I488)</f>
        <v>5181.78</v>
      </c>
      <c r="J186">
        <f>IF($C186&lt;&gt;"M5","",Trendlines!J488)</f>
        <v>5169.96</v>
      </c>
      <c r="K186">
        <v>96</v>
      </c>
      <c r="L186" s="25">
        <f t="shared" si="194"/>
        <v>5.6249999999996208E-3</v>
      </c>
      <c r="M186" s="25">
        <f t="shared" si="195"/>
        <v>-2.5937499999997726E-2</v>
      </c>
      <c r="N186" s="25">
        <f t="shared" si="196"/>
        <v>-1.7604166666671972E-2</v>
      </c>
      <c r="O186" s="25">
        <f t="shared" si="197"/>
        <v>7.5729166666671219E-2</v>
      </c>
      <c r="P186" s="25">
        <f t="shared" si="198"/>
        <v>2.2187500000001137E-2</v>
      </c>
      <c r="Q186" s="25">
        <f t="shared" si="199"/>
        <v>3.875000000000265E-2</v>
      </c>
      <c r="S186">
        <f t="shared" si="200"/>
        <v>11.229999999999563</v>
      </c>
      <c r="T186">
        <f t="shared" si="201"/>
        <v>0.48999999999978172</v>
      </c>
      <c r="U186">
        <f t="shared" si="202"/>
        <v>16.929999999999382</v>
      </c>
      <c r="V186">
        <f t="shared" si="203"/>
        <v>18.699999999999818</v>
      </c>
      <c r="W186">
        <f t="shared" si="204"/>
        <v>30.519999999999527</v>
      </c>
      <c r="X186">
        <f t="shared" si="205"/>
        <v>10.739999999999782</v>
      </c>
      <c r="Y186">
        <f t="shared" si="206"/>
        <v>5.6999999999998181</v>
      </c>
      <c r="Z186">
        <f t="shared" si="207"/>
        <v>7.4700000000002547</v>
      </c>
      <c r="AA186">
        <f t="shared" si="208"/>
        <v>19.289999999999964</v>
      </c>
      <c r="AB186">
        <f t="shared" si="209"/>
        <v>16.4399999999996</v>
      </c>
      <c r="AC186">
        <f t="shared" si="210"/>
        <v>18.210000000000036</v>
      </c>
      <c r="AD186">
        <f t="shared" si="211"/>
        <v>30.029999999999745</v>
      </c>
      <c r="AE186">
        <f t="shared" si="212"/>
        <v>1.7700000000004366</v>
      </c>
      <c r="AF186">
        <f t="shared" si="213"/>
        <v>13.590000000000146</v>
      </c>
      <c r="AG186">
        <f t="shared" si="214"/>
        <v>11.819999999999709</v>
      </c>
      <c r="AI186">
        <f t="shared" si="188"/>
        <v>10.032970297029694</v>
      </c>
      <c r="AJ186">
        <f t="shared" si="188"/>
        <v>0.65049504950493064</v>
      </c>
      <c r="AK186">
        <f t="shared" si="188"/>
        <v>19.593366336633647</v>
      </c>
      <c r="AL186">
        <f t="shared" si="188"/>
        <v>19.325940594059396</v>
      </c>
      <c r="AM186">
        <f t="shared" si="188"/>
        <v>31.777623762376237</v>
      </c>
      <c r="AN186">
        <f t="shared" si="188"/>
        <v>10.426237623762368</v>
      </c>
      <c r="AO186">
        <f t="shared" si="283"/>
        <v>9.5603960396039547</v>
      </c>
      <c r="AP186">
        <f t="shared" si="283"/>
        <v>9.2929702970297043</v>
      </c>
      <c r="AQ186">
        <f t="shared" si="283"/>
        <v>21.744653465346545</v>
      </c>
      <c r="AR186">
        <f t="shared" si="283"/>
        <v>19.986633663366323</v>
      </c>
      <c r="AS186">
        <f t="shared" si="283"/>
        <v>19.719207920792073</v>
      </c>
      <c r="AT186">
        <f t="shared" si="283"/>
        <v>32.170891089108913</v>
      </c>
      <c r="AU186">
        <f t="shared" si="283"/>
        <v>1.3636633663366384</v>
      </c>
      <c r="AV186">
        <f t="shared" si="283"/>
        <v>12.184257425742588</v>
      </c>
      <c r="AW186">
        <f t="shared" si="283"/>
        <v>12.451683168316839</v>
      </c>
      <c r="AY186">
        <f t="shared" si="260"/>
        <v>5</v>
      </c>
      <c r="AZ186">
        <f t="shared" si="261"/>
        <v>1</v>
      </c>
      <c r="BA186">
        <f t="shared" si="262"/>
        <v>10</v>
      </c>
      <c r="BB186">
        <f t="shared" si="263"/>
        <v>9</v>
      </c>
      <c r="BC186">
        <f t="shared" si="264"/>
        <v>14</v>
      </c>
      <c r="BD186">
        <f t="shared" si="265"/>
        <v>6</v>
      </c>
      <c r="BE186">
        <f t="shared" si="266"/>
        <v>4</v>
      </c>
      <c r="BF186">
        <f t="shared" si="267"/>
        <v>3</v>
      </c>
      <c r="BG186">
        <f t="shared" si="268"/>
        <v>13</v>
      </c>
      <c r="BH186">
        <f t="shared" si="269"/>
        <v>12</v>
      </c>
      <c r="BI186">
        <f t="shared" si="270"/>
        <v>11</v>
      </c>
      <c r="BJ186">
        <f t="shared" si="271"/>
        <v>15</v>
      </c>
      <c r="BK186">
        <f t="shared" si="272"/>
        <v>2</v>
      </c>
      <c r="BL186">
        <f t="shared" si="273"/>
        <v>7</v>
      </c>
      <c r="BM186">
        <f t="shared" si="274"/>
        <v>8</v>
      </c>
      <c r="BO186" t="str">
        <f t="shared" si="215"/>
        <v/>
      </c>
      <c r="BP186" t="str">
        <f t="shared" si="216"/>
        <v/>
      </c>
      <c r="BQ186">
        <f t="shared" si="217"/>
        <v>5200.4799999999996</v>
      </c>
      <c r="BR186">
        <f t="shared" si="218"/>
        <v>5199.99</v>
      </c>
      <c r="BS186" t="str">
        <f t="shared" si="219"/>
        <v/>
      </c>
      <c r="BT186" t="str">
        <f t="shared" si="220"/>
        <v/>
      </c>
      <c r="BU186" t="str">
        <f t="shared" si="221"/>
        <v/>
      </c>
      <c r="BV186" t="str">
        <f t="shared" si="222"/>
        <v/>
      </c>
      <c r="BW186" t="str">
        <f t="shared" si="223"/>
        <v/>
      </c>
      <c r="BX186" t="str">
        <f t="shared" si="224"/>
        <v/>
      </c>
      <c r="BY186" t="str">
        <f t="shared" si="225"/>
        <v/>
      </c>
      <c r="BZ186" t="str">
        <f t="shared" si="226"/>
        <v/>
      </c>
      <c r="CA186" t="str">
        <f t="shared" si="227"/>
        <v/>
      </c>
      <c r="CB186" t="str">
        <f t="shared" si="228"/>
        <v/>
      </c>
      <c r="CC186" t="str">
        <f t="shared" si="229"/>
        <v/>
      </c>
      <c r="CD186" t="str">
        <f t="shared" si="230"/>
        <v/>
      </c>
      <c r="CE186" t="str">
        <f t="shared" si="231"/>
        <v/>
      </c>
      <c r="CF186" t="str">
        <f t="shared" si="232"/>
        <v/>
      </c>
      <c r="CG186" t="str">
        <f t="shared" si="233"/>
        <v/>
      </c>
      <c r="CH186" t="str">
        <f t="shared" si="234"/>
        <v/>
      </c>
      <c r="CI186" t="str">
        <f t="shared" si="235"/>
        <v/>
      </c>
      <c r="CJ186" t="str">
        <f t="shared" si="236"/>
        <v/>
      </c>
      <c r="CK186" t="str">
        <f t="shared" si="237"/>
        <v/>
      </c>
      <c r="CL186" t="str">
        <f t="shared" si="238"/>
        <v/>
      </c>
      <c r="CM186">
        <f t="shared" si="239"/>
        <v>5183.55</v>
      </c>
      <c r="CN186">
        <f t="shared" si="240"/>
        <v>5181.78</v>
      </c>
      <c r="CO186" t="str">
        <f t="shared" si="241"/>
        <v/>
      </c>
      <c r="CP186" t="str">
        <f t="shared" si="242"/>
        <v/>
      </c>
      <c r="CQ186" t="str">
        <f t="shared" si="243"/>
        <v/>
      </c>
      <c r="CR186" t="str">
        <f t="shared" si="244"/>
        <v/>
      </c>
      <c r="CT186">
        <f t="shared" si="275"/>
        <v>5200.4799999999996</v>
      </c>
      <c r="CU186">
        <f t="shared" si="276"/>
        <v>5199.99</v>
      </c>
      <c r="CV186">
        <f t="shared" si="277"/>
        <v>5183.55</v>
      </c>
      <c r="CW186">
        <f t="shared" si="278"/>
        <v>5181.78</v>
      </c>
      <c r="CY186">
        <f t="shared" si="245"/>
        <v>5.6249999999996208E-3</v>
      </c>
      <c r="CZ186">
        <f t="shared" si="246"/>
        <v>-1.7604166666671972E-2</v>
      </c>
      <c r="DA186">
        <f t="shared" si="247"/>
        <v>7.5729166666671219E-2</v>
      </c>
      <c r="DB186">
        <f t="shared" si="248"/>
        <v>2.2187500000001137E-2</v>
      </c>
      <c r="DD186">
        <f t="shared" si="190"/>
        <v>0.32228536068633229</v>
      </c>
      <c r="DE186">
        <f t="shared" si="191"/>
        <v>-1.0085402759962352</v>
      </c>
      <c r="DF186">
        <f t="shared" si="192"/>
        <v>4.3306955472413433</v>
      </c>
      <c r="DG186">
        <f t="shared" si="193"/>
        <v>1.2710415636883856</v>
      </c>
      <c r="DI186">
        <f t="shared" si="249"/>
        <v>1.9653880416901657</v>
      </c>
      <c r="DK186">
        <f t="shared" si="279"/>
        <v>1.9653880416901657</v>
      </c>
      <c r="DL186">
        <f t="shared" si="280"/>
        <v>-1.9653880416901657</v>
      </c>
      <c r="DN186" s="4" t="str">
        <f t="shared" si="250"/>
        <v/>
      </c>
      <c r="DO186" s="4" t="str">
        <f t="shared" si="251"/>
        <v/>
      </c>
      <c r="DP186" s="4" t="str">
        <f t="shared" si="252"/>
        <v>Invalid Slope</v>
      </c>
      <c r="DQ186" s="4" t="str">
        <f t="shared" si="253"/>
        <v/>
      </c>
      <c r="DS186" s="4">
        <f t="shared" si="254"/>
        <v>5200.4799999999996</v>
      </c>
      <c r="DT186" s="4">
        <f t="shared" si="255"/>
        <v>5199.99</v>
      </c>
      <c r="DU186" s="4" t="str">
        <f t="shared" si="256"/>
        <v/>
      </c>
      <c r="DV186" s="4">
        <f t="shared" si="257"/>
        <v>5181.78</v>
      </c>
      <c r="DX186">
        <f t="shared" si="119"/>
        <v>5200.4799999999996</v>
      </c>
      <c r="DY186">
        <f t="shared" si="120"/>
        <v>5181.78</v>
      </c>
      <c r="EA186" t="str">
        <f t="shared" si="258"/>
        <v>horiz_peak_line_1</v>
      </c>
      <c r="EB186" t="str">
        <f t="shared" si="259"/>
        <v>horiz_bottom_line_2</v>
      </c>
      <c r="ED186" t="str">
        <f t="shared" si="281"/>
        <v>peak_line_1</v>
      </c>
      <c r="EE186" t="str">
        <f t="shared" si="282"/>
        <v>bottom_line_2</v>
      </c>
    </row>
    <row r="187" spans="1:135" x14ac:dyDescent="0.55000000000000004">
      <c r="A187" s="24">
        <f>IF('Data Validation'!$K$2&lt;&gt;TRUE,"",'Data Validation'!A489)</f>
        <v>1772178300</v>
      </c>
      <c r="B187" s="24" t="str">
        <f>IF('Data Validation'!$K$2&lt;&gt;TRUE,"",'Data Validation'!C489)</f>
        <v>XAUUSD</v>
      </c>
      <c r="C187" s="24" t="str">
        <f>IF('Data Validation'!$K$2&lt;&gt;TRUE,"",'Data Validation'!E489)</f>
        <v>M5</v>
      </c>
      <c r="D187" s="24">
        <f>IF('Data Validation'!$K$2&lt;&gt;TRUE,"",'Data Validation'!G489)</f>
        <v>5181.24</v>
      </c>
      <c r="E187">
        <f>IF($C187&lt;&gt;"M5","",Trendlines!E489)</f>
        <v>5200.4799999999996</v>
      </c>
      <c r="F187">
        <f>IF($C187&lt;&gt;"M5","",Trendlines!F489)</f>
        <v>5189.22</v>
      </c>
      <c r="G187">
        <f>IF($C187&lt;&gt;"M5","",Trendlines!G489)</f>
        <v>5199.97</v>
      </c>
      <c r="H187">
        <f>IF($C187&lt;&gt;"M5","",Trendlines!H489)</f>
        <v>5183.62</v>
      </c>
      <c r="I187">
        <f>IF($C187&lt;&gt;"M5","",Trendlines!I489)</f>
        <v>5181.8</v>
      </c>
      <c r="J187">
        <f>IF($C187&lt;&gt;"M5","",Trendlines!J489)</f>
        <v>5170</v>
      </c>
      <c r="K187">
        <v>96</v>
      </c>
      <c r="L187" s="25">
        <f t="shared" si="194"/>
        <v>5.5208333333306809E-3</v>
      </c>
      <c r="M187" s="25">
        <f t="shared" si="195"/>
        <v>-2.5937499999997726E-2</v>
      </c>
      <c r="N187" s="25">
        <f t="shared" si="196"/>
        <v>-1.7604166666662497E-2</v>
      </c>
      <c r="O187" s="25">
        <f t="shared" si="197"/>
        <v>7.5625000000002274E-2</v>
      </c>
      <c r="P187" s="25">
        <f t="shared" si="198"/>
        <v>2.2083333333332195E-2</v>
      </c>
      <c r="Q187" s="25">
        <f t="shared" si="199"/>
        <v>3.875000000000265E-2</v>
      </c>
      <c r="S187">
        <f t="shared" si="200"/>
        <v>11.259999999999309</v>
      </c>
      <c r="T187">
        <f t="shared" si="201"/>
        <v>0.50999999999930878</v>
      </c>
      <c r="U187">
        <f t="shared" si="202"/>
        <v>16.859999999999673</v>
      </c>
      <c r="V187">
        <f t="shared" si="203"/>
        <v>18.679999999999382</v>
      </c>
      <c r="W187">
        <f t="shared" si="204"/>
        <v>30.479999999999563</v>
      </c>
      <c r="X187">
        <f t="shared" si="205"/>
        <v>10.75</v>
      </c>
      <c r="Y187">
        <f t="shared" si="206"/>
        <v>5.6000000000003638</v>
      </c>
      <c r="Z187">
        <f t="shared" si="207"/>
        <v>7.4200000000000728</v>
      </c>
      <c r="AA187">
        <f t="shared" si="208"/>
        <v>19.220000000000255</v>
      </c>
      <c r="AB187">
        <f t="shared" si="209"/>
        <v>16.350000000000364</v>
      </c>
      <c r="AC187">
        <f t="shared" si="210"/>
        <v>18.170000000000073</v>
      </c>
      <c r="AD187">
        <f t="shared" si="211"/>
        <v>29.970000000000255</v>
      </c>
      <c r="AE187">
        <f t="shared" si="212"/>
        <v>1.819999999999709</v>
      </c>
      <c r="AF187">
        <f t="shared" si="213"/>
        <v>13.619999999999891</v>
      </c>
      <c r="AG187">
        <f t="shared" si="214"/>
        <v>11.800000000000182</v>
      </c>
      <c r="AI187">
        <f t="shared" si="188"/>
        <v>10.032970297029694</v>
      </c>
      <c r="AJ187">
        <f t="shared" si="188"/>
        <v>0.65049504950493064</v>
      </c>
      <c r="AK187">
        <f t="shared" si="188"/>
        <v>19.593366336633647</v>
      </c>
      <c r="AL187">
        <f t="shared" si="188"/>
        <v>19.325940594059396</v>
      </c>
      <c r="AM187">
        <f t="shared" si="188"/>
        <v>31.777623762376237</v>
      </c>
      <c r="AN187">
        <f t="shared" si="188"/>
        <v>10.426237623762368</v>
      </c>
      <c r="AO187">
        <f t="shared" si="283"/>
        <v>9.5603960396039547</v>
      </c>
      <c r="AP187">
        <f t="shared" si="283"/>
        <v>9.2929702970297043</v>
      </c>
      <c r="AQ187">
        <f t="shared" si="283"/>
        <v>21.744653465346545</v>
      </c>
      <c r="AR187">
        <f t="shared" si="283"/>
        <v>19.986633663366323</v>
      </c>
      <c r="AS187">
        <f t="shared" si="283"/>
        <v>19.719207920792073</v>
      </c>
      <c r="AT187">
        <f t="shared" si="283"/>
        <v>32.170891089108913</v>
      </c>
      <c r="AU187">
        <f t="shared" si="283"/>
        <v>1.3636633663366384</v>
      </c>
      <c r="AV187">
        <f t="shared" si="283"/>
        <v>12.184257425742588</v>
      </c>
      <c r="AW187">
        <f t="shared" si="283"/>
        <v>12.451683168316839</v>
      </c>
      <c r="AY187">
        <f t="shared" si="260"/>
        <v>5</v>
      </c>
      <c r="AZ187">
        <f t="shared" si="261"/>
        <v>1</v>
      </c>
      <c r="BA187">
        <f t="shared" si="262"/>
        <v>10</v>
      </c>
      <c r="BB187">
        <f t="shared" si="263"/>
        <v>9</v>
      </c>
      <c r="BC187">
        <f t="shared" si="264"/>
        <v>14</v>
      </c>
      <c r="BD187">
        <f t="shared" si="265"/>
        <v>6</v>
      </c>
      <c r="BE187">
        <f t="shared" si="266"/>
        <v>4</v>
      </c>
      <c r="BF187">
        <f t="shared" si="267"/>
        <v>3</v>
      </c>
      <c r="BG187">
        <f t="shared" si="268"/>
        <v>13</v>
      </c>
      <c r="BH187">
        <f t="shared" si="269"/>
        <v>12</v>
      </c>
      <c r="BI187">
        <f t="shared" si="270"/>
        <v>11</v>
      </c>
      <c r="BJ187">
        <f t="shared" si="271"/>
        <v>15</v>
      </c>
      <c r="BK187">
        <f t="shared" si="272"/>
        <v>2</v>
      </c>
      <c r="BL187">
        <f t="shared" si="273"/>
        <v>7</v>
      </c>
      <c r="BM187">
        <f t="shared" si="274"/>
        <v>8</v>
      </c>
      <c r="BO187" t="str">
        <f t="shared" si="215"/>
        <v/>
      </c>
      <c r="BP187" t="str">
        <f t="shared" si="216"/>
        <v/>
      </c>
      <c r="BQ187">
        <f t="shared" si="217"/>
        <v>5200.4799999999996</v>
      </c>
      <c r="BR187">
        <f t="shared" si="218"/>
        <v>5199.97</v>
      </c>
      <c r="BS187" t="str">
        <f t="shared" si="219"/>
        <v/>
      </c>
      <c r="BT187" t="str">
        <f t="shared" si="220"/>
        <v/>
      </c>
      <c r="BU187" t="str">
        <f t="shared" si="221"/>
        <v/>
      </c>
      <c r="BV187" t="str">
        <f t="shared" si="222"/>
        <v/>
      </c>
      <c r="BW187" t="str">
        <f t="shared" si="223"/>
        <v/>
      </c>
      <c r="BX187" t="str">
        <f t="shared" si="224"/>
        <v/>
      </c>
      <c r="BY187" t="str">
        <f t="shared" si="225"/>
        <v/>
      </c>
      <c r="BZ187" t="str">
        <f t="shared" si="226"/>
        <v/>
      </c>
      <c r="CA187" t="str">
        <f t="shared" si="227"/>
        <v/>
      </c>
      <c r="CB187" t="str">
        <f t="shared" si="228"/>
        <v/>
      </c>
      <c r="CC187" t="str">
        <f t="shared" si="229"/>
        <v/>
      </c>
      <c r="CD187" t="str">
        <f t="shared" si="230"/>
        <v/>
      </c>
      <c r="CE187" t="str">
        <f t="shared" si="231"/>
        <v/>
      </c>
      <c r="CF187" t="str">
        <f t="shared" si="232"/>
        <v/>
      </c>
      <c r="CG187" t="str">
        <f t="shared" si="233"/>
        <v/>
      </c>
      <c r="CH187" t="str">
        <f t="shared" si="234"/>
        <v/>
      </c>
      <c r="CI187" t="str">
        <f t="shared" si="235"/>
        <v/>
      </c>
      <c r="CJ187" t="str">
        <f t="shared" si="236"/>
        <v/>
      </c>
      <c r="CK187" t="str">
        <f t="shared" si="237"/>
        <v/>
      </c>
      <c r="CL187" t="str">
        <f t="shared" si="238"/>
        <v/>
      </c>
      <c r="CM187">
        <f t="shared" si="239"/>
        <v>5183.62</v>
      </c>
      <c r="CN187">
        <f t="shared" si="240"/>
        <v>5181.8</v>
      </c>
      <c r="CO187" t="str">
        <f t="shared" si="241"/>
        <v/>
      </c>
      <c r="CP187" t="str">
        <f t="shared" si="242"/>
        <v/>
      </c>
      <c r="CQ187" t="str">
        <f t="shared" si="243"/>
        <v/>
      </c>
      <c r="CR187" t="str">
        <f t="shared" si="244"/>
        <v/>
      </c>
      <c r="CT187">
        <f t="shared" si="275"/>
        <v>5200.4799999999996</v>
      </c>
      <c r="CU187">
        <f t="shared" si="276"/>
        <v>5199.97</v>
      </c>
      <c r="CV187">
        <f t="shared" si="277"/>
        <v>5183.62</v>
      </c>
      <c r="CW187">
        <f t="shared" si="278"/>
        <v>5181.8</v>
      </c>
      <c r="CY187">
        <f t="shared" si="245"/>
        <v>5.5208333333306809E-3</v>
      </c>
      <c r="CZ187">
        <f t="shared" si="246"/>
        <v>-1.7604166666662497E-2</v>
      </c>
      <c r="DA187">
        <f t="shared" si="247"/>
        <v>7.5625000000002274E-2</v>
      </c>
      <c r="DB187">
        <f t="shared" si="248"/>
        <v>2.2083333333332195E-2</v>
      </c>
      <c r="DD187">
        <f t="shared" si="190"/>
        <v>0.31631723568009845</v>
      </c>
      <c r="DE187">
        <f t="shared" si="191"/>
        <v>-1.0085402759956923</v>
      </c>
      <c r="DF187">
        <f t="shared" si="192"/>
        <v>4.3247612228804009</v>
      </c>
      <c r="DG187">
        <f t="shared" si="193"/>
        <v>1.2650761762283818</v>
      </c>
      <c r="DI187">
        <f t="shared" si="249"/>
        <v>1.9637038248307754</v>
      </c>
      <c r="DK187">
        <f t="shared" si="279"/>
        <v>1.9637038248307754</v>
      </c>
      <c r="DL187">
        <f t="shared" si="280"/>
        <v>-1.9637038248307754</v>
      </c>
      <c r="DN187" s="4" t="str">
        <f t="shared" si="250"/>
        <v/>
      </c>
      <c r="DO187" s="4" t="str">
        <f t="shared" si="251"/>
        <v/>
      </c>
      <c r="DP187" s="4" t="str">
        <f t="shared" si="252"/>
        <v>Invalid Slope</v>
      </c>
      <c r="DQ187" s="4" t="str">
        <f t="shared" si="253"/>
        <v/>
      </c>
      <c r="DS187" s="4">
        <f t="shared" si="254"/>
        <v>5200.4799999999996</v>
      </c>
      <c r="DT187" s="4">
        <f t="shared" si="255"/>
        <v>5199.97</v>
      </c>
      <c r="DU187" s="4" t="str">
        <f t="shared" si="256"/>
        <v/>
      </c>
      <c r="DV187" s="4">
        <f t="shared" si="257"/>
        <v>5181.8</v>
      </c>
      <c r="DX187">
        <f t="shared" si="119"/>
        <v>5200.4799999999996</v>
      </c>
      <c r="DY187">
        <f t="shared" si="120"/>
        <v>5181.8</v>
      </c>
      <c r="EA187" t="str">
        <f t="shared" si="258"/>
        <v>horiz_peak_line_1</v>
      </c>
      <c r="EB187" t="str">
        <f t="shared" si="259"/>
        <v>horiz_bottom_line_2</v>
      </c>
      <c r="ED187" t="str">
        <f t="shared" si="281"/>
        <v>peak_line_1</v>
      </c>
      <c r="EE187" t="str">
        <f t="shared" si="282"/>
        <v>bottom_line_2</v>
      </c>
    </row>
    <row r="188" spans="1:135" x14ac:dyDescent="0.55000000000000004">
      <c r="A188" s="24">
        <f>IF('Data Validation'!$K$2&lt;&gt;TRUE,"",'Data Validation'!A490)</f>
        <v>1772178600</v>
      </c>
      <c r="B188" s="24" t="str">
        <f>IF('Data Validation'!$K$2&lt;&gt;TRUE,"",'Data Validation'!C490)</f>
        <v>XAUUSD</v>
      </c>
      <c r="C188" s="24" t="str">
        <f>IF('Data Validation'!$K$2&lt;&gt;TRUE,"",'Data Validation'!E490)</f>
        <v>M5</v>
      </c>
      <c r="D188" s="24">
        <f>IF('Data Validation'!$K$2&lt;&gt;TRUE,"",'Data Validation'!G490)</f>
        <v>5179.6499999999996</v>
      </c>
      <c r="E188">
        <f>IF($C188&lt;&gt;"M5","",Trendlines!E490)</f>
        <v>5200.49</v>
      </c>
      <c r="F188">
        <f>IF($C188&lt;&gt;"M5","",Trendlines!F490)</f>
        <v>5189.1899999999996</v>
      </c>
      <c r="G188">
        <f>IF($C188&lt;&gt;"M5","",Trendlines!G490)</f>
        <v>5199.96</v>
      </c>
      <c r="H188">
        <f>IF($C188&lt;&gt;"M5","",Trendlines!H490)</f>
        <v>5183.7</v>
      </c>
      <c r="I188">
        <f>IF($C188&lt;&gt;"M5","",Trendlines!I490)</f>
        <v>5181.83</v>
      </c>
      <c r="J188">
        <f>IF($C188&lt;&gt;"M5","",Trendlines!J490)</f>
        <v>5170.04</v>
      </c>
      <c r="K188">
        <v>96</v>
      </c>
      <c r="L188" s="25">
        <f t="shared" si="194"/>
        <v>5.6249999999996208E-3</v>
      </c>
      <c r="M188" s="25">
        <f t="shared" si="195"/>
        <v>-2.6041666666666668E-2</v>
      </c>
      <c r="N188" s="25">
        <f t="shared" si="196"/>
        <v>-1.750000000000303E-2</v>
      </c>
      <c r="O188" s="25">
        <f t="shared" si="197"/>
        <v>7.5625000000002274E-2</v>
      </c>
      <c r="P188" s="25">
        <f t="shared" si="198"/>
        <v>2.2187500000001137E-2</v>
      </c>
      <c r="Q188" s="25">
        <f t="shared" si="199"/>
        <v>3.875000000000265E-2</v>
      </c>
      <c r="S188">
        <f t="shared" si="200"/>
        <v>11.300000000000182</v>
      </c>
      <c r="T188">
        <f t="shared" si="201"/>
        <v>0.52999999999974534</v>
      </c>
      <c r="U188">
        <f t="shared" si="202"/>
        <v>16.789999999999964</v>
      </c>
      <c r="V188">
        <f t="shared" si="203"/>
        <v>18.659999999999854</v>
      </c>
      <c r="W188">
        <f t="shared" si="204"/>
        <v>30.449999999999818</v>
      </c>
      <c r="X188">
        <f t="shared" si="205"/>
        <v>10.770000000000437</v>
      </c>
      <c r="Y188">
        <f t="shared" si="206"/>
        <v>5.4899999999997817</v>
      </c>
      <c r="Z188">
        <f t="shared" si="207"/>
        <v>7.3599999999996726</v>
      </c>
      <c r="AA188">
        <f t="shared" si="208"/>
        <v>19.149999999999636</v>
      </c>
      <c r="AB188">
        <f t="shared" si="209"/>
        <v>16.260000000000218</v>
      </c>
      <c r="AC188">
        <f t="shared" si="210"/>
        <v>18.130000000000109</v>
      </c>
      <c r="AD188">
        <f t="shared" si="211"/>
        <v>29.920000000000073</v>
      </c>
      <c r="AE188">
        <f t="shared" si="212"/>
        <v>1.8699999999998909</v>
      </c>
      <c r="AF188">
        <f t="shared" si="213"/>
        <v>13.659999999999854</v>
      </c>
      <c r="AG188">
        <f t="shared" si="214"/>
        <v>11.789999999999964</v>
      </c>
      <c r="AI188">
        <f t="shared" si="188"/>
        <v>10.032970297029694</v>
      </c>
      <c r="AJ188">
        <f t="shared" si="188"/>
        <v>0.65049504950493064</v>
      </c>
      <c r="AK188">
        <f t="shared" si="188"/>
        <v>19.593366336633647</v>
      </c>
      <c r="AL188">
        <f t="shared" si="188"/>
        <v>19.325940594059396</v>
      </c>
      <c r="AM188">
        <f t="shared" si="188"/>
        <v>31.777623762376237</v>
      </c>
      <c r="AN188">
        <f t="shared" si="188"/>
        <v>10.426237623762368</v>
      </c>
      <c r="AO188">
        <f t="shared" si="283"/>
        <v>9.5603960396039547</v>
      </c>
      <c r="AP188">
        <f t="shared" si="283"/>
        <v>9.2929702970297043</v>
      </c>
      <c r="AQ188">
        <f t="shared" si="283"/>
        <v>21.744653465346545</v>
      </c>
      <c r="AR188">
        <f t="shared" si="283"/>
        <v>19.986633663366323</v>
      </c>
      <c r="AS188">
        <f t="shared" si="283"/>
        <v>19.719207920792073</v>
      </c>
      <c r="AT188">
        <f t="shared" si="283"/>
        <v>32.170891089108913</v>
      </c>
      <c r="AU188">
        <f t="shared" si="283"/>
        <v>1.3636633663366384</v>
      </c>
      <c r="AV188">
        <f t="shared" si="283"/>
        <v>12.184257425742588</v>
      </c>
      <c r="AW188">
        <f t="shared" si="283"/>
        <v>12.451683168316839</v>
      </c>
      <c r="AY188">
        <f t="shared" si="260"/>
        <v>5</v>
      </c>
      <c r="AZ188">
        <f t="shared" si="261"/>
        <v>1</v>
      </c>
      <c r="BA188">
        <f t="shared" si="262"/>
        <v>10</v>
      </c>
      <c r="BB188">
        <f t="shared" si="263"/>
        <v>9</v>
      </c>
      <c r="BC188">
        <f t="shared" si="264"/>
        <v>14</v>
      </c>
      <c r="BD188">
        <f t="shared" si="265"/>
        <v>6</v>
      </c>
      <c r="BE188">
        <f t="shared" si="266"/>
        <v>4</v>
      </c>
      <c r="BF188">
        <f t="shared" si="267"/>
        <v>3</v>
      </c>
      <c r="BG188">
        <f t="shared" si="268"/>
        <v>13</v>
      </c>
      <c r="BH188">
        <f t="shared" si="269"/>
        <v>12</v>
      </c>
      <c r="BI188">
        <f t="shared" si="270"/>
        <v>11</v>
      </c>
      <c r="BJ188">
        <f t="shared" si="271"/>
        <v>15</v>
      </c>
      <c r="BK188">
        <f t="shared" si="272"/>
        <v>2</v>
      </c>
      <c r="BL188">
        <f t="shared" si="273"/>
        <v>7</v>
      </c>
      <c r="BM188">
        <f t="shared" si="274"/>
        <v>8</v>
      </c>
      <c r="BO188" t="str">
        <f t="shared" si="215"/>
        <v/>
      </c>
      <c r="BP188" t="str">
        <f t="shared" si="216"/>
        <v/>
      </c>
      <c r="BQ188">
        <f t="shared" si="217"/>
        <v>5200.49</v>
      </c>
      <c r="BR188">
        <f t="shared" si="218"/>
        <v>5199.96</v>
      </c>
      <c r="BS188" t="str">
        <f t="shared" si="219"/>
        <v/>
      </c>
      <c r="BT188" t="str">
        <f t="shared" si="220"/>
        <v/>
      </c>
      <c r="BU188" t="str">
        <f t="shared" si="221"/>
        <v/>
      </c>
      <c r="BV188" t="str">
        <f t="shared" si="222"/>
        <v/>
      </c>
      <c r="BW188" t="str">
        <f t="shared" si="223"/>
        <v/>
      </c>
      <c r="BX188" t="str">
        <f t="shared" si="224"/>
        <v/>
      </c>
      <c r="BY188" t="str">
        <f t="shared" si="225"/>
        <v/>
      </c>
      <c r="BZ188" t="str">
        <f t="shared" si="226"/>
        <v/>
      </c>
      <c r="CA188" t="str">
        <f t="shared" si="227"/>
        <v/>
      </c>
      <c r="CB188" t="str">
        <f t="shared" si="228"/>
        <v/>
      </c>
      <c r="CC188" t="str">
        <f t="shared" si="229"/>
        <v/>
      </c>
      <c r="CD188" t="str">
        <f t="shared" si="230"/>
        <v/>
      </c>
      <c r="CE188" t="str">
        <f t="shared" si="231"/>
        <v/>
      </c>
      <c r="CF188" t="str">
        <f t="shared" si="232"/>
        <v/>
      </c>
      <c r="CG188" t="str">
        <f t="shared" si="233"/>
        <v/>
      </c>
      <c r="CH188" t="str">
        <f t="shared" si="234"/>
        <v/>
      </c>
      <c r="CI188" t="str">
        <f t="shared" si="235"/>
        <v/>
      </c>
      <c r="CJ188" t="str">
        <f t="shared" si="236"/>
        <v/>
      </c>
      <c r="CK188" t="str">
        <f t="shared" si="237"/>
        <v/>
      </c>
      <c r="CL188" t="str">
        <f t="shared" si="238"/>
        <v/>
      </c>
      <c r="CM188">
        <f t="shared" si="239"/>
        <v>5183.7</v>
      </c>
      <c r="CN188">
        <f t="shared" si="240"/>
        <v>5181.83</v>
      </c>
      <c r="CO188" t="str">
        <f t="shared" si="241"/>
        <v/>
      </c>
      <c r="CP188" t="str">
        <f t="shared" si="242"/>
        <v/>
      </c>
      <c r="CQ188" t="str">
        <f t="shared" si="243"/>
        <v/>
      </c>
      <c r="CR188" t="str">
        <f t="shared" si="244"/>
        <v/>
      </c>
      <c r="CT188">
        <f t="shared" si="275"/>
        <v>5200.49</v>
      </c>
      <c r="CU188">
        <f t="shared" si="276"/>
        <v>5199.96</v>
      </c>
      <c r="CV188">
        <f t="shared" si="277"/>
        <v>5183.7</v>
      </c>
      <c r="CW188">
        <f t="shared" si="278"/>
        <v>5181.83</v>
      </c>
      <c r="CY188">
        <f t="shared" si="245"/>
        <v>5.6249999999996208E-3</v>
      </c>
      <c r="CZ188">
        <f t="shared" si="246"/>
        <v>-1.750000000000303E-2</v>
      </c>
      <c r="DA188">
        <f t="shared" si="247"/>
        <v>7.5625000000002274E-2</v>
      </c>
      <c r="DB188">
        <f t="shared" si="248"/>
        <v>2.2187500000001137E-2</v>
      </c>
      <c r="DD188">
        <f t="shared" si="190"/>
        <v>0.32228536068633229</v>
      </c>
      <c r="DE188">
        <f t="shared" si="191"/>
        <v>-1.0025738037602361</v>
      </c>
      <c r="DF188">
        <f t="shared" si="192"/>
        <v>4.3247612228804009</v>
      </c>
      <c r="DG188">
        <f t="shared" si="193"/>
        <v>1.2710415636883856</v>
      </c>
      <c r="DI188">
        <f t="shared" si="249"/>
        <v>1.9613489020299526</v>
      </c>
      <c r="DK188">
        <f t="shared" si="279"/>
        <v>1.9613489020299526</v>
      </c>
      <c r="DL188">
        <f t="shared" si="280"/>
        <v>-1.9613489020299526</v>
      </c>
      <c r="DN188" s="4" t="str">
        <f t="shared" si="250"/>
        <v/>
      </c>
      <c r="DO188" s="4" t="str">
        <f t="shared" si="251"/>
        <v/>
      </c>
      <c r="DP188" s="4" t="str">
        <f t="shared" si="252"/>
        <v>Invalid Slope</v>
      </c>
      <c r="DQ188" s="4" t="str">
        <f t="shared" si="253"/>
        <v/>
      </c>
      <c r="DS188" s="4">
        <f t="shared" si="254"/>
        <v>5200.49</v>
      </c>
      <c r="DT188" s="4">
        <f t="shared" si="255"/>
        <v>5199.96</v>
      </c>
      <c r="DU188" s="4" t="str">
        <f t="shared" si="256"/>
        <v/>
      </c>
      <c r="DV188" s="4">
        <f t="shared" si="257"/>
        <v>5181.83</v>
      </c>
      <c r="DX188">
        <f t="shared" si="119"/>
        <v>5200.49</v>
      </c>
      <c r="DY188">
        <f t="shared" si="120"/>
        <v>5181.83</v>
      </c>
      <c r="EA188" t="str">
        <f t="shared" si="258"/>
        <v>horiz_peak_line_1</v>
      </c>
      <c r="EB188" t="str">
        <f t="shared" si="259"/>
        <v>horiz_bottom_line_2</v>
      </c>
      <c r="ED188" t="str">
        <f t="shared" si="281"/>
        <v>peak_line_1</v>
      </c>
      <c r="EE188" t="str">
        <f t="shared" si="282"/>
        <v>bottom_line_2</v>
      </c>
    </row>
    <row r="189" spans="1:135" x14ac:dyDescent="0.55000000000000004">
      <c r="A189" s="24">
        <f>IF('Data Validation'!$K$2&lt;&gt;TRUE,"",'Data Validation'!A491)</f>
        <v>1772178900</v>
      </c>
      <c r="B189" s="24" t="str">
        <f>IF('Data Validation'!$K$2&lt;&gt;TRUE,"",'Data Validation'!C491)</f>
        <v>XAUUSD</v>
      </c>
      <c r="C189" s="24" t="str">
        <f>IF('Data Validation'!$K$2&lt;&gt;TRUE,"",'Data Validation'!E491)</f>
        <v>M5</v>
      </c>
      <c r="D189" s="24">
        <f>IF('Data Validation'!$K$2&lt;&gt;TRUE,"",'Data Validation'!G491)</f>
        <v>5176.1000000000004</v>
      </c>
      <c r="E189">
        <f>IF($C189&lt;&gt;"M5","",Trendlines!E491)</f>
        <v>5200.49</v>
      </c>
      <c r="F189">
        <f>IF($C189&lt;&gt;"M5","",Trendlines!F491)</f>
        <v>5189.17</v>
      </c>
      <c r="G189">
        <f>IF($C189&lt;&gt;"M5","",Trendlines!G491)</f>
        <v>5199.9399999999996</v>
      </c>
      <c r="H189">
        <f>IF($C189&lt;&gt;"M5","",Trendlines!H491)</f>
        <v>5183.7700000000004</v>
      </c>
      <c r="I189">
        <f>IF($C189&lt;&gt;"M5","",Trendlines!I491)</f>
        <v>5181.8500000000004</v>
      </c>
      <c r="J189">
        <f>IF($C189&lt;&gt;"M5","",Trendlines!J491)</f>
        <v>5170.08</v>
      </c>
      <c r="K189">
        <v>96</v>
      </c>
      <c r="L189" s="25">
        <f t="shared" si="194"/>
        <v>5.5208333333306809E-3</v>
      </c>
      <c r="M189" s="25">
        <f t="shared" si="195"/>
        <v>-2.5937499999997726E-2</v>
      </c>
      <c r="N189" s="25">
        <f t="shared" si="196"/>
        <v>-1.750000000000303E-2</v>
      </c>
      <c r="O189" s="25">
        <f t="shared" si="197"/>
        <v>7.5625000000002274E-2</v>
      </c>
      <c r="P189" s="25">
        <f t="shared" si="198"/>
        <v>2.2187500000001137E-2</v>
      </c>
      <c r="Q189" s="25">
        <f t="shared" si="199"/>
        <v>3.875000000000265E-2</v>
      </c>
      <c r="S189">
        <f t="shared" si="200"/>
        <v>11.319999999999709</v>
      </c>
      <c r="T189">
        <f t="shared" si="201"/>
        <v>0.5500000000001819</v>
      </c>
      <c r="U189">
        <f t="shared" si="202"/>
        <v>16.719999999999345</v>
      </c>
      <c r="V189">
        <f t="shared" si="203"/>
        <v>18.639999999999418</v>
      </c>
      <c r="W189">
        <f t="shared" si="204"/>
        <v>30.409999999999854</v>
      </c>
      <c r="X189">
        <f t="shared" si="205"/>
        <v>10.769999999999527</v>
      </c>
      <c r="Y189">
        <f t="shared" si="206"/>
        <v>5.3999999999996362</v>
      </c>
      <c r="Z189">
        <f t="shared" si="207"/>
        <v>7.319999999999709</v>
      </c>
      <c r="AA189">
        <f t="shared" si="208"/>
        <v>19.090000000000146</v>
      </c>
      <c r="AB189">
        <f t="shared" si="209"/>
        <v>16.169999999999163</v>
      </c>
      <c r="AC189">
        <f t="shared" si="210"/>
        <v>18.089999999999236</v>
      </c>
      <c r="AD189">
        <f t="shared" si="211"/>
        <v>29.859999999999673</v>
      </c>
      <c r="AE189">
        <f t="shared" si="212"/>
        <v>1.9200000000000728</v>
      </c>
      <c r="AF189">
        <f t="shared" si="213"/>
        <v>13.690000000000509</v>
      </c>
      <c r="AG189">
        <f t="shared" si="214"/>
        <v>11.770000000000437</v>
      </c>
      <c r="AI189">
        <f t="shared" si="188"/>
        <v>10.032970297029694</v>
      </c>
      <c r="AJ189">
        <f t="shared" si="188"/>
        <v>0.65049504950493064</v>
      </c>
      <c r="AK189">
        <f t="shared" si="188"/>
        <v>19.593366336633647</v>
      </c>
      <c r="AL189">
        <f t="shared" si="188"/>
        <v>19.325940594059396</v>
      </c>
      <c r="AM189">
        <f t="shared" si="188"/>
        <v>31.777623762376237</v>
      </c>
      <c r="AN189">
        <f t="shared" si="188"/>
        <v>10.426237623762368</v>
      </c>
      <c r="AO189">
        <f t="shared" si="283"/>
        <v>9.5603960396039547</v>
      </c>
      <c r="AP189">
        <f t="shared" si="283"/>
        <v>9.2929702970297043</v>
      </c>
      <c r="AQ189">
        <f t="shared" si="283"/>
        <v>21.744653465346545</v>
      </c>
      <c r="AR189">
        <f t="shared" si="283"/>
        <v>19.986633663366323</v>
      </c>
      <c r="AS189">
        <f t="shared" si="283"/>
        <v>19.719207920792073</v>
      </c>
      <c r="AT189">
        <f t="shared" si="283"/>
        <v>32.170891089108913</v>
      </c>
      <c r="AU189">
        <f t="shared" si="283"/>
        <v>1.3636633663366384</v>
      </c>
      <c r="AV189">
        <f t="shared" si="283"/>
        <v>12.184257425742588</v>
      </c>
      <c r="AW189">
        <f t="shared" si="283"/>
        <v>12.451683168316839</v>
      </c>
      <c r="AY189">
        <f t="shared" si="260"/>
        <v>5</v>
      </c>
      <c r="AZ189">
        <f t="shared" si="261"/>
        <v>1</v>
      </c>
      <c r="BA189">
        <f t="shared" si="262"/>
        <v>10</v>
      </c>
      <c r="BB189">
        <f t="shared" si="263"/>
        <v>9</v>
      </c>
      <c r="BC189">
        <f t="shared" si="264"/>
        <v>14</v>
      </c>
      <c r="BD189">
        <f t="shared" si="265"/>
        <v>6</v>
      </c>
      <c r="BE189">
        <f t="shared" si="266"/>
        <v>4</v>
      </c>
      <c r="BF189">
        <f t="shared" si="267"/>
        <v>3</v>
      </c>
      <c r="BG189">
        <f t="shared" si="268"/>
        <v>13</v>
      </c>
      <c r="BH189">
        <f t="shared" si="269"/>
        <v>12</v>
      </c>
      <c r="BI189">
        <f t="shared" si="270"/>
        <v>11</v>
      </c>
      <c r="BJ189">
        <f t="shared" si="271"/>
        <v>15</v>
      </c>
      <c r="BK189">
        <f t="shared" si="272"/>
        <v>2</v>
      </c>
      <c r="BL189">
        <f t="shared" si="273"/>
        <v>7</v>
      </c>
      <c r="BM189">
        <f t="shared" si="274"/>
        <v>8</v>
      </c>
      <c r="BO189" t="str">
        <f t="shared" si="215"/>
        <v/>
      </c>
      <c r="BP189" t="str">
        <f t="shared" si="216"/>
        <v/>
      </c>
      <c r="BQ189">
        <f t="shared" si="217"/>
        <v>5200.49</v>
      </c>
      <c r="BR189">
        <f t="shared" si="218"/>
        <v>5199.9399999999996</v>
      </c>
      <c r="BS189" t="str">
        <f t="shared" si="219"/>
        <v/>
      </c>
      <c r="BT189" t="str">
        <f t="shared" si="220"/>
        <v/>
      </c>
      <c r="BU189" t="str">
        <f t="shared" si="221"/>
        <v/>
      </c>
      <c r="BV189" t="str">
        <f t="shared" si="222"/>
        <v/>
      </c>
      <c r="BW189" t="str">
        <f t="shared" si="223"/>
        <v/>
      </c>
      <c r="BX189" t="str">
        <f t="shared" si="224"/>
        <v/>
      </c>
      <c r="BY189" t="str">
        <f t="shared" si="225"/>
        <v/>
      </c>
      <c r="BZ189" t="str">
        <f t="shared" si="226"/>
        <v/>
      </c>
      <c r="CA189" t="str">
        <f t="shared" si="227"/>
        <v/>
      </c>
      <c r="CB189" t="str">
        <f t="shared" si="228"/>
        <v/>
      </c>
      <c r="CC189" t="str">
        <f t="shared" si="229"/>
        <v/>
      </c>
      <c r="CD189" t="str">
        <f t="shared" si="230"/>
        <v/>
      </c>
      <c r="CE189" t="str">
        <f t="shared" si="231"/>
        <v/>
      </c>
      <c r="CF189" t="str">
        <f t="shared" si="232"/>
        <v/>
      </c>
      <c r="CG189" t="str">
        <f t="shared" si="233"/>
        <v/>
      </c>
      <c r="CH189" t="str">
        <f t="shared" si="234"/>
        <v/>
      </c>
      <c r="CI189" t="str">
        <f t="shared" si="235"/>
        <v/>
      </c>
      <c r="CJ189" t="str">
        <f t="shared" si="236"/>
        <v/>
      </c>
      <c r="CK189" t="str">
        <f t="shared" si="237"/>
        <v/>
      </c>
      <c r="CL189" t="str">
        <f t="shared" si="238"/>
        <v/>
      </c>
      <c r="CM189">
        <f t="shared" si="239"/>
        <v>5183.7700000000004</v>
      </c>
      <c r="CN189">
        <f t="shared" si="240"/>
        <v>5181.8500000000004</v>
      </c>
      <c r="CO189" t="str">
        <f t="shared" si="241"/>
        <v/>
      </c>
      <c r="CP189" t="str">
        <f t="shared" si="242"/>
        <v/>
      </c>
      <c r="CQ189" t="str">
        <f t="shared" si="243"/>
        <v/>
      </c>
      <c r="CR189" t="str">
        <f t="shared" si="244"/>
        <v/>
      </c>
      <c r="CT189">
        <f t="shared" si="275"/>
        <v>5200.49</v>
      </c>
      <c r="CU189">
        <f t="shared" si="276"/>
        <v>5199.9399999999996</v>
      </c>
      <c r="CV189">
        <f t="shared" si="277"/>
        <v>5183.7700000000004</v>
      </c>
      <c r="CW189">
        <f t="shared" si="278"/>
        <v>5181.8500000000004</v>
      </c>
      <c r="CY189">
        <f t="shared" si="245"/>
        <v>5.5208333333306809E-3</v>
      </c>
      <c r="CZ189">
        <f t="shared" si="246"/>
        <v>-1.750000000000303E-2</v>
      </c>
      <c r="DA189">
        <f t="shared" si="247"/>
        <v>7.5625000000002274E-2</v>
      </c>
      <c r="DB189">
        <f t="shared" si="248"/>
        <v>2.2187500000001137E-2</v>
      </c>
      <c r="DD189">
        <f t="shared" si="190"/>
        <v>0.31631723568009845</v>
      </c>
      <c r="DE189">
        <f t="shared" si="191"/>
        <v>-1.0025738037602361</v>
      </c>
      <c r="DF189">
        <f t="shared" si="192"/>
        <v>4.3247612228804009</v>
      </c>
      <c r="DG189">
        <f t="shared" si="193"/>
        <v>1.2710415636883856</v>
      </c>
      <c r="DI189">
        <f t="shared" si="249"/>
        <v>1.9620401435278354</v>
      </c>
      <c r="DK189">
        <f t="shared" si="279"/>
        <v>1.9620401435278354</v>
      </c>
      <c r="DL189">
        <f t="shared" si="280"/>
        <v>-1.9620401435278354</v>
      </c>
      <c r="DN189" s="4" t="str">
        <f t="shared" si="250"/>
        <v/>
      </c>
      <c r="DO189" s="4" t="str">
        <f t="shared" si="251"/>
        <v/>
      </c>
      <c r="DP189" s="4" t="str">
        <f t="shared" si="252"/>
        <v>Invalid Slope</v>
      </c>
      <c r="DQ189" s="4" t="str">
        <f t="shared" si="253"/>
        <v/>
      </c>
      <c r="DS189" s="4">
        <f t="shared" si="254"/>
        <v>5200.49</v>
      </c>
      <c r="DT189" s="4">
        <f t="shared" si="255"/>
        <v>5199.9399999999996</v>
      </c>
      <c r="DU189" s="4" t="str">
        <f t="shared" si="256"/>
        <v/>
      </c>
      <c r="DV189" s="4">
        <f t="shared" si="257"/>
        <v>5181.8500000000004</v>
      </c>
      <c r="DX189">
        <f t="shared" si="119"/>
        <v>5200.49</v>
      </c>
      <c r="DY189">
        <f t="shared" si="120"/>
        <v>5181.8500000000004</v>
      </c>
      <c r="EA189" t="str">
        <f t="shared" si="258"/>
        <v>horiz_peak_line_1</v>
      </c>
      <c r="EB189" t="str">
        <f t="shared" si="259"/>
        <v>horiz_bottom_line_2</v>
      </c>
      <c r="ED189" t="str">
        <f t="shared" si="281"/>
        <v>peak_line_1</v>
      </c>
      <c r="EE189" t="str">
        <f t="shared" si="282"/>
        <v>bottom_line_2</v>
      </c>
    </row>
    <row r="190" spans="1:135" x14ac:dyDescent="0.55000000000000004">
      <c r="A190" s="24">
        <f>IF('Data Validation'!$K$2&lt;&gt;TRUE,"",'Data Validation'!A492)</f>
        <v>1772179200</v>
      </c>
      <c r="B190" s="24" t="str">
        <f>IF('Data Validation'!$K$2&lt;&gt;TRUE,"",'Data Validation'!C492)</f>
        <v>XAUUSD</v>
      </c>
      <c r="C190" s="24" t="str">
        <f>IF('Data Validation'!$K$2&lt;&gt;TRUE,"",'Data Validation'!E492)</f>
        <v>M5</v>
      </c>
      <c r="D190" s="24">
        <f>IF('Data Validation'!$K$2&lt;&gt;TRUE,"",'Data Validation'!G492)</f>
        <v>5180.66</v>
      </c>
      <c r="E190">
        <f>IF($C190&lt;&gt;"M5","",Trendlines!E492)</f>
        <v>5200.5</v>
      </c>
      <c r="F190">
        <f>IF($C190&lt;&gt;"M5","",Trendlines!F492)</f>
        <v>5189.1400000000003</v>
      </c>
      <c r="G190">
        <f>IF($C190&lt;&gt;"M5","",Trendlines!G492)</f>
        <v>5199.92</v>
      </c>
      <c r="H190">
        <f>IF($C190&lt;&gt;"M5","",Trendlines!H492)</f>
        <v>5183.8500000000004</v>
      </c>
      <c r="I190">
        <f>IF($C190&lt;&gt;"M5","",Trendlines!I492)</f>
        <v>5181.87</v>
      </c>
      <c r="J190">
        <f>IF($C190&lt;&gt;"M5","",Trendlines!J492)</f>
        <v>5170.1099999999997</v>
      </c>
      <c r="K190">
        <v>96</v>
      </c>
      <c r="L190" s="25">
        <f t="shared" si="194"/>
        <v>5.6249999999996208E-3</v>
      </c>
      <c r="M190" s="25">
        <f t="shared" si="195"/>
        <v>-2.5937499999997726E-2</v>
      </c>
      <c r="N190" s="25">
        <f t="shared" si="196"/>
        <v>-1.7604166666662497E-2</v>
      </c>
      <c r="O190" s="25">
        <f t="shared" si="197"/>
        <v>7.5625000000002274E-2</v>
      </c>
      <c r="P190" s="25">
        <f t="shared" si="198"/>
        <v>2.2187500000001137E-2</v>
      </c>
      <c r="Q190" s="25">
        <f t="shared" si="199"/>
        <v>3.8645833333333712E-2</v>
      </c>
      <c r="S190">
        <f t="shared" si="200"/>
        <v>11.359999999999673</v>
      </c>
      <c r="T190">
        <f t="shared" si="201"/>
        <v>0.57999999999992724</v>
      </c>
      <c r="U190">
        <f t="shared" si="202"/>
        <v>16.649999999999636</v>
      </c>
      <c r="V190">
        <f t="shared" si="203"/>
        <v>18.630000000000109</v>
      </c>
      <c r="W190">
        <f t="shared" si="204"/>
        <v>30.390000000000327</v>
      </c>
      <c r="X190">
        <f t="shared" si="205"/>
        <v>10.779999999999745</v>
      </c>
      <c r="Y190">
        <f t="shared" si="206"/>
        <v>5.2899999999999636</v>
      </c>
      <c r="Z190">
        <f t="shared" si="207"/>
        <v>7.2700000000004366</v>
      </c>
      <c r="AA190">
        <f t="shared" si="208"/>
        <v>19.030000000000655</v>
      </c>
      <c r="AB190">
        <f t="shared" si="209"/>
        <v>16.069999999999709</v>
      </c>
      <c r="AC190">
        <f t="shared" si="210"/>
        <v>18.050000000000182</v>
      </c>
      <c r="AD190">
        <f t="shared" si="211"/>
        <v>29.8100000000004</v>
      </c>
      <c r="AE190">
        <f t="shared" si="212"/>
        <v>1.9800000000004729</v>
      </c>
      <c r="AF190">
        <f t="shared" si="213"/>
        <v>13.740000000000691</v>
      </c>
      <c r="AG190">
        <f t="shared" si="214"/>
        <v>11.760000000000218</v>
      </c>
      <c r="AI190">
        <f t="shared" si="188"/>
        <v>10.032970297029694</v>
      </c>
      <c r="AJ190">
        <f t="shared" si="188"/>
        <v>0.65049504950493064</v>
      </c>
      <c r="AK190">
        <f t="shared" si="188"/>
        <v>19.593366336633647</v>
      </c>
      <c r="AL190">
        <f t="shared" si="188"/>
        <v>19.325940594059396</v>
      </c>
      <c r="AM190">
        <f t="shared" si="188"/>
        <v>31.777623762376237</v>
      </c>
      <c r="AN190">
        <f t="shared" si="188"/>
        <v>10.426237623762368</v>
      </c>
      <c r="AO190">
        <f t="shared" si="283"/>
        <v>9.5603960396039547</v>
      </c>
      <c r="AP190">
        <f t="shared" si="283"/>
        <v>9.2929702970297043</v>
      </c>
      <c r="AQ190">
        <f t="shared" si="283"/>
        <v>21.744653465346545</v>
      </c>
      <c r="AR190">
        <f t="shared" si="283"/>
        <v>19.986633663366323</v>
      </c>
      <c r="AS190">
        <f t="shared" si="283"/>
        <v>19.719207920792073</v>
      </c>
      <c r="AT190">
        <f t="shared" si="283"/>
        <v>32.170891089108913</v>
      </c>
      <c r="AU190">
        <f t="shared" si="283"/>
        <v>1.3636633663366384</v>
      </c>
      <c r="AV190">
        <f t="shared" si="283"/>
        <v>12.184257425742588</v>
      </c>
      <c r="AW190">
        <f t="shared" si="283"/>
        <v>12.451683168316839</v>
      </c>
      <c r="AY190">
        <f t="shared" si="260"/>
        <v>5</v>
      </c>
      <c r="AZ190">
        <f t="shared" si="261"/>
        <v>1</v>
      </c>
      <c r="BA190">
        <f t="shared" si="262"/>
        <v>10</v>
      </c>
      <c r="BB190">
        <f t="shared" si="263"/>
        <v>9</v>
      </c>
      <c r="BC190">
        <f t="shared" si="264"/>
        <v>14</v>
      </c>
      <c r="BD190">
        <f t="shared" si="265"/>
        <v>6</v>
      </c>
      <c r="BE190">
        <f t="shared" si="266"/>
        <v>4</v>
      </c>
      <c r="BF190">
        <f t="shared" si="267"/>
        <v>3</v>
      </c>
      <c r="BG190">
        <f t="shared" si="268"/>
        <v>13</v>
      </c>
      <c r="BH190">
        <f t="shared" si="269"/>
        <v>12</v>
      </c>
      <c r="BI190">
        <f t="shared" si="270"/>
        <v>11</v>
      </c>
      <c r="BJ190">
        <f t="shared" si="271"/>
        <v>15</v>
      </c>
      <c r="BK190">
        <f t="shared" si="272"/>
        <v>2</v>
      </c>
      <c r="BL190">
        <f t="shared" si="273"/>
        <v>7</v>
      </c>
      <c r="BM190">
        <f t="shared" si="274"/>
        <v>8</v>
      </c>
      <c r="BO190" t="str">
        <f t="shared" si="215"/>
        <v/>
      </c>
      <c r="BP190" t="str">
        <f t="shared" si="216"/>
        <v/>
      </c>
      <c r="BQ190">
        <f t="shared" si="217"/>
        <v>5200.5</v>
      </c>
      <c r="BR190">
        <f t="shared" si="218"/>
        <v>5199.92</v>
      </c>
      <c r="BS190" t="str">
        <f t="shared" si="219"/>
        <v/>
      </c>
      <c r="BT190" t="str">
        <f t="shared" si="220"/>
        <v/>
      </c>
      <c r="BU190" t="str">
        <f t="shared" si="221"/>
        <v/>
      </c>
      <c r="BV190" t="str">
        <f t="shared" si="222"/>
        <v/>
      </c>
      <c r="BW190" t="str">
        <f t="shared" si="223"/>
        <v/>
      </c>
      <c r="BX190" t="str">
        <f t="shared" si="224"/>
        <v/>
      </c>
      <c r="BY190" t="str">
        <f t="shared" si="225"/>
        <v/>
      </c>
      <c r="BZ190" t="str">
        <f t="shared" si="226"/>
        <v/>
      </c>
      <c r="CA190" t="str">
        <f t="shared" si="227"/>
        <v/>
      </c>
      <c r="CB190" t="str">
        <f t="shared" si="228"/>
        <v/>
      </c>
      <c r="CC190" t="str">
        <f t="shared" si="229"/>
        <v/>
      </c>
      <c r="CD190" t="str">
        <f t="shared" si="230"/>
        <v/>
      </c>
      <c r="CE190" t="str">
        <f t="shared" si="231"/>
        <v/>
      </c>
      <c r="CF190" t="str">
        <f t="shared" si="232"/>
        <v/>
      </c>
      <c r="CG190" t="str">
        <f t="shared" si="233"/>
        <v/>
      </c>
      <c r="CH190" t="str">
        <f t="shared" si="234"/>
        <v/>
      </c>
      <c r="CI190" t="str">
        <f t="shared" si="235"/>
        <v/>
      </c>
      <c r="CJ190" t="str">
        <f t="shared" si="236"/>
        <v/>
      </c>
      <c r="CK190" t="str">
        <f t="shared" si="237"/>
        <v/>
      </c>
      <c r="CL190" t="str">
        <f t="shared" si="238"/>
        <v/>
      </c>
      <c r="CM190">
        <f t="shared" si="239"/>
        <v>5183.8500000000004</v>
      </c>
      <c r="CN190">
        <f t="shared" si="240"/>
        <v>5181.87</v>
      </c>
      <c r="CO190" t="str">
        <f t="shared" si="241"/>
        <v/>
      </c>
      <c r="CP190" t="str">
        <f t="shared" si="242"/>
        <v/>
      </c>
      <c r="CQ190" t="str">
        <f t="shared" si="243"/>
        <v/>
      </c>
      <c r="CR190" t="str">
        <f t="shared" si="244"/>
        <v/>
      </c>
      <c r="CT190">
        <f t="shared" si="275"/>
        <v>5200.5</v>
      </c>
      <c r="CU190">
        <f t="shared" si="276"/>
        <v>5199.92</v>
      </c>
      <c r="CV190">
        <f t="shared" si="277"/>
        <v>5183.8500000000004</v>
      </c>
      <c r="CW190">
        <f t="shared" si="278"/>
        <v>5181.87</v>
      </c>
      <c r="CY190">
        <f t="shared" si="245"/>
        <v>5.6249999999996208E-3</v>
      </c>
      <c r="CZ190">
        <f t="shared" si="246"/>
        <v>-1.7604166666662497E-2</v>
      </c>
      <c r="DA190">
        <f t="shared" si="247"/>
        <v>7.5625000000002274E-2</v>
      </c>
      <c r="DB190">
        <f t="shared" si="248"/>
        <v>2.2187500000001137E-2</v>
      </c>
      <c r="DD190">
        <f t="shared" si="190"/>
        <v>0.32228536068633229</v>
      </c>
      <c r="DE190">
        <f t="shared" si="191"/>
        <v>-1.0085402759956923</v>
      </c>
      <c r="DF190">
        <f t="shared" si="192"/>
        <v>4.3247612228804009</v>
      </c>
      <c r="DG190">
        <f t="shared" si="193"/>
        <v>1.2710415636883856</v>
      </c>
      <c r="DI190">
        <f t="shared" si="249"/>
        <v>1.9630469020456816</v>
      </c>
      <c r="DK190">
        <f t="shared" si="279"/>
        <v>1.9630469020456816</v>
      </c>
      <c r="DL190">
        <f t="shared" si="280"/>
        <v>-1.9630469020456816</v>
      </c>
      <c r="DN190" s="4" t="str">
        <f t="shared" si="250"/>
        <v/>
      </c>
      <c r="DO190" s="4" t="str">
        <f t="shared" si="251"/>
        <v/>
      </c>
      <c r="DP190" s="4" t="str">
        <f t="shared" si="252"/>
        <v>Invalid Slope</v>
      </c>
      <c r="DQ190" s="4" t="str">
        <f t="shared" si="253"/>
        <v/>
      </c>
      <c r="DS190" s="4">
        <f t="shared" si="254"/>
        <v>5200.5</v>
      </c>
      <c r="DT190" s="4">
        <f t="shared" si="255"/>
        <v>5199.92</v>
      </c>
      <c r="DU190" s="4" t="str">
        <f t="shared" si="256"/>
        <v/>
      </c>
      <c r="DV190" s="4">
        <f t="shared" si="257"/>
        <v>5181.87</v>
      </c>
      <c r="DX190">
        <f t="shared" si="119"/>
        <v>5200.5</v>
      </c>
      <c r="DY190">
        <f t="shared" si="120"/>
        <v>5181.87</v>
      </c>
      <c r="EA190" t="str">
        <f t="shared" si="258"/>
        <v>horiz_peak_line_1</v>
      </c>
      <c r="EB190" t="str">
        <f t="shared" si="259"/>
        <v>horiz_bottom_line_2</v>
      </c>
      <c r="ED190" t="str">
        <f t="shared" si="281"/>
        <v>peak_line_1</v>
      </c>
      <c r="EE190" t="str">
        <f t="shared" si="282"/>
        <v>bottom_line_2</v>
      </c>
    </row>
    <row r="191" spans="1:135" x14ac:dyDescent="0.55000000000000004">
      <c r="A191" s="24">
        <f>IF('Data Validation'!$K$2&lt;&gt;TRUE,"",'Data Validation'!A493)</f>
        <v>1772179500</v>
      </c>
      <c r="B191" s="24" t="str">
        <f>IF('Data Validation'!$K$2&lt;&gt;TRUE,"",'Data Validation'!C493)</f>
        <v>XAUUSD</v>
      </c>
      <c r="C191" s="24" t="str">
        <f>IF('Data Validation'!$K$2&lt;&gt;TRUE,"",'Data Validation'!E493)</f>
        <v>M5</v>
      </c>
      <c r="D191" s="24">
        <f>IF('Data Validation'!$K$2&lt;&gt;TRUE,"",'Data Validation'!G493)</f>
        <v>5180.62</v>
      </c>
      <c r="E191">
        <f>IF($C191&lt;&gt;"M5","",Trendlines!E493)</f>
        <v>5200.51</v>
      </c>
      <c r="F191">
        <f>IF($C191&lt;&gt;"M5","",Trendlines!F493)</f>
        <v>5189.12</v>
      </c>
      <c r="G191">
        <f>IF($C191&lt;&gt;"M5","",Trendlines!G493)</f>
        <v>5199.8999999999996</v>
      </c>
      <c r="H191">
        <f>IF($C191&lt;&gt;"M5","",Trendlines!H493)</f>
        <v>5183.92</v>
      </c>
      <c r="I191">
        <f>IF($C191&lt;&gt;"M5","",Trendlines!I493)</f>
        <v>5181.8900000000003</v>
      </c>
      <c r="J191">
        <f>IF($C191&lt;&gt;"M5","",Trendlines!J493)</f>
        <v>5170.1499999999996</v>
      </c>
      <c r="K191">
        <v>96</v>
      </c>
      <c r="L191" s="25">
        <f t="shared" si="194"/>
        <v>5.6249999999996208E-3</v>
      </c>
      <c r="M191" s="25">
        <f t="shared" si="195"/>
        <v>-2.5937499999997726E-2</v>
      </c>
      <c r="N191" s="25">
        <f t="shared" si="196"/>
        <v>-1.7604166666671972E-2</v>
      </c>
      <c r="O191" s="25">
        <f t="shared" si="197"/>
        <v>7.5625000000002274E-2</v>
      </c>
      <c r="P191" s="25">
        <f t="shared" si="198"/>
        <v>2.2083333333332195E-2</v>
      </c>
      <c r="Q191" s="25">
        <f t="shared" si="199"/>
        <v>3.8645833333333712E-2</v>
      </c>
      <c r="S191">
        <f t="shared" si="200"/>
        <v>11.390000000000327</v>
      </c>
      <c r="T191">
        <f t="shared" si="201"/>
        <v>0.61000000000058208</v>
      </c>
      <c r="U191">
        <f t="shared" si="202"/>
        <v>16.590000000000146</v>
      </c>
      <c r="V191">
        <f t="shared" si="203"/>
        <v>18.619999999999891</v>
      </c>
      <c r="W191">
        <f t="shared" si="204"/>
        <v>30.360000000000582</v>
      </c>
      <c r="X191">
        <f t="shared" si="205"/>
        <v>10.779999999999745</v>
      </c>
      <c r="Y191">
        <f t="shared" si="206"/>
        <v>5.1999999999998181</v>
      </c>
      <c r="Z191">
        <f t="shared" si="207"/>
        <v>7.2299999999995634</v>
      </c>
      <c r="AA191">
        <f t="shared" si="208"/>
        <v>18.970000000000255</v>
      </c>
      <c r="AB191">
        <f t="shared" si="209"/>
        <v>15.979999999999563</v>
      </c>
      <c r="AC191">
        <f t="shared" si="210"/>
        <v>18.009999999999309</v>
      </c>
      <c r="AD191">
        <f t="shared" si="211"/>
        <v>29.75</v>
      </c>
      <c r="AE191">
        <f t="shared" si="212"/>
        <v>2.0299999999997453</v>
      </c>
      <c r="AF191">
        <f t="shared" si="213"/>
        <v>13.770000000000437</v>
      </c>
      <c r="AG191">
        <f t="shared" si="214"/>
        <v>11.740000000000691</v>
      </c>
      <c r="AI191">
        <f t="shared" si="188"/>
        <v>10.032970297029694</v>
      </c>
      <c r="AJ191">
        <f t="shared" si="188"/>
        <v>0.65049504950493064</v>
      </c>
      <c r="AK191">
        <f t="shared" si="188"/>
        <v>19.593366336633647</v>
      </c>
      <c r="AL191">
        <f t="shared" si="188"/>
        <v>19.325940594059396</v>
      </c>
      <c r="AM191">
        <f t="shared" si="188"/>
        <v>31.777623762376237</v>
      </c>
      <c r="AN191">
        <f t="shared" si="188"/>
        <v>10.426237623762368</v>
      </c>
      <c r="AO191">
        <f t="shared" si="283"/>
        <v>9.5603960396039547</v>
      </c>
      <c r="AP191">
        <f t="shared" si="283"/>
        <v>9.2929702970297043</v>
      </c>
      <c r="AQ191">
        <f t="shared" si="283"/>
        <v>21.744653465346545</v>
      </c>
      <c r="AR191">
        <f t="shared" si="283"/>
        <v>19.986633663366323</v>
      </c>
      <c r="AS191">
        <f t="shared" si="283"/>
        <v>19.719207920792073</v>
      </c>
      <c r="AT191">
        <f t="shared" si="283"/>
        <v>32.170891089108913</v>
      </c>
      <c r="AU191">
        <f t="shared" si="283"/>
        <v>1.3636633663366384</v>
      </c>
      <c r="AV191">
        <f t="shared" si="283"/>
        <v>12.184257425742588</v>
      </c>
      <c r="AW191">
        <f t="shared" si="283"/>
        <v>12.451683168316839</v>
      </c>
      <c r="AY191">
        <f t="shared" si="260"/>
        <v>5</v>
      </c>
      <c r="AZ191">
        <f t="shared" si="261"/>
        <v>1</v>
      </c>
      <c r="BA191">
        <f t="shared" si="262"/>
        <v>10</v>
      </c>
      <c r="BB191">
        <f t="shared" si="263"/>
        <v>9</v>
      </c>
      <c r="BC191">
        <f t="shared" si="264"/>
        <v>14</v>
      </c>
      <c r="BD191">
        <f t="shared" si="265"/>
        <v>6</v>
      </c>
      <c r="BE191">
        <f t="shared" si="266"/>
        <v>4</v>
      </c>
      <c r="BF191">
        <f t="shared" si="267"/>
        <v>3</v>
      </c>
      <c r="BG191">
        <f t="shared" si="268"/>
        <v>13</v>
      </c>
      <c r="BH191">
        <f t="shared" si="269"/>
        <v>12</v>
      </c>
      <c r="BI191">
        <f t="shared" si="270"/>
        <v>11</v>
      </c>
      <c r="BJ191">
        <f t="shared" si="271"/>
        <v>15</v>
      </c>
      <c r="BK191">
        <f t="shared" si="272"/>
        <v>2</v>
      </c>
      <c r="BL191">
        <f t="shared" si="273"/>
        <v>7</v>
      </c>
      <c r="BM191">
        <f t="shared" si="274"/>
        <v>8</v>
      </c>
      <c r="BO191" t="str">
        <f t="shared" si="215"/>
        <v/>
      </c>
      <c r="BP191" t="str">
        <f t="shared" si="216"/>
        <v/>
      </c>
      <c r="BQ191">
        <f t="shared" si="217"/>
        <v>5200.51</v>
      </c>
      <c r="BR191">
        <f t="shared" si="218"/>
        <v>5199.8999999999996</v>
      </c>
      <c r="BS191" t="str">
        <f t="shared" si="219"/>
        <v/>
      </c>
      <c r="BT191" t="str">
        <f t="shared" si="220"/>
        <v/>
      </c>
      <c r="BU191" t="str">
        <f t="shared" si="221"/>
        <v/>
      </c>
      <c r="BV191" t="str">
        <f t="shared" si="222"/>
        <v/>
      </c>
      <c r="BW191" t="str">
        <f t="shared" si="223"/>
        <v/>
      </c>
      <c r="BX191" t="str">
        <f t="shared" si="224"/>
        <v/>
      </c>
      <c r="BY191" t="str">
        <f t="shared" si="225"/>
        <v/>
      </c>
      <c r="BZ191" t="str">
        <f t="shared" si="226"/>
        <v/>
      </c>
      <c r="CA191" t="str">
        <f t="shared" si="227"/>
        <v/>
      </c>
      <c r="CB191" t="str">
        <f t="shared" si="228"/>
        <v/>
      </c>
      <c r="CC191" t="str">
        <f t="shared" si="229"/>
        <v/>
      </c>
      <c r="CD191" t="str">
        <f t="shared" si="230"/>
        <v/>
      </c>
      <c r="CE191" t="str">
        <f t="shared" si="231"/>
        <v/>
      </c>
      <c r="CF191" t="str">
        <f t="shared" si="232"/>
        <v/>
      </c>
      <c r="CG191" t="str">
        <f t="shared" si="233"/>
        <v/>
      </c>
      <c r="CH191" t="str">
        <f t="shared" si="234"/>
        <v/>
      </c>
      <c r="CI191" t="str">
        <f t="shared" si="235"/>
        <v/>
      </c>
      <c r="CJ191" t="str">
        <f t="shared" si="236"/>
        <v/>
      </c>
      <c r="CK191" t="str">
        <f t="shared" si="237"/>
        <v/>
      </c>
      <c r="CL191" t="str">
        <f t="shared" si="238"/>
        <v/>
      </c>
      <c r="CM191">
        <f t="shared" si="239"/>
        <v>5183.92</v>
      </c>
      <c r="CN191">
        <f t="shared" si="240"/>
        <v>5181.8900000000003</v>
      </c>
      <c r="CO191" t="str">
        <f t="shared" si="241"/>
        <v/>
      </c>
      <c r="CP191" t="str">
        <f t="shared" si="242"/>
        <v/>
      </c>
      <c r="CQ191" t="str">
        <f t="shared" si="243"/>
        <v/>
      </c>
      <c r="CR191" t="str">
        <f t="shared" si="244"/>
        <v/>
      </c>
      <c r="CT191">
        <f t="shared" si="275"/>
        <v>5200.51</v>
      </c>
      <c r="CU191">
        <f t="shared" si="276"/>
        <v>5199.8999999999996</v>
      </c>
      <c r="CV191">
        <f t="shared" si="277"/>
        <v>5183.92</v>
      </c>
      <c r="CW191">
        <f t="shared" si="278"/>
        <v>5181.8900000000003</v>
      </c>
      <c r="CY191">
        <f t="shared" si="245"/>
        <v>5.6249999999996208E-3</v>
      </c>
      <c r="CZ191">
        <f t="shared" si="246"/>
        <v>-1.7604166666671972E-2</v>
      </c>
      <c r="DA191">
        <f t="shared" si="247"/>
        <v>7.5625000000002274E-2</v>
      </c>
      <c r="DB191">
        <f t="shared" si="248"/>
        <v>2.2083333333332195E-2</v>
      </c>
      <c r="DD191">
        <f t="shared" si="190"/>
        <v>0.32228536068633229</v>
      </c>
      <c r="DE191">
        <f t="shared" si="191"/>
        <v>-1.0085402759962352</v>
      </c>
      <c r="DF191">
        <f t="shared" si="192"/>
        <v>4.3247612228804009</v>
      </c>
      <c r="DG191">
        <f t="shared" si="193"/>
        <v>1.2650761762283818</v>
      </c>
      <c r="DI191">
        <f t="shared" si="249"/>
        <v>1.9630154364367012</v>
      </c>
      <c r="DK191">
        <f t="shared" si="279"/>
        <v>1.9630154364367012</v>
      </c>
      <c r="DL191">
        <f t="shared" si="280"/>
        <v>-1.9630154364367012</v>
      </c>
      <c r="DN191" s="4" t="str">
        <f t="shared" si="250"/>
        <v/>
      </c>
      <c r="DO191" s="4" t="str">
        <f t="shared" si="251"/>
        <v/>
      </c>
      <c r="DP191" s="4" t="str">
        <f t="shared" si="252"/>
        <v>Invalid Slope</v>
      </c>
      <c r="DQ191" s="4" t="str">
        <f t="shared" si="253"/>
        <v/>
      </c>
      <c r="DS191" s="4">
        <f t="shared" si="254"/>
        <v>5200.51</v>
      </c>
      <c r="DT191" s="4">
        <f t="shared" si="255"/>
        <v>5199.8999999999996</v>
      </c>
      <c r="DU191" s="4" t="str">
        <f t="shared" si="256"/>
        <v/>
      </c>
      <c r="DV191" s="4">
        <f t="shared" si="257"/>
        <v>5181.8900000000003</v>
      </c>
      <c r="DX191">
        <f t="shared" si="119"/>
        <v>5200.51</v>
      </c>
      <c r="DY191">
        <f t="shared" si="120"/>
        <v>5181.8900000000003</v>
      </c>
      <c r="EA191" t="str">
        <f t="shared" si="258"/>
        <v>horiz_peak_line_1</v>
      </c>
      <c r="EB191" t="str">
        <f t="shared" si="259"/>
        <v>horiz_bottom_line_2</v>
      </c>
      <c r="ED191" t="str">
        <f t="shared" si="281"/>
        <v>peak_line_1</v>
      </c>
      <c r="EE191" t="str">
        <f t="shared" si="282"/>
        <v>bottom_line_2</v>
      </c>
    </row>
    <row r="192" spans="1:135" x14ac:dyDescent="0.55000000000000004">
      <c r="A192" s="24">
        <f>IF('Data Validation'!$K$2&lt;&gt;TRUE,"",'Data Validation'!A494)</f>
        <v>1772179800</v>
      </c>
      <c r="B192" s="24" t="str">
        <f>IF('Data Validation'!$K$2&lt;&gt;TRUE,"",'Data Validation'!C494)</f>
        <v>XAUUSD</v>
      </c>
      <c r="C192" s="24" t="str">
        <f>IF('Data Validation'!$K$2&lt;&gt;TRUE,"",'Data Validation'!E494)</f>
        <v>M5</v>
      </c>
      <c r="D192" s="24">
        <f>IF('Data Validation'!$K$2&lt;&gt;TRUE,"",'Data Validation'!G494)</f>
        <v>5178.43</v>
      </c>
      <c r="E192">
        <f>IF($C192&lt;&gt;"M5","",Trendlines!E494)</f>
        <v>5200.51</v>
      </c>
      <c r="F192">
        <f>IF($C192&lt;&gt;"M5","",Trendlines!F494)</f>
        <v>5189.09</v>
      </c>
      <c r="G192">
        <f>IF($C192&lt;&gt;"M5","",Trendlines!G494)</f>
        <v>5199.8900000000003</v>
      </c>
      <c r="H192">
        <f>IF($C192&lt;&gt;"M5","",Trendlines!H494)</f>
        <v>5184</v>
      </c>
      <c r="I192">
        <f>IF($C192&lt;&gt;"M5","",Trendlines!I494)</f>
        <v>5181.91</v>
      </c>
      <c r="J192">
        <f>IF($C192&lt;&gt;"M5","",Trendlines!J494)</f>
        <v>5170.1899999999996</v>
      </c>
      <c r="K192">
        <v>96</v>
      </c>
      <c r="L192" s="25">
        <f t="shared" si="194"/>
        <v>5.6249999999996208E-3</v>
      </c>
      <c r="M192" s="25">
        <f t="shared" si="195"/>
        <v>-2.5937499999997726E-2</v>
      </c>
      <c r="N192" s="25">
        <f t="shared" si="196"/>
        <v>-1.7499999999993559E-2</v>
      </c>
      <c r="O192" s="25">
        <f t="shared" si="197"/>
        <v>7.5625000000002274E-2</v>
      </c>
      <c r="P192" s="25">
        <f t="shared" si="198"/>
        <v>2.2083333333332195E-2</v>
      </c>
      <c r="Q192" s="25">
        <f t="shared" si="199"/>
        <v>3.8749999999993179E-2</v>
      </c>
      <c r="S192">
        <f t="shared" si="200"/>
        <v>11.420000000000073</v>
      </c>
      <c r="T192">
        <f t="shared" si="201"/>
        <v>0.61999999999989086</v>
      </c>
      <c r="U192">
        <f t="shared" si="202"/>
        <v>16.510000000000218</v>
      </c>
      <c r="V192">
        <f t="shared" si="203"/>
        <v>18.600000000000364</v>
      </c>
      <c r="W192">
        <f t="shared" si="204"/>
        <v>30.320000000000618</v>
      </c>
      <c r="X192">
        <f t="shared" si="205"/>
        <v>10.800000000000182</v>
      </c>
      <c r="Y192">
        <f t="shared" si="206"/>
        <v>5.0900000000001455</v>
      </c>
      <c r="Z192">
        <f t="shared" si="207"/>
        <v>7.180000000000291</v>
      </c>
      <c r="AA192">
        <f t="shared" si="208"/>
        <v>18.900000000000546</v>
      </c>
      <c r="AB192">
        <f t="shared" si="209"/>
        <v>15.890000000000327</v>
      </c>
      <c r="AC192">
        <f t="shared" si="210"/>
        <v>17.980000000000473</v>
      </c>
      <c r="AD192">
        <f t="shared" si="211"/>
        <v>29.700000000000728</v>
      </c>
      <c r="AE192">
        <f t="shared" si="212"/>
        <v>2.0900000000001455</v>
      </c>
      <c r="AF192">
        <f t="shared" si="213"/>
        <v>13.8100000000004</v>
      </c>
      <c r="AG192">
        <f t="shared" si="214"/>
        <v>11.720000000000255</v>
      </c>
      <c r="AI192">
        <f t="shared" si="188"/>
        <v>10.032970297029694</v>
      </c>
      <c r="AJ192">
        <f t="shared" si="188"/>
        <v>0.65049504950493064</v>
      </c>
      <c r="AK192">
        <f t="shared" si="188"/>
        <v>19.593366336633647</v>
      </c>
      <c r="AL192">
        <f t="shared" si="188"/>
        <v>19.325940594059396</v>
      </c>
      <c r="AM192">
        <f t="shared" si="188"/>
        <v>31.777623762376237</v>
      </c>
      <c r="AN192">
        <f t="shared" si="188"/>
        <v>10.426237623762368</v>
      </c>
      <c r="AO192">
        <f t="shared" si="283"/>
        <v>9.5603960396039547</v>
      </c>
      <c r="AP192">
        <f t="shared" si="283"/>
        <v>9.2929702970297043</v>
      </c>
      <c r="AQ192">
        <f t="shared" si="283"/>
        <v>21.744653465346545</v>
      </c>
      <c r="AR192">
        <f t="shared" si="283"/>
        <v>19.986633663366323</v>
      </c>
      <c r="AS192">
        <f t="shared" si="283"/>
        <v>19.719207920792073</v>
      </c>
      <c r="AT192">
        <f t="shared" si="283"/>
        <v>32.170891089108913</v>
      </c>
      <c r="AU192">
        <f t="shared" si="283"/>
        <v>1.3636633663366384</v>
      </c>
      <c r="AV192">
        <f t="shared" si="283"/>
        <v>12.184257425742588</v>
      </c>
      <c r="AW192">
        <f t="shared" si="283"/>
        <v>12.451683168316839</v>
      </c>
      <c r="AY192">
        <f t="shared" si="260"/>
        <v>5</v>
      </c>
      <c r="AZ192">
        <f t="shared" si="261"/>
        <v>1</v>
      </c>
      <c r="BA192">
        <f t="shared" si="262"/>
        <v>10</v>
      </c>
      <c r="BB192">
        <f t="shared" si="263"/>
        <v>9</v>
      </c>
      <c r="BC192">
        <f t="shared" si="264"/>
        <v>14</v>
      </c>
      <c r="BD192">
        <f t="shared" si="265"/>
        <v>6</v>
      </c>
      <c r="BE192">
        <f t="shared" si="266"/>
        <v>4</v>
      </c>
      <c r="BF192">
        <f t="shared" si="267"/>
        <v>3</v>
      </c>
      <c r="BG192">
        <f t="shared" si="268"/>
        <v>13</v>
      </c>
      <c r="BH192">
        <f t="shared" si="269"/>
        <v>12</v>
      </c>
      <c r="BI192">
        <f t="shared" si="270"/>
        <v>11</v>
      </c>
      <c r="BJ192">
        <f t="shared" si="271"/>
        <v>15</v>
      </c>
      <c r="BK192">
        <f t="shared" si="272"/>
        <v>2</v>
      </c>
      <c r="BL192">
        <f t="shared" si="273"/>
        <v>7</v>
      </c>
      <c r="BM192">
        <f t="shared" si="274"/>
        <v>8</v>
      </c>
      <c r="BO192" t="str">
        <f t="shared" si="215"/>
        <v/>
      </c>
      <c r="BP192" t="str">
        <f t="shared" si="216"/>
        <v/>
      </c>
      <c r="BQ192">
        <f t="shared" si="217"/>
        <v>5200.51</v>
      </c>
      <c r="BR192">
        <f t="shared" si="218"/>
        <v>5199.8900000000003</v>
      </c>
      <c r="BS192" t="str">
        <f t="shared" si="219"/>
        <v/>
      </c>
      <c r="BT192" t="str">
        <f t="shared" si="220"/>
        <v/>
      </c>
      <c r="BU192" t="str">
        <f t="shared" si="221"/>
        <v/>
      </c>
      <c r="BV192" t="str">
        <f t="shared" si="222"/>
        <v/>
      </c>
      <c r="BW192" t="str">
        <f t="shared" si="223"/>
        <v/>
      </c>
      <c r="BX192" t="str">
        <f t="shared" si="224"/>
        <v/>
      </c>
      <c r="BY192" t="str">
        <f t="shared" si="225"/>
        <v/>
      </c>
      <c r="BZ192" t="str">
        <f t="shared" si="226"/>
        <v/>
      </c>
      <c r="CA192" t="str">
        <f t="shared" si="227"/>
        <v/>
      </c>
      <c r="CB192" t="str">
        <f t="shared" si="228"/>
        <v/>
      </c>
      <c r="CC192" t="str">
        <f t="shared" si="229"/>
        <v/>
      </c>
      <c r="CD192" t="str">
        <f t="shared" si="230"/>
        <v/>
      </c>
      <c r="CE192" t="str">
        <f t="shared" si="231"/>
        <v/>
      </c>
      <c r="CF192" t="str">
        <f t="shared" si="232"/>
        <v/>
      </c>
      <c r="CG192" t="str">
        <f t="shared" si="233"/>
        <v/>
      </c>
      <c r="CH192" t="str">
        <f t="shared" si="234"/>
        <v/>
      </c>
      <c r="CI192" t="str">
        <f t="shared" si="235"/>
        <v/>
      </c>
      <c r="CJ192" t="str">
        <f t="shared" si="236"/>
        <v/>
      </c>
      <c r="CK192" t="str">
        <f t="shared" si="237"/>
        <v/>
      </c>
      <c r="CL192" t="str">
        <f t="shared" si="238"/>
        <v/>
      </c>
      <c r="CM192">
        <f t="shared" si="239"/>
        <v>5184</v>
      </c>
      <c r="CN192">
        <f t="shared" si="240"/>
        <v>5181.91</v>
      </c>
      <c r="CO192" t="str">
        <f t="shared" si="241"/>
        <v/>
      </c>
      <c r="CP192" t="str">
        <f t="shared" si="242"/>
        <v/>
      </c>
      <c r="CQ192" t="str">
        <f t="shared" si="243"/>
        <v/>
      </c>
      <c r="CR192" t="str">
        <f t="shared" si="244"/>
        <v/>
      </c>
      <c r="CT192">
        <f t="shared" si="275"/>
        <v>5200.51</v>
      </c>
      <c r="CU192">
        <f t="shared" si="276"/>
        <v>5199.8900000000003</v>
      </c>
      <c r="CV192">
        <f t="shared" si="277"/>
        <v>5184</v>
      </c>
      <c r="CW192">
        <f t="shared" si="278"/>
        <v>5181.91</v>
      </c>
      <c r="CY192">
        <f t="shared" si="245"/>
        <v>5.6249999999996208E-3</v>
      </c>
      <c r="CZ192">
        <f t="shared" si="246"/>
        <v>-1.7499999999993559E-2</v>
      </c>
      <c r="DA192">
        <f t="shared" si="247"/>
        <v>7.5625000000002274E-2</v>
      </c>
      <c r="DB192">
        <f t="shared" si="248"/>
        <v>2.2083333333332195E-2</v>
      </c>
      <c r="DD192">
        <f t="shared" si="190"/>
        <v>0.32228536068633229</v>
      </c>
      <c r="DE192">
        <f t="shared" si="191"/>
        <v>-1.0025738037596934</v>
      </c>
      <c r="DF192">
        <f t="shared" si="192"/>
        <v>4.3247612228804009</v>
      </c>
      <c r="DG192">
        <f t="shared" si="193"/>
        <v>1.2650761762283818</v>
      </c>
      <c r="DI192">
        <f t="shared" si="249"/>
        <v>1.9613185433759466</v>
      </c>
      <c r="DK192">
        <f t="shared" si="279"/>
        <v>1.9613185433759466</v>
      </c>
      <c r="DL192">
        <f t="shared" si="280"/>
        <v>-1.9613185433759466</v>
      </c>
      <c r="DN192" s="4" t="str">
        <f t="shared" si="250"/>
        <v/>
      </c>
      <c r="DO192" s="4" t="str">
        <f t="shared" si="251"/>
        <v/>
      </c>
      <c r="DP192" s="4" t="str">
        <f t="shared" si="252"/>
        <v>Invalid Slope</v>
      </c>
      <c r="DQ192" s="4" t="str">
        <f t="shared" si="253"/>
        <v/>
      </c>
      <c r="DS192" s="4">
        <f t="shared" si="254"/>
        <v>5200.51</v>
      </c>
      <c r="DT192" s="4">
        <f t="shared" si="255"/>
        <v>5199.8900000000003</v>
      </c>
      <c r="DU192" s="4" t="str">
        <f t="shared" si="256"/>
        <v/>
      </c>
      <c r="DV192" s="4">
        <f t="shared" si="257"/>
        <v>5181.91</v>
      </c>
      <c r="DX192">
        <f t="shared" ref="DX192:DX198" si="284">MAX(DS192:DV192)</f>
        <v>5200.51</v>
      </c>
      <c r="DY192">
        <f t="shared" ref="DY192:DY198" si="285">MIN(DS192:DV192)</f>
        <v>5181.91</v>
      </c>
      <c r="EA192" t="str">
        <f t="shared" si="258"/>
        <v>horiz_peak_line_1</v>
      </c>
      <c r="EB192" t="str">
        <f t="shared" si="259"/>
        <v>horiz_bottom_line_2</v>
      </c>
      <c r="ED192" t="str">
        <f t="shared" si="281"/>
        <v>peak_line_1</v>
      </c>
      <c r="EE192" t="str">
        <f t="shared" si="282"/>
        <v>bottom_line_2</v>
      </c>
    </row>
    <row r="193" spans="1:135" x14ac:dyDescent="0.55000000000000004">
      <c r="A193" s="24">
        <f>IF('Data Validation'!$K$2&lt;&gt;TRUE,"",'Data Validation'!A495)</f>
        <v>1772180100</v>
      </c>
      <c r="B193" s="24" t="str">
        <f>IF('Data Validation'!$K$2&lt;&gt;TRUE,"",'Data Validation'!C495)</f>
        <v>XAUUSD</v>
      </c>
      <c r="C193" s="24" t="str">
        <f>IF('Data Validation'!$K$2&lt;&gt;TRUE,"",'Data Validation'!E495)</f>
        <v>M5</v>
      </c>
      <c r="D193" s="24">
        <f>IF('Data Validation'!$K$2&lt;&gt;TRUE,"",'Data Validation'!G495)</f>
        <v>5178.8999999999996</v>
      </c>
      <c r="E193">
        <f>IF($C193&lt;&gt;"M5","",Trendlines!E495)</f>
        <v>5200.5200000000004</v>
      </c>
      <c r="F193">
        <f>IF($C193&lt;&gt;"M5","",Trendlines!F495)</f>
        <v>5189.0600000000004</v>
      </c>
      <c r="G193">
        <f>IF($C193&lt;&gt;"M5","",Trendlines!G495)</f>
        <v>5199.87</v>
      </c>
      <c r="H193">
        <f>IF($C193&lt;&gt;"M5","",Trendlines!H495)</f>
        <v>5184.08</v>
      </c>
      <c r="I193">
        <f>IF($C193&lt;&gt;"M5","",Trendlines!I495)</f>
        <v>5181.9399999999996</v>
      </c>
      <c r="J193">
        <f>IF($C193&lt;&gt;"M5","",Trendlines!J495)</f>
        <v>5170.2299999999996</v>
      </c>
      <c r="K193">
        <v>96</v>
      </c>
      <c r="L193" s="25">
        <f t="shared" si="194"/>
        <v>5.6250000000090949E-3</v>
      </c>
      <c r="M193" s="25">
        <f t="shared" si="195"/>
        <v>-2.6041666666666668E-2</v>
      </c>
      <c r="N193" s="25">
        <f t="shared" si="196"/>
        <v>-1.750000000000303E-2</v>
      </c>
      <c r="O193" s="25">
        <f t="shared" si="197"/>
        <v>7.572916666666174E-2</v>
      </c>
      <c r="P193" s="25">
        <f t="shared" si="198"/>
        <v>2.2187499999991662E-2</v>
      </c>
      <c r="Q193" s="25">
        <f t="shared" si="199"/>
        <v>3.8749999999993179E-2</v>
      </c>
      <c r="S193">
        <f t="shared" si="200"/>
        <v>11.460000000000036</v>
      </c>
      <c r="T193">
        <f t="shared" si="201"/>
        <v>0.6500000000005457</v>
      </c>
      <c r="U193">
        <f t="shared" si="202"/>
        <v>16.440000000000509</v>
      </c>
      <c r="V193">
        <f t="shared" si="203"/>
        <v>18.580000000000837</v>
      </c>
      <c r="W193">
        <f t="shared" si="204"/>
        <v>30.290000000000873</v>
      </c>
      <c r="X193">
        <f t="shared" si="205"/>
        <v>10.809999999999491</v>
      </c>
      <c r="Y193">
        <f t="shared" si="206"/>
        <v>4.9800000000004729</v>
      </c>
      <c r="Z193">
        <f t="shared" si="207"/>
        <v>7.1200000000008004</v>
      </c>
      <c r="AA193">
        <f t="shared" si="208"/>
        <v>18.830000000000837</v>
      </c>
      <c r="AB193">
        <f t="shared" si="209"/>
        <v>15.789999999999964</v>
      </c>
      <c r="AC193">
        <f t="shared" si="210"/>
        <v>17.930000000000291</v>
      </c>
      <c r="AD193">
        <f t="shared" si="211"/>
        <v>29.640000000000327</v>
      </c>
      <c r="AE193">
        <f t="shared" si="212"/>
        <v>2.1400000000003274</v>
      </c>
      <c r="AF193">
        <f t="shared" si="213"/>
        <v>13.850000000000364</v>
      </c>
      <c r="AG193">
        <f t="shared" si="214"/>
        <v>11.710000000000036</v>
      </c>
      <c r="AI193">
        <f t="shared" si="188"/>
        <v>10.032970297029694</v>
      </c>
      <c r="AJ193">
        <f t="shared" si="188"/>
        <v>0.65049504950493064</v>
      </c>
      <c r="AK193">
        <f t="shared" si="188"/>
        <v>19.593366336633647</v>
      </c>
      <c r="AL193">
        <f t="shared" si="188"/>
        <v>19.325940594059396</v>
      </c>
      <c r="AM193">
        <f t="shared" si="188"/>
        <v>31.777623762376237</v>
      </c>
      <c r="AN193">
        <f t="shared" si="188"/>
        <v>10.426237623762368</v>
      </c>
      <c r="AO193">
        <f t="shared" si="283"/>
        <v>9.5603960396039547</v>
      </c>
      <c r="AP193">
        <f t="shared" si="283"/>
        <v>9.2929702970297043</v>
      </c>
      <c r="AQ193">
        <f t="shared" si="283"/>
        <v>21.744653465346545</v>
      </c>
      <c r="AR193">
        <f t="shared" si="283"/>
        <v>19.986633663366323</v>
      </c>
      <c r="AS193">
        <f t="shared" si="283"/>
        <v>19.719207920792073</v>
      </c>
      <c r="AT193">
        <f t="shared" si="283"/>
        <v>32.170891089108913</v>
      </c>
      <c r="AU193">
        <f t="shared" si="283"/>
        <v>1.3636633663366384</v>
      </c>
      <c r="AV193">
        <f t="shared" si="283"/>
        <v>12.184257425742588</v>
      </c>
      <c r="AW193">
        <f t="shared" si="283"/>
        <v>12.451683168316839</v>
      </c>
      <c r="AY193">
        <f t="shared" si="260"/>
        <v>5</v>
      </c>
      <c r="AZ193">
        <f t="shared" si="261"/>
        <v>1</v>
      </c>
      <c r="BA193">
        <f t="shared" si="262"/>
        <v>10</v>
      </c>
      <c r="BB193">
        <f t="shared" si="263"/>
        <v>9</v>
      </c>
      <c r="BC193">
        <f t="shared" si="264"/>
        <v>14</v>
      </c>
      <c r="BD193">
        <f t="shared" si="265"/>
        <v>6</v>
      </c>
      <c r="BE193">
        <f t="shared" si="266"/>
        <v>4</v>
      </c>
      <c r="BF193">
        <f t="shared" si="267"/>
        <v>3</v>
      </c>
      <c r="BG193">
        <f t="shared" si="268"/>
        <v>13</v>
      </c>
      <c r="BH193">
        <f t="shared" si="269"/>
        <v>12</v>
      </c>
      <c r="BI193">
        <f t="shared" si="270"/>
        <v>11</v>
      </c>
      <c r="BJ193">
        <f t="shared" si="271"/>
        <v>15</v>
      </c>
      <c r="BK193">
        <f t="shared" si="272"/>
        <v>2</v>
      </c>
      <c r="BL193">
        <f t="shared" si="273"/>
        <v>7</v>
      </c>
      <c r="BM193">
        <f t="shared" si="274"/>
        <v>8</v>
      </c>
      <c r="BO193" t="str">
        <f t="shared" si="215"/>
        <v/>
      </c>
      <c r="BP193" t="str">
        <f t="shared" si="216"/>
        <v/>
      </c>
      <c r="BQ193">
        <f t="shared" si="217"/>
        <v>5200.5200000000004</v>
      </c>
      <c r="BR193">
        <f t="shared" si="218"/>
        <v>5199.87</v>
      </c>
      <c r="BS193" t="str">
        <f t="shared" si="219"/>
        <v/>
      </c>
      <c r="BT193" t="str">
        <f t="shared" si="220"/>
        <v/>
      </c>
      <c r="BU193" t="str">
        <f t="shared" si="221"/>
        <v/>
      </c>
      <c r="BV193" t="str">
        <f t="shared" si="222"/>
        <v/>
      </c>
      <c r="BW193" t="str">
        <f t="shared" si="223"/>
        <v/>
      </c>
      <c r="BX193" t="str">
        <f t="shared" si="224"/>
        <v/>
      </c>
      <c r="BY193" t="str">
        <f t="shared" si="225"/>
        <v/>
      </c>
      <c r="BZ193" t="str">
        <f t="shared" si="226"/>
        <v/>
      </c>
      <c r="CA193" t="str">
        <f t="shared" si="227"/>
        <v/>
      </c>
      <c r="CB193" t="str">
        <f t="shared" si="228"/>
        <v/>
      </c>
      <c r="CC193" t="str">
        <f t="shared" si="229"/>
        <v/>
      </c>
      <c r="CD193" t="str">
        <f t="shared" si="230"/>
        <v/>
      </c>
      <c r="CE193" t="str">
        <f t="shared" si="231"/>
        <v/>
      </c>
      <c r="CF193" t="str">
        <f t="shared" si="232"/>
        <v/>
      </c>
      <c r="CG193" t="str">
        <f t="shared" si="233"/>
        <v/>
      </c>
      <c r="CH193" t="str">
        <f t="shared" si="234"/>
        <v/>
      </c>
      <c r="CI193" t="str">
        <f t="shared" si="235"/>
        <v/>
      </c>
      <c r="CJ193" t="str">
        <f t="shared" si="236"/>
        <v/>
      </c>
      <c r="CK193" t="str">
        <f t="shared" si="237"/>
        <v/>
      </c>
      <c r="CL193" t="str">
        <f t="shared" si="238"/>
        <v/>
      </c>
      <c r="CM193">
        <f t="shared" si="239"/>
        <v>5184.08</v>
      </c>
      <c r="CN193">
        <f t="shared" si="240"/>
        <v>5181.9399999999996</v>
      </c>
      <c r="CO193" t="str">
        <f t="shared" si="241"/>
        <v/>
      </c>
      <c r="CP193" t="str">
        <f t="shared" si="242"/>
        <v/>
      </c>
      <c r="CQ193" t="str">
        <f t="shared" si="243"/>
        <v/>
      </c>
      <c r="CR193" t="str">
        <f t="shared" si="244"/>
        <v/>
      </c>
      <c r="CT193">
        <f t="shared" si="275"/>
        <v>5200.5200000000004</v>
      </c>
      <c r="CU193">
        <f t="shared" si="276"/>
        <v>5199.87</v>
      </c>
      <c r="CV193">
        <f t="shared" si="277"/>
        <v>5184.08</v>
      </c>
      <c r="CW193">
        <f t="shared" si="278"/>
        <v>5181.9399999999996</v>
      </c>
      <c r="CY193">
        <f t="shared" si="245"/>
        <v>5.6250000000090949E-3</v>
      </c>
      <c r="CZ193">
        <f t="shared" si="246"/>
        <v>-1.750000000000303E-2</v>
      </c>
      <c r="DA193">
        <f t="shared" si="247"/>
        <v>7.572916666666174E-2</v>
      </c>
      <c r="DB193">
        <f t="shared" si="248"/>
        <v>2.2187499999991662E-2</v>
      </c>
      <c r="DD193">
        <f t="shared" si="190"/>
        <v>0.32228536068687513</v>
      </c>
      <c r="DE193">
        <f t="shared" si="191"/>
        <v>-1.0025738037602361</v>
      </c>
      <c r="DF193">
        <f t="shared" si="192"/>
        <v>4.3306955472408033</v>
      </c>
      <c r="DG193">
        <f t="shared" si="193"/>
        <v>1.2710415636878429</v>
      </c>
      <c r="DI193">
        <f t="shared" si="249"/>
        <v>1.9636909391264359</v>
      </c>
      <c r="DK193">
        <f t="shared" si="279"/>
        <v>1.9636909391264359</v>
      </c>
      <c r="DL193">
        <f t="shared" si="280"/>
        <v>-1.9636909391264359</v>
      </c>
      <c r="DN193" s="4" t="str">
        <f t="shared" si="250"/>
        <v/>
      </c>
      <c r="DO193" s="4" t="str">
        <f t="shared" si="251"/>
        <v/>
      </c>
      <c r="DP193" s="4" t="str">
        <f t="shared" si="252"/>
        <v>Invalid Slope</v>
      </c>
      <c r="DQ193" s="4" t="str">
        <f t="shared" si="253"/>
        <v/>
      </c>
      <c r="DS193" s="4">
        <f t="shared" si="254"/>
        <v>5200.5200000000004</v>
      </c>
      <c r="DT193" s="4">
        <f t="shared" si="255"/>
        <v>5199.87</v>
      </c>
      <c r="DU193" s="4" t="str">
        <f t="shared" si="256"/>
        <v/>
      </c>
      <c r="DV193" s="4">
        <f t="shared" si="257"/>
        <v>5181.9399999999996</v>
      </c>
      <c r="DX193">
        <f t="shared" si="284"/>
        <v>5200.5200000000004</v>
      </c>
      <c r="DY193">
        <f t="shared" si="285"/>
        <v>5181.9399999999996</v>
      </c>
      <c r="EA193" t="str">
        <f t="shared" si="258"/>
        <v>horiz_peak_line_1</v>
      </c>
      <c r="EB193" t="str">
        <f t="shared" si="259"/>
        <v>horiz_bottom_line_2</v>
      </c>
      <c r="ED193" t="str">
        <f t="shared" si="281"/>
        <v>peak_line_1</v>
      </c>
      <c r="EE193" t="str">
        <f t="shared" si="282"/>
        <v>bottom_line_2</v>
      </c>
    </row>
    <row r="194" spans="1:135" x14ac:dyDescent="0.55000000000000004">
      <c r="A194" s="24">
        <f>IF('Data Validation'!$K$2&lt;&gt;TRUE,"",'Data Validation'!A496)</f>
        <v>1772180400</v>
      </c>
      <c r="B194" s="24" t="str">
        <f>IF('Data Validation'!$K$2&lt;&gt;TRUE,"",'Data Validation'!C496)</f>
        <v>XAUUSD</v>
      </c>
      <c r="C194" s="24" t="str">
        <f>IF('Data Validation'!$K$2&lt;&gt;TRUE,"",'Data Validation'!E496)</f>
        <v>M5</v>
      </c>
      <c r="D194" s="24">
        <f>IF('Data Validation'!$K$2&lt;&gt;TRUE,"",'Data Validation'!G496)</f>
        <v>5175</v>
      </c>
      <c r="E194">
        <f>IF($C194&lt;&gt;"M5","",Trendlines!E496)</f>
        <v>5200.5200000000004</v>
      </c>
      <c r="F194">
        <f>IF($C194&lt;&gt;"M5","",Trendlines!F496)</f>
        <v>5189.04</v>
      </c>
      <c r="G194">
        <f>IF($C194&lt;&gt;"M5","",Trendlines!G496)</f>
        <v>5199.8500000000004</v>
      </c>
      <c r="H194">
        <f>IF($C194&lt;&gt;"M5","",Trendlines!H496)</f>
        <v>5184.1499999999996</v>
      </c>
      <c r="I194">
        <f>IF($C194&lt;&gt;"M5","",Trendlines!I496)</f>
        <v>5181.96</v>
      </c>
      <c r="J194">
        <f>IF($C194&lt;&gt;"M5","",Trendlines!J496)</f>
        <v>5170.2700000000004</v>
      </c>
      <c r="K194">
        <v>96</v>
      </c>
      <c r="L194" s="25">
        <f t="shared" ref="L194:L225" si="286">(E194-E98)/$K194</f>
        <v>5.5208333333401543E-3</v>
      </c>
      <c r="M194" s="25">
        <f t="shared" ref="M194:M225" si="287">(F194-F98)/$K194</f>
        <v>-2.5937499999997726E-2</v>
      </c>
      <c r="N194" s="25">
        <f t="shared" ref="N194:N225" si="288">(G194-G98)/$K194</f>
        <v>-1.7604166666662497E-2</v>
      </c>
      <c r="O194" s="25">
        <f t="shared" ref="O194:O225" si="289">(H194-H98)/$K194</f>
        <v>7.5624999999992795E-2</v>
      </c>
      <c r="P194" s="25">
        <f t="shared" ref="P194:P225" si="290">(I194-I98)/$K194</f>
        <v>2.2187500000001137E-2</v>
      </c>
      <c r="Q194" s="25">
        <f t="shared" ref="Q194:Q225" si="291">(J194-J98)/$K194</f>
        <v>3.875000000000265E-2</v>
      </c>
      <c r="S194">
        <f t="shared" si="200"/>
        <v>11.480000000000473</v>
      </c>
      <c r="T194">
        <f t="shared" si="201"/>
        <v>0.67000000000007276</v>
      </c>
      <c r="U194">
        <f t="shared" si="202"/>
        <v>16.3700000000008</v>
      </c>
      <c r="V194">
        <f t="shared" si="203"/>
        <v>18.5600000000004</v>
      </c>
      <c r="W194">
        <f t="shared" si="204"/>
        <v>30.25</v>
      </c>
      <c r="X194">
        <f t="shared" si="205"/>
        <v>10.8100000000004</v>
      </c>
      <c r="Y194">
        <f t="shared" si="206"/>
        <v>4.8900000000003274</v>
      </c>
      <c r="Z194">
        <f t="shared" si="207"/>
        <v>7.0799999999999272</v>
      </c>
      <c r="AA194">
        <f t="shared" si="208"/>
        <v>18.769999999999527</v>
      </c>
      <c r="AB194">
        <f t="shared" si="209"/>
        <v>15.700000000000728</v>
      </c>
      <c r="AC194">
        <f t="shared" si="210"/>
        <v>17.890000000000327</v>
      </c>
      <c r="AD194">
        <f t="shared" si="211"/>
        <v>29.579999999999927</v>
      </c>
      <c r="AE194">
        <f t="shared" si="212"/>
        <v>2.1899999999995998</v>
      </c>
      <c r="AF194">
        <f t="shared" si="213"/>
        <v>13.8799999999992</v>
      </c>
      <c r="AG194">
        <f t="shared" si="214"/>
        <v>11.6899999999996</v>
      </c>
      <c r="AI194">
        <f t="shared" si="188"/>
        <v>10.032970297029694</v>
      </c>
      <c r="AJ194">
        <f t="shared" si="188"/>
        <v>0.65049504950493064</v>
      </c>
      <c r="AK194">
        <f t="shared" si="188"/>
        <v>19.593366336633647</v>
      </c>
      <c r="AL194">
        <f t="shared" si="188"/>
        <v>19.325940594059396</v>
      </c>
      <c r="AM194">
        <f t="shared" si="188"/>
        <v>31.777623762376237</v>
      </c>
      <c r="AN194">
        <f t="shared" si="188"/>
        <v>10.426237623762368</v>
      </c>
      <c r="AO194">
        <f t="shared" si="283"/>
        <v>9.5603960396039547</v>
      </c>
      <c r="AP194">
        <f t="shared" si="283"/>
        <v>9.2929702970297043</v>
      </c>
      <c r="AQ194">
        <f t="shared" si="283"/>
        <v>21.744653465346545</v>
      </c>
      <c r="AR194">
        <f t="shared" si="283"/>
        <v>19.986633663366323</v>
      </c>
      <c r="AS194">
        <f t="shared" si="283"/>
        <v>19.719207920792073</v>
      </c>
      <c r="AT194">
        <f t="shared" si="283"/>
        <v>32.170891089108913</v>
      </c>
      <c r="AU194">
        <f t="shared" si="283"/>
        <v>1.3636633663366384</v>
      </c>
      <c r="AV194">
        <f t="shared" si="283"/>
        <v>12.184257425742588</v>
      </c>
      <c r="AW194">
        <f t="shared" si="283"/>
        <v>12.451683168316839</v>
      </c>
      <c r="AY194">
        <f t="shared" si="260"/>
        <v>5</v>
      </c>
      <c r="AZ194">
        <f t="shared" si="261"/>
        <v>1</v>
      </c>
      <c r="BA194">
        <f t="shared" si="262"/>
        <v>10</v>
      </c>
      <c r="BB194">
        <f t="shared" si="263"/>
        <v>9</v>
      </c>
      <c r="BC194">
        <f t="shared" si="264"/>
        <v>14</v>
      </c>
      <c r="BD194">
        <f t="shared" si="265"/>
        <v>6</v>
      </c>
      <c r="BE194">
        <f t="shared" si="266"/>
        <v>4</v>
      </c>
      <c r="BF194">
        <f t="shared" si="267"/>
        <v>3</v>
      </c>
      <c r="BG194">
        <f t="shared" si="268"/>
        <v>13</v>
      </c>
      <c r="BH194">
        <f t="shared" si="269"/>
        <v>12</v>
      </c>
      <c r="BI194">
        <f t="shared" si="270"/>
        <v>11</v>
      </c>
      <c r="BJ194">
        <f t="shared" si="271"/>
        <v>15</v>
      </c>
      <c r="BK194">
        <f t="shared" si="272"/>
        <v>2</v>
      </c>
      <c r="BL194">
        <f t="shared" si="273"/>
        <v>7</v>
      </c>
      <c r="BM194">
        <f t="shared" si="274"/>
        <v>8</v>
      </c>
      <c r="BO194" t="str">
        <f t="shared" si="215"/>
        <v/>
      </c>
      <c r="BP194" t="str">
        <f t="shared" si="216"/>
        <v/>
      </c>
      <c r="BQ194">
        <f t="shared" si="217"/>
        <v>5200.5200000000004</v>
      </c>
      <c r="BR194">
        <f t="shared" si="218"/>
        <v>5199.8500000000004</v>
      </c>
      <c r="BS194" t="str">
        <f t="shared" si="219"/>
        <v/>
      </c>
      <c r="BT194" t="str">
        <f t="shared" si="220"/>
        <v/>
      </c>
      <c r="BU194" t="str">
        <f t="shared" si="221"/>
        <v/>
      </c>
      <c r="BV194" t="str">
        <f t="shared" si="222"/>
        <v/>
      </c>
      <c r="BW194" t="str">
        <f t="shared" si="223"/>
        <v/>
      </c>
      <c r="BX194" t="str">
        <f t="shared" si="224"/>
        <v/>
      </c>
      <c r="BY194" t="str">
        <f t="shared" si="225"/>
        <v/>
      </c>
      <c r="BZ194" t="str">
        <f t="shared" si="226"/>
        <v/>
      </c>
      <c r="CA194" t="str">
        <f t="shared" si="227"/>
        <v/>
      </c>
      <c r="CB194" t="str">
        <f t="shared" si="228"/>
        <v/>
      </c>
      <c r="CC194" t="str">
        <f t="shared" si="229"/>
        <v/>
      </c>
      <c r="CD194" t="str">
        <f t="shared" si="230"/>
        <v/>
      </c>
      <c r="CE194" t="str">
        <f t="shared" si="231"/>
        <v/>
      </c>
      <c r="CF194" t="str">
        <f t="shared" si="232"/>
        <v/>
      </c>
      <c r="CG194" t="str">
        <f t="shared" si="233"/>
        <v/>
      </c>
      <c r="CH194" t="str">
        <f t="shared" si="234"/>
        <v/>
      </c>
      <c r="CI194" t="str">
        <f t="shared" si="235"/>
        <v/>
      </c>
      <c r="CJ194" t="str">
        <f t="shared" si="236"/>
        <v/>
      </c>
      <c r="CK194" t="str">
        <f t="shared" si="237"/>
        <v/>
      </c>
      <c r="CL194" t="str">
        <f t="shared" si="238"/>
        <v/>
      </c>
      <c r="CM194">
        <f t="shared" si="239"/>
        <v>5184.1499999999996</v>
      </c>
      <c r="CN194">
        <f t="shared" si="240"/>
        <v>5181.96</v>
      </c>
      <c r="CO194" t="str">
        <f t="shared" si="241"/>
        <v/>
      </c>
      <c r="CP194" t="str">
        <f t="shared" si="242"/>
        <v/>
      </c>
      <c r="CQ194" t="str">
        <f t="shared" si="243"/>
        <v/>
      </c>
      <c r="CR194" t="str">
        <f t="shared" si="244"/>
        <v/>
      </c>
      <c r="CT194">
        <f t="shared" si="275"/>
        <v>5200.5200000000004</v>
      </c>
      <c r="CU194">
        <f t="shared" si="276"/>
        <v>5199.8500000000004</v>
      </c>
      <c r="CV194">
        <f t="shared" si="277"/>
        <v>5184.1499999999996</v>
      </c>
      <c r="CW194">
        <f t="shared" si="278"/>
        <v>5181.96</v>
      </c>
      <c r="CY194">
        <f t="shared" si="245"/>
        <v>5.5208333333401543E-3</v>
      </c>
      <c r="CZ194">
        <f t="shared" si="246"/>
        <v>-1.7604166666662497E-2</v>
      </c>
      <c r="DA194">
        <f t="shared" si="247"/>
        <v>7.5624999999992795E-2</v>
      </c>
      <c r="DB194">
        <f t="shared" si="248"/>
        <v>2.2187500000001137E-2</v>
      </c>
      <c r="DD194">
        <f t="shared" si="190"/>
        <v>0.31631723568064124</v>
      </c>
      <c r="DE194">
        <f t="shared" si="191"/>
        <v>-1.0085402759956923</v>
      </c>
      <c r="DF194">
        <f t="shared" si="192"/>
        <v>4.3247612228798609</v>
      </c>
      <c r="DG194">
        <f t="shared" si="193"/>
        <v>1.2710415636883856</v>
      </c>
      <c r="DI194">
        <f t="shared" si="249"/>
        <v>1.9637364125231203</v>
      </c>
      <c r="DK194">
        <f t="shared" si="279"/>
        <v>1.9637364125231203</v>
      </c>
      <c r="DL194">
        <f t="shared" si="280"/>
        <v>-1.9637364125231203</v>
      </c>
      <c r="DN194" s="4" t="str">
        <f t="shared" si="250"/>
        <v/>
      </c>
      <c r="DO194" s="4" t="str">
        <f t="shared" si="251"/>
        <v/>
      </c>
      <c r="DP194" s="4" t="str">
        <f t="shared" si="252"/>
        <v>Invalid Slope</v>
      </c>
      <c r="DQ194" s="4" t="str">
        <f t="shared" si="253"/>
        <v/>
      </c>
      <c r="DS194" s="4">
        <f t="shared" si="254"/>
        <v>5200.5200000000004</v>
      </c>
      <c r="DT194" s="4">
        <f t="shared" si="255"/>
        <v>5199.8500000000004</v>
      </c>
      <c r="DU194" s="4" t="str">
        <f t="shared" si="256"/>
        <v/>
      </c>
      <c r="DV194" s="4">
        <f t="shared" si="257"/>
        <v>5181.96</v>
      </c>
      <c r="DX194">
        <f t="shared" si="284"/>
        <v>5200.5200000000004</v>
      </c>
      <c r="DY194">
        <f t="shared" si="285"/>
        <v>5181.96</v>
      </c>
      <c r="EA194" t="str">
        <f t="shared" si="258"/>
        <v>horiz_peak_line_1</v>
      </c>
      <c r="EB194" t="str">
        <f t="shared" si="259"/>
        <v>horiz_bottom_line_2</v>
      </c>
      <c r="ED194" t="str">
        <f t="shared" si="281"/>
        <v>peak_line_1</v>
      </c>
      <c r="EE194" t="str">
        <f t="shared" si="282"/>
        <v>bottom_line_2</v>
      </c>
    </row>
    <row r="195" spans="1:135" x14ac:dyDescent="0.55000000000000004">
      <c r="A195" s="24">
        <f>IF('Data Validation'!$K$2&lt;&gt;TRUE,"",'Data Validation'!A497)</f>
        <v>1772180700</v>
      </c>
      <c r="B195" s="24" t="str">
        <f>IF('Data Validation'!$K$2&lt;&gt;TRUE,"",'Data Validation'!C497)</f>
        <v>XAUUSD</v>
      </c>
      <c r="C195" s="24" t="str">
        <f>IF('Data Validation'!$K$2&lt;&gt;TRUE,"",'Data Validation'!E497)</f>
        <v>M5</v>
      </c>
      <c r="D195" s="24">
        <f>IF('Data Validation'!$K$2&lt;&gt;TRUE,"",'Data Validation'!G497)</f>
        <v>5177.6099999999997</v>
      </c>
      <c r="E195">
        <f>IF($C195&lt;&gt;"M5","",Trendlines!E497)</f>
        <v>5200.53</v>
      </c>
      <c r="F195">
        <f>IF($C195&lt;&gt;"M5","",Trendlines!F497)</f>
        <v>5189.01</v>
      </c>
      <c r="G195">
        <f>IF($C195&lt;&gt;"M5","",Trendlines!G497)</f>
        <v>5199.83</v>
      </c>
      <c r="H195">
        <f>IF($C195&lt;&gt;"M5","",Trendlines!H497)</f>
        <v>5184.2299999999996</v>
      </c>
      <c r="I195">
        <f>IF($C195&lt;&gt;"M5","",Trendlines!I497)</f>
        <v>5181.9799999999996</v>
      </c>
      <c r="J195">
        <f>IF($C195&lt;&gt;"M5","",Trendlines!J497)</f>
        <v>5170.3100000000004</v>
      </c>
      <c r="K195">
        <v>96</v>
      </c>
      <c r="L195" s="25">
        <f t="shared" si="286"/>
        <v>5.6249999999996208E-3</v>
      </c>
      <c r="M195" s="25">
        <f t="shared" si="287"/>
        <v>-2.5937499999997726E-2</v>
      </c>
      <c r="N195" s="25">
        <f t="shared" si="288"/>
        <v>-1.7604166666671972E-2</v>
      </c>
      <c r="O195" s="25">
        <f t="shared" si="289"/>
        <v>7.5624999999992795E-2</v>
      </c>
      <c r="P195" s="25">
        <f t="shared" si="290"/>
        <v>2.2187499999991662E-2</v>
      </c>
      <c r="Q195" s="25">
        <f t="shared" si="291"/>
        <v>3.875000000000265E-2</v>
      </c>
      <c r="S195">
        <f t="shared" si="200"/>
        <v>11.519999999999527</v>
      </c>
      <c r="T195">
        <f t="shared" si="201"/>
        <v>0.6999999999998181</v>
      </c>
      <c r="U195">
        <f t="shared" si="202"/>
        <v>16.300000000000182</v>
      </c>
      <c r="V195">
        <f t="shared" si="203"/>
        <v>18.550000000000182</v>
      </c>
      <c r="W195">
        <f t="shared" si="204"/>
        <v>30.219999999999345</v>
      </c>
      <c r="X195">
        <f t="shared" si="205"/>
        <v>10.819999999999709</v>
      </c>
      <c r="Y195">
        <f t="shared" si="206"/>
        <v>4.7800000000006548</v>
      </c>
      <c r="Z195">
        <f t="shared" si="207"/>
        <v>7.0300000000006548</v>
      </c>
      <c r="AA195">
        <f t="shared" si="208"/>
        <v>18.699999999999818</v>
      </c>
      <c r="AB195">
        <f t="shared" si="209"/>
        <v>15.600000000000364</v>
      </c>
      <c r="AC195">
        <f t="shared" si="210"/>
        <v>17.850000000000364</v>
      </c>
      <c r="AD195">
        <f t="shared" si="211"/>
        <v>29.519999999999527</v>
      </c>
      <c r="AE195">
        <f t="shared" si="212"/>
        <v>2.25</v>
      </c>
      <c r="AF195">
        <f t="shared" si="213"/>
        <v>13.919999999999163</v>
      </c>
      <c r="AG195">
        <f t="shared" si="214"/>
        <v>11.669999999999163</v>
      </c>
      <c r="AI195">
        <f t="shared" si="188"/>
        <v>10.032970297029694</v>
      </c>
      <c r="AJ195">
        <f t="shared" si="188"/>
        <v>0.65049504950493064</v>
      </c>
      <c r="AK195">
        <f t="shared" si="188"/>
        <v>19.593366336633647</v>
      </c>
      <c r="AL195">
        <f t="shared" si="188"/>
        <v>19.325940594059396</v>
      </c>
      <c r="AM195">
        <f t="shared" si="188"/>
        <v>31.777623762376237</v>
      </c>
      <c r="AN195">
        <f t="shared" si="188"/>
        <v>10.426237623762368</v>
      </c>
      <c r="AO195">
        <f t="shared" si="283"/>
        <v>9.5603960396039547</v>
      </c>
      <c r="AP195">
        <f t="shared" si="283"/>
        <v>9.2929702970297043</v>
      </c>
      <c r="AQ195">
        <f t="shared" si="283"/>
        <v>21.744653465346545</v>
      </c>
      <c r="AR195">
        <f t="shared" ref="AR195:AW198" si="292">AVERAGE(AB$98:AB$198)</f>
        <v>19.986633663366323</v>
      </c>
      <c r="AS195">
        <f t="shared" si="292"/>
        <v>19.719207920792073</v>
      </c>
      <c r="AT195">
        <f t="shared" si="292"/>
        <v>32.170891089108913</v>
      </c>
      <c r="AU195">
        <f t="shared" si="292"/>
        <v>1.3636633663366384</v>
      </c>
      <c r="AV195">
        <f t="shared" si="292"/>
        <v>12.184257425742588</v>
      </c>
      <c r="AW195">
        <f t="shared" si="292"/>
        <v>12.451683168316839</v>
      </c>
      <c r="AY195">
        <f t="shared" si="260"/>
        <v>5</v>
      </c>
      <c r="AZ195">
        <f t="shared" si="261"/>
        <v>1</v>
      </c>
      <c r="BA195">
        <f t="shared" si="262"/>
        <v>10</v>
      </c>
      <c r="BB195">
        <f t="shared" si="263"/>
        <v>9</v>
      </c>
      <c r="BC195">
        <f t="shared" si="264"/>
        <v>14</v>
      </c>
      <c r="BD195">
        <f t="shared" si="265"/>
        <v>6</v>
      </c>
      <c r="BE195">
        <f t="shared" si="266"/>
        <v>4</v>
      </c>
      <c r="BF195">
        <f t="shared" si="267"/>
        <v>3</v>
      </c>
      <c r="BG195">
        <f t="shared" si="268"/>
        <v>13</v>
      </c>
      <c r="BH195">
        <f t="shared" si="269"/>
        <v>12</v>
      </c>
      <c r="BI195">
        <f t="shared" si="270"/>
        <v>11</v>
      </c>
      <c r="BJ195">
        <f t="shared" si="271"/>
        <v>15</v>
      </c>
      <c r="BK195">
        <f t="shared" si="272"/>
        <v>2</v>
      </c>
      <c r="BL195">
        <f t="shared" si="273"/>
        <v>7</v>
      </c>
      <c r="BM195">
        <f t="shared" si="274"/>
        <v>8</v>
      </c>
      <c r="BO195" t="str">
        <f t="shared" si="215"/>
        <v/>
      </c>
      <c r="BP195" t="str">
        <f t="shared" si="216"/>
        <v/>
      </c>
      <c r="BQ195">
        <f t="shared" si="217"/>
        <v>5200.53</v>
      </c>
      <c r="BR195">
        <f t="shared" si="218"/>
        <v>5199.83</v>
      </c>
      <c r="BS195" t="str">
        <f t="shared" si="219"/>
        <v/>
      </c>
      <c r="BT195" t="str">
        <f t="shared" si="220"/>
        <v/>
      </c>
      <c r="BU195" t="str">
        <f t="shared" si="221"/>
        <v/>
      </c>
      <c r="BV195" t="str">
        <f t="shared" si="222"/>
        <v/>
      </c>
      <c r="BW195" t="str">
        <f t="shared" si="223"/>
        <v/>
      </c>
      <c r="BX195" t="str">
        <f t="shared" si="224"/>
        <v/>
      </c>
      <c r="BY195" t="str">
        <f t="shared" si="225"/>
        <v/>
      </c>
      <c r="BZ195" t="str">
        <f t="shared" si="226"/>
        <v/>
      </c>
      <c r="CA195" t="str">
        <f t="shared" si="227"/>
        <v/>
      </c>
      <c r="CB195" t="str">
        <f t="shared" si="228"/>
        <v/>
      </c>
      <c r="CC195" t="str">
        <f t="shared" si="229"/>
        <v/>
      </c>
      <c r="CD195" t="str">
        <f t="shared" si="230"/>
        <v/>
      </c>
      <c r="CE195" t="str">
        <f t="shared" si="231"/>
        <v/>
      </c>
      <c r="CF195" t="str">
        <f t="shared" si="232"/>
        <v/>
      </c>
      <c r="CG195" t="str">
        <f t="shared" si="233"/>
        <v/>
      </c>
      <c r="CH195" t="str">
        <f t="shared" si="234"/>
        <v/>
      </c>
      <c r="CI195" t="str">
        <f t="shared" si="235"/>
        <v/>
      </c>
      <c r="CJ195" t="str">
        <f t="shared" si="236"/>
        <v/>
      </c>
      <c r="CK195" t="str">
        <f t="shared" si="237"/>
        <v/>
      </c>
      <c r="CL195" t="str">
        <f t="shared" si="238"/>
        <v/>
      </c>
      <c r="CM195">
        <f t="shared" si="239"/>
        <v>5184.2299999999996</v>
      </c>
      <c r="CN195">
        <f t="shared" si="240"/>
        <v>5181.9799999999996</v>
      </c>
      <c r="CO195" t="str">
        <f t="shared" si="241"/>
        <v/>
      </c>
      <c r="CP195" t="str">
        <f t="shared" si="242"/>
        <v/>
      </c>
      <c r="CQ195" t="str">
        <f t="shared" si="243"/>
        <v/>
      </c>
      <c r="CR195" t="str">
        <f t="shared" si="244"/>
        <v/>
      </c>
      <c r="CT195">
        <f t="shared" si="275"/>
        <v>5200.53</v>
      </c>
      <c r="CU195">
        <f t="shared" si="276"/>
        <v>5199.83</v>
      </c>
      <c r="CV195">
        <f t="shared" si="277"/>
        <v>5184.2299999999996</v>
      </c>
      <c r="CW195">
        <f t="shared" si="278"/>
        <v>5181.9799999999996</v>
      </c>
      <c r="CY195">
        <f t="shared" si="245"/>
        <v>5.6249999999996208E-3</v>
      </c>
      <c r="CZ195">
        <f t="shared" si="246"/>
        <v>-1.7604166666671972E-2</v>
      </c>
      <c r="DA195">
        <f t="shared" si="247"/>
        <v>7.5624999999992795E-2</v>
      </c>
      <c r="DB195">
        <f t="shared" si="248"/>
        <v>2.2187499999991662E-2</v>
      </c>
      <c r="DD195">
        <f t="shared" si="190"/>
        <v>0.32228536068633229</v>
      </c>
      <c r="DE195">
        <f t="shared" si="191"/>
        <v>-1.0085402759962352</v>
      </c>
      <c r="DF195">
        <f t="shared" si="192"/>
        <v>4.3247612228798609</v>
      </c>
      <c r="DG195">
        <f t="shared" si="193"/>
        <v>1.2710415636878429</v>
      </c>
      <c r="DI195">
        <f t="shared" si="249"/>
        <v>1.9630469020456203</v>
      </c>
      <c r="DK195">
        <f t="shared" si="279"/>
        <v>1.9630469020456203</v>
      </c>
      <c r="DL195">
        <f t="shared" si="280"/>
        <v>-1.9630469020456203</v>
      </c>
      <c r="DN195" s="4" t="str">
        <f t="shared" si="250"/>
        <v/>
      </c>
      <c r="DO195" s="4" t="str">
        <f t="shared" si="251"/>
        <v/>
      </c>
      <c r="DP195" s="4" t="str">
        <f t="shared" si="252"/>
        <v>Invalid Slope</v>
      </c>
      <c r="DQ195" s="4" t="str">
        <f t="shared" si="253"/>
        <v/>
      </c>
      <c r="DS195" s="4">
        <f t="shared" si="254"/>
        <v>5200.53</v>
      </c>
      <c r="DT195" s="4">
        <f t="shared" si="255"/>
        <v>5199.83</v>
      </c>
      <c r="DU195" s="4" t="str">
        <f t="shared" si="256"/>
        <v/>
      </c>
      <c r="DV195" s="4">
        <f t="shared" si="257"/>
        <v>5181.9799999999996</v>
      </c>
      <c r="DX195">
        <f t="shared" si="284"/>
        <v>5200.53</v>
      </c>
      <c r="DY195">
        <f t="shared" si="285"/>
        <v>5181.9799999999996</v>
      </c>
      <c r="EA195" t="str">
        <f t="shared" si="258"/>
        <v>horiz_peak_line_1</v>
      </c>
      <c r="EB195" t="str">
        <f t="shared" si="259"/>
        <v>horiz_bottom_line_2</v>
      </c>
      <c r="ED195" t="str">
        <f t="shared" si="281"/>
        <v>peak_line_1</v>
      </c>
      <c r="EE195" t="str">
        <f t="shared" si="282"/>
        <v>bottom_line_2</v>
      </c>
    </row>
    <row r="196" spans="1:135" x14ac:dyDescent="0.55000000000000004">
      <c r="A196" s="24">
        <f>IF('Data Validation'!$K$2&lt;&gt;TRUE,"",'Data Validation'!A498)</f>
        <v>1772181000</v>
      </c>
      <c r="B196" s="24" t="str">
        <f>IF('Data Validation'!$K$2&lt;&gt;TRUE,"",'Data Validation'!C498)</f>
        <v>XAUUSD</v>
      </c>
      <c r="C196" s="24" t="str">
        <f>IF('Data Validation'!$K$2&lt;&gt;TRUE,"",'Data Validation'!E498)</f>
        <v>M5</v>
      </c>
      <c r="D196" s="24">
        <f>IF('Data Validation'!$K$2&lt;&gt;TRUE,"",'Data Validation'!G498)</f>
        <v>5181.78</v>
      </c>
      <c r="E196">
        <f>IF($C196&lt;&gt;"M5","",Trendlines!E498)</f>
        <v>5200.53</v>
      </c>
      <c r="F196">
        <f>IF($C196&lt;&gt;"M5","",Trendlines!F498)</f>
        <v>5188.99</v>
      </c>
      <c r="G196">
        <f>IF($C196&lt;&gt;"M5","",Trendlines!G498)</f>
        <v>5199.82</v>
      </c>
      <c r="H196">
        <f>IF($C196&lt;&gt;"M5","",Trendlines!H498)</f>
        <v>5184.3</v>
      </c>
      <c r="I196">
        <f>IF($C196&lt;&gt;"M5","",Trendlines!I498)</f>
        <v>5182</v>
      </c>
      <c r="J196">
        <f>IF($C196&lt;&gt;"M5","",Trendlines!J498)</f>
        <v>5170.3500000000004</v>
      </c>
      <c r="K196">
        <v>96</v>
      </c>
      <c r="L196" s="25">
        <f t="shared" si="286"/>
        <v>5.5208333333306809E-3</v>
      </c>
      <c r="M196" s="25">
        <f t="shared" si="287"/>
        <v>-2.5937499999997726E-2</v>
      </c>
      <c r="N196" s="25">
        <f t="shared" si="288"/>
        <v>-1.750000000000303E-2</v>
      </c>
      <c r="O196" s="25">
        <f t="shared" si="289"/>
        <v>7.5625000000002274E-2</v>
      </c>
      <c r="P196" s="25">
        <f t="shared" si="290"/>
        <v>2.2083333333332195E-2</v>
      </c>
      <c r="Q196" s="25">
        <f t="shared" si="291"/>
        <v>3.875000000000265E-2</v>
      </c>
      <c r="S196">
        <f t="shared" si="200"/>
        <v>11.539999999999964</v>
      </c>
      <c r="T196">
        <f t="shared" si="201"/>
        <v>0.71000000000003638</v>
      </c>
      <c r="U196">
        <f t="shared" si="202"/>
        <v>16.229999999999563</v>
      </c>
      <c r="V196">
        <f t="shared" si="203"/>
        <v>18.529999999999745</v>
      </c>
      <c r="W196">
        <f t="shared" si="204"/>
        <v>30.179999999999382</v>
      </c>
      <c r="X196">
        <f t="shared" si="205"/>
        <v>10.829999999999927</v>
      </c>
      <c r="Y196">
        <f t="shared" si="206"/>
        <v>4.6899999999995998</v>
      </c>
      <c r="Z196">
        <f t="shared" si="207"/>
        <v>6.9899999999997817</v>
      </c>
      <c r="AA196">
        <f t="shared" si="208"/>
        <v>18.639999999999418</v>
      </c>
      <c r="AB196">
        <f t="shared" si="209"/>
        <v>15.519999999999527</v>
      </c>
      <c r="AC196">
        <f t="shared" si="210"/>
        <v>17.819999999999709</v>
      </c>
      <c r="AD196">
        <f t="shared" si="211"/>
        <v>29.469999999999345</v>
      </c>
      <c r="AE196">
        <f t="shared" si="212"/>
        <v>2.3000000000001819</v>
      </c>
      <c r="AF196">
        <f t="shared" si="213"/>
        <v>13.949999999999818</v>
      </c>
      <c r="AG196">
        <f t="shared" si="214"/>
        <v>11.649999999999636</v>
      </c>
      <c r="AI196">
        <f t="shared" si="188"/>
        <v>10.032970297029694</v>
      </c>
      <c r="AJ196">
        <f t="shared" si="188"/>
        <v>0.65049504950493064</v>
      </c>
      <c r="AK196">
        <f t="shared" si="188"/>
        <v>19.593366336633647</v>
      </c>
      <c r="AL196">
        <f t="shared" si="188"/>
        <v>19.325940594059396</v>
      </c>
      <c r="AM196">
        <f t="shared" si="188"/>
        <v>31.777623762376237</v>
      </c>
      <c r="AN196">
        <f t="shared" si="188"/>
        <v>10.426237623762368</v>
      </c>
      <c r="AO196">
        <f t="shared" si="188"/>
        <v>9.5603960396039547</v>
      </c>
      <c r="AP196">
        <f t="shared" si="188"/>
        <v>9.2929702970297043</v>
      </c>
      <c r="AQ196">
        <f t="shared" si="188"/>
        <v>21.744653465346545</v>
      </c>
      <c r="AR196">
        <f t="shared" si="292"/>
        <v>19.986633663366323</v>
      </c>
      <c r="AS196">
        <f t="shared" si="292"/>
        <v>19.719207920792073</v>
      </c>
      <c r="AT196">
        <f t="shared" si="292"/>
        <v>32.170891089108913</v>
      </c>
      <c r="AU196">
        <f t="shared" si="292"/>
        <v>1.3636633663366384</v>
      </c>
      <c r="AV196">
        <f t="shared" si="292"/>
        <v>12.184257425742588</v>
      </c>
      <c r="AW196">
        <f t="shared" si="292"/>
        <v>12.451683168316839</v>
      </c>
      <c r="AY196">
        <f t="shared" si="260"/>
        <v>5</v>
      </c>
      <c r="AZ196">
        <f t="shared" si="261"/>
        <v>1</v>
      </c>
      <c r="BA196">
        <f t="shared" si="262"/>
        <v>10</v>
      </c>
      <c r="BB196">
        <f t="shared" si="263"/>
        <v>9</v>
      </c>
      <c r="BC196">
        <f t="shared" si="264"/>
        <v>14</v>
      </c>
      <c r="BD196">
        <f t="shared" si="265"/>
        <v>6</v>
      </c>
      <c r="BE196">
        <f t="shared" si="266"/>
        <v>4</v>
      </c>
      <c r="BF196">
        <f t="shared" si="267"/>
        <v>3</v>
      </c>
      <c r="BG196">
        <f t="shared" si="268"/>
        <v>13</v>
      </c>
      <c r="BH196">
        <f t="shared" si="269"/>
        <v>12</v>
      </c>
      <c r="BI196">
        <f t="shared" si="270"/>
        <v>11</v>
      </c>
      <c r="BJ196">
        <f t="shared" si="271"/>
        <v>15</v>
      </c>
      <c r="BK196">
        <f t="shared" si="272"/>
        <v>2</v>
      </c>
      <c r="BL196">
        <f t="shared" si="273"/>
        <v>7</v>
      </c>
      <c r="BM196">
        <f t="shared" si="274"/>
        <v>8</v>
      </c>
      <c r="BO196" t="str">
        <f t="shared" si="215"/>
        <v/>
      </c>
      <c r="BP196" t="str">
        <f t="shared" si="216"/>
        <v/>
      </c>
      <c r="BQ196">
        <f t="shared" si="217"/>
        <v>5200.53</v>
      </c>
      <c r="BR196">
        <f t="shared" si="218"/>
        <v>5199.82</v>
      </c>
      <c r="BS196" t="str">
        <f t="shared" si="219"/>
        <v/>
      </c>
      <c r="BT196" t="str">
        <f t="shared" si="220"/>
        <v/>
      </c>
      <c r="BU196" t="str">
        <f t="shared" si="221"/>
        <v/>
      </c>
      <c r="BV196" t="str">
        <f t="shared" si="222"/>
        <v/>
      </c>
      <c r="BW196" t="str">
        <f t="shared" si="223"/>
        <v/>
      </c>
      <c r="BX196" t="str">
        <f t="shared" si="224"/>
        <v/>
      </c>
      <c r="BY196" t="str">
        <f t="shared" si="225"/>
        <v/>
      </c>
      <c r="BZ196" t="str">
        <f t="shared" si="226"/>
        <v/>
      </c>
      <c r="CA196" t="str">
        <f t="shared" si="227"/>
        <v/>
      </c>
      <c r="CB196" t="str">
        <f t="shared" si="228"/>
        <v/>
      </c>
      <c r="CC196" t="str">
        <f t="shared" si="229"/>
        <v/>
      </c>
      <c r="CD196" t="str">
        <f t="shared" si="230"/>
        <v/>
      </c>
      <c r="CE196" t="str">
        <f t="shared" si="231"/>
        <v/>
      </c>
      <c r="CF196" t="str">
        <f t="shared" si="232"/>
        <v/>
      </c>
      <c r="CG196" t="str">
        <f t="shared" si="233"/>
        <v/>
      </c>
      <c r="CH196" t="str">
        <f t="shared" si="234"/>
        <v/>
      </c>
      <c r="CI196" t="str">
        <f t="shared" si="235"/>
        <v/>
      </c>
      <c r="CJ196" t="str">
        <f t="shared" si="236"/>
        <v/>
      </c>
      <c r="CK196" t="str">
        <f t="shared" si="237"/>
        <v/>
      </c>
      <c r="CL196" t="str">
        <f t="shared" si="238"/>
        <v/>
      </c>
      <c r="CM196">
        <f t="shared" si="239"/>
        <v>5184.3</v>
      </c>
      <c r="CN196">
        <f t="shared" si="240"/>
        <v>5182</v>
      </c>
      <c r="CO196" t="str">
        <f t="shared" si="241"/>
        <v/>
      </c>
      <c r="CP196" t="str">
        <f t="shared" si="242"/>
        <v/>
      </c>
      <c r="CQ196" t="str">
        <f t="shared" si="243"/>
        <v/>
      </c>
      <c r="CR196" t="str">
        <f t="shared" si="244"/>
        <v/>
      </c>
      <c r="CT196">
        <f t="shared" si="275"/>
        <v>5200.53</v>
      </c>
      <c r="CU196">
        <f t="shared" si="276"/>
        <v>5199.82</v>
      </c>
      <c r="CV196">
        <f t="shared" si="277"/>
        <v>5184.3</v>
      </c>
      <c r="CW196">
        <f t="shared" si="278"/>
        <v>5182</v>
      </c>
      <c r="CY196">
        <f t="shared" si="245"/>
        <v>5.5208333333306809E-3</v>
      </c>
      <c r="CZ196">
        <f t="shared" si="246"/>
        <v>-1.750000000000303E-2</v>
      </c>
      <c r="DA196">
        <f t="shared" si="247"/>
        <v>7.5625000000002274E-2</v>
      </c>
      <c r="DB196">
        <f t="shared" si="248"/>
        <v>2.2083333333332195E-2</v>
      </c>
      <c r="DD196">
        <f t="shared" si="190"/>
        <v>0.31631723568009845</v>
      </c>
      <c r="DE196">
        <f t="shared" si="191"/>
        <v>-1.0025738037602361</v>
      </c>
      <c r="DF196">
        <f t="shared" si="192"/>
        <v>4.3247612228804009</v>
      </c>
      <c r="DG196">
        <f t="shared" si="193"/>
        <v>1.2650761762283818</v>
      </c>
      <c r="DI196">
        <f t="shared" si="249"/>
        <v>1.9620086614587915</v>
      </c>
      <c r="DK196">
        <f t="shared" si="279"/>
        <v>1.9620086614587915</v>
      </c>
      <c r="DL196">
        <f t="shared" si="280"/>
        <v>-1.9620086614587915</v>
      </c>
      <c r="DN196" s="4" t="str">
        <f t="shared" si="250"/>
        <v/>
      </c>
      <c r="DO196" s="4" t="str">
        <f t="shared" si="251"/>
        <v/>
      </c>
      <c r="DP196" s="4" t="str">
        <f t="shared" si="252"/>
        <v>Invalid Slope</v>
      </c>
      <c r="DQ196" s="4" t="str">
        <f t="shared" si="253"/>
        <v/>
      </c>
      <c r="DS196" s="4">
        <f t="shared" si="254"/>
        <v>5200.53</v>
      </c>
      <c r="DT196" s="4">
        <f t="shared" si="255"/>
        <v>5199.82</v>
      </c>
      <c r="DU196" s="4" t="str">
        <f t="shared" si="256"/>
        <v/>
      </c>
      <c r="DV196" s="4">
        <f t="shared" si="257"/>
        <v>5182</v>
      </c>
      <c r="DX196">
        <f t="shared" si="284"/>
        <v>5200.53</v>
      </c>
      <c r="DY196">
        <f t="shared" si="285"/>
        <v>5182</v>
      </c>
      <c r="EA196" t="str">
        <f t="shared" si="258"/>
        <v>horiz_peak_line_1</v>
      </c>
      <c r="EB196" t="str">
        <f t="shared" si="259"/>
        <v>horiz_bottom_line_2</v>
      </c>
      <c r="ED196" t="str">
        <f t="shared" si="281"/>
        <v>peak_line_1</v>
      </c>
      <c r="EE196" t="str">
        <f t="shared" si="282"/>
        <v>bottom_line_2</v>
      </c>
    </row>
    <row r="197" spans="1:135" x14ac:dyDescent="0.55000000000000004">
      <c r="A197" s="24">
        <f>IF('Data Validation'!$K$2&lt;&gt;TRUE,"",'Data Validation'!A499)</f>
        <v>1772181300</v>
      </c>
      <c r="B197" s="24" t="str">
        <f>IF('Data Validation'!$K$2&lt;&gt;TRUE,"",'Data Validation'!C499)</f>
        <v>XAUUSD</v>
      </c>
      <c r="C197" s="24" t="str">
        <f>IF('Data Validation'!$K$2&lt;&gt;TRUE,"",'Data Validation'!E499)</f>
        <v>M5</v>
      </c>
      <c r="D197" s="24">
        <f>IF('Data Validation'!$K$2&lt;&gt;TRUE,"",'Data Validation'!G499)</f>
        <v>5180.34</v>
      </c>
      <c r="E197">
        <f>IF($C197&lt;&gt;"M5","",Trendlines!E499)</f>
        <v>5200.54</v>
      </c>
      <c r="F197">
        <f>IF($C197&lt;&gt;"M5","",Trendlines!F499)</f>
        <v>5188.96</v>
      </c>
      <c r="G197">
        <f>IF($C197&lt;&gt;"M5","",Trendlines!G499)</f>
        <v>5199.8</v>
      </c>
      <c r="H197">
        <f>IF($C197&lt;&gt;"M5","",Trendlines!H499)</f>
        <v>5184.38</v>
      </c>
      <c r="I197">
        <f>IF($C197&lt;&gt;"M5","",Trendlines!I499)</f>
        <v>5182.0200000000004</v>
      </c>
      <c r="J197">
        <f>IF($C197&lt;&gt;"M5","",Trendlines!J499)</f>
        <v>5170.38</v>
      </c>
      <c r="K197">
        <v>96</v>
      </c>
      <c r="L197" s="25">
        <f t="shared" si="286"/>
        <v>5.6249999999996208E-3</v>
      </c>
      <c r="M197" s="25">
        <f t="shared" si="287"/>
        <v>-2.5937499999997726E-2</v>
      </c>
      <c r="N197" s="25">
        <f t="shared" si="288"/>
        <v>-1.7499999999993559E-2</v>
      </c>
      <c r="O197" s="25">
        <f t="shared" si="289"/>
        <v>7.5625000000002274E-2</v>
      </c>
      <c r="P197" s="25">
        <f t="shared" si="290"/>
        <v>2.208333333334167E-2</v>
      </c>
      <c r="Q197" s="25">
        <f t="shared" si="291"/>
        <v>3.8645833333333712E-2</v>
      </c>
      <c r="S197">
        <f t="shared" si="200"/>
        <v>11.579999999999927</v>
      </c>
      <c r="T197">
        <f t="shared" si="201"/>
        <v>0.73999999999978172</v>
      </c>
      <c r="U197">
        <f t="shared" si="202"/>
        <v>16.159999999999854</v>
      </c>
      <c r="V197">
        <f t="shared" si="203"/>
        <v>18.519999999999527</v>
      </c>
      <c r="W197">
        <f t="shared" si="204"/>
        <v>30.159999999999854</v>
      </c>
      <c r="X197">
        <f t="shared" si="205"/>
        <v>10.840000000000146</v>
      </c>
      <c r="Y197">
        <f t="shared" si="206"/>
        <v>4.5799999999999272</v>
      </c>
      <c r="Z197">
        <f t="shared" si="207"/>
        <v>6.9399999999995998</v>
      </c>
      <c r="AA197">
        <f t="shared" si="208"/>
        <v>18.579999999999927</v>
      </c>
      <c r="AB197">
        <f t="shared" si="209"/>
        <v>15.420000000000073</v>
      </c>
      <c r="AC197">
        <f t="shared" si="210"/>
        <v>17.779999999999745</v>
      </c>
      <c r="AD197">
        <f t="shared" si="211"/>
        <v>29.420000000000073</v>
      </c>
      <c r="AE197">
        <f t="shared" si="212"/>
        <v>2.3599999999996726</v>
      </c>
      <c r="AF197">
        <f t="shared" si="213"/>
        <v>14</v>
      </c>
      <c r="AG197">
        <f t="shared" si="214"/>
        <v>11.640000000000327</v>
      </c>
      <c r="AI197">
        <f t="shared" si="188"/>
        <v>10.032970297029694</v>
      </c>
      <c r="AJ197">
        <f t="shared" si="188"/>
        <v>0.65049504950493064</v>
      </c>
      <c r="AK197">
        <f t="shared" si="188"/>
        <v>19.593366336633647</v>
      </c>
      <c r="AL197">
        <f t="shared" si="188"/>
        <v>19.325940594059396</v>
      </c>
      <c r="AM197">
        <f t="shared" si="188"/>
        <v>31.777623762376237</v>
      </c>
      <c r="AN197">
        <f t="shared" si="188"/>
        <v>10.426237623762368</v>
      </c>
      <c r="AO197">
        <f t="shared" si="188"/>
        <v>9.5603960396039547</v>
      </c>
      <c r="AP197">
        <f t="shared" si="188"/>
        <v>9.2929702970297043</v>
      </c>
      <c r="AQ197">
        <f t="shared" si="188"/>
        <v>21.744653465346545</v>
      </c>
      <c r="AR197">
        <f t="shared" si="292"/>
        <v>19.986633663366323</v>
      </c>
      <c r="AS197">
        <f t="shared" si="292"/>
        <v>19.719207920792073</v>
      </c>
      <c r="AT197">
        <f t="shared" si="292"/>
        <v>32.170891089108913</v>
      </c>
      <c r="AU197">
        <f t="shared" si="292"/>
        <v>1.3636633663366384</v>
      </c>
      <c r="AV197">
        <f t="shared" si="292"/>
        <v>12.184257425742588</v>
      </c>
      <c r="AW197">
        <f t="shared" si="292"/>
        <v>12.451683168316839</v>
      </c>
      <c r="AY197">
        <f t="shared" si="260"/>
        <v>5</v>
      </c>
      <c r="AZ197">
        <f t="shared" si="261"/>
        <v>1</v>
      </c>
      <c r="BA197">
        <f t="shared" si="262"/>
        <v>10</v>
      </c>
      <c r="BB197">
        <f t="shared" si="263"/>
        <v>9</v>
      </c>
      <c r="BC197">
        <f t="shared" si="264"/>
        <v>14</v>
      </c>
      <c r="BD197">
        <f t="shared" si="265"/>
        <v>6</v>
      </c>
      <c r="BE197">
        <f t="shared" si="266"/>
        <v>4</v>
      </c>
      <c r="BF197">
        <f t="shared" si="267"/>
        <v>3</v>
      </c>
      <c r="BG197">
        <f t="shared" si="268"/>
        <v>13</v>
      </c>
      <c r="BH197">
        <f t="shared" si="269"/>
        <v>12</v>
      </c>
      <c r="BI197">
        <f t="shared" si="270"/>
        <v>11</v>
      </c>
      <c r="BJ197">
        <f t="shared" si="271"/>
        <v>15</v>
      </c>
      <c r="BK197">
        <f t="shared" si="272"/>
        <v>2</v>
      </c>
      <c r="BL197">
        <f t="shared" si="273"/>
        <v>7</v>
      </c>
      <c r="BM197">
        <f t="shared" si="274"/>
        <v>8</v>
      </c>
      <c r="BO197" t="str">
        <f t="shared" si="215"/>
        <v/>
      </c>
      <c r="BP197" t="str">
        <f t="shared" si="216"/>
        <v/>
      </c>
      <c r="BQ197">
        <f t="shared" si="217"/>
        <v>5200.54</v>
      </c>
      <c r="BR197">
        <f t="shared" si="218"/>
        <v>5199.8</v>
      </c>
      <c r="BS197" t="str">
        <f t="shared" si="219"/>
        <v/>
      </c>
      <c r="BT197" t="str">
        <f t="shared" si="220"/>
        <v/>
      </c>
      <c r="BU197" t="str">
        <f t="shared" si="221"/>
        <v/>
      </c>
      <c r="BV197" t="str">
        <f t="shared" si="222"/>
        <v/>
      </c>
      <c r="BW197" t="str">
        <f t="shared" si="223"/>
        <v/>
      </c>
      <c r="BX197" t="str">
        <f t="shared" si="224"/>
        <v/>
      </c>
      <c r="BY197" t="str">
        <f t="shared" si="225"/>
        <v/>
      </c>
      <c r="BZ197" t="str">
        <f t="shared" si="226"/>
        <v/>
      </c>
      <c r="CA197" t="str">
        <f t="shared" si="227"/>
        <v/>
      </c>
      <c r="CB197" t="str">
        <f t="shared" si="228"/>
        <v/>
      </c>
      <c r="CC197" t="str">
        <f t="shared" si="229"/>
        <v/>
      </c>
      <c r="CD197" t="str">
        <f t="shared" si="230"/>
        <v/>
      </c>
      <c r="CE197" t="str">
        <f t="shared" si="231"/>
        <v/>
      </c>
      <c r="CF197" t="str">
        <f t="shared" si="232"/>
        <v/>
      </c>
      <c r="CG197" t="str">
        <f t="shared" si="233"/>
        <v/>
      </c>
      <c r="CH197" t="str">
        <f t="shared" si="234"/>
        <v/>
      </c>
      <c r="CI197" t="str">
        <f t="shared" si="235"/>
        <v/>
      </c>
      <c r="CJ197" t="str">
        <f t="shared" si="236"/>
        <v/>
      </c>
      <c r="CK197" t="str">
        <f t="shared" si="237"/>
        <v/>
      </c>
      <c r="CL197" t="str">
        <f t="shared" si="238"/>
        <v/>
      </c>
      <c r="CM197">
        <f t="shared" si="239"/>
        <v>5184.38</v>
      </c>
      <c r="CN197">
        <f t="shared" si="240"/>
        <v>5182.0200000000004</v>
      </c>
      <c r="CO197" t="str">
        <f t="shared" si="241"/>
        <v/>
      </c>
      <c r="CP197" t="str">
        <f t="shared" si="242"/>
        <v/>
      </c>
      <c r="CQ197" t="str">
        <f t="shared" si="243"/>
        <v/>
      </c>
      <c r="CR197" t="str">
        <f t="shared" si="244"/>
        <v/>
      </c>
      <c r="CT197">
        <f t="shared" si="275"/>
        <v>5200.54</v>
      </c>
      <c r="CU197">
        <f t="shared" si="276"/>
        <v>5199.8</v>
      </c>
      <c r="CV197">
        <f t="shared" si="277"/>
        <v>5184.38</v>
      </c>
      <c r="CW197">
        <f t="shared" si="278"/>
        <v>5182.0200000000004</v>
      </c>
      <c r="CY197">
        <f t="shared" si="245"/>
        <v>5.6249999999996208E-3</v>
      </c>
      <c r="CZ197">
        <f t="shared" si="246"/>
        <v>-1.7499999999993559E-2</v>
      </c>
      <c r="DA197">
        <f t="shared" si="247"/>
        <v>7.5625000000002274E-2</v>
      </c>
      <c r="DB197">
        <f t="shared" si="248"/>
        <v>2.208333333334167E-2</v>
      </c>
      <c r="DD197">
        <f t="shared" si="190"/>
        <v>0.32228536068633229</v>
      </c>
      <c r="DE197">
        <f t="shared" si="191"/>
        <v>-1.0025738037596934</v>
      </c>
      <c r="DF197">
        <f t="shared" si="192"/>
        <v>4.3247612228804009</v>
      </c>
      <c r="DG197">
        <f t="shared" si="193"/>
        <v>1.2650761762289242</v>
      </c>
      <c r="DI197">
        <f t="shared" si="249"/>
        <v>1.961318543375949</v>
      </c>
      <c r="DK197">
        <f t="shared" si="279"/>
        <v>1.961318543375949</v>
      </c>
      <c r="DL197">
        <f t="shared" si="280"/>
        <v>-1.961318543375949</v>
      </c>
      <c r="DN197" s="4" t="str">
        <f t="shared" si="250"/>
        <v/>
      </c>
      <c r="DO197" s="4" t="str">
        <f t="shared" si="251"/>
        <v/>
      </c>
      <c r="DP197" s="4" t="str">
        <f t="shared" si="252"/>
        <v>Invalid Slope</v>
      </c>
      <c r="DQ197" s="4" t="str">
        <f t="shared" si="253"/>
        <v/>
      </c>
      <c r="DS197" s="4">
        <f t="shared" si="254"/>
        <v>5200.54</v>
      </c>
      <c r="DT197" s="4">
        <f t="shared" si="255"/>
        <v>5199.8</v>
      </c>
      <c r="DU197" s="4" t="str">
        <f t="shared" si="256"/>
        <v/>
      </c>
      <c r="DV197" s="4">
        <f t="shared" si="257"/>
        <v>5182.0200000000004</v>
      </c>
      <c r="DX197">
        <f t="shared" si="284"/>
        <v>5200.54</v>
      </c>
      <c r="DY197">
        <f t="shared" si="285"/>
        <v>5182.0200000000004</v>
      </c>
      <c r="EA197" t="str">
        <f t="shared" si="258"/>
        <v>horiz_peak_line_1</v>
      </c>
      <c r="EB197" t="str">
        <f t="shared" si="259"/>
        <v>horiz_bottom_line_2</v>
      </c>
      <c r="ED197" t="str">
        <f t="shared" si="281"/>
        <v>peak_line_1</v>
      </c>
      <c r="EE197" t="str">
        <f t="shared" si="282"/>
        <v>bottom_line_2</v>
      </c>
    </row>
    <row r="198" spans="1:135" x14ac:dyDescent="0.55000000000000004">
      <c r="A198" s="24">
        <f>IF('Data Validation'!$K$2&lt;&gt;TRUE,"",'Data Validation'!A500)</f>
        <v>1772181600</v>
      </c>
      <c r="B198" s="24" t="str">
        <f>IF('Data Validation'!$K$2&lt;&gt;TRUE,"",'Data Validation'!C500)</f>
        <v>XAUUSD</v>
      </c>
      <c r="C198" s="24" t="str">
        <f>IF('Data Validation'!$K$2&lt;&gt;TRUE,"",'Data Validation'!E500)</f>
        <v>M5</v>
      </c>
      <c r="D198" s="24">
        <f>IF('Data Validation'!$K$2&lt;&gt;TRUE,"",'Data Validation'!G500)</f>
        <v>5180.32</v>
      </c>
      <c r="E198">
        <f>IF($C198&lt;&gt;"M5","",Trendlines!E500)</f>
        <v>5200.54</v>
      </c>
      <c r="F198">
        <f>IF($C198&lt;&gt;"M5","",Trendlines!F500)</f>
        <v>5188.93</v>
      </c>
      <c r="G198">
        <f>IF($C198&lt;&gt;"M5","",Trendlines!G500)</f>
        <v>5199.78</v>
      </c>
      <c r="H198">
        <f>IF($C198&lt;&gt;"M5","",Trendlines!H500)</f>
        <v>5184.45</v>
      </c>
      <c r="I198">
        <f>IF($C198&lt;&gt;"M5","",Trendlines!I500)</f>
        <v>5182.05</v>
      </c>
      <c r="J198">
        <f>IF($C198&lt;&gt;"M5","",Trendlines!J500)</f>
        <v>5170.42</v>
      </c>
      <c r="K198">
        <v>96</v>
      </c>
      <c r="L198" s="25">
        <f t="shared" si="286"/>
        <v>5.5208333333306809E-3</v>
      </c>
      <c r="M198" s="25">
        <f t="shared" si="287"/>
        <v>-2.6041666666666668E-2</v>
      </c>
      <c r="N198" s="25">
        <f t="shared" si="288"/>
        <v>-1.7604166666671972E-2</v>
      </c>
      <c r="O198" s="25">
        <f t="shared" si="289"/>
        <v>7.5625000000002274E-2</v>
      </c>
      <c r="P198" s="25">
        <f t="shared" si="290"/>
        <v>2.2187500000001137E-2</v>
      </c>
      <c r="Q198" s="25">
        <f t="shared" si="291"/>
        <v>3.8645833333333712E-2</v>
      </c>
      <c r="S198">
        <f t="shared" si="200"/>
        <v>11.609999999999673</v>
      </c>
      <c r="T198">
        <f t="shared" si="201"/>
        <v>0.76000000000021828</v>
      </c>
      <c r="U198">
        <f t="shared" si="202"/>
        <v>16.090000000000146</v>
      </c>
      <c r="V198">
        <f t="shared" si="203"/>
        <v>18.489999999999782</v>
      </c>
      <c r="W198">
        <f t="shared" si="204"/>
        <v>30.119999999999891</v>
      </c>
      <c r="X198">
        <f t="shared" si="205"/>
        <v>10.849999999999454</v>
      </c>
      <c r="Y198">
        <f t="shared" si="206"/>
        <v>4.4800000000004729</v>
      </c>
      <c r="Z198">
        <f t="shared" si="207"/>
        <v>6.8800000000001091</v>
      </c>
      <c r="AA198">
        <f t="shared" si="208"/>
        <v>18.510000000000218</v>
      </c>
      <c r="AB198">
        <f t="shared" si="209"/>
        <v>15.329999999999927</v>
      </c>
      <c r="AC198">
        <f t="shared" si="210"/>
        <v>17.729999999999563</v>
      </c>
      <c r="AD198">
        <f t="shared" si="211"/>
        <v>29.359999999999673</v>
      </c>
      <c r="AE198">
        <f t="shared" si="212"/>
        <v>2.3999999999996362</v>
      </c>
      <c r="AF198">
        <f t="shared" si="213"/>
        <v>14.029999999999745</v>
      </c>
      <c r="AG198">
        <f t="shared" si="214"/>
        <v>11.630000000000109</v>
      </c>
      <c r="AI198">
        <f t="shared" si="188"/>
        <v>10.032970297029694</v>
      </c>
      <c r="AJ198">
        <f t="shared" si="188"/>
        <v>0.65049504950493064</v>
      </c>
      <c r="AK198">
        <f t="shared" si="188"/>
        <v>19.593366336633647</v>
      </c>
      <c r="AL198">
        <f t="shared" si="188"/>
        <v>19.325940594059396</v>
      </c>
      <c r="AM198">
        <f t="shared" ref="AM198:AQ198" si="293">AVERAGE(W$98:W$198)</f>
        <v>31.777623762376237</v>
      </c>
      <c r="AN198">
        <f t="shared" si="293"/>
        <v>10.426237623762368</v>
      </c>
      <c r="AO198">
        <f t="shared" si="293"/>
        <v>9.5603960396039547</v>
      </c>
      <c r="AP198">
        <f t="shared" si="293"/>
        <v>9.2929702970297043</v>
      </c>
      <c r="AQ198">
        <f t="shared" si="293"/>
        <v>21.744653465346545</v>
      </c>
      <c r="AR198">
        <f t="shared" si="292"/>
        <v>19.986633663366323</v>
      </c>
      <c r="AS198">
        <f t="shared" si="292"/>
        <v>19.719207920792073</v>
      </c>
      <c r="AT198">
        <f t="shared" si="292"/>
        <v>32.170891089108913</v>
      </c>
      <c r="AU198">
        <f t="shared" si="292"/>
        <v>1.3636633663366384</v>
      </c>
      <c r="AV198">
        <f t="shared" si="292"/>
        <v>12.184257425742588</v>
      </c>
      <c r="AW198">
        <f t="shared" si="292"/>
        <v>12.451683168316839</v>
      </c>
      <c r="AY198">
        <f t="shared" si="260"/>
        <v>5</v>
      </c>
      <c r="AZ198">
        <f t="shared" si="261"/>
        <v>1</v>
      </c>
      <c r="BA198">
        <f t="shared" si="262"/>
        <v>10</v>
      </c>
      <c r="BB198">
        <f t="shared" si="263"/>
        <v>9</v>
      </c>
      <c r="BC198">
        <f t="shared" si="264"/>
        <v>14</v>
      </c>
      <c r="BD198">
        <f t="shared" si="265"/>
        <v>6</v>
      </c>
      <c r="BE198">
        <f t="shared" si="266"/>
        <v>4</v>
      </c>
      <c r="BF198">
        <f t="shared" si="267"/>
        <v>3</v>
      </c>
      <c r="BG198">
        <f t="shared" si="268"/>
        <v>13</v>
      </c>
      <c r="BH198">
        <f t="shared" si="269"/>
        <v>12</v>
      </c>
      <c r="BI198">
        <f t="shared" si="270"/>
        <v>11</v>
      </c>
      <c r="BJ198">
        <f t="shared" si="271"/>
        <v>15</v>
      </c>
      <c r="BK198">
        <f t="shared" si="272"/>
        <v>2</v>
      </c>
      <c r="BL198">
        <f t="shared" si="273"/>
        <v>7</v>
      </c>
      <c r="BM198">
        <f t="shared" si="274"/>
        <v>8</v>
      </c>
      <c r="BO198" t="str">
        <f t="shared" si="215"/>
        <v/>
      </c>
      <c r="BP198" t="str">
        <f t="shared" si="216"/>
        <v/>
      </c>
      <c r="BQ198">
        <f t="shared" si="217"/>
        <v>5200.54</v>
      </c>
      <c r="BR198">
        <f t="shared" si="218"/>
        <v>5199.78</v>
      </c>
      <c r="BS198" t="str">
        <f t="shared" si="219"/>
        <v/>
      </c>
      <c r="BT198" t="str">
        <f t="shared" si="220"/>
        <v/>
      </c>
      <c r="BU198" t="str">
        <f t="shared" si="221"/>
        <v/>
      </c>
      <c r="BV198" t="str">
        <f t="shared" si="222"/>
        <v/>
      </c>
      <c r="BW198" t="str">
        <f t="shared" si="223"/>
        <v/>
      </c>
      <c r="BX198" t="str">
        <f t="shared" si="224"/>
        <v/>
      </c>
      <c r="BY198" t="str">
        <f t="shared" si="225"/>
        <v/>
      </c>
      <c r="BZ198" t="str">
        <f t="shared" si="226"/>
        <v/>
      </c>
      <c r="CA198" t="str">
        <f t="shared" si="227"/>
        <v/>
      </c>
      <c r="CB198" t="str">
        <f t="shared" si="228"/>
        <v/>
      </c>
      <c r="CC198" t="str">
        <f t="shared" si="229"/>
        <v/>
      </c>
      <c r="CD198" t="str">
        <f t="shared" si="230"/>
        <v/>
      </c>
      <c r="CE198" t="str">
        <f t="shared" si="231"/>
        <v/>
      </c>
      <c r="CF198" t="str">
        <f t="shared" si="232"/>
        <v/>
      </c>
      <c r="CG198" t="str">
        <f t="shared" si="233"/>
        <v/>
      </c>
      <c r="CH198" t="str">
        <f t="shared" si="234"/>
        <v/>
      </c>
      <c r="CI198" t="str">
        <f t="shared" si="235"/>
        <v/>
      </c>
      <c r="CJ198" t="str">
        <f t="shared" si="236"/>
        <v/>
      </c>
      <c r="CK198" t="str">
        <f t="shared" si="237"/>
        <v/>
      </c>
      <c r="CL198" t="str">
        <f t="shared" si="238"/>
        <v/>
      </c>
      <c r="CM198">
        <f t="shared" si="239"/>
        <v>5184.45</v>
      </c>
      <c r="CN198">
        <f t="shared" si="240"/>
        <v>5182.05</v>
      </c>
      <c r="CO198" t="str">
        <f t="shared" si="241"/>
        <v/>
      </c>
      <c r="CP198" t="str">
        <f t="shared" si="242"/>
        <v/>
      </c>
      <c r="CQ198" t="str">
        <f t="shared" si="243"/>
        <v/>
      </c>
      <c r="CR198" t="str">
        <f t="shared" si="244"/>
        <v/>
      </c>
      <c r="CT198">
        <f t="shared" si="275"/>
        <v>5200.54</v>
      </c>
      <c r="CU198">
        <f t="shared" si="276"/>
        <v>5199.78</v>
      </c>
      <c r="CV198">
        <f t="shared" si="277"/>
        <v>5184.45</v>
      </c>
      <c r="CW198">
        <f t="shared" si="278"/>
        <v>5182.05</v>
      </c>
      <c r="CY198">
        <f t="shared" si="245"/>
        <v>5.5208333333306809E-3</v>
      </c>
      <c r="CZ198">
        <f t="shared" si="246"/>
        <v>-1.7604166666671972E-2</v>
      </c>
      <c r="DA198">
        <f t="shared" si="247"/>
        <v>7.5625000000002274E-2</v>
      </c>
      <c r="DB198">
        <f t="shared" si="248"/>
        <v>2.2187500000001137E-2</v>
      </c>
      <c r="DD198">
        <f t="shared" si="190"/>
        <v>0.31631723568009845</v>
      </c>
      <c r="DE198">
        <f t="shared" si="191"/>
        <v>-1.0085402759962352</v>
      </c>
      <c r="DF198">
        <f t="shared" si="192"/>
        <v>4.3247612228804009</v>
      </c>
      <c r="DG198">
        <f t="shared" si="193"/>
        <v>1.2710415636883856</v>
      </c>
      <c r="DI198">
        <f t="shared" si="249"/>
        <v>1.9637364125235506</v>
      </c>
      <c r="DK198">
        <f t="shared" si="279"/>
        <v>1.9637364125235506</v>
      </c>
      <c r="DL198">
        <f t="shared" si="280"/>
        <v>-1.9637364125235506</v>
      </c>
      <c r="DN198" s="4" t="str">
        <f t="shared" si="250"/>
        <v/>
      </c>
      <c r="DO198" s="4" t="str">
        <f t="shared" si="251"/>
        <v/>
      </c>
      <c r="DP198" s="4" t="str">
        <f t="shared" si="252"/>
        <v>Invalid Slope</v>
      </c>
      <c r="DQ198" s="4" t="str">
        <f t="shared" si="253"/>
        <v/>
      </c>
      <c r="DS198" s="4">
        <f t="shared" si="254"/>
        <v>5200.54</v>
      </c>
      <c r="DT198" s="4">
        <f t="shared" si="255"/>
        <v>5199.78</v>
      </c>
      <c r="DU198" s="4" t="str">
        <f t="shared" si="256"/>
        <v/>
      </c>
      <c r="DV198" s="4">
        <f t="shared" si="257"/>
        <v>5182.05</v>
      </c>
      <c r="DX198">
        <f t="shared" si="284"/>
        <v>5200.54</v>
      </c>
      <c r="DY198">
        <f t="shared" si="285"/>
        <v>5182.05</v>
      </c>
      <c r="EA198" s="24" t="str">
        <f t="shared" si="258"/>
        <v>horiz_peak_line_1</v>
      </c>
      <c r="EB198" s="24" t="str">
        <f t="shared" si="259"/>
        <v>horiz_bottom_line_2</v>
      </c>
      <c r="ED198" s="28" t="str">
        <f t="shared" si="281"/>
        <v>peak_line_1</v>
      </c>
      <c r="EE198" s="28" t="str">
        <f t="shared" si="282"/>
        <v>bottom_line_2</v>
      </c>
    </row>
  </sheetData>
  <phoneticPr fontId="7" type="noConversion"/>
  <pageMargins left="0.7" right="0.7" top="0.75" bottom="0.75" header="0.3" footer="0.3"/>
  <pageSetup orientation="portrait" horizontalDpi="200" verticalDpi="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14DC7-91CA-4D10-A921-AC39B686BF89}">
  <sheetPr>
    <tabColor rgb="FF00B050"/>
  </sheetPr>
  <dimension ref="A1:CU500"/>
  <sheetViews>
    <sheetView zoomScale="70" zoomScaleNormal="70" workbookViewId="0">
      <pane ySplit="1" topLeftCell="A2" activePane="bottomLeft" state="frozen"/>
      <selection pane="bottomLeft" activeCell="P2" sqref="P2"/>
    </sheetView>
  </sheetViews>
  <sheetFormatPr defaultRowHeight="14.4" x14ac:dyDescent="0.55000000000000004"/>
  <cols>
    <col min="1" max="1" width="17.578125" bestFit="1" customWidth="1"/>
    <col min="2" max="2" width="7.41796875" customWidth="1"/>
    <col min="3" max="3" width="9.26171875" customWidth="1"/>
    <col min="4" max="4" width="7.68359375" bestFit="1" customWidth="1"/>
    <col min="5" max="8" width="7.68359375" customWidth="1"/>
    <col min="9" max="9" width="10.68359375" bestFit="1" customWidth="1"/>
    <col min="10" max="10" width="13.9453125" customWidth="1"/>
    <col min="11" max="11" width="13.3671875" bestFit="1" customWidth="1"/>
    <col min="12" max="26" width="13.3671875" customWidth="1"/>
    <col min="27" max="27" width="5.68359375" bestFit="1" customWidth="1"/>
    <col min="28" max="28" width="11.41796875" bestFit="1" customWidth="1"/>
    <col min="29" max="29" width="10.83984375" bestFit="1" customWidth="1"/>
    <col min="30" max="30" width="5.68359375" bestFit="1" customWidth="1"/>
    <col min="31" max="32" width="13.15625" customWidth="1"/>
    <col min="33" max="33" width="1.734375" customWidth="1"/>
    <col min="34" max="34" width="14.5234375" customWidth="1"/>
    <col min="35" max="35" width="14.47265625" customWidth="1"/>
    <col min="36" max="36" width="13.5234375" customWidth="1"/>
    <col min="37" max="37" width="11.89453125" bestFit="1" customWidth="1"/>
    <col min="38" max="38" width="12.1015625" bestFit="1" customWidth="1"/>
    <col min="39" max="39" width="14.62890625" bestFit="1" customWidth="1"/>
    <col min="40" max="40" width="14.5234375" bestFit="1" customWidth="1"/>
    <col min="41" max="41" width="13.62890625" bestFit="1" customWidth="1"/>
    <col min="42" max="42" width="11.89453125" customWidth="1"/>
    <col min="43" max="43" width="12.1015625" bestFit="1" customWidth="1"/>
    <col min="44" max="44" width="14.62890625" bestFit="1" customWidth="1"/>
    <col min="45" max="45" width="14.5234375" bestFit="1" customWidth="1"/>
    <col min="46" max="46" width="13.62890625" bestFit="1" customWidth="1"/>
    <col min="47" max="47" width="11.89453125" bestFit="1" customWidth="1"/>
    <col min="48" max="48" width="12.1015625" bestFit="1" customWidth="1"/>
    <col min="49" max="49" width="14.62890625" bestFit="1" customWidth="1"/>
    <col min="50" max="50" width="14.5234375" customWidth="1"/>
    <col min="51" max="51" width="13.62890625" customWidth="1"/>
    <col min="52" max="53" width="11.89453125" customWidth="1"/>
    <col min="54" max="54" width="14.5234375" customWidth="1"/>
    <col min="55" max="55" width="14.47265625" customWidth="1"/>
    <col min="56" max="56" width="13.5234375" customWidth="1"/>
    <col min="57" max="57" width="11.83984375" customWidth="1"/>
    <col min="58" max="58" width="12.15625" bestFit="1" customWidth="1"/>
    <col min="59" max="59" width="14.62890625" bestFit="1" customWidth="1"/>
    <col min="60" max="60" width="14.5234375" bestFit="1" customWidth="1"/>
    <col min="61" max="61" width="13.62890625" bestFit="1" customWidth="1"/>
    <col min="62" max="62" width="11.89453125" bestFit="1" customWidth="1"/>
    <col min="63" max="63" width="11.89453125" customWidth="1"/>
    <col min="64" max="64" width="12.62890625" style="24" customWidth="1"/>
    <col min="65" max="65" width="12.47265625" style="24" customWidth="1"/>
    <col min="66" max="66" width="8.9453125" style="24" customWidth="1"/>
    <col min="67" max="67" width="9.62890625" style="24" bestFit="1" customWidth="1"/>
    <col min="68" max="68" width="14.15625" style="24" bestFit="1" customWidth="1"/>
    <col min="69" max="69" width="17.9453125" style="24" bestFit="1" customWidth="1"/>
    <col min="70" max="70" width="17.9453125" style="24" customWidth="1"/>
    <col min="71" max="71" width="10.47265625" style="24" customWidth="1"/>
    <col min="72" max="72" width="9.05078125" style="24" bestFit="1" customWidth="1"/>
    <col min="73" max="73" width="13.5234375" style="24" bestFit="1" customWidth="1"/>
    <col min="74" max="74" width="17.41796875" style="24" bestFit="1" customWidth="1"/>
    <col min="75" max="75" width="17.41796875" style="24" customWidth="1"/>
    <col min="76" max="76" width="10.578125" style="51" customWidth="1"/>
    <col min="77" max="77" width="19.15625" style="51" bestFit="1" customWidth="1"/>
    <col min="78" max="78" width="15.62890625" style="51" bestFit="1" customWidth="1"/>
    <col min="79" max="79" width="19.68359375" style="51" bestFit="1" customWidth="1"/>
    <col min="80" max="80" width="21" style="51" bestFit="1" customWidth="1"/>
    <col min="81" max="84" width="12.578125" style="6" customWidth="1"/>
    <col min="85" max="85" width="16.3671875" style="6" bestFit="1" customWidth="1"/>
    <col min="86" max="90" width="16.3671875" style="6" customWidth="1"/>
    <col min="91" max="91" width="11.62890625" style="4" customWidth="1"/>
    <col min="92" max="92" width="12.1015625" customWidth="1"/>
    <col min="93" max="97" width="11.89453125" customWidth="1"/>
    <col min="98" max="98" width="16.578125" bestFit="1" customWidth="1"/>
    <col min="99" max="99" width="14.05078125" bestFit="1" customWidth="1"/>
  </cols>
  <sheetData>
    <row r="1" spans="1:99" x14ac:dyDescent="0.55000000000000004">
      <c r="A1" s="10" t="str">
        <f>'Data Validation'!A1</f>
        <v>timestamp_adjusted</v>
      </c>
      <c r="B1" s="10" t="str">
        <f>'Data Validation'!C1</f>
        <v>symbol</v>
      </c>
      <c r="C1" s="10" t="str">
        <f>'Data Validation'!E1</f>
        <v>timeframe</v>
      </c>
      <c r="D1" s="10" t="str">
        <f>'Data Validation'!G1</f>
        <v>close</v>
      </c>
      <c r="E1" s="9" t="str">
        <f>Price!F1</f>
        <v>high</v>
      </c>
      <c r="F1" s="48" t="str">
        <f>Price!G1</f>
        <v>low</v>
      </c>
      <c r="G1" s="9" t="str">
        <f>Price!H1</f>
        <v>volume</v>
      </c>
      <c r="H1" s="9" t="str">
        <f>SSA!E1</f>
        <v>ssa</v>
      </c>
      <c r="I1" s="9" t="str">
        <f>SSA!F1</f>
        <v>ema_ssa</v>
      </c>
      <c r="J1" s="48" t="str">
        <f>Dual_Tema!E1</f>
        <v>dual_tema_high</v>
      </c>
      <c r="K1" s="48" t="str">
        <f>Dual_Tema!F1</f>
        <v>dual_tema_low</v>
      </c>
      <c r="L1" s="9" t="str">
        <f>Trendlines!K1</f>
        <v>horiz_high_map</v>
      </c>
      <c r="M1" s="9" t="str">
        <f>Trendlines!L1</f>
        <v>horiz_low_map</v>
      </c>
      <c r="N1" s="9" t="str">
        <f>ZigZag!E1</f>
        <v>zigzag_high</v>
      </c>
      <c r="O1" s="9" t="str">
        <f>ZigZag!F1</f>
        <v>zigzag_low</v>
      </c>
      <c r="P1" s="9" t="str">
        <f>Pinbar!E1</f>
        <v>pinbar</v>
      </c>
      <c r="Q1" s="54" t="s">
        <v>48</v>
      </c>
      <c r="R1" s="54" t="s">
        <v>49</v>
      </c>
      <c r="S1" s="54" t="s">
        <v>50</v>
      </c>
      <c r="T1" s="54" t="s">
        <v>51</v>
      </c>
      <c r="U1" s="54" t="s">
        <v>52</v>
      </c>
      <c r="V1" s="54" t="s">
        <v>53</v>
      </c>
      <c r="W1" s="46" t="s">
        <v>42</v>
      </c>
      <c r="X1" s="46" t="s">
        <v>43</v>
      </c>
      <c r="Y1" s="46" t="s">
        <v>44</v>
      </c>
      <c r="Z1" s="46" t="s">
        <v>45</v>
      </c>
      <c r="AA1" s="49" t="s">
        <v>33</v>
      </c>
      <c r="AB1" s="49" t="s">
        <v>34</v>
      </c>
      <c r="AC1" s="49" t="s">
        <v>35</v>
      </c>
      <c r="AD1" s="47" t="s">
        <v>36</v>
      </c>
      <c r="AE1" s="49" t="s">
        <v>150</v>
      </c>
      <c r="AF1" s="49" t="s">
        <v>151</v>
      </c>
      <c r="AG1" s="28"/>
      <c r="AH1" s="28" t="s">
        <v>156</v>
      </c>
      <c r="AI1" s="28" t="s">
        <v>157</v>
      </c>
      <c r="AJ1" s="28" t="s">
        <v>158</v>
      </c>
      <c r="AK1" s="28" t="s">
        <v>159</v>
      </c>
      <c r="AL1" s="28" t="s">
        <v>226</v>
      </c>
      <c r="AM1" s="28" t="s">
        <v>200</v>
      </c>
      <c r="AN1" s="28" t="s">
        <v>201</v>
      </c>
      <c r="AO1" s="28" t="s">
        <v>202</v>
      </c>
      <c r="AP1" s="28" t="s">
        <v>203</v>
      </c>
      <c r="AQ1" s="28" t="s">
        <v>225</v>
      </c>
      <c r="AR1" s="28" t="s">
        <v>204</v>
      </c>
      <c r="AS1" s="28" t="s">
        <v>205</v>
      </c>
      <c r="AT1" s="28" t="s">
        <v>206</v>
      </c>
      <c r="AU1" s="28" t="s">
        <v>207</v>
      </c>
      <c r="AV1" s="28" t="s">
        <v>227</v>
      </c>
      <c r="AW1" s="28" t="s">
        <v>208</v>
      </c>
      <c r="AX1" s="28" t="s">
        <v>209</v>
      </c>
      <c r="AY1" s="28" t="s">
        <v>210</v>
      </c>
      <c r="AZ1" s="28" t="s">
        <v>211</v>
      </c>
      <c r="BA1" s="28" t="s">
        <v>228</v>
      </c>
      <c r="BB1" s="28" t="s">
        <v>160</v>
      </c>
      <c r="BC1" s="28" t="s">
        <v>161</v>
      </c>
      <c r="BD1" s="28" t="s">
        <v>162</v>
      </c>
      <c r="BE1" s="28" t="s">
        <v>163</v>
      </c>
      <c r="BF1" s="28" t="s">
        <v>224</v>
      </c>
      <c r="BG1" s="28" t="s">
        <v>212</v>
      </c>
      <c r="BH1" s="28" t="s">
        <v>213</v>
      </c>
      <c r="BI1" s="28" t="s">
        <v>214</v>
      </c>
      <c r="BJ1" s="28" t="s">
        <v>215</v>
      </c>
      <c r="BK1" s="28" t="s">
        <v>229</v>
      </c>
      <c r="BL1" s="46" t="s">
        <v>38</v>
      </c>
      <c r="BM1" s="46" t="s">
        <v>37</v>
      </c>
      <c r="BN1" s="46" t="s">
        <v>46</v>
      </c>
      <c r="BO1" s="46" t="s">
        <v>54</v>
      </c>
      <c r="BP1" s="46" t="s">
        <v>55</v>
      </c>
      <c r="BQ1" s="46" t="s">
        <v>56</v>
      </c>
      <c r="BR1" s="46" t="s">
        <v>217</v>
      </c>
      <c r="BS1" s="46" t="s">
        <v>47</v>
      </c>
      <c r="BT1" s="46" t="s">
        <v>57</v>
      </c>
      <c r="BU1" s="46" t="s">
        <v>58</v>
      </c>
      <c r="BV1" s="46" t="s">
        <v>59</v>
      </c>
      <c r="BW1" s="46" t="s">
        <v>218</v>
      </c>
      <c r="BX1" s="46" t="s">
        <v>145</v>
      </c>
      <c r="BY1" s="46" t="s">
        <v>221</v>
      </c>
      <c r="BZ1" s="46" t="s">
        <v>222</v>
      </c>
      <c r="CA1" s="46" t="s">
        <v>172</v>
      </c>
      <c r="CB1" s="46" t="s">
        <v>173</v>
      </c>
      <c r="CC1" s="46" t="s">
        <v>230</v>
      </c>
      <c r="CD1" s="46" t="s">
        <v>233</v>
      </c>
      <c r="CE1" s="46" t="s">
        <v>232</v>
      </c>
      <c r="CF1" s="46" t="s">
        <v>231</v>
      </c>
      <c r="CG1" s="46" t="s">
        <v>223</v>
      </c>
      <c r="CH1" s="27" t="s">
        <v>166</v>
      </c>
      <c r="CI1" s="46" t="s">
        <v>164</v>
      </c>
      <c r="CJ1" s="46" t="s">
        <v>165</v>
      </c>
      <c r="CK1" s="27" t="s">
        <v>167</v>
      </c>
      <c r="CL1" s="46" t="s">
        <v>216</v>
      </c>
      <c r="CM1" s="47" t="s">
        <v>234</v>
      </c>
      <c r="CN1" s="46" t="s">
        <v>219</v>
      </c>
      <c r="CO1" s="46" t="s">
        <v>220</v>
      </c>
      <c r="CT1" s="12"/>
      <c r="CU1" s="12"/>
    </row>
    <row r="2" spans="1:99" x14ac:dyDescent="0.55000000000000004">
      <c r="A2">
        <f>IF('Data Validation'!$K$2&lt;&gt;TRUE,"",'Data Validation'!A2)</f>
        <v>1772025000</v>
      </c>
      <c r="B2" s="4" t="str">
        <f>IF('Data Validation'!$K$2&lt;&gt;TRUE,"",'Data Validation'!C2)</f>
        <v>XAUUSD</v>
      </c>
      <c r="C2" s="4" t="str">
        <f>IF('Data Validation'!$K$2&lt;&gt;TRUE,"",'Data Validation'!E2)</f>
        <v>M5</v>
      </c>
      <c r="D2" s="4">
        <f>IF('Data Validation'!$K$2&lt;&gt;TRUE,"",'Data Validation'!G2)</f>
        <v>5187.2</v>
      </c>
      <c r="E2" s="4">
        <f>IF($C2&lt;&gt;"M5","",Price!F2)</f>
        <v>5189.22</v>
      </c>
      <c r="F2" s="4">
        <f>IF($C2&lt;&gt;"M5","",Price!G2)</f>
        <v>5185.5</v>
      </c>
      <c r="G2" s="4">
        <f>IF($C2&lt;&gt;"M5","",Price!H2)</f>
        <v>567</v>
      </c>
      <c r="H2" s="4">
        <f>IF($C2&lt;&gt;"M5","",SSA!E2)</f>
        <v>5187.5351099999998</v>
      </c>
      <c r="I2" s="6">
        <f>IF($C2&lt;&gt;"M5","",SSA!F2)</f>
        <v>5186.6252800000002</v>
      </c>
      <c r="J2" s="5">
        <f>IF($C2&lt;&gt;"M5","",Dual_Tema!E2)</f>
        <v>5188.55</v>
      </c>
      <c r="K2" s="5">
        <f>IF($C2&lt;&gt;"M5","",Dual_Tema!F2)</f>
        <v>5184.29</v>
      </c>
      <c r="L2" s="6">
        <f>IF($C2&lt;&gt;"M5","",Trendlines!K2)</f>
        <v>0</v>
      </c>
      <c r="M2" s="6">
        <f>IF($C2&lt;&gt;"M5","",Trendlines!L2)</f>
        <v>0</v>
      </c>
      <c r="N2" s="6">
        <f>IF($C2&lt;&gt;"M5","",ZigZag!E2)</f>
        <v>0</v>
      </c>
      <c r="O2" s="6">
        <f>IF($C2&lt;&gt;"M5","",ZigZag!F2)</f>
        <v>0</v>
      </c>
      <c r="P2" s="6">
        <f>IF($C2&lt;&gt;"M5","",Pinbar!E2)</f>
        <v>0</v>
      </c>
      <c r="Q2">
        <f>IF(Q$1='Trendline Selection'!$ED$198,Trendlines!E2,IF(Q$1='Trendline Selection'!$EE$198,Trendlines!E2,""))</f>
        <v>0</v>
      </c>
      <c r="R2" t="str">
        <f>IF(R$1='Trendline Selection'!$ED$198,Trendlines!F2,IF(R$1='Trendline Selection'!$EE$198,Trendlines!F2,""))</f>
        <v/>
      </c>
      <c r="S2" t="str">
        <f>IF(S$1='Trendline Selection'!$ED$198,Trendlines!G2,IF(S$1='Trendline Selection'!$EE$198,Trendlines!G2,""))</f>
        <v/>
      </c>
      <c r="T2" t="str">
        <f>IF(T$1='Trendline Selection'!$ED$198,Trendlines!H2,IF(T$1='Trendline Selection'!$EE$198,Trendlines!H2,""))</f>
        <v/>
      </c>
      <c r="U2">
        <f>IF(U$1='Trendline Selection'!$ED$198,Trendlines!I2,IF(U$1='Trendline Selection'!$EE$198,Trendlines!I2,""))</f>
        <v>0</v>
      </c>
      <c r="V2" t="str">
        <f>IF(V$1='Trendline Selection'!$ED$198,Trendlines!J2,IF(V$1='Trendline Selection'!$EE$198,Trendlines!J2,""))</f>
        <v/>
      </c>
      <c r="W2" s="6"/>
      <c r="X2" s="6"/>
      <c r="Y2" s="6"/>
      <c r="Z2" s="6"/>
      <c r="AA2">
        <f t="shared" ref="AA2:AA65" si="0">E2-F2</f>
        <v>3.7200000000002547</v>
      </c>
      <c r="AD2">
        <f>AA2</f>
        <v>3.7200000000002547</v>
      </c>
      <c r="AE2">
        <f>E2-J2</f>
        <v>0.67000000000007276</v>
      </c>
      <c r="AF2" s="26">
        <f t="shared" ref="AF2:AF65" si="1">(F2-K2)/K2</f>
        <v>2.3339743725756784E-4</v>
      </c>
      <c r="AH2" s="30" t="str">
        <f t="shared" ref="AH2:AH65" si="2">IF(OR(Q2=0,Q2=""),"",((H2-Q2)/Q2))</f>
        <v/>
      </c>
      <c r="AI2" s="21" t="str">
        <f t="shared" ref="AI2:AI66" si="3">IF(AH2="","",IF(AH2&gt;=0,1,-1))</f>
        <v/>
      </c>
      <c r="AJ2" s="21"/>
      <c r="AK2" s="31" t="str">
        <f t="shared" ref="AK2:AK9" si="4">IF(AH2="","",IF(AND(AH2&gt;-0.1%,AH2&lt;0.1%),"Touch Zone","-----"))</f>
        <v/>
      </c>
      <c r="AL2" s="31" t="str">
        <f t="shared" ref="AL2:AL65" si="5">IF(AH2="","",IF(AND(AK2="Touch Zone",AH2&gt;0%),"Above",IF(AND(AK2="Touch Zone",AH2&lt;0%),"Below","-----")))</f>
        <v/>
      </c>
      <c r="AM2" s="39" t="str">
        <f t="shared" ref="AM2:AM65" si="6">IF(OR(R2=0,R2=""),"",((H2-R2)/R2))</f>
        <v/>
      </c>
      <c r="AN2" s="35" t="str">
        <f t="shared" ref="AN2:AN65" si="7">IF(AM2="","",IF(AM2&gt;=0,1,-1))</f>
        <v/>
      </c>
      <c r="AO2" s="35"/>
      <c r="AP2" s="36" t="str">
        <f t="shared" ref="AP2:AP4" si="8">IF(AM2="","",IF(AND(AM2&gt;-0.1%,AM2&lt;0.1%),"Touch Zone","-----"))</f>
        <v/>
      </c>
      <c r="AQ2" s="36" t="str">
        <f t="shared" ref="AQ2:AQ65" si="9">IF(AM2="","",IF(AND(AP2="Touch Zone",AM2&gt;0%),"Above",IF(AND(AP2="Touch Zone",AM2&lt;0%),"Below","-----")))</f>
        <v/>
      </c>
      <c r="AR2" s="40" t="str">
        <f t="shared" ref="AR2:AR65" si="10">IF(OR(S2=0,S2=""),"",((H2-S2)/S2))</f>
        <v/>
      </c>
      <c r="AS2" s="37" t="str">
        <f t="shared" ref="AS2:AS65" si="11">IF(AR2="","",IF(AR2&gt;=0,1,-1))</f>
        <v/>
      </c>
      <c r="AT2" s="37"/>
      <c r="AU2" s="38" t="str">
        <f t="shared" ref="AU2:AU65" si="12">IF(AR2="","",IF(AND(AR2&gt;-0.1%,AR2&lt;0.1%),"Touch Zone","-----"))</f>
        <v/>
      </c>
      <c r="AV2" s="38" t="str">
        <f t="shared" ref="AV2:AV65" si="13">IF(AR2="","",IF(AND(AU2="Touch Zone",AR2&gt;0%),"Above",IF(AND(AU2="Touch Zone",AR2&lt;0%),"Below","-----")))</f>
        <v/>
      </c>
      <c r="AW2" s="30" t="str">
        <f t="shared" ref="AW2:AW65" si="14">IF(OR(T2=0,T2=""),"",((H2-T2)/T2))</f>
        <v/>
      </c>
      <c r="AX2" s="21" t="str">
        <f t="shared" ref="AX2:AX65" si="15">IF(AW2="","",IF(AW2&gt;=0,1,-1))</f>
        <v/>
      </c>
      <c r="AY2" s="21"/>
      <c r="AZ2" s="31" t="str">
        <f t="shared" ref="AZ2:AZ65" si="16">IF(AW2="","",IF(AND(AW2&gt;-0.1%,AW2&lt;0.1%),"Touch Zone","-----"))</f>
        <v/>
      </c>
      <c r="BA2" s="31" t="str">
        <f t="shared" ref="BA2:BA65" si="17">IF(AW2="","",IF(AND(AZ2="Touch Zone",AW2&gt;0%),"Above",IF(AND(AZ2="Touch Zone",AW2&lt;0%),"Below","-----")))</f>
        <v/>
      </c>
      <c r="BB2" s="33" t="str">
        <f t="shared" ref="BB2:BB65" si="18">IF(OR(U2=0,U2=""),"",((H2-U2)/U2))</f>
        <v/>
      </c>
      <c r="BC2" s="32" t="str">
        <f t="shared" ref="BC2:BC65" si="19">IF(BB2="","",IF(BB2&gt;=0,1,-1))</f>
        <v/>
      </c>
      <c r="BD2" s="32"/>
      <c r="BE2" s="34" t="str">
        <f>IF(BB2="","",IF(AND(BB2&gt;-0.1%,BB2&lt;0.1%),"Touch Zone","-----"))</f>
        <v/>
      </c>
      <c r="BF2" s="34" t="str">
        <f t="shared" ref="BF2:BF65" si="20">IF(BB2="","",IF(AND(BE2="Touch Zone",BB2&gt;0%),"Above",IF(AND(BE2="Touch Zone",BB2&lt;0%),"Below","-----")))</f>
        <v/>
      </c>
      <c r="BG2" s="40" t="str">
        <f t="shared" ref="BG2:BG65" si="21">IF(OR(V2=0,V2=""),"",((H2-V2)/V2))</f>
        <v/>
      </c>
      <c r="BH2" s="37" t="str">
        <f t="shared" ref="BH2:BH65" si="22">IF(BG2="","",IF(BG2&gt;=0,1,-1))</f>
        <v/>
      </c>
      <c r="BI2" s="37"/>
      <c r="BJ2" s="38" t="str">
        <f>IF(BG2="","",IF(AND(BG2&gt;-0.1%,BG2&lt;0.1%),"Touch Zone","-----"))</f>
        <v/>
      </c>
      <c r="BK2" s="38" t="str">
        <f t="shared" ref="BK2:BK65" si="23">IF(BG2="","",IF(AND(BJ2="Touch Zone",BG2&gt;0%),"Above",IF(AND(BJ2="Touch Zone",BG2&lt;0%),"Below","-----")))</f>
        <v/>
      </c>
      <c r="BL2" s="41" t="str">
        <f t="shared" ref="BL2:BL65" si="24">IF(AND(L2=N2,L2&gt;0,N2&gt;0),"Important High","------")</f>
        <v>------</v>
      </c>
      <c r="BM2" s="41" t="str">
        <f t="shared" ref="BM2:BM65" si="25">IF(AND(M2=O2,M2&gt;0,O2&gt;0),"Important Low","------")</f>
        <v>------</v>
      </c>
      <c r="BN2" s="41"/>
      <c r="BO2" s="41"/>
      <c r="BP2" s="41"/>
      <c r="BQ2" s="41"/>
      <c r="BR2" s="52"/>
      <c r="BS2" s="41"/>
      <c r="BT2" s="41"/>
      <c r="BU2" s="41"/>
      <c r="BV2" s="41"/>
      <c r="BW2" s="52"/>
      <c r="BX2" s="50">
        <f t="shared" ref="BX2:BX65" si="26">H2-I2</f>
        <v>0.90982999999960157</v>
      </c>
      <c r="BY2" s="50"/>
      <c r="BZ2" s="50"/>
      <c r="CA2" s="50"/>
      <c r="CB2" s="50"/>
      <c r="CC2" s="52" t="str">
        <f t="shared" ref="CC2:CC65" si="27">IF(OR(AK2="Touch Zone",AP2="Touch Zone",AU2="Touch Zone",AZ2="Touch Zone",BE2="Touch Zone",BJ2="Touch Zone"),"TL Touch Zone","")</f>
        <v/>
      </c>
      <c r="CD2" s="41">
        <f t="shared" ref="CD2:CD65" si="28">COUNTIF(AL2,"Above")+COUNTIF(AL2,"Below")+COUNTIF(AQ2,"Above")+COUNTIF(AQ2,"Below")+COUNTIF(AV2,"Above")+COUNTIF(AV2,"Below")+COUNTIF(BA2,"Above")+COUNTIF(BA2,"Below")+COUNTIF(BF2,"Above")+COUNTIF(BF2,"Below")+COUNTIF(BK2,"Above")+COUNTIF(BK2,"Below")</f>
        <v>0</v>
      </c>
      <c r="CE2" s="52" t="str" cm="1">
        <f t="array" ref="CE2">IF(CD2&lt;&gt;1,"-----",_xlfn.IFS(OR(AL2="Above",AL2="Below"),AL2,OR(AQ2="Above",AQ2="Below"),AQ2,OR(AV2="Above",AV2="Below"),AV2,OR(BA2="Above",BA2="Below"),BA2,OR(BF2="Above",BF2="Below"),BF2,OR(BK2="Above",BK2="Below"),BK2,TRUE,"-----"))</f>
        <v>-----</v>
      </c>
      <c r="CF2" s="52"/>
      <c r="CG2" s="52" t="str">
        <f t="shared" ref="CG2:CG65" si="29">IF(BX2&gt;0,"UP","DOWN")</f>
        <v>UP</v>
      </c>
      <c r="CH2" s="44"/>
      <c r="CI2" s="42"/>
      <c r="CJ2" s="42"/>
      <c r="CK2" s="44"/>
      <c r="CL2" s="42" t="str">
        <f t="shared" ref="CL2:CL65" si="30">IF(P2=0,"",1)</f>
        <v/>
      </c>
      <c r="CM2" s="15"/>
      <c r="CN2" s="14"/>
      <c r="CO2" s="14"/>
    </row>
    <row r="3" spans="1:99" x14ac:dyDescent="0.55000000000000004">
      <c r="A3">
        <f>IF('Data Validation'!$K$2&lt;&gt;TRUE,"",'Data Validation'!A3)</f>
        <v>1772025300</v>
      </c>
      <c r="B3" s="4" t="str">
        <f>IF('Data Validation'!$K$2&lt;&gt;TRUE,"",'Data Validation'!C3)</f>
        <v>XAUUSD</v>
      </c>
      <c r="C3" s="4" t="str">
        <f>IF('Data Validation'!$K$2&lt;&gt;TRUE,"",'Data Validation'!E3)</f>
        <v>M5</v>
      </c>
      <c r="D3" s="4">
        <f>IF('Data Validation'!$K$2&lt;&gt;TRUE,"",'Data Validation'!G3)</f>
        <v>5187</v>
      </c>
      <c r="E3" s="4">
        <f>IF($C3&lt;&gt;"M5","",Price!F3)</f>
        <v>5189.54</v>
      </c>
      <c r="F3" s="4">
        <f>IF($C3&lt;&gt;"M5","",Price!G3)</f>
        <v>5185.97</v>
      </c>
      <c r="G3" s="4">
        <f>IF($C3&lt;&gt;"M5","",Price!H3)</f>
        <v>574</v>
      </c>
      <c r="H3" s="4">
        <f>IF($C3&lt;&gt;"M5","",SSA!E3)</f>
        <v>5187.9737400000004</v>
      </c>
      <c r="I3" s="6">
        <f>IF($C3&lt;&gt;"M5","",SSA!F3)</f>
        <v>5187.2995099999998</v>
      </c>
      <c r="J3" s="5">
        <f>IF($C3&lt;&gt;"M5","",Dual_Tema!E3)</f>
        <v>5189.3599999999997</v>
      </c>
      <c r="K3" s="5">
        <f>IF($C3&lt;&gt;"M5","",Dual_Tema!F3)</f>
        <v>5185.43</v>
      </c>
      <c r="L3" s="6">
        <f>IF($C3&lt;&gt;"M5","",Trendlines!K3)</f>
        <v>0</v>
      </c>
      <c r="M3" s="6">
        <f>IF($C3&lt;&gt;"M5","",Trendlines!L3)</f>
        <v>0</v>
      </c>
      <c r="N3" s="6">
        <f>IF($C3&lt;&gt;"M5","",ZigZag!E3)</f>
        <v>0</v>
      </c>
      <c r="O3" s="6">
        <f>IF($C3&lt;&gt;"M5","",ZigZag!F3)</f>
        <v>0</v>
      </c>
      <c r="P3" s="6">
        <f>IF($C3&lt;&gt;"M5","",Pinbar!E3)</f>
        <v>0</v>
      </c>
      <c r="Q3">
        <f>IF(Q$1='Trendline Selection'!$ED$198,Trendlines!E3,IF(Q$1='Trendline Selection'!$EE$198,Trendlines!E3,""))</f>
        <v>0</v>
      </c>
      <c r="R3" t="str">
        <f>IF(R$1='Trendline Selection'!$ED$198,Trendlines!F3,IF(R$1='Trendline Selection'!$EE$198,Trendlines!F3,""))</f>
        <v/>
      </c>
      <c r="S3" t="str">
        <f>IF(S$1='Trendline Selection'!$ED$198,Trendlines!G3,IF(S$1='Trendline Selection'!$EE$198,Trendlines!G3,""))</f>
        <v/>
      </c>
      <c r="T3" t="str">
        <f>IF(T$1='Trendline Selection'!$ED$198,Trendlines!H3,IF(T$1='Trendline Selection'!$EE$198,Trendlines!H3,""))</f>
        <v/>
      </c>
      <c r="U3">
        <f>IF(U$1='Trendline Selection'!$ED$198,Trendlines!I3,IF(U$1='Trendline Selection'!$EE$198,Trendlines!I3,""))</f>
        <v>0</v>
      </c>
      <c r="V3" t="str">
        <f>IF(V$1='Trendline Selection'!$ED$198,Trendlines!J3,IF(V$1='Trendline Selection'!$EE$198,Trendlines!J3,""))</f>
        <v/>
      </c>
      <c r="W3" s="6"/>
      <c r="X3" s="6"/>
      <c r="Y3" s="6"/>
      <c r="Z3" s="6"/>
      <c r="AA3">
        <f t="shared" si="0"/>
        <v>3.569999999999709</v>
      </c>
      <c r="AB3">
        <f t="shared" ref="AB3:AB66" si="31">ABS(E3-D2)</f>
        <v>2.3400000000001455</v>
      </c>
      <c r="AC3">
        <f t="shared" ref="AC3:AC66" si="32">ABS(F3-D2)</f>
        <v>1.2299999999995634</v>
      </c>
      <c r="AD3">
        <f>MAX(AA3:AC3)</f>
        <v>3.569999999999709</v>
      </c>
      <c r="AE3">
        <f>E3-J3</f>
        <v>0.18000000000029104</v>
      </c>
      <c r="AF3" s="26">
        <f t="shared" si="1"/>
        <v>1.04137940344381E-4</v>
      </c>
      <c r="AH3" s="30" t="str">
        <f t="shared" si="2"/>
        <v/>
      </c>
      <c r="AI3" s="21" t="str">
        <f t="shared" si="3"/>
        <v/>
      </c>
      <c r="AJ3" s="21" t="str">
        <f t="shared" ref="AJ3:AJ9" si="33">IF(AI3="","",IF(AI3=AI2,AJ2+AI3,AI3))</f>
        <v/>
      </c>
      <c r="AK3" s="31" t="str">
        <f t="shared" si="4"/>
        <v/>
      </c>
      <c r="AL3" s="31" t="str">
        <f t="shared" si="5"/>
        <v/>
      </c>
      <c r="AM3" s="39" t="str">
        <f t="shared" si="6"/>
        <v/>
      </c>
      <c r="AN3" s="35" t="str">
        <f t="shared" si="7"/>
        <v/>
      </c>
      <c r="AO3" s="35" t="str">
        <f t="shared" ref="AO3:AO4" si="34">IF(AN3="","",IF(AN3=AN2,AO2+AN3,AN3))</f>
        <v/>
      </c>
      <c r="AP3" s="36" t="str">
        <f t="shared" si="8"/>
        <v/>
      </c>
      <c r="AQ3" s="36" t="str">
        <f t="shared" si="9"/>
        <v/>
      </c>
      <c r="AR3" s="40" t="str">
        <f t="shared" si="10"/>
        <v/>
      </c>
      <c r="AS3" s="37" t="str">
        <f t="shared" si="11"/>
        <v/>
      </c>
      <c r="AT3" s="37" t="str">
        <f t="shared" ref="AT3:AT66" si="35">IF(AS3="","",IF(AS3=AS2,AT2+AS3,AS3))</f>
        <v/>
      </c>
      <c r="AU3" s="38" t="str">
        <f t="shared" si="12"/>
        <v/>
      </c>
      <c r="AV3" s="38" t="str">
        <f t="shared" si="13"/>
        <v/>
      </c>
      <c r="AW3" s="30" t="str">
        <f t="shared" si="14"/>
        <v/>
      </c>
      <c r="AX3" s="21" t="str">
        <f t="shared" si="15"/>
        <v/>
      </c>
      <c r="AY3" s="21" t="str">
        <f t="shared" ref="AY3:AY66" si="36">IF(AX3="","",IF(AX3=AX2,AY2+AX3,AX3))</f>
        <v/>
      </c>
      <c r="AZ3" s="31" t="str">
        <f t="shared" si="16"/>
        <v/>
      </c>
      <c r="BA3" s="31" t="str">
        <f t="shared" si="17"/>
        <v/>
      </c>
      <c r="BB3" s="33" t="str">
        <f t="shared" si="18"/>
        <v/>
      </c>
      <c r="BC3" s="32" t="str">
        <f t="shared" si="19"/>
        <v/>
      </c>
      <c r="BD3" s="32" t="str">
        <f t="shared" ref="BD3:BD66" si="37">IF(BC3="","",IF(BC3=BC2,BD2+BC3,BC3))</f>
        <v/>
      </c>
      <c r="BE3" s="34" t="str">
        <f t="shared" ref="BE3:BE66" si="38">IF(BB3="","",IF(AND(BB3&gt;-0.1%,BB3&lt;0.1%),"Touch Zone","-----"))</f>
        <v/>
      </c>
      <c r="BF3" s="34" t="str">
        <f t="shared" si="20"/>
        <v/>
      </c>
      <c r="BG3" s="40" t="str">
        <f t="shared" si="21"/>
        <v/>
      </c>
      <c r="BH3" s="37" t="str">
        <f t="shared" si="22"/>
        <v/>
      </c>
      <c r="BI3" s="37" t="str">
        <f t="shared" ref="BI3:BI66" si="39">IF(BH3="","",IF(BH3=BH2,BI2+BH3,BH3))</f>
        <v/>
      </c>
      <c r="BJ3" s="38" t="str">
        <f t="shared" ref="BJ3:BJ66" si="40">IF(BG3="","",IF(AND(BG3&gt;-0.1%,BG3&lt;0.1%),"Touch Zone","-----"))</f>
        <v/>
      </c>
      <c r="BK3" s="38" t="str">
        <f t="shared" si="23"/>
        <v/>
      </c>
      <c r="BL3" s="41" t="str">
        <f t="shared" si="24"/>
        <v>------</v>
      </c>
      <c r="BM3" s="41" t="str">
        <f t="shared" si="25"/>
        <v>------</v>
      </c>
      <c r="BN3" s="41"/>
      <c r="BO3" s="41"/>
      <c r="BP3" s="41"/>
      <c r="BQ3" s="41"/>
      <c r="BR3" s="52"/>
      <c r="BS3" s="41"/>
      <c r="BT3" s="41"/>
      <c r="BU3" s="41"/>
      <c r="BV3" s="41"/>
      <c r="BW3" s="52"/>
      <c r="BX3" s="50">
        <f t="shared" si="26"/>
        <v>0.67423000000053435</v>
      </c>
      <c r="BY3" s="50">
        <f t="shared" ref="BY3:BY66" si="41">IF(BX3&gt;=0,1,-1)</f>
        <v>1</v>
      </c>
      <c r="BZ3" s="50">
        <f t="shared" ref="BZ3:BZ66" si="42">IF(BY3=BY2,BZ2+BY3,BY3)</f>
        <v>1</v>
      </c>
      <c r="CA3" s="50" t="str">
        <f t="shared" ref="CA3:CA66" si="43">IF(AND(H3&gt;I3,H2&lt;I2),"crossover","-----")</f>
        <v>-----</v>
      </c>
      <c r="CB3" s="50" t="str">
        <f t="shared" ref="CB3:CB66" si="44">IF(AND(H3&lt;I3,H2&gt;I2),"crossunder","-----")</f>
        <v>-----</v>
      </c>
      <c r="CC3" s="52" t="str">
        <f t="shared" si="27"/>
        <v/>
      </c>
      <c r="CD3" s="41">
        <f t="shared" si="28"/>
        <v>0</v>
      </c>
      <c r="CE3" s="52" t="str" cm="1">
        <f t="array" ref="CE3">IF(CD3&lt;&gt;1,"-----",_xlfn.IFS(OR(AL3="Above",AL3="Below"),AL3,OR(AQ3="Above",AQ3="Below"),AQ3,OR(AV3="Above",AV3="Below"),AV3,OR(BA3="Above",BA3="Below"),BA3,OR(BF3="Above",BF3="Below"),BF3,OR(BK3="Above",BK3="Below"),BK3,TRUE,"-----"))</f>
        <v>-----</v>
      </c>
      <c r="CF3" s="52"/>
      <c r="CG3" s="52" t="str">
        <f t="shared" si="29"/>
        <v>UP</v>
      </c>
      <c r="CH3" s="44"/>
      <c r="CI3" s="43">
        <f t="shared" ref="CI3:CI66" si="45">IF(AE3&gt;0.05%,1,"")</f>
        <v>1</v>
      </c>
      <c r="CJ3" s="42" t="str">
        <f t="shared" ref="CJ3:CJ66" si="46">IF(AF3&lt;-0.05%,1,"")</f>
        <v/>
      </c>
      <c r="CK3" s="44"/>
      <c r="CL3" s="42" t="str">
        <f t="shared" si="30"/>
        <v/>
      </c>
      <c r="CM3" s="15"/>
      <c r="CN3" s="14"/>
      <c r="CO3" s="14"/>
    </row>
    <row r="4" spans="1:99" x14ac:dyDescent="0.55000000000000004">
      <c r="A4">
        <f>IF('Data Validation'!$K$2&lt;&gt;TRUE,"",'Data Validation'!A4)</f>
        <v>1772025600</v>
      </c>
      <c r="B4" s="4" t="str">
        <f>IF('Data Validation'!$K$2&lt;&gt;TRUE,"",'Data Validation'!C4)</f>
        <v>XAUUSD</v>
      </c>
      <c r="C4" s="4" t="str">
        <f>IF('Data Validation'!$K$2&lt;&gt;TRUE,"",'Data Validation'!E4)</f>
        <v>M5</v>
      </c>
      <c r="D4" s="4">
        <f>IF('Data Validation'!$K$2&lt;&gt;TRUE,"",'Data Validation'!G4)</f>
        <v>5191.13</v>
      </c>
      <c r="E4" s="4">
        <f>IF($C4&lt;&gt;"M5","",Price!F4)</f>
        <v>5191.47</v>
      </c>
      <c r="F4" s="4">
        <f>IF($C4&lt;&gt;"M5","",Price!G4)</f>
        <v>5186.1400000000003</v>
      </c>
      <c r="G4" s="4">
        <f>IF($C4&lt;&gt;"M5","",Price!H4)</f>
        <v>583</v>
      </c>
      <c r="H4" s="4">
        <f>IF($C4&lt;&gt;"M5","",SSA!E4)</f>
        <v>5188.1120000000001</v>
      </c>
      <c r="I4" s="6">
        <f>IF($C4&lt;&gt;"M5","",SSA!F4)</f>
        <v>5187.7057599999998</v>
      </c>
      <c r="J4" s="5">
        <f>IF($C4&lt;&gt;"M5","",Dual_Tema!E4)</f>
        <v>5190.7299999999996</v>
      </c>
      <c r="K4" s="5">
        <f>IF($C4&lt;&gt;"M5","",Dual_Tema!F4)</f>
        <v>5186.16</v>
      </c>
      <c r="L4" s="6">
        <f>IF($C4&lt;&gt;"M5","",Trendlines!K4)</f>
        <v>5191.47</v>
      </c>
      <c r="M4" s="6">
        <f>IF($C4&lt;&gt;"M5","",Trendlines!L4)</f>
        <v>0</v>
      </c>
      <c r="N4" s="6">
        <f>IF($C4&lt;&gt;"M5","",ZigZag!E4)</f>
        <v>5191.47</v>
      </c>
      <c r="O4" s="6">
        <f>IF($C4&lt;&gt;"M5","",ZigZag!F4)</f>
        <v>0</v>
      </c>
      <c r="P4" s="6">
        <f>IF($C4&lt;&gt;"M5","",Pinbar!E4)</f>
        <v>0</v>
      </c>
      <c r="Q4">
        <f>IF(Q$1='Trendline Selection'!$ED$198,Trendlines!E4,IF(Q$1='Trendline Selection'!$EE$198,Trendlines!E4,""))</f>
        <v>0</v>
      </c>
      <c r="R4" t="str">
        <f>IF(R$1='Trendline Selection'!$ED$198,Trendlines!F4,IF(R$1='Trendline Selection'!$EE$198,Trendlines!F4,""))</f>
        <v/>
      </c>
      <c r="S4" t="str">
        <f>IF(S$1='Trendline Selection'!$ED$198,Trendlines!G4,IF(S$1='Trendline Selection'!$EE$198,Trendlines!G4,""))</f>
        <v/>
      </c>
      <c r="T4" t="str">
        <f>IF(T$1='Trendline Selection'!$ED$198,Trendlines!H4,IF(T$1='Trendline Selection'!$EE$198,Trendlines!H4,""))</f>
        <v/>
      </c>
      <c r="U4">
        <f>IF(U$1='Trendline Selection'!$ED$198,Trendlines!I4,IF(U$1='Trendline Selection'!$EE$198,Trendlines!I4,""))</f>
        <v>0</v>
      </c>
      <c r="V4" t="str">
        <f>IF(V$1='Trendline Selection'!$ED$198,Trendlines!J4,IF(V$1='Trendline Selection'!$EE$198,Trendlines!J4,""))</f>
        <v/>
      </c>
      <c r="W4" s="6"/>
      <c r="X4" s="6"/>
      <c r="Y4" s="6"/>
      <c r="Z4" s="6"/>
      <c r="AA4">
        <f t="shared" si="0"/>
        <v>5.3299999999999272</v>
      </c>
      <c r="AB4">
        <f t="shared" si="31"/>
        <v>4.4700000000002547</v>
      </c>
      <c r="AC4">
        <f t="shared" si="32"/>
        <v>0.85999999999967258</v>
      </c>
      <c r="AD4">
        <f t="shared" ref="AD4:AD6" si="47">MAX(AA4:AC4)</f>
        <v>5.3299999999999272</v>
      </c>
      <c r="AE4" s="26">
        <f t="shared" ref="AE4:AE67" si="48">(E4-J4)/J4</f>
        <v>1.4256183619658339E-4</v>
      </c>
      <c r="AF4" s="26">
        <f t="shared" si="1"/>
        <v>-3.856417850495755E-6</v>
      </c>
      <c r="AH4" s="30" t="str">
        <f t="shared" si="2"/>
        <v/>
      </c>
      <c r="AI4" s="21" t="str">
        <f t="shared" si="3"/>
        <v/>
      </c>
      <c r="AJ4" s="21" t="str">
        <f t="shared" si="33"/>
        <v/>
      </c>
      <c r="AK4" s="31" t="str">
        <f t="shared" si="4"/>
        <v/>
      </c>
      <c r="AL4" s="31" t="str">
        <f t="shared" si="5"/>
        <v/>
      </c>
      <c r="AM4" s="39" t="str">
        <f t="shared" si="6"/>
        <v/>
      </c>
      <c r="AN4" s="35" t="str">
        <f t="shared" si="7"/>
        <v/>
      </c>
      <c r="AO4" s="35" t="str">
        <f t="shared" si="34"/>
        <v/>
      </c>
      <c r="AP4" s="36" t="str">
        <f t="shared" si="8"/>
        <v/>
      </c>
      <c r="AQ4" s="36" t="str">
        <f t="shared" si="9"/>
        <v/>
      </c>
      <c r="AR4" s="40" t="str">
        <f t="shared" si="10"/>
        <v/>
      </c>
      <c r="AS4" s="37" t="str">
        <f t="shared" si="11"/>
        <v/>
      </c>
      <c r="AT4" s="37" t="str">
        <f t="shared" si="35"/>
        <v/>
      </c>
      <c r="AU4" s="38" t="str">
        <f t="shared" si="12"/>
        <v/>
      </c>
      <c r="AV4" s="38" t="str">
        <f t="shared" si="13"/>
        <v/>
      </c>
      <c r="AW4" s="30" t="str">
        <f t="shared" si="14"/>
        <v/>
      </c>
      <c r="AX4" s="21" t="str">
        <f t="shared" si="15"/>
        <v/>
      </c>
      <c r="AY4" s="21" t="str">
        <f t="shared" si="36"/>
        <v/>
      </c>
      <c r="AZ4" s="31" t="str">
        <f t="shared" si="16"/>
        <v/>
      </c>
      <c r="BA4" s="31" t="str">
        <f t="shared" si="17"/>
        <v/>
      </c>
      <c r="BB4" s="33" t="str">
        <f t="shared" si="18"/>
        <v/>
      </c>
      <c r="BC4" s="32" t="str">
        <f t="shared" si="19"/>
        <v/>
      </c>
      <c r="BD4" s="32" t="str">
        <f t="shared" si="37"/>
        <v/>
      </c>
      <c r="BE4" s="34" t="str">
        <f t="shared" si="38"/>
        <v/>
      </c>
      <c r="BF4" s="34" t="str">
        <f t="shared" si="20"/>
        <v/>
      </c>
      <c r="BG4" s="40" t="str">
        <f t="shared" si="21"/>
        <v/>
      </c>
      <c r="BH4" s="37" t="str">
        <f t="shared" si="22"/>
        <v/>
      </c>
      <c r="BI4" s="37" t="str">
        <f t="shared" si="39"/>
        <v/>
      </c>
      <c r="BJ4" s="38" t="str">
        <f t="shared" si="40"/>
        <v/>
      </c>
      <c r="BK4" s="38" t="str">
        <f t="shared" si="23"/>
        <v/>
      </c>
      <c r="BL4" s="41" t="str">
        <f t="shared" si="24"/>
        <v>Important High</v>
      </c>
      <c r="BM4" s="41" t="str">
        <f t="shared" si="25"/>
        <v>------</v>
      </c>
      <c r="BN4" s="41"/>
      <c r="BO4" s="41"/>
      <c r="BP4" s="41"/>
      <c r="BQ4" s="41"/>
      <c r="BR4" s="52"/>
      <c r="BS4" s="41"/>
      <c r="BT4" s="41"/>
      <c r="BU4" s="41"/>
      <c r="BV4" s="41"/>
      <c r="BW4" s="52"/>
      <c r="BX4" s="50">
        <f t="shared" si="26"/>
        <v>0.40624000000025262</v>
      </c>
      <c r="BY4" s="50">
        <f t="shared" si="41"/>
        <v>1</v>
      </c>
      <c r="BZ4" s="50">
        <f t="shared" si="42"/>
        <v>2</v>
      </c>
      <c r="CA4" s="50" t="str">
        <f t="shared" si="43"/>
        <v>-----</v>
      </c>
      <c r="CB4" s="50" t="str">
        <f t="shared" si="44"/>
        <v>-----</v>
      </c>
      <c r="CC4" s="52" t="str">
        <f t="shared" si="27"/>
        <v/>
      </c>
      <c r="CD4" s="41">
        <f t="shared" si="28"/>
        <v>0</v>
      </c>
      <c r="CE4" s="52" t="str" cm="1">
        <f t="array" ref="CE4">IF(CD4&lt;&gt;1,"-----",_xlfn.IFS(OR(AL4="Above",AL4="Below"),AL4,OR(AQ4="Above",AQ4="Below"),AQ4,OR(AV4="Above",AV4="Below"),AV4,OR(BA4="Above",BA4="Below"),BA4,OR(BF4="Above",BF4="Below"),BF4,OR(BK4="Above",BK4="Below"),BK4,TRUE,"-----"))</f>
        <v>-----</v>
      </c>
      <c r="CF4" s="52"/>
      <c r="CG4" s="52" t="str">
        <f t="shared" si="29"/>
        <v>UP</v>
      </c>
      <c r="CH4" s="44"/>
      <c r="CI4" s="43" t="str">
        <f t="shared" si="45"/>
        <v/>
      </c>
      <c r="CJ4" s="42" t="str">
        <f t="shared" si="46"/>
        <v/>
      </c>
      <c r="CK4" s="44"/>
      <c r="CL4" s="42" t="str">
        <f t="shared" si="30"/>
        <v/>
      </c>
      <c r="CM4" s="15"/>
      <c r="CN4" s="14"/>
      <c r="CO4" s="14"/>
    </row>
    <row r="5" spans="1:99" x14ac:dyDescent="0.55000000000000004">
      <c r="A5">
        <f>IF('Data Validation'!$K$2&lt;&gt;TRUE,"",'Data Validation'!A5)</f>
        <v>1772025900</v>
      </c>
      <c r="B5" s="4" t="str">
        <f>IF('Data Validation'!$K$2&lt;&gt;TRUE,"",'Data Validation'!C5)</f>
        <v>XAUUSD</v>
      </c>
      <c r="C5" s="4" t="str">
        <f>IF('Data Validation'!$K$2&lt;&gt;TRUE,"",'Data Validation'!E5)</f>
        <v>M5</v>
      </c>
      <c r="D5" s="4">
        <f>IF('Data Validation'!$K$2&lt;&gt;TRUE,"",'Data Validation'!G5)</f>
        <v>5188.07</v>
      </c>
      <c r="E5" s="4">
        <f>IF($C5&lt;&gt;"M5","",Price!F5)</f>
        <v>5191.3599999999997</v>
      </c>
      <c r="F5" s="4">
        <f>IF($C5&lt;&gt;"M5","",Price!G5)</f>
        <v>5186.93</v>
      </c>
      <c r="G5" s="4">
        <f>IF($C5&lt;&gt;"M5","",Price!H5)</f>
        <v>547</v>
      </c>
      <c r="H5" s="4">
        <f>IF($C5&lt;&gt;"M5","",SSA!E5)</f>
        <v>5187.9841900000001</v>
      </c>
      <c r="I5" s="6">
        <f>IF($C5&lt;&gt;"M5","",SSA!F5)</f>
        <v>5187.8449700000001</v>
      </c>
      <c r="J5" s="5">
        <f>IF($C5&lt;&gt;"M5","",Dual_Tema!E5)</f>
        <v>5191.47</v>
      </c>
      <c r="K5" s="5">
        <f>IF($C5&lt;&gt;"M5","",Dual_Tema!F5)</f>
        <v>5186.92</v>
      </c>
      <c r="L5" s="6">
        <f>IF($C5&lt;&gt;"M5","",Trendlines!K5)</f>
        <v>0</v>
      </c>
      <c r="M5" s="6">
        <f>IF($C5&lt;&gt;"M5","",Trendlines!L5)</f>
        <v>0</v>
      </c>
      <c r="N5" s="6">
        <f>IF($C5&lt;&gt;"M5","",ZigZag!E5)</f>
        <v>0</v>
      </c>
      <c r="O5" s="6">
        <f>IF($C5&lt;&gt;"M5","",ZigZag!F5)</f>
        <v>0</v>
      </c>
      <c r="P5" s="6">
        <f>IF($C5&lt;&gt;"M5","",Pinbar!E5)</f>
        <v>0</v>
      </c>
      <c r="Q5">
        <f>IF(Q$1='Trendline Selection'!$ED$198,Trendlines!E5,IF(Q$1='Trendline Selection'!$EE$198,Trendlines!E5,""))</f>
        <v>0</v>
      </c>
      <c r="R5" t="str">
        <f>IF(R$1='Trendline Selection'!$ED$198,Trendlines!F5,IF(R$1='Trendline Selection'!$EE$198,Trendlines!F5,""))</f>
        <v/>
      </c>
      <c r="S5" t="str">
        <f>IF(S$1='Trendline Selection'!$ED$198,Trendlines!G5,IF(S$1='Trendline Selection'!$EE$198,Trendlines!G5,""))</f>
        <v/>
      </c>
      <c r="T5" t="str">
        <f>IF(T$1='Trendline Selection'!$ED$198,Trendlines!H5,IF(T$1='Trendline Selection'!$EE$198,Trendlines!H5,""))</f>
        <v/>
      </c>
      <c r="U5">
        <f>IF(U$1='Trendline Selection'!$ED$198,Trendlines!I5,IF(U$1='Trendline Selection'!$EE$198,Trendlines!I5,""))</f>
        <v>0</v>
      </c>
      <c r="V5" t="str">
        <f>IF(V$1='Trendline Selection'!$ED$198,Trendlines!J5,IF(V$1='Trendline Selection'!$EE$198,Trendlines!J5,""))</f>
        <v/>
      </c>
      <c r="W5" s="6"/>
      <c r="X5" s="6"/>
      <c r="Y5" s="6"/>
      <c r="Z5" s="6"/>
      <c r="AA5">
        <f t="shared" si="0"/>
        <v>4.4299999999993815</v>
      </c>
      <c r="AB5">
        <f t="shared" si="31"/>
        <v>0.22999999999956344</v>
      </c>
      <c r="AC5">
        <f t="shared" si="32"/>
        <v>4.1999999999998181</v>
      </c>
      <c r="AD5">
        <f t="shared" si="47"/>
        <v>4.4299999999993815</v>
      </c>
      <c r="AE5" s="26">
        <f t="shared" si="48"/>
        <v>-2.1188603613346908E-5</v>
      </c>
      <c r="AF5" s="26">
        <f t="shared" si="1"/>
        <v>1.9279263995238559E-6</v>
      </c>
      <c r="AH5" s="30" t="str">
        <f t="shared" si="2"/>
        <v/>
      </c>
      <c r="AI5" s="21" t="str">
        <f t="shared" si="3"/>
        <v/>
      </c>
      <c r="AJ5" s="21" t="str">
        <f t="shared" si="33"/>
        <v/>
      </c>
      <c r="AK5" s="31" t="str">
        <f t="shared" si="4"/>
        <v/>
      </c>
      <c r="AL5" s="31" t="str">
        <f t="shared" si="5"/>
        <v/>
      </c>
      <c r="AM5" s="39" t="str">
        <f t="shared" si="6"/>
        <v/>
      </c>
      <c r="AN5" s="35" t="str">
        <f t="shared" si="7"/>
        <v/>
      </c>
      <c r="AO5" s="35" t="str">
        <f t="shared" ref="AO5:AO68" si="49">IF(AN5="","",IF(AN5=AN4,AO4+AN5,AN5))</f>
        <v/>
      </c>
      <c r="AP5" s="36" t="str">
        <f t="shared" ref="AP5:AP68" si="50">IF(AM5="","",IF(AND(AM5&gt;-0.1%,AM5&lt;0.1%),"Touch Zone","-----"))</f>
        <v/>
      </c>
      <c r="AQ5" s="36" t="str">
        <f t="shared" si="9"/>
        <v/>
      </c>
      <c r="AR5" s="40" t="str">
        <f t="shared" si="10"/>
        <v/>
      </c>
      <c r="AS5" s="37" t="str">
        <f t="shared" si="11"/>
        <v/>
      </c>
      <c r="AT5" s="37" t="str">
        <f t="shared" si="35"/>
        <v/>
      </c>
      <c r="AU5" s="38" t="str">
        <f t="shared" si="12"/>
        <v/>
      </c>
      <c r="AV5" s="38" t="str">
        <f t="shared" si="13"/>
        <v/>
      </c>
      <c r="AW5" s="30" t="str">
        <f t="shared" si="14"/>
        <v/>
      </c>
      <c r="AX5" s="21" t="str">
        <f t="shared" si="15"/>
        <v/>
      </c>
      <c r="AY5" s="21" t="str">
        <f t="shared" si="36"/>
        <v/>
      </c>
      <c r="AZ5" s="31" t="str">
        <f t="shared" si="16"/>
        <v/>
      </c>
      <c r="BA5" s="31" t="str">
        <f t="shared" si="17"/>
        <v/>
      </c>
      <c r="BB5" s="33" t="str">
        <f t="shared" si="18"/>
        <v/>
      </c>
      <c r="BC5" s="32" t="str">
        <f t="shared" si="19"/>
        <v/>
      </c>
      <c r="BD5" s="32" t="str">
        <f t="shared" si="37"/>
        <v/>
      </c>
      <c r="BE5" s="34" t="str">
        <f t="shared" si="38"/>
        <v/>
      </c>
      <c r="BF5" s="34" t="str">
        <f t="shared" si="20"/>
        <v/>
      </c>
      <c r="BG5" s="40" t="str">
        <f t="shared" si="21"/>
        <v/>
      </c>
      <c r="BH5" s="37" t="str">
        <f t="shared" si="22"/>
        <v/>
      </c>
      <c r="BI5" s="37" t="str">
        <f t="shared" si="39"/>
        <v/>
      </c>
      <c r="BJ5" s="38" t="str">
        <f t="shared" si="40"/>
        <v/>
      </c>
      <c r="BK5" s="38" t="str">
        <f t="shared" si="23"/>
        <v/>
      </c>
      <c r="BL5" s="41" t="str">
        <f t="shared" si="24"/>
        <v>------</v>
      </c>
      <c r="BM5" s="41" t="str">
        <f t="shared" si="25"/>
        <v>------</v>
      </c>
      <c r="BN5" s="41"/>
      <c r="BO5" s="41"/>
      <c r="BP5" s="41"/>
      <c r="BQ5" s="41"/>
      <c r="BR5" s="52"/>
      <c r="BS5" s="41"/>
      <c r="BT5" s="41"/>
      <c r="BU5" s="41"/>
      <c r="BV5" s="41"/>
      <c r="BW5" s="52"/>
      <c r="BX5" s="50">
        <f t="shared" si="26"/>
        <v>0.13922000000002299</v>
      </c>
      <c r="BY5" s="50">
        <f t="shared" si="41"/>
        <v>1</v>
      </c>
      <c r="BZ5" s="50">
        <f t="shared" si="42"/>
        <v>3</v>
      </c>
      <c r="CA5" s="50" t="str">
        <f t="shared" si="43"/>
        <v>-----</v>
      </c>
      <c r="CB5" s="50" t="str">
        <f t="shared" si="44"/>
        <v>-----</v>
      </c>
      <c r="CC5" s="52" t="str">
        <f t="shared" si="27"/>
        <v/>
      </c>
      <c r="CD5" s="41">
        <f t="shared" si="28"/>
        <v>0</v>
      </c>
      <c r="CE5" s="52" t="str" cm="1">
        <f t="array" ref="CE5">IF(CD5&lt;&gt;1,"-----",_xlfn.IFS(OR(AL5="Above",AL5="Below"),AL5,OR(AQ5="Above",AQ5="Below"),AQ5,OR(AV5="Above",AV5="Below"),AV5,OR(BA5="Above",BA5="Below"),BA5,OR(BF5="Above",BF5="Below"),BF5,OR(BK5="Above",BK5="Below"),BK5,TRUE,"-----"))</f>
        <v>-----</v>
      </c>
      <c r="CF5" s="52"/>
      <c r="CG5" s="52" t="str">
        <f t="shared" si="29"/>
        <v>UP</v>
      </c>
      <c r="CH5" s="44"/>
      <c r="CI5" s="43" t="str">
        <f t="shared" si="45"/>
        <v/>
      </c>
      <c r="CJ5" s="42" t="str">
        <f t="shared" si="46"/>
        <v/>
      </c>
      <c r="CK5" s="44"/>
      <c r="CL5" s="42" t="str">
        <f t="shared" si="30"/>
        <v/>
      </c>
      <c r="CM5" s="15"/>
      <c r="CN5" s="14"/>
      <c r="CO5" s="14"/>
    </row>
    <row r="6" spans="1:99" x14ac:dyDescent="0.55000000000000004">
      <c r="A6">
        <f>IF('Data Validation'!$K$2&lt;&gt;TRUE,"",'Data Validation'!A6)</f>
        <v>1772026200</v>
      </c>
      <c r="B6" s="4" t="str">
        <f>IF('Data Validation'!$K$2&lt;&gt;TRUE,"",'Data Validation'!C6)</f>
        <v>XAUUSD</v>
      </c>
      <c r="C6" s="4" t="str">
        <f>IF('Data Validation'!$K$2&lt;&gt;TRUE,"",'Data Validation'!E6)</f>
        <v>M5</v>
      </c>
      <c r="D6" s="4">
        <f>IF('Data Validation'!$K$2&lt;&gt;TRUE,"",'Data Validation'!G6)</f>
        <v>5188.16</v>
      </c>
      <c r="E6" s="4">
        <f>IF($C6&lt;&gt;"M5","",Price!F6)</f>
        <v>5190.3500000000004</v>
      </c>
      <c r="F6" s="4">
        <f>IF($C6&lt;&gt;"M5","",Price!G6)</f>
        <v>5186.62</v>
      </c>
      <c r="G6" s="4">
        <f>IF($C6&lt;&gt;"M5","",Price!H6)</f>
        <v>516</v>
      </c>
      <c r="H6" s="4">
        <f>IF($C6&lt;&gt;"M5","",SSA!E6)</f>
        <v>5187.8513300000004</v>
      </c>
      <c r="I6" s="6">
        <f>IF($C6&lt;&gt;"M5","",SSA!F6)</f>
        <v>5187.8481499999998</v>
      </c>
      <c r="J6" s="5">
        <f>IF($C6&lt;&gt;"M5","",Dual_Tema!E6)</f>
        <v>5191.3599999999997</v>
      </c>
      <c r="K6" s="5">
        <f>IF($C6&lt;&gt;"M5","",Dual_Tema!F6)</f>
        <v>5187.17</v>
      </c>
      <c r="L6" s="6">
        <f>IF($C6&lt;&gt;"M5","",Trendlines!K6)</f>
        <v>0</v>
      </c>
      <c r="M6" s="6">
        <f>IF($C6&lt;&gt;"M5","",Trendlines!L6)</f>
        <v>0</v>
      </c>
      <c r="N6" s="6">
        <f>IF($C6&lt;&gt;"M5","",ZigZag!E6)</f>
        <v>0</v>
      </c>
      <c r="O6" s="6">
        <f>IF($C6&lt;&gt;"M5","",ZigZag!F6)</f>
        <v>0</v>
      </c>
      <c r="P6" s="6">
        <f>IF($C6&lt;&gt;"M5","",Pinbar!E6)</f>
        <v>0</v>
      </c>
      <c r="Q6">
        <f>IF(Q$1='Trendline Selection'!$ED$198,Trendlines!E6,IF(Q$1='Trendline Selection'!$EE$198,Trendlines!E6,""))</f>
        <v>0</v>
      </c>
      <c r="R6" t="str">
        <f>IF(R$1='Trendline Selection'!$ED$198,Trendlines!F6,IF(R$1='Trendline Selection'!$EE$198,Trendlines!F6,""))</f>
        <v/>
      </c>
      <c r="S6" t="str">
        <f>IF(S$1='Trendline Selection'!$ED$198,Trendlines!G6,IF(S$1='Trendline Selection'!$EE$198,Trendlines!G6,""))</f>
        <v/>
      </c>
      <c r="T6" t="str">
        <f>IF(T$1='Trendline Selection'!$ED$198,Trendlines!H6,IF(T$1='Trendline Selection'!$EE$198,Trendlines!H6,""))</f>
        <v/>
      </c>
      <c r="U6">
        <f>IF(U$1='Trendline Selection'!$ED$198,Trendlines!I6,IF(U$1='Trendline Selection'!$EE$198,Trendlines!I6,""))</f>
        <v>0</v>
      </c>
      <c r="V6" t="str">
        <f>IF(V$1='Trendline Selection'!$ED$198,Trendlines!J6,IF(V$1='Trendline Selection'!$EE$198,Trendlines!J6,""))</f>
        <v/>
      </c>
      <c r="W6" s="6"/>
      <c r="X6" s="6"/>
      <c r="Y6" s="6"/>
      <c r="Z6" s="6"/>
      <c r="AA6">
        <f t="shared" si="0"/>
        <v>3.7300000000004729</v>
      </c>
      <c r="AB6">
        <f t="shared" si="31"/>
        <v>2.2800000000006548</v>
      </c>
      <c r="AC6">
        <f t="shared" si="32"/>
        <v>1.4499999999998181</v>
      </c>
      <c r="AD6">
        <f t="shared" si="47"/>
        <v>3.7300000000004729</v>
      </c>
      <c r="AE6" s="26">
        <f t="shared" si="48"/>
        <v>-1.9455402823139001E-4</v>
      </c>
      <c r="AF6" s="26">
        <f t="shared" si="1"/>
        <v>-1.0603084148007139E-4</v>
      </c>
      <c r="AH6" s="30" t="str">
        <f t="shared" si="2"/>
        <v/>
      </c>
      <c r="AI6" s="21" t="str">
        <f t="shared" si="3"/>
        <v/>
      </c>
      <c r="AJ6" s="21" t="str">
        <f t="shared" si="33"/>
        <v/>
      </c>
      <c r="AK6" s="31" t="str">
        <f t="shared" si="4"/>
        <v/>
      </c>
      <c r="AL6" s="31" t="str">
        <f t="shared" si="5"/>
        <v/>
      </c>
      <c r="AM6" s="39" t="str">
        <f t="shared" si="6"/>
        <v/>
      </c>
      <c r="AN6" s="35" t="str">
        <f t="shared" si="7"/>
        <v/>
      </c>
      <c r="AO6" s="35" t="str">
        <f t="shared" si="49"/>
        <v/>
      </c>
      <c r="AP6" s="36" t="str">
        <f t="shared" si="50"/>
        <v/>
      </c>
      <c r="AQ6" s="36" t="str">
        <f t="shared" si="9"/>
        <v/>
      </c>
      <c r="AR6" s="40" t="str">
        <f t="shared" si="10"/>
        <v/>
      </c>
      <c r="AS6" s="37" t="str">
        <f t="shared" si="11"/>
        <v/>
      </c>
      <c r="AT6" s="37" t="str">
        <f t="shared" si="35"/>
        <v/>
      </c>
      <c r="AU6" s="38" t="str">
        <f t="shared" si="12"/>
        <v/>
      </c>
      <c r="AV6" s="38" t="str">
        <f t="shared" si="13"/>
        <v/>
      </c>
      <c r="AW6" s="30" t="str">
        <f t="shared" si="14"/>
        <v/>
      </c>
      <c r="AX6" s="21" t="str">
        <f t="shared" si="15"/>
        <v/>
      </c>
      <c r="AY6" s="21" t="str">
        <f t="shared" si="36"/>
        <v/>
      </c>
      <c r="AZ6" s="31" t="str">
        <f t="shared" si="16"/>
        <v/>
      </c>
      <c r="BA6" s="31" t="str">
        <f t="shared" si="17"/>
        <v/>
      </c>
      <c r="BB6" s="33" t="str">
        <f t="shared" si="18"/>
        <v/>
      </c>
      <c r="BC6" s="32" t="str">
        <f t="shared" si="19"/>
        <v/>
      </c>
      <c r="BD6" s="32" t="str">
        <f t="shared" si="37"/>
        <v/>
      </c>
      <c r="BE6" s="34" t="str">
        <f t="shared" si="38"/>
        <v/>
      </c>
      <c r="BF6" s="34" t="str">
        <f t="shared" si="20"/>
        <v/>
      </c>
      <c r="BG6" s="40" t="str">
        <f t="shared" si="21"/>
        <v/>
      </c>
      <c r="BH6" s="37" t="str">
        <f t="shared" si="22"/>
        <v/>
      </c>
      <c r="BI6" s="37" t="str">
        <f t="shared" si="39"/>
        <v/>
      </c>
      <c r="BJ6" s="38" t="str">
        <f t="shared" si="40"/>
        <v/>
      </c>
      <c r="BK6" s="38" t="str">
        <f t="shared" si="23"/>
        <v/>
      </c>
      <c r="BL6" s="41" t="str">
        <f t="shared" si="24"/>
        <v>------</v>
      </c>
      <c r="BM6" s="41" t="str">
        <f t="shared" si="25"/>
        <v>------</v>
      </c>
      <c r="BN6" s="41"/>
      <c r="BO6" s="41"/>
      <c r="BP6" s="41"/>
      <c r="BQ6" s="41"/>
      <c r="BR6" s="52"/>
      <c r="BS6" s="41"/>
      <c r="BT6" s="41"/>
      <c r="BU6" s="41"/>
      <c r="BV6" s="41"/>
      <c r="BW6" s="52"/>
      <c r="BX6" s="50">
        <f t="shared" si="26"/>
        <v>3.1800000006114715E-3</v>
      </c>
      <c r="BY6" s="50">
        <f t="shared" si="41"/>
        <v>1</v>
      </c>
      <c r="BZ6" s="50">
        <f t="shared" si="42"/>
        <v>4</v>
      </c>
      <c r="CA6" s="50" t="str">
        <f t="shared" si="43"/>
        <v>-----</v>
      </c>
      <c r="CB6" s="50" t="str">
        <f t="shared" si="44"/>
        <v>-----</v>
      </c>
      <c r="CC6" s="52" t="str">
        <f t="shared" si="27"/>
        <v/>
      </c>
      <c r="CD6" s="41">
        <f t="shared" si="28"/>
        <v>0</v>
      </c>
      <c r="CE6" s="52" t="str" cm="1">
        <f t="array" ref="CE6">IF(CD6&lt;&gt;1,"-----",_xlfn.IFS(OR(AL6="Above",AL6="Below"),AL6,OR(AQ6="Above",AQ6="Below"),AQ6,OR(AV6="Above",AV6="Below"),AV6,OR(BA6="Above",BA6="Below"),BA6,OR(BF6="Above",BF6="Below"),BF6,OR(BK6="Above",BK6="Below"),BK6,TRUE,"-----"))</f>
        <v>-----</v>
      </c>
      <c r="CF6" s="52"/>
      <c r="CG6" s="52" t="str">
        <f t="shared" si="29"/>
        <v>UP</v>
      </c>
      <c r="CH6" s="44"/>
      <c r="CI6" s="43" t="str">
        <f t="shared" si="45"/>
        <v/>
      </c>
      <c r="CJ6" s="42" t="str">
        <f t="shared" si="46"/>
        <v/>
      </c>
      <c r="CK6" s="44"/>
      <c r="CL6" s="42" t="str">
        <f t="shared" si="30"/>
        <v/>
      </c>
      <c r="CM6" s="15"/>
      <c r="CN6" s="14"/>
      <c r="CO6" s="14"/>
    </row>
    <row r="7" spans="1:99" x14ac:dyDescent="0.55000000000000004">
      <c r="A7">
        <f>IF('Data Validation'!$K$2&lt;&gt;TRUE,"",'Data Validation'!A7)</f>
        <v>1772026500</v>
      </c>
      <c r="B7" s="4" t="str">
        <f>IF('Data Validation'!$K$2&lt;&gt;TRUE,"",'Data Validation'!C7)</f>
        <v>XAUUSD</v>
      </c>
      <c r="C7" s="4" t="str">
        <f>IF('Data Validation'!$K$2&lt;&gt;TRUE,"",'Data Validation'!E7)</f>
        <v>M5</v>
      </c>
      <c r="D7" s="4">
        <f>IF('Data Validation'!$K$2&lt;&gt;TRUE,"",'Data Validation'!G7)</f>
        <v>5189.6099999999997</v>
      </c>
      <c r="E7" s="4">
        <f>IF($C7&lt;&gt;"M5","",Price!F7)</f>
        <v>5190.3500000000004</v>
      </c>
      <c r="F7" s="4">
        <f>IF($C7&lt;&gt;"M5","",Price!G7)</f>
        <v>5187.7299999999996</v>
      </c>
      <c r="G7" s="4">
        <f>IF($C7&lt;&gt;"M5","",Price!H7)</f>
        <v>524</v>
      </c>
      <c r="H7" s="4">
        <f>IF($C7&lt;&gt;"M5","",SSA!E7)</f>
        <v>5187.8602300000002</v>
      </c>
      <c r="I7" s="6">
        <f>IF($C7&lt;&gt;"M5","",SSA!F7)</f>
        <v>5187.85419</v>
      </c>
      <c r="J7" s="5">
        <f>IF($C7&lt;&gt;"M5","",Dual_Tema!E7)</f>
        <v>5191.2</v>
      </c>
      <c r="K7" s="5">
        <f>IF($C7&lt;&gt;"M5","",Dual_Tema!F7)</f>
        <v>5187.78</v>
      </c>
      <c r="L7" s="6">
        <f>IF($C7&lt;&gt;"M5","",Trendlines!K7)</f>
        <v>0</v>
      </c>
      <c r="M7" s="6">
        <f>IF($C7&lt;&gt;"M5","",Trendlines!L7)</f>
        <v>0</v>
      </c>
      <c r="N7" s="6">
        <f>IF($C7&lt;&gt;"M5","",ZigZag!E7)</f>
        <v>0</v>
      </c>
      <c r="O7" s="6">
        <f>IF($C7&lt;&gt;"M5","",ZigZag!F7)</f>
        <v>0</v>
      </c>
      <c r="P7" s="6">
        <f>IF($C7&lt;&gt;"M5","",Pinbar!E7)</f>
        <v>0</v>
      </c>
      <c r="Q7">
        <f>IF(Q$1='Trendline Selection'!$ED$198,Trendlines!E7,IF(Q$1='Trendline Selection'!$EE$198,Trendlines!E7,""))</f>
        <v>0</v>
      </c>
      <c r="R7" t="str">
        <f>IF(R$1='Trendline Selection'!$ED$198,Trendlines!F7,IF(R$1='Trendline Selection'!$EE$198,Trendlines!F7,""))</f>
        <v/>
      </c>
      <c r="S7" t="str">
        <f>IF(S$1='Trendline Selection'!$ED$198,Trendlines!G7,IF(S$1='Trendline Selection'!$EE$198,Trendlines!G7,""))</f>
        <v/>
      </c>
      <c r="T7" t="str">
        <f>IF(T$1='Trendline Selection'!$ED$198,Trendlines!H7,IF(T$1='Trendline Selection'!$EE$198,Trendlines!H7,""))</f>
        <v/>
      </c>
      <c r="U7">
        <f>IF(U$1='Trendline Selection'!$ED$198,Trendlines!I7,IF(U$1='Trendline Selection'!$EE$198,Trendlines!I7,""))</f>
        <v>0</v>
      </c>
      <c r="V7" t="str">
        <f>IF(V$1='Trendline Selection'!$ED$198,Trendlines!J7,IF(V$1='Trendline Selection'!$EE$198,Trendlines!J7,""))</f>
        <v/>
      </c>
      <c r="W7" s="6"/>
      <c r="X7" s="6"/>
      <c r="Y7" s="6"/>
      <c r="Z7" s="6"/>
      <c r="AA7">
        <f t="shared" si="0"/>
        <v>2.6200000000008004</v>
      </c>
      <c r="AB7">
        <f t="shared" si="31"/>
        <v>2.1900000000005093</v>
      </c>
      <c r="AC7">
        <f t="shared" si="32"/>
        <v>0.43000000000029104</v>
      </c>
      <c r="AD7">
        <f t="shared" ref="AD7:AD37" si="51">MAX(AA7:AC7)</f>
        <v>2.6200000000008004</v>
      </c>
      <c r="AE7" s="26">
        <f t="shared" si="48"/>
        <v>-1.637386346123159E-4</v>
      </c>
      <c r="AF7" s="26">
        <f t="shared" si="1"/>
        <v>-9.638033995308572E-6</v>
      </c>
      <c r="AH7" s="30" t="str">
        <f t="shared" si="2"/>
        <v/>
      </c>
      <c r="AI7" s="21" t="str">
        <f t="shared" si="3"/>
        <v/>
      </c>
      <c r="AJ7" s="21" t="str">
        <f t="shared" si="33"/>
        <v/>
      </c>
      <c r="AK7" s="31" t="str">
        <f t="shared" si="4"/>
        <v/>
      </c>
      <c r="AL7" s="31" t="str">
        <f t="shared" si="5"/>
        <v/>
      </c>
      <c r="AM7" s="39" t="str">
        <f t="shared" si="6"/>
        <v/>
      </c>
      <c r="AN7" s="35" t="str">
        <f t="shared" si="7"/>
        <v/>
      </c>
      <c r="AO7" s="35" t="str">
        <f t="shared" si="49"/>
        <v/>
      </c>
      <c r="AP7" s="36" t="str">
        <f t="shared" si="50"/>
        <v/>
      </c>
      <c r="AQ7" s="36" t="str">
        <f t="shared" si="9"/>
        <v/>
      </c>
      <c r="AR7" s="40" t="str">
        <f t="shared" si="10"/>
        <v/>
      </c>
      <c r="AS7" s="37" t="str">
        <f t="shared" si="11"/>
        <v/>
      </c>
      <c r="AT7" s="37" t="str">
        <f t="shared" si="35"/>
        <v/>
      </c>
      <c r="AU7" s="38" t="str">
        <f t="shared" si="12"/>
        <v/>
      </c>
      <c r="AV7" s="38" t="str">
        <f t="shared" si="13"/>
        <v/>
      </c>
      <c r="AW7" s="30" t="str">
        <f t="shared" si="14"/>
        <v/>
      </c>
      <c r="AX7" s="21" t="str">
        <f t="shared" si="15"/>
        <v/>
      </c>
      <c r="AY7" s="21" t="str">
        <f t="shared" si="36"/>
        <v/>
      </c>
      <c r="AZ7" s="31" t="str">
        <f t="shared" si="16"/>
        <v/>
      </c>
      <c r="BA7" s="31" t="str">
        <f t="shared" si="17"/>
        <v/>
      </c>
      <c r="BB7" s="33" t="str">
        <f t="shared" si="18"/>
        <v/>
      </c>
      <c r="BC7" s="32" t="str">
        <f t="shared" si="19"/>
        <v/>
      </c>
      <c r="BD7" s="32" t="str">
        <f t="shared" si="37"/>
        <v/>
      </c>
      <c r="BE7" s="34" t="str">
        <f t="shared" si="38"/>
        <v/>
      </c>
      <c r="BF7" s="34" t="str">
        <f t="shared" si="20"/>
        <v/>
      </c>
      <c r="BG7" s="40" t="str">
        <f t="shared" si="21"/>
        <v/>
      </c>
      <c r="BH7" s="37" t="str">
        <f t="shared" si="22"/>
        <v/>
      </c>
      <c r="BI7" s="37" t="str">
        <f t="shared" si="39"/>
        <v/>
      </c>
      <c r="BJ7" s="38" t="str">
        <f t="shared" si="40"/>
        <v/>
      </c>
      <c r="BK7" s="38" t="str">
        <f t="shared" si="23"/>
        <v/>
      </c>
      <c r="BL7" s="41" t="str">
        <f t="shared" si="24"/>
        <v>------</v>
      </c>
      <c r="BM7" s="41" t="str">
        <f t="shared" si="25"/>
        <v>------</v>
      </c>
      <c r="BN7" s="41"/>
      <c r="BO7" s="41"/>
      <c r="BP7" s="41"/>
      <c r="BQ7" s="41"/>
      <c r="BR7" s="52"/>
      <c r="BS7" s="41"/>
      <c r="BT7" s="41"/>
      <c r="BU7" s="41"/>
      <c r="BV7" s="41"/>
      <c r="BW7" s="52"/>
      <c r="BX7" s="50">
        <f t="shared" si="26"/>
        <v>6.0400000002118759E-3</v>
      </c>
      <c r="BY7" s="50">
        <f t="shared" si="41"/>
        <v>1</v>
      </c>
      <c r="BZ7" s="50">
        <f t="shared" si="42"/>
        <v>5</v>
      </c>
      <c r="CA7" s="50" t="str">
        <f t="shared" si="43"/>
        <v>-----</v>
      </c>
      <c r="CB7" s="50" t="str">
        <f t="shared" si="44"/>
        <v>-----</v>
      </c>
      <c r="CC7" s="52" t="str">
        <f t="shared" si="27"/>
        <v/>
      </c>
      <c r="CD7" s="41">
        <f t="shared" si="28"/>
        <v>0</v>
      </c>
      <c r="CE7" s="52" t="str" cm="1">
        <f t="array" ref="CE7">IF(CD7&lt;&gt;1,"-----",_xlfn.IFS(OR(AL7="Above",AL7="Below"),AL7,OR(AQ7="Above",AQ7="Below"),AQ7,OR(AV7="Above",AV7="Below"),AV7,OR(BA7="Above",BA7="Below"),BA7,OR(BF7="Above",BF7="Below"),BF7,OR(BK7="Above",BK7="Below"),BK7,TRUE,"-----"))</f>
        <v>-----</v>
      </c>
      <c r="CF7" s="52"/>
      <c r="CG7" s="52" t="str">
        <f t="shared" si="29"/>
        <v>UP</v>
      </c>
      <c r="CH7" s="44"/>
      <c r="CI7" s="43" t="str">
        <f t="shared" si="45"/>
        <v/>
      </c>
      <c r="CJ7" s="42" t="str">
        <f t="shared" si="46"/>
        <v/>
      </c>
      <c r="CK7" s="44"/>
      <c r="CL7" s="42" t="str">
        <f t="shared" si="30"/>
        <v/>
      </c>
      <c r="CM7" s="15"/>
      <c r="CN7" s="14"/>
      <c r="CO7" s="14"/>
    </row>
    <row r="8" spans="1:99" x14ac:dyDescent="0.55000000000000004">
      <c r="A8">
        <f>IF('Data Validation'!$K$2&lt;&gt;TRUE,"",'Data Validation'!A8)</f>
        <v>1772026800</v>
      </c>
      <c r="B8" s="4" t="str">
        <f>IF('Data Validation'!$K$2&lt;&gt;TRUE,"",'Data Validation'!C8)</f>
        <v>XAUUSD</v>
      </c>
      <c r="C8" s="4" t="str">
        <f>IF('Data Validation'!$K$2&lt;&gt;TRUE,"",'Data Validation'!E8)</f>
        <v>M5</v>
      </c>
      <c r="D8" s="4">
        <f>IF('Data Validation'!$K$2&lt;&gt;TRUE,"",'Data Validation'!G8)</f>
        <v>5186.84</v>
      </c>
      <c r="E8" s="4">
        <f>IF($C8&lt;&gt;"M5","",Price!F8)</f>
        <v>5191.33</v>
      </c>
      <c r="F8" s="4">
        <f>IF($C8&lt;&gt;"M5","",Price!G8)</f>
        <v>5182.03</v>
      </c>
      <c r="G8" s="4">
        <f>IF($C8&lt;&gt;"M5","",Price!H8)</f>
        <v>660</v>
      </c>
      <c r="H8" s="4">
        <f>IF($C8&lt;&gt;"M5","",SSA!E8)</f>
        <v>5188.0223999999998</v>
      </c>
      <c r="I8" s="6">
        <f>IF($C8&lt;&gt;"M5","",SSA!F8)</f>
        <v>5187.9382999999998</v>
      </c>
      <c r="J8" s="5">
        <f>IF($C8&lt;&gt;"M5","",Dual_Tema!E8)</f>
        <v>5191.5</v>
      </c>
      <c r="K8" s="5">
        <f>IF($C8&lt;&gt;"M5","",Dual_Tema!F8)</f>
        <v>5185.3100000000004</v>
      </c>
      <c r="L8" s="6">
        <f>IF($C8&lt;&gt;"M5","",Trendlines!K8)</f>
        <v>0</v>
      </c>
      <c r="M8" s="6">
        <f>IF($C8&lt;&gt;"M5","",Trendlines!L8)</f>
        <v>0</v>
      </c>
      <c r="N8" s="6">
        <f>IF($C8&lt;&gt;"M5","",ZigZag!E8)</f>
        <v>0</v>
      </c>
      <c r="O8" s="6">
        <f>IF($C8&lt;&gt;"M5","",ZigZag!F8)</f>
        <v>0</v>
      </c>
      <c r="P8" s="6">
        <f>IF($C8&lt;&gt;"M5","",Pinbar!E8)</f>
        <v>0</v>
      </c>
      <c r="Q8">
        <f>IF(Q$1='Trendline Selection'!$ED$198,Trendlines!E8,IF(Q$1='Trendline Selection'!$EE$198,Trendlines!E8,""))</f>
        <v>0</v>
      </c>
      <c r="R8" t="str">
        <f>IF(R$1='Trendline Selection'!$ED$198,Trendlines!F8,IF(R$1='Trendline Selection'!$EE$198,Trendlines!F8,""))</f>
        <v/>
      </c>
      <c r="S8" t="str">
        <f>IF(S$1='Trendline Selection'!$ED$198,Trendlines!G8,IF(S$1='Trendline Selection'!$EE$198,Trendlines!G8,""))</f>
        <v/>
      </c>
      <c r="T8" t="str">
        <f>IF(T$1='Trendline Selection'!$ED$198,Trendlines!H8,IF(T$1='Trendline Selection'!$EE$198,Trendlines!H8,""))</f>
        <v/>
      </c>
      <c r="U8">
        <f>IF(U$1='Trendline Selection'!$ED$198,Trendlines!I8,IF(U$1='Trendline Selection'!$EE$198,Trendlines!I8,""))</f>
        <v>0</v>
      </c>
      <c r="V8" t="str">
        <f>IF(V$1='Trendline Selection'!$ED$198,Trendlines!J8,IF(V$1='Trendline Selection'!$EE$198,Trendlines!J8,""))</f>
        <v/>
      </c>
      <c r="W8" s="6"/>
      <c r="X8" s="6"/>
      <c r="Y8" s="6"/>
      <c r="Z8" s="6"/>
      <c r="AA8">
        <f t="shared" si="0"/>
        <v>9.3000000000001819</v>
      </c>
      <c r="AB8">
        <f t="shared" si="31"/>
        <v>1.7200000000002547</v>
      </c>
      <c r="AC8">
        <f t="shared" si="32"/>
        <v>7.5799999999999272</v>
      </c>
      <c r="AD8">
        <f t="shared" si="51"/>
        <v>9.3000000000001819</v>
      </c>
      <c r="AE8" s="26">
        <f t="shared" si="48"/>
        <v>-3.2745834537238325E-5</v>
      </c>
      <c r="AF8" s="26">
        <f t="shared" si="1"/>
        <v>-6.3255620204012003E-4</v>
      </c>
      <c r="AH8" s="30" t="str">
        <f t="shared" si="2"/>
        <v/>
      </c>
      <c r="AI8" s="21" t="str">
        <f t="shared" si="3"/>
        <v/>
      </c>
      <c r="AJ8" s="21" t="str">
        <f t="shared" si="33"/>
        <v/>
      </c>
      <c r="AK8" s="31" t="str">
        <f t="shared" si="4"/>
        <v/>
      </c>
      <c r="AL8" s="31" t="str">
        <f t="shared" si="5"/>
        <v/>
      </c>
      <c r="AM8" s="39" t="str">
        <f t="shared" si="6"/>
        <v/>
      </c>
      <c r="AN8" s="35" t="str">
        <f t="shared" si="7"/>
        <v/>
      </c>
      <c r="AO8" s="35" t="str">
        <f t="shared" si="49"/>
        <v/>
      </c>
      <c r="AP8" s="36" t="str">
        <f t="shared" si="50"/>
        <v/>
      </c>
      <c r="AQ8" s="36" t="str">
        <f t="shared" si="9"/>
        <v/>
      </c>
      <c r="AR8" s="40" t="str">
        <f t="shared" si="10"/>
        <v/>
      </c>
      <c r="AS8" s="37" t="str">
        <f t="shared" si="11"/>
        <v/>
      </c>
      <c r="AT8" s="37" t="str">
        <f t="shared" si="35"/>
        <v/>
      </c>
      <c r="AU8" s="38" t="str">
        <f t="shared" si="12"/>
        <v/>
      </c>
      <c r="AV8" s="38" t="str">
        <f t="shared" si="13"/>
        <v/>
      </c>
      <c r="AW8" s="30" t="str">
        <f t="shared" si="14"/>
        <v/>
      </c>
      <c r="AX8" s="21" t="str">
        <f t="shared" si="15"/>
        <v/>
      </c>
      <c r="AY8" s="21" t="str">
        <f t="shared" si="36"/>
        <v/>
      </c>
      <c r="AZ8" s="31" t="str">
        <f t="shared" si="16"/>
        <v/>
      </c>
      <c r="BA8" s="31" t="str">
        <f t="shared" si="17"/>
        <v/>
      </c>
      <c r="BB8" s="33" t="str">
        <f t="shared" si="18"/>
        <v/>
      </c>
      <c r="BC8" s="32" t="str">
        <f t="shared" si="19"/>
        <v/>
      </c>
      <c r="BD8" s="32" t="str">
        <f t="shared" si="37"/>
        <v/>
      </c>
      <c r="BE8" s="34" t="str">
        <f t="shared" si="38"/>
        <v/>
      </c>
      <c r="BF8" s="34" t="str">
        <f t="shared" si="20"/>
        <v/>
      </c>
      <c r="BG8" s="40" t="str">
        <f t="shared" si="21"/>
        <v/>
      </c>
      <c r="BH8" s="37" t="str">
        <f t="shared" si="22"/>
        <v/>
      </c>
      <c r="BI8" s="37" t="str">
        <f t="shared" si="39"/>
        <v/>
      </c>
      <c r="BJ8" s="38" t="str">
        <f t="shared" si="40"/>
        <v/>
      </c>
      <c r="BK8" s="38" t="str">
        <f t="shared" si="23"/>
        <v/>
      </c>
      <c r="BL8" s="41" t="str">
        <f t="shared" si="24"/>
        <v>------</v>
      </c>
      <c r="BM8" s="41" t="str">
        <f t="shared" si="25"/>
        <v>------</v>
      </c>
      <c r="BN8" s="41"/>
      <c r="BO8" s="41"/>
      <c r="BP8" s="41"/>
      <c r="BQ8" s="41"/>
      <c r="BR8" s="52"/>
      <c r="BS8" s="41"/>
      <c r="BT8" s="41"/>
      <c r="BU8" s="41"/>
      <c r="BV8" s="41"/>
      <c r="BW8" s="52"/>
      <c r="BX8" s="50">
        <f t="shared" si="26"/>
        <v>8.4100000000034925E-2</v>
      </c>
      <c r="BY8" s="50">
        <f t="shared" si="41"/>
        <v>1</v>
      </c>
      <c r="BZ8" s="50">
        <f t="shared" si="42"/>
        <v>6</v>
      </c>
      <c r="CA8" s="50" t="str">
        <f t="shared" si="43"/>
        <v>-----</v>
      </c>
      <c r="CB8" s="50" t="str">
        <f t="shared" si="44"/>
        <v>-----</v>
      </c>
      <c r="CC8" s="52" t="str">
        <f t="shared" si="27"/>
        <v/>
      </c>
      <c r="CD8" s="41">
        <f t="shared" si="28"/>
        <v>0</v>
      </c>
      <c r="CE8" s="52" t="str" cm="1">
        <f t="array" ref="CE8">IF(CD8&lt;&gt;1,"-----",_xlfn.IFS(OR(AL8="Above",AL8="Below"),AL8,OR(AQ8="Above",AQ8="Below"),AQ8,OR(AV8="Above",AV8="Below"),AV8,OR(BA8="Above",BA8="Below"),BA8,OR(BF8="Above",BF8="Below"),BF8,OR(BK8="Above",BK8="Below"),BK8,TRUE,"-----"))</f>
        <v>-----</v>
      </c>
      <c r="CF8" s="52"/>
      <c r="CG8" s="52" t="str">
        <f t="shared" si="29"/>
        <v>UP</v>
      </c>
      <c r="CH8" s="44"/>
      <c r="CI8" s="43" t="str">
        <f t="shared" si="45"/>
        <v/>
      </c>
      <c r="CJ8" s="42">
        <f t="shared" si="46"/>
        <v>1</v>
      </c>
      <c r="CK8" s="44"/>
      <c r="CL8" s="42" t="str">
        <f t="shared" si="30"/>
        <v/>
      </c>
      <c r="CM8" s="15"/>
      <c r="CN8" s="14"/>
      <c r="CO8" s="14"/>
    </row>
    <row r="9" spans="1:99" x14ac:dyDescent="0.55000000000000004">
      <c r="A9">
        <f>IF('Data Validation'!$K$2&lt;&gt;TRUE,"",'Data Validation'!A9)</f>
        <v>1772027100</v>
      </c>
      <c r="B9" s="4" t="str">
        <f>IF('Data Validation'!$K$2&lt;&gt;TRUE,"",'Data Validation'!C9)</f>
        <v>XAUUSD</v>
      </c>
      <c r="C9" s="4" t="str">
        <f>IF('Data Validation'!$K$2&lt;&gt;TRUE,"",'Data Validation'!E9)</f>
        <v>M5</v>
      </c>
      <c r="D9" s="4">
        <f>IF('Data Validation'!$K$2&lt;&gt;TRUE,"",'Data Validation'!G9)</f>
        <v>5186.59</v>
      </c>
      <c r="E9" s="4">
        <f>IF($C9&lt;&gt;"M5","",Price!F9)</f>
        <v>5191.12</v>
      </c>
      <c r="F9" s="4">
        <f>IF($C9&lt;&gt;"M5","",Price!G9)</f>
        <v>5185.6499999999996</v>
      </c>
      <c r="G9" s="4">
        <f>IF($C9&lt;&gt;"M5","",Price!H9)</f>
        <v>585</v>
      </c>
      <c r="H9" s="4">
        <f>IF($C9&lt;&gt;"M5","",SSA!E9)</f>
        <v>5188.3270400000001</v>
      </c>
      <c r="I9" s="6">
        <f>IF($C9&lt;&gt;"M5","",SSA!F9)</f>
        <v>5188.13267</v>
      </c>
      <c r="J9" s="5">
        <f>IF($C9&lt;&gt;"M5","",Dual_Tema!E9)</f>
        <v>5191.53</v>
      </c>
      <c r="K9" s="5">
        <f>IF($C9&lt;&gt;"M5","",Dual_Tema!F9)</f>
        <v>5185.45</v>
      </c>
      <c r="L9" s="6">
        <f>IF($C9&lt;&gt;"M5","",Trendlines!K9)</f>
        <v>0</v>
      </c>
      <c r="M9" s="6">
        <f>IF($C9&lt;&gt;"M5","",Trendlines!L9)</f>
        <v>0</v>
      </c>
      <c r="N9" s="6">
        <f>IF($C9&lt;&gt;"M5","",ZigZag!E9)</f>
        <v>0</v>
      </c>
      <c r="O9" s="6">
        <f>IF($C9&lt;&gt;"M5","",ZigZag!F9)</f>
        <v>0</v>
      </c>
      <c r="P9" s="6">
        <f>IF($C9&lt;&gt;"M5","",Pinbar!E9)</f>
        <v>0</v>
      </c>
      <c r="Q9">
        <f>IF(Q$1='Trendline Selection'!$ED$198,Trendlines!E9,IF(Q$1='Trendline Selection'!$EE$198,Trendlines!E9,""))</f>
        <v>0</v>
      </c>
      <c r="R9" t="str">
        <f>IF(R$1='Trendline Selection'!$ED$198,Trendlines!F9,IF(R$1='Trendline Selection'!$EE$198,Trendlines!F9,""))</f>
        <v/>
      </c>
      <c r="S9" t="str">
        <f>IF(S$1='Trendline Selection'!$ED$198,Trendlines!G9,IF(S$1='Trendline Selection'!$EE$198,Trendlines!G9,""))</f>
        <v/>
      </c>
      <c r="T9" t="str">
        <f>IF(T$1='Trendline Selection'!$ED$198,Trendlines!H9,IF(T$1='Trendline Selection'!$EE$198,Trendlines!H9,""))</f>
        <v/>
      </c>
      <c r="U9">
        <f>IF(U$1='Trendline Selection'!$ED$198,Trendlines!I9,IF(U$1='Trendline Selection'!$EE$198,Trendlines!I9,""))</f>
        <v>0</v>
      </c>
      <c r="V9" t="str">
        <f>IF(V$1='Trendline Selection'!$ED$198,Trendlines!J9,IF(V$1='Trendline Selection'!$EE$198,Trendlines!J9,""))</f>
        <v/>
      </c>
      <c r="W9" s="6"/>
      <c r="X9" s="6"/>
      <c r="Y9" s="6"/>
      <c r="Z9" s="6"/>
      <c r="AA9">
        <f t="shared" si="0"/>
        <v>5.4700000000002547</v>
      </c>
      <c r="AB9">
        <f t="shared" si="31"/>
        <v>4.2799999999997453</v>
      </c>
      <c r="AC9">
        <f t="shared" si="32"/>
        <v>1.1900000000005093</v>
      </c>
      <c r="AD9">
        <f t="shared" si="51"/>
        <v>5.4700000000002547</v>
      </c>
      <c r="AE9" s="26">
        <f t="shared" si="48"/>
        <v>-7.8974791631725998E-5</v>
      </c>
      <c r="AF9" s="26">
        <f t="shared" si="1"/>
        <v>3.8569458774034675E-5</v>
      </c>
      <c r="AH9" s="30" t="str">
        <f t="shared" si="2"/>
        <v/>
      </c>
      <c r="AI9" s="21" t="str">
        <f t="shared" si="3"/>
        <v/>
      </c>
      <c r="AJ9" s="21" t="str">
        <f t="shared" si="33"/>
        <v/>
      </c>
      <c r="AK9" s="31" t="str">
        <f t="shared" si="4"/>
        <v/>
      </c>
      <c r="AL9" s="31" t="str">
        <f t="shared" si="5"/>
        <v/>
      </c>
      <c r="AM9" s="39" t="str">
        <f t="shared" si="6"/>
        <v/>
      </c>
      <c r="AN9" s="35" t="str">
        <f t="shared" si="7"/>
        <v/>
      </c>
      <c r="AO9" s="35" t="str">
        <f t="shared" si="49"/>
        <v/>
      </c>
      <c r="AP9" s="36" t="str">
        <f t="shared" si="50"/>
        <v/>
      </c>
      <c r="AQ9" s="36" t="str">
        <f t="shared" si="9"/>
        <v/>
      </c>
      <c r="AR9" s="40" t="str">
        <f t="shared" si="10"/>
        <v/>
      </c>
      <c r="AS9" s="37" t="str">
        <f t="shared" si="11"/>
        <v/>
      </c>
      <c r="AT9" s="37" t="str">
        <f t="shared" si="35"/>
        <v/>
      </c>
      <c r="AU9" s="38" t="str">
        <f t="shared" si="12"/>
        <v/>
      </c>
      <c r="AV9" s="38" t="str">
        <f t="shared" si="13"/>
        <v/>
      </c>
      <c r="AW9" s="30" t="str">
        <f t="shared" si="14"/>
        <v/>
      </c>
      <c r="AX9" s="21" t="str">
        <f t="shared" si="15"/>
        <v/>
      </c>
      <c r="AY9" s="21" t="str">
        <f t="shared" si="36"/>
        <v/>
      </c>
      <c r="AZ9" s="31" t="str">
        <f t="shared" si="16"/>
        <v/>
      </c>
      <c r="BA9" s="31" t="str">
        <f t="shared" si="17"/>
        <v/>
      </c>
      <c r="BB9" s="33" t="str">
        <f t="shared" si="18"/>
        <v/>
      </c>
      <c r="BC9" s="32" t="str">
        <f t="shared" si="19"/>
        <v/>
      </c>
      <c r="BD9" s="32" t="str">
        <f t="shared" si="37"/>
        <v/>
      </c>
      <c r="BE9" s="34" t="str">
        <f t="shared" si="38"/>
        <v/>
      </c>
      <c r="BF9" s="34" t="str">
        <f t="shared" si="20"/>
        <v/>
      </c>
      <c r="BG9" s="40" t="str">
        <f t="shared" si="21"/>
        <v/>
      </c>
      <c r="BH9" s="37" t="str">
        <f t="shared" si="22"/>
        <v/>
      </c>
      <c r="BI9" s="37" t="str">
        <f t="shared" si="39"/>
        <v/>
      </c>
      <c r="BJ9" s="38" t="str">
        <f t="shared" si="40"/>
        <v/>
      </c>
      <c r="BK9" s="38" t="str">
        <f t="shared" si="23"/>
        <v/>
      </c>
      <c r="BL9" s="41" t="str">
        <f t="shared" si="24"/>
        <v>------</v>
      </c>
      <c r="BM9" s="41" t="str">
        <f t="shared" si="25"/>
        <v>------</v>
      </c>
      <c r="BN9" s="41"/>
      <c r="BO9" s="41"/>
      <c r="BP9" s="41"/>
      <c r="BQ9" s="41"/>
      <c r="BR9" s="52"/>
      <c r="BS9" s="41"/>
      <c r="BT9" s="41"/>
      <c r="BU9" s="41"/>
      <c r="BV9" s="41"/>
      <c r="BW9" s="52"/>
      <c r="BX9" s="50">
        <f t="shared" si="26"/>
        <v>0.19437000000016269</v>
      </c>
      <c r="BY9" s="50">
        <f t="shared" si="41"/>
        <v>1</v>
      </c>
      <c r="BZ9" s="50">
        <f t="shared" si="42"/>
        <v>7</v>
      </c>
      <c r="CA9" s="50" t="str">
        <f t="shared" si="43"/>
        <v>-----</v>
      </c>
      <c r="CB9" s="50" t="str">
        <f t="shared" si="44"/>
        <v>-----</v>
      </c>
      <c r="CC9" s="52" t="str">
        <f t="shared" si="27"/>
        <v/>
      </c>
      <c r="CD9" s="41">
        <f t="shared" si="28"/>
        <v>0</v>
      </c>
      <c r="CE9" s="52" t="str" cm="1">
        <f t="array" ref="CE9">IF(CD9&lt;&gt;1,"-----",_xlfn.IFS(OR(AL9="Above",AL9="Below"),AL9,OR(AQ9="Above",AQ9="Below"),AQ9,OR(AV9="Above",AV9="Below"),AV9,OR(BA9="Above",BA9="Below"),BA9,OR(BF9="Above",BF9="Below"),BF9,OR(BK9="Above",BK9="Below"),BK9,TRUE,"-----"))</f>
        <v>-----</v>
      </c>
      <c r="CF9" s="52"/>
      <c r="CG9" s="52" t="str">
        <f t="shared" si="29"/>
        <v>UP</v>
      </c>
      <c r="CH9" s="44"/>
      <c r="CI9" s="43" t="str">
        <f t="shared" si="45"/>
        <v/>
      </c>
      <c r="CJ9" s="42" t="str">
        <f t="shared" si="46"/>
        <v/>
      </c>
      <c r="CK9" s="44"/>
      <c r="CL9" s="42" t="str">
        <f t="shared" si="30"/>
        <v/>
      </c>
      <c r="CM9" s="15"/>
      <c r="CN9" s="14"/>
      <c r="CO9" s="14"/>
    </row>
    <row r="10" spans="1:99" x14ac:dyDescent="0.55000000000000004">
      <c r="A10">
        <f>IF('Data Validation'!$K$2&lt;&gt;TRUE,"",'Data Validation'!A10)</f>
        <v>1772027400</v>
      </c>
      <c r="B10" s="4" t="str">
        <f>IF('Data Validation'!$K$2&lt;&gt;TRUE,"",'Data Validation'!C10)</f>
        <v>XAUUSD</v>
      </c>
      <c r="C10" s="4" t="str">
        <f>IF('Data Validation'!$K$2&lt;&gt;TRUE,"",'Data Validation'!E10)</f>
        <v>M5</v>
      </c>
      <c r="D10" s="4">
        <f>IF('Data Validation'!$K$2&lt;&gt;TRUE,"",'Data Validation'!G10)</f>
        <v>5186.07</v>
      </c>
      <c r="E10" s="4">
        <f>IF($C10&lt;&gt;"M5","",Price!F10)</f>
        <v>5187.42</v>
      </c>
      <c r="F10" s="4">
        <f>IF($C10&lt;&gt;"M5","",Price!G10)</f>
        <v>5184.3</v>
      </c>
      <c r="G10" s="4">
        <f>IF($C10&lt;&gt;"M5","",Price!H10)</f>
        <v>628</v>
      </c>
      <c r="H10" s="4">
        <f>IF($C10&lt;&gt;"M5","",SSA!E10)</f>
        <v>5188.5570600000001</v>
      </c>
      <c r="I10" s="6">
        <f>IF($C10&lt;&gt;"M5","",SSA!F10)</f>
        <v>5188.3448699999999</v>
      </c>
      <c r="J10" s="5">
        <f>IF($C10&lt;&gt;"M5","",Dual_Tema!E10)</f>
        <v>5189.6899999999996</v>
      </c>
      <c r="K10" s="5">
        <f>IF($C10&lt;&gt;"M5","",Dual_Tema!F10)</f>
        <v>5184.8599999999997</v>
      </c>
      <c r="L10" s="6">
        <f>IF($C10&lt;&gt;"M5","",Trendlines!K10)</f>
        <v>0</v>
      </c>
      <c r="M10" s="6">
        <f>IF($C10&lt;&gt;"M5","",Trendlines!L10)</f>
        <v>0</v>
      </c>
      <c r="N10" s="6">
        <f>IF($C10&lt;&gt;"M5","",ZigZag!E10)</f>
        <v>0</v>
      </c>
      <c r="O10" s="6">
        <f>IF($C10&lt;&gt;"M5","",ZigZag!F10)</f>
        <v>0</v>
      </c>
      <c r="P10" s="6">
        <f>IF($C10&lt;&gt;"M5","",Pinbar!E10)</f>
        <v>0</v>
      </c>
      <c r="Q10">
        <f>IF(Q$1='Trendline Selection'!$ED$198,Trendlines!E10,IF(Q$1='Trendline Selection'!$EE$198,Trendlines!E10,""))</f>
        <v>0</v>
      </c>
      <c r="R10" t="str">
        <f>IF(R$1='Trendline Selection'!$ED$198,Trendlines!F10,IF(R$1='Trendline Selection'!$EE$198,Trendlines!F10,""))</f>
        <v/>
      </c>
      <c r="S10" t="str">
        <f>IF(S$1='Trendline Selection'!$ED$198,Trendlines!G10,IF(S$1='Trendline Selection'!$EE$198,Trendlines!G10,""))</f>
        <v/>
      </c>
      <c r="T10" t="str">
        <f>IF(T$1='Trendline Selection'!$ED$198,Trendlines!H10,IF(T$1='Trendline Selection'!$EE$198,Trendlines!H10,""))</f>
        <v/>
      </c>
      <c r="U10">
        <f>IF(U$1='Trendline Selection'!$ED$198,Trendlines!I10,IF(U$1='Trendline Selection'!$EE$198,Trendlines!I10,""))</f>
        <v>0</v>
      </c>
      <c r="V10" t="str">
        <f>IF(V$1='Trendline Selection'!$ED$198,Trendlines!J10,IF(V$1='Trendline Selection'!$EE$198,Trendlines!J10,""))</f>
        <v/>
      </c>
      <c r="W10" s="6"/>
      <c r="X10" s="6"/>
      <c r="Y10" s="6"/>
      <c r="Z10" s="6"/>
      <c r="AA10">
        <f t="shared" si="0"/>
        <v>3.1199999999998909</v>
      </c>
      <c r="AB10">
        <f t="shared" si="31"/>
        <v>0.82999999999992724</v>
      </c>
      <c r="AC10">
        <f t="shared" si="32"/>
        <v>2.2899999999999636</v>
      </c>
      <c r="AD10">
        <f t="shared" si="51"/>
        <v>3.1199999999998909</v>
      </c>
      <c r="AE10" s="26">
        <f t="shared" si="48"/>
        <v>-4.3740570245997878E-4</v>
      </c>
      <c r="AF10" s="26">
        <f t="shared" si="1"/>
        <v>-1.0800677356755838E-4</v>
      </c>
      <c r="AH10" s="30" t="str">
        <f t="shared" si="2"/>
        <v/>
      </c>
      <c r="AI10" s="21" t="str">
        <f t="shared" si="3"/>
        <v/>
      </c>
      <c r="AJ10" s="21" t="str">
        <f t="shared" ref="AJ10:AJ73" si="52">IF(AI10="","",IF(AI10=AI9,AJ9+AI10,AI10))</f>
        <v/>
      </c>
      <c r="AK10" s="31" t="str">
        <f t="shared" ref="AK10:AK69" si="53">IF(AH10="","",IF(AND(AH10&gt;-0.1%,AH10&lt;0.1%),"Touch Zone","-----"))</f>
        <v/>
      </c>
      <c r="AL10" s="31" t="str">
        <f t="shared" si="5"/>
        <v/>
      </c>
      <c r="AM10" s="39" t="str">
        <f t="shared" si="6"/>
        <v/>
      </c>
      <c r="AN10" s="35" t="str">
        <f t="shared" si="7"/>
        <v/>
      </c>
      <c r="AO10" s="35" t="str">
        <f t="shared" si="49"/>
        <v/>
      </c>
      <c r="AP10" s="36" t="str">
        <f t="shared" si="50"/>
        <v/>
      </c>
      <c r="AQ10" s="36" t="str">
        <f t="shared" si="9"/>
        <v/>
      </c>
      <c r="AR10" s="40" t="str">
        <f t="shared" si="10"/>
        <v/>
      </c>
      <c r="AS10" s="37" t="str">
        <f t="shared" si="11"/>
        <v/>
      </c>
      <c r="AT10" s="37" t="str">
        <f t="shared" si="35"/>
        <v/>
      </c>
      <c r="AU10" s="38" t="str">
        <f t="shared" si="12"/>
        <v/>
      </c>
      <c r="AV10" s="38" t="str">
        <f t="shared" si="13"/>
        <v/>
      </c>
      <c r="AW10" s="30" t="str">
        <f t="shared" si="14"/>
        <v/>
      </c>
      <c r="AX10" s="21" t="str">
        <f t="shared" si="15"/>
        <v/>
      </c>
      <c r="AY10" s="21" t="str">
        <f t="shared" si="36"/>
        <v/>
      </c>
      <c r="AZ10" s="31" t="str">
        <f t="shared" si="16"/>
        <v/>
      </c>
      <c r="BA10" s="31" t="str">
        <f t="shared" si="17"/>
        <v/>
      </c>
      <c r="BB10" s="33" t="str">
        <f t="shared" si="18"/>
        <v/>
      </c>
      <c r="BC10" s="32" t="str">
        <f t="shared" si="19"/>
        <v/>
      </c>
      <c r="BD10" s="32" t="str">
        <f t="shared" si="37"/>
        <v/>
      </c>
      <c r="BE10" s="34" t="str">
        <f t="shared" si="38"/>
        <v/>
      </c>
      <c r="BF10" s="34" t="str">
        <f t="shared" si="20"/>
        <v/>
      </c>
      <c r="BG10" s="40" t="str">
        <f t="shared" si="21"/>
        <v/>
      </c>
      <c r="BH10" s="37" t="str">
        <f t="shared" si="22"/>
        <v/>
      </c>
      <c r="BI10" s="37" t="str">
        <f t="shared" si="39"/>
        <v/>
      </c>
      <c r="BJ10" s="38" t="str">
        <f t="shared" si="40"/>
        <v/>
      </c>
      <c r="BK10" s="38" t="str">
        <f t="shared" si="23"/>
        <v/>
      </c>
      <c r="BL10" s="41" t="str">
        <f t="shared" si="24"/>
        <v>------</v>
      </c>
      <c r="BM10" s="41" t="str">
        <f t="shared" si="25"/>
        <v>------</v>
      </c>
      <c r="BN10" s="41"/>
      <c r="BO10" s="41"/>
      <c r="BP10" s="41"/>
      <c r="BQ10" s="41"/>
      <c r="BR10" s="52"/>
      <c r="BS10" s="41"/>
      <c r="BT10" s="41"/>
      <c r="BU10" s="41"/>
      <c r="BV10" s="41"/>
      <c r="BW10" s="52"/>
      <c r="BX10" s="50">
        <f t="shared" si="26"/>
        <v>0.2121900000001915</v>
      </c>
      <c r="BY10" s="50">
        <f t="shared" si="41"/>
        <v>1</v>
      </c>
      <c r="BZ10" s="50">
        <f t="shared" si="42"/>
        <v>8</v>
      </c>
      <c r="CA10" s="50" t="str">
        <f t="shared" si="43"/>
        <v>-----</v>
      </c>
      <c r="CB10" s="50" t="str">
        <f t="shared" si="44"/>
        <v>-----</v>
      </c>
      <c r="CC10" s="52" t="str">
        <f t="shared" si="27"/>
        <v/>
      </c>
      <c r="CD10" s="41">
        <f t="shared" si="28"/>
        <v>0</v>
      </c>
      <c r="CE10" s="52" t="str" cm="1">
        <f t="array" ref="CE10">IF(CD10&lt;&gt;1,"-----",_xlfn.IFS(OR(AL10="Above",AL10="Below"),AL10,OR(AQ10="Above",AQ10="Below"),AQ10,OR(AV10="Above",AV10="Below"),AV10,OR(BA10="Above",BA10="Below"),BA10,OR(BF10="Above",BF10="Below"),BF10,OR(BK10="Above",BK10="Below"),BK10,TRUE,"-----"))</f>
        <v>-----</v>
      </c>
      <c r="CF10" s="52"/>
      <c r="CG10" s="52" t="str">
        <f t="shared" si="29"/>
        <v>UP</v>
      </c>
      <c r="CH10" s="44"/>
      <c r="CI10" s="43" t="str">
        <f t="shared" si="45"/>
        <v/>
      </c>
      <c r="CJ10" s="42" t="str">
        <f t="shared" si="46"/>
        <v/>
      </c>
      <c r="CK10" s="44"/>
      <c r="CL10" s="42" t="str">
        <f t="shared" si="30"/>
        <v/>
      </c>
      <c r="CM10" s="15"/>
      <c r="CN10" s="14"/>
      <c r="CO10" s="14"/>
    </row>
    <row r="11" spans="1:99" x14ac:dyDescent="0.55000000000000004">
      <c r="A11">
        <f>IF('Data Validation'!$K$2&lt;&gt;TRUE,"",'Data Validation'!A11)</f>
        <v>1772027700</v>
      </c>
      <c r="B11" s="4" t="str">
        <f>IF('Data Validation'!$K$2&lt;&gt;TRUE,"",'Data Validation'!C11)</f>
        <v>XAUUSD</v>
      </c>
      <c r="C11" s="4" t="str">
        <f>IF('Data Validation'!$K$2&lt;&gt;TRUE,"",'Data Validation'!E11)</f>
        <v>M5</v>
      </c>
      <c r="D11" s="4">
        <f>IF('Data Validation'!$K$2&lt;&gt;TRUE,"",'Data Validation'!G11)</f>
        <v>5185.2299999999996</v>
      </c>
      <c r="E11" s="4">
        <f>IF($C11&lt;&gt;"M5","",Price!F11)</f>
        <v>5188.5</v>
      </c>
      <c r="F11" s="4">
        <f>IF($C11&lt;&gt;"M5","",Price!G11)</f>
        <v>5184.76</v>
      </c>
      <c r="G11" s="4">
        <f>IF($C11&lt;&gt;"M5","",Price!H11)</f>
        <v>572</v>
      </c>
      <c r="H11" s="4">
        <f>IF($C11&lt;&gt;"M5","",SSA!E11)</f>
        <v>5188.4096900000004</v>
      </c>
      <c r="I11" s="6">
        <f>IF($C11&lt;&gt;"M5","",SSA!F11)</f>
        <v>5188.3772799999997</v>
      </c>
      <c r="J11" s="5">
        <f>IF($C11&lt;&gt;"M5","",Dual_Tema!E11)</f>
        <v>5189.01</v>
      </c>
      <c r="K11" s="5">
        <f>IF($C11&lt;&gt;"M5","",Dual_Tema!F11)</f>
        <v>5184.7</v>
      </c>
      <c r="L11" s="6">
        <f>IF($C11&lt;&gt;"M5","",Trendlines!K11)</f>
        <v>0</v>
      </c>
      <c r="M11" s="6">
        <f>IF($C11&lt;&gt;"M5","",Trendlines!L11)</f>
        <v>0</v>
      </c>
      <c r="N11" s="6">
        <f>IF($C11&lt;&gt;"M5","",ZigZag!E11)</f>
        <v>0</v>
      </c>
      <c r="O11" s="6">
        <f>IF($C11&lt;&gt;"M5","",ZigZag!F11)</f>
        <v>0</v>
      </c>
      <c r="P11" s="6">
        <f>IF($C11&lt;&gt;"M5","",Pinbar!E11)</f>
        <v>0</v>
      </c>
      <c r="Q11">
        <f>IF(Q$1='Trendline Selection'!$ED$198,Trendlines!E11,IF(Q$1='Trendline Selection'!$EE$198,Trendlines!E11,""))</f>
        <v>0</v>
      </c>
      <c r="R11" t="str">
        <f>IF(R$1='Trendline Selection'!$ED$198,Trendlines!F11,IF(R$1='Trendline Selection'!$EE$198,Trendlines!F11,""))</f>
        <v/>
      </c>
      <c r="S11" t="str">
        <f>IF(S$1='Trendline Selection'!$ED$198,Trendlines!G11,IF(S$1='Trendline Selection'!$EE$198,Trendlines!G11,""))</f>
        <v/>
      </c>
      <c r="T11" t="str">
        <f>IF(T$1='Trendline Selection'!$ED$198,Trendlines!H11,IF(T$1='Trendline Selection'!$EE$198,Trendlines!H11,""))</f>
        <v/>
      </c>
      <c r="U11">
        <f>IF(U$1='Trendline Selection'!$ED$198,Trendlines!I11,IF(U$1='Trendline Selection'!$EE$198,Trendlines!I11,""))</f>
        <v>0</v>
      </c>
      <c r="V11" t="str">
        <f>IF(V$1='Trendline Selection'!$ED$198,Trendlines!J11,IF(V$1='Trendline Selection'!$EE$198,Trendlines!J11,""))</f>
        <v/>
      </c>
      <c r="W11" s="6"/>
      <c r="X11" s="6"/>
      <c r="Y11" s="6"/>
      <c r="Z11" s="6"/>
      <c r="AA11">
        <f t="shared" si="0"/>
        <v>3.7399999999997817</v>
      </c>
      <c r="AB11">
        <f t="shared" si="31"/>
        <v>2.430000000000291</v>
      </c>
      <c r="AC11">
        <f t="shared" si="32"/>
        <v>1.3099999999994907</v>
      </c>
      <c r="AD11">
        <f t="shared" si="51"/>
        <v>3.7399999999997817</v>
      </c>
      <c r="AE11" s="26">
        <f t="shared" si="48"/>
        <v>-9.8284643891651446E-5</v>
      </c>
      <c r="AF11" s="26">
        <f t="shared" si="1"/>
        <v>1.1572511427932221E-5</v>
      </c>
      <c r="AH11" s="30" t="str">
        <f t="shared" si="2"/>
        <v/>
      </c>
      <c r="AI11" s="21" t="str">
        <f t="shared" si="3"/>
        <v/>
      </c>
      <c r="AJ11" s="21" t="str">
        <f t="shared" si="52"/>
        <v/>
      </c>
      <c r="AK11" s="31" t="str">
        <f t="shared" si="53"/>
        <v/>
      </c>
      <c r="AL11" s="31" t="str">
        <f t="shared" si="5"/>
        <v/>
      </c>
      <c r="AM11" s="39" t="str">
        <f t="shared" si="6"/>
        <v/>
      </c>
      <c r="AN11" s="35" t="str">
        <f t="shared" si="7"/>
        <v/>
      </c>
      <c r="AO11" s="35" t="str">
        <f t="shared" si="49"/>
        <v/>
      </c>
      <c r="AP11" s="36" t="str">
        <f t="shared" si="50"/>
        <v/>
      </c>
      <c r="AQ11" s="36" t="str">
        <f t="shared" si="9"/>
        <v/>
      </c>
      <c r="AR11" s="40" t="str">
        <f t="shared" si="10"/>
        <v/>
      </c>
      <c r="AS11" s="37" t="str">
        <f t="shared" si="11"/>
        <v/>
      </c>
      <c r="AT11" s="37" t="str">
        <f t="shared" si="35"/>
        <v/>
      </c>
      <c r="AU11" s="38" t="str">
        <f t="shared" si="12"/>
        <v/>
      </c>
      <c r="AV11" s="38" t="str">
        <f t="shared" si="13"/>
        <v/>
      </c>
      <c r="AW11" s="30" t="str">
        <f t="shared" si="14"/>
        <v/>
      </c>
      <c r="AX11" s="21" t="str">
        <f t="shared" si="15"/>
        <v/>
      </c>
      <c r="AY11" s="21" t="str">
        <f t="shared" si="36"/>
        <v/>
      </c>
      <c r="AZ11" s="31" t="str">
        <f t="shared" si="16"/>
        <v/>
      </c>
      <c r="BA11" s="31" t="str">
        <f t="shared" si="17"/>
        <v/>
      </c>
      <c r="BB11" s="33" t="str">
        <f t="shared" si="18"/>
        <v/>
      </c>
      <c r="BC11" s="32" t="str">
        <f t="shared" si="19"/>
        <v/>
      </c>
      <c r="BD11" s="32" t="str">
        <f t="shared" si="37"/>
        <v/>
      </c>
      <c r="BE11" s="34" t="str">
        <f t="shared" si="38"/>
        <v/>
      </c>
      <c r="BF11" s="34" t="str">
        <f t="shared" si="20"/>
        <v/>
      </c>
      <c r="BG11" s="40" t="str">
        <f t="shared" si="21"/>
        <v/>
      </c>
      <c r="BH11" s="37" t="str">
        <f t="shared" si="22"/>
        <v/>
      </c>
      <c r="BI11" s="37" t="str">
        <f t="shared" si="39"/>
        <v/>
      </c>
      <c r="BJ11" s="38" t="str">
        <f t="shared" si="40"/>
        <v/>
      </c>
      <c r="BK11" s="38" t="str">
        <f t="shared" si="23"/>
        <v/>
      </c>
      <c r="BL11" s="41" t="str">
        <f t="shared" si="24"/>
        <v>------</v>
      </c>
      <c r="BM11" s="41" t="str">
        <f t="shared" si="25"/>
        <v>------</v>
      </c>
      <c r="BN11" s="41"/>
      <c r="BO11" s="41"/>
      <c r="BP11" s="41"/>
      <c r="BQ11" s="41"/>
      <c r="BR11" s="52"/>
      <c r="BS11" s="41"/>
      <c r="BT11" s="41"/>
      <c r="BU11" s="41"/>
      <c r="BV11" s="41"/>
      <c r="BW11" s="52"/>
      <c r="BX11" s="50">
        <f t="shared" si="26"/>
        <v>3.241000000070926E-2</v>
      </c>
      <c r="BY11" s="50">
        <f t="shared" si="41"/>
        <v>1</v>
      </c>
      <c r="BZ11" s="50">
        <f t="shared" si="42"/>
        <v>9</v>
      </c>
      <c r="CA11" s="50" t="str">
        <f t="shared" si="43"/>
        <v>-----</v>
      </c>
      <c r="CB11" s="50" t="str">
        <f t="shared" si="44"/>
        <v>-----</v>
      </c>
      <c r="CC11" s="52" t="str">
        <f t="shared" si="27"/>
        <v/>
      </c>
      <c r="CD11" s="41">
        <f t="shared" si="28"/>
        <v>0</v>
      </c>
      <c r="CE11" s="52" t="str" cm="1">
        <f t="array" ref="CE11">IF(CD11&lt;&gt;1,"-----",_xlfn.IFS(OR(AL11="Above",AL11="Below"),AL11,OR(AQ11="Above",AQ11="Below"),AQ11,OR(AV11="Above",AV11="Below"),AV11,OR(BA11="Above",BA11="Below"),BA11,OR(BF11="Above",BF11="Below"),BF11,OR(BK11="Above",BK11="Below"),BK11,TRUE,"-----"))</f>
        <v>-----</v>
      </c>
      <c r="CF11" s="52"/>
      <c r="CG11" s="52" t="str">
        <f t="shared" si="29"/>
        <v>UP</v>
      </c>
      <c r="CH11" s="44"/>
      <c r="CI11" s="43" t="str">
        <f t="shared" si="45"/>
        <v/>
      </c>
      <c r="CJ11" s="42" t="str">
        <f t="shared" si="46"/>
        <v/>
      </c>
      <c r="CK11" s="44"/>
      <c r="CL11" s="42" t="str">
        <f t="shared" si="30"/>
        <v/>
      </c>
      <c r="CM11" s="15"/>
      <c r="CN11" s="14"/>
      <c r="CO11" s="14"/>
    </row>
    <row r="12" spans="1:99" x14ac:dyDescent="0.55000000000000004">
      <c r="A12">
        <f>IF('Data Validation'!$K$2&lt;&gt;TRUE,"",'Data Validation'!A12)</f>
        <v>1772028000</v>
      </c>
      <c r="B12" s="4" t="str">
        <f>IF('Data Validation'!$K$2&lt;&gt;TRUE,"",'Data Validation'!C12)</f>
        <v>XAUUSD</v>
      </c>
      <c r="C12" s="4" t="str">
        <f>IF('Data Validation'!$K$2&lt;&gt;TRUE,"",'Data Validation'!E12)</f>
        <v>M5</v>
      </c>
      <c r="D12" s="4">
        <f>IF('Data Validation'!$K$2&lt;&gt;TRUE,"",'Data Validation'!G12)</f>
        <v>5187.18</v>
      </c>
      <c r="E12" s="4">
        <f>IF($C12&lt;&gt;"M5","",Price!F12)</f>
        <v>5187.34</v>
      </c>
      <c r="F12" s="4">
        <f>IF($C12&lt;&gt;"M5","",Price!G12)</f>
        <v>5183.76</v>
      </c>
      <c r="G12" s="4">
        <f>IF($C12&lt;&gt;"M5","",Price!H12)</f>
        <v>641</v>
      </c>
      <c r="H12" s="4">
        <f>IF($C12&lt;&gt;"M5","",SSA!E12)</f>
        <v>5187.6246000000001</v>
      </c>
      <c r="I12" s="6">
        <f>IF($C12&lt;&gt;"M5","",SSA!F12)</f>
        <v>5188.0009399999999</v>
      </c>
      <c r="J12" s="5">
        <f>IF($C12&lt;&gt;"M5","",Dual_Tema!E12)</f>
        <v>5188.01</v>
      </c>
      <c r="K12" s="5">
        <f>IF($C12&lt;&gt;"M5","",Dual_Tema!F12)</f>
        <v>5184.1099999999997</v>
      </c>
      <c r="L12" s="6">
        <f>IF($C12&lt;&gt;"M5","",Trendlines!K12)</f>
        <v>0</v>
      </c>
      <c r="M12" s="6">
        <f>IF($C12&lt;&gt;"M5","",Trendlines!L12)</f>
        <v>0</v>
      </c>
      <c r="N12" s="6">
        <f>IF($C12&lt;&gt;"M5","",ZigZag!E12)</f>
        <v>0</v>
      </c>
      <c r="O12" s="6">
        <f>IF($C12&lt;&gt;"M5","",ZigZag!F12)</f>
        <v>0</v>
      </c>
      <c r="P12" s="6">
        <f>IF($C12&lt;&gt;"M5","",Pinbar!E12)</f>
        <v>0</v>
      </c>
      <c r="Q12">
        <f>IF(Q$1='Trendline Selection'!$ED$198,Trendlines!E12,IF(Q$1='Trendline Selection'!$EE$198,Trendlines!E12,""))</f>
        <v>0</v>
      </c>
      <c r="R12" t="str">
        <f>IF(R$1='Trendline Selection'!$ED$198,Trendlines!F12,IF(R$1='Trendline Selection'!$EE$198,Trendlines!F12,""))</f>
        <v/>
      </c>
      <c r="S12" t="str">
        <f>IF(S$1='Trendline Selection'!$ED$198,Trendlines!G12,IF(S$1='Trendline Selection'!$EE$198,Trendlines!G12,""))</f>
        <v/>
      </c>
      <c r="T12" t="str">
        <f>IF(T$1='Trendline Selection'!$ED$198,Trendlines!H12,IF(T$1='Trendline Selection'!$EE$198,Trendlines!H12,""))</f>
        <v/>
      </c>
      <c r="U12">
        <f>IF(U$1='Trendline Selection'!$ED$198,Trendlines!I12,IF(U$1='Trendline Selection'!$EE$198,Trendlines!I12,""))</f>
        <v>0</v>
      </c>
      <c r="V12" t="str">
        <f>IF(V$1='Trendline Selection'!$ED$198,Trendlines!J12,IF(V$1='Trendline Selection'!$EE$198,Trendlines!J12,""))</f>
        <v/>
      </c>
      <c r="W12" s="6"/>
      <c r="X12" s="6"/>
      <c r="Y12" s="6"/>
      <c r="Z12" s="6"/>
      <c r="AA12">
        <f t="shared" si="0"/>
        <v>3.5799999999999272</v>
      </c>
      <c r="AB12">
        <f t="shared" si="31"/>
        <v>2.1100000000005821</v>
      </c>
      <c r="AC12">
        <f t="shared" si="32"/>
        <v>1.4699999999993452</v>
      </c>
      <c r="AD12">
        <f t="shared" si="51"/>
        <v>3.5799999999999272</v>
      </c>
      <c r="AE12" s="26">
        <f t="shared" si="48"/>
        <v>-1.2914392994617835E-4</v>
      </c>
      <c r="AF12" s="26">
        <f t="shared" si="1"/>
        <v>-6.7513999509936001E-5</v>
      </c>
      <c r="AH12" s="30" t="str">
        <f t="shared" si="2"/>
        <v/>
      </c>
      <c r="AI12" s="21" t="str">
        <f t="shared" si="3"/>
        <v/>
      </c>
      <c r="AJ12" s="21" t="str">
        <f t="shared" si="52"/>
        <v/>
      </c>
      <c r="AK12" s="31" t="str">
        <f t="shared" si="53"/>
        <v/>
      </c>
      <c r="AL12" s="31" t="str">
        <f t="shared" si="5"/>
        <v/>
      </c>
      <c r="AM12" s="39" t="str">
        <f t="shared" si="6"/>
        <v/>
      </c>
      <c r="AN12" s="35" t="str">
        <f t="shared" si="7"/>
        <v/>
      </c>
      <c r="AO12" s="35" t="str">
        <f t="shared" si="49"/>
        <v/>
      </c>
      <c r="AP12" s="36" t="str">
        <f t="shared" si="50"/>
        <v/>
      </c>
      <c r="AQ12" s="36" t="str">
        <f t="shared" si="9"/>
        <v/>
      </c>
      <c r="AR12" s="40" t="str">
        <f t="shared" si="10"/>
        <v/>
      </c>
      <c r="AS12" s="37" t="str">
        <f t="shared" si="11"/>
        <v/>
      </c>
      <c r="AT12" s="37" t="str">
        <f t="shared" si="35"/>
        <v/>
      </c>
      <c r="AU12" s="38" t="str">
        <f t="shared" si="12"/>
        <v/>
      </c>
      <c r="AV12" s="38" t="str">
        <f t="shared" si="13"/>
        <v/>
      </c>
      <c r="AW12" s="30" t="str">
        <f t="shared" si="14"/>
        <v/>
      </c>
      <c r="AX12" s="21" t="str">
        <f t="shared" si="15"/>
        <v/>
      </c>
      <c r="AY12" s="21" t="str">
        <f t="shared" si="36"/>
        <v/>
      </c>
      <c r="AZ12" s="31" t="str">
        <f t="shared" si="16"/>
        <v/>
      </c>
      <c r="BA12" s="31" t="str">
        <f t="shared" si="17"/>
        <v/>
      </c>
      <c r="BB12" s="33" t="str">
        <f t="shared" si="18"/>
        <v/>
      </c>
      <c r="BC12" s="32" t="str">
        <f t="shared" si="19"/>
        <v/>
      </c>
      <c r="BD12" s="32" t="str">
        <f t="shared" si="37"/>
        <v/>
      </c>
      <c r="BE12" s="34" t="str">
        <f t="shared" si="38"/>
        <v/>
      </c>
      <c r="BF12" s="34" t="str">
        <f t="shared" si="20"/>
        <v/>
      </c>
      <c r="BG12" s="40" t="str">
        <f t="shared" si="21"/>
        <v/>
      </c>
      <c r="BH12" s="37" t="str">
        <f t="shared" si="22"/>
        <v/>
      </c>
      <c r="BI12" s="37" t="str">
        <f t="shared" si="39"/>
        <v/>
      </c>
      <c r="BJ12" s="38" t="str">
        <f t="shared" si="40"/>
        <v/>
      </c>
      <c r="BK12" s="38" t="str">
        <f t="shared" si="23"/>
        <v/>
      </c>
      <c r="BL12" s="41" t="str">
        <f t="shared" si="24"/>
        <v>------</v>
      </c>
      <c r="BM12" s="41" t="str">
        <f t="shared" si="25"/>
        <v>------</v>
      </c>
      <c r="BN12" s="41"/>
      <c r="BO12" s="41"/>
      <c r="BP12" s="41"/>
      <c r="BQ12" s="41"/>
      <c r="BR12" s="52"/>
      <c r="BS12" s="41"/>
      <c r="BT12" s="41"/>
      <c r="BU12" s="41"/>
      <c r="BV12" s="41"/>
      <c r="BW12" s="52"/>
      <c r="BX12" s="50">
        <f t="shared" si="26"/>
        <v>-0.37633999999980006</v>
      </c>
      <c r="BY12" s="50">
        <f t="shared" si="41"/>
        <v>-1</v>
      </c>
      <c r="BZ12" s="50">
        <f t="shared" si="42"/>
        <v>-1</v>
      </c>
      <c r="CA12" s="50" t="str">
        <f t="shared" si="43"/>
        <v>-----</v>
      </c>
      <c r="CB12" s="50" t="str">
        <f t="shared" si="44"/>
        <v>crossunder</v>
      </c>
      <c r="CC12" s="52" t="str">
        <f t="shared" si="27"/>
        <v/>
      </c>
      <c r="CD12" s="41">
        <f t="shared" si="28"/>
        <v>0</v>
      </c>
      <c r="CE12" s="52" t="str" cm="1">
        <f t="array" ref="CE12">IF(CD12&lt;&gt;1,"-----",_xlfn.IFS(OR(AL12="Above",AL12="Below"),AL12,OR(AQ12="Above",AQ12="Below"),AQ12,OR(AV12="Above",AV12="Below"),AV12,OR(BA12="Above",BA12="Below"),BA12,OR(BF12="Above",BF12="Below"),BF12,OR(BK12="Above",BK12="Below"),BK12,TRUE,"-----"))</f>
        <v>-----</v>
      </c>
      <c r="CF12" s="52"/>
      <c r="CG12" s="52" t="str">
        <f t="shared" si="29"/>
        <v>DOWN</v>
      </c>
      <c r="CH12" s="44"/>
      <c r="CI12" s="43" t="str">
        <f t="shared" si="45"/>
        <v/>
      </c>
      <c r="CJ12" s="42" t="str">
        <f t="shared" si="46"/>
        <v/>
      </c>
      <c r="CK12" s="44"/>
      <c r="CL12" s="42" t="str">
        <f t="shared" si="30"/>
        <v/>
      </c>
      <c r="CM12" s="15"/>
      <c r="CN12" s="14"/>
      <c r="CO12" s="14"/>
    </row>
    <row r="13" spans="1:99" x14ac:dyDescent="0.55000000000000004">
      <c r="A13">
        <f>IF('Data Validation'!$K$2&lt;&gt;TRUE,"",'Data Validation'!A13)</f>
        <v>1772028300</v>
      </c>
      <c r="B13" s="4" t="str">
        <f>IF('Data Validation'!$K$2&lt;&gt;TRUE,"",'Data Validation'!C13)</f>
        <v>XAUUSD</v>
      </c>
      <c r="C13" s="4" t="str">
        <f>IF('Data Validation'!$K$2&lt;&gt;TRUE,"",'Data Validation'!E13)</f>
        <v>M5</v>
      </c>
      <c r="D13" s="4">
        <f>IF('Data Validation'!$K$2&lt;&gt;TRUE,"",'Data Validation'!G13)</f>
        <v>5189.99</v>
      </c>
      <c r="E13" s="4">
        <f>IF($C13&lt;&gt;"M5","",Price!F13)</f>
        <v>5191.07</v>
      </c>
      <c r="F13" s="4">
        <f>IF($C13&lt;&gt;"M5","",Price!G13)</f>
        <v>5186.8</v>
      </c>
      <c r="G13" s="4">
        <f>IF($C13&lt;&gt;"M5","",Price!H13)</f>
        <v>582</v>
      </c>
      <c r="H13" s="4">
        <f>IF($C13&lt;&gt;"M5","",SSA!E13)</f>
        <v>5185.9859900000001</v>
      </c>
      <c r="I13" s="6">
        <f>IF($C13&lt;&gt;"M5","",SSA!F13)</f>
        <v>5186.9934599999997</v>
      </c>
      <c r="J13" s="5">
        <f>IF($C13&lt;&gt;"M5","",Dual_Tema!E13)</f>
        <v>5189.22</v>
      </c>
      <c r="K13" s="5">
        <f>IF($C13&lt;&gt;"M5","",Dual_Tema!F13)</f>
        <v>5185.22</v>
      </c>
      <c r="L13" s="6">
        <f>IF($C13&lt;&gt;"M5","",Trendlines!K13)</f>
        <v>0</v>
      </c>
      <c r="M13" s="6">
        <f>IF($C13&lt;&gt;"M5","",Trendlines!L13)</f>
        <v>0</v>
      </c>
      <c r="N13" s="6">
        <f>IF($C13&lt;&gt;"M5","",ZigZag!E13)</f>
        <v>0</v>
      </c>
      <c r="O13" s="6">
        <f>IF($C13&lt;&gt;"M5","",ZigZag!F13)</f>
        <v>0</v>
      </c>
      <c r="P13" s="6">
        <f>IF($C13&lt;&gt;"M5","",Pinbar!E13)</f>
        <v>0</v>
      </c>
      <c r="Q13">
        <f>IF(Q$1='Trendline Selection'!$ED$198,Trendlines!E13,IF(Q$1='Trendline Selection'!$EE$198,Trendlines!E13,""))</f>
        <v>0</v>
      </c>
      <c r="R13" t="str">
        <f>IF(R$1='Trendline Selection'!$ED$198,Trendlines!F13,IF(R$1='Trendline Selection'!$EE$198,Trendlines!F13,""))</f>
        <v/>
      </c>
      <c r="S13" t="str">
        <f>IF(S$1='Trendline Selection'!$ED$198,Trendlines!G13,IF(S$1='Trendline Selection'!$EE$198,Trendlines!G13,""))</f>
        <v/>
      </c>
      <c r="T13" t="str">
        <f>IF(T$1='Trendline Selection'!$ED$198,Trendlines!H13,IF(T$1='Trendline Selection'!$EE$198,Trendlines!H13,""))</f>
        <v/>
      </c>
      <c r="U13">
        <f>IF(U$1='Trendline Selection'!$ED$198,Trendlines!I13,IF(U$1='Trendline Selection'!$EE$198,Trendlines!I13,""))</f>
        <v>0</v>
      </c>
      <c r="V13" t="str">
        <f>IF(V$1='Trendline Selection'!$ED$198,Trendlines!J13,IF(V$1='Trendline Selection'!$EE$198,Trendlines!J13,""))</f>
        <v/>
      </c>
      <c r="W13" s="6"/>
      <c r="X13" s="6"/>
      <c r="Y13" s="6"/>
      <c r="Z13" s="6"/>
      <c r="AA13">
        <f t="shared" si="0"/>
        <v>4.2699999999995271</v>
      </c>
      <c r="AB13">
        <f t="shared" si="31"/>
        <v>3.8899999999994179</v>
      </c>
      <c r="AC13">
        <f t="shared" si="32"/>
        <v>0.38000000000010914</v>
      </c>
      <c r="AD13">
        <f t="shared" si="51"/>
        <v>4.2699999999995271</v>
      </c>
      <c r="AE13" s="26">
        <f t="shared" si="48"/>
        <v>3.5650829989853082E-4</v>
      </c>
      <c r="AF13" s="26">
        <f t="shared" si="1"/>
        <v>3.0471223978923307E-4</v>
      </c>
      <c r="AH13" s="30" t="str">
        <f t="shared" si="2"/>
        <v/>
      </c>
      <c r="AI13" s="21" t="str">
        <f t="shared" si="3"/>
        <v/>
      </c>
      <c r="AJ13" s="21" t="str">
        <f t="shared" si="52"/>
        <v/>
      </c>
      <c r="AK13" s="31" t="str">
        <f t="shared" si="53"/>
        <v/>
      </c>
      <c r="AL13" s="31" t="str">
        <f t="shared" si="5"/>
        <v/>
      </c>
      <c r="AM13" s="39" t="str">
        <f t="shared" si="6"/>
        <v/>
      </c>
      <c r="AN13" s="35" t="str">
        <f t="shared" si="7"/>
        <v/>
      </c>
      <c r="AO13" s="35" t="str">
        <f t="shared" si="49"/>
        <v/>
      </c>
      <c r="AP13" s="36" t="str">
        <f t="shared" si="50"/>
        <v/>
      </c>
      <c r="AQ13" s="36" t="str">
        <f t="shared" si="9"/>
        <v/>
      </c>
      <c r="AR13" s="40" t="str">
        <f t="shared" si="10"/>
        <v/>
      </c>
      <c r="AS13" s="37" t="str">
        <f t="shared" si="11"/>
        <v/>
      </c>
      <c r="AT13" s="37" t="str">
        <f t="shared" si="35"/>
        <v/>
      </c>
      <c r="AU13" s="38" t="str">
        <f t="shared" si="12"/>
        <v/>
      </c>
      <c r="AV13" s="38" t="str">
        <f t="shared" si="13"/>
        <v/>
      </c>
      <c r="AW13" s="30" t="str">
        <f t="shared" si="14"/>
        <v/>
      </c>
      <c r="AX13" s="21" t="str">
        <f t="shared" si="15"/>
        <v/>
      </c>
      <c r="AY13" s="21" t="str">
        <f t="shared" si="36"/>
        <v/>
      </c>
      <c r="AZ13" s="31" t="str">
        <f t="shared" si="16"/>
        <v/>
      </c>
      <c r="BA13" s="31" t="str">
        <f t="shared" si="17"/>
        <v/>
      </c>
      <c r="BB13" s="33" t="str">
        <f t="shared" si="18"/>
        <v/>
      </c>
      <c r="BC13" s="32" t="str">
        <f t="shared" si="19"/>
        <v/>
      </c>
      <c r="BD13" s="32" t="str">
        <f t="shared" si="37"/>
        <v/>
      </c>
      <c r="BE13" s="34" t="str">
        <f t="shared" si="38"/>
        <v/>
      </c>
      <c r="BF13" s="34" t="str">
        <f t="shared" si="20"/>
        <v/>
      </c>
      <c r="BG13" s="40" t="str">
        <f t="shared" si="21"/>
        <v/>
      </c>
      <c r="BH13" s="37" t="str">
        <f t="shared" si="22"/>
        <v/>
      </c>
      <c r="BI13" s="37" t="str">
        <f t="shared" si="39"/>
        <v/>
      </c>
      <c r="BJ13" s="38" t="str">
        <f t="shared" si="40"/>
        <v/>
      </c>
      <c r="BK13" s="38" t="str">
        <f t="shared" si="23"/>
        <v/>
      </c>
      <c r="BL13" s="41" t="str">
        <f t="shared" si="24"/>
        <v>------</v>
      </c>
      <c r="BM13" s="41" t="str">
        <f t="shared" si="25"/>
        <v>------</v>
      </c>
      <c r="BN13" s="41"/>
      <c r="BO13" s="41"/>
      <c r="BP13" s="41"/>
      <c r="BQ13" s="41"/>
      <c r="BR13" s="52"/>
      <c r="BS13" s="41"/>
      <c r="BT13" s="41"/>
      <c r="BU13" s="41"/>
      <c r="BV13" s="41"/>
      <c r="BW13" s="52"/>
      <c r="BX13" s="50">
        <f t="shared" si="26"/>
        <v>-1.0074699999995573</v>
      </c>
      <c r="BY13" s="50">
        <f t="shared" si="41"/>
        <v>-1</v>
      </c>
      <c r="BZ13" s="50">
        <f t="shared" si="42"/>
        <v>-2</v>
      </c>
      <c r="CA13" s="50" t="str">
        <f t="shared" si="43"/>
        <v>-----</v>
      </c>
      <c r="CB13" s="50" t="str">
        <f t="shared" si="44"/>
        <v>-----</v>
      </c>
      <c r="CC13" s="52" t="str">
        <f t="shared" si="27"/>
        <v/>
      </c>
      <c r="CD13" s="41">
        <f t="shared" si="28"/>
        <v>0</v>
      </c>
      <c r="CE13" s="52" t="str" cm="1">
        <f t="array" ref="CE13">IF(CD13&lt;&gt;1,"-----",_xlfn.IFS(OR(AL13="Above",AL13="Below"),AL13,OR(AQ13="Above",AQ13="Below"),AQ13,OR(AV13="Above",AV13="Below"),AV13,OR(BA13="Above",BA13="Below"),BA13,OR(BF13="Above",BF13="Below"),BF13,OR(BK13="Above",BK13="Below"),BK13,TRUE,"-----"))</f>
        <v>-----</v>
      </c>
      <c r="CF13" s="52"/>
      <c r="CG13" s="52" t="str">
        <f t="shared" si="29"/>
        <v>DOWN</v>
      </c>
      <c r="CH13" s="44"/>
      <c r="CI13" s="43" t="str">
        <f t="shared" si="45"/>
        <v/>
      </c>
      <c r="CJ13" s="42" t="str">
        <f t="shared" si="46"/>
        <v/>
      </c>
      <c r="CK13" s="44"/>
      <c r="CL13" s="42" t="str">
        <f t="shared" si="30"/>
        <v/>
      </c>
      <c r="CM13" s="15"/>
      <c r="CN13" s="14"/>
      <c r="CO13" s="14"/>
    </row>
    <row r="14" spans="1:99" x14ac:dyDescent="0.55000000000000004">
      <c r="A14">
        <f>IF('Data Validation'!$K$2&lt;&gt;TRUE,"",'Data Validation'!A14)</f>
        <v>1772028600</v>
      </c>
      <c r="B14" s="4" t="str">
        <f>IF('Data Validation'!$K$2&lt;&gt;TRUE,"",'Data Validation'!C14)</f>
        <v>XAUUSD</v>
      </c>
      <c r="C14" s="4" t="str">
        <f>IF('Data Validation'!$K$2&lt;&gt;TRUE,"",'Data Validation'!E14)</f>
        <v>M5</v>
      </c>
      <c r="D14" s="4">
        <f>IF('Data Validation'!$K$2&lt;&gt;TRUE,"",'Data Validation'!G14)</f>
        <v>5185.4399999999996</v>
      </c>
      <c r="E14" s="4">
        <f>IF($C14&lt;&gt;"M5","",Price!F14)</f>
        <v>5190.3100000000004</v>
      </c>
      <c r="F14" s="4">
        <f>IF($C14&lt;&gt;"M5","",Price!G14)</f>
        <v>5183.6899999999996</v>
      </c>
      <c r="G14" s="4">
        <f>IF($C14&lt;&gt;"M5","",Price!H14)</f>
        <v>596</v>
      </c>
      <c r="H14" s="4">
        <f>IF($C14&lt;&gt;"M5","",SSA!E14)</f>
        <v>5183.4761399999998</v>
      </c>
      <c r="I14" s="6">
        <f>IF($C14&lt;&gt;"M5","",SSA!F14)</f>
        <v>5185.2348000000002</v>
      </c>
      <c r="J14" s="5">
        <f>IF($C14&lt;&gt;"M5","",Dual_Tema!E14)</f>
        <v>5189.63</v>
      </c>
      <c r="K14" s="5">
        <f>IF($C14&lt;&gt;"M5","",Dual_Tema!F14)</f>
        <v>5184.42</v>
      </c>
      <c r="L14" s="6">
        <f>IF($C14&lt;&gt;"M5","",Trendlines!K14)</f>
        <v>0</v>
      </c>
      <c r="M14" s="6">
        <f>IF($C14&lt;&gt;"M5","",Trendlines!L14)</f>
        <v>0</v>
      </c>
      <c r="N14" s="6">
        <f>IF($C14&lt;&gt;"M5","",ZigZag!E14)</f>
        <v>0</v>
      </c>
      <c r="O14" s="6">
        <f>IF($C14&lt;&gt;"M5","",ZigZag!F14)</f>
        <v>0</v>
      </c>
      <c r="P14" s="6">
        <f>IF($C14&lt;&gt;"M5","",Pinbar!E14)</f>
        <v>0</v>
      </c>
      <c r="Q14">
        <f>IF(Q$1='Trendline Selection'!$ED$198,Trendlines!E14,IF(Q$1='Trendline Selection'!$EE$198,Trendlines!E14,""))</f>
        <v>0</v>
      </c>
      <c r="R14" t="str">
        <f>IF(R$1='Trendline Selection'!$ED$198,Trendlines!F14,IF(R$1='Trendline Selection'!$EE$198,Trendlines!F14,""))</f>
        <v/>
      </c>
      <c r="S14" t="str">
        <f>IF(S$1='Trendline Selection'!$ED$198,Trendlines!G14,IF(S$1='Trendline Selection'!$EE$198,Trendlines!G14,""))</f>
        <v/>
      </c>
      <c r="T14" t="str">
        <f>IF(T$1='Trendline Selection'!$ED$198,Trendlines!H14,IF(T$1='Trendline Selection'!$EE$198,Trendlines!H14,""))</f>
        <v/>
      </c>
      <c r="U14">
        <f>IF(U$1='Trendline Selection'!$ED$198,Trendlines!I14,IF(U$1='Trendline Selection'!$EE$198,Trendlines!I14,""))</f>
        <v>0</v>
      </c>
      <c r="V14" t="str">
        <f>IF(V$1='Trendline Selection'!$ED$198,Trendlines!J14,IF(V$1='Trendline Selection'!$EE$198,Trendlines!J14,""))</f>
        <v/>
      </c>
      <c r="W14" s="6"/>
      <c r="X14" s="6"/>
      <c r="Y14" s="6"/>
      <c r="Z14" s="6"/>
      <c r="AA14">
        <f t="shared" si="0"/>
        <v>6.6200000000008004</v>
      </c>
      <c r="AB14">
        <f t="shared" si="31"/>
        <v>0.32000000000061846</v>
      </c>
      <c r="AC14">
        <f t="shared" si="32"/>
        <v>6.3000000000001819</v>
      </c>
      <c r="AD14">
        <f t="shared" si="51"/>
        <v>6.6200000000008004</v>
      </c>
      <c r="AE14" s="26">
        <f t="shared" si="48"/>
        <v>1.3103053589567869E-4</v>
      </c>
      <c r="AF14" s="26">
        <f t="shared" si="1"/>
        <v>-1.4080649330117407E-4</v>
      </c>
      <c r="AH14" s="30" t="str">
        <f t="shared" si="2"/>
        <v/>
      </c>
      <c r="AI14" s="21" t="str">
        <f t="shared" si="3"/>
        <v/>
      </c>
      <c r="AJ14" s="21" t="str">
        <f t="shared" si="52"/>
        <v/>
      </c>
      <c r="AK14" s="31" t="str">
        <f t="shared" si="53"/>
        <v/>
      </c>
      <c r="AL14" s="31" t="str">
        <f t="shared" si="5"/>
        <v/>
      </c>
      <c r="AM14" s="39" t="str">
        <f t="shared" si="6"/>
        <v/>
      </c>
      <c r="AN14" s="35" t="str">
        <f t="shared" si="7"/>
        <v/>
      </c>
      <c r="AO14" s="35" t="str">
        <f t="shared" si="49"/>
        <v/>
      </c>
      <c r="AP14" s="36" t="str">
        <f t="shared" si="50"/>
        <v/>
      </c>
      <c r="AQ14" s="36" t="str">
        <f t="shared" si="9"/>
        <v/>
      </c>
      <c r="AR14" s="40" t="str">
        <f t="shared" si="10"/>
        <v/>
      </c>
      <c r="AS14" s="37" t="str">
        <f t="shared" si="11"/>
        <v/>
      </c>
      <c r="AT14" s="37" t="str">
        <f t="shared" si="35"/>
        <v/>
      </c>
      <c r="AU14" s="38" t="str">
        <f t="shared" si="12"/>
        <v/>
      </c>
      <c r="AV14" s="38" t="str">
        <f t="shared" si="13"/>
        <v/>
      </c>
      <c r="AW14" s="30" t="str">
        <f t="shared" si="14"/>
        <v/>
      </c>
      <c r="AX14" s="21" t="str">
        <f t="shared" si="15"/>
        <v/>
      </c>
      <c r="AY14" s="21" t="str">
        <f t="shared" si="36"/>
        <v/>
      </c>
      <c r="AZ14" s="31" t="str">
        <f t="shared" si="16"/>
        <v/>
      </c>
      <c r="BA14" s="31" t="str">
        <f t="shared" si="17"/>
        <v/>
      </c>
      <c r="BB14" s="33" t="str">
        <f t="shared" si="18"/>
        <v/>
      </c>
      <c r="BC14" s="32" t="str">
        <f t="shared" si="19"/>
        <v/>
      </c>
      <c r="BD14" s="32" t="str">
        <f t="shared" si="37"/>
        <v/>
      </c>
      <c r="BE14" s="34" t="str">
        <f t="shared" si="38"/>
        <v/>
      </c>
      <c r="BF14" s="34" t="str">
        <f t="shared" si="20"/>
        <v/>
      </c>
      <c r="BG14" s="40" t="str">
        <f t="shared" si="21"/>
        <v/>
      </c>
      <c r="BH14" s="37" t="str">
        <f t="shared" si="22"/>
        <v/>
      </c>
      <c r="BI14" s="37" t="str">
        <f t="shared" si="39"/>
        <v/>
      </c>
      <c r="BJ14" s="38" t="str">
        <f t="shared" si="40"/>
        <v/>
      </c>
      <c r="BK14" s="38" t="str">
        <f t="shared" si="23"/>
        <v/>
      </c>
      <c r="BL14" s="41" t="str">
        <f t="shared" si="24"/>
        <v>------</v>
      </c>
      <c r="BM14" s="41" t="str">
        <f t="shared" si="25"/>
        <v>------</v>
      </c>
      <c r="BN14" s="41"/>
      <c r="BO14" s="41"/>
      <c r="BP14" s="41"/>
      <c r="BQ14" s="41"/>
      <c r="BR14" s="52"/>
      <c r="BS14" s="41"/>
      <c r="BT14" s="41"/>
      <c r="BU14" s="41"/>
      <c r="BV14" s="41"/>
      <c r="BW14" s="52"/>
      <c r="BX14" s="50">
        <f t="shared" si="26"/>
        <v>-1.7586600000004182</v>
      </c>
      <c r="BY14" s="50">
        <f t="shared" si="41"/>
        <v>-1</v>
      </c>
      <c r="BZ14" s="50">
        <f t="shared" si="42"/>
        <v>-3</v>
      </c>
      <c r="CA14" s="50" t="str">
        <f t="shared" si="43"/>
        <v>-----</v>
      </c>
      <c r="CB14" s="50" t="str">
        <f t="shared" si="44"/>
        <v>-----</v>
      </c>
      <c r="CC14" s="52" t="str">
        <f t="shared" si="27"/>
        <v/>
      </c>
      <c r="CD14" s="41">
        <f t="shared" si="28"/>
        <v>0</v>
      </c>
      <c r="CE14" s="52" t="str" cm="1">
        <f t="array" ref="CE14">IF(CD14&lt;&gt;1,"-----",_xlfn.IFS(OR(AL14="Above",AL14="Below"),AL14,OR(AQ14="Above",AQ14="Below"),AQ14,OR(AV14="Above",AV14="Below"),AV14,OR(BA14="Above",BA14="Below"),BA14,OR(BF14="Above",BF14="Below"),BF14,OR(BK14="Above",BK14="Below"),BK14,TRUE,"-----"))</f>
        <v>-----</v>
      </c>
      <c r="CF14" s="52"/>
      <c r="CG14" s="52" t="str">
        <f t="shared" si="29"/>
        <v>DOWN</v>
      </c>
      <c r="CH14" s="44"/>
      <c r="CI14" s="43" t="str">
        <f t="shared" si="45"/>
        <v/>
      </c>
      <c r="CJ14" s="42" t="str">
        <f t="shared" si="46"/>
        <v/>
      </c>
      <c r="CK14" s="44"/>
      <c r="CL14" s="42" t="str">
        <f t="shared" si="30"/>
        <v/>
      </c>
      <c r="CM14" s="15"/>
      <c r="CN14" s="14"/>
      <c r="CO14" s="14"/>
    </row>
    <row r="15" spans="1:99" x14ac:dyDescent="0.55000000000000004">
      <c r="A15">
        <f>IF('Data Validation'!$K$2&lt;&gt;TRUE,"",'Data Validation'!A15)</f>
        <v>1772028900</v>
      </c>
      <c r="B15" s="4" t="str">
        <f>IF('Data Validation'!$K$2&lt;&gt;TRUE,"",'Data Validation'!C15)</f>
        <v>XAUUSD</v>
      </c>
      <c r="C15" s="4" t="str">
        <f>IF('Data Validation'!$K$2&lt;&gt;TRUE,"",'Data Validation'!E15)</f>
        <v>M5</v>
      </c>
      <c r="D15" s="4">
        <f>IF('Data Validation'!$K$2&lt;&gt;TRUE,"",'Data Validation'!G15)</f>
        <v>5182.68</v>
      </c>
      <c r="E15" s="4">
        <f>IF($C15&lt;&gt;"M5","",Price!F15)</f>
        <v>5185.9799999999996</v>
      </c>
      <c r="F15" s="4">
        <f>IF($C15&lt;&gt;"M5","",Price!G15)</f>
        <v>5182.03</v>
      </c>
      <c r="G15" s="4">
        <f>IF($C15&lt;&gt;"M5","",Price!H15)</f>
        <v>592</v>
      </c>
      <c r="H15" s="4">
        <f>IF($C15&lt;&gt;"M5","",SSA!E15)</f>
        <v>5180.4924499999997</v>
      </c>
      <c r="I15" s="6">
        <f>IF($C15&lt;&gt;"M5","",SSA!F15)</f>
        <v>5182.8636299999998</v>
      </c>
      <c r="J15" s="5">
        <f>IF($C15&lt;&gt;"M5","",Dual_Tema!E15)</f>
        <v>5187.79</v>
      </c>
      <c r="K15" s="5">
        <f>IF($C15&lt;&gt;"M5","",Dual_Tema!F15)</f>
        <v>5183.1099999999997</v>
      </c>
      <c r="L15" s="6">
        <f>IF($C15&lt;&gt;"M5","",Trendlines!K15)</f>
        <v>0</v>
      </c>
      <c r="M15" s="6">
        <f>IF($C15&lt;&gt;"M5","",Trendlines!L15)</f>
        <v>0</v>
      </c>
      <c r="N15" s="6">
        <f>IF($C15&lt;&gt;"M5","",ZigZag!E15)</f>
        <v>0</v>
      </c>
      <c r="O15" s="6">
        <f>IF($C15&lt;&gt;"M5","",ZigZag!F15)</f>
        <v>0</v>
      </c>
      <c r="P15" s="6">
        <f>IF($C15&lt;&gt;"M5","",Pinbar!E15)</f>
        <v>0</v>
      </c>
      <c r="Q15">
        <f>IF(Q$1='Trendline Selection'!$ED$198,Trendlines!E15,IF(Q$1='Trendline Selection'!$EE$198,Trendlines!E15,""))</f>
        <v>0</v>
      </c>
      <c r="R15" t="str">
        <f>IF(R$1='Trendline Selection'!$ED$198,Trendlines!F15,IF(R$1='Trendline Selection'!$EE$198,Trendlines!F15,""))</f>
        <v/>
      </c>
      <c r="S15" t="str">
        <f>IF(S$1='Trendline Selection'!$ED$198,Trendlines!G15,IF(S$1='Trendline Selection'!$EE$198,Trendlines!G15,""))</f>
        <v/>
      </c>
      <c r="T15" t="str">
        <f>IF(T$1='Trendline Selection'!$ED$198,Trendlines!H15,IF(T$1='Trendline Selection'!$EE$198,Trendlines!H15,""))</f>
        <v/>
      </c>
      <c r="U15">
        <f>IF(U$1='Trendline Selection'!$ED$198,Trendlines!I15,IF(U$1='Trendline Selection'!$EE$198,Trendlines!I15,""))</f>
        <v>0</v>
      </c>
      <c r="V15" t="str">
        <f>IF(V$1='Trendline Selection'!$ED$198,Trendlines!J15,IF(V$1='Trendline Selection'!$EE$198,Trendlines!J15,""))</f>
        <v/>
      </c>
      <c r="W15" s="6"/>
      <c r="X15" s="6"/>
      <c r="Y15" s="6"/>
      <c r="Z15" s="6"/>
      <c r="AA15">
        <f t="shared" si="0"/>
        <v>3.9499999999998181</v>
      </c>
      <c r="AB15">
        <f t="shared" si="31"/>
        <v>0.53999999999996362</v>
      </c>
      <c r="AC15">
        <f t="shared" si="32"/>
        <v>3.4099999999998545</v>
      </c>
      <c r="AD15">
        <f t="shared" si="51"/>
        <v>3.9499999999998181</v>
      </c>
      <c r="AE15" s="26">
        <f t="shared" si="48"/>
        <v>-3.4889615809437165E-4</v>
      </c>
      <c r="AF15" s="26">
        <f t="shared" si="1"/>
        <v>-2.0836910657885465E-4</v>
      </c>
      <c r="AH15" s="30" t="str">
        <f t="shared" si="2"/>
        <v/>
      </c>
      <c r="AI15" s="21" t="str">
        <f t="shared" si="3"/>
        <v/>
      </c>
      <c r="AJ15" s="21" t="str">
        <f t="shared" si="52"/>
        <v/>
      </c>
      <c r="AK15" s="31" t="str">
        <f t="shared" si="53"/>
        <v/>
      </c>
      <c r="AL15" s="31" t="str">
        <f t="shared" si="5"/>
        <v/>
      </c>
      <c r="AM15" s="39" t="str">
        <f t="shared" si="6"/>
        <v/>
      </c>
      <c r="AN15" s="35" t="str">
        <f t="shared" si="7"/>
        <v/>
      </c>
      <c r="AO15" s="35" t="str">
        <f t="shared" si="49"/>
        <v/>
      </c>
      <c r="AP15" s="36" t="str">
        <f t="shared" si="50"/>
        <v/>
      </c>
      <c r="AQ15" s="36" t="str">
        <f t="shared" si="9"/>
        <v/>
      </c>
      <c r="AR15" s="40" t="str">
        <f t="shared" si="10"/>
        <v/>
      </c>
      <c r="AS15" s="37" t="str">
        <f t="shared" si="11"/>
        <v/>
      </c>
      <c r="AT15" s="37" t="str">
        <f t="shared" si="35"/>
        <v/>
      </c>
      <c r="AU15" s="38" t="str">
        <f t="shared" si="12"/>
        <v/>
      </c>
      <c r="AV15" s="38" t="str">
        <f t="shared" si="13"/>
        <v/>
      </c>
      <c r="AW15" s="30" t="str">
        <f t="shared" si="14"/>
        <v/>
      </c>
      <c r="AX15" s="21" t="str">
        <f t="shared" si="15"/>
        <v/>
      </c>
      <c r="AY15" s="21" t="str">
        <f t="shared" si="36"/>
        <v/>
      </c>
      <c r="AZ15" s="31" t="str">
        <f t="shared" si="16"/>
        <v/>
      </c>
      <c r="BA15" s="31" t="str">
        <f t="shared" si="17"/>
        <v/>
      </c>
      <c r="BB15" s="33" t="str">
        <f t="shared" si="18"/>
        <v/>
      </c>
      <c r="BC15" s="32" t="str">
        <f t="shared" si="19"/>
        <v/>
      </c>
      <c r="BD15" s="32" t="str">
        <f t="shared" si="37"/>
        <v/>
      </c>
      <c r="BE15" s="34" t="str">
        <f t="shared" si="38"/>
        <v/>
      </c>
      <c r="BF15" s="34" t="str">
        <f t="shared" si="20"/>
        <v/>
      </c>
      <c r="BG15" s="40" t="str">
        <f t="shared" si="21"/>
        <v/>
      </c>
      <c r="BH15" s="37" t="str">
        <f t="shared" si="22"/>
        <v/>
      </c>
      <c r="BI15" s="37" t="str">
        <f t="shared" si="39"/>
        <v/>
      </c>
      <c r="BJ15" s="38" t="str">
        <f t="shared" si="40"/>
        <v/>
      </c>
      <c r="BK15" s="38" t="str">
        <f t="shared" si="23"/>
        <v/>
      </c>
      <c r="BL15" s="41" t="str">
        <f t="shared" si="24"/>
        <v>------</v>
      </c>
      <c r="BM15" s="41" t="str">
        <f t="shared" si="25"/>
        <v>------</v>
      </c>
      <c r="BN15" s="41"/>
      <c r="BO15" s="41"/>
      <c r="BP15" s="41"/>
      <c r="BQ15" s="41"/>
      <c r="BR15" s="52"/>
      <c r="BS15" s="41"/>
      <c r="BT15" s="41"/>
      <c r="BU15" s="41"/>
      <c r="BV15" s="41"/>
      <c r="BW15" s="52"/>
      <c r="BX15" s="50">
        <f t="shared" si="26"/>
        <v>-2.3711800000000949</v>
      </c>
      <c r="BY15" s="50">
        <f t="shared" si="41"/>
        <v>-1</v>
      </c>
      <c r="BZ15" s="50">
        <f t="shared" si="42"/>
        <v>-4</v>
      </c>
      <c r="CA15" s="50" t="str">
        <f t="shared" si="43"/>
        <v>-----</v>
      </c>
      <c r="CB15" s="50" t="str">
        <f t="shared" si="44"/>
        <v>-----</v>
      </c>
      <c r="CC15" s="52" t="str">
        <f t="shared" si="27"/>
        <v/>
      </c>
      <c r="CD15" s="41">
        <f t="shared" si="28"/>
        <v>0</v>
      </c>
      <c r="CE15" s="52" t="str" cm="1">
        <f t="array" ref="CE15">IF(CD15&lt;&gt;1,"-----",_xlfn.IFS(OR(AL15="Above",AL15="Below"),AL15,OR(AQ15="Above",AQ15="Below"),AQ15,OR(AV15="Above",AV15="Below"),AV15,OR(BA15="Above",BA15="Below"),BA15,OR(BF15="Above",BF15="Below"),BF15,OR(BK15="Above",BK15="Below"),BK15,TRUE,"-----"))</f>
        <v>-----</v>
      </c>
      <c r="CF15" s="52"/>
      <c r="CG15" s="52" t="str">
        <f t="shared" si="29"/>
        <v>DOWN</v>
      </c>
      <c r="CH15" s="44"/>
      <c r="CI15" s="43" t="str">
        <f t="shared" si="45"/>
        <v/>
      </c>
      <c r="CJ15" s="42" t="str">
        <f t="shared" si="46"/>
        <v/>
      </c>
      <c r="CK15" s="44"/>
      <c r="CL15" s="42" t="str">
        <f t="shared" si="30"/>
        <v/>
      </c>
      <c r="CM15" s="15"/>
      <c r="CN15" s="14"/>
      <c r="CO15" s="14"/>
    </row>
    <row r="16" spans="1:99" x14ac:dyDescent="0.55000000000000004">
      <c r="A16">
        <f>IF('Data Validation'!$K$2&lt;&gt;TRUE,"",'Data Validation'!A16)</f>
        <v>1772029200</v>
      </c>
      <c r="B16" s="4" t="str">
        <f>IF('Data Validation'!$K$2&lt;&gt;TRUE,"",'Data Validation'!C16)</f>
        <v>XAUUSD</v>
      </c>
      <c r="C16" s="4" t="str">
        <f>IF('Data Validation'!$K$2&lt;&gt;TRUE,"",'Data Validation'!E16)</f>
        <v>M5</v>
      </c>
      <c r="D16" s="4">
        <f>IF('Data Validation'!$K$2&lt;&gt;TRUE,"",'Data Validation'!G16)</f>
        <v>5181.49</v>
      </c>
      <c r="E16" s="4">
        <f>IF($C16&lt;&gt;"M5","",Price!F16)</f>
        <v>5185.32</v>
      </c>
      <c r="F16" s="4">
        <f>IF($C16&lt;&gt;"M5","",Price!G16)</f>
        <v>5179.91</v>
      </c>
      <c r="G16" s="4">
        <f>IF($C16&lt;&gt;"M5","",Price!H16)</f>
        <v>604</v>
      </c>
      <c r="H16" s="4">
        <f>IF($C16&lt;&gt;"M5","",SSA!E16)</f>
        <v>5177.5825699999996</v>
      </c>
      <c r="I16" s="6">
        <f>IF($C16&lt;&gt;"M5","",SSA!F16)</f>
        <v>5180.2231000000002</v>
      </c>
      <c r="J16" s="5">
        <f>IF($C16&lt;&gt;"M5","",Dual_Tema!E16)</f>
        <v>5186.3</v>
      </c>
      <c r="K16" s="5">
        <f>IF($C16&lt;&gt;"M5","",Dual_Tema!F16)</f>
        <v>5181.25</v>
      </c>
      <c r="L16" s="6">
        <f>IF($C16&lt;&gt;"M5","",Trendlines!K16)</f>
        <v>0</v>
      </c>
      <c r="M16" s="6">
        <f>IF($C16&lt;&gt;"M5","",Trendlines!L16)</f>
        <v>0</v>
      </c>
      <c r="N16" s="6">
        <f>IF($C16&lt;&gt;"M5","",ZigZag!E16)</f>
        <v>0</v>
      </c>
      <c r="O16" s="6">
        <f>IF($C16&lt;&gt;"M5","",ZigZag!F16)</f>
        <v>0</v>
      </c>
      <c r="P16" s="6">
        <f>IF($C16&lt;&gt;"M5","",Pinbar!E16)</f>
        <v>0</v>
      </c>
      <c r="Q16">
        <f>IF(Q$1='Trendline Selection'!$ED$198,Trendlines!E16,IF(Q$1='Trendline Selection'!$EE$198,Trendlines!E16,""))</f>
        <v>0</v>
      </c>
      <c r="R16" t="str">
        <f>IF(R$1='Trendline Selection'!$ED$198,Trendlines!F16,IF(R$1='Trendline Selection'!$EE$198,Trendlines!F16,""))</f>
        <v/>
      </c>
      <c r="S16" t="str">
        <f>IF(S$1='Trendline Selection'!$ED$198,Trendlines!G16,IF(S$1='Trendline Selection'!$EE$198,Trendlines!G16,""))</f>
        <v/>
      </c>
      <c r="T16" t="str">
        <f>IF(T$1='Trendline Selection'!$ED$198,Trendlines!H16,IF(T$1='Trendline Selection'!$EE$198,Trendlines!H16,""))</f>
        <v/>
      </c>
      <c r="U16">
        <f>IF(U$1='Trendline Selection'!$ED$198,Trendlines!I16,IF(U$1='Trendline Selection'!$EE$198,Trendlines!I16,""))</f>
        <v>0</v>
      </c>
      <c r="V16" t="str">
        <f>IF(V$1='Trendline Selection'!$ED$198,Trendlines!J16,IF(V$1='Trendline Selection'!$EE$198,Trendlines!J16,""))</f>
        <v/>
      </c>
      <c r="W16" s="6"/>
      <c r="X16" s="6"/>
      <c r="Y16" s="6"/>
      <c r="Z16" s="6"/>
      <c r="AA16">
        <f t="shared" si="0"/>
        <v>5.4099999999998545</v>
      </c>
      <c r="AB16">
        <f t="shared" si="31"/>
        <v>2.6399999999994179</v>
      </c>
      <c r="AC16">
        <f t="shared" si="32"/>
        <v>2.7700000000004366</v>
      </c>
      <c r="AD16">
        <f t="shared" si="51"/>
        <v>5.4099999999998545</v>
      </c>
      <c r="AE16" s="26">
        <f t="shared" si="48"/>
        <v>-1.8895937373473824E-4</v>
      </c>
      <c r="AF16" s="26">
        <f t="shared" si="1"/>
        <v>-2.5862484921595087E-4</v>
      </c>
      <c r="AH16" s="30" t="str">
        <f t="shared" si="2"/>
        <v/>
      </c>
      <c r="AI16" s="21" t="str">
        <f t="shared" si="3"/>
        <v/>
      </c>
      <c r="AJ16" s="21" t="str">
        <f t="shared" si="52"/>
        <v/>
      </c>
      <c r="AK16" s="31" t="str">
        <f t="shared" si="53"/>
        <v/>
      </c>
      <c r="AL16" s="31" t="str">
        <f t="shared" si="5"/>
        <v/>
      </c>
      <c r="AM16" s="39" t="str">
        <f t="shared" si="6"/>
        <v/>
      </c>
      <c r="AN16" s="35" t="str">
        <f t="shared" si="7"/>
        <v/>
      </c>
      <c r="AO16" s="35" t="str">
        <f t="shared" si="49"/>
        <v/>
      </c>
      <c r="AP16" s="36" t="str">
        <f t="shared" si="50"/>
        <v/>
      </c>
      <c r="AQ16" s="36" t="str">
        <f t="shared" si="9"/>
        <v/>
      </c>
      <c r="AR16" s="40" t="str">
        <f t="shared" si="10"/>
        <v/>
      </c>
      <c r="AS16" s="37" t="str">
        <f t="shared" si="11"/>
        <v/>
      </c>
      <c r="AT16" s="37" t="str">
        <f t="shared" si="35"/>
        <v/>
      </c>
      <c r="AU16" s="38" t="str">
        <f t="shared" si="12"/>
        <v/>
      </c>
      <c r="AV16" s="38" t="str">
        <f t="shared" si="13"/>
        <v/>
      </c>
      <c r="AW16" s="30" t="str">
        <f t="shared" si="14"/>
        <v/>
      </c>
      <c r="AX16" s="21" t="str">
        <f t="shared" si="15"/>
        <v/>
      </c>
      <c r="AY16" s="21" t="str">
        <f t="shared" si="36"/>
        <v/>
      </c>
      <c r="AZ16" s="31" t="str">
        <f t="shared" si="16"/>
        <v/>
      </c>
      <c r="BA16" s="31" t="str">
        <f t="shared" si="17"/>
        <v/>
      </c>
      <c r="BB16" s="33" t="str">
        <f t="shared" si="18"/>
        <v/>
      </c>
      <c r="BC16" s="32" t="str">
        <f t="shared" si="19"/>
        <v/>
      </c>
      <c r="BD16" s="32" t="str">
        <f t="shared" si="37"/>
        <v/>
      </c>
      <c r="BE16" s="34" t="str">
        <f t="shared" si="38"/>
        <v/>
      </c>
      <c r="BF16" s="34" t="str">
        <f t="shared" si="20"/>
        <v/>
      </c>
      <c r="BG16" s="40" t="str">
        <f t="shared" si="21"/>
        <v/>
      </c>
      <c r="BH16" s="37" t="str">
        <f t="shared" si="22"/>
        <v/>
      </c>
      <c r="BI16" s="37" t="str">
        <f t="shared" si="39"/>
        <v/>
      </c>
      <c r="BJ16" s="38" t="str">
        <f t="shared" si="40"/>
        <v/>
      </c>
      <c r="BK16" s="38" t="str">
        <f t="shared" si="23"/>
        <v/>
      </c>
      <c r="BL16" s="41" t="str">
        <f t="shared" si="24"/>
        <v>------</v>
      </c>
      <c r="BM16" s="41" t="str">
        <f t="shared" si="25"/>
        <v>------</v>
      </c>
      <c r="BN16" s="41"/>
      <c r="BO16" s="41"/>
      <c r="BP16" s="41"/>
      <c r="BQ16" s="41"/>
      <c r="BR16" s="52"/>
      <c r="BS16" s="41"/>
      <c r="BT16" s="41"/>
      <c r="BU16" s="41"/>
      <c r="BV16" s="41"/>
      <c r="BW16" s="52"/>
      <c r="BX16" s="50">
        <f t="shared" si="26"/>
        <v>-2.6405300000005809</v>
      </c>
      <c r="BY16" s="50">
        <f t="shared" si="41"/>
        <v>-1</v>
      </c>
      <c r="BZ16" s="50">
        <f t="shared" si="42"/>
        <v>-5</v>
      </c>
      <c r="CA16" s="50" t="str">
        <f t="shared" si="43"/>
        <v>-----</v>
      </c>
      <c r="CB16" s="50" t="str">
        <f t="shared" si="44"/>
        <v>-----</v>
      </c>
      <c r="CC16" s="52" t="str">
        <f t="shared" si="27"/>
        <v/>
      </c>
      <c r="CD16" s="41">
        <f t="shared" si="28"/>
        <v>0</v>
      </c>
      <c r="CE16" s="52" t="str" cm="1">
        <f t="array" ref="CE16">IF(CD16&lt;&gt;1,"-----",_xlfn.IFS(OR(AL16="Above",AL16="Below"),AL16,OR(AQ16="Above",AQ16="Below"),AQ16,OR(AV16="Above",AV16="Below"),AV16,OR(BA16="Above",BA16="Below"),BA16,OR(BF16="Above",BF16="Below"),BF16,OR(BK16="Above",BK16="Below"),BK16,TRUE,"-----"))</f>
        <v>-----</v>
      </c>
      <c r="CF16" s="52"/>
      <c r="CG16" s="52" t="str">
        <f t="shared" si="29"/>
        <v>DOWN</v>
      </c>
      <c r="CH16" s="44"/>
      <c r="CI16" s="43" t="str">
        <f t="shared" si="45"/>
        <v/>
      </c>
      <c r="CJ16" s="42" t="str">
        <f t="shared" si="46"/>
        <v/>
      </c>
      <c r="CK16" s="44"/>
      <c r="CL16" s="42" t="str">
        <f t="shared" si="30"/>
        <v/>
      </c>
      <c r="CM16" s="15"/>
      <c r="CN16" s="14"/>
      <c r="CO16" s="14"/>
    </row>
    <row r="17" spans="1:93" x14ac:dyDescent="0.55000000000000004">
      <c r="A17">
        <f>IF('Data Validation'!$K$2&lt;&gt;TRUE,"",'Data Validation'!A17)</f>
        <v>1772029500</v>
      </c>
      <c r="B17" s="4" t="str">
        <f>IF('Data Validation'!$K$2&lt;&gt;TRUE,"",'Data Validation'!C17)</f>
        <v>XAUUSD</v>
      </c>
      <c r="C17" s="4" t="str">
        <f>IF('Data Validation'!$K$2&lt;&gt;TRUE,"",'Data Validation'!E17)</f>
        <v>M5</v>
      </c>
      <c r="D17" s="4">
        <f>IF('Data Validation'!$K$2&lt;&gt;TRUE,"",'Data Validation'!G17)</f>
        <v>5177.91</v>
      </c>
      <c r="E17" s="4">
        <f>IF($C17&lt;&gt;"M5","",Price!F17)</f>
        <v>5182.5600000000004</v>
      </c>
      <c r="F17" s="4">
        <f>IF($C17&lt;&gt;"M5","",Price!G17)</f>
        <v>5174.8900000000003</v>
      </c>
      <c r="G17" s="4">
        <f>IF($C17&lt;&gt;"M5","",Price!H17)</f>
        <v>657</v>
      </c>
      <c r="H17" s="4">
        <f>IF($C17&lt;&gt;"M5","",SSA!E17)</f>
        <v>5175.3275800000001</v>
      </c>
      <c r="I17" s="6">
        <f>IF($C17&lt;&gt;"M5","",SSA!F17)</f>
        <v>5177.7753400000001</v>
      </c>
      <c r="J17" s="5">
        <f>IF($C17&lt;&gt;"M5","",Dual_Tema!E17)</f>
        <v>5184.05</v>
      </c>
      <c r="K17" s="5">
        <f>IF($C17&lt;&gt;"M5","",Dual_Tema!F17)</f>
        <v>5177.67</v>
      </c>
      <c r="L17" s="6">
        <f>IF($C17&lt;&gt;"M5","",Trendlines!K17)</f>
        <v>0</v>
      </c>
      <c r="M17" s="6">
        <f>IF($C17&lt;&gt;"M5","",Trendlines!L17)</f>
        <v>0</v>
      </c>
      <c r="N17" s="6">
        <f>IF($C17&lt;&gt;"M5","",ZigZag!E17)</f>
        <v>0</v>
      </c>
      <c r="O17" s="6">
        <f>IF($C17&lt;&gt;"M5","",ZigZag!F17)</f>
        <v>0</v>
      </c>
      <c r="P17" s="6">
        <f>IF($C17&lt;&gt;"M5","",Pinbar!E17)</f>
        <v>0</v>
      </c>
      <c r="Q17">
        <f>IF(Q$1='Trendline Selection'!$ED$198,Trendlines!E17,IF(Q$1='Trendline Selection'!$EE$198,Trendlines!E17,""))</f>
        <v>0</v>
      </c>
      <c r="R17" t="str">
        <f>IF(R$1='Trendline Selection'!$ED$198,Trendlines!F17,IF(R$1='Trendline Selection'!$EE$198,Trendlines!F17,""))</f>
        <v/>
      </c>
      <c r="S17" t="str">
        <f>IF(S$1='Trendline Selection'!$ED$198,Trendlines!G17,IF(S$1='Trendline Selection'!$EE$198,Trendlines!G17,""))</f>
        <v/>
      </c>
      <c r="T17" t="str">
        <f>IF(T$1='Trendline Selection'!$ED$198,Trendlines!H17,IF(T$1='Trendline Selection'!$EE$198,Trendlines!H17,""))</f>
        <v/>
      </c>
      <c r="U17">
        <f>IF(U$1='Trendline Selection'!$ED$198,Trendlines!I17,IF(U$1='Trendline Selection'!$EE$198,Trendlines!I17,""))</f>
        <v>0</v>
      </c>
      <c r="V17" t="str">
        <f>IF(V$1='Trendline Selection'!$ED$198,Trendlines!J17,IF(V$1='Trendline Selection'!$EE$198,Trendlines!J17,""))</f>
        <v/>
      </c>
      <c r="W17" s="6"/>
      <c r="X17" s="6"/>
      <c r="Y17" s="6"/>
      <c r="Z17" s="6"/>
      <c r="AA17">
        <f t="shared" si="0"/>
        <v>7.6700000000000728</v>
      </c>
      <c r="AB17">
        <f t="shared" si="31"/>
        <v>1.0700000000006185</v>
      </c>
      <c r="AC17">
        <f t="shared" si="32"/>
        <v>6.5999999999994543</v>
      </c>
      <c r="AD17">
        <f t="shared" si="51"/>
        <v>7.6700000000000728</v>
      </c>
      <c r="AE17" s="26">
        <f t="shared" si="48"/>
        <v>-2.8742006732183944E-4</v>
      </c>
      <c r="AF17" s="26">
        <f t="shared" si="1"/>
        <v>-5.3692104749814983E-4</v>
      </c>
      <c r="AH17" s="30" t="str">
        <f t="shared" si="2"/>
        <v/>
      </c>
      <c r="AI17" s="21" t="str">
        <f t="shared" si="3"/>
        <v/>
      </c>
      <c r="AJ17" s="21" t="str">
        <f t="shared" si="52"/>
        <v/>
      </c>
      <c r="AK17" s="31" t="str">
        <f t="shared" si="53"/>
        <v/>
      </c>
      <c r="AL17" s="31" t="str">
        <f t="shared" si="5"/>
        <v/>
      </c>
      <c r="AM17" s="39" t="str">
        <f t="shared" si="6"/>
        <v/>
      </c>
      <c r="AN17" s="35" t="str">
        <f t="shared" si="7"/>
        <v/>
      </c>
      <c r="AO17" s="35" t="str">
        <f t="shared" si="49"/>
        <v/>
      </c>
      <c r="AP17" s="36" t="str">
        <f t="shared" si="50"/>
        <v/>
      </c>
      <c r="AQ17" s="36" t="str">
        <f t="shared" si="9"/>
        <v/>
      </c>
      <c r="AR17" s="40" t="str">
        <f t="shared" si="10"/>
        <v/>
      </c>
      <c r="AS17" s="37" t="str">
        <f t="shared" si="11"/>
        <v/>
      </c>
      <c r="AT17" s="37" t="str">
        <f t="shared" si="35"/>
        <v/>
      </c>
      <c r="AU17" s="38" t="str">
        <f t="shared" si="12"/>
        <v/>
      </c>
      <c r="AV17" s="38" t="str">
        <f t="shared" si="13"/>
        <v/>
      </c>
      <c r="AW17" s="30" t="str">
        <f t="shared" si="14"/>
        <v/>
      </c>
      <c r="AX17" s="21" t="str">
        <f t="shared" si="15"/>
        <v/>
      </c>
      <c r="AY17" s="21" t="str">
        <f t="shared" si="36"/>
        <v/>
      </c>
      <c r="AZ17" s="31" t="str">
        <f t="shared" si="16"/>
        <v/>
      </c>
      <c r="BA17" s="31" t="str">
        <f t="shared" si="17"/>
        <v/>
      </c>
      <c r="BB17" s="33" t="str">
        <f t="shared" si="18"/>
        <v/>
      </c>
      <c r="BC17" s="32" t="str">
        <f t="shared" si="19"/>
        <v/>
      </c>
      <c r="BD17" s="32" t="str">
        <f t="shared" si="37"/>
        <v/>
      </c>
      <c r="BE17" s="34" t="str">
        <f t="shared" si="38"/>
        <v/>
      </c>
      <c r="BF17" s="34" t="str">
        <f t="shared" si="20"/>
        <v/>
      </c>
      <c r="BG17" s="40" t="str">
        <f t="shared" si="21"/>
        <v/>
      </c>
      <c r="BH17" s="37" t="str">
        <f t="shared" si="22"/>
        <v/>
      </c>
      <c r="BI17" s="37" t="str">
        <f t="shared" si="39"/>
        <v/>
      </c>
      <c r="BJ17" s="38" t="str">
        <f t="shared" si="40"/>
        <v/>
      </c>
      <c r="BK17" s="38" t="str">
        <f t="shared" si="23"/>
        <v/>
      </c>
      <c r="BL17" s="41" t="str">
        <f t="shared" si="24"/>
        <v>------</v>
      </c>
      <c r="BM17" s="41" t="str">
        <f t="shared" si="25"/>
        <v>------</v>
      </c>
      <c r="BN17" s="41"/>
      <c r="BO17" s="41"/>
      <c r="BP17" s="41"/>
      <c r="BQ17" s="41"/>
      <c r="BR17" s="52"/>
      <c r="BS17" s="41"/>
      <c r="BT17" s="41"/>
      <c r="BU17" s="41"/>
      <c r="BV17" s="41"/>
      <c r="BW17" s="52"/>
      <c r="BX17" s="50">
        <f t="shared" si="26"/>
        <v>-2.4477600000000166</v>
      </c>
      <c r="BY17" s="50">
        <f t="shared" si="41"/>
        <v>-1</v>
      </c>
      <c r="BZ17" s="50">
        <f t="shared" si="42"/>
        <v>-6</v>
      </c>
      <c r="CA17" s="50" t="str">
        <f t="shared" si="43"/>
        <v>-----</v>
      </c>
      <c r="CB17" s="50" t="str">
        <f t="shared" si="44"/>
        <v>-----</v>
      </c>
      <c r="CC17" s="52" t="str">
        <f t="shared" si="27"/>
        <v/>
      </c>
      <c r="CD17" s="41">
        <f t="shared" si="28"/>
        <v>0</v>
      </c>
      <c r="CE17" s="52" t="str" cm="1">
        <f t="array" ref="CE17">IF(CD17&lt;&gt;1,"-----",_xlfn.IFS(OR(AL17="Above",AL17="Below"),AL17,OR(AQ17="Above",AQ17="Below"),AQ17,OR(AV17="Above",AV17="Below"),AV17,OR(BA17="Above",BA17="Below"),BA17,OR(BF17="Above",BF17="Below"),BF17,OR(BK17="Above",BK17="Below"),BK17,TRUE,"-----"))</f>
        <v>-----</v>
      </c>
      <c r="CF17" s="52"/>
      <c r="CG17" s="52" t="str">
        <f t="shared" si="29"/>
        <v>DOWN</v>
      </c>
      <c r="CH17" s="44"/>
      <c r="CI17" s="43" t="str">
        <f t="shared" si="45"/>
        <v/>
      </c>
      <c r="CJ17" s="42">
        <f t="shared" si="46"/>
        <v>1</v>
      </c>
      <c r="CK17" s="44"/>
      <c r="CL17" s="42" t="str">
        <f t="shared" si="30"/>
        <v/>
      </c>
      <c r="CM17" s="15"/>
      <c r="CN17" s="14"/>
      <c r="CO17" s="14"/>
    </row>
    <row r="18" spans="1:93" x14ac:dyDescent="0.55000000000000004">
      <c r="A18">
        <f>IF('Data Validation'!$K$2&lt;&gt;TRUE,"",'Data Validation'!A18)</f>
        <v>1772029800</v>
      </c>
      <c r="B18" s="4" t="str">
        <f>IF('Data Validation'!$K$2&lt;&gt;TRUE,"",'Data Validation'!C18)</f>
        <v>XAUUSD</v>
      </c>
      <c r="C18" s="4" t="str">
        <f>IF('Data Validation'!$K$2&lt;&gt;TRUE,"",'Data Validation'!E18)</f>
        <v>M5</v>
      </c>
      <c r="D18" s="4">
        <f>IF('Data Validation'!$K$2&lt;&gt;TRUE,"",'Data Validation'!G18)</f>
        <v>5174.1400000000003</v>
      </c>
      <c r="E18" s="4">
        <f>IF($C18&lt;&gt;"M5","",Price!F18)</f>
        <v>5181.1400000000003</v>
      </c>
      <c r="F18" s="4">
        <f>IF($C18&lt;&gt;"M5","",Price!G18)</f>
        <v>5172.2</v>
      </c>
      <c r="G18" s="4">
        <f>IF($C18&lt;&gt;"M5","",Price!H18)</f>
        <v>902</v>
      </c>
      <c r="H18" s="4">
        <f>IF($C18&lt;&gt;"M5","",SSA!E18)</f>
        <v>5174.3065100000003</v>
      </c>
      <c r="I18" s="6">
        <f>IF($C18&lt;&gt;"M5","",SSA!F18)</f>
        <v>5176.0409200000004</v>
      </c>
      <c r="J18" s="5">
        <f>IF($C18&lt;&gt;"M5","",Dual_Tema!E18)</f>
        <v>5182</v>
      </c>
      <c r="K18" s="5">
        <f>IF($C18&lt;&gt;"M5","",Dual_Tema!F18)</f>
        <v>5174.18</v>
      </c>
      <c r="L18" s="6">
        <f>IF($C18&lt;&gt;"M5","",Trendlines!K18)</f>
        <v>0</v>
      </c>
      <c r="M18" s="6">
        <f>IF($C18&lt;&gt;"M5","",Trendlines!L18)</f>
        <v>0</v>
      </c>
      <c r="N18" s="6">
        <f>IF($C18&lt;&gt;"M5","",ZigZag!E18)</f>
        <v>0</v>
      </c>
      <c r="O18" s="6">
        <f>IF($C18&lt;&gt;"M5","",ZigZag!F18)</f>
        <v>0</v>
      </c>
      <c r="P18" s="6">
        <f>IF($C18&lt;&gt;"M5","",Pinbar!E18)</f>
        <v>0</v>
      </c>
      <c r="Q18">
        <f>IF(Q$1='Trendline Selection'!$ED$198,Trendlines!E18,IF(Q$1='Trendline Selection'!$EE$198,Trendlines!E18,""))</f>
        <v>0</v>
      </c>
      <c r="R18" t="str">
        <f>IF(R$1='Trendline Selection'!$ED$198,Trendlines!F18,IF(R$1='Trendline Selection'!$EE$198,Trendlines!F18,""))</f>
        <v/>
      </c>
      <c r="S18" t="str">
        <f>IF(S$1='Trendline Selection'!$ED$198,Trendlines!G18,IF(S$1='Trendline Selection'!$EE$198,Trendlines!G18,""))</f>
        <v/>
      </c>
      <c r="T18" t="str">
        <f>IF(T$1='Trendline Selection'!$ED$198,Trendlines!H18,IF(T$1='Trendline Selection'!$EE$198,Trendlines!H18,""))</f>
        <v/>
      </c>
      <c r="U18">
        <f>IF(U$1='Trendline Selection'!$ED$198,Trendlines!I18,IF(U$1='Trendline Selection'!$EE$198,Trendlines!I18,""))</f>
        <v>0</v>
      </c>
      <c r="V18" t="str">
        <f>IF(V$1='Trendline Selection'!$ED$198,Trendlines!J18,IF(V$1='Trendline Selection'!$EE$198,Trendlines!J18,""))</f>
        <v/>
      </c>
      <c r="W18" s="6"/>
      <c r="X18" s="6"/>
      <c r="Y18" s="6"/>
      <c r="Z18" s="6"/>
      <c r="AA18">
        <f t="shared" si="0"/>
        <v>8.9400000000005093</v>
      </c>
      <c r="AB18">
        <f t="shared" si="31"/>
        <v>3.2300000000004729</v>
      </c>
      <c r="AC18">
        <f t="shared" si="32"/>
        <v>5.7100000000000364</v>
      </c>
      <c r="AD18">
        <f t="shared" si="51"/>
        <v>8.9400000000005093</v>
      </c>
      <c r="AE18" s="26">
        <f t="shared" si="48"/>
        <v>-1.6595908915470332E-4</v>
      </c>
      <c r="AF18" s="26">
        <f t="shared" si="1"/>
        <v>-3.8266933117913813E-4</v>
      </c>
      <c r="AH18" s="30" t="str">
        <f t="shared" si="2"/>
        <v/>
      </c>
      <c r="AI18" s="21" t="str">
        <f t="shared" si="3"/>
        <v/>
      </c>
      <c r="AJ18" s="21" t="str">
        <f t="shared" si="52"/>
        <v/>
      </c>
      <c r="AK18" s="31" t="str">
        <f t="shared" si="53"/>
        <v/>
      </c>
      <c r="AL18" s="31" t="str">
        <f t="shared" si="5"/>
        <v/>
      </c>
      <c r="AM18" s="39" t="str">
        <f t="shared" si="6"/>
        <v/>
      </c>
      <c r="AN18" s="35" t="str">
        <f t="shared" si="7"/>
        <v/>
      </c>
      <c r="AO18" s="35" t="str">
        <f t="shared" si="49"/>
        <v/>
      </c>
      <c r="AP18" s="36" t="str">
        <f t="shared" si="50"/>
        <v/>
      </c>
      <c r="AQ18" s="36" t="str">
        <f t="shared" si="9"/>
        <v/>
      </c>
      <c r="AR18" s="40" t="str">
        <f t="shared" si="10"/>
        <v/>
      </c>
      <c r="AS18" s="37" t="str">
        <f t="shared" si="11"/>
        <v/>
      </c>
      <c r="AT18" s="37" t="str">
        <f t="shared" si="35"/>
        <v/>
      </c>
      <c r="AU18" s="38" t="str">
        <f t="shared" si="12"/>
        <v/>
      </c>
      <c r="AV18" s="38" t="str">
        <f t="shared" si="13"/>
        <v/>
      </c>
      <c r="AW18" s="30" t="str">
        <f t="shared" si="14"/>
        <v/>
      </c>
      <c r="AX18" s="21" t="str">
        <f t="shared" si="15"/>
        <v/>
      </c>
      <c r="AY18" s="21" t="str">
        <f t="shared" si="36"/>
        <v/>
      </c>
      <c r="AZ18" s="31" t="str">
        <f t="shared" si="16"/>
        <v/>
      </c>
      <c r="BA18" s="31" t="str">
        <f t="shared" si="17"/>
        <v/>
      </c>
      <c r="BB18" s="33" t="str">
        <f t="shared" si="18"/>
        <v/>
      </c>
      <c r="BC18" s="32" t="str">
        <f t="shared" si="19"/>
        <v/>
      </c>
      <c r="BD18" s="32" t="str">
        <f t="shared" si="37"/>
        <v/>
      </c>
      <c r="BE18" s="34" t="str">
        <f t="shared" si="38"/>
        <v/>
      </c>
      <c r="BF18" s="34" t="str">
        <f t="shared" si="20"/>
        <v/>
      </c>
      <c r="BG18" s="40" t="str">
        <f t="shared" si="21"/>
        <v/>
      </c>
      <c r="BH18" s="37" t="str">
        <f t="shared" si="22"/>
        <v/>
      </c>
      <c r="BI18" s="37" t="str">
        <f t="shared" si="39"/>
        <v/>
      </c>
      <c r="BJ18" s="38" t="str">
        <f t="shared" si="40"/>
        <v/>
      </c>
      <c r="BK18" s="38" t="str">
        <f t="shared" si="23"/>
        <v/>
      </c>
      <c r="BL18" s="41" t="str">
        <f t="shared" si="24"/>
        <v>------</v>
      </c>
      <c r="BM18" s="41" t="str">
        <f t="shared" si="25"/>
        <v>------</v>
      </c>
      <c r="BN18" s="41"/>
      <c r="BO18" s="41"/>
      <c r="BP18" s="41"/>
      <c r="BQ18" s="41"/>
      <c r="BR18" s="52"/>
      <c r="BS18" s="41"/>
      <c r="BT18" s="41"/>
      <c r="BU18" s="41"/>
      <c r="BV18" s="41"/>
      <c r="BW18" s="52"/>
      <c r="BX18" s="50">
        <f t="shared" si="26"/>
        <v>-1.7344100000000253</v>
      </c>
      <c r="BY18" s="50">
        <f t="shared" si="41"/>
        <v>-1</v>
      </c>
      <c r="BZ18" s="50">
        <f t="shared" si="42"/>
        <v>-7</v>
      </c>
      <c r="CA18" s="50" t="str">
        <f t="shared" si="43"/>
        <v>-----</v>
      </c>
      <c r="CB18" s="50" t="str">
        <f t="shared" si="44"/>
        <v>-----</v>
      </c>
      <c r="CC18" s="52" t="str">
        <f t="shared" si="27"/>
        <v/>
      </c>
      <c r="CD18" s="41">
        <f t="shared" si="28"/>
        <v>0</v>
      </c>
      <c r="CE18" s="52" t="str" cm="1">
        <f t="array" ref="CE18">IF(CD18&lt;&gt;1,"-----",_xlfn.IFS(OR(AL18="Above",AL18="Below"),AL18,OR(AQ18="Above",AQ18="Below"),AQ18,OR(AV18="Above",AV18="Below"),AV18,OR(BA18="Above",BA18="Below"),BA18,OR(BF18="Above",BF18="Below"),BF18,OR(BK18="Above",BK18="Below"),BK18,TRUE,"-----"))</f>
        <v>-----</v>
      </c>
      <c r="CF18" s="52"/>
      <c r="CG18" s="52" t="str">
        <f t="shared" si="29"/>
        <v>DOWN</v>
      </c>
      <c r="CH18" s="44"/>
      <c r="CI18" s="43" t="str">
        <f t="shared" si="45"/>
        <v/>
      </c>
      <c r="CJ18" s="42" t="str">
        <f t="shared" si="46"/>
        <v/>
      </c>
      <c r="CK18" s="44"/>
      <c r="CL18" s="42" t="str">
        <f t="shared" si="30"/>
        <v/>
      </c>
      <c r="CM18" s="15"/>
      <c r="CN18" s="14"/>
      <c r="CO18" s="14"/>
    </row>
    <row r="19" spans="1:93" x14ac:dyDescent="0.55000000000000004">
      <c r="A19">
        <f>IF('Data Validation'!$K$2&lt;&gt;TRUE,"",'Data Validation'!A19)</f>
        <v>1772030100</v>
      </c>
      <c r="B19" s="4" t="str">
        <f>IF('Data Validation'!$K$2&lt;&gt;TRUE,"",'Data Validation'!C19)</f>
        <v>XAUUSD</v>
      </c>
      <c r="C19" s="4" t="str">
        <f>IF('Data Validation'!$K$2&lt;&gt;TRUE,"",'Data Validation'!E19)</f>
        <v>M5</v>
      </c>
      <c r="D19" s="4">
        <f>IF('Data Validation'!$K$2&lt;&gt;TRUE,"",'Data Validation'!G19)</f>
        <v>5159.7299999999996</v>
      </c>
      <c r="E19" s="4">
        <f>IF($C19&lt;&gt;"M5","",Price!F19)</f>
        <v>5175.8599999999997</v>
      </c>
      <c r="F19" s="4">
        <f>IF($C19&lt;&gt;"M5","",Price!G19)</f>
        <v>5158.9399999999996</v>
      </c>
      <c r="G19" s="4">
        <f>IF($C19&lt;&gt;"M5","",Price!H19)</f>
        <v>925</v>
      </c>
      <c r="H19" s="4">
        <f>IF($C19&lt;&gt;"M5","",SSA!E19)</f>
        <v>5174.91842</v>
      </c>
      <c r="I19" s="6">
        <f>IF($C19&lt;&gt;"M5","",SSA!F19)</f>
        <v>5175.4796699999997</v>
      </c>
      <c r="J19" s="5">
        <f>IF($C19&lt;&gt;"M5","",Dual_Tema!E19)</f>
        <v>5178.2299999999996</v>
      </c>
      <c r="K19" s="5">
        <f>IF($C19&lt;&gt;"M5","",Dual_Tema!F19)</f>
        <v>5165.63</v>
      </c>
      <c r="L19" s="6">
        <f>IF($C19&lt;&gt;"M5","",Trendlines!K19)</f>
        <v>0</v>
      </c>
      <c r="M19" s="6">
        <f>IF($C19&lt;&gt;"M5","",Trendlines!L19)</f>
        <v>5158.9399999999996</v>
      </c>
      <c r="N19" s="6">
        <f>IF($C19&lt;&gt;"M5","",ZigZag!E19)</f>
        <v>0</v>
      </c>
      <c r="O19" s="6">
        <f>IF($C19&lt;&gt;"M5","",ZigZag!F19)</f>
        <v>5158.9399999999996</v>
      </c>
      <c r="P19" s="6">
        <f>IF($C19&lt;&gt;"M5","",Pinbar!E19)</f>
        <v>0</v>
      </c>
      <c r="Q19">
        <f>IF(Q$1='Trendline Selection'!$ED$198,Trendlines!E19,IF(Q$1='Trendline Selection'!$EE$198,Trendlines!E19,""))</f>
        <v>0</v>
      </c>
      <c r="R19" t="str">
        <f>IF(R$1='Trendline Selection'!$ED$198,Trendlines!F19,IF(R$1='Trendline Selection'!$EE$198,Trendlines!F19,""))</f>
        <v/>
      </c>
      <c r="S19" t="str">
        <f>IF(S$1='Trendline Selection'!$ED$198,Trendlines!G19,IF(S$1='Trendline Selection'!$EE$198,Trendlines!G19,""))</f>
        <v/>
      </c>
      <c r="T19" t="str">
        <f>IF(T$1='Trendline Selection'!$ED$198,Trendlines!H19,IF(T$1='Trendline Selection'!$EE$198,Trendlines!H19,""))</f>
        <v/>
      </c>
      <c r="U19">
        <f>IF(U$1='Trendline Selection'!$ED$198,Trendlines!I19,IF(U$1='Trendline Selection'!$EE$198,Trendlines!I19,""))</f>
        <v>0</v>
      </c>
      <c r="V19" t="str">
        <f>IF(V$1='Trendline Selection'!$ED$198,Trendlines!J19,IF(V$1='Trendline Selection'!$EE$198,Trendlines!J19,""))</f>
        <v/>
      </c>
      <c r="W19" s="6"/>
      <c r="X19" s="6"/>
      <c r="Y19" s="6"/>
      <c r="Z19" s="6"/>
      <c r="AA19">
        <f t="shared" si="0"/>
        <v>16.920000000000073</v>
      </c>
      <c r="AB19">
        <f t="shared" si="31"/>
        <v>1.7199999999993452</v>
      </c>
      <c r="AC19">
        <f t="shared" si="32"/>
        <v>15.200000000000728</v>
      </c>
      <c r="AD19">
        <f t="shared" si="51"/>
        <v>16.920000000000073</v>
      </c>
      <c r="AE19" s="26">
        <f t="shared" si="48"/>
        <v>-4.5768534808223875E-4</v>
      </c>
      <c r="AF19" s="26">
        <f t="shared" si="1"/>
        <v>-1.2950985649379668E-3</v>
      </c>
      <c r="AH19" s="30" t="str">
        <f t="shared" si="2"/>
        <v/>
      </c>
      <c r="AI19" s="21" t="str">
        <f t="shared" si="3"/>
        <v/>
      </c>
      <c r="AJ19" s="21" t="str">
        <f t="shared" si="52"/>
        <v/>
      </c>
      <c r="AK19" s="31" t="str">
        <f t="shared" si="53"/>
        <v/>
      </c>
      <c r="AL19" s="31" t="str">
        <f t="shared" si="5"/>
        <v/>
      </c>
      <c r="AM19" s="39" t="str">
        <f t="shared" si="6"/>
        <v/>
      </c>
      <c r="AN19" s="35" t="str">
        <f t="shared" si="7"/>
        <v/>
      </c>
      <c r="AO19" s="35" t="str">
        <f t="shared" si="49"/>
        <v/>
      </c>
      <c r="AP19" s="36" t="str">
        <f t="shared" si="50"/>
        <v/>
      </c>
      <c r="AQ19" s="36" t="str">
        <f t="shared" si="9"/>
        <v/>
      </c>
      <c r="AR19" s="40" t="str">
        <f t="shared" si="10"/>
        <v/>
      </c>
      <c r="AS19" s="37" t="str">
        <f t="shared" si="11"/>
        <v/>
      </c>
      <c r="AT19" s="37" t="str">
        <f t="shared" si="35"/>
        <v/>
      </c>
      <c r="AU19" s="38" t="str">
        <f t="shared" si="12"/>
        <v/>
      </c>
      <c r="AV19" s="38" t="str">
        <f t="shared" si="13"/>
        <v/>
      </c>
      <c r="AW19" s="30" t="str">
        <f t="shared" si="14"/>
        <v/>
      </c>
      <c r="AX19" s="21" t="str">
        <f t="shared" si="15"/>
        <v/>
      </c>
      <c r="AY19" s="21" t="str">
        <f t="shared" si="36"/>
        <v/>
      </c>
      <c r="AZ19" s="31" t="str">
        <f t="shared" si="16"/>
        <v/>
      </c>
      <c r="BA19" s="31" t="str">
        <f t="shared" si="17"/>
        <v/>
      </c>
      <c r="BB19" s="33" t="str">
        <f t="shared" si="18"/>
        <v/>
      </c>
      <c r="BC19" s="32" t="str">
        <f t="shared" si="19"/>
        <v/>
      </c>
      <c r="BD19" s="32" t="str">
        <f t="shared" si="37"/>
        <v/>
      </c>
      <c r="BE19" s="34" t="str">
        <f t="shared" si="38"/>
        <v/>
      </c>
      <c r="BF19" s="34" t="str">
        <f t="shared" si="20"/>
        <v/>
      </c>
      <c r="BG19" s="40" t="str">
        <f t="shared" si="21"/>
        <v/>
      </c>
      <c r="BH19" s="37" t="str">
        <f t="shared" si="22"/>
        <v/>
      </c>
      <c r="BI19" s="37" t="str">
        <f t="shared" si="39"/>
        <v/>
      </c>
      <c r="BJ19" s="38" t="str">
        <f t="shared" si="40"/>
        <v/>
      </c>
      <c r="BK19" s="38" t="str">
        <f t="shared" si="23"/>
        <v/>
      </c>
      <c r="BL19" s="41" t="str">
        <f t="shared" si="24"/>
        <v>------</v>
      </c>
      <c r="BM19" s="41" t="str">
        <f t="shared" si="25"/>
        <v>Important Low</v>
      </c>
      <c r="BN19" s="41"/>
      <c r="BO19" s="41"/>
      <c r="BP19" s="41"/>
      <c r="BQ19" s="41"/>
      <c r="BR19" s="52"/>
      <c r="BS19" s="41"/>
      <c r="BT19" s="41"/>
      <c r="BU19" s="41"/>
      <c r="BV19" s="41"/>
      <c r="BW19" s="52"/>
      <c r="BX19" s="50">
        <f t="shared" si="26"/>
        <v>-0.56124999999974534</v>
      </c>
      <c r="BY19" s="50">
        <f t="shared" si="41"/>
        <v>-1</v>
      </c>
      <c r="BZ19" s="50">
        <f t="shared" si="42"/>
        <v>-8</v>
      </c>
      <c r="CA19" s="50" t="str">
        <f t="shared" si="43"/>
        <v>-----</v>
      </c>
      <c r="CB19" s="50" t="str">
        <f t="shared" si="44"/>
        <v>-----</v>
      </c>
      <c r="CC19" s="52" t="str">
        <f t="shared" si="27"/>
        <v/>
      </c>
      <c r="CD19" s="41">
        <f t="shared" si="28"/>
        <v>0</v>
      </c>
      <c r="CE19" s="52" t="str" cm="1">
        <f t="array" ref="CE19">IF(CD19&lt;&gt;1,"-----",_xlfn.IFS(OR(AL19="Above",AL19="Below"),AL19,OR(AQ19="Above",AQ19="Below"),AQ19,OR(AV19="Above",AV19="Below"),AV19,OR(BA19="Above",BA19="Below"),BA19,OR(BF19="Above",BF19="Below"),BF19,OR(BK19="Above",BK19="Below"),BK19,TRUE,"-----"))</f>
        <v>-----</v>
      </c>
      <c r="CF19" s="52"/>
      <c r="CG19" s="52" t="str">
        <f t="shared" si="29"/>
        <v>DOWN</v>
      </c>
      <c r="CH19" s="44"/>
      <c r="CI19" s="43" t="str">
        <f t="shared" si="45"/>
        <v/>
      </c>
      <c r="CJ19" s="42">
        <f t="shared" si="46"/>
        <v>1</v>
      </c>
      <c r="CK19" s="44"/>
      <c r="CL19" s="42" t="str">
        <f t="shared" si="30"/>
        <v/>
      </c>
      <c r="CM19" s="15"/>
      <c r="CN19" s="14"/>
      <c r="CO19" s="14"/>
    </row>
    <row r="20" spans="1:93" x14ac:dyDescent="0.55000000000000004">
      <c r="A20">
        <f>IF('Data Validation'!$K$2&lt;&gt;TRUE,"",'Data Validation'!A20)</f>
        <v>1772030400</v>
      </c>
      <c r="B20" s="4" t="str">
        <f>IF('Data Validation'!$K$2&lt;&gt;TRUE,"",'Data Validation'!C20)</f>
        <v>XAUUSD</v>
      </c>
      <c r="C20" s="4" t="str">
        <f>IF('Data Validation'!$K$2&lt;&gt;TRUE,"",'Data Validation'!E20)</f>
        <v>M5</v>
      </c>
      <c r="D20" s="4">
        <f>IF('Data Validation'!$K$2&lt;&gt;TRUE,"",'Data Validation'!G20)</f>
        <v>5174.91</v>
      </c>
      <c r="E20" s="4">
        <f>IF($C20&lt;&gt;"M5","",Price!F20)</f>
        <v>5176.28</v>
      </c>
      <c r="F20" s="4">
        <f>IF($C20&lt;&gt;"M5","",Price!G20)</f>
        <v>5159.6499999999996</v>
      </c>
      <c r="G20" s="4">
        <f>IF($C20&lt;&gt;"M5","",Price!H20)</f>
        <v>902</v>
      </c>
      <c r="H20" s="4">
        <f>IF($C20&lt;&gt;"M5","",SSA!E20)</f>
        <v>5177.5111800000004</v>
      </c>
      <c r="I20" s="6">
        <f>IF($C20&lt;&gt;"M5","",SSA!F20)</f>
        <v>5176.4954299999999</v>
      </c>
      <c r="J20" s="5">
        <f>IF($C20&lt;&gt;"M5","",Dual_Tema!E20)</f>
        <v>5176.18</v>
      </c>
      <c r="K20" s="5">
        <f>IF($C20&lt;&gt;"M5","",Dual_Tema!F20)</f>
        <v>5160.7700000000004</v>
      </c>
      <c r="L20" s="6">
        <f>IF($C20&lt;&gt;"M5","",Trendlines!K20)</f>
        <v>0</v>
      </c>
      <c r="M20" s="6">
        <f>IF($C20&lt;&gt;"M5","",Trendlines!L20)</f>
        <v>0</v>
      </c>
      <c r="N20" s="6">
        <f>IF($C20&lt;&gt;"M5","",ZigZag!E20)</f>
        <v>0</v>
      </c>
      <c r="O20" s="6">
        <f>IF($C20&lt;&gt;"M5","",ZigZag!F20)</f>
        <v>0</v>
      </c>
      <c r="P20" s="6">
        <f>IF($C20&lt;&gt;"M5","",Pinbar!E20)</f>
        <v>0</v>
      </c>
      <c r="Q20">
        <f>IF(Q$1='Trendline Selection'!$ED$198,Trendlines!E20,IF(Q$1='Trendline Selection'!$EE$198,Trendlines!E20,""))</f>
        <v>0</v>
      </c>
      <c r="R20" t="str">
        <f>IF(R$1='Trendline Selection'!$ED$198,Trendlines!F20,IF(R$1='Trendline Selection'!$EE$198,Trendlines!F20,""))</f>
        <v/>
      </c>
      <c r="S20" t="str">
        <f>IF(S$1='Trendline Selection'!$ED$198,Trendlines!G20,IF(S$1='Trendline Selection'!$EE$198,Trendlines!G20,""))</f>
        <v/>
      </c>
      <c r="T20" t="str">
        <f>IF(T$1='Trendline Selection'!$ED$198,Trendlines!H20,IF(T$1='Trendline Selection'!$EE$198,Trendlines!H20,""))</f>
        <v/>
      </c>
      <c r="U20">
        <f>IF(U$1='Trendline Selection'!$ED$198,Trendlines!I20,IF(U$1='Trendline Selection'!$EE$198,Trendlines!I20,""))</f>
        <v>0</v>
      </c>
      <c r="V20" t="str">
        <f>IF(V$1='Trendline Selection'!$ED$198,Trendlines!J20,IF(V$1='Trendline Selection'!$EE$198,Trendlines!J20,""))</f>
        <v/>
      </c>
      <c r="W20" s="6"/>
      <c r="X20" s="6"/>
      <c r="Y20" s="6"/>
      <c r="Z20" s="6"/>
      <c r="AA20">
        <f t="shared" si="0"/>
        <v>16.630000000000109</v>
      </c>
      <c r="AB20">
        <f t="shared" si="31"/>
        <v>16.550000000000182</v>
      </c>
      <c r="AC20">
        <f t="shared" si="32"/>
        <v>7.999999999992724E-2</v>
      </c>
      <c r="AD20">
        <f t="shared" si="51"/>
        <v>16.630000000000109</v>
      </c>
      <c r="AE20" s="26">
        <f t="shared" si="48"/>
        <v>1.9319266331436369E-5</v>
      </c>
      <c r="AF20" s="26">
        <f t="shared" si="1"/>
        <v>-2.1702187851828318E-4</v>
      </c>
      <c r="AH20" s="30" t="str">
        <f t="shared" si="2"/>
        <v/>
      </c>
      <c r="AI20" s="21" t="str">
        <f t="shared" si="3"/>
        <v/>
      </c>
      <c r="AJ20" s="21" t="str">
        <f t="shared" si="52"/>
        <v/>
      </c>
      <c r="AK20" s="31" t="str">
        <f t="shared" si="53"/>
        <v/>
      </c>
      <c r="AL20" s="31" t="str">
        <f t="shared" si="5"/>
        <v/>
      </c>
      <c r="AM20" s="39" t="str">
        <f t="shared" si="6"/>
        <v/>
      </c>
      <c r="AN20" s="35" t="str">
        <f t="shared" si="7"/>
        <v/>
      </c>
      <c r="AO20" s="35" t="str">
        <f t="shared" si="49"/>
        <v/>
      </c>
      <c r="AP20" s="36" t="str">
        <f t="shared" si="50"/>
        <v/>
      </c>
      <c r="AQ20" s="36" t="str">
        <f t="shared" si="9"/>
        <v/>
      </c>
      <c r="AR20" s="40" t="str">
        <f t="shared" si="10"/>
        <v/>
      </c>
      <c r="AS20" s="37" t="str">
        <f t="shared" si="11"/>
        <v/>
      </c>
      <c r="AT20" s="37" t="str">
        <f t="shared" si="35"/>
        <v/>
      </c>
      <c r="AU20" s="38" t="str">
        <f t="shared" si="12"/>
        <v/>
      </c>
      <c r="AV20" s="38" t="str">
        <f t="shared" si="13"/>
        <v/>
      </c>
      <c r="AW20" s="30" t="str">
        <f t="shared" si="14"/>
        <v/>
      </c>
      <c r="AX20" s="21" t="str">
        <f t="shared" si="15"/>
        <v/>
      </c>
      <c r="AY20" s="21" t="str">
        <f t="shared" si="36"/>
        <v/>
      </c>
      <c r="AZ20" s="31" t="str">
        <f t="shared" si="16"/>
        <v/>
      </c>
      <c r="BA20" s="31" t="str">
        <f t="shared" si="17"/>
        <v/>
      </c>
      <c r="BB20" s="33" t="str">
        <f t="shared" si="18"/>
        <v/>
      </c>
      <c r="BC20" s="32" t="str">
        <f t="shared" si="19"/>
        <v/>
      </c>
      <c r="BD20" s="32" t="str">
        <f t="shared" si="37"/>
        <v/>
      </c>
      <c r="BE20" s="34" t="str">
        <f t="shared" si="38"/>
        <v/>
      </c>
      <c r="BF20" s="34" t="str">
        <f t="shared" si="20"/>
        <v/>
      </c>
      <c r="BG20" s="40" t="str">
        <f t="shared" si="21"/>
        <v/>
      </c>
      <c r="BH20" s="37" t="str">
        <f t="shared" si="22"/>
        <v/>
      </c>
      <c r="BI20" s="37" t="str">
        <f t="shared" si="39"/>
        <v/>
      </c>
      <c r="BJ20" s="38" t="str">
        <f t="shared" si="40"/>
        <v/>
      </c>
      <c r="BK20" s="38" t="str">
        <f t="shared" si="23"/>
        <v/>
      </c>
      <c r="BL20" s="41" t="str">
        <f t="shared" si="24"/>
        <v>------</v>
      </c>
      <c r="BM20" s="41" t="str">
        <f t="shared" si="25"/>
        <v>------</v>
      </c>
      <c r="BN20" s="41"/>
      <c r="BO20" s="41"/>
      <c r="BP20" s="41"/>
      <c r="BQ20" s="41"/>
      <c r="BR20" s="52"/>
      <c r="BS20" s="41"/>
      <c r="BT20" s="41"/>
      <c r="BU20" s="41"/>
      <c r="BV20" s="41"/>
      <c r="BW20" s="52"/>
      <c r="BX20" s="50">
        <f t="shared" si="26"/>
        <v>1.0157500000004802</v>
      </c>
      <c r="BY20" s="50">
        <f t="shared" si="41"/>
        <v>1</v>
      </c>
      <c r="BZ20" s="50">
        <f t="shared" si="42"/>
        <v>1</v>
      </c>
      <c r="CA20" s="50" t="str">
        <f t="shared" si="43"/>
        <v>crossover</v>
      </c>
      <c r="CB20" s="50" t="str">
        <f t="shared" si="44"/>
        <v>-----</v>
      </c>
      <c r="CC20" s="52" t="str">
        <f t="shared" si="27"/>
        <v/>
      </c>
      <c r="CD20" s="41">
        <f t="shared" si="28"/>
        <v>0</v>
      </c>
      <c r="CE20" s="52" t="str" cm="1">
        <f t="array" ref="CE20">IF(CD20&lt;&gt;1,"-----",_xlfn.IFS(OR(AL20="Above",AL20="Below"),AL20,OR(AQ20="Above",AQ20="Below"),AQ20,OR(AV20="Above",AV20="Below"),AV20,OR(BA20="Above",BA20="Below"),BA20,OR(BF20="Above",BF20="Below"),BF20,OR(BK20="Above",BK20="Below"),BK20,TRUE,"-----"))</f>
        <v>-----</v>
      </c>
      <c r="CF20" s="52"/>
      <c r="CG20" s="52" t="str">
        <f t="shared" si="29"/>
        <v>UP</v>
      </c>
      <c r="CH20" s="44"/>
      <c r="CI20" s="43" t="str">
        <f t="shared" si="45"/>
        <v/>
      </c>
      <c r="CJ20" s="42" t="str">
        <f t="shared" si="46"/>
        <v/>
      </c>
      <c r="CK20" s="44"/>
      <c r="CL20" s="42" t="str">
        <f t="shared" si="30"/>
        <v/>
      </c>
      <c r="CM20" s="15"/>
      <c r="CN20" s="14"/>
      <c r="CO20" s="14"/>
    </row>
    <row r="21" spans="1:93" x14ac:dyDescent="0.55000000000000004">
      <c r="A21">
        <f>IF('Data Validation'!$K$2&lt;&gt;TRUE,"",'Data Validation'!A21)</f>
        <v>1772030700</v>
      </c>
      <c r="B21" s="4" t="str">
        <f>IF('Data Validation'!$K$2&lt;&gt;TRUE,"",'Data Validation'!C21)</f>
        <v>XAUUSD</v>
      </c>
      <c r="C21" s="4" t="str">
        <f>IF('Data Validation'!$K$2&lt;&gt;TRUE,"",'Data Validation'!E21)</f>
        <v>M5</v>
      </c>
      <c r="D21" s="4">
        <f>IF('Data Validation'!$K$2&lt;&gt;TRUE,"",'Data Validation'!G21)</f>
        <v>5181.79</v>
      </c>
      <c r="E21" s="4">
        <f>IF($C21&lt;&gt;"M5","",Price!F21)</f>
        <v>5181.8599999999997</v>
      </c>
      <c r="F21" s="4">
        <f>IF($C21&lt;&gt;"M5","",Price!G21)</f>
        <v>5174.68</v>
      </c>
      <c r="G21" s="4">
        <f>IF($C21&lt;&gt;"M5","",Price!H21)</f>
        <v>804</v>
      </c>
      <c r="H21" s="4">
        <f>IF($C21&lt;&gt;"M5","",SSA!E21)</f>
        <v>5181.2951300000004</v>
      </c>
      <c r="I21" s="6">
        <f>IF($C21&lt;&gt;"M5","",SSA!F21)</f>
        <v>5178.8952799999997</v>
      </c>
      <c r="J21" s="5">
        <f>IF($C21&lt;&gt;"M5","",Dual_Tema!E21)</f>
        <v>5177.79</v>
      </c>
      <c r="K21" s="5">
        <f>IF($C21&lt;&gt;"M5","",Dual_Tema!F21)</f>
        <v>5165.3599999999997</v>
      </c>
      <c r="L21" s="6">
        <f>IF($C21&lt;&gt;"M5","",Trendlines!K21)</f>
        <v>0</v>
      </c>
      <c r="M21" s="6">
        <f>IF($C21&lt;&gt;"M5","",Trendlines!L21)</f>
        <v>0</v>
      </c>
      <c r="N21" s="6">
        <f>IF($C21&lt;&gt;"M5","",ZigZag!E21)</f>
        <v>0</v>
      </c>
      <c r="O21" s="6">
        <f>IF($C21&lt;&gt;"M5","",ZigZag!F21)</f>
        <v>0</v>
      </c>
      <c r="P21" s="6">
        <f>IF($C21&lt;&gt;"M5","",Pinbar!E21)</f>
        <v>0</v>
      </c>
      <c r="Q21">
        <f>IF(Q$1='Trendline Selection'!$ED$198,Trendlines!E21,IF(Q$1='Trendline Selection'!$EE$198,Trendlines!E21,""))</f>
        <v>0</v>
      </c>
      <c r="R21" t="str">
        <f>IF(R$1='Trendline Selection'!$ED$198,Trendlines!F21,IF(R$1='Trendline Selection'!$EE$198,Trendlines!F21,""))</f>
        <v/>
      </c>
      <c r="S21" t="str">
        <f>IF(S$1='Trendline Selection'!$ED$198,Trendlines!G21,IF(S$1='Trendline Selection'!$EE$198,Trendlines!G21,""))</f>
        <v/>
      </c>
      <c r="T21" t="str">
        <f>IF(T$1='Trendline Selection'!$ED$198,Trendlines!H21,IF(T$1='Trendline Selection'!$EE$198,Trendlines!H21,""))</f>
        <v/>
      </c>
      <c r="U21">
        <f>IF(U$1='Trendline Selection'!$ED$198,Trendlines!I21,IF(U$1='Trendline Selection'!$EE$198,Trendlines!I21,""))</f>
        <v>0</v>
      </c>
      <c r="V21" t="str">
        <f>IF(V$1='Trendline Selection'!$ED$198,Trendlines!J21,IF(V$1='Trendline Selection'!$EE$198,Trendlines!J21,""))</f>
        <v/>
      </c>
      <c r="W21" s="6"/>
      <c r="X21" s="6"/>
      <c r="Y21" s="6"/>
      <c r="Z21" s="6"/>
      <c r="AA21">
        <f t="shared" si="0"/>
        <v>7.1799999999993815</v>
      </c>
      <c r="AB21">
        <f t="shared" si="31"/>
        <v>6.9499999999998181</v>
      </c>
      <c r="AC21">
        <f t="shared" si="32"/>
        <v>0.22999999999956344</v>
      </c>
      <c r="AD21">
        <f t="shared" si="51"/>
        <v>7.1799999999993815</v>
      </c>
      <c r="AE21" s="26">
        <f t="shared" si="48"/>
        <v>7.86049646663868E-4</v>
      </c>
      <c r="AF21" s="26">
        <f t="shared" si="1"/>
        <v>1.8043272879335844E-3</v>
      </c>
      <c r="AH21" s="30" t="str">
        <f t="shared" si="2"/>
        <v/>
      </c>
      <c r="AI21" s="21" t="str">
        <f t="shared" si="3"/>
        <v/>
      </c>
      <c r="AJ21" s="21" t="str">
        <f t="shared" si="52"/>
        <v/>
      </c>
      <c r="AK21" s="31" t="str">
        <f t="shared" si="53"/>
        <v/>
      </c>
      <c r="AL21" s="31" t="str">
        <f t="shared" si="5"/>
        <v/>
      </c>
      <c r="AM21" s="39" t="str">
        <f t="shared" si="6"/>
        <v/>
      </c>
      <c r="AN21" s="35" t="str">
        <f t="shared" si="7"/>
        <v/>
      </c>
      <c r="AO21" s="35" t="str">
        <f t="shared" si="49"/>
        <v/>
      </c>
      <c r="AP21" s="36" t="str">
        <f t="shared" si="50"/>
        <v/>
      </c>
      <c r="AQ21" s="36" t="str">
        <f t="shared" si="9"/>
        <v/>
      </c>
      <c r="AR21" s="40" t="str">
        <f t="shared" si="10"/>
        <v/>
      </c>
      <c r="AS21" s="37" t="str">
        <f t="shared" si="11"/>
        <v/>
      </c>
      <c r="AT21" s="37" t="str">
        <f t="shared" si="35"/>
        <v/>
      </c>
      <c r="AU21" s="38" t="str">
        <f t="shared" si="12"/>
        <v/>
      </c>
      <c r="AV21" s="38" t="str">
        <f t="shared" si="13"/>
        <v/>
      </c>
      <c r="AW21" s="30" t="str">
        <f t="shared" si="14"/>
        <v/>
      </c>
      <c r="AX21" s="21" t="str">
        <f t="shared" si="15"/>
        <v/>
      </c>
      <c r="AY21" s="21" t="str">
        <f t="shared" si="36"/>
        <v/>
      </c>
      <c r="AZ21" s="31" t="str">
        <f t="shared" si="16"/>
        <v/>
      </c>
      <c r="BA21" s="31" t="str">
        <f t="shared" si="17"/>
        <v/>
      </c>
      <c r="BB21" s="33" t="str">
        <f t="shared" si="18"/>
        <v/>
      </c>
      <c r="BC21" s="32" t="str">
        <f t="shared" si="19"/>
        <v/>
      </c>
      <c r="BD21" s="32" t="str">
        <f t="shared" si="37"/>
        <v/>
      </c>
      <c r="BE21" s="34" t="str">
        <f t="shared" si="38"/>
        <v/>
      </c>
      <c r="BF21" s="34" t="str">
        <f t="shared" si="20"/>
        <v/>
      </c>
      <c r="BG21" s="40" t="str">
        <f t="shared" si="21"/>
        <v/>
      </c>
      <c r="BH21" s="37" t="str">
        <f t="shared" si="22"/>
        <v/>
      </c>
      <c r="BI21" s="37" t="str">
        <f t="shared" si="39"/>
        <v/>
      </c>
      <c r="BJ21" s="38" t="str">
        <f t="shared" si="40"/>
        <v/>
      </c>
      <c r="BK21" s="38" t="str">
        <f t="shared" si="23"/>
        <v/>
      </c>
      <c r="BL21" s="41" t="str">
        <f t="shared" si="24"/>
        <v>------</v>
      </c>
      <c r="BM21" s="41" t="str">
        <f t="shared" si="25"/>
        <v>------</v>
      </c>
      <c r="BN21" s="41"/>
      <c r="BO21" s="41"/>
      <c r="BP21" s="41"/>
      <c r="BQ21" s="41"/>
      <c r="BR21" s="52"/>
      <c r="BS21" s="41"/>
      <c r="BT21" s="41"/>
      <c r="BU21" s="41"/>
      <c r="BV21" s="41"/>
      <c r="BW21" s="52"/>
      <c r="BX21" s="50">
        <f t="shared" si="26"/>
        <v>2.399850000000697</v>
      </c>
      <c r="BY21" s="50">
        <f t="shared" si="41"/>
        <v>1</v>
      </c>
      <c r="BZ21" s="50">
        <f t="shared" si="42"/>
        <v>2</v>
      </c>
      <c r="CA21" s="50" t="str">
        <f t="shared" si="43"/>
        <v>-----</v>
      </c>
      <c r="CB21" s="50" t="str">
        <f t="shared" si="44"/>
        <v>-----</v>
      </c>
      <c r="CC21" s="52" t="str">
        <f t="shared" si="27"/>
        <v/>
      </c>
      <c r="CD21" s="41">
        <f t="shared" si="28"/>
        <v>0</v>
      </c>
      <c r="CE21" s="52" t="str" cm="1">
        <f t="array" ref="CE21">IF(CD21&lt;&gt;1,"-----",_xlfn.IFS(OR(AL21="Above",AL21="Below"),AL21,OR(AQ21="Above",AQ21="Below"),AQ21,OR(AV21="Above",AV21="Below"),AV21,OR(BA21="Above",BA21="Below"),BA21,OR(BF21="Above",BF21="Below"),BF21,OR(BK21="Above",BK21="Below"),BK21,TRUE,"-----"))</f>
        <v>-----</v>
      </c>
      <c r="CF21" s="52"/>
      <c r="CG21" s="52" t="str">
        <f t="shared" si="29"/>
        <v>UP</v>
      </c>
      <c r="CH21" s="44"/>
      <c r="CI21" s="43">
        <f t="shared" si="45"/>
        <v>1</v>
      </c>
      <c r="CJ21" s="42" t="str">
        <f t="shared" si="46"/>
        <v/>
      </c>
      <c r="CK21" s="44"/>
      <c r="CL21" s="42" t="str">
        <f t="shared" si="30"/>
        <v/>
      </c>
      <c r="CM21" s="15"/>
      <c r="CN21" s="14"/>
      <c r="CO21" s="14"/>
    </row>
    <row r="22" spans="1:93" x14ac:dyDescent="0.55000000000000004">
      <c r="A22">
        <f>IF('Data Validation'!$K$2&lt;&gt;TRUE,"",'Data Validation'!A22)</f>
        <v>1772031000</v>
      </c>
      <c r="B22" s="4" t="str">
        <f>IF('Data Validation'!$K$2&lt;&gt;TRUE,"",'Data Validation'!C22)</f>
        <v>XAUUSD</v>
      </c>
      <c r="C22" s="4" t="str">
        <f>IF('Data Validation'!$K$2&lt;&gt;TRUE,"",'Data Validation'!E22)</f>
        <v>M5</v>
      </c>
      <c r="D22" s="4">
        <f>IF('Data Validation'!$K$2&lt;&gt;TRUE,"",'Data Validation'!G22)</f>
        <v>5188.55</v>
      </c>
      <c r="E22" s="4">
        <f>IF($C22&lt;&gt;"M5","",Price!F22)</f>
        <v>5189.0600000000004</v>
      </c>
      <c r="F22" s="4">
        <f>IF($C22&lt;&gt;"M5","",Price!G22)</f>
        <v>5179.8999999999996</v>
      </c>
      <c r="G22" s="4">
        <f>IF($C22&lt;&gt;"M5","",Price!H22)</f>
        <v>821</v>
      </c>
      <c r="H22" s="4">
        <f>IF($C22&lt;&gt;"M5","",SSA!E22)</f>
        <v>5185.4567999999999</v>
      </c>
      <c r="I22" s="6">
        <f>IF($C22&lt;&gt;"M5","",SSA!F22)</f>
        <v>5182.1760400000003</v>
      </c>
      <c r="J22" s="5">
        <f>IF($C22&lt;&gt;"M5","",Dual_Tema!E22)</f>
        <v>5182.51</v>
      </c>
      <c r="K22" s="5">
        <f>IF($C22&lt;&gt;"M5","",Dual_Tema!F22)</f>
        <v>5171.16</v>
      </c>
      <c r="L22" s="6">
        <f>IF($C22&lt;&gt;"M5","",Trendlines!K22)</f>
        <v>0</v>
      </c>
      <c r="M22" s="6">
        <f>IF($C22&lt;&gt;"M5","",Trendlines!L22)</f>
        <v>0</v>
      </c>
      <c r="N22" s="6">
        <f>IF($C22&lt;&gt;"M5","",ZigZag!E22)</f>
        <v>0</v>
      </c>
      <c r="O22" s="6">
        <f>IF($C22&lt;&gt;"M5","",ZigZag!F22)</f>
        <v>0</v>
      </c>
      <c r="P22" s="6">
        <f>IF($C22&lt;&gt;"M5","",Pinbar!E22)</f>
        <v>0</v>
      </c>
      <c r="Q22">
        <f>IF(Q$1='Trendline Selection'!$ED$198,Trendlines!E22,IF(Q$1='Trendline Selection'!$EE$198,Trendlines!E22,""))</f>
        <v>0</v>
      </c>
      <c r="R22" t="str">
        <f>IF(R$1='Trendline Selection'!$ED$198,Trendlines!F22,IF(R$1='Trendline Selection'!$EE$198,Trendlines!F22,""))</f>
        <v/>
      </c>
      <c r="S22" t="str">
        <f>IF(S$1='Trendline Selection'!$ED$198,Trendlines!G22,IF(S$1='Trendline Selection'!$EE$198,Trendlines!G22,""))</f>
        <v/>
      </c>
      <c r="T22" t="str">
        <f>IF(T$1='Trendline Selection'!$ED$198,Trendlines!H22,IF(T$1='Trendline Selection'!$EE$198,Trendlines!H22,""))</f>
        <v/>
      </c>
      <c r="U22">
        <f>IF(U$1='Trendline Selection'!$ED$198,Trendlines!I22,IF(U$1='Trendline Selection'!$EE$198,Trendlines!I22,""))</f>
        <v>0</v>
      </c>
      <c r="V22" t="str">
        <f>IF(V$1='Trendline Selection'!$ED$198,Trendlines!J22,IF(V$1='Trendline Selection'!$EE$198,Trendlines!J22,""))</f>
        <v/>
      </c>
      <c r="W22" s="6"/>
      <c r="X22" s="6"/>
      <c r="Y22" s="6"/>
      <c r="Z22" s="6"/>
      <c r="AA22">
        <f t="shared" si="0"/>
        <v>9.160000000000764</v>
      </c>
      <c r="AB22">
        <f t="shared" si="31"/>
        <v>7.2700000000004366</v>
      </c>
      <c r="AC22">
        <f t="shared" si="32"/>
        <v>1.8900000000003274</v>
      </c>
      <c r="AD22">
        <f t="shared" si="51"/>
        <v>9.160000000000764</v>
      </c>
      <c r="AE22" s="26">
        <f t="shared" si="48"/>
        <v>1.263866350474998E-3</v>
      </c>
      <c r="AF22" s="26">
        <f t="shared" si="1"/>
        <v>1.6901430240023093E-3</v>
      </c>
      <c r="AH22" s="30" t="str">
        <f t="shared" si="2"/>
        <v/>
      </c>
      <c r="AI22" s="21" t="str">
        <f t="shared" si="3"/>
        <v/>
      </c>
      <c r="AJ22" s="21" t="str">
        <f t="shared" si="52"/>
        <v/>
      </c>
      <c r="AK22" s="31" t="str">
        <f t="shared" si="53"/>
        <v/>
      </c>
      <c r="AL22" s="31" t="str">
        <f t="shared" si="5"/>
        <v/>
      </c>
      <c r="AM22" s="39" t="str">
        <f t="shared" si="6"/>
        <v/>
      </c>
      <c r="AN22" s="35" t="str">
        <f t="shared" si="7"/>
        <v/>
      </c>
      <c r="AO22" s="35" t="str">
        <f t="shared" si="49"/>
        <v/>
      </c>
      <c r="AP22" s="36" t="str">
        <f t="shared" si="50"/>
        <v/>
      </c>
      <c r="AQ22" s="36" t="str">
        <f t="shared" si="9"/>
        <v/>
      </c>
      <c r="AR22" s="40" t="str">
        <f t="shared" si="10"/>
        <v/>
      </c>
      <c r="AS22" s="37" t="str">
        <f t="shared" si="11"/>
        <v/>
      </c>
      <c r="AT22" s="37" t="str">
        <f t="shared" si="35"/>
        <v/>
      </c>
      <c r="AU22" s="38" t="str">
        <f t="shared" si="12"/>
        <v/>
      </c>
      <c r="AV22" s="38" t="str">
        <f t="shared" si="13"/>
        <v/>
      </c>
      <c r="AW22" s="30" t="str">
        <f t="shared" si="14"/>
        <v/>
      </c>
      <c r="AX22" s="21" t="str">
        <f t="shared" si="15"/>
        <v/>
      </c>
      <c r="AY22" s="21" t="str">
        <f t="shared" si="36"/>
        <v/>
      </c>
      <c r="AZ22" s="31" t="str">
        <f t="shared" si="16"/>
        <v/>
      </c>
      <c r="BA22" s="31" t="str">
        <f t="shared" si="17"/>
        <v/>
      </c>
      <c r="BB22" s="33" t="str">
        <f t="shared" si="18"/>
        <v/>
      </c>
      <c r="BC22" s="32" t="str">
        <f t="shared" si="19"/>
        <v/>
      </c>
      <c r="BD22" s="32" t="str">
        <f t="shared" si="37"/>
        <v/>
      </c>
      <c r="BE22" s="34" t="str">
        <f t="shared" si="38"/>
        <v/>
      </c>
      <c r="BF22" s="34" t="str">
        <f t="shared" si="20"/>
        <v/>
      </c>
      <c r="BG22" s="40" t="str">
        <f t="shared" si="21"/>
        <v/>
      </c>
      <c r="BH22" s="37" t="str">
        <f t="shared" si="22"/>
        <v/>
      </c>
      <c r="BI22" s="37" t="str">
        <f t="shared" si="39"/>
        <v/>
      </c>
      <c r="BJ22" s="38" t="str">
        <f t="shared" si="40"/>
        <v/>
      </c>
      <c r="BK22" s="38" t="str">
        <f t="shared" si="23"/>
        <v/>
      </c>
      <c r="BL22" s="41" t="str">
        <f t="shared" si="24"/>
        <v>------</v>
      </c>
      <c r="BM22" s="41" t="str">
        <f t="shared" si="25"/>
        <v>------</v>
      </c>
      <c r="BN22" s="41"/>
      <c r="BO22" s="41"/>
      <c r="BP22" s="41"/>
      <c r="BQ22" s="41"/>
      <c r="BR22" s="52"/>
      <c r="BS22" s="41"/>
      <c r="BT22" s="41"/>
      <c r="BU22" s="41"/>
      <c r="BV22" s="41"/>
      <c r="BW22" s="52"/>
      <c r="BX22" s="50">
        <f t="shared" si="26"/>
        <v>3.2807599999996455</v>
      </c>
      <c r="BY22" s="50">
        <f t="shared" si="41"/>
        <v>1</v>
      </c>
      <c r="BZ22" s="50">
        <f t="shared" si="42"/>
        <v>3</v>
      </c>
      <c r="CA22" s="50" t="str">
        <f t="shared" si="43"/>
        <v>-----</v>
      </c>
      <c r="CB22" s="50" t="str">
        <f t="shared" si="44"/>
        <v>-----</v>
      </c>
      <c r="CC22" s="52" t="str">
        <f t="shared" si="27"/>
        <v/>
      </c>
      <c r="CD22" s="41">
        <f t="shared" si="28"/>
        <v>0</v>
      </c>
      <c r="CE22" s="52" t="str" cm="1">
        <f t="array" ref="CE22">IF(CD22&lt;&gt;1,"-----",_xlfn.IFS(OR(AL22="Above",AL22="Below"),AL22,OR(AQ22="Above",AQ22="Below"),AQ22,OR(AV22="Above",AV22="Below"),AV22,OR(BA22="Above",BA22="Below"),BA22,OR(BF22="Above",BF22="Below"),BF22,OR(BK22="Above",BK22="Below"),BK22,TRUE,"-----"))</f>
        <v>-----</v>
      </c>
      <c r="CF22" s="52"/>
      <c r="CG22" s="52" t="str">
        <f t="shared" si="29"/>
        <v>UP</v>
      </c>
      <c r="CH22" s="42" t="str">
        <f t="shared" ref="CH22:CH85" si="54">IF(AD22&gt;(AVERAGE(AD2:AD22)+(2*_xlfn.STDEV.P(AD2:AD22))),1,"")</f>
        <v/>
      </c>
      <c r="CI22" s="43">
        <f t="shared" si="45"/>
        <v>1</v>
      </c>
      <c r="CJ22" s="42" t="str">
        <f t="shared" si="46"/>
        <v/>
      </c>
      <c r="CK22" s="42" t="str">
        <f t="shared" ref="CK22:CK85" si="55">IF(G22&gt;(AVERAGE(G2:G22)+(2*_xlfn.STDEV.P(G2:G22))),1,"")</f>
        <v/>
      </c>
      <c r="CL22" s="42" t="str">
        <f t="shared" si="30"/>
        <v/>
      </c>
      <c r="CM22" s="16">
        <f t="shared" ref="CM22:CM85" si="56">SUM(CH22:CL22)/5</f>
        <v>0.2</v>
      </c>
      <c r="CN22" s="15" t="str">
        <f>IF(CM22&gt;50%,"Turbulance","")</f>
        <v/>
      </c>
      <c r="CO22" s="14"/>
    </row>
    <row r="23" spans="1:93" x14ac:dyDescent="0.55000000000000004">
      <c r="A23">
        <f>IF('Data Validation'!$K$2&lt;&gt;TRUE,"",'Data Validation'!A23)</f>
        <v>1772031300</v>
      </c>
      <c r="B23" s="4" t="str">
        <f>IF('Data Validation'!$K$2&lt;&gt;TRUE,"",'Data Validation'!C23)</f>
        <v>XAUUSD</v>
      </c>
      <c r="C23" s="4" t="str">
        <f>IF('Data Validation'!$K$2&lt;&gt;TRUE,"",'Data Validation'!E23)</f>
        <v>M5</v>
      </c>
      <c r="D23" s="4">
        <f>IF('Data Validation'!$K$2&lt;&gt;TRUE,"",'Data Validation'!G23)</f>
        <v>5191.25</v>
      </c>
      <c r="E23" s="4">
        <f>IF($C23&lt;&gt;"M5","",Price!F23)</f>
        <v>5193.2700000000004</v>
      </c>
      <c r="F23" s="4">
        <f>IF($C23&lt;&gt;"M5","",Price!G23)</f>
        <v>5187.84</v>
      </c>
      <c r="G23" s="4">
        <f>IF($C23&lt;&gt;"M5","",Price!H23)</f>
        <v>743</v>
      </c>
      <c r="H23" s="4">
        <f>IF($C23&lt;&gt;"M5","",SSA!E23)</f>
        <v>5189.12986</v>
      </c>
      <c r="I23" s="6">
        <f>IF($C23&lt;&gt;"M5","",SSA!F23)</f>
        <v>5185.6529499999997</v>
      </c>
      <c r="J23" s="5">
        <f>IF($C23&lt;&gt;"M5","",Dual_Tema!E23)</f>
        <v>5187.67</v>
      </c>
      <c r="K23" s="5">
        <f>IF($C23&lt;&gt;"M5","",Dual_Tema!F23)</f>
        <v>5178.91</v>
      </c>
      <c r="L23" s="6">
        <f>IF($C23&lt;&gt;"M5","",Trendlines!K23)</f>
        <v>0</v>
      </c>
      <c r="M23" s="6">
        <f>IF($C23&lt;&gt;"M5","",Trendlines!L23)</f>
        <v>0</v>
      </c>
      <c r="N23" s="6">
        <f>IF($C23&lt;&gt;"M5","",ZigZag!E23)</f>
        <v>0</v>
      </c>
      <c r="O23" s="6">
        <f>IF($C23&lt;&gt;"M5","",ZigZag!F23)</f>
        <v>0</v>
      </c>
      <c r="P23" s="6">
        <f>IF($C23&lt;&gt;"M5","",Pinbar!E23)</f>
        <v>0</v>
      </c>
      <c r="Q23">
        <f>IF(Q$1='Trendline Selection'!$ED$198,Trendlines!E23,IF(Q$1='Trendline Selection'!$EE$198,Trendlines!E23,""))</f>
        <v>0</v>
      </c>
      <c r="R23" t="str">
        <f>IF(R$1='Trendline Selection'!$ED$198,Trendlines!F23,IF(R$1='Trendline Selection'!$EE$198,Trendlines!F23,""))</f>
        <v/>
      </c>
      <c r="S23" t="str">
        <f>IF(S$1='Trendline Selection'!$ED$198,Trendlines!G23,IF(S$1='Trendline Selection'!$EE$198,Trendlines!G23,""))</f>
        <v/>
      </c>
      <c r="T23" t="str">
        <f>IF(T$1='Trendline Selection'!$ED$198,Trendlines!H23,IF(T$1='Trendline Selection'!$EE$198,Trendlines!H23,""))</f>
        <v/>
      </c>
      <c r="U23">
        <f>IF(U$1='Trendline Selection'!$ED$198,Trendlines!I23,IF(U$1='Trendline Selection'!$EE$198,Trendlines!I23,""))</f>
        <v>0</v>
      </c>
      <c r="V23" t="str">
        <f>IF(V$1='Trendline Selection'!$ED$198,Trendlines!J23,IF(V$1='Trendline Selection'!$EE$198,Trendlines!J23,""))</f>
        <v/>
      </c>
      <c r="W23" s="6"/>
      <c r="X23" s="6"/>
      <c r="Y23" s="6"/>
      <c r="Z23" s="6"/>
      <c r="AA23">
        <f t="shared" si="0"/>
        <v>5.430000000000291</v>
      </c>
      <c r="AB23">
        <f t="shared" si="31"/>
        <v>4.7200000000002547</v>
      </c>
      <c r="AC23">
        <f t="shared" si="32"/>
        <v>0.71000000000003638</v>
      </c>
      <c r="AD23">
        <f t="shared" si="51"/>
        <v>5.430000000000291</v>
      </c>
      <c r="AE23" s="26">
        <f t="shared" si="48"/>
        <v>1.0794826964707399E-3</v>
      </c>
      <c r="AF23" s="26">
        <f t="shared" si="1"/>
        <v>1.7243010594894083E-3</v>
      </c>
      <c r="AH23" s="30" t="str">
        <f t="shared" si="2"/>
        <v/>
      </c>
      <c r="AI23" s="21" t="str">
        <f t="shared" si="3"/>
        <v/>
      </c>
      <c r="AJ23" s="21" t="str">
        <f t="shared" si="52"/>
        <v/>
      </c>
      <c r="AK23" s="31" t="str">
        <f t="shared" si="53"/>
        <v/>
      </c>
      <c r="AL23" s="31" t="str">
        <f t="shared" si="5"/>
        <v/>
      </c>
      <c r="AM23" s="39" t="str">
        <f t="shared" si="6"/>
        <v/>
      </c>
      <c r="AN23" s="35" t="str">
        <f t="shared" si="7"/>
        <v/>
      </c>
      <c r="AO23" s="35" t="str">
        <f t="shared" si="49"/>
        <v/>
      </c>
      <c r="AP23" s="36" t="str">
        <f t="shared" si="50"/>
        <v/>
      </c>
      <c r="AQ23" s="36" t="str">
        <f t="shared" si="9"/>
        <v/>
      </c>
      <c r="AR23" s="40" t="str">
        <f t="shared" si="10"/>
        <v/>
      </c>
      <c r="AS23" s="37" t="str">
        <f t="shared" si="11"/>
        <v/>
      </c>
      <c r="AT23" s="37" t="str">
        <f t="shared" si="35"/>
        <v/>
      </c>
      <c r="AU23" s="38" t="str">
        <f t="shared" si="12"/>
        <v/>
      </c>
      <c r="AV23" s="38" t="str">
        <f t="shared" si="13"/>
        <v/>
      </c>
      <c r="AW23" s="30" t="str">
        <f t="shared" si="14"/>
        <v/>
      </c>
      <c r="AX23" s="21" t="str">
        <f t="shared" si="15"/>
        <v/>
      </c>
      <c r="AY23" s="21" t="str">
        <f t="shared" si="36"/>
        <v/>
      </c>
      <c r="AZ23" s="31" t="str">
        <f t="shared" si="16"/>
        <v/>
      </c>
      <c r="BA23" s="31" t="str">
        <f t="shared" si="17"/>
        <v/>
      </c>
      <c r="BB23" s="33" t="str">
        <f t="shared" si="18"/>
        <v/>
      </c>
      <c r="BC23" s="32" t="str">
        <f t="shared" si="19"/>
        <v/>
      </c>
      <c r="BD23" s="32" t="str">
        <f t="shared" si="37"/>
        <v/>
      </c>
      <c r="BE23" s="34" t="str">
        <f t="shared" si="38"/>
        <v/>
      </c>
      <c r="BF23" s="34" t="str">
        <f t="shared" si="20"/>
        <v/>
      </c>
      <c r="BG23" s="40" t="str">
        <f t="shared" si="21"/>
        <v/>
      </c>
      <c r="BH23" s="37" t="str">
        <f t="shared" si="22"/>
        <v/>
      </c>
      <c r="BI23" s="37" t="str">
        <f t="shared" si="39"/>
        <v/>
      </c>
      <c r="BJ23" s="38" t="str">
        <f t="shared" si="40"/>
        <v/>
      </c>
      <c r="BK23" s="38" t="str">
        <f t="shared" si="23"/>
        <v/>
      </c>
      <c r="BL23" s="41" t="str">
        <f t="shared" si="24"/>
        <v>------</v>
      </c>
      <c r="BM23" s="41" t="str">
        <f t="shared" si="25"/>
        <v>------</v>
      </c>
      <c r="BN23" s="41"/>
      <c r="BO23" s="41"/>
      <c r="BP23" s="41"/>
      <c r="BQ23" s="41"/>
      <c r="BR23" s="52"/>
      <c r="BS23" s="41"/>
      <c r="BT23" s="41"/>
      <c r="BU23" s="41"/>
      <c r="BV23" s="41"/>
      <c r="BW23" s="52"/>
      <c r="BX23" s="50">
        <f t="shared" si="26"/>
        <v>3.4769100000003164</v>
      </c>
      <c r="BY23" s="50">
        <f t="shared" si="41"/>
        <v>1</v>
      </c>
      <c r="BZ23" s="50">
        <f t="shared" si="42"/>
        <v>4</v>
      </c>
      <c r="CA23" s="50" t="str">
        <f t="shared" si="43"/>
        <v>-----</v>
      </c>
      <c r="CB23" s="50" t="str">
        <f t="shared" si="44"/>
        <v>-----</v>
      </c>
      <c r="CC23" s="52" t="str">
        <f t="shared" si="27"/>
        <v/>
      </c>
      <c r="CD23" s="41">
        <f t="shared" si="28"/>
        <v>0</v>
      </c>
      <c r="CE23" s="52" t="str" cm="1">
        <f t="array" ref="CE23">IF(CD23&lt;&gt;1,"-----",_xlfn.IFS(OR(AL23="Above",AL23="Below"),AL23,OR(AQ23="Above",AQ23="Below"),AQ23,OR(AV23="Above",AV23="Below"),AV23,OR(BA23="Above",BA23="Below"),BA23,OR(BF23="Above",BF23="Below"),BF23,OR(BK23="Above",BK23="Below"),BK23,TRUE,"-----"))</f>
        <v>-----</v>
      </c>
      <c r="CF23" s="52"/>
      <c r="CG23" s="52" t="str">
        <f t="shared" si="29"/>
        <v>UP</v>
      </c>
      <c r="CH23" s="42" t="str">
        <f t="shared" si="54"/>
        <v/>
      </c>
      <c r="CI23" s="43">
        <f t="shared" si="45"/>
        <v>1</v>
      </c>
      <c r="CJ23" s="42" t="str">
        <f t="shared" si="46"/>
        <v/>
      </c>
      <c r="CK23" s="42" t="str">
        <f t="shared" si="55"/>
        <v/>
      </c>
      <c r="CL23" s="42" t="str">
        <f t="shared" si="30"/>
        <v/>
      </c>
      <c r="CM23" s="16">
        <f t="shared" si="56"/>
        <v>0.2</v>
      </c>
      <c r="CN23" s="15" t="str">
        <f t="shared" ref="CN23" si="57">IF(CM23&gt;50%,"Turbulance","")</f>
        <v/>
      </c>
      <c r="CO23" s="14"/>
    </row>
    <row r="24" spans="1:93" x14ac:dyDescent="0.55000000000000004">
      <c r="A24">
        <f>IF('Data Validation'!$K$2&lt;&gt;TRUE,"",'Data Validation'!A24)</f>
        <v>1772031600</v>
      </c>
      <c r="B24" s="4" t="str">
        <f>IF('Data Validation'!$K$2&lt;&gt;TRUE,"",'Data Validation'!C24)</f>
        <v>XAUUSD</v>
      </c>
      <c r="C24" s="4" t="str">
        <f>IF('Data Validation'!$K$2&lt;&gt;TRUE,"",'Data Validation'!E24)</f>
        <v>M5</v>
      </c>
      <c r="D24" s="4">
        <f>IF('Data Validation'!$K$2&lt;&gt;TRUE,"",'Data Validation'!G24)</f>
        <v>5198.6400000000003</v>
      </c>
      <c r="E24" s="4">
        <f>IF($C24&lt;&gt;"M5","",Price!F24)</f>
        <v>5201.38</v>
      </c>
      <c r="F24" s="4">
        <f>IF($C24&lt;&gt;"M5","",Price!G24)</f>
        <v>5190.66</v>
      </c>
      <c r="G24" s="4">
        <f>IF($C24&lt;&gt;"M5","",Price!H24)</f>
        <v>829</v>
      </c>
      <c r="H24" s="4">
        <f>IF($C24&lt;&gt;"M5","",SSA!E24)</f>
        <v>5191.6896500000003</v>
      </c>
      <c r="I24" s="6">
        <f>IF($C24&lt;&gt;"M5","",SSA!F24)</f>
        <v>5188.6713</v>
      </c>
      <c r="J24" s="5">
        <f>IF($C24&lt;&gt;"M5","",Dual_Tema!E24)</f>
        <v>5194.91</v>
      </c>
      <c r="K24" s="5">
        <f>IF($C24&lt;&gt;"M5","",Dual_Tema!F24)</f>
        <v>5185.26</v>
      </c>
      <c r="L24" s="6">
        <f>IF($C24&lt;&gt;"M5","",Trendlines!K24)</f>
        <v>0</v>
      </c>
      <c r="M24" s="6">
        <f>IF($C24&lt;&gt;"M5","",Trendlines!L24)</f>
        <v>0</v>
      </c>
      <c r="N24" s="6">
        <f>IF($C24&lt;&gt;"M5","",ZigZag!E24)</f>
        <v>0</v>
      </c>
      <c r="O24" s="6">
        <f>IF($C24&lt;&gt;"M5","",ZigZag!F24)</f>
        <v>0</v>
      </c>
      <c r="P24" s="6">
        <f>IF($C24&lt;&gt;"M5","",Pinbar!E24)</f>
        <v>0</v>
      </c>
      <c r="Q24">
        <f>IF(Q$1='Trendline Selection'!$ED$198,Trendlines!E24,IF(Q$1='Trendline Selection'!$EE$198,Trendlines!E24,""))</f>
        <v>0</v>
      </c>
      <c r="R24" t="str">
        <f>IF(R$1='Trendline Selection'!$ED$198,Trendlines!F24,IF(R$1='Trendline Selection'!$EE$198,Trendlines!F24,""))</f>
        <v/>
      </c>
      <c r="S24" t="str">
        <f>IF(S$1='Trendline Selection'!$ED$198,Trendlines!G24,IF(S$1='Trendline Selection'!$EE$198,Trendlines!G24,""))</f>
        <v/>
      </c>
      <c r="T24" t="str">
        <f>IF(T$1='Trendline Selection'!$ED$198,Trendlines!H24,IF(T$1='Trendline Selection'!$EE$198,Trendlines!H24,""))</f>
        <v/>
      </c>
      <c r="U24">
        <f>IF(U$1='Trendline Selection'!$ED$198,Trendlines!I24,IF(U$1='Trendline Selection'!$EE$198,Trendlines!I24,""))</f>
        <v>0</v>
      </c>
      <c r="V24" t="str">
        <f>IF(V$1='Trendline Selection'!$ED$198,Trendlines!J24,IF(V$1='Trendline Selection'!$EE$198,Trendlines!J24,""))</f>
        <v/>
      </c>
      <c r="W24" s="6"/>
      <c r="X24" s="6"/>
      <c r="Y24" s="6"/>
      <c r="Z24" s="6"/>
      <c r="AA24">
        <f t="shared" si="0"/>
        <v>10.720000000000255</v>
      </c>
      <c r="AB24">
        <f t="shared" si="31"/>
        <v>10.130000000000109</v>
      </c>
      <c r="AC24">
        <f t="shared" si="32"/>
        <v>0.59000000000014552</v>
      </c>
      <c r="AD24">
        <f t="shared" si="51"/>
        <v>10.720000000000255</v>
      </c>
      <c r="AE24" s="26">
        <f t="shared" si="48"/>
        <v>1.2454498730488602E-3</v>
      </c>
      <c r="AF24" s="26">
        <f t="shared" si="1"/>
        <v>1.041413545318776E-3</v>
      </c>
      <c r="AH24" s="30" t="str">
        <f t="shared" si="2"/>
        <v/>
      </c>
      <c r="AI24" s="21" t="str">
        <f t="shared" si="3"/>
        <v/>
      </c>
      <c r="AJ24" s="21" t="str">
        <f t="shared" si="52"/>
        <v/>
      </c>
      <c r="AK24" s="31" t="str">
        <f t="shared" si="53"/>
        <v/>
      </c>
      <c r="AL24" s="31" t="str">
        <f t="shared" si="5"/>
        <v/>
      </c>
      <c r="AM24" s="39" t="str">
        <f t="shared" si="6"/>
        <v/>
      </c>
      <c r="AN24" s="35" t="str">
        <f t="shared" si="7"/>
        <v/>
      </c>
      <c r="AO24" s="35" t="str">
        <f t="shared" si="49"/>
        <v/>
      </c>
      <c r="AP24" s="36" t="str">
        <f t="shared" si="50"/>
        <v/>
      </c>
      <c r="AQ24" s="36" t="str">
        <f t="shared" si="9"/>
        <v/>
      </c>
      <c r="AR24" s="40" t="str">
        <f t="shared" si="10"/>
        <v/>
      </c>
      <c r="AS24" s="37" t="str">
        <f t="shared" si="11"/>
        <v/>
      </c>
      <c r="AT24" s="37" t="str">
        <f t="shared" si="35"/>
        <v/>
      </c>
      <c r="AU24" s="38" t="str">
        <f t="shared" si="12"/>
        <v/>
      </c>
      <c r="AV24" s="38" t="str">
        <f t="shared" si="13"/>
        <v/>
      </c>
      <c r="AW24" s="30" t="str">
        <f t="shared" si="14"/>
        <v/>
      </c>
      <c r="AX24" s="21" t="str">
        <f t="shared" si="15"/>
        <v/>
      </c>
      <c r="AY24" s="21" t="str">
        <f t="shared" si="36"/>
        <v/>
      </c>
      <c r="AZ24" s="31" t="str">
        <f t="shared" si="16"/>
        <v/>
      </c>
      <c r="BA24" s="31" t="str">
        <f t="shared" si="17"/>
        <v/>
      </c>
      <c r="BB24" s="33" t="str">
        <f t="shared" si="18"/>
        <v/>
      </c>
      <c r="BC24" s="32" t="str">
        <f t="shared" si="19"/>
        <v/>
      </c>
      <c r="BD24" s="32" t="str">
        <f t="shared" si="37"/>
        <v/>
      </c>
      <c r="BE24" s="34" t="str">
        <f t="shared" si="38"/>
        <v/>
      </c>
      <c r="BF24" s="34" t="str">
        <f t="shared" si="20"/>
        <v/>
      </c>
      <c r="BG24" s="40" t="str">
        <f t="shared" si="21"/>
        <v/>
      </c>
      <c r="BH24" s="37" t="str">
        <f t="shared" si="22"/>
        <v/>
      </c>
      <c r="BI24" s="37" t="str">
        <f t="shared" si="39"/>
        <v/>
      </c>
      <c r="BJ24" s="38" t="str">
        <f t="shared" si="40"/>
        <v/>
      </c>
      <c r="BK24" s="38" t="str">
        <f t="shared" si="23"/>
        <v/>
      </c>
      <c r="BL24" s="41" t="str">
        <f t="shared" si="24"/>
        <v>------</v>
      </c>
      <c r="BM24" s="41" t="str">
        <f t="shared" si="25"/>
        <v>------</v>
      </c>
      <c r="BN24" s="41"/>
      <c r="BO24" s="41"/>
      <c r="BP24" s="41"/>
      <c r="BQ24" s="41"/>
      <c r="BR24" s="52"/>
      <c r="BS24" s="41"/>
      <c r="BT24" s="41"/>
      <c r="BU24" s="41"/>
      <c r="BV24" s="41"/>
      <c r="BW24" s="52"/>
      <c r="BX24" s="50">
        <f t="shared" si="26"/>
        <v>3.0183500000002823</v>
      </c>
      <c r="BY24" s="50">
        <f t="shared" si="41"/>
        <v>1</v>
      </c>
      <c r="BZ24" s="50">
        <f t="shared" si="42"/>
        <v>5</v>
      </c>
      <c r="CA24" s="50" t="str">
        <f t="shared" si="43"/>
        <v>-----</v>
      </c>
      <c r="CB24" s="50" t="str">
        <f t="shared" si="44"/>
        <v>-----</v>
      </c>
      <c r="CC24" s="52" t="str">
        <f t="shared" si="27"/>
        <v/>
      </c>
      <c r="CD24" s="41">
        <f t="shared" si="28"/>
        <v>0</v>
      </c>
      <c r="CE24" s="52" t="str" cm="1">
        <f t="array" ref="CE24">IF(CD24&lt;&gt;1,"-----",_xlfn.IFS(OR(AL24="Above",AL24="Below"),AL24,OR(AQ24="Above",AQ24="Below"),AQ24,OR(AV24="Above",AV24="Below"),AV24,OR(BA24="Above",BA24="Below"),BA24,OR(BF24="Above",BF24="Below"),BF24,OR(BK24="Above",BK24="Below"),BK24,TRUE,"-----"))</f>
        <v>-----</v>
      </c>
      <c r="CF24" s="52"/>
      <c r="CG24" s="52" t="str">
        <f t="shared" si="29"/>
        <v>UP</v>
      </c>
      <c r="CH24" s="42" t="str">
        <f t="shared" si="54"/>
        <v/>
      </c>
      <c r="CI24" s="43">
        <f t="shared" si="45"/>
        <v>1</v>
      </c>
      <c r="CJ24" s="42" t="str">
        <f t="shared" si="46"/>
        <v/>
      </c>
      <c r="CK24" s="42" t="str">
        <f t="shared" si="55"/>
        <v/>
      </c>
      <c r="CL24" s="42" t="str">
        <f t="shared" si="30"/>
        <v/>
      </c>
      <c r="CM24" s="16">
        <f t="shared" si="56"/>
        <v>0.2</v>
      </c>
      <c r="CN24" s="53">
        <f>AVERAGE(CM22:CM24)</f>
        <v>0.20000000000000004</v>
      </c>
      <c r="CO24" s="14" t="str">
        <f>IF(CN24&gt;20%,"Turbulance","")</f>
        <v/>
      </c>
    </row>
    <row r="25" spans="1:93" x14ac:dyDescent="0.55000000000000004">
      <c r="A25">
        <f>IF('Data Validation'!$K$2&lt;&gt;TRUE,"",'Data Validation'!A25)</f>
        <v>1772031900</v>
      </c>
      <c r="B25" s="4" t="str">
        <f>IF('Data Validation'!$K$2&lt;&gt;TRUE,"",'Data Validation'!C25)</f>
        <v>XAUUSD</v>
      </c>
      <c r="C25" s="4" t="str">
        <f>IF('Data Validation'!$K$2&lt;&gt;TRUE,"",'Data Validation'!E25)</f>
        <v>M5</v>
      </c>
      <c r="D25" s="4">
        <f>IF('Data Validation'!$K$2&lt;&gt;TRUE,"",'Data Validation'!G25)</f>
        <v>5195.8900000000003</v>
      </c>
      <c r="E25" s="4">
        <f>IF($C25&lt;&gt;"M5","",Price!F25)</f>
        <v>5202.6099999999997</v>
      </c>
      <c r="F25" s="4">
        <f>IF($C25&lt;&gt;"M5","",Price!G25)</f>
        <v>5195.49</v>
      </c>
      <c r="G25" s="4">
        <f>IF($C25&lt;&gt;"M5","",Price!H25)</f>
        <v>813</v>
      </c>
      <c r="H25" s="4">
        <f>IF($C25&lt;&gt;"M5","",SSA!E25)</f>
        <v>5192.6603500000001</v>
      </c>
      <c r="I25" s="6">
        <f>IF($C25&lt;&gt;"M5","",SSA!F25)</f>
        <v>5190.6658299999999</v>
      </c>
      <c r="J25" s="5">
        <f>IF($C25&lt;&gt;"M5","",Dual_Tema!E25)</f>
        <v>5199.99</v>
      </c>
      <c r="K25" s="5">
        <f>IF($C25&lt;&gt;"M5","",Dual_Tema!F25)</f>
        <v>5191.55</v>
      </c>
      <c r="L25" s="6">
        <f>IF($C25&lt;&gt;"M5","",Trendlines!K25)</f>
        <v>0</v>
      </c>
      <c r="M25" s="6">
        <f>IF($C25&lt;&gt;"M5","",Trendlines!L25)</f>
        <v>0</v>
      </c>
      <c r="N25" s="6">
        <f>IF($C25&lt;&gt;"M5","",ZigZag!E25)</f>
        <v>0</v>
      </c>
      <c r="O25" s="6">
        <f>IF($C25&lt;&gt;"M5","",ZigZag!F25)</f>
        <v>0</v>
      </c>
      <c r="P25" s="6">
        <f>IF($C25&lt;&gt;"M5","",Pinbar!E25)</f>
        <v>0</v>
      </c>
      <c r="Q25">
        <f>IF(Q$1='Trendline Selection'!$ED$198,Trendlines!E25,IF(Q$1='Trendline Selection'!$EE$198,Trendlines!E25,""))</f>
        <v>0</v>
      </c>
      <c r="R25" t="str">
        <f>IF(R$1='Trendline Selection'!$ED$198,Trendlines!F25,IF(R$1='Trendline Selection'!$EE$198,Trendlines!F25,""))</f>
        <v/>
      </c>
      <c r="S25" t="str">
        <f>IF(S$1='Trendline Selection'!$ED$198,Trendlines!G25,IF(S$1='Trendline Selection'!$EE$198,Trendlines!G25,""))</f>
        <v/>
      </c>
      <c r="T25" t="str">
        <f>IF(T$1='Trendline Selection'!$ED$198,Trendlines!H25,IF(T$1='Trendline Selection'!$EE$198,Trendlines!H25,""))</f>
        <v/>
      </c>
      <c r="U25">
        <f>IF(U$1='Trendline Selection'!$ED$198,Trendlines!I25,IF(U$1='Trendline Selection'!$EE$198,Trendlines!I25,""))</f>
        <v>0</v>
      </c>
      <c r="V25" t="str">
        <f>IF(V$1='Trendline Selection'!$ED$198,Trendlines!J25,IF(V$1='Trendline Selection'!$EE$198,Trendlines!J25,""))</f>
        <v/>
      </c>
      <c r="W25" s="6"/>
      <c r="X25" s="6"/>
      <c r="Y25" s="6"/>
      <c r="Z25" s="6"/>
      <c r="AA25">
        <f t="shared" si="0"/>
        <v>7.1199999999998909</v>
      </c>
      <c r="AB25">
        <f t="shared" si="31"/>
        <v>3.9699999999993452</v>
      </c>
      <c r="AC25">
        <f t="shared" si="32"/>
        <v>3.1500000000005457</v>
      </c>
      <c r="AD25">
        <f t="shared" si="51"/>
        <v>7.1199999999998909</v>
      </c>
      <c r="AE25" s="26">
        <f t="shared" si="48"/>
        <v>5.0384712278290751E-4</v>
      </c>
      <c r="AF25" s="26">
        <f t="shared" si="1"/>
        <v>7.5892556173004207E-4</v>
      </c>
      <c r="AH25" s="30" t="str">
        <f t="shared" si="2"/>
        <v/>
      </c>
      <c r="AI25" s="21" t="str">
        <f t="shared" si="3"/>
        <v/>
      </c>
      <c r="AJ25" s="21" t="str">
        <f t="shared" si="52"/>
        <v/>
      </c>
      <c r="AK25" s="31" t="str">
        <f t="shared" si="53"/>
        <v/>
      </c>
      <c r="AL25" s="31" t="str">
        <f t="shared" si="5"/>
        <v/>
      </c>
      <c r="AM25" s="39" t="str">
        <f t="shared" si="6"/>
        <v/>
      </c>
      <c r="AN25" s="35" t="str">
        <f t="shared" si="7"/>
        <v/>
      </c>
      <c r="AO25" s="35" t="str">
        <f t="shared" si="49"/>
        <v/>
      </c>
      <c r="AP25" s="36" t="str">
        <f t="shared" si="50"/>
        <v/>
      </c>
      <c r="AQ25" s="36" t="str">
        <f t="shared" si="9"/>
        <v/>
      </c>
      <c r="AR25" s="40" t="str">
        <f t="shared" si="10"/>
        <v/>
      </c>
      <c r="AS25" s="37" t="str">
        <f t="shared" si="11"/>
        <v/>
      </c>
      <c r="AT25" s="37" t="str">
        <f t="shared" si="35"/>
        <v/>
      </c>
      <c r="AU25" s="38" t="str">
        <f t="shared" si="12"/>
        <v/>
      </c>
      <c r="AV25" s="38" t="str">
        <f t="shared" si="13"/>
        <v/>
      </c>
      <c r="AW25" s="30" t="str">
        <f t="shared" si="14"/>
        <v/>
      </c>
      <c r="AX25" s="21" t="str">
        <f t="shared" si="15"/>
        <v/>
      </c>
      <c r="AY25" s="21" t="str">
        <f t="shared" si="36"/>
        <v/>
      </c>
      <c r="AZ25" s="31" t="str">
        <f t="shared" si="16"/>
        <v/>
      </c>
      <c r="BA25" s="31" t="str">
        <f t="shared" si="17"/>
        <v/>
      </c>
      <c r="BB25" s="33" t="str">
        <f t="shared" si="18"/>
        <v/>
      </c>
      <c r="BC25" s="32" t="str">
        <f t="shared" si="19"/>
        <v/>
      </c>
      <c r="BD25" s="32" t="str">
        <f t="shared" si="37"/>
        <v/>
      </c>
      <c r="BE25" s="34" t="str">
        <f t="shared" si="38"/>
        <v/>
      </c>
      <c r="BF25" s="34" t="str">
        <f t="shared" si="20"/>
        <v/>
      </c>
      <c r="BG25" s="40" t="str">
        <f t="shared" si="21"/>
        <v/>
      </c>
      <c r="BH25" s="37" t="str">
        <f t="shared" si="22"/>
        <v/>
      </c>
      <c r="BI25" s="37" t="str">
        <f t="shared" si="39"/>
        <v/>
      </c>
      <c r="BJ25" s="38" t="str">
        <f t="shared" si="40"/>
        <v/>
      </c>
      <c r="BK25" s="38" t="str">
        <f t="shared" si="23"/>
        <v/>
      </c>
      <c r="BL25" s="41" t="str">
        <f t="shared" si="24"/>
        <v>------</v>
      </c>
      <c r="BM25" s="41" t="str">
        <f t="shared" si="25"/>
        <v>------</v>
      </c>
      <c r="BN25" s="41"/>
      <c r="BO25" s="41"/>
      <c r="BP25" s="41"/>
      <c r="BQ25" s="41"/>
      <c r="BR25" s="52"/>
      <c r="BS25" s="41"/>
      <c r="BT25" s="41"/>
      <c r="BU25" s="41"/>
      <c r="BV25" s="41"/>
      <c r="BW25" s="52"/>
      <c r="BX25" s="50">
        <f t="shared" si="26"/>
        <v>1.9945200000001932</v>
      </c>
      <c r="BY25" s="50">
        <f t="shared" si="41"/>
        <v>1</v>
      </c>
      <c r="BZ25" s="50">
        <f t="shared" si="42"/>
        <v>6</v>
      </c>
      <c r="CA25" s="50" t="str">
        <f t="shared" si="43"/>
        <v>-----</v>
      </c>
      <c r="CB25" s="50" t="str">
        <f t="shared" si="44"/>
        <v>-----</v>
      </c>
      <c r="CC25" s="52" t="str">
        <f t="shared" si="27"/>
        <v/>
      </c>
      <c r="CD25" s="41">
        <f t="shared" si="28"/>
        <v>0</v>
      </c>
      <c r="CE25" s="52" t="str" cm="1">
        <f t="array" ref="CE25">IF(CD25&lt;&gt;1,"-----",_xlfn.IFS(OR(AL25="Above",AL25="Below"),AL25,OR(AQ25="Above",AQ25="Below"),AQ25,OR(AV25="Above",AV25="Below"),AV25,OR(BA25="Above",BA25="Below"),BA25,OR(BF25="Above",BF25="Below"),BF25,OR(BK25="Above",BK25="Below"),BK25,TRUE,"-----"))</f>
        <v>-----</v>
      </c>
      <c r="CF25" s="52"/>
      <c r="CG25" s="52" t="str">
        <f t="shared" si="29"/>
        <v>UP</v>
      </c>
      <c r="CH25" s="42" t="str">
        <f t="shared" si="54"/>
        <v/>
      </c>
      <c r="CI25" s="43">
        <f t="shared" si="45"/>
        <v>1</v>
      </c>
      <c r="CJ25" s="42" t="str">
        <f t="shared" si="46"/>
        <v/>
      </c>
      <c r="CK25" s="42" t="str">
        <f t="shared" si="55"/>
        <v/>
      </c>
      <c r="CL25" s="42" t="str">
        <f t="shared" si="30"/>
        <v/>
      </c>
      <c r="CM25" s="16">
        <f t="shared" si="56"/>
        <v>0.2</v>
      </c>
      <c r="CN25" s="53">
        <f t="shared" ref="CN25:CN88" si="58">AVERAGE(CM23:CM25)</f>
        <v>0.20000000000000004</v>
      </c>
      <c r="CO25" s="14" t="str">
        <f t="shared" ref="CO25:CO88" si="59">IF(CN25&gt;20%,"Turbulance","")</f>
        <v/>
      </c>
    </row>
    <row r="26" spans="1:93" x14ac:dyDescent="0.55000000000000004">
      <c r="A26">
        <f>IF('Data Validation'!$K$2&lt;&gt;TRUE,"",'Data Validation'!A26)</f>
        <v>1772032200</v>
      </c>
      <c r="B26" s="4" t="str">
        <f>IF('Data Validation'!$K$2&lt;&gt;TRUE,"",'Data Validation'!C26)</f>
        <v>XAUUSD</v>
      </c>
      <c r="C26" s="4" t="str">
        <f>IF('Data Validation'!$K$2&lt;&gt;TRUE,"",'Data Validation'!E26)</f>
        <v>M5</v>
      </c>
      <c r="D26" s="4">
        <f>IF('Data Validation'!$K$2&lt;&gt;TRUE,"",'Data Validation'!G26)</f>
        <v>5193.17</v>
      </c>
      <c r="E26" s="4">
        <f>IF($C26&lt;&gt;"M5","",Price!F26)</f>
        <v>5196.22</v>
      </c>
      <c r="F26" s="4">
        <f>IF($C26&lt;&gt;"M5","",Price!G26)</f>
        <v>5190.3999999999996</v>
      </c>
      <c r="G26" s="4">
        <f>IF($C26&lt;&gt;"M5","",Price!H26)</f>
        <v>835</v>
      </c>
      <c r="H26" s="4">
        <f>IF($C26&lt;&gt;"M5","",SSA!E26)</f>
        <v>5192.16572</v>
      </c>
      <c r="I26" s="6">
        <f>IF($C26&lt;&gt;"M5","",SSA!F26)</f>
        <v>5191.4157699999996</v>
      </c>
      <c r="J26" s="5">
        <f>IF($C26&lt;&gt;"M5","",Dual_Tema!E26)</f>
        <v>5199.88</v>
      </c>
      <c r="K26" s="5">
        <f>IF($C26&lt;&gt;"M5","",Dual_Tema!F26)</f>
        <v>5192.84</v>
      </c>
      <c r="L26" s="6">
        <f>IF($C26&lt;&gt;"M5","",Trendlines!K26)</f>
        <v>0</v>
      </c>
      <c r="M26" s="6">
        <f>IF($C26&lt;&gt;"M5","",Trendlines!L26)</f>
        <v>0</v>
      </c>
      <c r="N26" s="6">
        <f>IF($C26&lt;&gt;"M5","",ZigZag!E26)</f>
        <v>0</v>
      </c>
      <c r="O26" s="6">
        <f>IF($C26&lt;&gt;"M5","",ZigZag!F26)</f>
        <v>0</v>
      </c>
      <c r="P26" s="6">
        <f>IF($C26&lt;&gt;"M5","",Pinbar!E26)</f>
        <v>0</v>
      </c>
      <c r="Q26">
        <f>IF(Q$1='Trendline Selection'!$ED$198,Trendlines!E26,IF(Q$1='Trendline Selection'!$EE$198,Trendlines!E26,""))</f>
        <v>0</v>
      </c>
      <c r="R26" t="str">
        <f>IF(R$1='Trendline Selection'!$ED$198,Trendlines!F26,IF(R$1='Trendline Selection'!$EE$198,Trendlines!F26,""))</f>
        <v/>
      </c>
      <c r="S26" t="str">
        <f>IF(S$1='Trendline Selection'!$ED$198,Trendlines!G26,IF(S$1='Trendline Selection'!$EE$198,Trendlines!G26,""))</f>
        <v/>
      </c>
      <c r="T26" t="str">
        <f>IF(T$1='Trendline Selection'!$ED$198,Trendlines!H26,IF(T$1='Trendline Selection'!$EE$198,Trendlines!H26,""))</f>
        <v/>
      </c>
      <c r="U26">
        <f>IF(U$1='Trendline Selection'!$ED$198,Trendlines!I26,IF(U$1='Trendline Selection'!$EE$198,Trendlines!I26,""))</f>
        <v>0</v>
      </c>
      <c r="V26" t="str">
        <f>IF(V$1='Trendline Selection'!$ED$198,Trendlines!J26,IF(V$1='Trendline Selection'!$EE$198,Trendlines!J26,""))</f>
        <v/>
      </c>
      <c r="W26" s="6"/>
      <c r="X26" s="6"/>
      <c r="Y26" s="6"/>
      <c r="Z26" s="6"/>
      <c r="AA26">
        <f t="shared" si="0"/>
        <v>5.8200000000006185</v>
      </c>
      <c r="AB26">
        <f t="shared" si="31"/>
        <v>0.32999999999992724</v>
      </c>
      <c r="AC26">
        <f t="shared" si="32"/>
        <v>5.4900000000006912</v>
      </c>
      <c r="AD26">
        <f t="shared" si="51"/>
        <v>5.8200000000006185</v>
      </c>
      <c r="AE26" s="26">
        <f t="shared" si="48"/>
        <v>-7.0386239682451409E-4</v>
      </c>
      <c r="AF26" s="26">
        <f t="shared" si="1"/>
        <v>-4.6987775475472172E-4</v>
      </c>
      <c r="AH26" s="30" t="str">
        <f t="shared" si="2"/>
        <v/>
      </c>
      <c r="AI26" s="21" t="str">
        <f t="shared" si="3"/>
        <v/>
      </c>
      <c r="AJ26" s="21" t="str">
        <f t="shared" si="52"/>
        <v/>
      </c>
      <c r="AK26" s="31" t="str">
        <f t="shared" si="53"/>
        <v/>
      </c>
      <c r="AL26" s="31" t="str">
        <f t="shared" si="5"/>
        <v/>
      </c>
      <c r="AM26" s="39" t="str">
        <f t="shared" si="6"/>
        <v/>
      </c>
      <c r="AN26" s="35" t="str">
        <f t="shared" si="7"/>
        <v/>
      </c>
      <c r="AO26" s="35" t="str">
        <f t="shared" si="49"/>
        <v/>
      </c>
      <c r="AP26" s="36" t="str">
        <f t="shared" si="50"/>
        <v/>
      </c>
      <c r="AQ26" s="36" t="str">
        <f t="shared" si="9"/>
        <v/>
      </c>
      <c r="AR26" s="40" t="str">
        <f t="shared" si="10"/>
        <v/>
      </c>
      <c r="AS26" s="37" t="str">
        <f t="shared" si="11"/>
        <v/>
      </c>
      <c r="AT26" s="37" t="str">
        <f t="shared" si="35"/>
        <v/>
      </c>
      <c r="AU26" s="38" t="str">
        <f t="shared" si="12"/>
        <v/>
      </c>
      <c r="AV26" s="38" t="str">
        <f t="shared" si="13"/>
        <v/>
      </c>
      <c r="AW26" s="30" t="str">
        <f t="shared" si="14"/>
        <v/>
      </c>
      <c r="AX26" s="21" t="str">
        <f t="shared" si="15"/>
        <v/>
      </c>
      <c r="AY26" s="21" t="str">
        <f t="shared" si="36"/>
        <v/>
      </c>
      <c r="AZ26" s="31" t="str">
        <f t="shared" si="16"/>
        <v/>
      </c>
      <c r="BA26" s="31" t="str">
        <f t="shared" si="17"/>
        <v/>
      </c>
      <c r="BB26" s="33" t="str">
        <f t="shared" si="18"/>
        <v/>
      </c>
      <c r="BC26" s="32" t="str">
        <f t="shared" si="19"/>
        <v/>
      </c>
      <c r="BD26" s="32" t="str">
        <f t="shared" si="37"/>
        <v/>
      </c>
      <c r="BE26" s="34" t="str">
        <f t="shared" si="38"/>
        <v/>
      </c>
      <c r="BF26" s="34" t="str">
        <f t="shared" si="20"/>
        <v/>
      </c>
      <c r="BG26" s="40" t="str">
        <f t="shared" si="21"/>
        <v/>
      </c>
      <c r="BH26" s="37" t="str">
        <f t="shared" si="22"/>
        <v/>
      </c>
      <c r="BI26" s="37" t="str">
        <f t="shared" si="39"/>
        <v/>
      </c>
      <c r="BJ26" s="38" t="str">
        <f t="shared" si="40"/>
        <v/>
      </c>
      <c r="BK26" s="38" t="str">
        <f t="shared" si="23"/>
        <v/>
      </c>
      <c r="BL26" s="41" t="str">
        <f t="shared" si="24"/>
        <v>------</v>
      </c>
      <c r="BM26" s="41" t="str">
        <f t="shared" si="25"/>
        <v>------</v>
      </c>
      <c r="BN26" s="41"/>
      <c r="BO26" s="41"/>
      <c r="BP26" s="41"/>
      <c r="BQ26" s="41"/>
      <c r="BR26" s="52"/>
      <c r="BS26" s="41"/>
      <c r="BT26" s="41"/>
      <c r="BU26" s="41"/>
      <c r="BV26" s="41"/>
      <c r="BW26" s="52"/>
      <c r="BX26" s="50">
        <f t="shared" si="26"/>
        <v>0.74995000000035361</v>
      </c>
      <c r="BY26" s="50">
        <f t="shared" si="41"/>
        <v>1</v>
      </c>
      <c r="BZ26" s="50">
        <f t="shared" si="42"/>
        <v>7</v>
      </c>
      <c r="CA26" s="50" t="str">
        <f t="shared" si="43"/>
        <v>-----</v>
      </c>
      <c r="CB26" s="50" t="str">
        <f t="shared" si="44"/>
        <v>-----</v>
      </c>
      <c r="CC26" s="52" t="str">
        <f t="shared" si="27"/>
        <v/>
      </c>
      <c r="CD26" s="41">
        <f t="shared" si="28"/>
        <v>0</v>
      </c>
      <c r="CE26" s="52" t="str" cm="1">
        <f t="array" ref="CE26">IF(CD26&lt;&gt;1,"-----",_xlfn.IFS(OR(AL26="Above",AL26="Below"),AL26,OR(AQ26="Above",AQ26="Below"),AQ26,OR(AV26="Above",AV26="Below"),AV26,OR(BA26="Above",BA26="Below"),BA26,OR(BF26="Above",BF26="Below"),BF26,OR(BK26="Above",BK26="Below"),BK26,TRUE,"-----"))</f>
        <v>-----</v>
      </c>
      <c r="CF26" s="52"/>
      <c r="CG26" s="52" t="str">
        <f t="shared" si="29"/>
        <v>UP</v>
      </c>
      <c r="CH26" s="42" t="str">
        <f t="shared" si="54"/>
        <v/>
      </c>
      <c r="CI26" s="43" t="str">
        <f t="shared" si="45"/>
        <v/>
      </c>
      <c r="CJ26" s="42" t="str">
        <f t="shared" si="46"/>
        <v/>
      </c>
      <c r="CK26" s="42" t="str">
        <f t="shared" si="55"/>
        <v/>
      </c>
      <c r="CL26" s="42" t="str">
        <f t="shared" si="30"/>
        <v/>
      </c>
      <c r="CM26" s="16">
        <f t="shared" si="56"/>
        <v>0</v>
      </c>
      <c r="CN26" s="53">
        <f t="shared" si="58"/>
        <v>0.13333333333333333</v>
      </c>
      <c r="CO26" s="14" t="str">
        <f t="shared" si="59"/>
        <v/>
      </c>
    </row>
    <row r="27" spans="1:93" x14ac:dyDescent="0.55000000000000004">
      <c r="A27">
        <f>IF('Data Validation'!$K$2&lt;&gt;TRUE,"",'Data Validation'!A27)</f>
        <v>1772032500</v>
      </c>
      <c r="B27" s="4" t="str">
        <f>IF('Data Validation'!$K$2&lt;&gt;TRUE,"",'Data Validation'!C27)</f>
        <v>XAUUSD</v>
      </c>
      <c r="C27" s="4" t="str">
        <f>IF('Data Validation'!$K$2&lt;&gt;TRUE,"",'Data Validation'!E27)</f>
        <v>M5</v>
      </c>
      <c r="D27" s="4">
        <f>IF('Data Validation'!$K$2&lt;&gt;TRUE,"",'Data Validation'!G27)</f>
        <v>5188.97</v>
      </c>
      <c r="E27" s="4">
        <f>IF($C27&lt;&gt;"M5","",Price!F27)</f>
        <v>5195.68</v>
      </c>
      <c r="F27" s="4">
        <f>IF($C27&lt;&gt;"M5","",Price!G27)</f>
        <v>5188.3999999999996</v>
      </c>
      <c r="G27" s="4">
        <f>IF($C27&lt;&gt;"M5","",Price!H27)</f>
        <v>744</v>
      </c>
      <c r="H27" s="4">
        <f>IF($C27&lt;&gt;"M5","",SSA!E27)</f>
        <v>5190.6504800000002</v>
      </c>
      <c r="I27" s="6">
        <f>IF($C27&lt;&gt;"M5","",SSA!F27)</f>
        <v>5191.0331299999998</v>
      </c>
      <c r="J27" s="5">
        <f>IF($C27&lt;&gt;"M5","",Dual_Tema!E27)</f>
        <v>5199.2700000000004</v>
      </c>
      <c r="K27" s="5">
        <f>IF($C27&lt;&gt;"M5","",Dual_Tema!F27)</f>
        <v>5192.3999999999996</v>
      </c>
      <c r="L27" s="6">
        <f>IF($C27&lt;&gt;"M5","",Trendlines!K27)</f>
        <v>0</v>
      </c>
      <c r="M27" s="6">
        <f>IF($C27&lt;&gt;"M5","",Trendlines!L27)</f>
        <v>0</v>
      </c>
      <c r="N27" s="6">
        <f>IF($C27&lt;&gt;"M5","",ZigZag!E27)</f>
        <v>0</v>
      </c>
      <c r="O27" s="6">
        <f>IF($C27&lt;&gt;"M5","",ZigZag!F27)</f>
        <v>0</v>
      </c>
      <c r="P27" s="6">
        <f>IF($C27&lt;&gt;"M5","",Pinbar!E27)</f>
        <v>0</v>
      </c>
      <c r="Q27">
        <f>IF(Q$1='Trendline Selection'!$ED$198,Trendlines!E27,IF(Q$1='Trendline Selection'!$EE$198,Trendlines!E27,""))</f>
        <v>0</v>
      </c>
      <c r="R27" t="str">
        <f>IF(R$1='Trendline Selection'!$ED$198,Trendlines!F27,IF(R$1='Trendline Selection'!$EE$198,Trendlines!F27,""))</f>
        <v/>
      </c>
      <c r="S27" t="str">
        <f>IF(S$1='Trendline Selection'!$ED$198,Trendlines!G27,IF(S$1='Trendline Selection'!$EE$198,Trendlines!G27,""))</f>
        <v/>
      </c>
      <c r="T27" t="str">
        <f>IF(T$1='Trendline Selection'!$ED$198,Trendlines!H27,IF(T$1='Trendline Selection'!$EE$198,Trendlines!H27,""))</f>
        <v/>
      </c>
      <c r="U27">
        <f>IF(U$1='Trendline Selection'!$ED$198,Trendlines!I27,IF(U$1='Trendline Selection'!$EE$198,Trendlines!I27,""))</f>
        <v>0</v>
      </c>
      <c r="V27" t="str">
        <f>IF(V$1='Trendline Selection'!$ED$198,Trendlines!J27,IF(V$1='Trendline Selection'!$EE$198,Trendlines!J27,""))</f>
        <v/>
      </c>
      <c r="W27" s="6"/>
      <c r="X27" s="6"/>
      <c r="Y27" s="6"/>
      <c r="Z27" s="6"/>
      <c r="AA27">
        <f t="shared" si="0"/>
        <v>7.2800000000006548</v>
      </c>
      <c r="AB27">
        <f t="shared" si="31"/>
        <v>2.5100000000002183</v>
      </c>
      <c r="AC27">
        <f t="shared" si="32"/>
        <v>4.7700000000004366</v>
      </c>
      <c r="AD27">
        <f t="shared" si="51"/>
        <v>7.2800000000006548</v>
      </c>
      <c r="AE27" s="26">
        <f t="shared" si="48"/>
        <v>-6.904815483712416E-4</v>
      </c>
      <c r="AF27" s="26">
        <f t="shared" si="1"/>
        <v>-7.7035667514059017E-4</v>
      </c>
      <c r="AH27" s="30" t="str">
        <f t="shared" si="2"/>
        <v/>
      </c>
      <c r="AI27" s="21" t="str">
        <f t="shared" si="3"/>
        <v/>
      </c>
      <c r="AJ27" s="21" t="str">
        <f t="shared" si="52"/>
        <v/>
      </c>
      <c r="AK27" s="31" t="str">
        <f t="shared" si="53"/>
        <v/>
      </c>
      <c r="AL27" s="31" t="str">
        <f t="shared" si="5"/>
        <v/>
      </c>
      <c r="AM27" s="39" t="str">
        <f t="shared" si="6"/>
        <v/>
      </c>
      <c r="AN27" s="35" t="str">
        <f t="shared" si="7"/>
        <v/>
      </c>
      <c r="AO27" s="35" t="str">
        <f t="shared" si="49"/>
        <v/>
      </c>
      <c r="AP27" s="36" t="str">
        <f t="shared" si="50"/>
        <v/>
      </c>
      <c r="AQ27" s="36" t="str">
        <f t="shared" si="9"/>
        <v/>
      </c>
      <c r="AR27" s="40" t="str">
        <f t="shared" si="10"/>
        <v/>
      </c>
      <c r="AS27" s="37" t="str">
        <f t="shared" si="11"/>
        <v/>
      </c>
      <c r="AT27" s="37" t="str">
        <f t="shared" si="35"/>
        <v/>
      </c>
      <c r="AU27" s="38" t="str">
        <f t="shared" si="12"/>
        <v/>
      </c>
      <c r="AV27" s="38" t="str">
        <f t="shared" si="13"/>
        <v/>
      </c>
      <c r="AW27" s="30" t="str">
        <f t="shared" si="14"/>
        <v/>
      </c>
      <c r="AX27" s="21" t="str">
        <f t="shared" si="15"/>
        <v/>
      </c>
      <c r="AY27" s="21" t="str">
        <f t="shared" si="36"/>
        <v/>
      </c>
      <c r="AZ27" s="31" t="str">
        <f t="shared" si="16"/>
        <v/>
      </c>
      <c r="BA27" s="31" t="str">
        <f t="shared" si="17"/>
        <v/>
      </c>
      <c r="BB27" s="33" t="str">
        <f t="shared" si="18"/>
        <v/>
      </c>
      <c r="BC27" s="32" t="str">
        <f t="shared" si="19"/>
        <v/>
      </c>
      <c r="BD27" s="32" t="str">
        <f t="shared" si="37"/>
        <v/>
      </c>
      <c r="BE27" s="34" t="str">
        <f t="shared" si="38"/>
        <v/>
      </c>
      <c r="BF27" s="34" t="str">
        <f t="shared" si="20"/>
        <v/>
      </c>
      <c r="BG27" s="40" t="str">
        <f t="shared" si="21"/>
        <v/>
      </c>
      <c r="BH27" s="37" t="str">
        <f t="shared" si="22"/>
        <v/>
      </c>
      <c r="BI27" s="37" t="str">
        <f t="shared" si="39"/>
        <v/>
      </c>
      <c r="BJ27" s="38" t="str">
        <f t="shared" si="40"/>
        <v/>
      </c>
      <c r="BK27" s="38" t="str">
        <f t="shared" si="23"/>
        <v/>
      </c>
      <c r="BL27" s="41" t="str">
        <f t="shared" si="24"/>
        <v>------</v>
      </c>
      <c r="BM27" s="41" t="str">
        <f t="shared" si="25"/>
        <v>------</v>
      </c>
      <c r="BN27" s="41"/>
      <c r="BO27" s="41"/>
      <c r="BP27" s="41"/>
      <c r="BQ27" s="41"/>
      <c r="BR27" s="52"/>
      <c r="BS27" s="41"/>
      <c r="BT27" s="41"/>
      <c r="BU27" s="41"/>
      <c r="BV27" s="41"/>
      <c r="BW27" s="52"/>
      <c r="BX27" s="50">
        <f t="shared" si="26"/>
        <v>-0.38264999999955762</v>
      </c>
      <c r="BY27" s="50">
        <f t="shared" si="41"/>
        <v>-1</v>
      </c>
      <c r="BZ27" s="50">
        <f t="shared" si="42"/>
        <v>-1</v>
      </c>
      <c r="CA27" s="50" t="str">
        <f t="shared" si="43"/>
        <v>-----</v>
      </c>
      <c r="CB27" s="50" t="str">
        <f t="shared" si="44"/>
        <v>crossunder</v>
      </c>
      <c r="CC27" s="52" t="str">
        <f t="shared" si="27"/>
        <v/>
      </c>
      <c r="CD27" s="41">
        <f t="shared" si="28"/>
        <v>0</v>
      </c>
      <c r="CE27" s="52" t="str" cm="1">
        <f t="array" ref="CE27">IF(CD27&lt;&gt;1,"-----",_xlfn.IFS(OR(AL27="Above",AL27="Below"),AL27,OR(AQ27="Above",AQ27="Below"),AQ27,OR(AV27="Above",AV27="Below"),AV27,OR(BA27="Above",BA27="Below"),BA27,OR(BF27="Above",BF27="Below"),BF27,OR(BK27="Above",BK27="Below"),BK27,TRUE,"-----"))</f>
        <v>-----</v>
      </c>
      <c r="CF27" s="52"/>
      <c r="CG27" s="52" t="str">
        <f t="shared" si="29"/>
        <v>DOWN</v>
      </c>
      <c r="CH27" s="42" t="str">
        <f t="shared" si="54"/>
        <v/>
      </c>
      <c r="CI27" s="43" t="str">
        <f t="shared" si="45"/>
        <v/>
      </c>
      <c r="CJ27" s="42">
        <f t="shared" si="46"/>
        <v>1</v>
      </c>
      <c r="CK27" s="42" t="str">
        <f t="shared" si="55"/>
        <v/>
      </c>
      <c r="CL27" s="42" t="str">
        <f t="shared" si="30"/>
        <v/>
      </c>
      <c r="CM27" s="16">
        <f t="shared" si="56"/>
        <v>0.2</v>
      </c>
      <c r="CN27" s="53">
        <f t="shared" si="58"/>
        <v>0.13333333333333333</v>
      </c>
      <c r="CO27" s="14" t="str">
        <f t="shared" si="59"/>
        <v/>
      </c>
    </row>
    <row r="28" spans="1:93" x14ac:dyDescent="0.55000000000000004">
      <c r="A28">
        <f>IF('Data Validation'!$K$2&lt;&gt;TRUE,"",'Data Validation'!A28)</f>
        <v>1772032800</v>
      </c>
      <c r="B28" s="4" t="str">
        <f>IF('Data Validation'!$K$2&lt;&gt;TRUE,"",'Data Validation'!C28)</f>
        <v>XAUUSD</v>
      </c>
      <c r="C28" s="4" t="str">
        <f>IF('Data Validation'!$K$2&lt;&gt;TRUE,"",'Data Validation'!E28)</f>
        <v>M5</v>
      </c>
      <c r="D28" s="4">
        <f>IF('Data Validation'!$K$2&lt;&gt;TRUE,"",'Data Validation'!G28)</f>
        <v>5185.46</v>
      </c>
      <c r="E28" s="4">
        <f>IF($C28&lt;&gt;"M5","",Price!F28)</f>
        <v>5191.3900000000003</v>
      </c>
      <c r="F28" s="4">
        <f>IF($C28&lt;&gt;"M5","",Price!G28)</f>
        <v>5183.87</v>
      </c>
      <c r="G28" s="4">
        <f>IF($C28&lt;&gt;"M5","",Price!H28)</f>
        <v>775</v>
      </c>
      <c r="H28" s="4">
        <f>IF($C28&lt;&gt;"M5","",SSA!E28)</f>
        <v>5188.7870400000002</v>
      </c>
      <c r="I28" s="6">
        <f>IF($C28&lt;&gt;"M5","",SSA!F28)</f>
        <v>5189.9100799999997</v>
      </c>
      <c r="J28" s="5">
        <f>IF($C28&lt;&gt;"M5","",Dual_Tema!E28)</f>
        <v>5196.5600000000004</v>
      </c>
      <c r="K28" s="5">
        <f>IF($C28&lt;&gt;"M5","",Dual_Tema!F28)</f>
        <v>5189.6499999999996</v>
      </c>
      <c r="L28" s="6">
        <f>IF($C28&lt;&gt;"M5","",Trendlines!K28)</f>
        <v>0</v>
      </c>
      <c r="M28" s="6">
        <f>IF($C28&lt;&gt;"M5","",Trendlines!L28)</f>
        <v>0</v>
      </c>
      <c r="N28" s="6">
        <f>IF($C28&lt;&gt;"M5","",ZigZag!E28)</f>
        <v>0</v>
      </c>
      <c r="O28" s="6">
        <f>IF($C28&lt;&gt;"M5","",ZigZag!F28)</f>
        <v>0</v>
      </c>
      <c r="P28" s="6">
        <f>IF($C28&lt;&gt;"M5","",Pinbar!E28)</f>
        <v>0</v>
      </c>
      <c r="Q28">
        <f>IF(Q$1='Trendline Selection'!$ED$198,Trendlines!E28,IF(Q$1='Trendline Selection'!$EE$198,Trendlines!E28,""))</f>
        <v>0</v>
      </c>
      <c r="R28" t="str">
        <f>IF(R$1='Trendline Selection'!$ED$198,Trendlines!F28,IF(R$1='Trendline Selection'!$EE$198,Trendlines!F28,""))</f>
        <v/>
      </c>
      <c r="S28" t="str">
        <f>IF(S$1='Trendline Selection'!$ED$198,Trendlines!G28,IF(S$1='Trendline Selection'!$EE$198,Trendlines!G28,""))</f>
        <v/>
      </c>
      <c r="T28" t="str">
        <f>IF(T$1='Trendline Selection'!$ED$198,Trendlines!H28,IF(T$1='Trendline Selection'!$EE$198,Trendlines!H28,""))</f>
        <v/>
      </c>
      <c r="U28">
        <f>IF(U$1='Trendline Selection'!$ED$198,Trendlines!I28,IF(U$1='Trendline Selection'!$EE$198,Trendlines!I28,""))</f>
        <v>0</v>
      </c>
      <c r="V28" t="str">
        <f>IF(V$1='Trendline Selection'!$ED$198,Trendlines!J28,IF(V$1='Trendline Selection'!$EE$198,Trendlines!J28,""))</f>
        <v/>
      </c>
      <c r="W28" s="6"/>
      <c r="X28" s="6"/>
      <c r="Y28" s="6"/>
      <c r="Z28" s="6"/>
      <c r="AA28">
        <f t="shared" si="0"/>
        <v>7.5200000000004366</v>
      </c>
      <c r="AB28">
        <f t="shared" si="31"/>
        <v>2.4200000000000728</v>
      </c>
      <c r="AC28">
        <f t="shared" si="32"/>
        <v>5.1000000000003638</v>
      </c>
      <c r="AD28">
        <f t="shared" si="51"/>
        <v>7.5200000000004366</v>
      </c>
      <c r="AE28" s="26">
        <f t="shared" si="48"/>
        <v>-9.9488892652063537E-4</v>
      </c>
      <c r="AF28" s="26">
        <f t="shared" si="1"/>
        <v>-1.1137552628789505E-3</v>
      </c>
      <c r="AH28" s="30" t="str">
        <f t="shared" si="2"/>
        <v/>
      </c>
      <c r="AI28" s="21" t="str">
        <f t="shared" si="3"/>
        <v/>
      </c>
      <c r="AJ28" s="21" t="str">
        <f t="shared" si="52"/>
        <v/>
      </c>
      <c r="AK28" s="31" t="str">
        <f t="shared" si="53"/>
        <v/>
      </c>
      <c r="AL28" s="31" t="str">
        <f t="shared" si="5"/>
        <v/>
      </c>
      <c r="AM28" s="39" t="str">
        <f t="shared" si="6"/>
        <v/>
      </c>
      <c r="AN28" s="35" t="str">
        <f t="shared" si="7"/>
        <v/>
      </c>
      <c r="AO28" s="35" t="str">
        <f t="shared" si="49"/>
        <v/>
      </c>
      <c r="AP28" s="36" t="str">
        <f t="shared" si="50"/>
        <v/>
      </c>
      <c r="AQ28" s="36" t="str">
        <f t="shared" si="9"/>
        <v/>
      </c>
      <c r="AR28" s="40" t="str">
        <f t="shared" si="10"/>
        <v/>
      </c>
      <c r="AS28" s="37" t="str">
        <f t="shared" si="11"/>
        <v/>
      </c>
      <c r="AT28" s="37" t="str">
        <f t="shared" si="35"/>
        <v/>
      </c>
      <c r="AU28" s="38" t="str">
        <f t="shared" si="12"/>
        <v/>
      </c>
      <c r="AV28" s="38" t="str">
        <f t="shared" si="13"/>
        <v/>
      </c>
      <c r="AW28" s="30" t="str">
        <f t="shared" si="14"/>
        <v/>
      </c>
      <c r="AX28" s="21" t="str">
        <f t="shared" si="15"/>
        <v/>
      </c>
      <c r="AY28" s="21" t="str">
        <f t="shared" si="36"/>
        <v/>
      </c>
      <c r="AZ28" s="31" t="str">
        <f t="shared" si="16"/>
        <v/>
      </c>
      <c r="BA28" s="31" t="str">
        <f t="shared" si="17"/>
        <v/>
      </c>
      <c r="BB28" s="33" t="str">
        <f t="shared" si="18"/>
        <v/>
      </c>
      <c r="BC28" s="32" t="str">
        <f t="shared" si="19"/>
        <v/>
      </c>
      <c r="BD28" s="32" t="str">
        <f t="shared" si="37"/>
        <v/>
      </c>
      <c r="BE28" s="34" t="str">
        <f t="shared" si="38"/>
        <v/>
      </c>
      <c r="BF28" s="34" t="str">
        <f t="shared" si="20"/>
        <v/>
      </c>
      <c r="BG28" s="40" t="str">
        <f t="shared" si="21"/>
        <v/>
      </c>
      <c r="BH28" s="37" t="str">
        <f t="shared" si="22"/>
        <v/>
      </c>
      <c r="BI28" s="37" t="str">
        <f t="shared" si="39"/>
        <v/>
      </c>
      <c r="BJ28" s="38" t="str">
        <f t="shared" si="40"/>
        <v/>
      </c>
      <c r="BK28" s="38" t="str">
        <f t="shared" si="23"/>
        <v/>
      </c>
      <c r="BL28" s="41" t="str">
        <f t="shared" si="24"/>
        <v>------</v>
      </c>
      <c r="BM28" s="41" t="str">
        <f t="shared" si="25"/>
        <v>------</v>
      </c>
      <c r="BN28" s="41"/>
      <c r="BO28" s="41"/>
      <c r="BP28" s="41"/>
      <c r="BQ28" s="41"/>
      <c r="BR28" s="52"/>
      <c r="BS28" s="41"/>
      <c r="BT28" s="41"/>
      <c r="BU28" s="41"/>
      <c r="BV28" s="41"/>
      <c r="BW28" s="52"/>
      <c r="BX28" s="50">
        <f t="shared" si="26"/>
        <v>-1.1230399999994916</v>
      </c>
      <c r="BY28" s="50">
        <f t="shared" si="41"/>
        <v>-1</v>
      </c>
      <c r="BZ28" s="50">
        <f t="shared" si="42"/>
        <v>-2</v>
      </c>
      <c r="CA28" s="50" t="str">
        <f t="shared" si="43"/>
        <v>-----</v>
      </c>
      <c r="CB28" s="50" t="str">
        <f t="shared" si="44"/>
        <v>-----</v>
      </c>
      <c r="CC28" s="52" t="str">
        <f t="shared" si="27"/>
        <v/>
      </c>
      <c r="CD28" s="41">
        <f t="shared" si="28"/>
        <v>0</v>
      </c>
      <c r="CE28" s="52" t="str" cm="1">
        <f t="array" ref="CE28">IF(CD28&lt;&gt;1,"-----",_xlfn.IFS(OR(AL28="Above",AL28="Below"),AL28,OR(AQ28="Above",AQ28="Below"),AQ28,OR(AV28="Above",AV28="Below"),AV28,OR(BA28="Above",BA28="Below"),BA28,OR(BF28="Above",BF28="Below"),BF28,OR(BK28="Above",BK28="Below"),BK28,TRUE,"-----"))</f>
        <v>-----</v>
      </c>
      <c r="CF28" s="52"/>
      <c r="CG28" s="52" t="str">
        <f t="shared" si="29"/>
        <v>DOWN</v>
      </c>
      <c r="CH28" s="42" t="str">
        <f t="shared" si="54"/>
        <v/>
      </c>
      <c r="CI28" s="43" t="str">
        <f t="shared" si="45"/>
        <v/>
      </c>
      <c r="CJ28" s="42">
        <f t="shared" si="46"/>
        <v>1</v>
      </c>
      <c r="CK28" s="42" t="str">
        <f t="shared" si="55"/>
        <v/>
      </c>
      <c r="CL28" s="42" t="str">
        <f t="shared" si="30"/>
        <v/>
      </c>
      <c r="CM28" s="16">
        <f t="shared" si="56"/>
        <v>0.2</v>
      </c>
      <c r="CN28" s="53">
        <f t="shared" si="58"/>
        <v>0.13333333333333333</v>
      </c>
      <c r="CO28" s="14" t="str">
        <f t="shared" si="59"/>
        <v/>
      </c>
    </row>
    <row r="29" spans="1:93" x14ac:dyDescent="0.55000000000000004">
      <c r="A29">
        <f>IF('Data Validation'!$K$2&lt;&gt;TRUE,"",'Data Validation'!A29)</f>
        <v>1772033100</v>
      </c>
      <c r="B29" s="4" t="str">
        <f>IF('Data Validation'!$K$2&lt;&gt;TRUE,"",'Data Validation'!C29)</f>
        <v>XAUUSD</v>
      </c>
      <c r="C29" s="4" t="str">
        <f>IF('Data Validation'!$K$2&lt;&gt;TRUE,"",'Data Validation'!E29)</f>
        <v>M5</v>
      </c>
      <c r="D29" s="4">
        <f>IF('Data Validation'!$K$2&lt;&gt;TRUE,"",'Data Validation'!G29)</f>
        <v>5180.33</v>
      </c>
      <c r="E29" s="4">
        <f>IF($C29&lt;&gt;"M5","",Price!F29)</f>
        <v>5187.1499999999996</v>
      </c>
      <c r="F29" s="4">
        <f>IF($C29&lt;&gt;"M5","",Price!G29)</f>
        <v>5174.1000000000004</v>
      </c>
      <c r="G29" s="4">
        <f>IF($C29&lt;&gt;"M5","",Price!H29)</f>
        <v>837</v>
      </c>
      <c r="H29" s="4">
        <f>IF($C29&lt;&gt;"M5","",SSA!E29)</f>
        <v>5187.24899</v>
      </c>
      <c r="I29" s="6">
        <f>IF($C29&lt;&gt;"M5","",SSA!F29)</f>
        <v>5188.5795399999997</v>
      </c>
      <c r="J29" s="5">
        <f>IF($C29&lt;&gt;"M5","",Dual_Tema!E29)</f>
        <v>5192.6000000000004</v>
      </c>
      <c r="K29" s="5">
        <f>IF($C29&lt;&gt;"M5","",Dual_Tema!F29)</f>
        <v>5182.92</v>
      </c>
      <c r="L29" s="6">
        <f>IF($C29&lt;&gt;"M5","",Trendlines!K29)</f>
        <v>0</v>
      </c>
      <c r="M29" s="6">
        <f>IF($C29&lt;&gt;"M5","",Trendlines!L29)</f>
        <v>0</v>
      </c>
      <c r="N29" s="6">
        <f>IF($C29&lt;&gt;"M5","",ZigZag!E29)</f>
        <v>0</v>
      </c>
      <c r="O29" s="6">
        <f>IF($C29&lt;&gt;"M5","",ZigZag!F29)</f>
        <v>0</v>
      </c>
      <c r="P29" s="6">
        <f>IF($C29&lt;&gt;"M5","",Pinbar!E29)</f>
        <v>0</v>
      </c>
      <c r="Q29">
        <f>IF(Q$1='Trendline Selection'!$ED$198,Trendlines!E29,IF(Q$1='Trendline Selection'!$EE$198,Trendlines!E29,""))</f>
        <v>0</v>
      </c>
      <c r="R29" t="str">
        <f>IF(R$1='Trendline Selection'!$ED$198,Trendlines!F29,IF(R$1='Trendline Selection'!$EE$198,Trendlines!F29,""))</f>
        <v/>
      </c>
      <c r="S29" t="str">
        <f>IF(S$1='Trendline Selection'!$ED$198,Trendlines!G29,IF(S$1='Trendline Selection'!$EE$198,Trendlines!G29,""))</f>
        <v/>
      </c>
      <c r="T29" t="str">
        <f>IF(T$1='Trendline Selection'!$ED$198,Trendlines!H29,IF(T$1='Trendline Selection'!$EE$198,Trendlines!H29,""))</f>
        <v/>
      </c>
      <c r="U29">
        <f>IF(U$1='Trendline Selection'!$ED$198,Trendlines!I29,IF(U$1='Trendline Selection'!$EE$198,Trendlines!I29,""))</f>
        <v>0</v>
      </c>
      <c r="V29" t="str">
        <f>IF(V$1='Trendline Selection'!$ED$198,Trendlines!J29,IF(V$1='Trendline Selection'!$EE$198,Trendlines!J29,""))</f>
        <v/>
      </c>
      <c r="W29" s="6"/>
      <c r="X29" s="6"/>
      <c r="Y29" s="6"/>
      <c r="Z29" s="6"/>
      <c r="AA29">
        <f t="shared" si="0"/>
        <v>13.049999999999272</v>
      </c>
      <c r="AB29">
        <f t="shared" si="31"/>
        <v>1.6899999999995998</v>
      </c>
      <c r="AC29">
        <f t="shared" si="32"/>
        <v>11.359999999999673</v>
      </c>
      <c r="AD29">
        <f t="shared" si="51"/>
        <v>13.049999999999272</v>
      </c>
      <c r="AE29" s="26">
        <f t="shared" si="48"/>
        <v>-1.0495705426955143E-3</v>
      </c>
      <c r="AF29" s="26">
        <f t="shared" si="1"/>
        <v>-1.7017434187677426E-3</v>
      </c>
      <c r="AH29" s="30" t="str">
        <f t="shared" si="2"/>
        <v/>
      </c>
      <c r="AI29" s="21" t="str">
        <f t="shared" si="3"/>
        <v/>
      </c>
      <c r="AJ29" s="21" t="str">
        <f t="shared" si="52"/>
        <v/>
      </c>
      <c r="AK29" s="31" t="str">
        <f t="shared" si="53"/>
        <v/>
      </c>
      <c r="AL29" s="31" t="str">
        <f t="shared" si="5"/>
        <v/>
      </c>
      <c r="AM29" s="39" t="str">
        <f t="shared" si="6"/>
        <v/>
      </c>
      <c r="AN29" s="35" t="str">
        <f t="shared" si="7"/>
        <v/>
      </c>
      <c r="AO29" s="35" t="str">
        <f t="shared" si="49"/>
        <v/>
      </c>
      <c r="AP29" s="36" t="str">
        <f t="shared" si="50"/>
        <v/>
      </c>
      <c r="AQ29" s="36" t="str">
        <f t="shared" si="9"/>
        <v/>
      </c>
      <c r="AR29" s="40" t="str">
        <f t="shared" si="10"/>
        <v/>
      </c>
      <c r="AS29" s="37" t="str">
        <f t="shared" si="11"/>
        <v/>
      </c>
      <c r="AT29" s="37" t="str">
        <f t="shared" si="35"/>
        <v/>
      </c>
      <c r="AU29" s="38" t="str">
        <f t="shared" si="12"/>
        <v/>
      </c>
      <c r="AV29" s="38" t="str">
        <f t="shared" si="13"/>
        <v/>
      </c>
      <c r="AW29" s="30" t="str">
        <f t="shared" si="14"/>
        <v/>
      </c>
      <c r="AX29" s="21" t="str">
        <f t="shared" si="15"/>
        <v/>
      </c>
      <c r="AY29" s="21" t="str">
        <f t="shared" si="36"/>
        <v/>
      </c>
      <c r="AZ29" s="31" t="str">
        <f t="shared" si="16"/>
        <v/>
      </c>
      <c r="BA29" s="31" t="str">
        <f t="shared" si="17"/>
        <v/>
      </c>
      <c r="BB29" s="33" t="str">
        <f t="shared" si="18"/>
        <v/>
      </c>
      <c r="BC29" s="32" t="str">
        <f t="shared" si="19"/>
        <v/>
      </c>
      <c r="BD29" s="32" t="str">
        <f t="shared" si="37"/>
        <v/>
      </c>
      <c r="BE29" s="34" t="str">
        <f t="shared" si="38"/>
        <v/>
      </c>
      <c r="BF29" s="34" t="str">
        <f t="shared" si="20"/>
        <v/>
      </c>
      <c r="BG29" s="40" t="str">
        <f t="shared" si="21"/>
        <v/>
      </c>
      <c r="BH29" s="37" t="str">
        <f t="shared" si="22"/>
        <v/>
      </c>
      <c r="BI29" s="37" t="str">
        <f t="shared" si="39"/>
        <v/>
      </c>
      <c r="BJ29" s="38" t="str">
        <f t="shared" si="40"/>
        <v/>
      </c>
      <c r="BK29" s="38" t="str">
        <f t="shared" si="23"/>
        <v/>
      </c>
      <c r="BL29" s="41" t="str">
        <f t="shared" si="24"/>
        <v>------</v>
      </c>
      <c r="BM29" s="41" t="str">
        <f t="shared" si="25"/>
        <v>------</v>
      </c>
      <c r="BN29" s="41"/>
      <c r="BO29" s="41"/>
      <c r="BP29" s="41"/>
      <c r="BQ29" s="41"/>
      <c r="BR29" s="52"/>
      <c r="BS29" s="41"/>
      <c r="BT29" s="41"/>
      <c r="BU29" s="41"/>
      <c r="BV29" s="41"/>
      <c r="BW29" s="52"/>
      <c r="BX29" s="50">
        <f t="shared" si="26"/>
        <v>-1.3305499999996755</v>
      </c>
      <c r="BY29" s="50">
        <f t="shared" si="41"/>
        <v>-1</v>
      </c>
      <c r="BZ29" s="50">
        <f t="shared" si="42"/>
        <v>-3</v>
      </c>
      <c r="CA29" s="50" t="str">
        <f t="shared" si="43"/>
        <v>-----</v>
      </c>
      <c r="CB29" s="50" t="str">
        <f t="shared" si="44"/>
        <v>-----</v>
      </c>
      <c r="CC29" s="52" t="str">
        <f t="shared" si="27"/>
        <v/>
      </c>
      <c r="CD29" s="41">
        <f t="shared" si="28"/>
        <v>0</v>
      </c>
      <c r="CE29" s="52" t="str" cm="1">
        <f t="array" ref="CE29">IF(CD29&lt;&gt;1,"-----",_xlfn.IFS(OR(AL29="Above",AL29="Below"),AL29,OR(AQ29="Above",AQ29="Below"),AQ29,OR(AV29="Above",AV29="Below"),AV29,OR(BA29="Above",BA29="Below"),BA29,OR(BF29="Above",BF29="Below"),BF29,OR(BK29="Above",BK29="Below"),BK29,TRUE,"-----"))</f>
        <v>-----</v>
      </c>
      <c r="CF29" s="52"/>
      <c r="CG29" s="52" t="str">
        <f t="shared" si="29"/>
        <v>DOWN</v>
      </c>
      <c r="CH29" s="42" t="str">
        <f t="shared" si="54"/>
        <v/>
      </c>
      <c r="CI29" s="43" t="str">
        <f t="shared" si="45"/>
        <v/>
      </c>
      <c r="CJ29" s="42">
        <f t="shared" si="46"/>
        <v>1</v>
      </c>
      <c r="CK29" s="42" t="str">
        <f t="shared" si="55"/>
        <v/>
      </c>
      <c r="CL29" s="42" t="str">
        <f t="shared" si="30"/>
        <v/>
      </c>
      <c r="CM29" s="16">
        <f t="shared" si="56"/>
        <v>0.2</v>
      </c>
      <c r="CN29" s="53">
        <f t="shared" si="58"/>
        <v>0.20000000000000004</v>
      </c>
      <c r="CO29" s="14" t="str">
        <f t="shared" si="59"/>
        <v/>
      </c>
    </row>
    <row r="30" spans="1:93" x14ac:dyDescent="0.55000000000000004">
      <c r="A30">
        <f>IF('Data Validation'!$K$2&lt;&gt;TRUE,"",'Data Validation'!A30)</f>
        <v>1772033400</v>
      </c>
      <c r="B30" s="4" t="str">
        <f>IF('Data Validation'!$K$2&lt;&gt;TRUE,"",'Data Validation'!C30)</f>
        <v>XAUUSD</v>
      </c>
      <c r="C30" s="4" t="str">
        <f>IF('Data Validation'!$K$2&lt;&gt;TRUE,"",'Data Validation'!E30)</f>
        <v>M5</v>
      </c>
      <c r="D30" s="4">
        <f>IF('Data Validation'!$K$2&lt;&gt;TRUE,"",'Data Validation'!G30)</f>
        <v>5181.68</v>
      </c>
      <c r="E30" s="4">
        <f>IF($C30&lt;&gt;"M5","",Price!F30)</f>
        <v>5182.93</v>
      </c>
      <c r="F30" s="4">
        <f>IF($C30&lt;&gt;"M5","",Price!G30)</f>
        <v>5172.47</v>
      </c>
      <c r="G30" s="4">
        <f>IF($C30&lt;&gt;"M5","",Price!H30)</f>
        <v>843</v>
      </c>
      <c r="H30" s="4">
        <f>IF($C30&lt;&gt;"M5","",SSA!E30)</f>
        <v>5186.6166400000002</v>
      </c>
      <c r="I30" s="6">
        <f>IF($C30&lt;&gt;"M5","",SSA!F30)</f>
        <v>5187.5980900000004</v>
      </c>
      <c r="J30" s="5">
        <f>IF($C30&lt;&gt;"M5","",Dual_Tema!E30)</f>
        <v>5187.93</v>
      </c>
      <c r="K30" s="5">
        <f>IF($C30&lt;&gt;"M5","",Dual_Tema!F30)</f>
        <v>5177.74</v>
      </c>
      <c r="L30" s="6">
        <f>IF($C30&lt;&gt;"M5","",Trendlines!K30)</f>
        <v>0</v>
      </c>
      <c r="M30" s="6">
        <f>IF($C30&lt;&gt;"M5","",Trendlines!L30)</f>
        <v>0</v>
      </c>
      <c r="N30" s="6">
        <f>IF($C30&lt;&gt;"M5","",ZigZag!E30)</f>
        <v>0</v>
      </c>
      <c r="O30" s="6">
        <f>IF($C30&lt;&gt;"M5","",ZigZag!F30)</f>
        <v>0</v>
      </c>
      <c r="P30" s="6">
        <f>IF($C30&lt;&gt;"M5","",Pinbar!E30)</f>
        <v>0</v>
      </c>
      <c r="Q30">
        <f>IF(Q$1='Trendline Selection'!$ED$198,Trendlines!E30,IF(Q$1='Trendline Selection'!$EE$198,Trendlines!E30,""))</f>
        <v>0</v>
      </c>
      <c r="R30" t="str">
        <f>IF(R$1='Trendline Selection'!$ED$198,Trendlines!F30,IF(R$1='Trendline Selection'!$EE$198,Trendlines!F30,""))</f>
        <v/>
      </c>
      <c r="S30" t="str">
        <f>IF(S$1='Trendline Selection'!$ED$198,Trendlines!G30,IF(S$1='Trendline Selection'!$EE$198,Trendlines!G30,""))</f>
        <v/>
      </c>
      <c r="T30" t="str">
        <f>IF(T$1='Trendline Selection'!$ED$198,Trendlines!H30,IF(T$1='Trendline Selection'!$EE$198,Trendlines!H30,""))</f>
        <v/>
      </c>
      <c r="U30">
        <f>IF(U$1='Trendline Selection'!$ED$198,Trendlines!I30,IF(U$1='Trendline Selection'!$EE$198,Trendlines!I30,""))</f>
        <v>0</v>
      </c>
      <c r="V30" t="str">
        <f>IF(V$1='Trendline Selection'!$ED$198,Trendlines!J30,IF(V$1='Trendline Selection'!$EE$198,Trendlines!J30,""))</f>
        <v/>
      </c>
      <c r="W30" s="6"/>
      <c r="X30" s="6"/>
      <c r="Y30" s="6"/>
      <c r="Z30" s="6"/>
      <c r="AA30">
        <f t="shared" si="0"/>
        <v>10.460000000000036</v>
      </c>
      <c r="AB30">
        <f t="shared" si="31"/>
        <v>2.6000000000003638</v>
      </c>
      <c r="AC30">
        <f t="shared" si="32"/>
        <v>7.8599999999996726</v>
      </c>
      <c r="AD30">
        <f t="shared" si="51"/>
        <v>10.460000000000036</v>
      </c>
      <c r="AE30" s="26">
        <f t="shared" si="48"/>
        <v>-9.6377553282330321E-4</v>
      </c>
      <c r="AF30" s="26">
        <f t="shared" si="1"/>
        <v>-1.017818584942374E-3</v>
      </c>
      <c r="AH30" s="30" t="str">
        <f t="shared" si="2"/>
        <v/>
      </c>
      <c r="AI30" s="21" t="str">
        <f t="shared" si="3"/>
        <v/>
      </c>
      <c r="AJ30" s="21" t="str">
        <f t="shared" si="52"/>
        <v/>
      </c>
      <c r="AK30" s="31" t="str">
        <f t="shared" si="53"/>
        <v/>
      </c>
      <c r="AL30" s="31" t="str">
        <f t="shared" si="5"/>
        <v/>
      </c>
      <c r="AM30" s="39" t="str">
        <f t="shared" si="6"/>
        <v/>
      </c>
      <c r="AN30" s="35" t="str">
        <f t="shared" si="7"/>
        <v/>
      </c>
      <c r="AO30" s="35" t="str">
        <f t="shared" si="49"/>
        <v/>
      </c>
      <c r="AP30" s="36" t="str">
        <f t="shared" si="50"/>
        <v/>
      </c>
      <c r="AQ30" s="36" t="str">
        <f t="shared" si="9"/>
        <v/>
      </c>
      <c r="AR30" s="40" t="str">
        <f t="shared" si="10"/>
        <v/>
      </c>
      <c r="AS30" s="37" t="str">
        <f t="shared" si="11"/>
        <v/>
      </c>
      <c r="AT30" s="37" t="str">
        <f t="shared" si="35"/>
        <v/>
      </c>
      <c r="AU30" s="38" t="str">
        <f t="shared" si="12"/>
        <v/>
      </c>
      <c r="AV30" s="38" t="str">
        <f t="shared" si="13"/>
        <v/>
      </c>
      <c r="AW30" s="30" t="str">
        <f t="shared" si="14"/>
        <v/>
      </c>
      <c r="AX30" s="21" t="str">
        <f t="shared" si="15"/>
        <v/>
      </c>
      <c r="AY30" s="21" t="str">
        <f t="shared" si="36"/>
        <v/>
      </c>
      <c r="AZ30" s="31" t="str">
        <f t="shared" si="16"/>
        <v/>
      </c>
      <c r="BA30" s="31" t="str">
        <f t="shared" si="17"/>
        <v/>
      </c>
      <c r="BB30" s="33" t="str">
        <f t="shared" si="18"/>
        <v/>
      </c>
      <c r="BC30" s="32" t="str">
        <f t="shared" si="19"/>
        <v/>
      </c>
      <c r="BD30" s="32" t="str">
        <f t="shared" si="37"/>
        <v/>
      </c>
      <c r="BE30" s="34" t="str">
        <f t="shared" si="38"/>
        <v/>
      </c>
      <c r="BF30" s="34" t="str">
        <f t="shared" si="20"/>
        <v/>
      </c>
      <c r="BG30" s="40" t="str">
        <f t="shared" si="21"/>
        <v/>
      </c>
      <c r="BH30" s="37" t="str">
        <f t="shared" si="22"/>
        <v/>
      </c>
      <c r="BI30" s="37" t="str">
        <f t="shared" si="39"/>
        <v/>
      </c>
      <c r="BJ30" s="38" t="str">
        <f t="shared" si="40"/>
        <v/>
      </c>
      <c r="BK30" s="38" t="str">
        <f t="shared" si="23"/>
        <v/>
      </c>
      <c r="BL30" s="41" t="str">
        <f t="shared" si="24"/>
        <v>------</v>
      </c>
      <c r="BM30" s="41" t="str">
        <f t="shared" si="25"/>
        <v>------</v>
      </c>
      <c r="BN30" s="41"/>
      <c r="BO30" s="41"/>
      <c r="BP30" s="41"/>
      <c r="BQ30" s="41"/>
      <c r="BR30" s="52"/>
      <c r="BS30" s="41"/>
      <c r="BT30" s="41"/>
      <c r="BU30" s="41"/>
      <c r="BV30" s="41"/>
      <c r="BW30" s="52"/>
      <c r="BX30" s="50">
        <f t="shared" si="26"/>
        <v>-0.98145000000022264</v>
      </c>
      <c r="BY30" s="50">
        <f t="shared" si="41"/>
        <v>-1</v>
      </c>
      <c r="BZ30" s="50">
        <f t="shared" si="42"/>
        <v>-4</v>
      </c>
      <c r="CA30" s="50" t="str">
        <f t="shared" si="43"/>
        <v>-----</v>
      </c>
      <c r="CB30" s="50" t="str">
        <f t="shared" si="44"/>
        <v>-----</v>
      </c>
      <c r="CC30" s="52" t="str">
        <f t="shared" si="27"/>
        <v/>
      </c>
      <c r="CD30" s="41">
        <f t="shared" si="28"/>
        <v>0</v>
      </c>
      <c r="CE30" s="52" t="str" cm="1">
        <f t="array" ref="CE30">IF(CD30&lt;&gt;1,"-----",_xlfn.IFS(OR(AL30="Above",AL30="Below"),AL30,OR(AQ30="Above",AQ30="Below"),AQ30,OR(AV30="Above",AV30="Below"),AV30,OR(BA30="Above",BA30="Below"),BA30,OR(BF30="Above",BF30="Below"),BF30,OR(BK30="Above",BK30="Below"),BK30,TRUE,"-----"))</f>
        <v>-----</v>
      </c>
      <c r="CF30" s="52"/>
      <c r="CG30" s="52" t="str">
        <f t="shared" si="29"/>
        <v>DOWN</v>
      </c>
      <c r="CH30" s="42" t="str">
        <f t="shared" si="54"/>
        <v/>
      </c>
      <c r="CI30" s="43" t="str">
        <f t="shared" si="45"/>
        <v/>
      </c>
      <c r="CJ30" s="42">
        <f t="shared" si="46"/>
        <v>1</v>
      </c>
      <c r="CK30" s="42" t="str">
        <f t="shared" si="55"/>
        <v/>
      </c>
      <c r="CL30" s="42" t="str">
        <f t="shared" si="30"/>
        <v/>
      </c>
      <c r="CM30" s="16">
        <f t="shared" si="56"/>
        <v>0.2</v>
      </c>
      <c r="CN30" s="53">
        <f t="shared" si="58"/>
        <v>0.20000000000000004</v>
      </c>
      <c r="CO30" s="14" t="str">
        <f t="shared" si="59"/>
        <v/>
      </c>
    </row>
    <row r="31" spans="1:93" x14ac:dyDescent="0.55000000000000004">
      <c r="A31">
        <f>IF('Data Validation'!$K$2&lt;&gt;TRUE,"",'Data Validation'!A31)</f>
        <v>1772033700</v>
      </c>
      <c r="B31" s="4" t="str">
        <f>IF('Data Validation'!$K$2&lt;&gt;TRUE,"",'Data Validation'!C31)</f>
        <v>XAUUSD</v>
      </c>
      <c r="C31" s="4" t="str">
        <f>IF('Data Validation'!$K$2&lt;&gt;TRUE,"",'Data Validation'!E31)</f>
        <v>M5</v>
      </c>
      <c r="D31" s="4">
        <f>IF('Data Validation'!$K$2&lt;&gt;TRUE,"",'Data Validation'!G31)</f>
        <v>5187.95</v>
      </c>
      <c r="E31" s="4">
        <f>IF($C31&lt;&gt;"M5","",Price!F31)</f>
        <v>5189.5</v>
      </c>
      <c r="F31" s="4">
        <f>IF($C31&lt;&gt;"M5","",Price!G31)</f>
        <v>5181.18</v>
      </c>
      <c r="G31" s="4">
        <f>IF($C31&lt;&gt;"M5","",Price!H31)</f>
        <v>751</v>
      </c>
      <c r="H31" s="4">
        <f>IF($C31&lt;&gt;"M5","",SSA!E31)</f>
        <v>5187.0532800000001</v>
      </c>
      <c r="I31" s="6">
        <f>IF($C31&lt;&gt;"M5","",SSA!F31)</f>
        <v>5187.3256899999997</v>
      </c>
      <c r="J31" s="5">
        <f>IF($C31&lt;&gt;"M5","",Dual_Tema!E31)</f>
        <v>5188.16</v>
      </c>
      <c r="K31" s="5">
        <f>IF($C31&lt;&gt;"M5","",Dual_Tema!F31)</f>
        <v>5178.7299999999996</v>
      </c>
      <c r="L31" s="6">
        <f>IF($C31&lt;&gt;"M5","",Trendlines!K31)</f>
        <v>0</v>
      </c>
      <c r="M31" s="6">
        <f>IF($C31&lt;&gt;"M5","",Trendlines!L31)</f>
        <v>0</v>
      </c>
      <c r="N31" s="6">
        <f>IF($C31&lt;&gt;"M5","",ZigZag!E31)</f>
        <v>0</v>
      </c>
      <c r="O31" s="6">
        <f>IF($C31&lt;&gt;"M5","",ZigZag!F31)</f>
        <v>0</v>
      </c>
      <c r="P31" s="6">
        <f>IF($C31&lt;&gt;"M5","",Pinbar!E31)</f>
        <v>0</v>
      </c>
      <c r="Q31">
        <f>IF(Q$1='Trendline Selection'!$ED$198,Trendlines!E31,IF(Q$1='Trendline Selection'!$EE$198,Trendlines!E31,""))</f>
        <v>0</v>
      </c>
      <c r="R31" t="str">
        <f>IF(R$1='Trendline Selection'!$ED$198,Trendlines!F31,IF(R$1='Trendline Selection'!$EE$198,Trendlines!F31,""))</f>
        <v/>
      </c>
      <c r="S31" t="str">
        <f>IF(S$1='Trendline Selection'!$ED$198,Trendlines!G31,IF(S$1='Trendline Selection'!$EE$198,Trendlines!G31,""))</f>
        <v/>
      </c>
      <c r="T31" t="str">
        <f>IF(T$1='Trendline Selection'!$ED$198,Trendlines!H31,IF(T$1='Trendline Selection'!$EE$198,Trendlines!H31,""))</f>
        <v/>
      </c>
      <c r="U31">
        <f>IF(U$1='Trendline Selection'!$ED$198,Trendlines!I31,IF(U$1='Trendline Selection'!$EE$198,Trendlines!I31,""))</f>
        <v>0</v>
      </c>
      <c r="V31" t="str">
        <f>IF(V$1='Trendline Selection'!$ED$198,Trendlines!J31,IF(V$1='Trendline Selection'!$EE$198,Trendlines!J31,""))</f>
        <v/>
      </c>
      <c r="W31" s="6"/>
      <c r="X31" s="6"/>
      <c r="Y31" s="6"/>
      <c r="Z31" s="6"/>
      <c r="AA31">
        <f t="shared" si="0"/>
        <v>8.319999999999709</v>
      </c>
      <c r="AB31">
        <f t="shared" si="31"/>
        <v>7.819999999999709</v>
      </c>
      <c r="AC31">
        <f t="shared" si="32"/>
        <v>0.5</v>
      </c>
      <c r="AD31">
        <f t="shared" si="51"/>
        <v>8.319999999999709</v>
      </c>
      <c r="AE31" s="26">
        <f t="shared" si="48"/>
        <v>2.5828039227782979E-4</v>
      </c>
      <c r="AF31" s="26">
        <f t="shared" si="1"/>
        <v>4.7308896196571898E-4</v>
      </c>
      <c r="AH31" s="30" t="str">
        <f t="shared" si="2"/>
        <v/>
      </c>
      <c r="AI31" s="21" t="str">
        <f t="shared" si="3"/>
        <v/>
      </c>
      <c r="AJ31" s="21" t="str">
        <f t="shared" si="52"/>
        <v/>
      </c>
      <c r="AK31" s="31" t="str">
        <f t="shared" si="53"/>
        <v/>
      </c>
      <c r="AL31" s="31" t="str">
        <f t="shared" si="5"/>
        <v/>
      </c>
      <c r="AM31" s="39" t="str">
        <f t="shared" si="6"/>
        <v/>
      </c>
      <c r="AN31" s="35" t="str">
        <f t="shared" si="7"/>
        <v/>
      </c>
      <c r="AO31" s="35" t="str">
        <f t="shared" si="49"/>
        <v/>
      </c>
      <c r="AP31" s="36" t="str">
        <f t="shared" si="50"/>
        <v/>
      </c>
      <c r="AQ31" s="36" t="str">
        <f t="shared" si="9"/>
        <v/>
      </c>
      <c r="AR31" s="40" t="str">
        <f t="shared" si="10"/>
        <v/>
      </c>
      <c r="AS31" s="37" t="str">
        <f t="shared" si="11"/>
        <v/>
      </c>
      <c r="AT31" s="37" t="str">
        <f t="shared" si="35"/>
        <v/>
      </c>
      <c r="AU31" s="38" t="str">
        <f t="shared" si="12"/>
        <v/>
      </c>
      <c r="AV31" s="38" t="str">
        <f t="shared" si="13"/>
        <v/>
      </c>
      <c r="AW31" s="30" t="str">
        <f t="shared" si="14"/>
        <v/>
      </c>
      <c r="AX31" s="21" t="str">
        <f t="shared" si="15"/>
        <v/>
      </c>
      <c r="AY31" s="21" t="str">
        <f t="shared" si="36"/>
        <v/>
      </c>
      <c r="AZ31" s="31" t="str">
        <f t="shared" si="16"/>
        <v/>
      </c>
      <c r="BA31" s="31" t="str">
        <f t="shared" si="17"/>
        <v/>
      </c>
      <c r="BB31" s="33" t="str">
        <f t="shared" si="18"/>
        <v/>
      </c>
      <c r="BC31" s="32" t="str">
        <f t="shared" si="19"/>
        <v/>
      </c>
      <c r="BD31" s="32" t="str">
        <f t="shared" si="37"/>
        <v/>
      </c>
      <c r="BE31" s="34" t="str">
        <f t="shared" si="38"/>
        <v/>
      </c>
      <c r="BF31" s="34" t="str">
        <f t="shared" si="20"/>
        <v/>
      </c>
      <c r="BG31" s="40" t="str">
        <f t="shared" si="21"/>
        <v/>
      </c>
      <c r="BH31" s="37" t="str">
        <f t="shared" si="22"/>
        <v/>
      </c>
      <c r="BI31" s="37" t="str">
        <f t="shared" si="39"/>
        <v/>
      </c>
      <c r="BJ31" s="38" t="str">
        <f t="shared" si="40"/>
        <v/>
      </c>
      <c r="BK31" s="38" t="str">
        <f t="shared" si="23"/>
        <v/>
      </c>
      <c r="BL31" s="41" t="str">
        <f t="shared" si="24"/>
        <v>------</v>
      </c>
      <c r="BM31" s="41" t="str">
        <f t="shared" si="25"/>
        <v>------</v>
      </c>
      <c r="BN31" s="41"/>
      <c r="BO31" s="41"/>
      <c r="BP31" s="41"/>
      <c r="BQ31" s="41"/>
      <c r="BR31" s="52"/>
      <c r="BS31" s="41"/>
      <c r="BT31" s="41"/>
      <c r="BU31" s="41"/>
      <c r="BV31" s="41"/>
      <c r="BW31" s="52"/>
      <c r="BX31" s="50">
        <f t="shared" si="26"/>
        <v>-0.27240999999958149</v>
      </c>
      <c r="BY31" s="50">
        <f t="shared" si="41"/>
        <v>-1</v>
      </c>
      <c r="BZ31" s="50">
        <f t="shared" si="42"/>
        <v>-5</v>
      </c>
      <c r="CA31" s="50" t="str">
        <f t="shared" si="43"/>
        <v>-----</v>
      </c>
      <c r="CB31" s="50" t="str">
        <f t="shared" si="44"/>
        <v>-----</v>
      </c>
      <c r="CC31" s="52" t="str">
        <f t="shared" si="27"/>
        <v/>
      </c>
      <c r="CD31" s="41">
        <f t="shared" si="28"/>
        <v>0</v>
      </c>
      <c r="CE31" s="52" t="str" cm="1">
        <f t="array" ref="CE31">IF(CD31&lt;&gt;1,"-----",_xlfn.IFS(OR(AL31="Above",AL31="Below"),AL31,OR(AQ31="Above",AQ31="Below"),AQ31,OR(AV31="Above",AV31="Below"),AV31,OR(BA31="Above",BA31="Below"),BA31,OR(BF31="Above",BF31="Below"),BF31,OR(BK31="Above",BK31="Below"),BK31,TRUE,"-----"))</f>
        <v>-----</v>
      </c>
      <c r="CF31" s="52"/>
      <c r="CG31" s="52" t="str">
        <f t="shared" si="29"/>
        <v>DOWN</v>
      </c>
      <c r="CH31" s="42" t="str">
        <f t="shared" si="54"/>
        <v/>
      </c>
      <c r="CI31" s="43" t="str">
        <f t="shared" si="45"/>
        <v/>
      </c>
      <c r="CJ31" s="42" t="str">
        <f t="shared" si="46"/>
        <v/>
      </c>
      <c r="CK31" s="42" t="str">
        <f t="shared" si="55"/>
        <v/>
      </c>
      <c r="CL31" s="42" t="str">
        <f t="shared" si="30"/>
        <v/>
      </c>
      <c r="CM31" s="16">
        <f t="shared" si="56"/>
        <v>0</v>
      </c>
      <c r="CN31" s="53">
        <f t="shared" si="58"/>
        <v>0.13333333333333333</v>
      </c>
      <c r="CO31" s="14" t="str">
        <f t="shared" si="59"/>
        <v/>
      </c>
    </row>
    <row r="32" spans="1:93" x14ac:dyDescent="0.55000000000000004">
      <c r="A32">
        <f>IF('Data Validation'!$K$2&lt;&gt;TRUE,"",'Data Validation'!A32)</f>
        <v>1772034000</v>
      </c>
      <c r="B32" s="4" t="str">
        <f>IF('Data Validation'!$K$2&lt;&gt;TRUE,"",'Data Validation'!C32)</f>
        <v>XAUUSD</v>
      </c>
      <c r="C32" s="4" t="str">
        <f>IF('Data Validation'!$K$2&lt;&gt;TRUE,"",'Data Validation'!E32)</f>
        <v>M5</v>
      </c>
      <c r="D32" s="4">
        <f>IF('Data Validation'!$K$2&lt;&gt;TRUE,"",'Data Validation'!G32)</f>
        <v>5191</v>
      </c>
      <c r="E32" s="4">
        <f>IF($C32&lt;&gt;"M5","",Price!F32)</f>
        <v>5193.07</v>
      </c>
      <c r="F32" s="4">
        <f>IF($C32&lt;&gt;"M5","",Price!G32)</f>
        <v>5186.8599999999997</v>
      </c>
      <c r="G32" s="4">
        <f>IF($C32&lt;&gt;"M5","",Price!H32)</f>
        <v>730</v>
      </c>
      <c r="H32" s="4">
        <f>IF($C32&lt;&gt;"M5","",SSA!E32)</f>
        <v>5188.3374100000001</v>
      </c>
      <c r="I32" s="6">
        <f>IF($C32&lt;&gt;"M5","",SSA!F32)</f>
        <v>5187.8315499999999</v>
      </c>
      <c r="J32" s="5">
        <f>IF($C32&lt;&gt;"M5","",Dual_Tema!E32)</f>
        <v>5190.12</v>
      </c>
      <c r="K32" s="5">
        <f>IF($C32&lt;&gt;"M5","",Dual_Tema!F32)</f>
        <v>5182.22</v>
      </c>
      <c r="L32" s="6">
        <f>IF($C32&lt;&gt;"M5","",Trendlines!K32)</f>
        <v>0</v>
      </c>
      <c r="M32" s="6">
        <f>IF($C32&lt;&gt;"M5","",Trendlines!L32)</f>
        <v>0</v>
      </c>
      <c r="N32" s="6">
        <f>IF($C32&lt;&gt;"M5","",ZigZag!E32)</f>
        <v>0</v>
      </c>
      <c r="O32" s="6">
        <f>IF($C32&lt;&gt;"M5","",ZigZag!F32)</f>
        <v>0</v>
      </c>
      <c r="P32" s="6">
        <f>IF($C32&lt;&gt;"M5","",Pinbar!E32)</f>
        <v>0</v>
      </c>
      <c r="Q32">
        <f>IF(Q$1='Trendline Selection'!$ED$198,Trendlines!E32,IF(Q$1='Trendline Selection'!$EE$198,Trendlines!E32,""))</f>
        <v>0</v>
      </c>
      <c r="R32" t="str">
        <f>IF(R$1='Trendline Selection'!$ED$198,Trendlines!F32,IF(R$1='Trendline Selection'!$EE$198,Trendlines!F32,""))</f>
        <v/>
      </c>
      <c r="S32" t="str">
        <f>IF(S$1='Trendline Selection'!$ED$198,Trendlines!G32,IF(S$1='Trendline Selection'!$EE$198,Trendlines!G32,""))</f>
        <v/>
      </c>
      <c r="T32" t="str">
        <f>IF(T$1='Trendline Selection'!$ED$198,Trendlines!H32,IF(T$1='Trendline Selection'!$EE$198,Trendlines!H32,""))</f>
        <v/>
      </c>
      <c r="U32">
        <f>IF(U$1='Trendline Selection'!$ED$198,Trendlines!I32,IF(U$1='Trendline Selection'!$EE$198,Trendlines!I32,""))</f>
        <v>0</v>
      </c>
      <c r="V32" t="str">
        <f>IF(V$1='Trendline Selection'!$ED$198,Trendlines!J32,IF(V$1='Trendline Selection'!$EE$198,Trendlines!J32,""))</f>
        <v/>
      </c>
      <c r="W32" s="6"/>
      <c r="X32" s="6"/>
      <c r="Y32" s="6"/>
      <c r="Z32" s="6"/>
      <c r="AA32">
        <f t="shared" si="0"/>
        <v>6.2100000000000364</v>
      </c>
      <c r="AB32">
        <f t="shared" si="31"/>
        <v>5.1199999999998909</v>
      </c>
      <c r="AC32">
        <f t="shared" si="32"/>
        <v>1.0900000000001455</v>
      </c>
      <c r="AD32">
        <f t="shared" si="51"/>
        <v>6.2100000000000364</v>
      </c>
      <c r="AE32" s="26">
        <f t="shared" si="48"/>
        <v>5.6838762880238186E-4</v>
      </c>
      <c r="AF32" s="26">
        <f t="shared" si="1"/>
        <v>8.9536916611016471E-4</v>
      </c>
      <c r="AH32" s="30" t="str">
        <f t="shared" si="2"/>
        <v/>
      </c>
      <c r="AI32" s="21" t="str">
        <f t="shared" si="3"/>
        <v/>
      </c>
      <c r="AJ32" s="21" t="str">
        <f t="shared" si="52"/>
        <v/>
      </c>
      <c r="AK32" s="31" t="str">
        <f t="shared" si="53"/>
        <v/>
      </c>
      <c r="AL32" s="31" t="str">
        <f t="shared" si="5"/>
        <v/>
      </c>
      <c r="AM32" s="39" t="str">
        <f t="shared" si="6"/>
        <v/>
      </c>
      <c r="AN32" s="35" t="str">
        <f t="shared" si="7"/>
        <v/>
      </c>
      <c r="AO32" s="35" t="str">
        <f t="shared" si="49"/>
        <v/>
      </c>
      <c r="AP32" s="36" t="str">
        <f t="shared" si="50"/>
        <v/>
      </c>
      <c r="AQ32" s="36" t="str">
        <f t="shared" si="9"/>
        <v/>
      </c>
      <c r="AR32" s="40" t="str">
        <f t="shared" si="10"/>
        <v/>
      </c>
      <c r="AS32" s="37" t="str">
        <f t="shared" si="11"/>
        <v/>
      </c>
      <c r="AT32" s="37" t="str">
        <f t="shared" si="35"/>
        <v/>
      </c>
      <c r="AU32" s="38" t="str">
        <f t="shared" si="12"/>
        <v/>
      </c>
      <c r="AV32" s="38" t="str">
        <f t="shared" si="13"/>
        <v/>
      </c>
      <c r="AW32" s="30" t="str">
        <f t="shared" si="14"/>
        <v/>
      </c>
      <c r="AX32" s="21" t="str">
        <f t="shared" si="15"/>
        <v/>
      </c>
      <c r="AY32" s="21" t="str">
        <f t="shared" si="36"/>
        <v/>
      </c>
      <c r="AZ32" s="31" t="str">
        <f t="shared" si="16"/>
        <v/>
      </c>
      <c r="BA32" s="31" t="str">
        <f t="shared" si="17"/>
        <v/>
      </c>
      <c r="BB32" s="33" t="str">
        <f t="shared" si="18"/>
        <v/>
      </c>
      <c r="BC32" s="32" t="str">
        <f t="shared" si="19"/>
        <v/>
      </c>
      <c r="BD32" s="32" t="str">
        <f t="shared" si="37"/>
        <v/>
      </c>
      <c r="BE32" s="34" t="str">
        <f t="shared" si="38"/>
        <v/>
      </c>
      <c r="BF32" s="34" t="str">
        <f t="shared" si="20"/>
        <v/>
      </c>
      <c r="BG32" s="40" t="str">
        <f t="shared" si="21"/>
        <v/>
      </c>
      <c r="BH32" s="37" t="str">
        <f t="shared" si="22"/>
        <v/>
      </c>
      <c r="BI32" s="37" t="str">
        <f t="shared" si="39"/>
        <v/>
      </c>
      <c r="BJ32" s="38" t="str">
        <f t="shared" si="40"/>
        <v/>
      </c>
      <c r="BK32" s="38" t="str">
        <f t="shared" si="23"/>
        <v/>
      </c>
      <c r="BL32" s="41" t="str">
        <f t="shared" si="24"/>
        <v>------</v>
      </c>
      <c r="BM32" s="41" t="str">
        <f t="shared" si="25"/>
        <v>------</v>
      </c>
      <c r="BN32" s="41"/>
      <c r="BO32" s="41"/>
      <c r="BP32" s="41"/>
      <c r="BQ32" s="41"/>
      <c r="BR32" s="52"/>
      <c r="BS32" s="41"/>
      <c r="BT32" s="41"/>
      <c r="BU32" s="41"/>
      <c r="BV32" s="41"/>
      <c r="BW32" s="52"/>
      <c r="BX32" s="50">
        <f t="shared" si="26"/>
        <v>0.50586000000021158</v>
      </c>
      <c r="BY32" s="50">
        <f t="shared" si="41"/>
        <v>1</v>
      </c>
      <c r="BZ32" s="50">
        <f t="shared" si="42"/>
        <v>1</v>
      </c>
      <c r="CA32" s="50" t="str">
        <f t="shared" si="43"/>
        <v>crossover</v>
      </c>
      <c r="CB32" s="50" t="str">
        <f t="shared" si="44"/>
        <v>-----</v>
      </c>
      <c r="CC32" s="52" t="str">
        <f t="shared" si="27"/>
        <v/>
      </c>
      <c r="CD32" s="41">
        <f t="shared" si="28"/>
        <v>0</v>
      </c>
      <c r="CE32" s="52" t="str" cm="1">
        <f t="array" ref="CE32">IF(CD32&lt;&gt;1,"-----",_xlfn.IFS(OR(AL32="Above",AL32="Below"),AL32,OR(AQ32="Above",AQ32="Below"),AQ32,OR(AV32="Above",AV32="Below"),AV32,OR(BA32="Above",BA32="Below"),BA32,OR(BF32="Above",BF32="Below"),BF32,OR(BK32="Above",BK32="Below"),BK32,TRUE,"-----"))</f>
        <v>-----</v>
      </c>
      <c r="CF32" s="52"/>
      <c r="CG32" s="52" t="str">
        <f t="shared" si="29"/>
        <v>UP</v>
      </c>
      <c r="CH32" s="42" t="str">
        <f t="shared" si="54"/>
        <v/>
      </c>
      <c r="CI32" s="43">
        <f t="shared" si="45"/>
        <v>1</v>
      </c>
      <c r="CJ32" s="42" t="str">
        <f t="shared" si="46"/>
        <v/>
      </c>
      <c r="CK32" s="42" t="str">
        <f t="shared" si="55"/>
        <v/>
      </c>
      <c r="CL32" s="42" t="str">
        <f t="shared" si="30"/>
        <v/>
      </c>
      <c r="CM32" s="16">
        <f t="shared" si="56"/>
        <v>0.2</v>
      </c>
      <c r="CN32" s="53">
        <f t="shared" si="58"/>
        <v>0.13333333333333333</v>
      </c>
      <c r="CO32" s="14" t="str">
        <f t="shared" si="59"/>
        <v/>
      </c>
    </row>
    <row r="33" spans="1:93" x14ac:dyDescent="0.55000000000000004">
      <c r="A33">
        <f>IF('Data Validation'!$K$2&lt;&gt;TRUE,"",'Data Validation'!A33)</f>
        <v>1772034300</v>
      </c>
      <c r="B33" s="4" t="str">
        <f>IF('Data Validation'!$K$2&lt;&gt;TRUE,"",'Data Validation'!C33)</f>
        <v>XAUUSD</v>
      </c>
      <c r="C33" s="4" t="str">
        <f>IF('Data Validation'!$K$2&lt;&gt;TRUE,"",'Data Validation'!E33)</f>
        <v>M5</v>
      </c>
      <c r="D33" s="4">
        <f>IF('Data Validation'!$K$2&lt;&gt;TRUE,"",'Data Validation'!G33)</f>
        <v>5197.8999999999996</v>
      </c>
      <c r="E33" s="4">
        <f>IF($C33&lt;&gt;"M5","",Price!F33)</f>
        <v>5198.34</v>
      </c>
      <c r="F33" s="4">
        <f>IF($C33&lt;&gt;"M5","",Price!G33)</f>
        <v>5186.76</v>
      </c>
      <c r="G33" s="4">
        <f>IF($C33&lt;&gt;"M5","",Price!H33)</f>
        <v>761</v>
      </c>
      <c r="H33" s="4">
        <f>IF($C33&lt;&gt;"M5","",SSA!E33)</f>
        <v>5190.1557199999997</v>
      </c>
      <c r="I33" s="6">
        <f>IF($C33&lt;&gt;"M5","",SSA!F33)</f>
        <v>5188.9936399999997</v>
      </c>
      <c r="J33" s="5">
        <f>IF($C33&lt;&gt;"M5","",Dual_Tema!E33)</f>
        <v>5193.9799999999996</v>
      </c>
      <c r="K33" s="5">
        <f>IF($C33&lt;&gt;"M5","",Dual_Tema!F33)</f>
        <v>5184.4399999999996</v>
      </c>
      <c r="L33" s="6">
        <f>IF($C33&lt;&gt;"M5","",Trendlines!K33)</f>
        <v>0</v>
      </c>
      <c r="M33" s="6">
        <f>IF($C33&lt;&gt;"M5","",Trendlines!L33)</f>
        <v>0</v>
      </c>
      <c r="N33" s="6">
        <f>IF($C33&lt;&gt;"M5","",ZigZag!E33)</f>
        <v>0</v>
      </c>
      <c r="O33" s="6">
        <f>IF($C33&lt;&gt;"M5","",ZigZag!F33)</f>
        <v>0</v>
      </c>
      <c r="P33" s="6">
        <f>IF($C33&lt;&gt;"M5","",Pinbar!E33)</f>
        <v>0</v>
      </c>
      <c r="Q33">
        <f>IF(Q$1='Trendline Selection'!$ED$198,Trendlines!E33,IF(Q$1='Trendline Selection'!$EE$198,Trendlines!E33,""))</f>
        <v>0</v>
      </c>
      <c r="R33" t="str">
        <f>IF(R$1='Trendline Selection'!$ED$198,Trendlines!F33,IF(R$1='Trendline Selection'!$EE$198,Trendlines!F33,""))</f>
        <v/>
      </c>
      <c r="S33" t="str">
        <f>IF(S$1='Trendline Selection'!$ED$198,Trendlines!G33,IF(S$1='Trendline Selection'!$EE$198,Trendlines!G33,""))</f>
        <v/>
      </c>
      <c r="T33" t="str">
        <f>IF(T$1='Trendline Selection'!$ED$198,Trendlines!H33,IF(T$1='Trendline Selection'!$EE$198,Trendlines!H33,""))</f>
        <v/>
      </c>
      <c r="U33">
        <f>IF(U$1='Trendline Selection'!$ED$198,Trendlines!I33,IF(U$1='Trendline Selection'!$EE$198,Trendlines!I33,""))</f>
        <v>0</v>
      </c>
      <c r="V33" t="str">
        <f>IF(V$1='Trendline Selection'!$ED$198,Trendlines!J33,IF(V$1='Trendline Selection'!$EE$198,Trendlines!J33,""))</f>
        <v/>
      </c>
      <c r="W33" s="6"/>
      <c r="X33" s="6"/>
      <c r="Y33" s="6"/>
      <c r="Z33" s="6"/>
      <c r="AA33">
        <f t="shared" si="0"/>
        <v>11.579999999999927</v>
      </c>
      <c r="AB33">
        <f t="shared" si="31"/>
        <v>7.3400000000001455</v>
      </c>
      <c r="AC33">
        <f t="shared" si="32"/>
        <v>4.2399999999997817</v>
      </c>
      <c r="AD33">
        <f t="shared" si="51"/>
        <v>11.579999999999927</v>
      </c>
      <c r="AE33" s="26">
        <f t="shared" si="48"/>
        <v>8.3943334398680442E-4</v>
      </c>
      <c r="AF33" s="26">
        <f t="shared" si="1"/>
        <v>4.4749288254866844E-4</v>
      </c>
      <c r="AH33" s="30" t="str">
        <f t="shared" si="2"/>
        <v/>
      </c>
      <c r="AI33" s="21" t="str">
        <f t="shared" si="3"/>
        <v/>
      </c>
      <c r="AJ33" s="21" t="str">
        <f t="shared" si="52"/>
        <v/>
      </c>
      <c r="AK33" s="31" t="str">
        <f t="shared" si="53"/>
        <v/>
      </c>
      <c r="AL33" s="31" t="str">
        <f t="shared" si="5"/>
        <v/>
      </c>
      <c r="AM33" s="39" t="str">
        <f t="shared" si="6"/>
        <v/>
      </c>
      <c r="AN33" s="35" t="str">
        <f t="shared" si="7"/>
        <v/>
      </c>
      <c r="AO33" s="35" t="str">
        <f t="shared" si="49"/>
        <v/>
      </c>
      <c r="AP33" s="36" t="str">
        <f t="shared" si="50"/>
        <v/>
      </c>
      <c r="AQ33" s="36" t="str">
        <f t="shared" si="9"/>
        <v/>
      </c>
      <c r="AR33" s="40" t="str">
        <f t="shared" si="10"/>
        <v/>
      </c>
      <c r="AS33" s="37" t="str">
        <f t="shared" si="11"/>
        <v/>
      </c>
      <c r="AT33" s="37" t="str">
        <f t="shared" si="35"/>
        <v/>
      </c>
      <c r="AU33" s="38" t="str">
        <f t="shared" si="12"/>
        <v/>
      </c>
      <c r="AV33" s="38" t="str">
        <f t="shared" si="13"/>
        <v/>
      </c>
      <c r="AW33" s="30" t="str">
        <f t="shared" si="14"/>
        <v/>
      </c>
      <c r="AX33" s="21" t="str">
        <f t="shared" si="15"/>
        <v/>
      </c>
      <c r="AY33" s="21" t="str">
        <f t="shared" si="36"/>
        <v/>
      </c>
      <c r="AZ33" s="31" t="str">
        <f t="shared" si="16"/>
        <v/>
      </c>
      <c r="BA33" s="31" t="str">
        <f t="shared" si="17"/>
        <v/>
      </c>
      <c r="BB33" s="33" t="str">
        <f t="shared" si="18"/>
        <v/>
      </c>
      <c r="BC33" s="32" t="str">
        <f t="shared" si="19"/>
        <v/>
      </c>
      <c r="BD33" s="32" t="str">
        <f t="shared" si="37"/>
        <v/>
      </c>
      <c r="BE33" s="34" t="str">
        <f t="shared" si="38"/>
        <v/>
      </c>
      <c r="BF33" s="34" t="str">
        <f t="shared" si="20"/>
        <v/>
      </c>
      <c r="BG33" s="40" t="str">
        <f t="shared" si="21"/>
        <v/>
      </c>
      <c r="BH33" s="37" t="str">
        <f t="shared" si="22"/>
        <v/>
      </c>
      <c r="BI33" s="37" t="str">
        <f t="shared" si="39"/>
        <v/>
      </c>
      <c r="BJ33" s="38" t="str">
        <f t="shared" si="40"/>
        <v/>
      </c>
      <c r="BK33" s="38" t="str">
        <f t="shared" si="23"/>
        <v/>
      </c>
      <c r="BL33" s="41" t="str">
        <f t="shared" si="24"/>
        <v>------</v>
      </c>
      <c r="BM33" s="41" t="str">
        <f t="shared" si="25"/>
        <v>------</v>
      </c>
      <c r="BN33" s="41"/>
      <c r="BO33" s="41"/>
      <c r="BP33" s="41"/>
      <c r="BQ33" s="41"/>
      <c r="BR33" s="52"/>
      <c r="BS33" s="41"/>
      <c r="BT33" s="41"/>
      <c r="BU33" s="41"/>
      <c r="BV33" s="41"/>
      <c r="BW33" s="52"/>
      <c r="BX33" s="50">
        <f t="shared" si="26"/>
        <v>1.16208000000006</v>
      </c>
      <c r="BY33" s="50">
        <f t="shared" si="41"/>
        <v>1</v>
      </c>
      <c r="BZ33" s="50">
        <f t="shared" si="42"/>
        <v>2</v>
      </c>
      <c r="CA33" s="50" t="str">
        <f t="shared" si="43"/>
        <v>-----</v>
      </c>
      <c r="CB33" s="50" t="str">
        <f t="shared" si="44"/>
        <v>-----</v>
      </c>
      <c r="CC33" s="52" t="str">
        <f t="shared" si="27"/>
        <v/>
      </c>
      <c r="CD33" s="41">
        <f t="shared" si="28"/>
        <v>0</v>
      </c>
      <c r="CE33" s="52" t="str" cm="1">
        <f t="array" ref="CE33">IF(CD33&lt;&gt;1,"-----",_xlfn.IFS(OR(AL33="Above",AL33="Below"),AL33,OR(AQ33="Above",AQ33="Below"),AQ33,OR(AV33="Above",AV33="Below"),AV33,OR(BA33="Above",BA33="Below"),BA33,OR(BF33="Above",BF33="Below"),BF33,OR(BK33="Above",BK33="Below"),BK33,TRUE,"-----"))</f>
        <v>-----</v>
      </c>
      <c r="CF33" s="52"/>
      <c r="CG33" s="52" t="str">
        <f t="shared" si="29"/>
        <v>UP</v>
      </c>
      <c r="CH33" s="42" t="str">
        <f t="shared" si="54"/>
        <v/>
      </c>
      <c r="CI33" s="43">
        <f t="shared" si="45"/>
        <v>1</v>
      </c>
      <c r="CJ33" s="42" t="str">
        <f t="shared" si="46"/>
        <v/>
      </c>
      <c r="CK33" s="42" t="str">
        <f t="shared" si="55"/>
        <v/>
      </c>
      <c r="CL33" s="42" t="str">
        <f t="shared" si="30"/>
        <v/>
      </c>
      <c r="CM33" s="16">
        <f t="shared" si="56"/>
        <v>0.2</v>
      </c>
      <c r="CN33" s="53">
        <f t="shared" si="58"/>
        <v>0.13333333333333333</v>
      </c>
      <c r="CO33" s="14" t="str">
        <f t="shared" si="59"/>
        <v/>
      </c>
    </row>
    <row r="34" spans="1:93" x14ac:dyDescent="0.55000000000000004">
      <c r="A34">
        <f>IF('Data Validation'!$K$2&lt;&gt;TRUE,"",'Data Validation'!A34)</f>
        <v>1772034600</v>
      </c>
      <c r="B34" s="4" t="str">
        <f>IF('Data Validation'!$K$2&lt;&gt;TRUE,"",'Data Validation'!C34)</f>
        <v>XAUUSD</v>
      </c>
      <c r="C34" s="4" t="str">
        <f>IF('Data Validation'!$K$2&lt;&gt;TRUE,"",'Data Validation'!E34)</f>
        <v>M5</v>
      </c>
      <c r="D34" s="4">
        <f>IF('Data Validation'!$K$2&lt;&gt;TRUE,"",'Data Validation'!G34)</f>
        <v>5195.4799999999996</v>
      </c>
      <c r="E34" s="4">
        <f>IF($C34&lt;&gt;"M5","",Price!F34)</f>
        <v>5198</v>
      </c>
      <c r="F34" s="4">
        <f>IF($C34&lt;&gt;"M5","",Price!G34)</f>
        <v>5192.68</v>
      </c>
      <c r="G34" s="4">
        <f>IF($C34&lt;&gt;"M5","",Price!H34)</f>
        <v>693</v>
      </c>
      <c r="H34" s="4">
        <f>IF($C34&lt;&gt;"M5","",SSA!E34)</f>
        <v>5192.0259800000003</v>
      </c>
      <c r="I34" s="6">
        <f>IF($C34&lt;&gt;"M5","",SSA!F34)</f>
        <v>5190.5098099999996</v>
      </c>
      <c r="J34" s="5">
        <f>IF($C34&lt;&gt;"M5","",Dual_Tema!E34)</f>
        <v>5196.26</v>
      </c>
      <c r="K34" s="5">
        <f>IF($C34&lt;&gt;"M5","",Dual_Tema!F34)</f>
        <v>5188.72</v>
      </c>
      <c r="L34" s="6">
        <f>IF($C34&lt;&gt;"M5","",Trendlines!K34)</f>
        <v>0</v>
      </c>
      <c r="M34" s="6">
        <f>IF($C34&lt;&gt;"M5","",Trendlines!L34)</f>
        <v>0</v>
      </c>
      <c r="N34" s="6">
        <f>IF($C34&lt;&gt;"M5","",ZigZag!E34)</f>
        <v>0</v>
      </c>
      <c r="O34" s="6">
        <f>IF($C34&lt;&gt;"M5","",ZigZag!F34)</f>
        <v>0</v>
      </c>
      <c r="P34" s="6">
        <f>IF($C34&lt;&gt;"M5","",Pinbar!E34)</f>
        <v>0</v>
      </c>
      <c r="Q34">
        <f>IF(Q$1='Trendline Selection'!$ED$198,Trendlines!E34,IF(Q$1='Trendline Selection'!$EE$198,Trendlines!E34,""))</f>
        <v>0</v>
      </c>
      <c r="R34" t="str">
        <f>IF(R$1='Trendline Selection'!$ED$198,Trendlines!F34,IF(R$1='Trendline Selection'!$EE$198,Trendlines!F34,""))</f>
        <v/>
      </c>
      <c r="S34" t="str">
        <f>IF(S$1='Trendline Selection'!$ED$198,Trendlines!G34,IF(S$1='Trendline Selection'!$EE$198,Trendlines!G34,""))</f>
        <v/>
      </c>
      <c r="T34" t="str">
        <f>IF(T$1='Trendline Selection'!$ED$198,Trendlines!H34,IF(T$1='Trendline Selection'!$EE$198,Trendlines!H34,""))</f>
        <v/>
      </c>
      <c r="U34">
        <f>IF(U$1='Trendline Selection'!$ED$198,Trendlines!I34,IF(U$1='Trendline Selection'!$EE$198,Trendlines!I34,""))</f>
        <v>0</v>
      </c>
      <c r="V34" t="str">
        <f>IF(V$1='Trendline Selection'!$ED$198,Trendlines!J34,IF(V$1='Trendline Selection'!$EE$198,Trendlines!J34,""))</f>
        <v/>
      </c>
      <c r="W34" s="6"/>
      <c r="X34" s="6"/>
      <c r="Y34" s="6"/>
      <c r="Z34" s="6"/>
      <c r="AA34">
        <f t="shared" si="0"/>
        <v>5.319999999999709</v>
      </c>
      <c r="AB34">
        <f t="shared" si="31"/>
        <v>0.1000000000003638</v>
      </c>
      <c r="AC34">
        <f t="shared" si="32"/>
        <v>5.2199999999993452</v>
      </c>
      <c r="AD34">
        <f t="shared" si="51"/>
        <v>5.319999999999709</v>
      </c>
      <c r="AE34" s="26">
        <f t="shared" si="48"/>
        <v>3.3485622351456273E-4</v>
      </c>
      <c r="AF34" s="26">
        <f t="shared" si="1"/>
        <v>7.631940054580005E-4</v>
      </c>
      <c r="AH34" s="30" t="str">
        <f t="shared" si="2"/>
        <v/>
      </c>
      <c r="AI34" s="21" t="str">
        <f t="shared" si="3"/>
        <v/>
      </c>
      <c r="AJ34" s="21" t="str">
        <f t="shared" si="52"/>
        <v/>
      </c>
      <c r="AK34" s="31" t="str">
        <f t="shared" si="53"/>
        <v/>
      </c>
      <c r="AL34" s="31" t="str">
        <f t="shared" si="5"/>
        <v/>
      </c>
      <c r="AM34" s="39" t="str">
        <f t="shared" si="6"/>
        <v/>
      </c>
      <c r="AN34" s="35" t="str">
        <f t="shared" si="7"/>
        <v/>
      </c>
      <c r="AO34" s="35" t="str">
        <f t="shared" si="49"/>
        <v/>
      </c>
      <c r="AP34" s="36" t="str">
        <f t="shared" si="50"/>
        <v/>
      </c>
      <c r="AQ34" s="36" t="str">
        <f t="shared" si="9"/>
        <v/>
      </c>
      <c r="AR34" s="40" t="str">
        <f t="shared" si="10"/>
        <v/>
      </c>
      <c r="AS34" s="37" t="str">
        <f t="shared" si="11"/>
        <v/>
      </c>
      <c r="AT34" s="37" t="str">
        <f t="shared" si="35"/>
        <v/>
      </c>
      <c r="AU34" s="38" t="str">
        <f t="shared" si="12"/>
        <v/>
      </c>
      <c r="AV34" s="38" t="str">
        <f t="shared" si="13"/>
        <v/>
      </c>
      <c r="AW34" s="30" t="str">
        <f t="shared" si="14"/>
        <v/>
      </c>
      <c r="AX34" s="21" t="str">
        <f t="shared" si="15"/>
        <v/>
      </c>
      <c r="AY34" s="21" t="str">
        <f t="shared" si="36"/>
        <v/>
      </c>
      <c r="AZ34" s="31" t="str">
        <f t="shared" si="16"/>
        <v/>
      </c>
      <c r="BA34" s="31" t="str">
        <f t="shared" si="17"/>
        <v/>
      </c>
      <c r="BB34" s="33" t="str">
        <f t="shared" si="18"/>
        <v/>
      </c>
      <c r="BC34" s="32" t="str">
        <f t="shared" si="19"/>
        <v/>
      </c>
      <c r="BD34" s="32" t="str">
        <f t="shared" si="37"/>
        <v/>
      </c>
      <c r="BE34" s="34" t="str">
        <f t="shared" si="38"/>
        <v/>
      </c>
      <c r="BF34" s="34" t="str">
        <f t="shared" si="20"/>
        <v/>
      </c>
      <c r="BG34" s="40" t="str">
        <f t="shared" si="21"/>
        <v/>
      </c>
      <c r="BH34" s="37" t="str">
        <f t="shared" si="22"/>
        <v/>
      </c>
      <c r="BI34" s="37" t="str">
        <f t="shared" si="39"/>
        <v/>
      </c>
      <c r="BJ34" s="38" t="str">
        <f t="shared" si="40"/>
        <v/>
      </c>
      <c r="BK34" s="38" t="str">
        <f t="shared" si="23"/>
        <v/>
      </c>
      <c r="BL34" s="41" t="str">
        <f t="shared" si="24"/>
        <v>------</v>
      </c>
      <c r="BM34" s="41" t="str">
        <f t="shared" si="25"/>
        <v>------</v>
      </c>
      <c r="BN34" s="41"/>
      <c r="BO34" s="41"/>
      <c r="BP34" s="41"/>
      <c r="BQ34" s="41"/>
      <c r="BR34" s="52"/>
      <c r="BS34" s="41"/>
      <c r="BT34" s="41"/>
      <c r="BU34" s="41"/>
      <c r="BV34" s="41"/>
      <c r="BW34" s="52"/>
      <c r="BX34" s="50">
        <f t="shared" si="26"/>
        <v>1.5161700000007841</v>
      </c>
      <c r="BY34" s="50">
        <f t="shared" si="41"/>
        <v>1</v>
      </c>
      <c r="BZ34" s="50">
        <f t="shared" si="42"/>
        <v>3</v>
      </c>
      <c r="CA34" s="50" t="str">
        <f t="shared" si="43"/>
        <v>-----</v>
      </c>
      <c r="CB34" s="50" t="str">
        <f t="shared" si="44"/>
        <v>-----</v>
      </c>
      <c r="CC34" s="52" t="str">
        <f t="shared" si="27"/>
        <v/>
      </c>
      <c r="CD34" s="41">
        <f t="shared" si="28"/>
        <v>0</v>
      </c>
      <c r="CE34" s="52" t="str" cm="1">
        <f t="array" ref="CE34">IF(CD34&lt;&gt;1,"-----",_xlfn.IFS(OR(AL34="Above",AL34="Below"),AL34,OR(AQ34="Above",AQ34="Below"),AQ34,OR(AV34="Above",AV34="Below"),AV34,OR(BA34="Above",BA34="Below"),BA34,OR(BF34="Above",BF34="Below"),BF34,OR(BK34="Above",BK34="Below"),BK34,TRUE,"-----"))</f>
        <v>-----</v>
      </c>
      <c r="CF34" s="52"/>
      <c r="CG34" s="52" t="str">
        <f t="shared" si="29"/>
        <v>UP</v>
      </c>
      <c r="CH34" s="42" t="str">
        <f t="shared" si="54"/>
        <v/>
      </c>
      <c r="CI34" s="43" t="str">
        <f t="shared" si="45"/>
        <v/>
      </c>
      <c r="CJ34" s="42" t="str">
        <f t="shared" si="46"/>
        <v/>
      </c>
      <c r="CK34" s="42" t="str">
        <f t="shared" si="55"/>
        <v/>
      </c>
      <c r="CL34" s="42" t="str">
        <f t="shared" si="30"/>
        <v/>
      </c>
      <c r="CM34" s="16">
        <f t="shared" si="56"/>
        <v>0</v>
      </c>
      <c r="CN34" s="53">
        <f t="shared" si="58"/>
        <v>0.13333333333333333</v>
      </c>
      <c r="CO34" s="14" t="str">
        <f t="shared" si="59"/>
        <v/>
      </c>
    </row>
    <row r="35" spans="1:93" x14ac:dyDescent="0.55000000000000004">
      <c r="A35">
        <f>IF('Data Validation'!$K$2&lt;&gt;TRUE,"",'Data Validation'!A35)</f>
        <v>1772034900</v>
      </c>
      <c r="B35" s="4" t="str">
        <f>IF('Data Validation'!$K$2&lt;&gt;TRUE,"",'Data Validation'!C35)</f>
        <v>XAUUSD</v>
      </c>
      <c r="C35" s="4" t="str">
        <f>IF('Data Validation'!$K$2&lt;&gt;TRUE,"",'Data Validation'!E35)</f>
        <v>M5</v>
      </c>
      <c r="D35" s="4">
        <f>IF('Data Validation'!$K$2&lt;&gt;TRUE,"",'Data Validation'!G35)</f>
        <v>5194.5</v>
      </c>
      <c r="E35" s="4">
        <f>IF($C35&lt;&gt;"M5","",Price!F35)</f>
        <v>5198.0600000000004</v>
      </c>
      <c r="F35" s="4">
        <f>IF($C35&lt;&gt;"M5","",Price!G35)</f>
        <v>5193.32</v>
      </c>
      <c r="G35" s="4">
        <f>IF($C35&lt;&gt;"M5","",Price!H35)</f>
        <v>681</v>
      </c>
      <c r="H35" s="4">
        <f>IF($C35&lt;&gt;"M5","",SSA!E35)</f>
        <v>5193.7567200000003</v>
      </c>
      <c r="I35" s="6">
        <f>IF($C35&lt;&gt;"M5","",SSA!F35)</f>
        <v>5192.1332599999996</v>
      </c>
      <c r="J35" s="5">
        <f>IF($C35&lt;&gt;"M5","",Dual_Tema!E35)</f>
        <v>5197.66</v>
      </c>
      <c r="K35" s="5">
        <f>IF($C35&lt;&gt;"M5","",Dual_Tema!F35)</f>
        <v>5191.68</v>
      </c>
      <c r="L35" s="6">
        <f>IF($C35&lt;&gt;"M5","",Trendlines!K35)</f>
        <v>0</v>
      </c>
      <c r="M35" s="6">
        <f>IF($C35&lt;&gt;"M5","",Trendlines!L35)</f>
        <v>0</v>
      </c>
      <c r="N35" s="6">
        <f>IF($C35&lt;&gt;"M5","",ZigZag!E35)</f>
        <v>0</v>
      </c>
      <c r="O35" s="6">
        <f>IF($C35&lt;&gt;"M5","",ZigZag!F35)</f>
        <v>0</v>
      </c>
      <c r="P35" s="6">
        <f>IF($C35&lt;&gt;"M5","",Pinbar!E35)</f>
        <v>0</v>
      </c>
      <c r="Q35">
        <f>IF(Q$1='Trendline Selection'!$ED$198,Trendlines!E35,IF(Q$1='Trendline Selection'!$EE$198,Trendlines!E35,""))</f>
        <v>0</v>
      </c>
      <c r="R35" t="str">
        <f>IF(R$1='Trendline Selection'!$ED$198,Trendlines!F35,IF(R$1='Trendline Selection'!$EE$198,Trendlines!F35,""))</f>
        <v/>
      </c>
      <c r="S35" t="str">
        <f>IF(S$1='Trendline Selection'!$ED$198,Trendlines!G35,IF(S$1='Trendline Selection'!$EE$198,Trendlines!G35,""))</f>
        <v/>
      </c>
      <c r="T35" t="str">
        <f>IF(T$1='Trendline Selection'!$ED$198,Trendlines!H35,IF(T$1='Trendline Selection'!$EE$198,Trendlines!H35,""))</f>
        <v/>
      </c>
      <c r="U35">
        <f>IF(U$1='Trendline Selection'!$ED$198,Trendlines!I35,IF(U$1='Trendline Selection'!$EE$198,Trendlines!I35,""))</f>
        <v>0</v>
      </c>
      <c r="V35" t="str">
        <f>IF(V$1='Trendline Selection'!$ED$198,Trendlines!J35,IF(V$1='Trendline Selection'!$EE$198,Trendlines!J35,""))</f>
        <v/>
      </c>
      <c r="W35" s="6"/>
      <c r="X35" s="6"/>
      <c r="Y35" s="6"/>
      <c r="Z35" s="6"/>
      <c r="AA35">
        <f t="shared" si="0"/>
        <v>4.7400000000006912</v>
      </c>
      <c r="AB35">
        <f t="shared" si="31"/>
        <v>2.5800000000008367</v>
      </c>
      <c r="AC35">
        <f t="shared" si="32"/>
        <v>2.1599999999998545</v>
      </c>
      <c r="AD35">
        <f t="shared" si="51"/>
        <v>4.7400000000006912</v>
      </c>
      <c r="AE35" s="26">
        <f t="shared" si="48"/>
        <v>7.6957707891733149E-5</v>
      </c>
      <c r="AF35" s="26">
        <f t="shared" si="1"/>
        <v>3.1589003944761964E-4</v>
      </c>
      <c r="AH35" s="30" t="str">
        <f t="shared" si="2"/>
        <v/>
      </c>
      <c r="AI35" s="21" t="str">
        <f t="shared" si="3"/>
        <v/>
      </c>
      <c r="AJ35" s="21" t="str">
        <f t="shared" si="52"/>
        <v/>
      </c>
      <c r="AK35" s="31" t="str">
        <f t="shared" si="53"/>
        <v/>
      </c>
      <c r="AL35" s="31" t="str">
        <f t="shared" si="5"/>
        <v/>
      </c>
      <c r="AM35" s="39" t="str">
        <f t="shared" si="6"/>
        <v/>
      </c>
      <c r="AN35" s="35" t="str">
        <f t="shared" si="7"/>
        <v/>
      </c>
      <c r="AO35" s="35" t="str">
        <f t="shared" si="49"/>
        <v/>
      </c>
      <c r="AP35" s="36" t="str">
        <f t="shared" si="50"/>
        <v/>
      </c>
      <c r="AQ35" s="36" t="str">
        <f t="shared" si="9"/>
        <v/>
      </c>
      <c r="AR35" s="40" t="str">
        <f t="shared" si="10"/>
        <v/>
      </c>
      <c r="AS35" s="37" t="str">
        <f t="shared" si="11"/>
        <v/>
      </c>
      <c r="AT35" s="37" t="str">
        <f t="shared" si="35"/>
        <v/>
      </c>
      <c r="AU35" s="38" t="str">
        <f t="shared" si="12"/>
        <v/>
      </c>
      <c r="AV35" s="38" t="str">
        <f t="shared" si="13"/>
        <v/>
      </c>
      <c r="AW35" s="30" t="str">
        <f t="shared" si="14"/>
        <v/>
      </c>
      <c r="AX35" s="21" t="str">
        <f t="shared" si="15"/>
        <v/>
      </c>
      <c r="AY35" s="21" t="str">
        <f t="shared" si="36"/>
        <v/>
      </c>
      <c r="AZ35" s="31" t="str">
        <f t="shared" si="16"/>
        <v/>
      </c>
      <c r="BA35" s="31" t="str">
        <f t="shared" si="17"/>
        <v/>
      </c>
      <c r="BB35" s="33" t="str">
        <f t="shared" si="18"/>
        <v/>
      </c>
      <c r="BC35" s="32" t="str">
        <f t="shared" si="19"/>
        <v/>
      </c>
      <c r="BD35" s="32" t="str">
        <f t="shared" si="37"/>
        <v/>
      </c>
      <c r="BE35" s="34" t="str">
        <f t="shared" si="38"/>
        <v/>
      </c>
      <c r="BF35" s="34" t="str">
        <f t="shared" si="20"/>
        <v/>
      </c>
      <c r="BG35" s="40" t="str">
        <f t="shared" si="21"/>
        <v/>
      </c>
      <c r="BH35" s="37" t="str">
        <f t="shared" si="22"/>
        <v/>
      </c>
      <c r="BI35" s="37" t="str">
        <f t="shared" si="39"/>
        <v/>
      </c>
      <c r="BJ35" s="38" t="str">
        <f t="shared" si="40"/>
        <v/>
      </c>
      <c r="BK35" s="38" t="str">
        <f t="shared" si="23"/>
        <v/>
      </c>
      <c r="BL35" s="41" t="str">
        <f t="shared" si="24"/>
        <v>------</v>
      </c>
      <c r="BM35" s="41" t="str">
        <f t="shared" si="25"/>
        <v>------</v>
      </c>
      <c r="BN35" s="41"/>
      <c r="BO35" s="41"/>
      <c r="BP35" s="41"/>
      <c r="BQ35" s="41"/>
      <c r="BR35" s="52"/>
      <c r="BS35" s="41"/>
      <c r="BT35" s="41"/>
      <c r="BU35" s="41"/>
      <c r="BV35" s="41"/>
      <c r="BW35" s="52"/>
      <c r="BX35" s="50">
        <f t="shared" si="26"/>
        <v>1.6234600000007049</v>
      </c>
      <c r="BY35" s="50">
        <f t="shared" si="41"/>
        <v>1</v>
      </c>
      <c r="BZ35" s="50">
        <f t="shared" si="42"/>
        <v>4</v>
      </c>
      <c r="CA35" s="50" t="str">
        <f t="shared" si="43"/>
        <v>-----</v>
      </c>
      <c r="CB35" s="50" t="str">
        <f t="shared" si="44"/>
        <v>-----</v>
      </c>
      <c r="CC35" s="52" t="str">
        <f t="shared" si="27"/>
        <v/>
      </c>
      <c r="CD35" s="41">
        <f t="shared" si="28"/>
        <v>0</v>
      </c>
      <c r="CE35" s="52" t="str" cm="1">
        <f t="array" ref="CE35">IF(CD35&lt;&gt;1,"-----",_xlfn.IFS(OR(AL35="Above",AL35="Below"),AL35,OR(AQ35="Above",AQ35="Below"),AQ35,OR(AV35="Above",AV35="Below"),AV35,OR(BA35="Above",BA35="Below"),BA35,OR(BF35="Above",BF35="Below"),BF35,OR(BK35="Above",BK35="Below"),BK35,TRUE,"-----"))</f>
        <v>-----</v>
      </c>
      <c r="CF35" s="52"/>
      <c r="CG35" s="52" t="str">
        <f t="shared" si="29"/>
        <v>UP</v>
      </c>
      <c r="CH35" s="42" t="str">
        <f t="shared" si="54"/>
        <v/>
      </c>
      <c r="CI35" s="43" t="str">
        <f t="shared" si="45"/>
        <v/>
      </c>
      <c r="CJ35" s="42" t="str">
        <f t="shared" si="46"/>
        <v/>
      </c>
      <c r="CK35" s="42" t="str">
        <f t="shared" si="55"/>
        <v/>
      </c>
      <c r="CL35" s="42" t="str">
        <f t="shared" si="30"/>
        <v/>
      </c>
      <c r="CM35" s="16">
        <f t="shared" si="56"/>
        <v>0</v>
      </c>
      <c r="CN35" s="53">
        <f t="shared" si="58"/>
        <v>6.6666666666666666E-2</v>
      </c>
      <c r="CO35" s="14" t="str">
        <f t="shared" si="59"/>
        <v/>
      </c>
    </row>
    <row r="36" spans="1:93" x14ac:dyDescent="0.55000000000000004">
      <c r="A36">
        <f>IF('Data Validation'!$K$2&lt;&gt;TRUE,"",'Data Validation'!A36)</f>
        <v>1772035200</v>
      </c>
      <c r="B36" s="4" t="str">
        <f>IF('Data Validation'!$K$2&lt;&gt;TRUE,"",'Data Validation'!C36)</f>
        <v>XAUUSD</v>
      </c>
      <c r="C36" s="4" t="str">
        <f>IF('Data Validation'!$K$2&lt;&gt;TRUE,"",'Data Validation'!E36)</f>
        <v>M5</v>
      </c>
      <c r="D36" s="4">
        <f>IF('Data Validation'!$K$2&lt;&gt;TRUE,"",'Data Validation'!G36)</f>
        <v>5194.37</v>
      </c>
      <c r="E36" s="4">
        <f>IF($C36&lt;&gt;"M5","",Price!F36)</f>
        <v>5198.45</v>
      </c>
      <c r="F36" s="4">
        <f>IF($C36&lt;&gt;"M5","",Price!G36)</f>
        <v>5193.09</v>
      </c>
      <c r="G36" s="4">
        <f>IF($C36&lt;&gt;"M5","",Price!H36)</f>
        <v>720</v>
      </c>
      <c r="H36" s="4">
        <f>IF($C36&lt;&gt;"M5","",SSA!E36)</f>
        <v>5195.2444999999998</v>
      </c>
      <c r="I36" s="6">
        <f>IF($C36&lt;&gt;"M5","",SSA!F36)</f>
        <v>5193.6888799999997</v>
      </c>
      <c r="J36" s="5">
        <f>IF($C36&lt;&gt;"M5","",Dual_Tema!E36)</f>
        <v>5198.6400000000003</v>
      </c>
      <c r="K36" s="5">
        <f>IF($C36&lt;&gt;"M5","",Dual_Tema!F36)</f>
        <v>5193.3100000000004</v>
      </c>
      <c r="L36" s="6">
        <f>IF($C36&lt;&gt;"M5","",Trendlines!K36)</f>
        <v>0</v>
      </c>
      <c r="M36" s="6">
        <f>IF($C36&lt;&gt;"M5","",Trendlines!L36)</f>
        <v>0</v>
      </c>
      <c r="N36" s="6">
        <f>IF($C36&lt;&gt;"M5","",ZigZag!E36)</f>
        <v>0</v>
      </c>
      <c r="O36" s="6">
        <f>IF($C36&lt;&gt;"M5","",ZigZag!F36)</f>
        <v>0</v>
      </c>
      <c r="P36" s="6">
        <f>IF($C36&lt;&gt;"M5","",Pinbar!E36)</f>
        <v>0</v>
      </c>
      <c r="Q36">
        <f>IF(Q$1='Trendline Selection'!$ED$198,Trendlines!E36,IF(Q$1='Trendline Selection'!$EE$198,Trendlines!E36,""))</f>
        <v>0</v>
      </c>
      <c r="R36" t="str">
        <f>IF(R$1='Trendline Selection'!$ED$198,Trendlines!F36,IF(R$1='Trendline Selection'!$EE$198,Trendlines!F36,""))</f>
        <v/>
      </c>
      <c r="S36" t="str">
        <f>IF(S$1='Trendline Selection'!$ED$198,Trendlines!G36,IF(S$1='Trendline Selection'!$EE$198,Trendlines!G36,""))</f>
        <v/>
      </c>
      <c r="T36" t="str">
        <f>IF(T$1='Trendline Selection'!$ED$198,Trendlines!H36,IF(T$1='Trendline Selection'!$EE$198,Trendlines!H36,""))</f>
        <v/>
      </c>
      <c r="U36">
        <f>IF(U$1='Trendline Selection'!$ED$198,Trendlines!I36,IF(U$1='Trendline Selection'!$EE$198,Trendlines!I36,""))</f>
        <v>0</v>
      </c>
      <c r="V36" t="str">
        <f>IF(V$1='Trendline Selection'!$ED$198,Trendlines!J36,IF(V$1='Trendline Selection'!$EE$198,Trendlines!J36,""))</f>
        <v/>
      </c>
      <c r="W36" s="6"/>
      <c r="X36" s="6"/>
      <c r="Y36" s="6"/>
      <c r="Z36" s="6"/>
      <c r="AA36">
        <f t="shared" si="0"/>
        <v>5.3599999999996726</v>
      </c>
      <c r="AB36">
        <f t="shared" si="31"/>
        <v>3.9499999999998181</v>
      </c>
      <c r="AC36">
        <f t="shared" si="32"/>
        <v>1.4099999999998545</v>
      </c>
      <c r="AD36">
        <f t="shared" si="51"/>
        <v>5.3599999999996726</v>
      </c>
      <c r="AE36" s="26">
        <f t="shared" si="48"/>
        <v>-3.6548020251548346E-5</v>
      </c>
      <c r="AF36" s="26">
        <f t="shared" si="1"/>
        <v>-4.2362192898219952E-5</v>
      </c>
      <c r="AH36" s="30" t="str">
        <f t="shared" si="2"/>
        <v/>
      </c>
      <c r="AI36" s="21" t="str">
        <f t="shared" si="3"/>
        <v/>
      </c>
      <c r="AJ36" s="21" t="str">
        <f t="shared" si="52"/>
        <v/>
      </c>
      <c r="AK36" s="31" t="str">
        <f t="shared" si="53"/>
        <v/>
      </c>
      <c r="AL36" s="31" t="str">
        <f t="shared" si="5"/>
        <v/>
      </c>
      <c r="AM36" s="39" t="str">
        <f t="shared" si="6"/>
        <v/>
      </c>
      <c r="AN36" s="35" t="str">
        <f t="shared" si="7"/>
        <v/>
      </c>
      <c r="AO36" s="35" t="str">
        <f t="shared" si="49"/>
        <v/>
      </c>
      <c r="AP36" s="36" t="str">
        <f t="shared" si="50"/>
        <v/>
      </c>
      <c r="AQ36" s="36" t="str">
        <f t="shared" si="9"/>
        <v/>
      </c>
      <c r="AR36" s="40" t="str">
        <f t="shared" si="10"/>
        <v/>
      </c>
      <c r="AS36" s="37" t="str">
        <f t="shared" si="11"/>
        <v/>
      </c>
      <c r="AT36" s="37" t="str">
        <f t="shared" si="35"/>
        <v/>
      </c>
      <c r="AU36" s="38" t="str">
        <f t="shared" si="12"/>
        <v/>
      </c>
      <c r="AV36" s="38" t="str">
        <f t="shared" si="13"/>
        <v/>
      </c>
      <c r="AW36" s="30" t="str">
        <f t="shared" si="14"/>
        <v/>
      </c>
      <c r="AX36" s="21" t="str">
        <f t="shared" si="15"/>
        <v/>
      </c>
      <c r="AY36" s="21" t="str">
        <f t="shared" si="36"/>
        <v/>
      </c>
      <c r="AZ36" s="31" t="str">
        <f t="shared" si="16"/>
        <v/>
      </c>
      <c r="BA36" s="31" t="str">
        <f t="shared" si="17"/>
        <v/>
      </c>
      <c r="BB36" s="33" t="str">
        <f t="shared" si="18"/>
        <v/>
      </c>
      <c r="BC36" s="32" t="str">
        <f t="shared" si="19"/>
        <v/>
      </c>
      <c r="BD36" s="32" t="str">
        <f t="shared" si="37"/>
        <v/>
      </c>
      <c r="BE36" s="34" t="str">
        <f t="shared" si="38"/>
        <v/>
      </c>
      <c r="BF36" s="34" t="str">
        <f t="shared" si="20"/>
        <v/>
      </c>
      <c r="BG36" s="40" t="str">
        <f t="shared" si="21"/>
        <v/>
      </c>
      <c r="BH36" s="37" t="str">
        <f t="shared" si="22"/>
        <v/>
      </c>
      <c r="BI36" s="37" t="str">
        <f t="shared" si="39"/>
        <v/>
      </c>
      <c r="BJ36" s="38" t="str">
        <f t="shared" si="40"/>
        <v/>
      </c>
      <c r="BK36" s="38" t="str">
        <f t="shared" si="23"/>
        <v/>
      </c>
      <c r="BL36" s="41" t="str">
        <f t="shared" si="24"/>
        <v>------</v>
      </c>
      <c r="BM36" s="41" t="str">
        <f t="shared" si="25"/>
        <v>------</v>
      </c>
      <c r="BN36" s="41"/>
      <c r="BO36" s="41"/>
      <c r="BP36" s="41"/>
      <c r="BQ36" s="41"/>
      <c r="BR36" s="52"/>
      <c r="BS36" s="41"/>
      <c r="BT36" s="41"/>
      <c r="BU36" s="41"/>
      <c r="BV36" s="41"/>
      <c r="BW36" s="52"/>
      <c r="BX36" s="50">
        <f t="shared" si="26"/>
        <v>1.5556200000000899</v>
      </c>
      <c r="BY36" s="50">
        <f t="shared" si="41"/>
        <v>1</v>
      </c>
      <c r="BZ36" s="50">
        <f t="shared" si="42"/>
        <v>5</v>
      </c>
      <c r="CA36" s="50" t="str">
        <f t="shared" si="43"/>
        <v>-----</v>
      </c>
      <c r="CB36" s="50" t="str">
        <f t="shared" si="44"/>
        <v>-----</v>
      </c>
      <c r="CC36" s="52" t="str">
        <f t="shared" si="27"/>
        <v/>
      </c>
      <c r="CD36" s="41">
        <f t="shared" si="28"/>
        <v>0</v>
      </c>
      <c r="CE36" s="52" t="str" cm="1">
        <f t="array" ref="CE36">IF(CD36&lt;&gt;1,"-----",_xlfn.IFS(OR(AL36="Above",AL36="Below"),AL36,OR(AQ36="Above",AQ36="Below"),AQ36,OR(AV36="Above",AV36="Below"),AV36,OR(BA36="Above",BA36="Below"),BA36,OR(BF36="Above",BF36="Below"),BF36,OR(BK36="Above",BK36="Below"),BK36,TRUE,"-----"))</f>
        <v>-----</v>
      </c>
      <c r="CF36" s="52"/>
      <c r="CG36" s="52" t="str">
        <f t="shared" si="29"/>
        <v>UP</v>
      </c>
      <c r="CH36" s="42" t="str">
        <f t="shared" si="54"/>
        <v/>
      </c>
      <c r="CI36" s="43" t="str">
        <f t="shared" si="45"/>
        <v/>
      </c>
      <c r="CJ36" s="42" t="str">
        <f t="shared" si="46"/>
        <v/>
      </c>
      <c r="CK36" s="42" t="str">
        <f t="shared" si="55"/>
        <v/>
      </c>
      <c r="CL36" s="42" t="str">
        <f t="shared" si="30"/>
        <v/>
      </c>
      <c r="CM36" s="16">
        <f t="shared" si="56"/>
        <v>0</v>
      </c>
      <c r="CN36" s="53">
        <f t="shared" si="58"/>
        <v>0</v>
      </c>
      <c r="CO36" s="14" t="str">
        <f t="shared" si="59"/>
        <v/>
      </c>
    </row>
    <row r="37" spans="1:93" x14ac:dyDescent="0.55000000000000004">
      <c r="A37">
        <f>IF('Data Validation'!$K$2&lt;&gt;TRUE,"",'Data Validation'!A37)</f>
        <v>1772035500</v>
      </c>
      <c r="B37" s="4" t="str">
        <f>IF('Data Validation'!$K$2&lt;&gt;TRUE,"",'Data Validation'!C37)</f>
        <v>XAUUSD</v>
      </c>
      <c r="C37" s="4" t="str">
        <f>IF('Data Validation'!$K$2&lt;&gt;TRUE,"",'Data Validation'!E37)</f>
        <v>M5</v>
      </c>
      <c r="D37" s="4">
        <f>IF('Data Validation'!$K$2&lt;&gt;TRUE,"",'Data Validation'!G37)</f>
        <v>5191.37</v>
      </c>
      <c r="E37" s="4">
        <f>IF($C37&lt;&gt;"M5","",Price!F37)</f>
        <v>5195.3100000000004</v>
      </c>
      <c r="F37" s="4">
        <f>IF($C37&lt;&gt;"M5","",Price!G37)</f>
        <v>5190.4799999999996</v>
      </c>
      <c r="G37" s="4">
        <f>IF($C37&lt;&gt;"M5","",Price!H37)</f>
        <v>637</v>
      </c>
      <c r="H37" s="4">
        <f>IF($C37&lt;&gt;"M5","",SSA!E37)</f>
        <v>5196.4962299999997</v>
      </c>
      <c r="I37" s="6">
        <f>IF($C37&lt;&gt;"M5","",SSA!F37)</f>
        <v>5195.09256</v>
      </c>
      <c r="J37" s="5">
        <f>IF($C37&lt;&gt;"M5","",Dual_Tema!E37)</f>
        <v>5197.62</v>
      </c>
      <c r="K37" s="5">
        <f>IF($C37&lt;&gt;"M5","",Dual_Tema!F37)</f>
        <v>5192.8999999999996</v>
      </c>
      <c r="L37" s="6">
        <f>IF($C37&lt;&gt;"M5","",Trendlines!K37)</f>
        <v>0</v>
      </c>
      <c r="M37" s="6">
        <f>IF($C37&lt;&gt;"M5","",Trendlines!L37)</f>
        <v>0</v>
      </c>
      <c r="N37" s="6">
        <f>IF($C37&lt;&gt;"M5","",ZigZag!E37)</f>
        <v>0</v>
      </c>
      <c r="O37" s="6">
        <f>IF($C37&lt;&gt;"M5","",ZigZag!F37)</f>
        <v>0</v>
      </c>
      <c r="P37" s="6">
        <f>IF($C37&lt;&gt;"M5","",Pinbar!E37)</f>
        <v>0</v>
      </c>
      <c r="Q37">
        <f>IF(Q$1='Trendline Selection'!$ED$198,Trendlines!E37,IF(Q$1='Trendline Selection'!$EE$198,Trendlines!E37,""))</f>
        <v>0</v>
      </c>
      <c r="R37" t="str">
        <f>IF(R$1='Trendline Selection'!$ED$198,Trendlines!F37,IF(R$1='Trendline Selection'!$EE$198,Trendlines!F37,""))</f>
        <v/>
      </c>
      <c r="S37" t="str">
        <f>IF(S$1='Trendline Selection'!$ED$198,Trendlines!G37,IF(S$1='Trendline Selection'!$EE$198,Trendlines!G37,""))</f>
        <v/>
      </c>
      <c r="T37" t="str">
        <f>IF(T$1='Trendline Selection'!$ED$198,Trendlines!H37,IF(T$1='Trendline Selection'!$EE$198,Trendlines!H37,""))</f>
        <v/>
      </c>
      <c r="U37">
        <f>IF(U$1='Trendline Selection'!$ED$198,Trendlines!I37,IF(U$1='Trendline Selection'!$EE$198,Trendlines!I37,""))</f>
        <v>0</v>
      </c>
      <c r="V37" t="str">
        <f>IF(V$1='Trendline Selection'!$ED$198,Trendlines!J37,IF(V$1='Trendline Selection'!$EE$198,Trendlines!J37,""))</f>
        <v/>
      </c>
      <c r="W37" s="6"/>
      <c r="X37" s="6"/>
      <c r="Y37" s="6"/>
      <c r="Z37" s="6"/>
      <c r="AA37">
        <f t="shared" si="0"/>
        <v>4.8300000000008367</v>
      </c>
      <c r="AB37">
        <f t="shared" si="31"/>
        <v>0.94000000000050932</v>
      </c>
      <c r="AC37">
        <f t="shared" si="32"/>
        <v>3.8900000000003274</v>
      </c>
      <c r="AD37">
        <f t="shared" si="51"/>
        <v>4.8300000000008367</v>
      </c>
      <c r="AE37" s="26">
        <f t="shared" si="48"/>
        <v>-4.4443418333766044E-4</v>
      </c>
      <c r="AF37" s="26">
        <f t="shared" si="1"/>
        <v>-4.6602091316991912E-4</v>
      </c>
      <c r="AH37" s="30" t="str">
        <f t="shared" si="2"/>
        <v/>
      </c>
      <c r="AI37" s="21" t="str">
        <f t="shared" si="3"/>
        <v/>
      </c>
      <c r="AJ37" s="21" t="str">
        <f t="shared" si="52"/>
        <v/>
      </c>
      <c r="AK37" s="31" t="str">
        <f t="shared" si="53"/>
        <v/>
      </c>
      <c r="AL37" s="31" t="str">
        <f t="shared" si="5"/>
        <v/>
      </c>
      <c r="AM37" s="39" t="str">
        <f t="shared" si="6"/>
        <v/>
      </c>
      <c r="AN37" s="35" t="str">
        <f t="shared" si="7"/>
        <v/>
      </c>
      <c r="AO37" s="35" t="str">
        <f t="shared" si="49"/>
        <v/>
      </c>
      <c r="AP37" s="36" t="str">
        <f t="shared" si="50"/>
        <v/>
      </c>
      <c r="AQ37" s="36" t="str">
        <f t="shared" si="9"/>
        <v/>
      </c>
      <c r="AR37" s="40" t="str">
        <f t="shared" si="10"/>
        <v/>
      </c>
      <c r="AS37" s="37" t="str">
        <f t="shared" si="11"/>
        <v/>
      </c>
      <c r="AT37" s="37" t="str">
        <f t="shared" si="35"/>
        <v/>
      </c>
      <c r="AU37" s="38" t="str">
        <f t="shared" si="12"/>
        <v/>
      </c>
      <c r="AV37" s="38" t="str">
        <f t="shared" si="13"/>
        <v/>
      </c>
      <c r="AW37" s="30" t="str">
        <f t="shared" si="14"/>
        <v/>
      </c>
      <c r="AX37" s="21" t="str">
        <f t="shared" si="15"/>
        <v/>
      </c>
      <c r="AY37" s="21" t="str">
        <f t="shared" si="36"/>
        <v/>
      </c>
      <c r="AZ37" s="31" t="str">
        <f t="shared" si="16"/>
        <v/>
      </c>
      <c r="BA37" s="31" t="str">
        <f t="shared" si="17"/>
        <v/>
      </c>
      <c r="BB37" s="33" t="str">
        <f t="shared" si="18"/>
        <v/>
      </c>
      <c r="BC37" s="32" t="str">
        <f t="shared" si="19"/>
        <v/>
      </c>
      <c r="BD37" s="32" t="str">
        <f t="shared" si="37"/>
        <v/>
      </c>
      <c r="BE37" s="34" t="str">
        <f t="shared" si="38"/>
        <v/>
      </c>
      <c r="BF37" s="34" t="str">
        <f t="shared" si="20"/>
        <v/>
      </c>
      <c r="BG37" s="40" t="str">
        <f t="shared" si="21"/>
        <v/>
      </c>
      <c r="BH37" s="37" t="str">
        <f t="shared" si="22"/>
        <v/>
      </c>
      <c r="BI37" s="37" t="str">
        <f t="shared" si="39"/>
        <v/>
      </c>
      <c r="BJ37" s="38" t="str">
        <f t="shared" si="40"/>
        <v/>
      </c>
      <c r="BK37" s="38" t="str">
        <f t="shared" si="23"/>
        <v/>
      </c>
      <c r="BL37" s="41" t="str">
        <f t="shared" si="24"/>
        <v>------</v>
      </c>
      <c r="BM37" s="41" t="str">
        <f t="shared" si="25"/>
        <v>------</v>
      </c>
      <c r="BN37" s="41"/>
      <c r="BO37" s="41"/>
      <c r="BP37" s="41"/>
      <c r="BQ37" s="41"/>
      <c r="BR37" s="52"/>
      <c r="BS37" s="41"/>
      <c r="BT37" s="41"/>
      <c r="BU37" s="41"/>
      <c r="BV37" s="41"/>
      <c r="BW37" s="52"/>
      <c r="BX37" s="50">
        <f t="shared" si="26"/>
        <v>1.4036699999996927</v>
      </c>
      <c r="BY37" s="50">
        <f t="shared" si="41"/>
        <v>1</v>
      </c>
      <c r="BZ37" s="50">
        <f t="shared" si="42"/>
        <v>6</v>
      </c>
      <c r="CA37" s="50" t="str">
        <f t="shared" si="43"/>
        <v>-----</v>
      </c>
      <c r="CB37" s="50" t="str">
        <f t="shared" si="44"/>
        <v>-----</v>
      </c>
      <c r="CC37" s="52" t="str">
        <f t="shared" si="27"/>
        <v/>
      </c>
      <c r="CD37" s="41">
        <f t="shared" si="28"/>
        <v>0</v>
      </c>
      <c r="CE37" s="52" t="str" cm="1">
        <f t="array" ref="CE37">IF(CD37&lt;&gt;1,"-----",_xlfn.IFS(OR(AL37="Above",AL37="Below"),AL37,OR(AQ37="Above",AQ37="Below"),AQ37,OR(AV37="Above",AV37="Below"),AV37,OR(BA37="Above",BA37="Below"),BA37,OR(BF37="Above",BF37="Below"),BF37,OR(BK37="Above",BK37="Below"),BK37,TRUE,"-----"))</f>
        <v>-----</v>
      </c>
      <c r="CF37" s="52"/>
      <c r="CG37" s="52" t="str">
        <f t="shared" si="29"/>
        <v>UP</v>
      </c>
      <c r="CH37" s="42" t="str">
        <f t="shared" si="54"/>
        <v/>
      </c>
      <c r="CI37" s="43" t="str">
        <f t="shared" si="45"/>
        <v/>
      </c>
      <c r="CJ37" s="42" t="str">
        <f t="shared" si="46"/>
        <v/>
      </c>
      <c r="CK37" s="42" t="str">
        <f t="shared" si="55"/>
        <v/>
      </c>
      <c r="CL37" s="42" t="str">
        <f t="shared" si="30"/>
        <v/>
      </c>
      <c r="CM37" s="16">
        <f t="shared" si="56"/>
        <v>0</v>
      </c>
      <c r="CN37" s="53">
        <f t="shared" si="58"/>
        <v>0</v>
      </c>
      <c r="CO37" s="14" t="str">
        <f t="shared" si="59"/>
        <v/>
      </c>
    </row>
    <row r="38" spans="1:93" x14ac:dyDescent="0.55000000000000004">
      <c r="A38">
        <f>IF('Data Validation'!$K$2&lt;&gt;TRUE,"",'Data Validation'!A38)</f>
        <v>1772035800</v>
      </c>
      <c r="B38" s="4" t="str">
        <f>IF('Data Validation'!$K$2&lt;&gt;TRUE,"",'Data Validation'!C38)</f>
        <v>XAUUSD</v>
      </c>
      <c r="C38" s="4" t="str">
        <f>IF('Data Validation'!$K$2&lt;&gt;TRUE,"",'Data Validation'!E38)</f>
        <v>M5</v>
      </c>
      <c r="D38" s="4">
        <f>IF('Data Validation'!$K$2&lt;&gt;TRUE,"",'Data Validation'!G38)</f>
        <v>5192.5200000000004</v>
      </c>
      <c r="E38" s="4">
        <f>IF($C38&lt;&gt;"M5","",Price!F38)</f>
        <v>5195.83</v>
      </c>
      <c r="F38" s="4">
        <f>IF($C38&lt;&gt;"M5","",Price!G38)</f>
        <v>5189.8599999999997</v>
      </c>
      <c r="G38" s="4">
        <f>IF($C38&lt;&gt;"M5","",Price!H38)</f>
        <v>656</v>
      </c>
      <c r="H38" s="4">
        <f>IF($C38&lt;&gt;"M5","",SSA!E38)</f>
        <v>5197.7055899999996</v>
      </c>
      <c r="I38" s="6">
        <f>IF($C38&lt;&gt;"M5","",SSA!F38)</f>
        <v>5196.3990700000004</v>
      </c>
      <c r="J38" s="5">
        <f>IF($C38&lt;&gt;"M5","",Dual_Tema!E38)</f>
        <v>5197.12</v>
      </c>
      <c r="K38" s="5">
        <f>IF($C38&lt;&gt;"M5","",Dual_Tema!F38)</f>
        <v>5192.18</v>
      </c>
      <c r="L38" s="6">
        <f>IF($C38&lt;&gt;"M5","",Trendlines!K38)</f>
        <v>0</v>
      </c>
      <c r="M38" s="6">
        <f>IF($C38&lt;&gt;"M5","",Trendlines!L38)</f>
        <v>0</v>
      </c>
      <c r="N38" s="6">
        <f>IF($C38&lt;&gt;"M5","",ZigZag!E38)</f>
        <v>0</v>
      </c>
      <c r="O38" s="6">
        <f>IF($C38&lt;&gt;"M5","",ZigZag!F38)</f>
        <v>0</v>
      </c>
      <c r="P38" s="6">
        <f>IF($C38&lt;&gt;"M5","",Pinbar!E38)</f>
        <v>0</v>
      </c>
      <c r="Q38">
        <f>IF(Q$1='Trendline Selection'!$ED$198,Trendlines!E38,IF(Q$1='Trendline Selection'!$EE$198,Trendlines!E38,""))</f>
        <v>0</v>
      </c>
      <c r="R38" t="str">
        <f>IF(R$1='Trendline Selection'!$ED$198,Trendlines!F38,IF(R$1='Trendline Selection'!$EE$198,Trendlines!F38,""))</f>
        <v/>
      </c>
      <c r="S38" t="str">
        <f>IF(S$1='Trendline Selection'!$ED$198,Trendlines!G38,IF(S$1='Trendline Selection'!$EE$198,Trendlines!G38,""))</f>
        <v/>
      </c>
      <c r="T38" t="str">
        <f>IF(T$1='Trendline Selection'!$ED$198,Trendlines!H38,IF(T$1='Trendline Selection'!$EE$198,Trendlines!H38,""))</f>
        <v/>
      </c>
      <c r="U38">
        <f>IF(U$1='Trendline Selection'!$ED$198,Trendlines!I38,IF(U$1='Trendline Selection'!$EE$198,Trendlines!I38,""))</f>
        <v>0</v>
      </c>
      <c r="V38" t="str">
        <f>IF(V$1='Trendline Selection'!$ED$198,Trendlines!J38,IF(V$1='Trendline Selection'!$EE$198,Trendlines!J38,""))</f>
        <v/>
      </c>
      <c r="W38" s="6"/>
      <c r="X38" s="6"/>
      <c r="Y38" s="6"/>
      <c r="Z38" s="6"/>
      <c r="AA38">
        <f t="shared" si="0"/>
        <v>5.9700000000002547</v>
      </c>
      <c r="AB38">
        <f t="shared" si="31"/>
        <v>4.4600000000000364</v>
      </c>
      <c r="AC38">
        <f t="shared" si="32"/>
        <v>1.5100000000002183</v>
      </c>
      <c r="AD38">
        <f t="shared" ref="AD38:AD101" si="60">MAX(AA38:AC38)</f>
        <v>5.9700000000002547</v>
      </c>
      <c r="AE38" s="26">
        <f t="shared" si="48"/>
        <v>-2.4821439566528457E-4</v>
      </c>
      <c r="AF38" s="26">
        <f t="shared" si="1"/>
        <v>-4.4682580341987726E-4</v>
      </c>
      <c r="AH38" s="30" t="str">
        <f t="shared" si="2"/>
        <v/>
      </c>
      <c r="AI38" s="21" t="str">
        <f t="shared" si="3"/>
        <v/>
      </c>
      <c r="AJ38" s="21" t="str">
        <f t="shared" si="52"/>
        <v/>
      </c>
      <c r="AK38" s="31" t="str">
        <f t="shared" si="53"/>
        <v/>
      </c>
      <c r="AL38" s="31" t="str">
        <f t="shared" si="5"/>
        <v/>
      </c>
      <c r="AM38" s="39" t="str">
        <f t="shared" si="6"/>
        <v/>
      </c>
      <c r="AN38" s="35" t="str">
        <f t="shared" si="7"/>
        <v/>
      </c>
      <c r="AO38" s="35" t="str">
        <f t="shared" si="49"/>
        <v/>
      </c>
      <c r="AP38" s="36" t="str">
        <f t="shared" si="50"/>
        <v/>
      </c>
      <c r="AQ38" s="36" t="str">
        <f t="shared" si="9"/>
        <v/>
      </c>
      <c r="AR38" s="40" t="str">
        <f t="shared" si="10"/>
        <v/>
      </c>
      <c r="AS38" s="37" t="str">
        <f t="shared" si="11"/>
        <v/>
      </c>
      <c r="AT38" s="37" t="str">
        <f t="shared" si="35"/>
        <v/>
      </c>
      <c r="AU38" s="38" t="str">
        <f t="shared" si="12"/>
        <v/>
      </c>
      <c r="AV38" s="38" t="str">
        <f t="shared" si="13"/>
        <v/>
      </c>
      <c r="AW38" s="30" t="str">
        <f t="shared" si="14"/>
        <v/>
      </c>
      <c r="AX38" s="21" t="str">
        <f t="shared" si="15"/>
        <v/>
      </c>
      <c r="AY38" s="21" t="str">
        <f t="shared" si="36"/>
        <v/>
      </c>
      <c r="AZ38" s="31" t="str">
        <f t="shared" si="16"/>
        <v/>
      </c>
      <c r="BA38" s="31" t="str">
        <f t="shared" si="17"/>
        <v/>
      </c>
      <c r="BB38" s="33" t="str">
        <f t="shared" si="18"/>
        <v/>
      </c>
      <c r="BC38" s="32" t="str">
        <f t="shared" si="19"/>
        <v/>
      </c>
      <c r="BD38" s="32" t="str">
        <f t="shared" si="37"/>
        <v/>
      </c>
      <c r="BE38" s="34" t="str">
        <f t="shared" si="38"/>
        <v/>
      </c>
      <c r="BF38" s="34" t="str">
        <f t="shared" si="20"/>
        <v/>
      </c>
      <c r="BG38" s="40" t="str">
        <f t="shared" si="21"/>
        <v/>
      </c>
      <c r="BH38" s="37" t="str">
        <f t="shared" si="22"/>
        <v/>
      </c>
      <c r="BI38" s="37" t="str">
        <f t="shared" si="39"/>
        <v/>
      </c>
      <c r="BJ38" s="38" t="str">
        <f t="shared" si="40"/>
        <v/>
      </c>
      <c r="BK38" s="38" t="str">
        <f t="shared" si="23"/>
        <v/>
      </c>
      <c r="BL38" s="41" t="str">
        <f t="shared" si="24"/>
        <v>------</v>
      </c>
      <c r="BM38" s="41" t="str">
        <f t="shared" si="25"/>
        <v>------</v>
      </c>
      <c r="BN38" s="41"/>
      <c r="BO38" s="41"/>
      <c r="BP38" s="41"/>
      <c r="BQ38" s="41"/>
      <c r="BR38" s="52"/>
      <c r="BS38" s="41"/>
      <c r="BT38" s="41"/>
      <c r="BU38" s="41"/>
      <c r="BV38" s="41"/>
      <c r="BW38" s="52"/>
      <c r="BX38" s="50">
        <f t="shared" si="26"/>
        <v>1.3065199999991819</v>
      </c>
      <c r="BY38" s="50">
        <f t="shared" si="41"/>
        <v>1</v>
      </c>
      <c r="BZ38" s="50">
        <f t="shared" si="42"/>
        <v>7</v>
      </c>
      <c r="CA38" s="50" t="str">
        <f t="shared" si="43"/>
        <v>-----</v>
      </c>
      <c r="CB38" s="50" t="str">
        <f t="shared" si="44"/>
        <v>-----</v>
      </c>
      <c r="CC38" s="52" t="str">
        <f t="shared" si="27"/>
        <v/>
      </c>
      <c r="CD38" s="41">
        <f t="shared" si="28"/>
        <v>0</v>
      </c>
      <c r="CE38" s="52" t="str" cm="1">
        <f t="array" ref="CE38">IF(CD38&lt;&gt;1,"-----",_xlfn.IFS(OR(AL38="Above",AL38="Below"),AL38,OR(AQ38="Above",AQ38="Below"),AQ38,OR(AV38="Above",AV38="Below"),AV38,OR(BA38="Above",BA38="Below"),BA38,OR(BF38="Above",BF38="Below"),BF38,OR(BK38="Above",BK38="Below"),BK38,TRUE,"-----"))</f>
        <v>-----</v>
      </c>
      <c r="CF38" s="52"/>
      <c r="CG38" s="52" t="str">
        <f t="shared" si="29"/>
        <v>UP</v>
      </c>
      <c r="CH38" s="42" t="str">
        <f t="shared" si="54"/>
        <v/>
      </c>
      <c r="CI38" s="43" t="str">
        <f t="shared" si="45"/>
        <v/>
      </c>
      <c r="CJ38" s="42" t="str">
        <f t="shared" si="46"/>
        <v/>
      </c>
      <c r="CK38" s="42" t="str">
        <f t="shared" si="55"/>
        <v/>
      </c>
      <c r="CL38" s="42" t="str">
        <f t="shared" si="30"/>
        <v/>
      </c>
      <c r="CM38" s="16">
        <f t="shared" si="56"/>
        <v>0</v>
      </c>
      <c r="CN38" s="53">
        <f t="shared" si="58"/>
        <v>0</v>
      </c>
      <c r="CO38" s="14" t="str">
        <f t="shared" si="59"/>
        <v/>
      </c>
    </row>
    <row r="39" spans="1:93" x14ac:dyDescent="0.55000000000000004">
      <c r="A39">
        <f>IF('Data Validation'!$K$2&lt;&gt;TRUE,"",'Data Validation'!A39)</f>
        <v>1772036100</v>
      </c>
      <c r="B39" s="4" t="str">
        <f>IF('Data Validation'!$K$2&lt;&gt;TRUE,"",'Data Validation'!C39)</f>
        <v>XAUUSD</v>
      </c>
      <c r="C39" s="4" t="str">
        <f>IF('Data Validation'!$K$2&lt;&gt;TRUE,"",'Data Validation'!E39)</f>
        <v>M5</v>
      </c>
      <c r="D39" s="4">
        <f>IF('Data Validation'!$K$2&lt;&gt;TRUE,"",'Data Validation'!G39)</f>
        <v>5197.05</v>
      </c>
      <c r="E39" s="4">
        <f>IF($C39&lt;&gt;"M5","",Price!F39)</f>
        <v>5197.6400000000003</v>
      </c>
      <c r="F39" s="4">
        <f>IF($C39&lt;&gt;"M5","",Price!G39)</f>
        <v>5191.8100000000004</v>
      </c>
      <c r="G39" s="4">
        <f>IF($C39&lt;&gt;"M5","",Price!H39)</f>
        <v>572</v>
      </c>
      <c r="H39" s="4">
        <f>IF($C39&lt;&gt;"M5","",SSA!E39)</f>
        <v>5199.0129500000003</v>
      </c>
      <c r="I39" s="6">
        <f>IF($C39&lt;&gt;"M5","",SSA!F39)</f>
        <v>5197.7060099999999</v>
      </c>
      <c r="J39" s="5">
        <f>IF($C39&lt;&gt;"M5","",Dual_Tema!E39)</f>
        <v>5197.62</v>
      </c>
      <c r="K39" s="5">
        <f>IF($C39&lt;&gt;"M5","",Dual_Tema!F39)</f>
        <v>5192.54</v>
      </c>
      <c r="L39" s="6">
        <f>IF($C39&lt;&gt;"M5","",Trendlines!K39)</f>
        <v>0</v>
      </c>
      <c r="M39" s="6">
        <f>IF($C39&lt;&gt;"M5","",Trendlines!L39)</f>
        <v>0</v>
      </c>
      <c r="N39" s="6">
        <f>IF($C39&lt;&gt;"M5","",ZigZag!E39)</f>
        <v>0</v>
      </c>
      <c r="O39" s="6">
        <f>IF($C39&lt;&gt;"M5","",ZigZag!F39)</f>
        <v>0</v>
      </c>
      <c r="P39" s="6">
        <f>IF($C39&lt;&gt;"M5","",Pinbar!E39)</f>
        <v>0</v>
      </c>
      <c r="Q39">
        <f>IF(Q$1='Trendline Selection'!$ED$198,Trendlines!E39,IF(Q$1='Trendline Selection'!$EE$198,Trendlines!E39,""))</f>
        <v>0</v>
      </c>
      <c r="R39" t="str">
        <f>IF(R$1='Trendline Selection'!$ED$198,Trendlines!F39,IF(R$1='Trendline Selection'!$EE$198,Trendlines!F39,""))</f>
        <v/>
      </c>
      <c r="S39" t="str">
        <f>IF(S$1='Trendline Selection'!$ED$198,Trendlines!G39,IF(S$1='Trendline Selection'!$EE$198,Trendlines!G39,""))</f>
        <v/>
      </c>
      <c r="T39" t="str">
        <f>IF(T$1='Trendline Selection'!$ED$198,Trendlines!H39,IF(T$1='Trendline Selection'!$EE$198,Trendlines!H39,""))</f>
        <v/>
      </c>
      <c r="U39">
        <f>IF(U$1='Trendline Selection'!$ED$198,Trendlines!I39,IF(U$1='Trendline Selection'!$EE$198,Trendlines!I39,""))</f>
        <v>0</v>
      </c>
      <c r="V39" t="str">
        <f>IF(V$1='Trendline Selection'!$ED$198,Trendlines!J39,IF(V$1='Trendline Selection'!$EE$198,Trendlines!J39,""))</f>
        <v/>
      </c>
      <c r="W39" s="6"/>
      <c r="X39" s="6"/>
      <c r="Y39" s="6"/>
      <c r="Z39" s="6"/>
      <c r="AA39">
        <f t="shared" si="0"/>
        <v>5.8299999999999272</v>
      </c>
      <c r="AB39">
        <f t="shared" si="31"/>
        <v>5.1199999999998909</v>
      </c>
      <c r="AC39">
        <f t="shared" si="32"/>
        <v>0.71000000000003638</v>
      </c>
      <c r="AD39">
        <f t="shared" si="60"/>
        <v>5.8299999999999272</v>
      </c>
      <c r="AE39" s="26">
        <f t="shared" si="48"/>
        <v>3.8479150073373113E-6</v>
      </c>
      <c r="AF39" s="26">
        <f t="shared" si="1"/>
        <v>-1.4058630265718962E-4</v>
      </c>
      <c r="AH39" s="30" t="str">
        <f t="shared" si="2"/>
        <v/>
      </c>
      <c r="AI39" s="21" t="str">
        <f t="shared" si="3"/>
        <v/>
      </c>
      <c r="AJ39" s="21" t="str">
        <f t="shared" si="52"/>
        <v/>
      </c>
      <c r="AK39" s="31" t="str">
        <f t="shared" si="53"/>
        <v/>
      </c>
      <c r="AL39" s="31" t="str">
        <f t="shared" si="5"/>
        <v/>
      </c>
      <c r="AM39" s="39" t="str">
        <f t="shared" si="6"/>
        <v/>
      </c>
      <c r="AN39" s="35" t="str">
        <f t="shared" si="7"/>
        <v/>
      </c>
      <c r="AO39" s="35" t="str">
        <f t="shared" si="49"/>
        <v/>
      </c>
      <c r="AP39" s="36" t="str">
        <f t="shared" si="50"/>
        <v/>
      </c>
      <c r="AQ39" s="36" t="str">
        <f t="shared" si="9"/>
        <v/>
      </c>
      <c r="AR39" s="40" t="str">
        <f t="shared" si="10"/>
        <v/>
      </c>
      <c r="AS39" s="37" t="str">
        <f t="shared" si="11"/>
        <v/>
      </c>
      <c r="AT39" s="37" t="str">
        <f t="shared" si="35"/>
        <v/>
      </c>
      <c r="AU39" s="38" t="str">
        <f t="shared" si="12"/>
        <v/>
      </c>
      <c r="AV39" s="38" t="str">
        <f t="shared" si="13"/>
        <v/>
      </c>
      <c r="AW39" s="30" t="str">
        <f t="shared" si="14"/>
        <v/>
      </c>
      <c r="AX39" s="21" t="str">
        <f t="shared" si="15"/>
        <v/>
      </c>
      <c r="AY39" s="21" t="str">
        <f t="shared" si="36"/>
        <v/>
      </c>
      <c r="AZ39" s="31" t="str">
        <f t="shared" si="16"/>
        <v/>
      </c>
      <c r="BA39" s="31" t="str">
        <f t="shared" si="17"/>
        <v/>
      </c>
      <c r="BB39" s="33" t="str">
        <f t="shared" si="18"/>
        <v/>
      </c>
      <c r="BC39" s="32" t="str">
        <f t="shared" si="19"/>
        <v/>
      </c>
      <c r="BD39" s="32" t="str">
        <f t="shared" si="37"/>
        <v/>
      </c>
      <c r="BE39" s="34" t="str">
        <f t="shared" si="38"/>
        <v/>
      </c>
      <c r="BF39" s="34" t="str">
        <f t="shared" si="20"/>
        <v/>
      </c>
      <c r="BG39" s="40" t="str">
        <f t="shared" si="21"/>
        <v/>
      </c>
      <c r="BH39" s="37" t="str">
        <f t="shared" si="22"/>
        <v/>
      </c>
      <c r="BI39" s="37" t="str">
        <f t="shared" si="39"/>
        <v/>
      </c>
      <c r="BJ39" s="38" t="str">
        <f t="shared" si="40"/>
        <v/>
      </c>
      <c r="BK39" s="38" t="str">
        <f t="shared" si="23"/>
        <v/>
      </c>
      <c r="BL39" s="41" t="str">
        <f t="shared" si="24"/>
        <v>------</v>
      </c>
      <c r="BM39" s="41" t="str">
        <f t="shared" si="25"/>
        <v>------</v>
      </c>
      <c r="BN39" s="41"/>
      <c r="BO39" s="41"/>
      <c r="BP39" s="41"/>
      <c r="BQ39" s="41"/>
      <c r="BR39" s="52"/>
      <c r="BS39" s="41"/>
      <c r="BT39" s="41"/>
      <c r="BU39" s="41"/>
      <c r="BV39" s="41"/>
      <c r="BW39" s="52"/>
      <c r="BX39" s="50">
        <f t="shared" si="26"/>
        <v>1.3069400000003952</v>
      </c>
      <c r="BY39" s="50">
        <f t="shared" si="41"/>
        <v>1</v>
      </c>
      <c r="BZ39" s="50">
        <f t="shared" si="42"/>
        <v>8</v>
      </c>
      <c r="CA39" s="50" t="str">
        <f t="shared" si="43"/>
        <v>-----</v>
      </c>
      <c r="CB39" s="50" t="str">
        <f t="shared" si="44"/>
        <v>-----</v>
      </c>
      <c r="CC39" s="52" t="str">
        <f t="shared" si="27"/>
        <v/>
      </c>
      <c r="CD39" s="41">
        <f t="shared" si="28"/>
        <v>0</v>
      </c>
      <c r="CE39" s="52" t="str" cm="1">
        <f t="array" ref="CE39">IF(CD39&lt;&gt;1,"-----",_xlfn.IFS(OR(AL39="Above",AL39="Below"),AL39,OR(AQ39="Above",AQ39="Below"),AQ39,OR(AV39="Above",AV39="Below"),AV39,OR(BA39="Above",BA39="Below"),BA39,OR(BF39="Above",BF39="Below"),BF39,OR(BK39="Above",BK39="Below"),BK39,TRUE,"-----"))</f>
        <v>-----</v>
      </c>
      <c r="CF39" s="52"/>
      <c r="CG39" s="52" t="str">
        <f t="shared" si="29"/>
        <v>UP</v>
      </c>
      <c r="CH39" s="42" t="str">
        <f t="shared" si="54"/>
        <v/>
      </c>
      <c r="CI39" s="43" t="str">
        <f t="shared" si="45"/>
        <v/>
      </c>
      <c r="CJ39" s="42" t="str">
        <f t="shared" si="46"/>
        <v/>
      </c>
      <c r="CK39" s="42" t="str">
        <f t="shared" si="55"/>
        <v/>
      </c>
      <c r="CL39" s="42" t="str">
        <f t="shared" si="30"/>
        <v/>
      </c>
      <c r="CM39" s="16">
        <f t="shared" si="56"/>
        <v>0</v>
      </c>
      <c r="CN39" s="53">
        <f t="shared" si="58"/>
        <v>0</v>
      </c>
      <c r="CO39" s="14" t="str">
        <f t="shared" si="59"/>
        <v/>
      </c>
    </row>
    <row r="40" spans="1:93" x14ac:dyDescent="0.55000000000000004">
      <c r="A40">
        <f>IF('Data Validation'!$K$2&lt;&gt;TRUE,"",'Data Validation'!A40)</f>
        <v>1772036400</v>
      </c>
      <c r="B40" s="4" t="str">
        <f>IF('Data Validation'!$K$2&lt;&gt;TRUE,"",'Data Validation'!C40)</f>
        <v>XAUUSD</v>
      </c>
      <c r="C40" s="4" t="str">
        <f>IF('Data Validation'!$K$2&lt;&gt;TRUE,"",'Data Validation'!E40)</f>
        <v>M5</v>
      </c>
      <c r="D40" s="4">
        <f>IF('Data Validation'!$K$2&lt;&gt;TRUE,"",'Data Validation'!G40)</f>
        <v>5205.29</v>
      </c>
      <c r="E40" s="4">
        <f>IF($C40&lt;&gt;"M5","",Price!F40)</f>
        <v>5205.75</v>
      </c>
      <c r="F40" s="4">
        <f>IF($C40&lt;&gt;"M5","",Price!G40)</f>
        <v>5197.05</v>
      </c>
      <c r="G40" s="4">
        <f>IF($C40&lt;&gt;"M5","",Price!H40)</f>
        <v>671</v>
      </c>
      <c r="H40" s="4">
        <f>IF($C40&lt;&gt;"M5","",SSA!E40)</f>
        <v>5200.4602199999999</v>
      </c>
      <c r="I40" s="6">
        <f>IF($C40&lt;&gt;"M5","",SSA!F40)</f>
        <v>5199.0831099999996</v>
      </c>
      <c r="J40" s="5">
        <f>IF($C40&lt;&gt;"M5","",Dual_Tema!E40)</f>
        <v>5201.83</v>
      </c>
      <c r="K40" s="5">
        <f>IF($C40&lt;&gt;"M5","",Dual_Tema!F40)</f>
        <v>5195.21</v>
      </c>
      <c r="L40" s="6">
        <f>IF($C40&lt;&gt;"M5","",Trendlines!K40)</f>
        <v>0</v>
      </c>
      <c r="M40" s="6">
        <f>IF($C40&lt;&gt;"M5","",Trendlines!L40)</f>
        <v>0</v>
      </c>
      <c r="N40" s="6">
        <f>IF($C40&lt;&gt;"M5","",ZigZag!E40)</f>
        <v>0</v>
      </c>
      <c r="O40" s="6">
        <f>IF($C40&lt;&gt;"M5","",ZigZag!F40)</f>
        <v>0</v>
      </c>
      <c r="P40" s="6">
        <f>IF($C40&lt;&gt;"M5","",Pinbar!E40)</f>
        <v>0</v>
      </c>
      <c r="Q40">
        <f>IF(Q$1='Trendline Selection'!$ED$198,Trendlines!E40,IF(Q$1='Trendline Selection'!$EE$198,Trendlines!E40,""))</f>
        <v>0</v>
      </c>
      <c r="R40" t="str">
        <f>IF(R$1='Trendline Selection'!$ED$198,Trendlines!F40,IF(R$1='Trendline Selection'!$EE$198,Trendlines!F40,""))</f>
        <v/>
      </c>
      <c r="S40" t="str">
        <f>IF(S$1='Trendline Selection'!$ED$198,Trendlines!G40,IF(S$1='Trendline Selection'!$EE$198,Trendlines!G40,""))</f>
        <v/>
      </c>
      <c r="T40" t="str">
        <f>IF(T$1='Trendline Selection'!$ED$198,Trendlines!H40,IF(T$1='Trendline Selection'!$EE$198,Trendlines!H40,""))</f>
        <v/>
      </c>
      <c r="U40">
        <f>IF(U$1='Trendline Selection'!$ED$198,Trendlines!I40,IF(U$1='Trendline Selection'!$EE$198,Trendlines!I40,""))</f>
        <v>0</v>
      </c>
      <c r="V40" t="str">
        <f>IF(V$1='Trendline Selection'!$ED$198,Trendlines!J40,IF(V$1='Trendline Selection'!$EE$198,Trendlines!J40,""))</f>
        <v/>
      </c>
      <c r="W40" s="6"/>
      <c r="X40" s="6"/>
      <c r="Y40" s="6"/>
      <c r="Z40" s="6"/>
      <c r="AA40">
        <f t="shared" si="0"/>
        <v>8.6999999999998181</v>
      </c>
      <c r="AB40">
        <f t="shared" si="31"/>
        <v>8.6999999999998181</v>
      </c>
      <c r="AC40">
        <f t="shared" si="32"/>
        <v>0</v>
      </c>
      <c r="AD40">
        <f t="shared" si="60"/>
        <v>8.6999999999998181</v>
      </c>
      <c r="AE40" s="26">
        <f t="shared" si="48"/>
        <v>7.5358095131906899E-4</v>
      </c>
      <c r="AF40" s="26">
        <f t="shared" si="1"/>
        <v>3.541724011156711E-4</v>
      </c>
      <c r="AH40" s="30" t="str">
        <f t="shared" si="2"/>
        <v/>
      </c>
      <c r="AI40" s="21" t="str">
        <f t="shared" si="3"/>
        <v/>
      </c>
      <c r="AJ40" s="21" t="str">
        <f t="shared" si="52"/>
        <v/>
      </c>
      <c r="AK40" s="31" t="str">
        <f t="shared" si="53"/>
        <v/>
      </c>
      <c r="AL40" s="31" t="str">
        <f t="shared" si="5"/>
        <v/>
      </c>
      <c r="AM40" s="39" t="str">
        <f t="shared" si="6"/>
        <v/>
      </c>
      <c r="AN40" s="35" t="str">
        <f t="shared" si="7"/>
        <v/>
      </c>
      <c r="AO40" s="35" t="str">
        <f t="shared" si="49"/>
        <v/>
      </c>
      <c r="AP40" s="36" t="str">
        <f t="shared" si="50"/>
        <v/>
      </c>
      <c r="AQ40" s="36" t="str">
        <f t="shared" si="9"/>
        <v/>
      </c>
      <c r="AR40" s="40" t="str">
        <f t="shared" si="10"/>
        <v/>
      </c>
      <c r="AS40" s="37" t="str">
        <f t="shared" si="11"/>
        <v/>
      </c>
      <c r="AT40" s="37" t="str">
        <f t="shared" si="35"/>
        <v/>
      </c>
      <c r="AU40" s="38" t="str">
        <f t="shared" si="12"/>
        <v/>
      </c>
      <c r="AV40" s="38" t="str">
        <f t="shared" si="13"/>
        <v/>
      </c>
      <c r="AW40" s="30" t="str">
        <f t="shared" si="14"/>
        <v/>
      </c>
      <c r="AX40" s="21" t="str">
        <f t="shared" si="15"/>
        <v/>
      </c>
      <c r="AY40" s="21" t="str">
        <f t="shared" si="36"/>
        <v/>
      </c>
      <c r="AZ40" s="31" t="str">
        <f t="shared" si="16"/>
        <v/>
      </c>
      <c r="BA40" s="31" t="str">
        <f t="shared" si="17"/>
        <v/>
      </c>
      <c r="BB40" s="33" t="str">
        <f t="shared" si="18"/>
        <v/>
      </c>
      <c r="BC40" s="32" t="str">
        <f t="shared" si="19"/>
        <v/>
      </c>
      <c r="BD40" s="32" t="str">
        <f t="shared" si="37"/>
        <v/>
      </c>
      <c r="BE40" s="34" t="str">
        <f t="shared" si="38"/>
        <v/>
      </c>
      <c r="BF40" s="34" t="str">
        <f t="shared" si="20"/>
        <v/>
      </c>
      <c r="BG40" s="40" t="str">
        <f t="shared" si="21"/>
        <v/>
      </c>
      <c r="BH40" s="37" t="str">
        <f t="shared" si="22"/>
        <v/>
      </c>
      <c r="BI40" s="37" t="str">
        <f t="shared" si="39"/>
        <v/>
      </c>
      <c r="BJ40" s="38" t="str">
        <f t="shared" si="40"/>
        <v/>
      </c>
      <c r="BK40" s="38" t="str">
        <f t="shared" si="23"/>
        <v/>
      </c>
      <c r="BL40" s="41" t="str">
        <f t="shared" si="24"/>
        <v>------</v>
      </c>
      <c r="BM40" s="41" t="str">
        <f t="shared" si="25"/>
        <v>------</v>
      </c>
      <c r="BN40" s="41"/>
      <c r="BO40" s="41"/>
      <c r="BP40" s="41"/>
      <c r="BQ40" s="41"/>
      <c r="BR40" s="52"/>
      <c r="BS40" s="41"/>
      <c r="BT40" s="41"/>
      <c r="BU40" s="41"/>
      <c r="BV40" s="41"/>
      <c r="BW40" s="52"/>
      <c r="BX40" s="50">
        <f t="shared" si="26"/>
        <v>1.3771100000003571</v>
      </c>
      <c r="BY40" s="50">
        <f t="shared" si="41"/>
        <v>1</v>
      </c>
      <c r="BZ40" s="50">
        <f t="shared" si="42"/>
        <v>9</v>
      </c>
      <c r="CA40" s="50" t="str">
        <f t="shared" si="43"/>
        <v>-----</v>
      </c>
      <c r="CB40" s="50" t="str">
        <f t="shared" si="44"/>
        <v>-----</v>
      </c>
      <c r="CC40" s="52" t="str">
        <f t="shared" si="27"/>
        <v/>
      </c>
      <c r="CD40" s="41">
        <f t="shared" si="28"/>
        <v>0</v>
      </c>
      <c r="CE40" s="52" t="str" cm="1">
        <f t="array" ref="CE40">IF(CD40&lt;&gt;1,"-----",_xlfn.IFS(OR(AL40="Above",AL40="Below"),AL40,OR(AQ40="Above",AQ40="Below"),AQ40,OR(AV40="Above",AV40="Below"),AV40,OR(BA40="Above",BA40="Below"),BA40,OR(BF40="Above",BF40="Below"),BF40,OR(BK40="Above",BK40="Below"),BK40,TRUE,"-----"))</f>
        <v>-----</v>
      </c>
      <c r="CF40" s="52"/>
      <c r="CG40" s="52" t="str">
        <f t="shared" si="29"/>
        <v>UP</v>
      </c>
      <c r="CH40" s="42" t="str">
        <f t="shared" si="54"/>
        <v/>
      </c>
      <c r="CI40" s="43">
        <f t="shared" si="45"/>
        <v>1</v>
      </c>
      <c r="CJ40" s="42" t="str">
        <f t="shared" si="46"/>
        <v/>
      </c>
      <c r="CK40" s="42" t="str">
        <f t="shared" si="55"/>
        <v/>
      </c>
      <c r="CL40" s="42" t="str">
        <f t="shared" si="30"/>
        <v/>
      </c>
      <c r="CM40" s="16">
        <f t="shared" si="56"/>
        <v>0.2</v>
      </c>
      <c r="CN40" s="53">
        <f t="shared" si="58"/>
        <v>6.6666666666666666E-2</v>
      </c>
      <c r="CO40" s="14" t="str">
        <f t="shared" si="59"/>
        <v/>
      </c>
    </row>
    <row r="41" spans="1:93" x14ac:dyDescent="0.55000000000000004">
      <c r="A41">
        <f>IF('Data Validation'!$K$2&lt;&gt;TRUE,"",'Data Validation'!A41)</f>
        <v>1772036700</v>
      </c>
      <c r="B41" s="4" t="str">
        <f>IF('Data Validation'!$K$2&lt;&gt;TRUE,"",'Data Validation'!C41)</f>
        <v>XAUUSD</v>
      </c>
      <c r="C41" s="4" t="str">
        <f>IF('Data Validation'!$K$2&lt;&gt;TRUE,"",'Data Validation'!E41)</f>
        <v>M5</v>
      </c>
      <c r="D41" s="4">
        <f>IF('Data Validation'!$K$2&lt;&gt;TRUE,"",'Data Validation'!G41)</f>
        <v>5203.22</v>
      </c>
      <c r="E41" s="4">
        <f>IF($C41&lt;&gt;"M5","",Price!F41)</f>
        <v>5206.1899999999996</v>
      </c>
      <c r="F41" s="4">
        <f>IF($C41&lt;&gt;"M5","",Price!G41)</f>
        <v>5201.1899999999996</v>
      </c>
      <c r="G41" s="4">
        <f>IF($C41&lt;&gt;"M5","",Price!H41)</f>
        <v>630</v>
      </c>
      <c r="H41" s="4">
        <f>IF($C41&lt;&gt;"M5","",SSA!E41)</f>
        <v>5201.9456700000001</v>
      </c>
      <c r="I41" s="6">
        <f>IF($C41&lt;&gt;"M5","",SSA!F41)</f>
        <v>5200.5143900000003</v>
      </c>
      <c r="J41" s="5">
        <f>IF($C41&lt;&gt;"M5","",Dual_Tema!E41)</f>
        <v>5204.6400000000003</v>
      </c>
      <c r="K41" s="5">
        <f>IF($C41&lt;&gt;"M5","",Dual_Tema!F41)</f>
        <v>5198.82</v>
      </c>
      <c r="L41" s="6">
        <f>IF($C41&lt;&gt;"M5","",Trendlines!K41)</f>
        <v>0</v>
      </c>
      <c r="M41" s="6">
        <f>IF($C41&lt;&gt;"M5","",Trendlines!L41)</f>
        <v>0</v>
      </c>
      <c r="N41" s="6">
        <f>IF($C41&lt;&gt;"M5","",ZigZag!E41)</f>
        <v>0</v>
      </c>
      <c r="O41" s="6">
        <f>IF($C41&lt;&gt;"M5","",ZigZag!F41)</f>
        <v>0</v>
      </c>
      <c r="P41" s="6">
        <f>IF($C41&lt;&gt;"M5","",Pinbar!E41)</f>
        <v>0</v>
      </c>
      <c r="Q41">
        <f>IF(Q$1='Trendline Selection'!$ED$198,Trendlines!E41,IF(Q$1='Trendline Selection'!$EE$198,Trendlines!E41,""))</f>
        <v>0</v>
      </c>
      <c r="R41" t="str">
        <f>IF(R$1='Trendline Selection'!$ED$198,Trendlines!F41,IF(R$1='Trendline Selection'!$EE$198,Trendlines!F41,""))</f>
        <v/>
      </c>
      <c r="S41" t="str">
        <f>IF(S$1='Trendline Selection'!$ED$198,Trendlines!G41,IF(S$1='Trendline Selection'!$EE$198,Trendlines!G41,""))</f>
        <v/>
      </c>
      <c r="T41" t="str">
        <f>IF(T$1='Trendline Selection'!$ED$198,Trendlines!H41,IF(T$1='Trendline Selection'!$EE$198,Trendlines!H41,""))</f>
        <v/>
      </c>
      <c r="U41">
        <f>IF(U$1='Trendline Selection'!$ED$198,Trendlines!I41,IF(U$1='Trendline Selection'!$EE$198,Trendlines!I41,""))</f>
        <v>0</v>
      </c>
      <c r="V41" t="str">
        <f>IF(V$1='Trendline Selection'!$ED$198,Trendlines!J41,IF(V$1='Trendline Selection'!$EE$198,Trendlines!J41,""))</f>
        <v/>
      </c>
      <c r="W41" s="6"/>
      <c r="X41" s="6"/>
      <c r="Y41" s="6"/>
      <c r="Z41" s="6"/>
      <c r="AA41">
        <f t="shared" si="0"/>
        <v>5</v>
      </c>
      <c r="AB41">
        <f t="shared" si="31"/>
        <v>0.8999999999996362</v>
      </c>
      <c r="AC41">
        <f t="shared" si="32"/>
        <v>4.1000000000003638</v>
      </c>
      <c r="AD41">
        <f t="shared" si="60"/>
        <v>5</v>
      </c>
      <c r="AE41" s="26">
        <f t="shared" si="48"/>
        <v>2.9781118386656372E-4</v>
      </c>
      <c r="AF41" s="26">
        <f t="shared" si="1"/>
        <v>4.5587267880016833E-4</v>
      </c>
      <c r="AH41" s="30" t="str">
        <f t="shared" si="2"/>
        <v/>
      </c>
      <c r="AI41" s="21" t="str">
        <f t="shared" si="3"/>
        <v/>
      </c>
      <c r="AJ41" s="21" t="str">
        <f t="shared" si="52"/>
        <v/>
      </c>
      <c r="AK41" s="31" t="str">
        <f t="shared" si="53"/>
        <v/>
      </c>
      <c r="AL41" s="31" t="str">
        <f t="shared" si="5"/>
        <v/>
      </c>
      <c r="AM41" s="39" t="str">
        <f t="shared" si="6"/>
        <v/>
      </c>
      <c r="AN41" s="35" t="str">
        <f t="shared" si="7"/>
        <v/>
      </c>
      <c r="AO41" s="35" t="str">
        <f t="shared" si="49"/>
        <v/>
      </c>
      <c r="AP41" s="36" t="str">
        <f t="shared" si="50"/>
        <v/>
      </c>
      <c r="AQ41" s="36" t="str">
        <f t="shared" si="9"/>
        <v/>
      </c>
      <c r="AR41" s="40" t="str">
        <f t="shared" si="10"/>
        <v/>
      </c>
      <c r="AS41" s="37" t="str">
        <f t="shared" si="11"/>
        <v/>
      </c>
      <c r="AT41" s="37" t="str">
        <f t="shared" si="35"/>
        <v/>
      </c>
      <c r="AU41" s="38" t="str">
        <f t="shared" si="12"/>
        <v/>
      </c>
      <c r="AV41" s="38" t="str">
        <f t="shared" si="13"/>
        <v/>
      </c>
      <c r="AW41" s="30" t="str">
        <f t="shared" si="14"/>
        <v/>
      </c>
      <c r="AX41" s="21" t="str">
        <f t="shared" si="15"/>
        <v/>
      </c>
      <c r="AY41" s="21" t="str">
        <f t="shared" si="36"/>
        <v/>
      </c>
      <c r="AZ41" s="31" t="str">
        <f t="shared" si="16"/>
        <v/>
      </c>
      <c r="BA41" s="31" t="str">
        <f t="shared" si="17"/>
        <v/>
      </c>
      <c r="BB41" s="33" t="str">
        <f t="shared" si="18"/>
        <v/>
      </c>
      <c r="BC41" s="32" t="str">
        <f t="shared" si="19"/>
        <v/>
      </c>
      <c r="BD41" s="32" t="str">
        <f t="shared" si="37"/>
        <v/>
      </c>
      <c r="BE41" s="34" t="str">
        <f t="shared" si="38"/>
        <v/>
      </c>
      <c r="BF41" s="34" t="str">
        <f t="shared" si="20"/>
        <v/>
      </c>
      <c r="BG41" s="40" t="str">
        <f t="shared" si="21"/>
        <v/>
      </c>
      <c r="BH41" s="37" t="str">
        <f t="shared" si="22"/>
        <v/>
      </c>
      <c r="BI41" s="37" t="str">
        <f t="shared" si="39"/>
        <v/>
      </c>
      <c r="BJ41" s="38" t="str">
        <f t="shared" si="40"/>
        <v/>
      </c>
      <c r="BK41" s="38" t="str">
        <f t="shared" si="23"/>
        <v/>
      </c>
      <c r="BL41" s="41" t="str">
        <f t="shared" si="24"/>
        <v>------</v>
      </c>
      <c r="BM41" s="41" t="str">
        <f t="shared" si="25"/>
        <v>------</v>
      </c>
      <c r="BN41" s="41"/>
      <c r="BO41" s="41"/>
      <c r="BP41" s="41"/>
      <c r="BQ41" s="41"/>
      <c r="BR41" s="52"/>
      <c r="BS41" s="41"/>
      <c r="BT41" s="41"/>
      <c r="BU41" s="41"/>
      <c r="BV41" s="41"/>
      <c r="BW41" s="52"/>
      <c r="BX41" s="50">
        <f t="shared" si="26"/>
        <v>1.4312799999997878</v>
      </c>
      <c r="BY41" s="50">
        <f t="shared" si="41"/>
        <v>1</v>
      </c>
      <c r="BZ41" s="50">
        <f t="shared" si="42"/>
        <v>10</v>
      </c>
      <c r="CA41" s="50" t="str">
        <f t="shared" si="43"/>
        <v>-----</v>
      </c>
      <c r="CB41" s="50" t="str">
        <f t="shared" si="44"/>
        <v>-----</v>
      </c>
      <c r="CC41" s="52" t="str">
        <f t="shared" si="27"/>
        <v/>
      </c>
      <c r="CD41" s="41">
        <f t="shared" si="28"/>
        <v>0</v>
      </c>
      <c r="CE41" s="52" t="str" cm="1">
        <f t="array" ref="CE41">IF(CD41&lt;&gt;1,"-----",_xlfn.IFS(OR(AL41="Above",AL41="Below"),AL41,OR(AQ41="Above",AQ41="Below"),AQ41,OR(AV41="Above",AV41="Below"),AV41,OR(BA41="Above",BA41="Below"),BA41,OR(BF41="Above",BF41="Below"),BF41,OR(BK41="Above",BK41="Below"),BK41,TRUE,"-----"))</f>
        <v>-----</v>
      </c>
      <c r="CF41" s="52"/>
      <c r="CG41" s="52" t="str">
        <f t="shared" si="29"/>
        <v>UP</v>
      </c>
      <c r="CH41" s="42" t="str">
        <f t="shared" si="54"/>
        <v/>
      </c>
      <c r="CI41" s="43" t="str">
        <f t="shared" si="45"/>
        <v/>
      </c>
      <c r="CJ41" s="42" t="str">
        <f t="shared" si="46"/>
        <v/>
      </c>
      <c r="CK41" s="42" t="str">
        <f t="shared" si="55"/>
        <v/>
      </c>
      <c r="CL41" s="42" t="str">
        <f t="shared" si="30"/>
        <v/>
      </c>
      <c r="CM41" s="16">
        <f t="shared" si="56"/>
        <v>0</v>
      </c>
      <c r="CN41" s="53">
        <f t="shared" si="58"/>
        <v>6.6666666666666666E-2</v>
      </c>
      <c r="CO41" s="14" t="str">
        <f t="shared" si="59"/>
        <v/>
      </c>
    </row>
    <row r="42" spans="1:93" x14ac:dyDescent="0.55000000000000004">
      <c r="A42">
        <f>IF('Data Validation'!$K$2&lt;&gt;TRUE,"",'Data Validation'!A42)</f>
        <v>1772037000</v>
      </c>
      <c r="B42" s="4" t="str">
        <f>IF('Data Validation'!$K$2&lt;&gt;TRUE,"",'Data Validation'!C42)</f>
        <v>XAUUSD</v>
      </c>
      <c r="C42" s="4" t="str">
        <f>IF('Data Validation'!$K$2&lt;&gt;TRUE,"",'Data Validation'!E42)</f>
        <v>M5</v>
      </c>
      <c r="D42" s="4">
        <f>IF('Data Validation'!$K$2&lt;&gt;TRUE,"",'Data Validation'!G42)</f>
        <v>5206.5600000000004</v>
      </c>
      <c r="E42" s="4">
        <f>IF($C42&lt;&gt;"M5","",Price!F42)</f>
        <v>5206.68</v>
      </c>
      <c r="F42" s="4">
        <f>IF($C42&lt;&gt;"M5","",Price!G42)</f>
        <v>5199.2700000000004</v>
      </c>
      <c r="G42" s="4">
        <f>IF($C42&lt;&gt;"M5","",Price!H42)</f>
        <v>643</v>
      </c>
      <c r="H42" s="4">
        <f>IF($C42&lt;&gt;"M5","",SSA!E42)</f>
        <v>5203.5989600000003</v>
      </c>
      <c r="I42" s="6">
        <f>IF($C42&lt;&gt;"M5","",SSA!F42)</f>
        <v>5202.0566799999997</v>
      </c>
      <c r="J42" s="5">
        <f>IF($C42&lt;&gt;"M5","",Dual_Tema!E42)</f>
        <v>5206.5200000000004</v>
      </c>
      <c r="K42" s="5">
        <f>IF($C42&lt;&gt;"M5","",Dual_Tema!F42)</f>
        <v>5200.03</v>
      </c>
      <c r="L42" s="6">
        <f>IF($C42&lt;&gt;"M5","",Trendlines!K42)</f>
        <v>0</v>
      </c>
      <c r="M42" s="6">
        <f>IF($C42&lt;&gt;"M5","",Trendlines!L42)</f>
        <v>0</v>
      </c>
      <c r="N42" s="6">
        <f>IF($C42&lt;&gt;"M5","",ZigZag!E42)</f>
        <v>0</v>
      </c>
      <c r="O42" s="6">
        <f>IF($C42&lt;&gt;"M5","",ZigZag!F42)</f>
        <v>0</v>
      </c>
      <c r="P42" s="6">
        <f>IF($C42&lt;&gt;"M5","",Pinbar!E42)</f>
        <v>0</v>
      </c>
      <c r="Q42">
        <f>IF(Q$1='Trendline Selection'!$ED$198,Trendlines!E42,IF(Q$1='Trendline Selection'!$EE$198,Trendlines!E42,""))</f>
        <v>0</v>
      </c>
      <c r="R42" t="str">
        <f>IF(R$1='Trendline Selection'!$ED$198,Trendlines!F42,IF(R$1='Trendline Selection'!$EE$198,Trendlines!F42,""))</f>
        <v/>
      </c>
      <c r="S42" t="str">
        <f>IF(S$1='Trendline Selection'!$ED$198,Trendlines!G42,IF(S$1='Trendline Selection'!$EE$198,Trendlines!G42,""))</f>
        <v/>
      </c>
      <c r="T42" t="str">
        <f>IF(T$1='Trendline Selection'!$ED$198,Trendlines!H42,IF(T$1='Trendline Selection'!$EE$198,Trendlines!H42,""))</f>
        <v/>
      </c>
      <c r="U42">
        <f>IF(U$1='Trendline Selection'!$ED$198,Trendlines!I42,IF(U$1='Trendline Selection'!$EE$198,Trendlines!I42,""))</f>
        <v>0</v>
      </c>
      <c r="V42" t="str">
        <f>IF(V$1='Trendline Selection'!$ED$198,Trendlines!J42,IF(V$1='Trendline Selection'!$EE$198,Trendlines!J42,""))</f>
        <v/>
      </c>
      <c r="W42" s="6"/>
      <c r="X42" s="6"/>
      <c r="Y42" s="6"/>
      <c r="Z42" s="6"/>
      <c r="AA42">
        <f t="shared" si="0"/>
        <v>7.4099999999998545</v>
      </c>
      <c r="AB42">
        <f t="shared" si="31"/>
        <v>3.4600000000000364</v>
      </c>
      <c r="AC42">
        <f t="shared" si="32"/>
        <v>3.9499999999998181</v>
      </c>
      <c r="AD42">
        <f t="shared" si="60"/>
        <v>7.4099999999998545</v>
      </c>
      <c r="AE42" s="26">
        <f t="shared" si="48"/>
        <v>3.0730699200205599E-5</v>
      </c>
      <c r="AF42" s="26">
        <f t="shared" si="1"/>
        <v>-1.4615300296331153E-4</v>
      </c>
      <c r="AH42" s="30" t="str">
        <f t="shared" si="2"/>
        <v/>
      </c>
      <c r="AI42" s="21" t="str">
        <f t="shared" si="3"/>
        <v/>
      </c>
      <c r="AJ42" s="21" t="str">
        <f t="shared" si="52"/>
        <v/>
      </c>
      <c r="AK42" s="31" t="str">
        <f t="shared" si="53"/>
        <v/>
      </c>
      <c r="AL42" s="31" t="str">
        <f t="shared" si="5"/>
        <v/>
      </c>
      <c r="AM42" s="39" t="str">
        <f t="shared" si="6"/>
        <v/>
      </c>
      <c r="AN42" s="35" t="str">
        <f t="shared" si="7"/>
        <v/>
      </c>
      <c r="AO42" s="35" t="str">
        <f t="shared" si="49"/>
        <v/>
      </c>
      <c r="AP42" s="36" t="str">
        <f t="shared" si="50"/>
        <v/>
      </c>
      <c r="AQ42" s="36" t="str">
        <f t="shared" si="9"/>
        <v/>
      </c>
      <c r="AR42" s="40" t="str">
        <f t="shared" si="10"/>
        <v/>
      </c>
      <c r="AS42" s="37" t="str">
        <f t="shared" si="11"/>
        <v/>
      </c>
      <c r="AT42" s="37" t="str">
        <f t="shared" si="35"/>
        <v/>
      </c>
      <c r="AU42" s="38" t="str">
        <f t="shared" si="12"/>
        <v/>
      </c>
      <c r="AV42" s="38" t="str">
        <f t="shared" si="13"/>
        <v/>
      </c>
      <c r="AW42" s="30" t="str">
        <f t="shared" si="14"/>
        <v/>
      </c>
      <c r="AX42" s="21" t="str">
        <f t="shared" si="15"/>
        <v/>
      </c>
      <c r="AY42" s="21" t="str">
        <f t="shared" si="36"/>
        <v/>
      </c>
      <c r="AZ42" s="31" t="str">
        <f t="shared" si="16"/>
        <v/>
      </c>
      <c r="BA42" s="31" t="str">
        <f t="shared" si="17"/>
        <v/>
      </c>
      <c r="BB42" s="33" t="str">
        <f t="shared" si="18"/>
        <v/>
      </c>
      <c r="BC42" s="32" t="str">
        <f t="shared" si="19"/>
        <v/>
      </c>
      <c r="BD42" s="32" t="str">
        <f t="shared" si="37"/>
        <v/>
      </c>
      <c r="BE42" s="34" t="str">
        <f t="shared" si="38"/>
        <v/>
      </c>
      <c r="BF42" s="34" t="str">
        <f t="shared" si="20"/>
        <v/>
      </c>
      <c r="BG42" s="40" t="str">
        <f t="shared" si="21"/>
        <v/>
      </c>
      <c r="BH42" s="37" t="str">
        <f t="shared" si="22"/>
        <v/>
      </c>
      <c r="BI42" s="37" t="str">
        <f t="shared" si="39"/>
        <v/>
      </c>
      <c r="BJ42" s="38" t="str">
        <f t="shared" si="40"/>
        <v/>
      </c>
      <c r="BK42" s="38" t="str">
        <f t="shared" si="23"/>
        <v/>
      </c>
      <c r="BL42" s="41" t="str">
        <f t="shared" si="24"/>
        <v>------</v>
      </c>
      <c r="BM42" s="41" t="str">
        <f t="shared" si="25"/>
        <v>------</v>
      </c>
      <c r="BN42" s="41"/>
      <c r="BO42" s="41"/>
      <c r="BP42" s="41"/>
      <c r="BQ42" s="41"/>
      <c r="BR42" s="52"/>
      <c r="BS42" s="41"/>
      <c r="BT42" s="41"/>
      <c r="BU42" s="41"/>
      <c r="BV42" s="41"/>
      <c r="BW42" s="52"/>
      <c r="BX42" s="50">
        <f t="shared" si="26"/>
        <v>1.5422800000005736</v>
      </c>
      <c r="BY42" s="50">
        <f t="shared" si="41"/>
        <v>1</v>
      </c>
      <c r="BZ42" s="50">
        <f t="shared" si="42"/>
        <v>11</v>
      </c>
      <c r="CA42" s="50" t="str">
        <f t="shared" si="43"/>
        <v>-----</v>
      </c>
      <c r="CB42" s="50" t="str">
        <f t="shared" si="44"/>
        <v>-----</v>
      </c>
      <c r="CC42" s="52" t="str">
        <f t="shared" si="27"/>
        <v/>
      </c>
      <c r="CD42" s="41">
        <f t="shared" si="28"/>
        <v>0</v>
      </c>
      <c r="CE42" s="52" t="str" cm="1">
        <f t="array" ref="CE42">IF(CD42&lt;&gt;1,"-----",_xlfn.IFS(OR(AL42="Above",AL42="Below"),AL42,OR(AQ42="Above",AQ42="Below"),AQ42,OR(AV42="Above",AV42="Below"),AV42,OR(BA42="Above",BA42="Below"),BA42,OR(BF42="Above",BF42="Below"),BF42,OR(BK42="Above",BK42="Below"),BK42,TRUE,"-----"))</f>
        <v>-----</v>
      </c>
      <c r="CF42" s="52"/>
      <c r="CG42" s="52" t="str">
        <f t="shared" si="29"/>
        <v>UP</v>
      </c>
      <c r="CH42" s="42" t="str">
        <f t="shared" si="54"/>
        <v/>
      </c>
      <c r="CI42" s="43" t="str">
        <f t="shared" si="45"/>
        <v/>
      </c>
      <c r="CJ42" s="42" t="str">
        <f t="shared" si="46"/>
        <v/>
      </c>
      <c r="CK42" s="42" t="str">
        <f t="shared" si="55"/>
        <v/>
      </c>
      <c r="CL42" s="42" t="str">
        <f t="shared" si="30"/>
        <v/>
      </c>
      <c r="CM42" s="16">
        <f t="shared" si="56"/>
        <v>0</v>
      </c>
      <c r="CN42" s="53">
        <f t="shared" si="58"/>
        <v>6.6666666666666666E-2</v>
      </c>
      <c r="CO42" s="14" t="str">
        <f t="shared" si="59"/>
        <v/>
      </c>
    </row>
    <row r="43" spans="1:93" x14ac:dyDescent="0.55000000000000004">
      <c r="A43">
        <f>IF('Data Validation'!$K$2&lt;&gt;TRUE,"",'Data Validation'!A43)</f>
        <v>1772037300</v>
      </c>
      <c r="B43" s="4" t="str">
        <f>IF('Data Validation'!$K$2&lt;&gt;TRUE,"",'Data Validation'!C43)</f>
        <v>XAUUSD</v>
      </c>
      <c r="C43" s="4" t="str">
        <f>IF('Data Validation'!$K$2&lt;&gt;TRUE,"",'Data Validation'!E43)</f>
        <v>M5</v>
      </c>
      <c r="D43" s="4">
        <f>IF('Data Validation'!$K$2&lt;&gt;TRUE,"",'Data Validation'!G43)</f>
        <v>5203.3900000000003</v>
      </c>
      <c r="E43" s="4">
        <f>IF($C43&lt;&gt;"M5","",Price!F43)</f>
        <v>5207.1099999999997</v>
      </c>
      <c r="F43" s="4">
        <f>IF($C43&lt;&gt;"M5","",Price!G43)</f>
        <v>5202.5200000000004</v>
      </c>
      <c r="G43" s="4">
        <f>IF($C43&lt;&gt;"M5","",Price!H43)</f>
        <v>659</v>
      </c>
      <c r="H43" s="4">
        <f>IF($C43&lt;&gt;"M5","",SSA!E43)</f>
        <v>5205.3474299999998</v>
      </c>
      <c r="I43" s="6">
        <f>IF($C43&lt;&gt;"M5","",SSA!F43)</f>
        <v>5203.7020599999996</v>
      </c>
      <c r="J43" s="5">
        <f>IF($C43&lt;&gt;"M5","",Dual_Tema!E43)</f>
        <v>5207.76</v>
      </c>
      <c r="K43" s="5">
        <f>IF($C43&lt;&gt;"M5","",Dual_Tema!F43)</f>
        <v>5202.1899999999996</v>
      </c>
      <c r="L43" s="6">
        <f>IF($C43&lt;&gt;"M5","",Trendlines!K43)</f>
        <v>0</v>
      </c>
      <c r="M43" s="6">
        <f>IF($C43&lt;&gt;"M5","",Trendlines!L43)</f>
        <v>0</v>
      </c>
      <c r="N43" s="6">
        <f>IF($C43&lt;&gt;"M5","",ZigZag!E43)</f>
        <v>0</v>
      </c>
      <c r="O43" s="6">
        <f>IF($C43&lt;&gt;"M5","",ZigZag!F43)</f>
        <v>0</v>
      </c>
      <c r="P43" s="6">
        <f>IF($C43&lt;&gt;"M5","",Pinbar!E43)</f>
        <v>0</v>
      </c>
      <c r="Q43">
        <f>IF(Q$1='Trendline Selection'!$ED$198,Trendlines!E43,IF(Q$1='Trendline Selection'!$EE$198,Trendlines!E43,""))</f>
        <v>0</v>
      </c>
      <c r="R43" t="str">
        <f>IF(R$1='Trendline Selection'!$ED$198,Trendlines!F43,IF(R$1='Trendline Selection'!$EE$198,Trendlines!F43,""))</f>
        <v/>
      </c>
      <c r="S43" t="str">
        <f>IF(S$1='Trendline Selection'!$ED$198,Trendlines!G43,IF(S$1='Trendline Selection'!$EE$198,Trendlines!G43,""))</f>
        <v/>
      </c>
      <c r="T43" t="str">
        <f>IF(T$1='Trendline Selection'!$ED$198,Trendlines!H43,IF(T$1='Trendline Selection'!$EE$198,Trendlines!H43,""))</f>
        <v/>
      </c>
      <c r="U43">
        <f>IF(U$1='Trendline Selection'!$ED$198,Trendlines!I43,IF(U$1='Trendline Selection'!$EE$198,Trendlines!I43,""))</f>
        <v>0</v>
      </c>
      <c r="V43" t="str">
        <f>IF(V$1='Trendline Selection'!$ED$198,Trendlines!J43,IF(V$1='Trendline Selection'!$EE$198,Trendlines!J43,""))</f>
        <v/>
      </c>
      <c r="W43" s="6"/>
      <c r="X43" s="6"/>
      <c r="Y43" s="6"/>
      <c r="Z43" s="6"/>
      <c r="AA43">
        <f t="shared" si="0"/>
        <v>4.589999999999236</v>
      </c>
      <c r="AB43">
        <f t="shared" si="31"/>
        <v>0.5499999999992724</v>
      </c>
      <c r="AC43">
        <f t="shared" si="32"/>
        <v>4.0399999999999636</v>
      </c>
      <c r="AD43">
        <f t="shared" si="60"/>
        <v>4.589999999999236</v>
      </c>
      <c r="AE43" s="26">
        <f t="shared" si="48"/>
        <v>-1.2481373949654854E-4</v>
      </c>
      <c r="AF43" s="26">
        <f t="shared" si="1"/>
        <v>6.3434822642163539E-5</v>
      </c>
      <c r="AH43" s="30" t="str">
        <f t="shared" si="2"/>
        <v/>
      </c>
      <c r="AI43" s="21" t="str">
        <f t="shared" si="3"/>
        <v/>
      </c>
      <c r="AJ43" s="21" t="str">
        <f t="shared" si="52"/>
        <v/>
      </c>
      <c r="AK43" s="31" t="str">
        <f t="shared" si="53"/>
        <v/>
      </c>
      <c r="AL43" s="31" t="str">
        <f t="shared" si="5"/>
        <v/>
      </c>
      <c r="AM43" s="39" t="str">
        <f t="shared" si="6"/>
        <v/>
      </c>
      <c r="AN43" s="35" t="str">
        <f t="shared" si="7"/>
        <v/>
      </c>
      <c r="AO43" s="35" t="str">
        <f t="shared" si="49"/>
        <v/>
      </c>
      <c r="AP43" s="36" t="str">
        <f t="shared" si="50"/>
        <v/>
      </c>
      <c r="AQ43" s="36" t="str">
        <f t="shared" si="9"/>
        <v/>
      </c>
      <c r="AR43" s="40" t="str">
        <f t="shared" si="10"/>
        <v/>
      </c>
      <c r="AS43" s="37" t="str">
        <f t="shared" si="11"/>
        <v/>
      </c>
      <c r="AT43" s="37" t="str">
        <f t="shared" si="35"/>
        <v/>
      </c>
      <c r="AU43" s="38" t="str">
        <f t="shared" si="12"/>
        <v/>
      </c>
      <c r="AV43" s="38" t="str">
        <f t="shared" si="13"/>
        <v/>
      </c>
      <c r="AW43" s="30" t="str">
        <f t="shared" si="14"/>
        <v/>
      </c>
      <c r="AX43" s="21" t="str">
        <f t="shared" si="15"/>
        <v/>
      </c>
      <c r="AY43" s="21" t="str">
        <f t="shared" si="36"/>
        <v/>
      </c>
      <c r="AZ43" s="31" t="str">
        <f t="shared" si="16"/>
        <v/>
      </c>
      <c r="BA43" s="31" t="str">
        <f t="shared" si="17"/>
        <v/>
      </c>
      <c r="BB43" s="33" t="str">
        <f t="shared" si="18"/>
        <v/>
      </c>
      <c r="BC43" s="32" t="str">
        <f t="shared" si="19"/>
        <v/>
      </c>
      <c r="BD43" s="32" t="str">
        <f t="shared" si="37"/>
        <v/>
      </c>
      <c r="BE43" s="34" t="str">
        <f t="shared" si="38"/>
        <v/>
      </c>
      <c r="BF43" s="34" t="str">
        <f t="shared" si="20"/>
        <v/>
      </c>
      <c r="BG43" s="40" t="str">
        <f t="shared" si="21"/>
        <v/>
      </c>
      <c r="BH43" s="37" t="str">
        <f t="shared" si="22"/>
        <v/>
      </c>
      <c r="BI43" s="37" t="str">
        <f t="shared" si="39"/>
        <v/>
      </c>
      <c r="BJ43" s="38" t="str">
        <f t="shared" si="40"/>
        <v/>
      </c>
      <c r="BK43" s="38" t="str">
        <f t="shared" si="23"/>
        <v/>
      </c>
      <c r="BL43" s="41" t="str">
        <f t="shared" si="24"/>
        <v>------</v>
      </c>
      <c r="BM43" s="41" t="str">
        <f t="shared" si="25"/>
        <v>------</v>
      </c>
      <c r="BN43" s="41"/>
      <c r="BO43" s="41"/>
      <c r="BP43" s="41"/>
      <c r="BQ43" s="41"/>
      <c r="BR43" s="52"/>
      <c r="BS43" s="41"/>
      <c r="BT43" s="41"/>
      <c r="BU43" s="41"/>
      <c r="BV43" s="41"/>
      <c r="BW43" s="52"/>
      <c r="BX43" s="50">
        <f t="shared" si="26"/>
        <v>1.6453700000001845</v>
      </c>
      <c r="BY43" s="50">
        <f t="shared" si="41"/>
        <v>1</v>
      </c>
      <c r="BZ43" s="50">
        <f t="shared" si="42"/>
        <v>12</v>
      </c>
      <c r="CA43" s="50" t="str">
        <f t="shared" si="43"/>
        <v>-----</v>
      </c>
      <c r="CB43" s="50" t="str">
        <f t="shared" si="44"/>
        <v>-----</v>
      </c>
      <c r="CC43" s="52" t="str">
        <f t="shared" si="27"/>
        <v/>
      </c>
      <c r="CD43" s="41">
        <f t="shared" si="28"/>
        <v>0</v>
      </c>
      <c r="CE43" s="52" t="str" cm="1">
        <f t="array" ref="CE43">IF(CD43&lt;&gt;1,"-----",_xlfn.IFS(OR(AL43="Above",AL43="Below"),AL43,OR(AQ43="Above",AQ43="Below"),AQ43,OR(AV43="Above",AV43="Below"),AV43,OR(BA43="Above",BA43="Below"),BA43,OR(BF43="Above",BF43="Below"),BF43,OR(BK43="Above",BK43="Below"),BK43,TRUE,"-----"))</f>
        <v>-----</v>
      </c>
      <c r="CF43" s="52"/>
      <c r="CG43" s="52" t="str">
        <f t="shared" si="29"/>
        <v>UP</v>
      </c>
      <c r="CH43" s="42" t="str">
        <f t="shared" si="54"/>
        <v/>
      </c>
      <c r="CI43" s="43" t="str">
        <f t="shared" si="45"/>
        <v/>
      </c>
      <c r="CJ43" s="42" t="str">
        <f t="shared" si="46"/>
        <v/>
      </c>
      <c r="CK43" s="42" t="str">
        <f t="shared" si="55"/>
        <v/>
      </c>
      <c r="CL43" s="42" t="str">
        <f t="shared" si="30"/>
        <v/>
      </c>
      <c r="CM43" s="16">
        <f t="shared" si="56"/>
        <v>0</v>
      </c>
      <c r="CN43" s="53">
        <f t="shared" si="58"/>
        <v>0</v>
      </c>
      <c r="CO43" s="14" t="str">
        <f t="shared" si="59"/>
        <v/>
      </c>
    </row>
    <row r="44" spans="1:93" x14ac:dyDescent="0.55000000000000004">
      <c r="A44">
        <f>IF('Data Validation'!$K$2&lt;&gt;TRUE,"",'Data Validation'!A44)</f>
        <v>1772037600</v>
      </c>
      <c r="B44" s="4" t="str">
        <f>IF('Data Validation'!$K$2&lt;&gt;TRUE,"",'Data Validation'!C44)</f>
        <v>XAUUSD</v>
      </c>
      <c r="C44" s="4" t="str">
        <f>IF('Data Validation'!$K$2&lt;&gt;TRUE,"",'Data Validation'!E44)</f>
        <v>M5</v>
      </c>
      <c r="D44" s="4">
        <f>IF('Data Validation'!$K$2&lt;&gt;TRUE,"",'Data Validation'!G44)</f>
        <v>5207.51</v>
      </c>
      <c r="E44" s="4">
        <f>IF($C44&lt;&gt;"M5","",Price!F44)</f>
        <v>5207.54</v>
      </c>
      <c r="F44" s="4">
        <f>IF($C44&lt;&gt;"M5","",Price!G44)</f>
        <v>5203.5</v>
      </c>
      <c r="G44" s="4">
        <f>IF($C44&lt;&gt;"M5","",Price!H44)</f>
        <v>569</v>
      </c>
      <c r="H44" s="4">
        <f>IF($C44&lt;&gt;"M5","",SSA!E44)</f>
        <v>5207.2406199999996</v>
      </c>
      <c r="I44" s="6">
        <f>IF($C44&lt;&gt;"M5","",SSA!F44)</f>
        <v>5205.4713400000001</v>
      </c>
      <c r="J44" s="5">
        <f>IF($C44&lt;&gt;"M5","",Dual_Tema!E44)</f>
        <v>5208.57</v>
      </c>
      <c r="K44" s="5">
        <f>IF($C44&lt;&gt;"M5","",Dual_Tema!F44)</f>
        <v>5203.8500000000004</v>
      </c>
      <c r="L44" s="6">
        <f>IF($C44&lt;&gt;"M5","",Trendlines!K44)</f>
        <v>0</v>
      </c>
      <c r="M44" s="6">
        <f>IF($C44&lt;&gt;"M5","",Trendlines!L44)</f>
        <v>0</v>
      </c>
      <c r="N44" s="6">
        <f>IF($C44&lt;&gt;"M5","",ZigZag!E44)</f>
        <v>0</v>
      </c>
      <c r="O44" s="6">
        <f>IF($C44&lt;&gt;"M5","",ZigZag!F44)</f>
        <v>0</v>
      </c>
      <c r="P44" s="6">
        <f>IF($C44&lt;&gt;"M5","",Pinbar!E44)</f>
        <v>0</v>
      </c>
      <c r="Q44">
        <f>IF(Q$1='Trendline Selection'!$ED$198,Trendlines!E44,IF(Q$1='Trendline Selection'!$EE$198,Trendlines!E44,""))</f>
        <v>0</v>
      </c>
      <c r="R44" t="str">
        <f>IF(R$1='Trendline Selection'!$ED$198,Trendlines!F44,IF(R$1='Trendline Selection'!$EE$198,Trendlines!F44,""))</f>
        <v/>
      </c>
      <c r="S44" t="str">
        <f>IF(S$1='Trendline Selection'!$ED$198,Trendlines!G44,IF(S$1='Trendline Selection'!$EE$198,Trendlines!G44,""))</f>
        <v/>
      </c>
      <c r="T44" t="str">
        <f>IF(T$1='Trendline Selection'!$ED$198,Trendlines!H44,IF(T$1='Trendline Selection'!$EE$198,Trendlines!H44,""))</f>
        <v/>
      </c>
      <c r="U44">
        <f>IF(U$1='Trendline Selection'!$ED$198,Trendlines!I44,IF(U$1='Trendline Selection'!$EE$198,Trendlines!I44,""))</f>
        <v>0</v>
      </c>
      <c r="V44" t="str">
        <f>IF(V$1='Trendline Selection'!$ED$198,Trendlines!J44,IF(V$1='Trendline Selection'!$EE$198,Trendlines!J44,""))</f>
        <v/>
      </c>
      <c r="W44" s="6"/>
      <c r="X44" s="6"/>
      <c r="Y44" s="6"/>
      <c r="Z44" s="6"/>
      <c r="AA44">
        <f t="shared" si="0"/>
        <v>4.0399999999999636</v>
      </c>
      <c r="AB44">
        <f t="shared" si="31"/>
        <v>4.1499999999996362</v>
      </c>
      <c r="AC44">
        <f t="shared" si="32"/>
        <v>0.10999999999967258</v>
      </c>
      <c r="AD44">
        <f t="shared" si="60"/>
        <v>4.1499999999996362</v>
      </c>
      <c r="AE44" s="26">
        <f t="shared" si="48"/>
        <v>-1.9775101419386616E-4</v>
      </c>
      <c r="AF44" s="26">
        <f t="shared" si="1"/>
        <v>-6.7257895596599401E-5</v>
      </c>
      <c r="AH44" s="30" t="str">
        <f t="shared" si="2"/>
        <v/>
      </c>
      <c r="AI44" s="21" t="str">
        <f t="shared" si="3"/>
        <v/>
      </c>
      <c r="AJ44" s="21" t="str">
        <f t="shared" si="52"/>
        <v/>
      </c>
      <c r="AK44" s="31" t="str">
        <f t="shared" si="53"/>
        <v/>
      </c>
      <c r="AL44" s="31" t="str">
        <f t="shared" si="5"/>
        <v/>
      </c>
      <c r="AM44" s="39" t="str">
        <f t="shared" si="6"/>
        <v/>
      </c>
      <c r="AN44" s="35" t="str">
        <f t="shared" si="7"/>
        <v/>
      </c>
      <c r="AO44" s="35" t="str">
        <f t="shared" si="49"/>
        <v/>
      </c>
      <c r="AP44" s="36" t="str">
        <f t="shared" si="50"/>
        <v/>
      </c>
      <c r="AQ44" s="36" t="str">
        <f t="shared" si="9"/>
        <v/>
      </c>
      <c r="AR44" s="40" t="str">
        <f t="shared" si="10"/>
        <v/>
      </c>
      <c r="AS44" s="37" t="str">
        <f t="shared" si="11"/>
        <v/>
      </c>
      <c r="AT44" s="37" t="str">
        <f t="shared" si="35"/>
        <v/>
      </c>
      <c r="AU44" s="38" t="str">
        <f t="shared" si="12"/>
        <v/>
      </c>
      <c r="AV44" s="38" t="str">
        <f t="shared" si="13"/>
        <v/>
      </c>
      <c r="AW44" s="30" t="str">
        <f t="shared" si="14"/>
        <v/>
      </c>
      <c r="AX44" s="21" t="str">
        <f t="shared" si="15"/>
        <v/>
      </c>
      <c r="AY44" s="21" t="str">
        <f t="shared" si="36"/>
        <v/>
      </c>
      <c r="AZ44" s="31" t="str">
        <f t="shared" si="16"/>
        <v/>
      </c>
      <c r="BA44" s="31" t="str">
        <f t="shared" si="17"/>
        <v/>
      </c>
      <c r="BB44" s="33" t="str">
        <f t="shared" si="18"/>
        <v/>
      </c>
      <c r="BC44" s="32" t="str">
        <f t="shared" si="19"/>
        <v/>
      </c>
      <c r="BD44" s="32" t="str">
        <f t="shared" si="37"/>
        <v/>
      </c>
      <c r="BE44" s="34" t="str">
        <f t="shared" si="38"/>
        <v/>
      </c>
      <c r="BF44" s="34" t="str">
        <f t="shared" si="20"/>
        <v/>
      </c>
      <c r="BG44" s="40" t="str">
        <f t="shared" si="21"/>
        <v/>
      </c>
      <c r="BH44" s="37" t="str">
        <f t="shared" si="22"/>
        <v/>
      </c>
      <c r="BI44" s="37" t="str">
        <f t="shared" si="39"/>
        <v/>
      </c>
      <c r="BJ44" s="38" t="str">
        <f t="shared" si="40"/>
        <v/>
      </c>
      <c r="BK44" s="38" t="str">
        <f t="shared" si="23"/>
        <v/>
      </c>
      <c r="BL44" s="41" t="str">
        <f t="shared" si="24"/>
        <v>------</v>
      </c>
      <c r="BM44" s="41" t="str">
        <f t="shared" si="25"/>
        <v>------</v>
      </c>
      <c r="BN44" s="41"/>
      <c r="BO44" s="41"/>
      <c r="BP44" s="41"/>
      <c r="BQ44" s="41"/>
      <c r="BR44" s="52"/>
      <c r="BS44" s="41"/>
      <c r="BT44" s="41"/>
      <c r="BU44" s="41"/>
      <c r="BV44" s="41"/>
      <c r="BW44" s="52"/>
      <c r="BX44" s="50">
        <f t="shared" si="26"/>
        <v>1.7692799999995259</v>
      </c>
      <c r="BY44" s="50">
        <f t="shared" si="41"/>
        <v>1</v>
      </c>
      <c r="BZ44" s="50">
        <f t="shared" si="42"/>
        <v>13</v>
      </c>
      <c r="CA44" s="50" t="str">
        <f t="shared" si="43"/>
        <v>-----</v>
      </c>
      <c r="CB44" s="50" t="str">
        <f t="shared" si="44"/>
        <v>-----</v>
      </c>
      <c r="CC44" s="52" t="str">
        <f t="shared" si="27"/>
        <v/>
      </c>
      <c r="CD44" s="41">
        <f t="shared" si="28"/>
        <v>0</v>
      </c>
      <c r="CE44" s="52" t="str" cm="1">
        <f t="array" ref="CE44">IF(CD44&lt;&gt;1,"-----",_xlfn.IFS(OR(AL44="Above",AL44="Below"),AL44,OR(AQ44="Above",AQ44="Below"),AQ44,OR(AV44="Above",AV44="Below"),AV44,OR(BA44="Above",BA44="Below"),BA44,OR(BF44="Above",BF44="Below"),BF44,OR(BK44="Above",BK44="Below"),BK44,TRUE,"-----"))</f>
        <v>-----</v>
      </c>
      <c r="CF44" s="52"/>
      <c r="CG44" s="52" t="str">
        <f t="shared" si="29"/>
        <v>UP</v>
      </c>
      <c r="CH44" s="42" t="str">
        <f t="shared" si="54"/>
        <v/>
      </c>
      <c r="CI44" s="43" t="str">
        <f t="shared" si="45"/>
        <v/>
      </c>
      <c r="CJ44" s="42" t="str">
        <f t="shared" si="46"/>
        <v/>
      </c>
      <c r="CK44" s="42" t="str">
        <f t="shared" si="55"/>
        <v/>
      </c>
      <c r="CL44" s="42" t="str">
        <f t="shared" si="30"/>
        <v/>
      </c>
      <c r="CM44" s="16">
        <f t="shared" si="56"/>
        <v>0</v>
      </c>
      <c r="CN44" s="53">
        <f t="shared" si="58"/>
        <v>0</v>
      </c>
      <c r="CO44" s="14" t="str">
        <f t="shared" si="59"/>
        <v/>
      </c>
    </row>
    <row r="45" spans="1:93" x14ac:dyDescent="0.55000000000000004">
      <c r="A45">
        <f>IF('Data Validation'!$K$2&lt;&gt;TRUE,"",'Data Validation'!A45)</f>
        <v>1772037900</v>
      </c>
      <c r="B45" s="4" t="str">
        <f>IF('Data Validation'!$K$2&lt;&gt;TRUE,"",'Data Validation'!C45)</f>
        <v>XAUUSD</v>
      </c>
      <c r="C45" s="4" t="str">
        <f>IF('Data Validation'!$K$2&lt;&gt;TRUE,"",'Data Validation'!E45)</f>
        <v>M5</v>
      </c>
      <c r="D45" s="4">
        <f>IF('Data Validation'!$K$2&lt;&gt;TRUE,"",'Data Validation'!G45)</f>
        <v>5208.18</v>
      </c>
      <c r="E45" s="4">
        <f>IF($C45&lt;&gt;"M5","",Price!F45)</f>
        <v>5213.8</v>
      </c>
      <c r="F45" s="4">
        <f>IF($C45&lt;&gt;"M5","",Price!G45)</f>
        <v>5206.78</v>
      </c>
      <c r="G45" s="4">
        <f>IF($C45&lt;&gt;"M5","",Price!H45)</f>
        <v>755</v>
      </c>
      <c r="H45" s="4">
        <f>IF($C45&lt;&gt;"M5","",SSA!E45)</f>
        <v>5209.0803299999998</v>
      </c>
      <c r="I45" s="6">
        <f>IF($C45&lt;&gt;"M5","",SSA!F45)</f>
        <v>5207.2758299999996</v>
      </c>
      <c r="J45" s="5">
        <f>IF($C45&lt;&gt;"M5","",Dual_Tema!E45)</f>
        <v>5211.97</v>
      </c>
      <c r="K45" s="5">
        <f>IF($C45&lt;&gt;"M5","",Dual_Tema!F45)</f>
        <v>5206.3100000000004</v>
      </c>
      <c r="L45" s="6">
        <f>IF($C45&lt;&gt;"M5","",Trendlines!K45)</f>
        <v>0</v>
      </c>
      <c r="M45" s="6">
        <f>IF($C45&lt;&gt;"M5","",Trendlines!L45)</f>
        <v>0</v>
      </c>
      <c r="N45" s="6">
        <f>IF($C45&lt;&gt;"M5","",ZigZag!E45)</f>
        <v>0</v>
      </c>
      <c r="O45" s="6">
        <f>IF($C45&lt;&gt;"M5","",ZigZag!F45)</f>
        <v>0</v>
      </c>
      <c r="P45" s="6">
        <f>IF($C45&lt;&gt;"M5","",Pinbar!E45)</f>
        <v>1</v>
      </c>
      <c r="Q45">
        <f>IF(Q$1='Trendline Selection'!$ED$198,Trendlines!E45,IF(Q$1='Trendline Selection'!$EE$198,Trendlines!E45,""))</f>
        <v>0</v>
      </c>
      <c r="R45" t="str">
        <f>IF(R$1='Trendline Selection'!$ED$198,Trendlines!F45,IF(R$1='Trendline Selection'!$EE$198,Trendlines!F45,""))</f>
        <v/>
      </c>
      <c r="S45" t="str">
        <f>IF(S$1='Trendline Selection'!$ED$198,Trendlines!G45,IF(S$1='Trendline Selection'!$EE$198,Trendlines!G45,""))</f>
        <v/>
      </c>
      <c r="T45" t="str">
        <f>IF(T$1='Trendline Selection'!$ED$198,Trendlines!H45,IF(T$1='Trendline Selection'!$EE$198,Trendlines!H45,""))</f>
        <v/>
      </c>
      <c r="U45">
        <f>IF(U$1='Trendline Selection'!$ED$198,Trendlines!I45,IF(U$1='Trendline Selection'!$EE$198,Trendlines!I45,""))</f>
        <v>0</v>
      </c>
      <c r="V45" t="str">
        <f>IF(V$1='Trendline Selection'!$ED$198,Trendlines!J45,IF(V$1='Trendline Selection'!$EE$198,Trendlines!J45,""))</f>
        <v/>
      </c>
      <c r="W45" s="6"/>
      <c r="X45" s="6"/>
      <c r="Y45" s="6"/>
      <c r="Z45" s="6"/>
      <c r="AA45">
        <f t="shared" si="0"/>
        <v>7.0200000000004366</v>
      </c>
      <c r="AB45">
        <f t="shared" si="31"/>
        <v>6.2899999999999636</v>
      </c>
      <c r="AC45">
        <f t="shared" si="32"/>
        <v>0.73000000000047294</v>
      </c>
      <c r="AD45">
        <f t="shared" si="60"/>
        <v>7.0200000000004366</v>
      </c>
      <c r="AE45" s="26">
        <f t="shared" si="48"/>
        <v>3.511148375757971E-4</v>
      </c>
      <c r="AF45" s="26">
        <f t="shared" si="1"/>
        <v>9.0275070059090825E-5</v>
      </c>
      <c r="AH45" s="30" t="str">
        <f t="shared" si="2"/>
        <v/>
      </c>
      <c r="AI45" s="21" t="str">
        <f t="shared" si="3"/>
        <v/>
      </c>
      <c r="AJ45" s="21" t="str">
        <f t="shared" si="52"/>
        <v/>
      </c>
      <c r="AK45" s="31" t="str">
        <f t="shared" si="53"/>
        <v/>
      </c>
      <c r="AL45" s="31" t="str">
        <f t="shared" si="5"/>
        <v/>
      </c>
      <c r="AM45" s="39" t="str">
        <f t="shared" si="6"/>
        <v/>
      </c>
      <c r="AN45" s="35" t="str">
        <f t="shared" si="7"/>
        <v/>
      </c>
      <c r="AO45" s="35" t="str">
        <f t="shared" si="49"/>
        <v/>
      </c>
      <c r="AP45" s="36" t="str">
        <f t="shared" si="50"/>
        <v/>
      </c>
      <c r="AQ45" s="36" t="str">
        <f t="shared" si="9"/>
        <v/>
      </c>
      <c r="AR45" s="40" t="str">
        <f t="shared" si="10"/>
        <v/>
      </c>
      <c r="AS45" s="37" t="str">
        <f t="shared" si="11"/>
        <v/>
      </c>
      <c r="AT45" s="37" t="str">
        <f t="shared" si="35"/>
        <v/>
      </c>
      <c r="AU45" s="38" t="str">
        <f t="shared" si="12"/>
        <v/>
      </c>
      <c r="AV45" s="38" t="str">
        <f t="shared" si="13"/>
        <v/>
      </c>
      <c r="AW45" s="30" t="str">
        <f t="shared" si="14"/>
        <v/>
      </c>
      <c r="AX45" s="21" t="str">
        <f t="shared" si="15"/>
        <v/>
      </c>
      <c r="AY45" s="21" t="str">
        <f t="shared" si="36"/>
        <v/>
      </c>
      <c r="AZ45" s="31" t="str">
        <f t="shared" si="16"/>
        <v/>
      </c>
      <c r="BA45" s="31" t="str">
        <f t="shared" si="17"/>
        <v/>
      </c>
      <c r="BB45" s="33" t="str">
        <f t="shared" si="18"/>
        <v/>
      </c>
      <c r="BC45" s="32" t="str">
        <f t="shared" si="19"/>
        <v/>
      </c>
      <c r="BD45" s="32" t="str">
        <f t="shared" si="37"/>
        <v/>
      </c>
      <c r="BE45" s="34" t="str">
        <f t="shared" si="38"/>
        <v/>
      </c>
      <c r="BF45" s="34" t="str">
        <f t="shared" si="20"/>
        <v/>
      </c>
      <c r="BG45" s="40" t="str">
        <f t="shared" si="21"/>
        <v/>
      </c>
      <c r="BH45" s="37" t="str">
        <f t="shared" si="22"/>
        <v/>
      </c>
      <c r="BI45" s="37" t="str">
        <f t="shared" si="39"/>
        <v/>
      </c>
      <c r="BJ45" s="38" t="str">
        <f t="shared" si="40"/>
        <v/>
      </c>
      <c r="BK45" s="38" t="str">
        <f t="shared" si="23"/>
        <v/>
      </c>
      <c r="BL45" s="41" t="str">
        <f t="shared" si="24"/>
        <v>------</v>
      </c>
      <c r="BM45" s="41" t="str">
        <f t="shared" si="25"/>
        <v>------</v>
      </c>
      <c r="BN45" s="41"/>
      <c r="BO45" s="41"/>
      <c r="BP45" s="41"/>
      <c r="BQ45" s="41"/>
      <c r="BR45" s="52"/>
      <c r="BS45" s="41"/>
      <c r="BT45" s="41"/>
      <c r="BU45" s="41"/>
      <c r="BV45" s="41"/>
      <c r="BW45" s="52"/>
      <c r="BX45" s="50">
        <f t="shared" si="26"/>
        <v>1.8045000000001892</v>
      </c>
      <c r="BY45" s="50">
        <f t="shared" si="41"/>
        <v>1</v>
      </c>
      <c r="BZ45" s="50">
        <f t="shared" si="42"/>
        <v>14</v>
      </c>
      <c r="CA45" s="50" t="str">
        <f t="shared" si="43"/>
        <v>-----</v>
      </c>
      <c r="CB45" s="50" t="str">
        <f t="shared" si="44"/>
        <v>-----</v>
      </c>
      <c r="CC45" s="52" t="str">
        <f t="shared" si="27"/>
        <v/>
      </c>
      <c r="CD45" s="41">
        <f t="shared" si="28"/>
        <v>0</v>
      </c>
      <c r="CE45" s="52" t="str" cm="1">
        <f t="array" ref="CE45">IF(CD45&lt;&gt;1,"-----",_xlfn.IFS(OR(AL45="Above",AL45="Below"),AL45,OR(AQ45="Above",AQ45="Below"),AQ45,OR(AV45="Above",AV45="Below"),AV45,OR(BA45="Above",BA45="Below"),BA45,OR(BF45="Above",BF45="Below"),BF45,OR(BK45="Above",BK45="Below"),BK45,TRUE,"-----"))</f>
        <v>-----</v>
      </c>
      <c r="CF45" s="52"/>
      <c r="CG45" s="52" t="str">
        <f t="shared" si="29"/>
        <v>UP</v>
      </c>
      <c r="CH45" s="42" t="str">
        <f t="shared" si="54"/>
        <v/>
      </c>
      <c r="CI45" s="43" t="str">
        <f t="shared" si="45"/>
        <v/>
      </c>
      <c r="CJ45" s="42" t="str">
        <f t="shared" si="46"/>
        <v/>
      </c>
      <c r="CK45" s="42" t="str">
        <f t="shared" si="55"/>
        <v/>
      </c>
      <c r="CL45" s="42">
        <f t="shared" si="30"/>
        <v>1</v>
      </c>
      <c r="CM45" s="16">
        <f t="shared" si="56"/>
        <v>0.2</v>
      </c>
      <c r="CN45" s="53">
        <f t="shared" si="58"/>
        <v>6.6666666666666666E-2</v>
      </c>
      <c r="CO45" s="14" t="str">
        <f t="shared" si="59"/>
        <v/>
      </c>
    </row>
    <row r="46" spans="1:93" x14ac:dyDescent="0.55000000000000004">
      <c r="A46">
        <f>IF('Data Validation'!$K$2&lt;&gt;TRUE,"",'Data Validation'!A46)</f>
        <v>1772038200</v>
      </c>
      <c r="B46" s="4" t="str">
        <f>IF('Data Validation'!$K$2&lt;&gt;TRUE,"",'Data Validation'!C46)</f>
        <v>XAUUSD</v>
      </c>
      <c r="C46" s="4" t="str">
        <f>IF('Data Validation'!$K$2&lt;&gt;TRUE,"",'Data Validation'!E46)</f>
        <v>M5</v>
      </c>
      <c r="D46" s="4">
        <f>IF('Data Validation'!$K$2&lt;&gt;TRUE,"",'Data Validation'!G46)</f>
        <v>5211.95</v>
      </c>
      <c r="E46" s="4">
        <f>IF($C46&lt;&gt;"M5","",Price!F46)</f>
        <v>5212.49</v>
      </c>
      <c r="F46" s="4">
        <f>IF($C46&lt;&gt;"M5","",Price!G46)</f>
        <v>5207.6000000000004</v>
      </c>
      <c r="G46" s="4">
        <f>IF($C46&lt;&gt;"M5","",Price!H46)</f>
        <v>571</v>
      </c>
      <c r="H46" s="4">
        <f>IF($C46&lt;&gt;"M5","",SSA!E46)</f>
        <v>5210.7730799999999</v>
      </c>
      <c r="I46" s="6">
        <f>IF($C46&lt;&gt;"M5","",SSA!F46)</f>
        <v>5209.0244599999996</v>
      </c>
      <c r="J46" s="5">
        <f>IF($C46&lt;&gt;"M5","",Dual_Tema!E46)</f>
        <v>5213.3100000000004</v>
      </c>
      <c r="K46" s="5">
        <f>IF($C46&lt;&gt;"M5","",Dual_Tema!F46)</f>
        <v>5208.0600000000004</v>
      </c>
      <c r="L46" s="6">
        <f>IF($C46&lt;&gt;"M5","",Trendlines!K46)</f>
        <v>0</v>
      </c>
      <c r="M46" s="6">
        <f>IF($C46&lt;&gt;"M5","",Trendlines!L46)</f>
        <v>0</v>
      </c>
      <c r="N46" s="6">
        <f>IF($C46&lt;&gt;"M5","",ZigZag!E46)</f>
        <v>0</v>
      </c>
      <c r="O46" s="6">
        <f>IF($C46&lt;&gt;"M5","",ZigZag!F46)</f>
        <v>0</v>
      </c>
      <c r="P46" s="6">
        <f>IF($C46&lt;&gt;"M5","",Pinbar!E46)</f>
        <v>0</v>
      </c>
      <c r="Q46">
        <f>IF(Q$1='Trendline Selection'!$ED$198,Trendlines!E46,IF(Q$1='Trendline Selection'!$EE$198,Trendlines!E46,""))</f>
        <v>0</v>
      </c>
      <c r="R46" t="str">
        <f>IF(R$1='Trendline Selection'!$ED$198,Trendlines!F46,IF(R$1='Trendline Selection'!$EE$198,Trendlines!F46,""))</f>
        <v/>
      </c>
      <c r="S46" t="str">
        <f>IF(S$1='Trendline Selection'!$ED$198,Trendlines!G46,IF(S$1='Trendline Selection'!$EE$198,Trendlines!G46,""))</f>
        <v/>
      </c>
      <c r="T46" t="str">
        <f>IF(T$1='Trendline Selection'!$ED$198,Trendlines!H46,IF(T$1='Trendline Selection'!$EE$198,Trendlines!H46,""))</f>
        <v/>
      </c>
      <c r="U46">
        <f>IF(U$1='Trendline Selection'!$ED$198,Trendlines!I46,IF(U$1='Trendline Selection'!$EE$198,Trendlines!I46,""))</f>
        <v>0</v>
      </c>
      <c r="V46" t="str">
        <f>IF(V$1='Trendline Selection'!$ED$198,Trendlines!J46,IF(V$1='Trendline Selection'!$EE$198,Trendlines!J46,""))</f>
        <v/>
      </c>
      <c r="W46" s="6"/>
      <c r="X46" s="6"/>
      <c r="Y46" s="6"/>
      <c r="Z46" s="6"/>
      <c r="AA46">
        <f t="shared" si="0"/>
        <v>4.8899999999994179</v>
      </c>
      <c r="AB46">
        <f t="shared" si="31"/>
        <v>4.3099999999994907</v>
      </c>
      <c r="AC46">
        <f t="shared" si="32"/>
        <v>0.57999999999992724</v>
      </c>
      <c r="AD46">
        <f t="shared" si="60"/>
        <v>4.8899999999994179</v>
      </c>
      <c r="AE46" s="26">
        <f t="shared" si="48"/>
        <v>-1.5728970653972589E-4</v>
      </c>
      <c r="AF46" s="26">
        <f t="shared" si="1"/>
        <v>-8.8324635276866312E-5</v>
      </c>
      <c r="AH46" s="30" t="str">
        <f t="shared" si="2"/>
        <v/>
      </c>
      <c r="AI46" s="21" t="str">
        <f t="shared" si="3"/>
        <v/>
      </c>
      <c r="AJ46" s="21" t="str">
        <f t="shared" si="52"/>
        <v/>
      </c>
      <c r="AK46" s="31" t="str">
        <f t="shared" si="53"/>
        <v/>
      </c>
      <c r="AL46" s="31" t="str">
        <f t="shared" si="5"/>
        <v/>
      </c>
      <c r="AM46" s="39" t="str">
        <f t="shared" si="6"/>
        <v/>
      </c>
      <c r="AN46" s="35" t="str">
        <f t="shared" si="7"/>
        <v/>
      </c>
      <c r="AO46" s="35" t="str">
        <f t="shared" si="49"/>
        <v/>
      </c>
      <c r="AP46" s="36" t="str">
        <f t="shared" si="50"/>
        <v/>
      </c>
      <c r="AQ46" s="36" t="str">
        <f t="shared" si="9"/>
        <v/>
      </c>
      <c r="AR46" s="40" t="str">
        <f t="shared" si="10"/>
        <v/>
      </c>
      <c r="AS46" s="37" t="str">
        <f t="shared" si="11"/>
        <v/>
      </c>
      <c r="AT46" s="37" t="str">
        <f t="shared" si="35"/>
        <v/>
      </c>
      <c r="AU46" s="38" t="str">
        <f t="shared" si="12"/>
        <v/>
      </c>
      <c r="AV46" s="38" t="str">
        <f t="shared" si="13"/>
        <v/>
      </c>
      <c r="AW46" s="30" t="str">
        <f t="shared" si="14"/>
        <v/>
      </c>
      <c r="AX46" s="21" t="str">
        <f t="shared" si="15"/>
        <v/>
      </c>
      <c r="AY46" s="21" t="str">
        <f t="shared" si="36"/>
        <v/>
      </c>
      <c r="AZ46" s="31" t="str">
        <f t="shared" si="16"/>
        <v/>
      </c>
      <c r="BA46" s="31" t="str">
        <f t="shared" si="17"/>
        <v/>
      </c>
      <c r="BB46" s="33" t="str">
        <f t="shared" si="18"/>
        <v/>
      </c>
      <c r="BC46" s="32" t="str">
        <f t="shared" si="19"/>
        <v/>
      </c>
      <c r="BD46" s="32" t="str">
        <f t="shared" si="37"/>
        <v/>
      </c>
      <c r="BE46" s="34" t="str">
        <f t="shared" si="38"/>
        <v/>
      </c>
      <c r="BF46" s="34" t="str">
        <f t="shared" si="20"/>
        <v/>
      </c>
      <c r="BG46" s="40" t="str">
        <f t="shared" si="21"/>
        <v/>
      </c>
      <c r="BH46" s="37" t="str">
        <f t="shared" si="22"/>
        <v/>
      </c>
      <c r="BI46" s="37" t="str">
        <f t="shared" si="39"/>
        <v/>
      </c>
      <c r="BJ46" s="38" t="str">
        <f t="shared" si="40"/>
        <v/>
      </c>
      <c r="BK46" s="38" t="str">
        <f t="shared" si="23"/>
        <v/>
      </c>
      <c r="BL46" s="41" t="str">
        <f t="shared" si="24"/>
        <v>------</v>
      </c>
      <c r="BM46" s="41" t="str">
        <f t="shared" si="25"/>
        <v>------</v>
      </c>
      <c r="BN46" s="41"/>
      <c r="BO46" s="41"/>
      <c r="BP46" s="41"/>
      <c r="BQ46" s="41"/>
      <c r="BR46" s="52"/>
      <c r="BS46" s="41"/>
      <c r="BT46" s="41"/>
      <c r="BU46" s="41"/>
      <c r="BV46" s="41"/>
      <c r="BW46" s="52"/>
      <c r="BX46" s="50">
        <f t="shared" si="26"/>
        <v>1.7486200000003009</v>
      </c>
      <c r="BY46" s="50">
        <f t="shared" si="41"/>
        <v>1</v>
      </c>
      <c r="BZ46" s="50">
        <f t="shared" si="42"/>
        <v>15</v>
      </c>
      <c r="CA46" s="50" t="str">
        <f t="shared" si="43"/>
        <v>-----</v>
      </c>
      <c r="CB46" s="50" t="str">
        <f t="shared" si="44"/>
        <v>-----</v>
      </c>
      <c r="CC46" s="52" t="str">
        <f t="shared" si="27"/>
        <v/>
      </c>
      <c r="CD46" s="41">
        <f t="shared" si="28"/>
        <v>0</v>
      </c>
      <c r="CE46" s="52" t="str" cm="1">
        <f t="array" ref="CE46">IF(CD46&lt;&gt;1,"-----",_xlfn.IFS(OR(AL46="Above",AL46="Below"),AL46,OR(AQ46="Above",AQ46="Below"),AQ46,OR(AV46="Above",AV46="Below"),AV46,OR(BA46="Above",BA46="Below"),BA46,OR(BF46="Above",BF46="Below"),BF46,OR(BK46="Above",BK46="Below"),BK46,TRUE,"-----"))</f>
        <v>-----</v>
      </c>
      <c r="CF46" s="52"/>
      <c r="CG46" s="52" t="str">
        <f t="shared" si="29"/>
        <v>UP</v>
      </c>
      <c r="CH46" s="42" t="str">
        <f t="shared" si="54"/>
        <v/>
      </c>
      <c r="CI46" s="43" t="str">
        <f t="shared" si="45"/>
        <v/>
      </c>
      <c r="CJ46" s="42" t="str">
        <f t="shared" si="46"/>
        <v/>
      </c>
      <c r="CK46" s="42" t="str">
        <f t="shared" si="55"/>
        <v/>
      </c>
      <c r="CL46" s="42" t="str">
        <f t="shared" si="30"/>
        <v/>
      </c>
      <c r="CM46" s="16">
        <f t="shared" si="56"/>
        <v>0</v>
      </c>
      <c r="CN46" s="53">
        <f t="shared" si="58"/>
        <v>6.6666666666666666E-2</v>
      </c>
      <c r="CO46" s="14" t="str">
        <f t="shared" si="59"/>
        <v/>
      </c>
    </row>
    <row r="47" spans="1:93" x14ac:dyDescent="0.55000000000000004">
      <c r="A47">
        <f>IF('Data Validation'!$K$2&lt;&gt;TRUE,"",'Data Validation'!A47)</f>
        <v>1772038500</v>
      </c>
      <c r="B47" s="4" t="str">
        <f>IF('Data Validation'!$K$2&lt;&gt;TRUE,"",'Data Validation'!C47)</f>
        <v>XAUUSD</v>
      </c>
      <c r="C47" s="4" t="str">
        <f>IF('Data Validation'!$K$2&lt;&gt;TRUE,"",'Data Validation'!E47)</f>
        <v>M5</v>
      </c>
      <c r="D47" s="4">
        <f>IF('Data Validation'!$K$2&lt;&gt;TRUE,"",'Data Validation'!G47)</f>
        <v>5212.3100000000004</v>
      </c>
      <c r="E47" s="4">
        <f>IF($C47&lt;&gt;"M5","",Price!F47)</f>
        <v>5212.79</v>
      </c>
      <c r="F47" s="4">
        <f>IF($C47&lt;&gt;"M5","",Price!G47)</f>
        <v>5210.16</v>
      </c>
      <c r="G47" s="4">
        <f>IF($C47&lt;&gt;"M5","",Price!H47)</f>
        <v>571</v>
      </c>
      <c r="H47" s="4">
        <f>IF($C47&lt;&gt;"M5","",SSA!E47)</f>
        <v>5212.1550399999996</v>
      </c>
      <c r="I47" s="6">
        <f>IF($C47&lt;&gt;"M5","",SSA!F47)</f>
        <v>5210.5897500000001</v>
      </c>
      <c r="J47" s="5">
        <f>IF($C47&lt;&gt;"M5","",Dual_Tema!E47)</f>
        <v>5214.09</v>
      </c>
      <c r="K47" s="5">
        <f>IF($C47&lt;&gt;"M5","",Dual_Tema!F47)</f>
        <v>5210.2</v>
      </c>
      <c r="L47" s="6">
        <f>IF($C47&lt;&gt;"M5","",Trendlines!K47)</f>
        <v>0</v>
      </c>
      <c r="M47" s="6">
        <f>IF($C47&lt;&gt;"M5","",Trendlines!L47)</f>
        <v>0</v>
      </c>
      <c r="N47" s="6">
        <f>IF($C47&lt;&gt;"M5","",ZigZag!E47)</f>
        <v>0</v>
      </c>
      <c r="O47" s="6">
        <f>IF($C47&lt;&gt;"M5","",ZigZag!F47)</f>
        <v>0</v>
      </c>
      <c r="P47" s="6">
        <f>IF($C47&lt;&gt;"M5","",Pinbar!E47)</f>
        <v>0</v>
      </c>
      <c r="Q47">
        <f>IF(Q$1='Trendline Selection'!$ED$198,Trendlines!E47,IF(Q$1='Trendline Selection'!$EE$198,Trendlines!E47,""))</f>
        <v>0</v>
      </c>
      <c r="R47" t="str">
        <f>IF(R$1='Trendline Selection'!$ED$198,Trendlines!F47,IF(R$1='Trendline Selection'!$EE$198,Trendlines!F47,""))</f>
        <v/>
      </c>
      <c r="S47" t="str">
        <f>IF(S$1='Trendline Selection'!$ED$198,Trendlines!G47,IF(S$1='Trendline Selection'!$EE$198,Trendlines!G47,""))</f>
        <v/>
      </c>
      <c r="T47" t="str">
        <f>IF(T$1='Trendline Selection'!$ED$198,Trendlines!H47,IF(T$1='Trendline Selection'!$EE$198,Trendlines!H47,""))</f>
        <v/>
      </c>
      <c r="U47">
        <f>IF(U$1='Trendline Selection'!$ED$198,Trendlines!I47,IF(U$1='Trendline Selection'!$EE$198,Trendlines!I47,""))</f>
        <v>0</v>
      </c>
      <c r="V47" t="str">
        <f>IF(V$1='Trendline Selection'!$ED$198,Trendlines!J47,IF(V$1='Trendline Selection'!$EE$198,Trendlines!J47,""))</f>
        <v/>
      </c>
      <c r="W47" s="6"/>
      <c r="X47" s="6"/>
      <c r="Y47" s="6"/>
      <c r="Z47" s="6"/>
      <c r="AA47">
        <f t="shared" si="0"/>
        <v>2.6300000000001091</v>
      </c>
      <c r="AB47">
        <f t="shared" si="31"/>
        <v>0.84000000000014552</v>
      </c>
      <c r="AC47">
        <f t="shared" si="32"/>
        <v>1.7899999999999636</v>
      </c>
      <c r="AD47">
        <f t="shared" si="60"/>
        <v>2.6300000000001091</v>
      </c>
      <c r="AE47" s="26">
        <f t="shared" si="48"/>
        <v>-2.4932442669769447E-4</v>
      </c>
      <c r="AF47" s="26">
        <f t="shared" si="1"/>
        <v>-7.6772484741398835E-6</v>
      </c>
      <c r="AH47" s="30" t="str">
        <f t="shared" si="2"/>
        <v/>
      </c>
      <c r="AI47" s="21" t="str">
        <f t="shared" si="3"/>
        <v/>
      </c>
      <c r="AJ47" s="21" t="str">
        <f t="shared" si="52"/>
        <v/>
      </c>
      <c r="AK47" s="31" t="str">
        <f t="shared" si="53"/>
        <v/>
      </c>
      <c r="AL47" s="31" t="str">
        <f t="shared" si="5"/>
        <v/>
      </c>
      <c r="AM47" s="39" t="str">
        <f t="shared" si="6"/>
        <v/>
      </c>
      <c r="AN47" s="35" t="str">
        <f t="shared" si="7"/>
        <v/>
      </c>
      <c r="AO47" s="35" t="str">
        <f t="shared" si="49"/>
        <v/>
      </c>
      <c r="AP47" s="36" t="str">
        <f t="shared" si="50"/>
        <v/>
      </c>
      <c r="AQ47" s="36" t="str">
        <f t="shared" si="9"/>
        <v/>
      </c>
      <c r="AR47" s="40" t="str">
        <f t="shared" si="10"/>
        <v/>
      </c>
      <c r="AS47" s="37" t="str">
        <f t="shared" si="11"/>
        <v/>
      </c>
      <c r="AT47" s="37" t="str">
        <f t="shared" si="35"/>
        <v/>
      </c>
      <c r="AU47" s="38" t="str">
        <f t="shared" si="12"/>
        <v/>
      </c>
      <c r="AV47" s="38" t="str">
        <f t="shared" si="13"/>
        <v/>
      </c>
      <c r="AW47" s="30" t="str">
        <f t="shared" si="14"/>
        <v/>
      </c>
      <c r="AX47" s="21" t="str">
        <f t="shared" si="15"/>
        <v/>
      </c>
      <c r="AY47" s="21" t="str">
        <f t="shared" si="36"/>
        <v/>
      </c>
      <c r="AZ47" s="31" t="str">
        <f t="shared" si="16"/>
        <v/>
      </c>
      <c r="BA47" s="31" t="str">
        <f t="shared" si="17"/>
        <v/>
      </c>
      <c r="BB47" s="33" t="str">
        <f t="shared" si="18"/>
        <v/>
      </c>
      <c r="BC47" s="32" t="str">
        <f t="shared" si="19"/>
        <v/>
      </c>
      <c r="BD47" s="32" t="str">
        <f t="shared" si="37"/>
        <v/>
      </c>
      <c r="BE47" s="34" t="str">
        <f t="shared" si="38"/>
        <v/>
      </c>
      <c r="BF47" s="34" t="str">
        <f t="shared" si="20"/>
        <v/>
      </c>
      <c r="BG47" s="40" t="str">
        <f t="shared" si="21"/>
        <v/>
      </c>
      <c r="BH47" s="37" t="str">
        <f t="shared" si="22"/>
        <v/>
      </c>
      <c r="BI47" s="37" t="str">
        <f t="shared" si="39"/>
        <v/>
      </c>
      <c r="BJ47" s="38" t="str">
        <f t="shared" si="40"/>
        <v/>
      </c>
      <c r="BK47" s="38" t="str">
        <f t="shared" si="23"/>
        <v/>
      </c>
      <c r="BL47" s="41" t="str">
        <f t="shared" si="24"/>
        <v>------</v>
      </c>
      <c r="BM47" s="41" t="str">
        <f t="shared" si="25"/>
        <v>------</v>
      </c>
      <c r="BN47" s="41"/>
      <c r="BO47" s="41"/>
      <c r="BP47" s="41"/>
      <c r="BQ47" s="41"/>
      <c r="BR47" s="52"/>
      <c r="BS47" s="41"/>
      <c r="BT47" s="41"/>
      <c r="BU47" s="41"/>
      <c r="BV47" s="41"/>
      <c r="BW47" s="52"/>
      <c r="BX47" s="50">
        <f t="shared" si="26"/>
        <v>1.5652899999995498</v>
      </c>
      <c r="BY47" s="50">
        <f t="shared" si="41"/>
        <v>1</v>
      </c>
      <c r="BZ47" s="50">
        <f t="shared" si="42"/>
        <v>16</v>
      </c>
      <c r="CA47" s="50" t="str">
        <f t="shared" si="43"/>
        <v>-----</v>
      </c>
      <c r="CB47" s="50" t="str">
        <f t="shared" si="44"/>
        <v>-----</v>
      </c>
      <c r="CC47" s="52" t="str">
        <f t="shared" si="27"/>
        <v/>
      </c>
      <c r="CD47" s="41">
        <f t="shared" si="28"/>
        <v>0</v>
      </c>
      <c r="CE47" s="52" t="str" cm="1">
        <f t="array" ref="CE47">IF(CD47&lt;&gt;1,"-----",_xlfn.IFS(OR(AL47="Above",AL47="Below"),AL47,OR(AQ47="Above",AQ47="Below"),AQ47,OR(AV47="Above",AV47="Below"),AV47,OR(BA47="Above",BA47="Below"),BA47,OR(BF47="Above",BF47="Below"),BF47,OR(BK47="Above",BK47="Below"),BK47,TRUE,"-----"))</f>
        <v>-----</v>
      </c>
      <c r="CF47" s="52"/>
      <c r="CG47" s="52" t="str">
        <f t="shared" si="29"/>
        <v>UP</v>
      </c>
      <c r="CH47" s="42" t="str">
        <f t="shared" si="54"/>
        <v/>
      </c>
      <c r="CI47" s="43" t="str">
        <f t="shared" si="45"/>
        <v/>
      </c>
      <c r="CJ47" s="42" t="str">
        <f t="shared" si="46"/>
        <v/>
      </c>
      <c r="CK47" s="42" t="str">
        <f t="shared" si="55"/>
        <v/>
      </c>
      <c r="CL47" s="42" t="str">
        <f t="shared" si="30"/>
        <v/>
      </c>
      <c r="CM47" s="16">
        <f t="shared" si="56"/>
        <v>0</v>
      </c>
      <c r="CN47" s="53">
        <f t="shared" si="58"/>
        <v>6.6666666666666666E-2</v>
      </c>
      <c r="CO47" s="14" t="str">
        <f t="shared" si="59"/>
        <v/>
      </c>
    </row>
    <row r="48" spans="1:93" x14ac:dyDescent="0.55000000000000004">
      <c r="A48">
        <f>IF('Data Validation'!$K$2&lt;&gt;TRUE,"",'Data Validation'!A48)</f>
        <v>1772038800</v>
      </c>
      <c r="B48" s="4" t="str">
        <f>IF('Data Validation'!$K$2&lt;&gt;TRUE,"",'Data Validation'!C48)</f>
        <v>XAUUSD</v>
      </c>
      <c r="C48" s="4" t="str">
        <f>IF('Data Validation'!$K$2&lt;&gt;TRUE,"",'Data Validation'!E48)</f>
        <v>M5</v>
      </c>
      <c r="D48" s="4">
        <f>IF('Data Validation'!$K$2&lt;&gt;TRUE,"",'Data Validation'!G48)</f>
        <v>5210.09</v>
      </c>
      <c r="E48" s="4">
        <f>IF($C48&lt;&gt;"M5","",Price!F48)</f>
        <v>5212.66</v>
      </c>
      <c r="F48" s="4">
        <f>IF($C48&lt;&gt;"M5","",Price!G48)</f>
        <v>5208.17</v>
      </c>
      <c r="G48" s="4">
        <f>IF($C48&lt;&gt;"M5","",Price!H48)</f>
        <v>576</v>
      </c>
      <c r="H48" s="4">
        <f>IF($C48&lt;&gt;"M5","",SSA!E48)</f>
        <v>5213.18055</v>
      </c>
      <c r="I48" s="6">
        <f>IF($C48&lt;&gt;"M5","",SSA!F48)</f>
        <v>5211.8851500000001</v>
      </c>
      <c r="J48" s="5">
        <f>IF($C48&lt;&gt;"M5","",Dual_Tema!E48)</f>
        <v>5214.33</v>
      </c>
      <c r="K48" s="5">
        <f>IF($C48&lt;&gt;"M5","",Dual_Tema!F48)</f>
        <v>5210.3599999999997</v>
      </c>
      <c r="L48" s="6">
        <f>IF($C48&lt;&gt;"M5","",Trendlines!K48)</f>
        <v>0</v>
      </c>
      <c r="M48" s="6">
        <f>IF($C48&lt;&gt;"M5","",Trendlines!L48)</f>
        <v>0</v>
      </c>
      <c r="N48" s="6">
        <f>IF($C48&lt;&gt;"M5","",ZigZag!E48)</f>
        <v>0</v>
      </c>
      <c r="O48" s="6">
        <f>IF($C48&lt;&gt;"M5","",ZigZag!F48)</f>
        <v>0</v>
      </c>
      <c r="P48" s="6">
        <f>IF($C48&lt;&gt;"M5","",Pinbar!E48)</f>
        <v>0</v>
      </c>
      <c r="Q48">
        <f>IF(Q$1='Trendline Selection'!$ED$198,Trendlines!E48,IF(Q$1='Trendline Selection'!$EE$198,Trendlines!E48,""))</f>
        <v>0</v>
      </c>
      <c r="R48" t="str">
        <f>IF(R$1='Trendline Selection'!$ED$198,Trendlines!F48,IF(R$1='Trendline Selection'!$EE$198,Trendlines!F48,""))</f>
        <v/>
      </c>
      <c r="S48" t="str">
        <f>IF(S$1='Trendline Selection'!$ED$198,Trendlines!G48,IF(S$1='Trendline Selection'!$EE$198,Trendlines!G48,""))</f>
        <v/>
      </c>
      <c r="T48" t="str">
        <f>IF(T$1='Trendline Selection'!$ED$198,Trendlines!H48,IF(T$1='Trendline Selection'!$EE$198,Trendlines!H48,""))</f>
        <v/>
      </c>
      <c r="U48">
        <f>IF(U$1='Trendline Selection'!$ED$198,Trendlines!I48,IF(U$1='Trendline Selection'!$EE$198,Trendlines!I48,""))</f>
        <v>0</v>
      </c>
      <c r="V48" t="str">
        <f>IF(V$1='Trendline Selection'!$ED$198,Trendlines!J48,IF(V$1='Trendline Selection'!$EE$198,Trendlines!J48,""))</f>
        <v/>
      </c>
      <c r="W48" s="6"/>
      <c r="X48" s="6"/>
      <c r="Y48" s="6"/>
      <c r="Z48" s="6"/>
      <c r="AA48">
        <f t="shared" si="0"/>
        <v>4.4899999999997817</v>
      </c>
      <c r="AB48">
        <f t="shared" si="31"/>
        <v>0.3499999999994543</v>
      </c>
      <c r="AC48">
        <f t="shared" si="32"/>
        <v>4.1400000000003274</v>
      </c>
      <c r="AD48">
        <f t="shared" si="60"/>
        <v>4.4899999999997817</v>
      </c>
      <c r="AE48" s="26">
        <f t="shared" si="48"/>
        <v>-3.202712524907462E-4</v>
      </c>
      <c r="AF48" s="26">
        <f t="shared" si="1"/>
        <v>-4.2031644646427501E-4</v>
      </c>
      <c r="AH48" s="30" t="str">
        <f t="shared" si="2"/>
        <v/>
      </c>
      <c r="AI48" s="21" t="str">
        <f t="shared" si="3"/>
        <v/>
      </c>
      <c r="AJ48" s="21" t="str">
        <f t="shared" si="52"/>
        <v/>
      </c>
      <c r="AK48" s="31" t="str">
        <f t="shared" si="53"/>
        <v/>
      </c>
      <c r="AL48" s="31" t="str">
        <f t="shared" si="5"/>
        <v/>
      </c>
      <c r="AM48" s="39" t="str">
        <f t="shared" si="6"/>
        <v/>
      </c>
      <c r="AN48" s="35" t="str">
        <f t="shared" si="7"/>
        <v/>
      </c>
      <c r="AO48" s="35" t="str">
        <f t="shared" si="49"/>
        <v/>
      </c>
      <c r="AP48" s="36" t="str">
        <f t="shared" si="50"/>
        <v/>
      </c>
      <c r="AQ48" s="36" t="str">
        <f t="shared" si="9"/>
        <v/>
      </c>
      <c r="AR48" s="40" t="str">
        <f t="shared" si="10"/>
        <v/>
      </c>
      <c r="AS48" s="37" t="str">
        <f t="shared" si="11"/>
        <v/>
      </c>
      <c r="AT48" s="37" t="str">
        <f t="shared" si="35"/>
        <v/>
      </c>
      <c r="AU48" s="38" t="str">
        <f t="shared" si="12"/>
        <v/>
      </c>
      <c r="AV48" s="38" t="str">
        <f t="shared" si="13"/>
        <v/>
      </c>
      <c r="AW48" s="30" t="str">
        <f t="shared" si="14"/>
        <v/>
      </c>
      <c r="AX48" s="21" t="str">
        <f t="shared" si="15"/>
        <v/>
      </c>
      <c r="AY48" s="21" t="str">
        <f t="shared" si="36"/>
        <v/>
      </c>
      <c r="AZ48" s="31" t="str">
        <f t="shared" si="16"/>
        <v/>
      </c>
      <c r="BA48" s="31" t="str">
        <f t="shared" si="17"/>
        <v/>
      </c>
      <c r="BB48" s="33" t="str">
        <f t="shared" si="18"/>
        <v/>
      </c>
      <c r="BC48" s="32" t="str">
        <f t="shared" si="19"/>
        <v/>
      </c>
      <c r="BD48" s="32" t="str">
        <f t="shared" si="37"/>
        <v/>
      </c>
      <c r="BE48" s="34" t="str">
        <f t="shared" si="38"/>
        <v/>
      </c>
      <c r="BF48" s="34" t="str">
        <f t="shared" si="20"/>
        <v/>
      </c>
      <c r="BG48" s="40" t="str">
        <f t="shared" si="21"/>
        <v/>
      </c>
      <c r="BH48" s="37" t="str">
        <f t="shared" si="22"/>
        <v/>
      </c>
      <c r="BI48" s="37" t="str">
        <f t="shared" si="39"/>
        <v/>
      </c>
      <c r="BJ48" s="38" t="str">
        <f t="shared" si="40"/>
        <v/>
      </c>
      <c r="BK48" s="38" t="str">
        <f t="shared" si="23"/>
        <v/>
      </c>
      <c r="BL48" s="41" t="str">
        <f t="shared" si="24"/>
        <v>------</v>
      </c>
      <c r="BM48" s="41" t="str">
        <f t="shared" si="25"/>
        <v>------</v>
      </c>
      <c r="BN48" s="41"/>
      <c r="BO48" s="41"/>
      <c r="BP48" s="41"/>
      <c r="BQ48" s="41"/>
      <c r="BR48" s="52"/>
      <c r="BS48" s="41"/>
      <c r="BT48" s="41"/>
      <c r="BU48" s="41"/>
      <c r="BV48" s="41"/>
      <c r="BW48" s="52"/>
      <c r="BX48" s="50">
        <f t="shared" si="26"/>
        <v>1.2953999999999724</v>
      </c>
      <c r="BY48" s="50">
        <f t="shared" si="41"/>
        <v>1</v>
      </c>
      <c r="BZ48" s="50">
        <f t="shared" si="42"/>
        <v>17</v>
      </c>
      <c r="CA48" s="50" t="str">
        <f t="shared" si="43"/>
        <v>-----</v>
      </c>
      <c r="CB48" s="50" t="str">
        <f t="shared" si="44"/>
        <v>-----</v>
      </c>
      <c r="CC48" s="52" t="str">
        <f t="shared" si="27"/>
        <v/>
      </c>
      <c r="CD48" s="41">
        <f t="shared" si="28"/>
        <v>0</v>
      </c>
      <c r="CE48" s="52" t="str" cm="1">
        <f t="array" ref="CE48">IF(CD48&lt;&gt;1,"-----",_xlfn.IFS(OR(AL48="Above",AL48="Below"),AL48,OR(AQ48="Above",AQ48="Below"),AQ48,OR(AV48="Above",AV48="Below"),AV48,OR(BA48="Above",BA48="Below"),BA48,OR(BF48="Above",BF48="Below"),BF48,OR(BK48="Above",BK48="Below"),BK48,TRUE,"-----"))</f>
        <v>-----</v>
      </c>
      <c r="CF48" s="52"/>
      <c r="CG48" s="52" t="str">
        <f t="shared" si="29"/>
        <v>UP</v>
      </c>
      <c r="CH48" s="42" t="str">
        <f t="shared" si="54"/>
        <v/>
      </c>
      <c r="CI48" s="43" t="str">
        <f t="shared" si="45"/>
        <v/>
      </c>
      <c r="CJ48" s="42" t="str">
        <f t="shared" si="46"/>
        <v/>
      </c>
      <c r="CK48" s="42" t="str">
        <f t="shared" si="55"/>
        <v/>
      </c>
      <c r="CL48" s="42" t="str">
        <f t="shared" si="30"/>
        <v/>
      </c>
      <c r="CM48" s="16">
        <f t="shared" si="56"/>
        <v>0</v>
      </c>
      <c r="CN48" s="53">
        <f t="shared" si="58"/>
        <v>0</v>
      </c>
      <c r="CO48" s="14" t="str">
        <f t="shared" si="59"/>
        <v/>
      </c>
    </row>
    <row r="49" spans="1:93" x14ac:dyDescent="0.55000000000000004">
      <c r="A49">
        <f>IF('Data Validation'!$K$2&lt;&gt;TRUE,"",'Data Validation'!A49)</f>
        <v>1772039100</v>
      </c>
      <c r="B49" s="4" t="str">
        <f>IF('Data Validation'!$K$2&lt;&gt;TRUE,"",'Data Validation'!C49)</f>
        <v>XAUUSD</v>
      </c>
      <c r="C49" s="4" t="str">
        <f>IF('Data Validation'!$K$2&lt;&gt;TRUE,"",'Data Validation'!E49)</f>
        <v>M5</v>
      </c>
      <c r="D49" s="4">
        <f>IF('Data Validation'!$K$2&lt;&gt;TRUE,"",'Data Validation'!G49)</f>
        <v>5214.6899999999996</v>
      </c>
      <c r="E49" s="4">
        <f>IF($C49&lt;&gt;"M5","",Price!F49)</f>
        <v>5214.96</v>
      </c>
      <c r="F49" s="4">
        <f>IF($C49&lt;&gt;"M5","",Price!G49)</f>
        <v>5207.95</v>
      </c>
      <c r="G49" s="4">
        <f>IF($C49&lt;&gt;"M5","",Price!H49)</f>
        <v>586</v>
      </c>
      <c r="H49" s="4">
        <f>IF($C49&lt;&gt;"M5","",SSA!E49)</f>
        <v>5213.9115000000002</v>
      </c>
      <c r="I49" s="6">
        <f>IF($C49&lt;&gt;"M5","",SSA!F49)</f>
        <v>5212.89833</v>
      </c>
      <c r="J49" s="5">
        <f>IF($C49&lt;&gt;"M5","",Dual_Tema!E49)</f>
        <v>5215.41</v>
      </c>
      <c r="K49" s="5">
        <f>IF($C49&lt;&gt;"M5","",Dual_Tema!F49)</f>
        <v>5210.13</v>
      </c>
      <c r="L49" s="6">
        <f>IF($C49&lt;&gt;"M5","",Trendlines!K49)</f>
        <v>0</v>
      </c>
      <c r="M49" s="6">
        <f>IF($C49&lt;&gt;"M5","",Trendlines!L49)</f>
        <v>0</v>
      </c>
      <c r="N49" s="6">
        <f>IF($C49&lt;&gt;"M5","",ZigZag!E49)</f>
        <v>0</v>
      </c>
      <c r="O49" s="6">
        <f>IF($C49&lt;&gt;"M5","",ZigZag!F49)</f>
        <v>0</v>
      </c>
      <c r="P49" s="6">
        <f>IF($C49&lt;&gt;"M5","",Pinbar!E49)</f>
        <v>0</v>
      </c>
      <c r="Q49">
        <f>IF(Q$1='Trendline Selection'!$ED$198,Trendlines!E49,IF(Q$1='Trendline Selection'!$EE$198,Trendlines!E49,""))</f>
        <v>0</v>
      </c>
      <c r="R49" t="str">
        <f>IF(R$1='Trendline Selection'!$ED$198,Trendlines!F49,IF(R$1='Trendline Selection'!$EE$198,Trendlines!F49,""))</f>
        <v/>
      </c>
      <c r="S49" t="str">
        <f>IF(S$1='Trendline Selection'!$ED$198,Trendlines!G49,IF(S$1='Trendline Selection'!$EE$198,Trendlines!G49,""))</f>
        <v/>
      </c>
      <c r="T49" t="str">
        <f>IF(T$1='Trendline Selection'!$ED$198,Trendlines!H49,IF(T$1='Trendline Selection'!$EE$198,Trendlines!H49,""))</f>
        <v/>
      </c>
      <c r="U49">
        <f>IF(U$1='Trendline Selection'!$ED$198,Trendlines!I49,IF(U$1='Trendline Selection'!$EE$198,Trendlines!I49,""))</f>
        <v>0</v>
      </c>
      <c r="V49" t="str">
        <f>IF(V$1='Trendline Selection'!$ED$198,Trendlines!J49,IF(V$1='Trendline Selection'!$EE$198,Trendlines!J49,""))</f>
        <v/>
      </c>
      <c r="W49" s="6"/>
      <c r="X49" s="6"/>
      <c r="Y49" s="6"/>
      <c r="Z49" s="6"/>
      <c r="AA49">
        <f t="shared" si="0"/>
        <v>7.0100000000002183</v>
      </c>
      <c r="AB49">
        <f t="shared" si="31"/>
        <v>4.8699999999998909</v>
      </c>
      <c r="AC49">
        <f t="shared" si="32"/>
        <v>2.1400000000003274</v>
      </c>
      <c r="AD49">
        <f t="shared" si="60"/>
        <v>7.0100000000002183</v>
      </c>
      <c r="AE49" s="26">
        <f t="shared" si="48"/>
        <v>-8.6282765880308187E-5</v>
      </c>
      <c r="AF49" s="26">
        <f t="shared" si="1"/>
        <v>-4.1841566333283256E-4</v>
      </c>
      <c r="AH49" s="30" t="str">
        <f t="shared" si="2"/>
        <v/>
      </c>
      <c r="AI49" s="21" t="str">
        <f t="shared" si="3"/>
        <v/>
      </c>
      <c r="AJ49" s="21" t="str">
        <f t="shared" si="52"/>
        <v/>
      </c>
      <c r="AK49" s="31" t="str">
        <f t="shared" si="53"/>
        <v/>
      </c>
      <c r="AL49" s="31" t="str">
        <f t="shared" si="5"/>
        <v/>
      </c>
      <c r="AM49" s="39" t="str">
        <f t="shared" si="6"/>
        <v/>
      </c>
      <c r="AN49" s="35" t="str">
        <f t="shared" si="7"/>
        <v/>
      </c>
      <c r="AO49" s="35" t="str">
        <f t="shared" si="49"/>
        <v/>
      </c>
      <c r="AP49" s="36" t="str">
        <f t="shared" si="50"/>
        <v/>
      </c>
      <c r="AQ49" s="36" t="str">
        <f t="shared" si="9"/>
        <v/>
      </c>
      <c r="AR49" s="40" t="str">
        <f t="shared" si="10"/>
        <v/>
      </c>
      <c r="AS49" s="37" t="str">
        <f t="shared" si="11"/>
        <v/>
      </c>
      <c r="AT49" s="37" t="str">
        <f t="shared" si="35"/>
        <v/>
      </c>
      <c r="AU49" s="38" t="str">
        <f t="shared" si="12"/>
        <v/>
      </c>
      <c r="AV49" s="38" t="str">
        <f t="shared" si="13"/>
        <v/>
      </c>
      <c r="AW49" s="30" t="str">
        <f t="shared" si="14"/>
        <v/>
      </c>
      <c r="AX49" s="21" t="str">
        <f t="shared" si="15"/>
        <v/>
      </c>
      <c r="AY49" s="21" t="str">
        <f t="shared" si="36"/>
        <v/>
      </c>
      <c r="AZ49" s="31" t="str">
        <f t="shared" si="16"/>
        <v/>
      </c>
      <c r="BA49" s="31" t="str">
        <f t="shared" si="17"/>
        <v/>
      </c>
      <c r="BB49" s="33" t="str">
        <f t="shared" si="18"/>
        <v/>
      </c>
      <c r="BC49" s="32" t="str">
        <f t="shared" si="19"/>
        <v/>
      </c>
      <c r="BD49" s="32" t="str">
        <f t="shared" si="37"/>
        <v/>
      </c>
      <c r="BE49" s="34" t="str">
        <f t="shared" si="38"/>
        <v/>
      </c>
      <c r="BF49" s="34" t="str">
        <f t="shared" si="20"/>
        <v/>
      </c>
      <c r="BG49" s="40" t="str">
        <f t="shared" si="21"/>
        <v/>
      </c>
      <c r="BH49" s="37" t="str">
        <f t="shared" si="22"/>
        <v/>
      </c>
      <c r="BI49" s="37" t="str">
        <f t="shared" si="39"/>
        <v/>
      </c>
      <c r="BJ49" s="38" t="str">
        <f t="shared" si="40"/>
        <v/>
      </c>
      <c r="BK49" s="38" t="str">
        <f t="shared" si="23"/>
        <v/>
      </c>
      <c r="BL49" s="41" t="str">
        <f t="shared" si="24"/>
        <v>------</v>
      </c>
      <c r="BM49" s="41" t="str">
        <f t="shared" si="25"/>
        <v>------</v>
      </c>
      <c r="BN49" s="41"/>
      <c r="BO49" s="41"/>
      <c r="BP49" s="41"/>
      <c r="BQ49" s="41"/>
      <c r="BR49" s="52"/>
      <c r="BS49" s="41"/>
      <c r="BT49" s="41"/>
      <c r="BU49" s="41"/>
      <c r="BV49" s="41"/>
      <c r="BW49" s="52"/>
      <c r="BX49" s="50">
        <f t="shared" si="26"/>
        <v>1.0131700000001729</v>
      </c>
      <c r="BY49" s="50">
        <f t="shared" si="41"/>
        <v>1</v>
      </c>
      <c r="BZ49" s="50">
        <f t="shared" si="42"/>
        <v>18</v>
      </c>
      <c r="CA49" s="50" t="str">
        <f t="shared" si="43"/>
        <v>-----</v>
      </c>
      <c r="CB49" s="50" t="str">
        <f t="shared" si="44"/>
        <v>-----</v>
      </c>
      <c r="CC49" s="52" t="str">
        <f t="shared" si="27"/>
        <v/>
      </c>
      <c r="CD49" s="41">
        <f t="shared" si="28"/>
        <v>0</v>
      </c>
      <c r="CE49" s="52" t="str" cm="1">
        <f t="array" ref="CE49">IF(CD49&lt;&gt;1,"-----",_xlfn.IFS(OR(AL49="Above",AL49="Below"),AL49,OR(AQ49="Above",AQ49="Below"),AQ49,OR(AV49="Above",AV49="Below"),AV49,OR(BA49="Above",BA49="Below"),BA49,OR(BF49="Above",BF49="Below"),BF49,OR(BK49="Above",BK49="Below"),BK49,TRUE,"-----"))</f>
        <v>-----</v>
      </c>
      <c r="CF49" s="52"/>
      <c r="CG49" s="52" t="str">
        <f t="shared" si="29"/>
        <v>UP</v>
      </c>
      <c r="CH49" s="42" t="str">
        <f t="shared" si="54"/>
        <v/>
      </c>
      <c r="CI49" s="43" t="str">
        <f t="shared" si="45"/>
        <v/>
      </c>
      <c r="CJ49" s="42" t="str">
        <f t="shared" si="46"/>
        <v/>
      </c>
      <c r="CK49" s="42" t="str">
        <f t="shared" si="55"/>
        <v/>
      </c>
      <c r="CL49" s="42" t="str">
        <f t="shared" si="30"/>
        <v/>
      </c>
      <c r="CM49" s="16">
        <f t="shared" si="56"/>
        <v>0</v>
      </c>
      <c r="CN49" s="53">
        <f t="shared" si="58"/>
        <v>0</v>
      </c>
      <c r="CO49" s="14" t="str">
        <f t="shared" si="59"/>
        <v/>
      </c>
    </row>
    <row r="50" spans="1:93" x14ac:dyDescent="0.55000000000000004">
      <c r="A50">
        <f>IF('Data Validation'!$K$2&lt;&gt;TRUE,"",'Data Validation'!A50)</f>
        <v>1772039400</v>
      </c>
      <c r="B50" s="4" t="str">
        <f>IF('Data Validation'!$K$2&lt;&gt;TRUE,"",'Data Validation'!C50)</f>
        <v>XAUUSD</v>
      </c>
      <c r="C50" s="4" t="str">
        <f>IF('Data Validation'!$K$2&lt;&gt;TRUE,"",'Data Validation'!E50)</f>
        <v>M5</v>
      </c>
      <c r="D50" s="4">
        <f>IF('Data Validation'!$K$2&lt;&gt;TRUE,"",'Data Validation'!G50)</f>
        <v>5215.17</v>
      </c>
      <c r="E50" s="4">
        <f>IF($C50&lt;&gt;"M5","",Price!F50)</f>
        <v>5217.63</v>
      </c>
      <c r="F50" s="4">
        <f>IF($C50&lt;&gt;"M5","",Price!G50)</f>
        <v>5214.1899999999996</v>
      </c>
      <c r="G50" s="4">
        <f>IF($C50&lt;&gt;"M5","",Price!H50)</f>
        <v>660</v>
      </c>
      <c r="H50" s="4">
        <f>IF($C50&lt;&gt;"M5","",SSA!E50)</f>
        <v>5214.2557200000001</v>
      </c>
      <c r="I50" s="6">
        <f>IF($C50&lt;&gt;"M5","",SSA!F50)</f>
        <v>5213.5770199999997</v>
      </c>
      <c r="J50" s="5">
        <f>IF($C50&lt;&gt;"M5","",Dual_Tema!E50)</f>
        <v>5217.2299999999996</v>
      </c>
      <c r="K50" s="5">
        <f>IF($C50&lt;&gt;"M5","",Dual_Tema!F50)</f>
        <v>5212.83</v>
      </c>
      <c r="L50" s="6">
        <f>IF($C50&lt;&gt;"M5","",Trendlines!K50)</f>
        <v>5217.63</v>
      </c>
      <c r="M50" s="6">
        <f>IF($C50&lt;&gt;"M5","",Trendlines!L50)</f>
        <v>0</v>
      </c>
      <c r="N50" s="6">
        <f>IF($C50&lt;&gt;"M5","",ZigZag!E50)</f>
        <v>5217.63</v>
      </c>
      <c r="O50" s="6">
        <f>IF($C50&lt;&gt;"M5","",ZigZag!F50)</f>
        <v>0</v>
      </c>
      <c r="P50" s="6">
        <f>IF($C50&lt;&gt;"M5","",Pinbar!E50)</f>
        <v>0</v>
      </c>
      <c r="Q50">
        <f>IF(Q$1='Trendline Selection'!$ED$198,Trendlines!E50,IF(Q$1='Trendline Selection'!$EE$198,Trendlines!E50,""))</f>
        <v>0</v>
      </c>
      <c r="R50" t="str">
        <f>IF(R$1='Trendline Selection'!$ED$198,Trendlines!F50,IF(R$1='Trendline Selection'!$EE$198,Trendlines!F50,""))</f>
        <v/>
      </c>
      <c r="S50" t="str">
        <f>IF(S$1='Trendline Selection'!$ED$198,Trendlines!G50,IF(S$1='Trendline Selection'!$EE$198,Trendlines!G50,""))</f>
        <v/>
      </c>
      <c r="T50" t="str">
        <f>IF(T$1='Trendline Selection'!$ED$198,Trendlines!H50,IF(T$1='Trendline Selection'!$EE$198,Trendlines!H50,""))</f>
        <v/>
      </c>
      <c r="U50">
        <f>IF(U$1='Trendline Selection'!$ED$198,Trendlines!I50,IF(U$1='Trendline Selection'!$EE$198,Trendlines!I50,""))</f>
        <v>0</v>
      </c>
      <c r="V50" t="str">
        <f>IF(V$1='Trendline Selection'!$ED$198,Trendlines!J50,IF(V$1='Trendline Selection'!$EE$198,Trendlines!J50,""))</f>
        <v/>
      </c>
      <c r="W50" s="6">
        <f t="shared" ref="W50:W113" si="61">IF(N50=0,"",IF(N49&lt;&gt;0,N49,IF(N48&lt;&gt;0,N48,IF(N47&lt;&gt;0,N47,IF(N46&lt;&gt;0,N46,IF(N45&lt;&gt;0,N45,IF(N44&lt;&gt;0,N44,IF(N43&lt;&gt;0,N43,IF(N42&lt;&gt;0,N42,IF(N41&lt;&gt;0,N41,IF(N40&lt;&gt;0,N40,IF(N39&lt;&gt;0,N39,IF(N38&lt;&gt;0,N38,IF(N37&lt;&gt;0,N37,IF(N36&lt;&gt;0,N36,IF(N35&lt;&gt;0,N35,IF(N34&lt;&gt;0,N34,IF(N33&lt;&gt;0,N33,IF(N32&lt;&gt;0,N32,IF(N31&lt;&gt;0,N31,IF(N30&lt;&gt;0,N30,IF(N29&lt;&gt;0,N29,IF(N28&lt;&gt;0,N28,IF(N27&lt;&gt;0,N27,IF(N26&lt;&gt;0,N26,IF(N25&lt;&gt;0,N25,IF(N24&lt;&gt;0,N24,IF(N23&lt;&gt;0,N23,IF(N22&lt;&gt;0,N22,IF(N21&lt;&gt;0,N21,IF(N20&lt;&gt;0,N20,IF(N19&lt;&gt;0,N19,IF(N18&lt;&gt;0,N18,IF(N17&lt;&gt;0,N17,IF(N16&lt;&gt;0,N16,IF(N15&lt;&gt;0,N15,IF(N14&lt;&gt;0,N14,IF(N13&lt;&gt;0,N13,IF(N12&lt;&gt;0,N12,IF(N11&lt;&gt;0,N11,IF(N10&lt;&gt;0,N10,IF(N9&lt;&gt;0,N9,IF(N8&lt;&gt;0,N8,IF(N7&lt;&gt;0,N7,IF(N6&lt;&gt;0,N6,IF(N5&lt;&gt;0,N5,IF(N4&lt;&gt;0,N4,IF(N3&lt;&gt;0,N3,IF(N2&lt;&gt;0,N2,"N/A")))))))))))))))))))))))))))))))))))))))))))))))))</f>
        <v>5191.47</v>
      </c>
      <c r="X50" s="6" t="str">
        <f t="shared" ref="X50:X113" si="62">IF(O50=0,"",IF(O49&lt;&gt;0,O49,IF(O48&lt;&gt;0,O48,IF(O47&lt;&gt;0,O47,IF(O46&lt;&gt;0,O46,IF(O45&lt;&gt;0,O45,IF(O44&lt;&gt;0,O44,IF(O43&lt;&gt;0,O43,IF(O42&lt;&gt;0,O42,IF(O41&lt;&gt;0,O41,IF(O40&lt;&gt;0,O40,IF(O39&lt;&gt;0,O39,IF(O38&lt;&gt;0,O38,IF(O37&lt;&gt;0,O37,IF(O36&lt;&gt;0,O36,IF(O35&lt;&gt;0,O35,IF(O34&lt;&gt;0,O34,IF(O33&lt;&gt;0,O33,IF(O32&lt;&gt;0,O32,IF(O31&lt;&gt;0,O31,IF(O30&lt;&gt;0,O30,IF(O29&lt;&gt;0,O29,IF(O28&lt;&gt;0,O28,IF(O27&lt;&gt;0,O27,IF(O26&lt;&gt;0,O26,IF(O25&lt;&gt;0,O25,IF(O24&lt;&gt;0,O24,IF(O23&lt;&gt;0,O23,IF(O22&lt;&gt;0,O22,IF(O21&lt;&gt;0,O21,IF(O20&lt;&gt;0,O20,IF(O19&lt;&gt;0,O19,IF(O18&lt;&gt;0,O18,IF(O17&lt;&gt;0,O17,IF(O16&lt;&gt;0,O16,IF(O15&lt;&gt;0,O15,IF(O14&lt;&gt;0,O14,IF(O13&lt;&gt;0,O13,IF(O12&lt;&gt;0,O12,IF(O11&lt;&gt;0,O11,IF(O10&lt;&gt;0,O10,IF(O9&lt;&gt;0,O9,IF(O8&lt;&gt;0,O8,IF(O7&lt;&gt;0,O7,IF(O6&lt;&gt;0,O6,IF(O5&lt;&gt;0,O5,IF(O4&lt;&gt;0,O4,IF(O3&lt;&gt;0,O3,IF(O2&lt;&gt;0,O2,"N/A")))))))))))))))))))))))))))))))))))))))))))))))))</f>
        <v/>
      </c>
      <c r="Y50" s="6">
        <f t="shared" ref="Y50:Y113" si="63">IFERROR(IF(W50="N/A","N/A",((N50-W50)/W50)),"")</f>
        <v>5.0390351865656265E-3</v>
      </c>
      <c r="Z50" s="6" t="str">
        <f t="shared" ref="Z50:Z113" si="64">IFERROR(IF(X50="N/A","N/A",((O50-X50)/X50)),"")</f>
        <v/>
      </c>
      <c r="AA50">
        <f t="shared" si="0"/>
        <v>3.4400000000005093</v>
      </c>
      <c r="AB50">
        <f t="shared" si="31"/>
        <v>2.9400000000005093</v>
      </c>
      <c r="AC50">
        <f t="shared" si="32"/>
        <v>0.5</v>
      </c>
      <c r="AD50">
        <f t="shared" si="60"/>
        <v>3.4400000000005093</v>
      </c>
      <c r="AE50" s="26">
        <f t="shared" si="48"/>
        <v>7.6669037017832397E-5</v>
      </c>
      <c r="AF50" s="26">
        <f t="shared" si="1"/>
        <v>2.6089475390520553E-4</v>
      </c>
      <c r="AH50" s="30" t="str">
        <f t="shared" si="2"/>
        <v/>
      </c>
      <c r="AI50" s="21" t="str">
        <f t="shared" si="3"/>
        <v/>
      </c>
      <c r="AJ50" s="21" t="str">
        <f t="shared" si="52"/>
        <v/>
      </c>
      <c r="AK50" s="31" t="str">
        <f t="shared" si="53"/>
        <v/>
      </c>
      <c r="AL50" s="31" t="str">
        <f t="shared" si="5"/>
        <v/>
      </c>
      <c r="AM50" s="39" t="str">
        <f t="shared" si="6"/>
        <v/>
      </c>
      <c r="AN50" s="35" t="str">
        <f t="shared" si="7"/>
        <v/>
      </c>
      <c r="AO50" s="35" t="str">
        <f t="shared" si="49"/>
        <v/>
      </c>
      <c r="AP50" s="36" t="str">
        <f t="shared" si="50"/>
        <v/>
      </c>
      <c r="AQ50" s="36" t="str">
        <f t="shared" si="9"/>
        <v/>
      </c>
      <c r="AR50" s="40" t="str">
        <f t="shared" si="10"/>
        <v/>
      </c>
      <c r="AS50" s="37" t="str">
        <f t="shared" si="11"/>
        <v/>
      </c>
      <c r="AT50" s="37" t="str">
        <f t="shared" si="35"/>
        <v/>
      </c>
      <c r="AU50" s="38" t="str">
        <f t="shared" si="12"/>
        <v/>
      </c>
      <c r="AV50" s="38" t="str">
        <f t="shared" si="13"/>
        <v/>
      </c>
      <c r="AW50" s="30" t="str">
        <f t="shared" si="14"/>
        <v/>
      </c>
      <c r="AX50" s="21" t="str">
        <f t="shared" si="15"/>
        <v/>
      </c>
      <c r="AY50" s="21" t="str">
        <f t="shared" si="36"/>
        <v/>
      </c>
      <c r="AZ50" s="31" t="str">
        <f t="shared" si="16"/>
        <v/>
      </c>
      <c r="BA50" s="31" t="str">
        <f t="shared" si="17"/>
        <v/>
      </c>
      <c r="BB50" s="33" t="str">
        <f t="shared" si="18"/>
        <v/>
      </c>
      <c r="BC50" s="32" t="str">
        <f t="shared" si="19"/>
        <v/>
      </c>
      <c r="BD50" s="32" t="str">
        <f t="shared" si="37"/>
        <v/>
      </c>
      <c r="BE50" s="34" t="str">
        <f t="shared" si="38"/>
        <v/>
      </c>
      <c r="BF50" s="34" t="str">
        <f t="shared" si="20"/>
        <v/>
      </c>
      <c r="BG50" s="40" t="str">
        <f t="shared" si="21"/>
        <v/>
      </c>
      <c r="BH50" s="37" t="str">
        <f t="shared" si="22"/>
        <v/>
      </c>
      <c r="BI50" s="37" t="str">
        <f t="shared" si="39"/>
        <v/>
      </c>
      <c r="BJ50" s="38" t="str">
        <f t="shared" si="40"/>
        <v/>
      </c>
      <c r="BK50" s="38" t="str">
        <f t="shared" si="23"/>
        <v/>
      </c>
      <c r="BL50" s="41" t="str">
        <f t="shared" si="24"/>
        <v>Important High</v>
      </c>
      <c r="BM50" s="41" t="str">
        <f t="shared" si="25"/>
        <v>------</v>
      </c>
      <c r="BN50" s="41" t="str">
        <f>IFERROR(IF(ABS(Y50)&lt;0.15%,"Equal High","-----"),"-----")</f>
        <v>-----</v>
      </c>
      <c r="BO50" s="41" t="str" cm="1">
        <f t="array" aca="1" ref="BO50" ca="1">_xlfn.LET(_xlpm.lookback,MIN(ROW()-ROW(BN$50),11),_xlpm.found,IFERROR(MATCH("Equal High",OFFSET(BN50,-_xlpm.lookback,0,_xlpm.lookback+1,1),0),-1),_xlpm.offset_rows,_xlpm.lookback-_xlpm.found+1,IF(_xlpm.found&gt;0,INDEX(E:E,ROW()-_xlpm.offset_rows),"-----"))</f>
        <v>-----</v>
      </c>
      <c r="BP50" s="41" t="str">
        <f t="shared" ref="BP50:BP113" ca="1" si="65">IF(BO50&lt;&gt;"-----",H50,"-----")</f>
        <v>-----</v>
      </c>
      <c r="BQ50" s="41" t="str">
        <f t="shared" ref="BQ50:BQ113" ca="1" si="66">IF(BO50&lt;&gt;"-----",I50,"-----")</f>
        <v>-----</v>
      </c>
      <c r="BR50" s="52" t="str">
        <f t="shared" ref="BR50:BR113" ca="1" si="67">IFERROR(IF(ABS((BP50-BO50)/BO50)&lt;0.15%,"Eqh Touch","-----"),"-----")</f>
        <v>-----</v>
      </c>
      <c r="BS50" s="41" t="str">
        <f>IFERROR(IF(ABS(Z50)&lt;0.15%,"Equal Low","-----"),"-----")</f>
        <v>-----</v>
      </c>
      <c r="BT50" s="41" t="str" cm="1">
        <f t="array" aca="1" ref="BT50" ca="1">_xlfn.LET(_xlpm.lookback,MIN(ROW()-ROW(BS$50),11),_xlpm.found,IFERROR(MATCH("Equal Low",OFFSET(BS50,-_xlpm.lookback,0,_xlpm.lookback+1,1),0),-1),_xlpm.offset_rows,_xlpm.lookback-_xlpm.found+1,IF(_xlpm.found&gt;0,INDEX(F:F,ROW()-_xlpm.offset_rows),"-----"))</f>
        <v>-----</v>
      </c>
      <c r="BU50" s="41" t="str">
        <f t="shared" ref="BU50:BU113" ca="1" si="68">IF(BT50&lt;&gt;"-----",H50,"-----")</f>
        <v>-----</v>
      </c>
      <c r="BV50" s="41" t="str">
        <f t="shared" ref="BV50:BV113" ca="1" si="69">IF(BT50&lt;&gt;"-----",I50,"-----")</f>
        <v>-----</v>
      </c>
      <c r="BW50" s="52" t="str">
        <f t="shared" ref="BW50:BW113" ca="1" si="70">IFERROR(IF(ABS((BU50-BT50)/BT50)&lt;0.15%,"Eql Touch","-----"),"-----")</f>
        <v>-----</v>
      </c>
      <c r="BX50" s="50">
        <f t="shared" si="26"/>
        <v>0.67870000000038999</v>
      </c>
      <c r="BY50" s="50">
        <f t="shared" si="41"/>
        <v>1</v>
      </c>
      <c r="BZ50" s="50">
        <f t="shared" si="42"/>
        <v>19</v>
      </c>
      <c r="CA50" s="50" t="str">
        <f t="shared" si="43"/>
        <v>-----</v>
      </c>
      <c r="CB50" s="50" t="str">
        <f t="shared" si="44"/>
        <v>-----</v>
      </c>
      <c r="CC50" s="52" t="str">
        <f t="shared" si="27"/>
        <v/>
      </c>
      <c r="CD50" s="41">
        <f t="shared" si="28"/>
        <v>0</v>
      </c>
      <c r="CE50" s="52" t="str" cm="1">
        <f t="array" ref="CE50">IF(CD50&lt;&gt;1,"-----",_xlfn.IFS(OR(AL50="Above",AL50="Below"),AL50,OR(AQ50="Above",AQ50="Below"),AQ50,OR(AV50="Above",AV50="Below"),AV50,OR(BA50="Above",BA50="Below"),BA50,OR(BF50="Above",BF50="Below"),BF50,OR(BK50="Above",BK50="Below"),BK50,TRUE,"-----"))</f>
        <v>-----</v>
      </c>
      <c r="CF50" s="52" t="str">
        <f t="shared" ref="CF50:CF113" ca="1" si="71">_xlfn.LET(_xlpm.eqh,IFERROR(ABS((BP50-BO50)/BO50)&lt;0.15%,FALSE),_xlpm.eql,IFERROR(ABS((BU50-BT50)/BT50)&lt;0.15%,FALSE),IF(_xlpm.eqh,IF(_xlpm.eql,"Eqh Touch / Eql Touch","Eqh Touch"),IF(_xlpm.eql,"Eql Touch","-----")))</f>
        <v>-----</v>
      </c>
      <c r="CG50" s="52" t="str">
        <f t="shared" si="29"/>
        <v>UP</v>
      </c>
      <c r="CH50" s="42" t="str">
        <f t="shared" si="54"/>
        <v/>
      </c>
      <c r="CI50" s="43" t="str">
        <f t="shared" si="45"/>
        <v/>
      </c>
      <c r="CJ50" s="42" t="str">
        <f t="shared" si="46"/>
        <v/>
      </c>
      <c r="CK50" s="42" t="str">
        <f t="shared" si="55"/>
        <v/>
      </c>
      <c r="CL50" s="42" t="str">
        <f t="shared" si="30"/>
        <v/>
      </c>
      <c r="CM50" s="16">
        <f t="shared" si="56"/>
        <v>0</v>
      </c>
      <c r="CN50" s="53">
        <f t="shared" si="58"/>
        <v>0</v>
      </c>
      <c r="CO50" s="14" t="str">
        <f t="shared" si="59"/>
        <v/>
      </c>
    </row>
    <row r="51" spans="1:93" x14ac:dyDescent="0.55000000000000004">
      <c r="A51">
        <f>IF('Data Validation'!$K$2&lt;&gt;TRUE,"",'Data Validation'!A51)</f>
        <v>1772039700</v>
      </c>
      <c r="B51" s="4" t="str">
        <f>IF('Data Validation'!$K$2&lt;&gt;TRUE,"",'Data Validation'!C51)</f>
        <v>XAUUSD</v>
      </c>
      <c r="C51" s="4" t="str">
        <f>IF('Data Validation'!$K$2&lt;&gt;TRUE,"",'Data Validation'!E51)</f>
        <v>M5</v>
      </c>
      <c r="D51" s="4">
        <f>IF('Data Validation'!$K$2&lt;&gt;TRUE,"",'Data Validation'!G51)</f>
        <v>5214.53</v>
      </c>
      <c r="E51" s="4">
        <f>IF($C51&lt;&gt;"M5","",Price!F51)</f>
        <v>5215.29</v>
      </c>
      <c r="F51" s="4">
        <f>IF($C51&lt;&gt;"M5","",Price!G51)</f>
        <v>5212.12</v>
      </c>
      <c r="G51" s="4">
        <f>IF($C51&lt;&gt;"M5","",Price!H51)</f>
        <v>624</v>
      </c>
      <c r="H51" s="4">
        <f>IF($C51&lt;&gt;"M5","",SSA!E51)</f>
        <v>5214.1904999999997</v>
      </c>
      <c r="I51" s="6">
        <f>IF($C51&lt;&gt;"M5","",SSA!F51)</f>
        <v>5213.8837599999997</v>
      </c>
      <c r="J51" s="5">
        <f>IF($C51&lt;&gt;"M5","",Dual_Tema!E51)</f>
        <v>5217.08</v>
      </c>
      <c r="K51" s="5">
        <f>IF($C51&lt;&gt;"M5","",Dual_Tema!F51)</f>
        <v>5213.3599999999997</v>
      </c>
      <c r="L51" s="6">
        <f>IF($C51&lt;&gt;"M5","",Trendlines!K51)</f>
        <v>0</v>
      </c>
      <c r="M51" s="6">
        <f>IF($C51&lt;&gt;"M5","",Trendlines!L51)</f>
        <v>0</v>
      </c>
      <c r="N51" s="6">
        <f>IF($C51&lt;&gt;"M5","",ZigZag!E51)</f>
        <v>0</v>
      </c>
      <c r="O51" s="6">
        <f>IF($C51&lt;&gt;"M5","",ZigZag!F51)</f>
        <v>0</v>
      </c>
      <c r="P51" s="6">
        <f>IF($C51&lt;&gt;"M5","",Pinbar!E51)</f>
        <v>1</v>
      </c>
      <c r="Q51">
        <f>IF(Q$1='Trendline Selection'!$ED$198,Trendlines!E51,IF(Q$1='Trendline Selection'!$EE$198,Trendlines!E51,""))</f>
        <v>0</v>
      </c>
      <c r="R51" t="str">
        <f>IF(R$1='Trendline Selection'!$ED$198,Trendlines!F51,IF(R$1='Trendline Selection'!$EE$198,Trendlines!F51,""))</f>
        <v/>
      </c>
      <c r="S51" t="str">
        <f>IF(S$1='Trendline Selection'!$ED$198,Trendlines!G51,IF(S$1='Trendline Selection'!$EE$198,Trendlines!G51,""))</f>
        <v/>
      </c>
      <c r="T51" t="str">
        <f>IF(T$1='Trendline Selection'!$ED$198,Trendlines!H51,IF(T$1='Trendline Selection'!$EE$198,Trendlines!H51,""))</f>
        <v/>
      </c>
      <c r="U51">
        <f>IF(U$1='Trendline Selection'!$ED$198,Trendlines!I51,IF(U$1='Trendline Selection'!$EE$198,Trendlines!I51,""))</f>
        <v>0</v>
      </c>
      <c r="V51" t="str">
        <f>IF(V$1='Trendline Selection'!$ED$198,Trendlines!J51,IF(V$1='Trendline Selection'!$EE$198,Trendlines!J51,""))</f>
        <v/>
      </c>
      <c r="W51" s="6" t="str">
        <f t="shared" si="61"/>
        <v/>
      </c>
      <c r="X51" s="6" t="str">
        <f t="shared" si="62"/>
        <v/>
      </c>
      <c r="Y51" s="6" t="str">
        <f t="shared" si="63"/>
        <v/>
      </c>
      <c r="Z51" s="6" t="str">
        <f t="shared" si="64"/>
        <v/>
      </c>
      <c r="AA51">
        <f t="shared" si="0"/>
        <v>3.1700000000000728</v>
      </c>
      <c r="AB51">
        <f t="shared" si="31"/>
        <v>0.11999999999989086</v>
      </c>
      <c r="AC51">
        <f t="shared" si="32"/>
        <v>3.0500000000001819</v>
      </c>
      <c r="AD51">
        <f t="shared" si="60"/>
        <v>3.1700000000000728</v>
      </c>
      <c r="AE51" s="26">
        <f t="shared" si="48"/>
        <v>-3.4310380519370293E-4</v>
      </c>
      <c r="AF51" s="26">
        <f t="shared" si="1"/>
        <v>-2.3785044577772911E-4</v>
      </c>
      <c r="AH51" s="30" t="str">
        <f t="shared" si="2"/>
        <v/>
      </c>
      <c r="AI51" s="21" t="str">
        <f t="shared" si="3"/>
        <v/>
      </c>
      <c r="AJ51" s="21" t="str">
        <f t="shared" si="52"/>
        <v/>
      </c>
      <c r="AK51" s="31" t="str">
        <f t="shared" si="53"/>
        <v/>
      </c>
      <c r="AL51" s="31" t="str">
        <f t="shared" si="5"/>
        <v/>
      </c>
      <c r="AM51" s="39" t="str">
        <f t="shared" si="6"/>
        <v/>
      </c>
      <c r="AN51" s="35" t="str">
        <f t="shared" si="7"/>
        <v/>
      </c>
      <c r="AO51" s="35" t="str">
        <f t="shared" si="49"/>
        <v/>
      </c>
      <c r="AP51" s="36" t="str">
        <f t="shared" si="50"/>
        <v/>
      </c>
      <c r="AQ51" s="36" t="str">
        <f t="shared" si="9"/>
        <v/>
      </c>
      <c r="AR51" s="40" t="str">
        <f t="shared" si="10"/>
        <v/>
      </c>
      <c r="AS51" s="37" t="str">
        <f t="shared" si="11"/>
        <v/>
      </c>
      <c r="AT51" s="37" t="str">
        <f t="shared" si="35"/>
        <v/>
      </c>
      <c r="AU51" s="38" t="str">
        <f t="shared" si="12"/>
        <v/>
      </c>
      <c r="AV51" s="38" t="str">
        <f t="shared" si="13"/>
        <v/>
      </c>
      <c r="AW51" s="30" t="str">
        <f t="shared" si="14"/>
        <v/>
      </c>
      <c r="AX51" s="21" t="str">
        <f t="shared" si="15"/>
        <v/>
      </c>
      <c r="AY51" s="21" t="str">
        <f t="shared" si="36"/>
        <v/>
      </c>
      <c r="AZ51" s="31" t="str">
        <f t="shared" si="16"/>
        <v/>
      </c>
      <c r="BA51" s="31" t="str">
        <f t="shared" si="17"/>
        <v/>
      </c>
      <c r="BB51" s="33" t="str">
        <f t="shared" si="18"/>
        <v/>
      </c>
      <c r="BC51" s="32" t="str">
        <f t="shared" si="19"/>
        <v/>
      </c>
      <c r="BD51" s="32" t="str">
        <f t="shared" si="37"/>
        <v/>
      </c>
      <c r="BE51" s="34" t="str">
        <f t="shared" si="38"/>
        <v/>
      </c>
      <c r="BF51" s="34" t="str">
        <f t="shared" si="20"/>
        <v/>
      </c>
      <c r="BG51" s="40" t="str">
        <f t="shared" si="21"/>
        <v/>
      </c>
      <c r="BH51" s="37" t="str">
        <f t="shared" si="22"/>
        <v/>
      </c>
      <c r="BI51" s="37" t="str">
        <f t="shared" si="39"/>
        <v/>
      </c>
      <c r="BJ51" s="38" t="str">
        <f t="shared" si="40"/>
        <v/>
      </c>
      <c r="BK51" s="38" t="str">
        <f t="shared" si="23"/>
        <v/>
      </c>
      <c r="BL51" s="41" t="str">
        <f t="shared" si="24"/>
        <v>------</v>
      </c>
      <c r="BM51" s="41" t="str">
        <f t="shared" si="25"/>
        <v>------</v>
      </c>
      <c r="BN51" s="41" t="str">
        <f t="shared" ref="BN51:BN114" si="72">IFERROR(IF(ABS(Y51)&lt;0.15%,"Equal High","-----"),"-----")</f>
        <v>-----</v>
      </c>
      <c r="BO51" s="41" t="str" cm="1">
        <f t="array" aca="1" ref="BO51" ca="1">_xlfn.LET(_xlpm.lookback,MIN(ROW()-ROW(BN$50),11),_xlpm.found,IFERROR(MATCH("Equal High",OFFSET(BN51,-_xlpm.lookback,0,_xlpm.lookback+1,1),0),-1),_xlpm.offset_rows,_xlpm.lookback-_xlpm.found+1,IF(_xlpm.found&gt;0,INDEX(E:E,ROW()-_xlpm.offset_rows),"-----"))</f>
        <v>-----</v>
      </c>
      <c r="BP51" s="41" t="str">
        <f t="shared" ca="1" si="65"/>
        <v>-----</v>
      </c>
      <c r="BQ51" s="41" t="str">
        <f t="shared" ca="1" si="66"/>
        <v>-----</v>
      </c>
      <c r="BR51" s="52" t="str">
        <f t="shared" ca="1" si="67"/>
        <v>-----</v>
      </c>
      <c r="BS51" s="41" t="str">
        <f t="shared" ref="BS51:BS114" si="73">IFERROR(IF(ABS(Z51)&lt;0.15%,"Equal Low","-----"),"-----")</f>
        <v>-----</v>
      </c>
      <c r="BT51" s="41" t="str" cm="1">
        <f t="array" aca="1" ref="BT51" ca="1">_xlfn.LET(_xlpm.lookback,MIN(ROW()-ROW(BS$50),11),_xlpm.found,IFERROR(MATCH("Equal Low",OFFSET(BS51,-_xlpm.lookback,0,_xlpm.lookback+1,1),0),-1),_xlpm.offset_rows,_xlpm.lookback-_xlpm.found+1,IF(_xlpm.found&gt;0,INDEX(F:F,ROW()-_xlpm.offset_rows),"-----"))</f>
        <v>-----</v>
      </c>
      <c r="BU51" s="41" t="str">
        <f t="shared" ca="1" si="68"/>
        <v>-----</v>
      </c>
      <c r="BV51" s="41" t="str">
        <f t="shared" ca="1" si="69"/>
        <v>-----</v>
      </c>
      <c r="BW51" s="52" t="str">
        <f t="shared" ca="1" si="70"/>
        <v>-----</v>
      </c>
      <c r="BX51" s="50">
        <f t="shared" si="26"/>
        <v>0.30673999999999069</v>
      </c>
      <c r="BY51" s="50">
        <f t="shared" si="41"/>
        <v>1</v>
      </c>
      <c r="BZ51" s="50">
        <f t="shared" si="42"/>
        <v>20</v>
      </c>
      <c r="CA51" s="50" t="str">
        <f t="shared" si="43"/>
        <v>-----</v>
      </c>
      <c r="CB51" s="50" t="str">
        <f t="shared" si="44"/>
        <v>-----</v>
      </c>
      <c r="CC51" s="52" t="str">
        <f t="shared" si="27"/>
        <v/>
      </c>
      <c r="CD51" s="41">
        <f t="shared" si="28"/>
        <v>0</v>
      </c>
      <c r="CE51" s="52" t="str" cm="1">
        <f t="array" ref="CE51">IF(CD51&lt;&gt;1,"-----",_xlfn.IFS(OR(AL51="Above",AL51="Below"),AL51,OR(AQ51="Above",AQ51="Below"),AQ51,OR(AV51="Above",AV51="Below"),AV51,OR(BA51="Above",BA51="Below"),BA51,OR(BF51="Above",BF51="Below"),BF51,OR(BK51="Above",BK51="Below"),BK51,TRUE,"-----"))</f>
        <v>-----</v>
      </c>
      <c r="CF51" s="52" t="str">
        <f t="shared" ca="1" si="71"/>
        <v>-----</v>
      </c>
      <c r="CG51" s="52" t="str">
        <f t="shared" si="29"/>
        <v>UP</v>
      </c>
      <c r="CH51" s="42" t="str">
        <f t="shared" si="54"/>
        <v/>
      </c>
      <c r="CI51" s="43" t="str">
        <f t="shared" si="45"/>
        <v/>
      </c>
      <c r="CJ51" s="42" t="str">
        <f t="shared" si="46"/>
        <v/>
      </c>
      <c r="CK51" s="42" t="str">
        <f t="shared" si="55"/>
        <v/>
      </c>
      <c r="CL51" s="42">
        <f t="shared" si="30"/>
        <v>1</v>
      </c>
      <c r="CM51" s="16">
        <f t="shared" si="56"/>
        <v>0.2</v>
      </c>
      <c r="CN51" s="53">
        <f t="shared" si="58"/>
        <v>6.6666666666666666E-2</v>
      </c>
      <c r="CO51" s="14" t="str">
        <f t="shared" si="59"/>
        <v/>
      </c>
    </row>
    <row r="52" spans="1:93" x14ac:dyDescent="0.55000000000000004">
      <c r="A52">
        <f>IF('Data Validation'!$K$2&lt;&gt;TRUE,"",'Data Validation'!A52)</f>
        <v>1772040000</v>
      </c>
      <c r="B52" s="4" t="str">
        <f>IF('Data Validation'!$K$2&lt;&gt;TRUE,"",'Data Validation'!C52)</f>
        <v>XAUUSD</v>
      </c>
      <c r="C52" s="4" t="str">
        <f>IF('Data Validation'!$K$2&lt;&gt;TRUE,"",'Data Validation'!E52)</f>
        <v>M5</v>
      </c>
      <c r="D52" s="4">
        <f>IF('Data Validation'!$K$2&lt;&gt;TRUE,"",'Data Validation'!G52)</f>
        <v>5213.2700000000004</v>
      </c>
      <c r="E52" s="4">
        <f>IF($C52&lt;&gt;"M5","",Price!F52)</f>
        <v>5215.6499999999996</v>
      </c>
      <c r="F52" s="4">
        <f>IF($C52&lt;&gt;"M5","",Price!G52)</f>
        <v>5211.46</v>
      </c>
      <c r="G52" s="4">
        <f>IF($C52&lt;&gt;"M5","",Price!H52)</f>
        <v>626</v>
      </c>
      <c r="H52" s="4">
        <f>IF($C52&lt;&gt;"M5","",SSA!E52)</f>
        <v>5213.7426699999996</v>
      </c>
      <c r="I52" s="6">
        <f>IF($C52&lt;&gt;"M5","",SSA!F52)</f>
        <v>5213.81322</v>
      </c>
      <c r="J52" s="5">
        <f>IF($C52&lt;&gt;"M5","",Dual_Tema!E52)</f>
        <v>5217</v>
      </c>
      <c r="K52" s="5">
        <f>IF($C52&lt;&gt;"M5","",Dual_Tema!F52)</f>
        <v>5213.1899999999996</v>
      </c>
      <c r="L52" s="6">
        <f>IF($C52&lt;&gt;"M5","",Trendlines!K52)</f>
        <v>0</v>
      </c>
      <c r="M52" s="6">
        <f>IF($C52&lt;&gt;"M5","",Trendlines!L52)</f>
        <v>0</v>
      </c>
      <c r="N52" s="6">
        <f>IF($C52&lt;&gt;"M5","",ZigZag!E52)</f>
        <v>0</v>
      </c>
      <c r="O52" s="6">
        <f>IF($C52&lt;&gt;"M5","",ZigZag!F52)</f>
        <v>0</v>
      </c>
      <c r="P52" s="6">
        <f>IF($C52&lt;&gt;"M5","",Pinbar!E52)</f>
        <v>0</v>
      </c>
      <c r="Q52">
        <f>IF(Q$1='Trendline Selection'!$ED$198,Trendlines!E52,IF(Q$1='Trendline Selection'!$EE$198,Trendlines!E52,""))</f>
        <v>0</v>
      </c>
      <c r="R52" t="str">
        <f>IF(R$1='Trendline Selection'!$ED$198,Trendlines!F52,IF(R$1='Trendline Selection'!$EE$198,Trendlines!F52,""))</f>
        <v/>
      </c>
      <c r="S52" t="str">
        <f>IF(S$1='Trendline Selection'!$ED$198,Trendlines!G52,IF(S$1='Trendline Selection'!$EE$198,Trendlines!G52,""))</f>
        <v/>
      </c>
      <c r="T52" t="str">
        <f>IF(T$1='Trendline Selection'!$ED$198,Trendlines!H52,IF(T$1='Trendline Selection'!$EE$198,Trendlines!H52,""))</f>
        <v/>
      </c>
      <c r="U52">
        <f>IF(U$1='Trendline Selection'!$ED$198,Trendlines!I52,IF(U$1='Trendline Selection'!$EE$198,Trendlines!I52,""))</f>
        <v>0</v>
      </c>
      <c r="V52" t="str">
        <f>IF(V$1='Trendline Selection'!$ED$198,Trendlines!J52,IF(V$1='Trendline Selection'!$EE$198,Trendlines!J52,""))</f>
        <v/>
      </c>
      <c r="W52" s="6" t="str">
        <f t="shared" si="61"/>
        <v/>
      </c>
      <c r="X52" s="6" t="str">
        <f t="shared" si="62"/>
        <v/>
      </c>
      <c r="Y52" s="6" t="str">
        <f t="shared" si="63"/>
        <v/>
      </c>
      <c r="Z52" s="6" t="str">
        <f t="shared" si="64"/>
        <v/>
      </c>
      <c r="AA52">
        <f t="shared" si="0"/>
        <v>4.1899999999995998</v>
      </c>
      <c r="AB52">
        <f t="shared" si="31"/>
        <v>1.1199999999998909</v>
      </c>
      <c r="AC52">
        <f t="shared" si="32"/>
        <v>3.069999999999709</v>
      </c>
      <c r="AD52">
        <f t="shared" si="60"/>
        <v>4.1899999999995998</v>
      </c>
      <c r="AE52" s="26">
        <f t="shared" si="48"/>
        <v>-2.5876940770564767E-4</v>
      </c>
      <c r="AF52" s="26">
        <f t="shared" si="1"/>
        <v>-3.3185055599346342E-4</v>
      </c>
      <c r="AH52" s="30" t="str">
        <f t="shared" si="2"/>
        <v/>
      </c>
      <c r="AI52" s="21" t="str">
        <f t="shared" si="3"/>
        <v/>
      </c>
      <c r="AJ52" s="21" t="str">
        <f t="shared" si="52"/>
        <v/>
      </c>
      <c r="AK52" s="31" t="str">
        <f t="shared" si="53"/>
        <v/>
      </c>
      <c r="AL52" s="31" t="str">
        <f t="shared" si="5"/>
        <v/>
      </c>
      <c r="AM52" s="39" t="str">
        <f t="shared" si="6"/>
        <v/>
      </c>
      <c r="AN52" s="35" t="str">
        <f t="shared" si="7"/>
        <v/>
      </c>
      <c r="AO52" s="35" t="str">
        <f t="shared" si="49"/>
        <v/>
      </c>
      <c r="AP52" s="36" t="str">
        <f t="shared" si="50"/>
        <v/>
      </c>
      <c r="AQ52" s="36" t="str">
        <f t="shared" si="9"/>
        <v/>
      </c>
      <c r="AR52" s="40" t="str">
        <f t="shared" si="10"/>
        <v/>
      </c>
      <c r="AS52" s="37" t="str">
        <f t="shared" si="11"/>
        <v/>
      </c>
      <c r="AT52" s="37" t="str">
        <f t="shared" si="35"/>
        <v/>
      </c>
      <c r="AU52" s="38" t="str">
        <f t="shared" si="12"/>
        <v/>
      </c>
      <c r="AV52" s="38" t="str">
        <f t="shared" si="13"/>
        <v/>
      </c>
      <c r="AW52" s="30" t="str">
        <f t="shared" si="14"/>
        <v/>
      </c>
      <c r="AX52" s="21" t="str">
        <f t="shared" si="15"/>
        <v/>
      </c>
      <c r="AY52" s="21" t="str">
        <f t="shared" si="36"/>
        <v/>
      </c>
      <c r="AZ52" s="31" t="str">
        <f t="shared" si="16"/>
        <v/>
      </c>
      <c r="BA52" s="31" t="str">
        <f t="shared" si="17"/>
        <v/>
      </c>
      <c r="BB52" s="33" t="str">
        <f t="shared" si="18"/>
        <v/>
      </c>
      <c r="BC52" s="32" t="str">
        <f t="shared" si="19"/>
        <v/>
      </c>
      <c r="BD52" s="32" t="str">
        <f t="shared" si="37"/>
        <v/>
      </c>
      <c r="BE52" s="34" t="str">
        <f t="shared" si="38"/>
        <v/>
      </c>
      <c r="BF52" s="34" t="str">
        <f t="shared" si="20"/>
        <v/>
      </c>
      <c r="BG52" s="40" t="str">
        <f t="shared" si="21"/>
        <v/>
      </c>
      <c r="BH52" s="37" t="str">
        <f t="shared" si="22"/>
        <v/>
      </c>
      <c r="BI52" s="37" t="str">
        <f t="shared" si="39"/>
        <v/>
      </c>
      <c r="BJ52" s="38" t="str">
        <f t="shared" si="40"/>
        <v/>
      </c>
      <c r="BK52" s="38" t="str">
        <f t="shared" si="23"/>
        <v/>
      </c>
      <c r="BL52" s="41" t="str">
        <f t="shared" si="24"/>
        <v>------</v>
      </c>
      <c r="BM52" s="41" t="str">
        <f t="shared" si="25"/>
        <v>------</v>
      </c>
      <c r="BN52" s="41" t="str">
        <f t="shared" si="72"/>
        <v>-----</v>
      </c>
      <c r="BO52" s="41" t="str" cm="1">
        <f t="array" aca="1" ref="BO52" ca="1">_xlfn.LET(_xlpm.lookback,MIN(ROW()-ROW(BN$50),11),_xlpm.found,IFERROR(MATCH("Equal High",OFFSET(BN52,-_xlpm.lookback,0,_xlpm.lookback+1,1),0),-1),_xlpm.offset_rows,_xlpm.lookback-_xlpm.found+1,IF(_xlpm.found&gt;0,INDEX(E:E,ROW()-_xlpm.offset_rows),"-----"))</f>
        <v>-----</v>
      </c>
      <c r="BP52" s="41" t="str">
        <f t="shared" ca="1" si="65"/>
        <v>-----</v>
      </c>
      <c r="BQ52" s="41" t="str">
        <f t="shared" ca="1" si="66"/>
        <v>-----</v>
      </c>
      <c r="BR52" s="52" t="str">
        <f t="shared" ca="1" si="67"/>
        <v>-----</v>
      </c>
      <c r="BS52" s="41" t="str">
        <f t="shared" si="73"/>
        <v>-----</v>
      </c>
      <c r="BT52" s="41" t="str" cm="1">
        <f t="array" aca="1" ref="BT52" ca="1">_xlfn.LET(_xlpm.lookback,MIN(ROW()-ROW(BS$50),11),_xlpm.found,IFERROR(MATCH("Equal Low",OFFSET(BS52,-_xlpm.lookback,0,_xlpm.lookback+1,1),0),-1),_xlpm.offset_rows,_xlpm.lookback-_xlpm.found+1,IF(_xlpm.found&gt;0,INDEX(F:F,ROW()-_xlpm.offset_rows),"-----"))</f>
        <v>-----</v>
      </c>
      <c r="BU52" s="41" t="str">
        <f t="shared" ca="1" si="68"/>
        <v>-----</v>
      </c>
      <c r="BV52" s="41" t="str">
        <f t="shared" ca="1" si="69"/>
        <v>-----</v>
      </c>
      <c r="BW52" s="52" t="str">
        <f t="shared" ca="1" si="70"/>
        <v>-----</v>
      </c>
      <c r="BX52" s="50">
        <f t="shared" si="26"/>
        <v>-7.0550000000366708E-2</v>
      </c>
      <c r="BY52" s="50">
        <f t="shared" si="41"/>
        <v>-1</v>
      </c>
      <c r="BZ52" s="50">
        <f t="shared" si="42"/>
        <v>-1</v>
      </c>
      <c r="CA52" s="50" t="str">
        <f t="shared" si="43"/>
        <v>-----</v>
      </c>
      <c r="CB52" s="50" t="str">
        <f t="shared" si="44"/>
        <v>crossunder</v>
      </c>
      <c r="CC52" s="52" t="str">
        <f t="shared" si="27"/>
        <v/>
      </c>
      <c r="CD52" s="41">
        <f t="shared" si="28"/>
        <v>0</v>
      </c>
      <c r="CE52" s="52" t="str" cm="1">
        <f t="array" ref="CE52">IF(CD52&lt;&gt;1,"-----",_xlfn.IFS(OR(AL52="Above",AL52="Below"),AL52,OR(AQ52="Above",AQ52="Below"),AQ52,OR(AV52="Above",AV52="Below"),AV52,OR(BA52="Above",BA52="Below"),BA52,OR(BF52="Above",BF52="Below"),BF52,OR(BK52="Above",BK52="Below"),BK52,TRUE,"-----"))</f>
        <v>-----</v>
      </c>
      <c r="CF52" s="52" t="str">
        <f t="shared" ca="1" si="71"/>
        <v>-----</v>
      </c>
      <c r="CG52" s="52" t="str">
        <f t="shared" si="29"/>
        <v>DOWN</v>
      </c>
      <c r="CH52" s="42" t="str">
        <f t="shared" si="54"/>
        <v/>
      </c>
      <c r="CI52" s="43" t="str">
        <f t="shared" si="45"/>
        <v/>
      </c>
      <c r="CJ52" s="42" t="str">
        <f t="shared" si="46"/>
        <v/>
      </c>
      <c r="CK52" s="42" t="str">
        <f t="shared" si="55"/>
        <v/>
      </c>
      <c r="CL52" s="42" t="str">
        <f t="shared" si="30"/>
        <v/>
      </c>
      <c r="CM52" s="16">
        <f t="shared" si="56"/>
        <v>0</v>
      </c>
      <c r="CN52" s="53">
        <f t="shared" si="58"/>
        <v>6.6666666666666666E-2</v>
      </c>
      <c r="CO52" s="14" t="str">
        <f t="shared" si="59"/>
        <v/>
      </c>
    </row>
    <row r="53" spans="1:93" x14ac:dyDescent="0.55000000000000004">
      <c r="A53">
        <f>IF('Data Validation'!$K$2&lt;&gt;TRUE,"",'Data Validation'!A53)</f>
        <v>1772040300</v>
      </c>
      <c r="B53" s="4" t="str">
        <f>IF('Data Validation'!$K$2&lt;&gt;TRUE,"",'Data Validation'!C53)</f>
        <v>XAUUSD</v>
      </c>
      <c r="C53" s="4" t="str">
        <f>IF('Data Validation'!$K$2&lt;&gt;TRUE,"",'Data Validation'!E53)</f>
        <v>M5</v>
      </c>
      <c r="D53" s="4">
        <f>IF('Data Validation'!$K$2&lt;&gt;TRUE,"",'Data Validation'!G53)</f>
        <v>5213.1000000000004</v>
      </c>
      <c r="E53" s="4">
        <f>IF($C53&lt;&gt;"M5","",Price!F53)</f>
        <v>5215.97</v>
      </c>
      <c r="F53" s="4">
        <f>IF($C53&lt;&gt;"M5","",Price!G53)</f>
        <v>5212.26</v>
      </c>
      <c r="G53" s="4">
        <f>IF($C53&lt;&gt;"M5","",Price!H53)</f>
        <v>564</v>
      </c>
      <c r="H53" s="4">
        <f>IF($C53&lt;&gt;"M5","",SSA!E53)</f>
        <v>5212.9681899999996</v>
      </c>
      <c r="I53" s="6">
        <f>IF($C53&lt;&gt;"M5","",SSA!F53)</f>
        <v>5213.3906999999999</v>
      </c>
      <c r="J53" s="5">
        <f>IF($C53&lt;&gt;"M5","",Dual_Tema!E53)</f>
        <v>5216.96</v>
      </c>
      <c r="K53" s="5">
        <f>IF($C53&lt;&gt;"M5","",Dual_Tema!F53)</f>
        <v>5213.3</v>
      </c>
      <c r="L53" s="6">
        <f>IF($C53&lt;&gt;"M5","",Trendlines!K53)</f>
        <v>0</v>
      </c>
      <c r="M53" s="6">
        <f>IF($C53&lt;&gt;"M5","",Trendlines!L53)</f>
        <v>0</v>
      </c>
      <c r="N53" s="6">
        <f>IF($C53&lt;&gt;"M5","",ZigZag!E53)</f>
        <v>0</v>
      </c>
      <c r="O53" s="6">
        <f>IF($C53&lt;&gt;"M5","",ZigZag!F53)</f>
        <v>0</v>
      </c>
      <c r="P53" s="6">
        <f>IF($C53&lt;&gt;"M5","",Pinbar!E53)</f>
        <v>0</v>
      </c>
      <c r="Q53">
        <f>IF(Q$1='Trendline Selection'!$ED$198,Trendlines!E53,IF(Q$1='Trendline Selection'!$EE$198,Trendlines!E53,""))</f>
        <v>0</v>
      </c>
      <c r="R53" t="str">
        <f>IF(R$1='Trendline Selection'!$ED$198,Trendlines!F53,IF(R$1='Trendline Selection'!$EE$198,Trendlines!F53,""))</f>
        <v/>
      </c>
      <c r="S53" t="str">
        <f>IF(S$1='Trendline Selection'!$ED$198,Trendlines!G53,IF(S$1='Trendline Selection'!$EE$198,Trendlines!G53,""))</f>
        <v/>
      </c>
      <c r="T53" t="str">
        <f>IF(T$1='Trendline Selection'!$ED$198,Trendlines!H53,IF(T$1='Trendline Selection'!$EE$198,Trendlines!H53,""))</f>
        <v/>
      </c>
      <c r="U53">
        <f>IF(U$1='Trendline Selection'!$ED$198,Trendlines!I53,IF(U$1='Trendline Selection'!$EE$198,Trendlines!I53,""))</f>
        <v>0</v>
      </c>
      <c r="V53" t="str">
        <f>IF(V$1='Trendline Selection'!$ED$198,Trendlines!J53,IF(V$1='Trendline Selection'!$EE$198,Trendlines!J53,""))</f>
        <v/>
      </c>
      <c r="W53" s="6" t="str">
        <f t="shared" si="61"/>
        <v/>
      </c>
      <c r="X53" s="6" t="str">
        <f t="shared" si="62"/>
        <v/>
      </c>
      <c r="Y53" s="6" t="str">
        <f t="shared" si="63"/>
        <v/>
      </c>
      <c r="Z53" s="6" t="str">
        <f t="shared" si="64"/>
        <v/>
      </c>
      <c r="AA53">
        <f t="shared" si="0"/>
        <v>3.7100000000000364</v>
      </c>
      <c r="AB53">
        <f t="shared" si="31"/>
        <v>2.6999999999998181</v>
      </c>
      <c r="AC53">
        <f t="shared" si="32"/>
        <v>1.0100000000002183</v>
      </c>
      <c r="AD53">
        <f t="shared" si="60"/>
        <v>3.7100000000000364</v>
      </c>
      <c r="AE53" s="26">
        <f t="shared" si="48"/>
        <v>-1.8976568729677469E-4</v>
      </c>
      <c r="AF53" s="26">
        <f t="shared" si="1"/>
        <v>-1.9948976655860271E-4</v>
      </c>
      <c r="AH53" s="30" t="str">
        <f t="shared" si="2"/>
        <v/>
      </c>
      <c r="AI53" s="21" t="str">
        <f t="shared" si="3"/>
        <v/>
      </c>
      <c r="AJ53" s="21" t="str">
        <f t="shared" si="52"/>
        <v/>
      </c>
      <c r="AK53" s="31" t="str">
        <f t="shared" si="53"/>
        <v/>
      </c>
      <c r="AL53" s="31" t="str">
        <f t="shared" si="5"/>
        <v/>
      </c>
      <c r="AM53" s="39" t="str">
        <f t="shared" si="6"/>
        <v/>
      </c>
      <c r="AN53" s="35" t="str">
        <f t="shared" si="7"/>
        <v/>
      </c>
      <c r="AO53" s="35" t="str">
        <f t="shared" si="49"/>
        <v/>
      </c>
      <c r="AP53" s="36" t="str">
        <f t="shared" si="50"/>
        <v/>
      </c>
      <c r="AQ53" s="36" t="str">
        <f t="shared" si="9"/>
        <v/>
      </c>
      <c r="AR53" s="40" t="str">
        <f t="shared" si="10"/>
        <v/>
      </c>
      <c r="AS53" s="37" t="str">
        <f t="shared" si="11"/>
        <v/>
      </c>
      <c r="AT53" s="37" t="str">
        <f t="shared" si="35"/>
        <v/>
      </c>
      <c r="AU53" s="38" t="str">
        <f t="shared" si="12"/>
        <v/>
      </c>
      <c r="AV53" s="38" t="str">
        <f t="shared" si="13"/>
        <v/>
      </c>
      <c r="AW53" s="30" t="str">
        <f t="shared" si="14"/>
        <v/>
      </c>
      <c r="AX53" s="21" t="str">
        <f t="shared" si="15"/>
        <v/>
      </c>
      <c r="AY53" s="21" t="str">
        <f t="shared" si="36"/>
        <v/>
      </c>
      <c r="AZ53" s="31" t="str">
        <f t="shared" si="16"/>
        <v/>
      </c>
      <c r="BA53" s="31" t="str">
        <f t="shared" si="17"/>
        <v/>
      </c>
      <c r="BB53" s="33" t="str">
        <f t="shared" si="18"/>
        <v/>
      </c>
      <c r="BC53" s="32" t="str">
        <f t="shared" si="19"/>
        <v/>
      </c>
      <c r="BD53" s="32" t="str">
        <f t="shared" si="37"/>
        <v/>
      </c>
      <c r="BE53" s="34" t="str">
        <f t="shared" si="38"/>
        <v/>
      </c>
      <c r="BF53" s="34" t="str">
        <f t="shared" si="20"/>
        <v/>
      </c>
      <c r="BG53" s="40" t="str">
        <f t="shared" si="21"/>
        <v/>
      </c>
      <c r="BH53" s="37" t="str">
        <f t="shared" si="22"/>
        <v/>
      </c>
      <c r="BI53" s="37" t="str">
        <f t="shared" si="39"/>
        <v/>
      </c>
      <c r="BJ53" s="38" t="str">
        <f t="shared" si="40"/>
        <v/>
      </c>
      <c r="BK53" s="38" t="str">
        <f t="shared" si="23"/>
        <v/>
      </c>
      <c r="BL53" s="41" t="str">
        <f t="shared" si="24"/>
        <v>------</v>
      </c>
      <c r="BM53" s="41" t="str">
        <f t="shared" si="25"/>
        <v>------</v>
      </c>
      <c r="BN53" s="41" t="str">
        <f t="shared" si="72"/>
        <v>-----</v>
      </c>
      <c r="BO53" s="41" t="str" cm="1">
        <f t="array" aca="1" ref="BO53" ca="1">_xlfn.LET(_xlpm.lookback,MIN(ROW()-ROW(BN$50),11),_xlpm.found,IFERROR(MATCH("Equal High",OFFSET(BN53,-_xlpm.lookback,0,_xlpm.lookback+1,1),0),-1),_xlpm.offset_rows,_xlpm.lookback-_xlpm.found+1,IF(_xlpm.found&gt;0,INDEX(E:E,ROW()-_xlpm.offset_rows),"-----"))</f>
        <v>-----</v>
      </c>
      <c r="BP53" s="41" t="str">
        <f t="shared" ca="1" si="65"/>
        <v>-----</v>
      </c>
      <c r="BQ53" s="41" t="str">
        <f t="shared" ca="1" si="66"/>
        <v>-----</v>
      </c>
      <c r="BR53" s="52" t="str">
        <f t="shared" ca="1" si="67"/>
        <v>-----</v>
      </c>
      <c r="BS53" s="41" t="str">
        <f t="shared" si="73"/>
        <v>-----</v>
      </c>
      <c r="BT53" s="41" t="str" cm="1">
        <f t="array" aca="1" ref="BT53" ca="1">_xlfn.LET(_xlpm.lookback,MIN(ROW()-ROW(BS$50),11),_xlpm.found,IFERROR(MATCH("Equal Low",OFFSET(BS53,-_xlpm.lookback,0,_xlpm.lookback+1,1),0),-1),_xlpm.offset_rows,_xlpm.lookback-_xlpm.found+1,IF(_xlpm.found&gt;0,INDEX(F:F,ROW()-_xlpm.offset_rows),"-----"))</f>
        <v>-----</v>
      </c>
      <c r="BU53" s="41" t="str">
        <f t="shared" ca="1" si="68"/>
        <v>-----</v>
      </c>
      <c r="BV53" s="41" t="str">
        <f t="shared" ca="1" si="69"/>
        <v>-----</v>
      </c>
      <c r="BW53" s="52" t="str">
        <f t="shared" ca="1" si="70"/>
        <v>-----</v>
      </c>
      <c r="BX53" s="50">
        <f t="shared" si="26"/>
        <v>-0.42251000000032946</v>
      </c>
      <c r="BY53" s="50">
        <f t="shared" si="41"/>
        <v>-1</v>
      </c>
      <c r="BZ53" s="50">
        <f t="shared" si="42"/>
        <v>-2</v>
      </c>
      <c r="CA53" s="50" t="str">
        <f t="shared" si="43"/>
        <v>-----</v>
      </c>
      <c r="CB53" s="50" t="str">
        <f t="shared" si="44"/>
        <v>-----</v>
      </c>
      <c r="CC53" s="52" t="str">
        <f t="shared" si="27"/>
        <v/>
      </c>
      <c r="CD53" s="41">
        <f t="shared" si="28"/>
        <v>0</v>
      </c>
      <c r="CE53" s="52" t="str" cm="1">
        <f t="array" ref="CE53">IF(CD53&lt;&gt;1,"-----",_xlfn.IFS(OR(AL53="Above",AL53="Below"),AL53,OR(AQ53="Above",AQ53="Below"),AQ53,OR(AV53="Above",AV53="Below"),AV53,OR(BA53="Above",BA53="Below"),BA53,OR(BF53="Above",BF53="Below"),BF53,OR(BK53="Above",BK53="Below"),BK53,TRUE,"-----"))</f>
        <v>-----</v>
      </c>
      <c r="CF53" s="52" t="str">
        <f t="shared" ca="1" si="71"/>
        <v>-----</v>
      </c>
      <c r="CG53" s="52" t="str">
        <f t="shared" si="29"/>
        <v>DOWN</v>
      </c>
      <c r="CH53" s="42" t="str">
        <f t="shared" si="54"/>
        <v/>
      </c>
      <c r="CI53" s="43" t="str">
        <f t="shared" si="45"/>
        <v/>
      </c>
      <c r="CJ53" s="42" t="str">
        <f t="shared" si="46"/>
        <v/>
      </c>
      <c r="CK53" s="42" t="str">
        <f t="shared" si="55"/>
        <v/>
      </c>
      <c r="CL53" s="42" t="str">
        <f t="shared" si="30"/>
        <v/>
      </c>
      <c r="CM53" s="16">
        <f t="shared" si="56"/>
        <v>0</v>
      </c>
      <c r="CN53" s="53">
        <f t="shared" si="58"/>
        <v>6.6666666666666666E-2</v>
      </c>
      <c r="CO53" s="14" t="str">
        <f t="shared" si="59"/>
        <v/>
      </c>
    </row>
    <row r="54" spans="1:93" x14ac:dyDescent="0.55000000000000004">
      <c r="A54">
        <f>IF('Data Validation'!$K$2&lt;&gt;TRUE,"",'Data Validation'!A54)</f>
        <v>1772040600</v>
      </c>
      <c r="B54" s="4" t="str">
        <f>IF('Data Validation'!$K$2&lt;&gt;TRUE,"",'Data Validation'!C54)</f>
        <v>XAUUSD</v>
      </c>
      <c r="C54" s="4" t="str">
        <f>IF('Data Validation'!$K$2&lt;&gt;TRUE,"",'Data Validation'!E54)</f>
        <v>M5</v>
      </c>
      <c r="D54" s="4">
        <f>IF('Data Validation'!$K$2&lt;&gt;TRUE,"",'Data Validation'!G54)</f>
        <v>5211.8500000000004</v>
      </c>
      <c r="E54" s="4">
        <f>IF($C54&lt;&gt;"M5","",Price!F54)</f>
        <v>5214.42</v>
      </c>
      <c r="F54" s="4">
        <f>IF($C54&lt;&gt;"M5","",Price!G54)</f>
        <v>5211.05</v>
      </c>
      <c r="G54" s="4">
        <f>IF($C54&lt;&gt;"M5","",Price!H54)</f>
        <v>511</v>
      </c>
      <c r="H54" s="4">
        <f>IF($C54&lt;&gt;"M5","",SSA!E54)</f>
        <v>5211.9174400000002</v>
      </c>
      <c r="I54" s="6">
        <f>IF($C54&lt;&gt;"M5","",SSA!F54)</f>
        <v>5212.6540699999996</v>
      </c>
      <c r="J54" s="5">
        <f>IF($C54&lt;&gt;"M5","",Dual_Tema!E54)</f>
        <v>5216.0600000000004</v>
      </c>
      <c r="K54" s="5">
        <f>IF($C54&lt;&gt;"M5","",Dual_Tema!F54)</f>
        <v>5212.6499999999996</v>
      </c>
      <c r="L54" s="6">
        <f>IF($C54&lt;&gt;"M5","",Trendlines!K54)</f>
        <v>0</v>
      </c>
      <c r="M54" s="6">
        <f>IF($C54&lt;&gt;"M5","",Trendlines!L54)</f>
        <v>0</v>
      </c>
      <c r="N54" s="6">
        <f>IF($C54&lt;&gt;"M5","",ZigZag!E54)</f>
        <v>0</v>
      </c>
      <c r="O54" s="6">
        <f>IF($C54&lt;&gt;"M5","",ZigZag!F54)</f>
        <v>0</v>
      </c>
      <c r="P54" s="6">
        <f>IF($C54&lt;&gt;"M5","",Pinbar!E54)</f>
        <v>0</v>
      </c>
      <c r="Q54">
        <f>IF(Q$1='Trendline Selection'!$ED$198,Trendlines!E54,IF(Q$1='Trendline Selection'!$EE$198,Trendlines!E54,""))</f>
        <v>0</v>
      </c>
      <c r="R54" t="str">
        <f>IF(R$1='Trendline Selection'!$ED$198,Trendlines!F54,IF(R$1='Trendline Selection'!$EE$198,Trendlines!F54,""))</f>
        <v/>
      </c>
      <c r="S54" t="str">
        <f>IF(S$1='Trendline Selection'!$ED$198,Trendlines!G54,IF(S$1='Trendline Selection'!$EE$198,Trendlines!G54,""))</f>
        <v/>
      </c>
      <c r="T54" t="str">
        <f>IF(T$1='Trendline Selection'!$ED$198,Trendlines!H54,IF(T$1='Trendline Selection'!$EE$198,Trendlines!H54,""))</f>
        <v/>
      </c>
      <c r="U54">
        <f>IF(U$1='Trendline Selection'!$ED$198,Trendlines!I54,IF(U$1='Trendline Selection'!$EE$198,Trendlines!I54,""))</f>
        <v>0</v>
      </c>
      <c r="V54" t="str">
        <f>IF(V$1='Trendline Selection'!$ED$198,Trendlines!J54,IF(V$1='Trendline Selection'!$EE$198,Trendlines!J54,""))</f>
        <v/>
      </c>
      <c r="W54" s="6" t="str">
        <f t="shared" si="61"/>
        <v/>
      </c>
      <c r="X54" s="6" t="str">
        <f t="shared" si="62"/>
        <v/>
      </c>
      <c r="Y54" s="6" t="str">
        <f t="shared" si="63"/>
        <v/>
      </c>
      <c r="Z54" s="6" t="str">
        <f t="shared" si="64"/>
        <v/>
      </c>
      <c r="AA54">
        <f t="shared" si="0"/>
        <v>3.3699999999998909</v>
      </c>
      <c r="AB54">
        <f t="shared" si="31"/>
        <v>1.319999999999709</v>
      </c>
      <c r="AC54">
        <f t="shared" si="32"/>
        <v>2.0500000000001819</v>
      </c>
      <c r="AD54">
        <f t="shared" si="60"/>
        <v>3.3699999999998909</v>
      </c>
      <c r="AE54" s="26">
        <f t="shared" si="48"/>
        <v>-3.1441356119376066E-4</v>
      </c>
      <c r="AF54" s="26">
        <f t="shared" si="1"/>
        <v>-3.0694560348372792E-4</v>
      </c>
      <c r="AH54" s="30" t="str">
        <f t="shared" si="2"/>
        <v/>
      </c>
      <c r="AI54" s="21" t="str">
        <f t="shared" si="3"/>
        <v/>
      </c>
      <c r="AJ54" s="21" t="str">
        <f t="shared" si="52"/>
        <v/>
      </c>
      <c r="AK54" s="31" t="str">
        <f t="shared" si="53"/>
        <v/>
      </c>
      <c r="AL54" s="31" t="str">
        <f t="shared" si="5"/>
        <v/>
      </c>
      <c r="AM54" s="39" t="str">
        <f t="shared" si="6"/>
        <v/>
      </c>
      <c r="AN54" s="35" t="str">
        <f t="shared" si="7"/>
        <v/>
      </c>
      <c r="AO54" s="35" t="str">
        <f t="shared" si="49"/>
        <v/>
      </c>
      <c r="AP54" s="36" t="str">
        <f t="shared" si="50"/>
        <v/>
      </c>
      <c r="AQ54" s="36" t="str">
        <f t="shared" si="9"/>
        <v/>
      </c>
      <c r="AR54" s="40" t="str">
        <f t="shared" si="10"/>
        <v/>
      </c>
      <c r="AS54" s="37" t="str">
        <f t="shared" si="11"/>
        <v/>
      </c>
      <c r="AT54" s="37" t="str">
        <f t="shared" si="35"/>
        <v/>
      </c>
      <c r="AU54" s="38" t="str">
        <f t="shared" si="12"/>
        <v/>
      </c>
      <c r="AV54" s="38" t="str">
        <f t="shared" si="13"/>
        <v/>
      </c>
      <c r="AW54" s="30" t="str">
        <f t="shared" si="14"/>
        <v/>
      </c>
      <c r="AX54" s="21" t="str">
        <f t="shared" si="15"/>
        <v/>
      </c>
      <c r="AY54" s="21" t="str">
        <f t="shared" si="36"/>
        <v/>
      </c>
      <c r="AZ54" s="31" t="str">
        <f t="shared" si="16"/>
        <v/>
      </c>
      <c r="BA54" s="31" t="str">
        <f t="shared" si="17"/>
        <v/>
      </c>
      <c r="BB54" s="33" t="str">
        <f t="shared" si="18"/>
        <v/>
      </c>
      <c r="BC54" s="32" t="str">
        <f t="shared" si="19"/>
        <v/>
      </c>
      <c r="BD54" s="32" t="str">
        <f t="shared" si="37"/>
        <v/>
      </c>
      <c r="BE54" s="34" t="str">
        <f t="shared" si="38"/>
        <v/>
      </c>
      <c r="BF54" s="34" t="str">
        <f t="shared" si="20"/>
        <v/>
      </c>
      <c r="BG54" s="40" t="str">
        <f t="shared" si="21"/>
        <v/>
      </c>
      <c r="BH54" s="37" t="str">
        <f t="shared" si="22"/>
        <v/>
      </c>
      <c r="BI54" s="37" t="str">
        <f t="shared" si="39"/>
        <v/>
      </c>
      <c r="BJ54" s="38" t="str">
        <f t="shared" si="40"/>
        <v/>
      </c>
      <c r="BK54" s="38" t="str">
        <f t="shared" si="23"/>
        <v/>
      </c>
      <c r="BL54" s="41" t="str">
        <f t="shared" si="24"/>
        <v>------</v>
      </c>
      <c r="BM54" s="41" t="str">
        <f t="shared" si="25"/>
        <v>------</v>
      </c>
      <c r="BN54" s="41" t="str">
        <f t="shared" si="72"/>
        <v>-----</v>
      </c>
      <c r="BO54" s="41" t="str" cm="1">
        <f t="array" aca="1" ref="BO54" ca="1">_xlfn.LET(_xlpm.lookback,MIN(ROW()-ROW(BN$50),11),_xlpm.found,IFERROR(MATCH("Equal High",OFFSET(BN54,-_xlpm.lookback,0,_xlpm.lookback+1,1),0),-1),_xlpm.offset_rows,_xlpm.lookback-_xlpm.found+1,IF(_xlpm.found&gt;0,INDEX(E:E,ROW()-_xlpm.offset_rows),"-----"))</f>
        <v>-----</v>
      </c>
      <c r="BP54" s="41" t="str">
        <f t="shared" ca="1" si="65"/>
        <v>-----</v>
      </c>
      <c r="BQ54" s="41" t="str">
        <f t="shared" ca="1" si="66"/>
        <v>-----</v>
      </c>
      <c r="BR54" s="52" t="str">
        <f t="shared" ca="1" si="67"/>
        <v>-----</v>
      </c>
      <c r="BS54" s="41" t="str">
        <f t="shared" si="73"/>
        <v>-----</v>
      </c>
      <c r="BT54" s="41" t="str" cm="1">
        <f t="array" aca="1" ref="BT54" ca="1">_xlfn.LET(_xlpm.lookback,MIN(ROW()-ROW(BS$50),11),_xlpm.found,IFERROR(MATCH("Equal Low",OFFSET(BS54,-_xlpm.lookback,0,_xlpm.lookback+1,1),0),-1),_xlpm.offset_rows,_xlpm.lookback-_xlpm.found+1,IF(_xlpm.found&gt;0,INDEX(F:F,ROW()-_xlpm.offset_rows),"-----"))</f>
        <v>-----</v>
      </c>
      <c r="BU54" s="41" t="str">
        <f t="shared" ca="1" si="68"/>
        <v>-----</v>
      </c>
      <c r="BV54" s="41" t="str">
        <f t="shared" ca="1" si="69"/>
        <v>-----</v>
      </c>
      <c r="BW54" s="52" t="str">
        <f t="shared" ca="1" si="70"/>
        <v>-----</v>
      </c>
      <c r="BX54" s="50">
        <f t="shared" si="26"/>
        <v>-0.73662999999942258</v>
      </c>
      <c r="BY54" s="50">
        <f t="shared" si="41"/>
        <v>-1</v>
      </c>
      <c r="BZ54" s="50">
        <f t="shared" si="42"/>
        <v>-3</v>
      </c>
      <c r="CA54" s="50" t="str">
        <f t="shared" si="43"/>
        <v>-----</v>
      </c>
      <c r="CB54" s="50" t="str">
        <f t="shared" si="44"/>
        <v>-----</v>
      </c>
      <c r="CC54" s="52" t="str">
        <f t="shared" si="27"/>
        <v/>
      </c>
      <c r="CD54" s="41">
        <f t="shared" si="28"/>
        <v>0</v>
      </c>
      <c r="CE54" s="52" t="str" cm="1">
        <f t="array" ref="CE54">IF(CD54&lt;&gt;1,"-----",_xlfn.IFS(OR(AL54="Above",AL54="Below"),AL54,OR(AQ54="Above",AQ54="Below"),AQ54,OR(AV54="Above",AV54="Below"),AV54,OR(BA54="Above",BA54="Below"),BA54,OR(BF54="Above",BF54="Below"),BF54,OR(BK54="Above",BK54="Below"),BK54,TRUE,"-----"))</f>
        <v>-----</v>
      </c>
      <c r="CF54" s="52" t="str">
        <f t="shared" ca="1" si="71"/>
        <v>-----</v>
      </c>
      <c r="CG54" s="52" t="str">
        <f t="shared" si="29"/>
        <v>DOWN</v>
      </c>
      <c r="CH54" s="42" t="str">
        <f t="shared" si="54"/>
        <v/>
      </c>
      <c r="CI54" s="43" t="str">
        <f t="shared" si="45"/>
        <v/>
      </c>
      <c r="CJ54" s="42" t="str">
        <f t="shared" si="46"/>
        <v/>
      </c>
      <c r="CK54" s="42" t="str">
        <f t="shared" si="55"/>
        <v/>
      </c>
      <c r="CL54" s="42" t="str">
        <f t="shared" si="30"/>
        <v/>
      </c>
      <c r="CM54" s="16">
        <f t="shared" si="56"/>
        <v>0</v>
      </c>
      <c r="CN54" s="53">
        <f t="shared" si="58"/>
        <v>0</v>
      </c>
      <c r="CO54" s="14" t="str">
        <f t="shared" si="59"/>
        <v/>
      </c>
    </row>
    <row r="55" spans="1:93" x14ac:dyDescent="0.55000000000000004">
      <c r="A55">
        <f>IF('Data Validation'!$K$2&lt;&gt;TRUE,"",'Data Validation'!A55)</f>
        <v>1772040900</v>
      </c>
      <c r="B55" s="4" t="str">
        <f>IF('Data Validation'!$K$2&lt;&gt;TRUE,"",'Data Validation'!C55)</f>
        <v>XAUUSD</v>
      </c>
      <c r="C55" s="4" t="str">
        <f>IF('Data Validation'!$K$2&lt;&gt;TRUE,"",'Data Validation'!E55)</f>
        <v>M5</v>
      </c>
      <c r="D55" s="4">
        <f>IF('Data Validation'!$K$2&lt;&gt;TRUE,"",'Data Validation'!G55)</f>
        <v>5213.17</v>
      </c>
      <c r="E55" s="4">
        <f>IF($C55&lt;&gt;"M5","",Price!F55)</f>
        <v>5213.46</v>
      </c>
      <c r="F55" s="4">
        <f>IF($C55&lt;&gt;"M5","",Price!G55)</f>
        <v>5210.33</v>
      </c>
      <c r="G55" s="4">
        <f>IF($C55&lt;&gt;"M5","",Price!H55)</f>
        <v>509</v>
      </c>
      <c r="H55" s="4">
        <f>IF($C55&lt;&gt;"M5","",SSA!E55)</f>
        <v>5210.6895199999999</v>
      </c>
      <c r="I55" s="6">
        <f>IF($C55&lt;&gt;"M5","",SSA!F55)</f>
        <v>5211.6717900000003</v>
      </c>
      <c r="J55" s="5">
        <f>IF($C55&lt;&gt;"M5","",Dual_Tema!E55)</f>
        <v>5214.93</v>
      </c>
      <c r="K55" s="5">
        <f>IF($C55&lt;&gt;"M5","",Dual_Tema!F55)</f>
        <v>5211.76</v>
      </c>
      <c r="L55" s="6">
        <f>IF($C55&lt;&gt;"M5","",Trendlines!K55)</f>
        <v>0</v>
      </c>
      <c r="M55" s="6">
        <f>IF($C55&lt;&gt;"M5","",Trendlines!L55)</f>
        <v>0</v>
      </c>
      <c r="N55" s="6">
        <f>IF($C55&lt;&gt;"M5","",ZigZag!E55)</f>
        <v>0</v>
      </c>
      <c r="O55" s="6">
        <f>IF($C55&lt;&gt;"M5","",ZigZag!F55)</f>
        <v>0</v>
      </c>
      <c r="P55" s="6">
        <f>IF($C55&lt;&gt;"M5","",Pinbar!E55)</f>
        <v>0</v>
      </c>
      <c r="Q55">
        <f>IF(Q$1='Trendline Selection'!$ED$198,Trendlines!E55,IF(Q$1='Trendline Selection'!$EE$198,Trendlines!E55,""))</f>
        <v>0</v>
      </c>
      <c r="R55" t="str">
        <f>IF(R$1='Trendline Selection'!$ED$198,Trendlines!F55,IF(R$1='Trendline Selection'!$EE$198,Trendlines!F55,""))</f>
        <v/>
      </c>
      <c r="S55" t="str">
        <f>IF(S$1='Trendline Selection'!$ED$198,Trendlines!G55,IF(S$1='Trendline Selection'!$EE$198,Trendlines!G55,""))</f>
        <v/>
      </c>
      <c r="T55" t="str">
        <f>IF(T$1='Trendline Selection'!$ED$198,Trendlines!H55,IF(T$1='Trendline Selection'!$EE$198,Trendlines!H55,""))</f>
        <v/>
      </c>
      <c r="U55">
        <f>IF(U$1='Trendline Selection'!$ED$198,Trendlines!I55,IF(U$1='Trendline Selection'!$EE$198,Trendlines!I55,""))</f>
        <v>0</v>
      </c>
      <c r="V55" t="str">
        <f>IF(V$1='Trendline Selection'!$ED$198,Trendlines!J55,IF(V$1='Trendline Selection'!$EE$198,Trendlines!J55,""))</f>
        <v/>
      </c>
      <c r="W55" s="6" t="str">
        <f t="shared" si="61"/>
        <v/>
      </c>
      <c r="X55" s="6" t="str">
        <f t="shared" si="62"/>
        <v/>
      </c>
      <c r="Y55" s="6" t="str">
        <f t="shared" si="63"/>
        <v/>
      </c>
      <c r="Z55" s="6" t="str">
        <f t="shared" si="64"/>
        <v/>
      </c>
      <c r="AA55">
        <f t="shared" si="0"/>
        <v>3.1300000000001091</v>
      </c>
      <c r="AB55">
        <f t="shared" si="31"/>
        <v>1.6099999999996726</v>
      </c>
      <c r="AC55">
        <f t="shared" si="32"/>
        <v>1.5200000000004366</v>
      </c>
      <c r="AD55">
        <f t="shared" si="60"/>
        <v>3.1300000000001091</v>
      </c>
      <c r="AE55" s="26">
        <f t="shared" si="48"/>
        <v>-2.818829782950595E-4</v>
      </c>
      <c r="AF55" s="26">
        <f t="shared" si="1"/>
        <v>-2.743794802524082E-4</v>
      </c>
      <c r="AH55" s="30" t="str">
        <f t="shared" si="2"/>
        <v/>
      </c>
      <c r="AI55" s="21" t="str">
        <f t="shared" si="3"/>
        <v/>
      </c>
      <c r="AJ55" s="21" t="str">
        <f t="shared" si="52"/>
        <v/>
      </c>
      <c r="AK55" s="31" t="str">
        <f t="shared" si="53"/>
        <v/>
      </c>
      <c r="AL55" s="31" t="str">
        <f t="shared" si="5"/>
        <v/>
      </c>
      <c r="AM55" s="39" t="str">
        <f t="shared" si="6"/>
        <v/>
      </c>
      <c r="AN55" s="35" t="str">
        <f t="shared" si="7"/>
        <v/>
      </c>
      <c r="AO55" s="35" t="str">
        <f t="shared" si="49"/>
        <v/>
      </c>
      <c r="AP55" s="36" t="str">
        <f t="shared" si="50"/>
        <v/>
      </c>
      <c r="AQ55" s="36" t="str">
        <f t="shared" si="9"/>
        <v/>
      </c>
      <c r="AR55" s="40" t="str">
        <f t="shared" si="10"/>
        <v/>
      </c>
      <c r="AS55" s="37" t="str">
        <f t="shared" si="11"/>
        <v/>
      </c>
      <c r="AT55" s="37" t="str">
        <f t="shared" si="35"/>
        <v/>
      </c>
      <c r="AU55" s="38" t="str">
        <f t="shared" si="12"/>
        <v/>
      </c>
      <c r="AV55" s="38" t="str">
        <f t="shared" si="13"/>
        <v/>
      </c>
      <c r="AW55" s="30" t="str">
        <f t="shared" si="14"/>
        <v/>
      </c>
      <c r="AX55" s="21" t="str">
        <f t="shared" si="15"/>
        <v/>
      </c>
      <c r="AY55" s="21" t="str">
        <f t="shared" si="36"/>
        <v/>
      </c>
      <c r="AZ55" s="31" t="str">
        <f t="shared" si="16"/>
        <v/>
      </c>
      <c r="BA55" s="31" t="str">
        <f t="shared" si="17"/>
        <v/>
      </c>
      <c r="BB55" s="33" t="str">
        <f t="shared" si="18"/>
        <v/>
      </c>
      <c r="BC55" s="32" t="str">
        <f t="shared" si="19"/>
        <v/>
      </c>
      <c r="BD55" s="32" t="str">
        <f t="shared" si="37"/>
        <v/>
      </c>
      <c r="BE55" s="34" t="str">
        <f t="shared" si="38"/>
        <v/>
      </c>
      <c r="BF55" s="34" t="str">
        <f t="shared" si="20"/>
        <v/>
      </c>
      <c r="BG55" s="40" t="str">
        <f t="shared" si="21"/>
        <v/>
      </c>
      <c r="BH55" s="37" t="str">
        <f t="shared" si="22"/>
        <v/>
      </c>
      <c r="BI55" s="37" t="str">
        <f t="shared" si="39"/>
        <v/>
      </c>
      <c r="BJ55" s="38" t="str">
        <f t="shared" si="40"/>
        <v/>
      </c>
      <c r="BK55" s="38" t="str">
        <f t="shared" si="23"/>
        <v/>
      </c>
      <c r="BL55" s="41" t="str">
        <f t="shared" si="24"/>
        <v>------</v>
      </c>
      <c r="BM55" s="41" t="str">
        <f t="shared" si="25"/>
        <v>------</v>
      </c>
      <c r="BN55" s="41" t="str">
        <f t="shared" si="72"/>
        <v>-----</v>
      </c>
      <c r="BO55" s="41" t="str" cm="1">
        <f t="array" aca="1" ref="BO55" ca="1">_xlfn.LET(_xlpm.lookback,MIN(ROW()-ROW(BN$50),11),_xlpm.found,IFERROR(MATCH("Equal High",OFFSET(BN55,-_xlpm.lookback,0,_xlpm.lookback+1,1),0),-1),_xlpm.offset_rows,_xlpm.lookback-_xlpm.found+1,IF(_xlpm.found&gt;0,INDEX(E:E,ROW()-_xlpm.offset_rows),"-----"))</f>
        <v>-----</v>
      </c>
      <c r="BP55" s="41" t="str">
        <f t="shared" ca="1" si="65"/>
        <v>-----</v>
      </c>
      <c r="BQ55" s="41" t="str">
        <f t="shared" ca="1" si="66"/>
        <v>-----</v>
      </c>
      <c r="BR55" s="52" t="str">
        <f t="shared" ca="1" si="67"/>
        <v>-----</v>
      </c>
      <c r="BS55" s="41" t="str">
        <f t="shared" si="73"/>
        <v>-----</v>
      </c>
      <c r="BT55" s="41" t="str" cm="1">
        <f t="array" aca="1" ref="BT55" ca="1">_xlfn.LET(_xlpm.lookback,MIN(ROW()-ROW(BS$50),11),_xlpm.found,IFERROR(MATCH("Equal Low",OFFSET(BS55,-_xlpm.lookback,0,_xlpm.lookback+1,1),0),-1),_xlpm.offset_rows,_xlpm.lookback-_xlpm.found+1,IF(_xlpm.found&gt;0,INDEX(F:F,ROW()-_xlpm.offset_rows),"-----"))</f>
        <v>-----</v>
      </c>
      <c r="BU55" s="41" t="str">
        <f t="shared" ca="1" si="68"/>
        <v>-----</v>
      </c>
      <c r="BV55" s="41" t="str">
        <f t="shared" ca="1" si="69"/>
        <v>-----</v>
      </c>
      <c r="BW55" s="52" t="str">
        <f t="shared" ca="1" si="70"/>
        <v>-----</v>
      </c>
      <c r="BX55" s="50">
        <f t="shared" si="26"/>
        <v>-0.98227000000042608</v>
      </c>
      <c r="BY55" s="50">
        <f t="shared" si="41"/>
        <v>-1</v>
      </c>
      <c r="BZ55" s="50">
        <f t="shared" si="42"/>
        <v>-4</v>
      </c>
      <c r="CA55" s="50" t="str">
        <f t="shared" si="43"/>
        <v>-----</v>
      </c>
      <c r="CB55" s="50" t="str">
        <f t="shared" si="44"/>
        <v>-----</v>
      </c>
      <c r="CC55" s="52" t="str">
        <f t="shared" si="27"/>
        <v/>
      </c>
      <c r="CD55" s="41">
        <f t="shared" si="28"/>
        <v>0</v>
      </c>
      <c r="CE55" s="52" t="str" cm="1">
        <f t="array" ref="CE55">IF(CD55&lt;&gt;1,"-----",_xlfn.IFS(OR(AL55="Above",AL55="Below"),AL55,OR(AQ55="Above",AQ55="Below"),AQ55,OR(AV55="Above",AV55="Below"),AV55,OR(BA55="Above",BA55="Below"),BA55,OR(BF55="Above",BF55="Below"),BF55,OR(BK55="Above",BK55="Below"),BK55,TRUE,"-----"))</f>
        <v>-----</v>
      </c>
      <c r="CF55" s="52" t="str">
        <f t="shared" ca="1" si="71"/>
        <v>-----</v>
      </c>
      <c r="CG55" s="52" t="str">
        <f t="shared" si="29"/>
        <v>DOWN</v>
      </c>
      <c r="CH55" s="42" t="str">
        <f t="shared" si="54"/>
        <v/>
      </c>
      <c r="CI55" s="43" t="str">
        <f t="shared" si="45"/>
        <v/>
      </c>
      <c r="CJ55" s="42" t="str">
        <f t="shared" si="46"/>
        <v/>
      </c>
      <c r="CK55" s="42" t="str">
        <f t="shared" si="55"/>
        <v/>
      </c>
      <c r="CL55" s="42" t="str">
        <f t="shared" si="30"/>
        <v/>
      </c>
      <c r="CM55" s="16">
        <f t="shared" si="56"/>
        <v>0</v>
      </c>
      <c r="CN55" s="53">
        <f t="shared" si="58"/>
        <v>0</v>
      </c>
      <c r="CO55" s="14" t="str">
        <f t="shared" si="59"/>
        <v/>
      </c>
    </row>
    <row r="56" spans="1:93" x14ac:dyDescent="0.55000000000000004">
      <c r="A56">
        <f>IF('Data Validation'!$K$2&lt;&gt;TRUE,"",'Data Validation'!A56)</f>
        <v>1772041200</v>
      </c>
      <c r="B56" s="4" t="str">
        <f>IF('Data Validation'!$K$2&lt;&gt;TRUE,"",'Data Validation'!C56)</f>
        <v>XAUUSD</v>
      </c>
      <c r="C56" s="4" t="str">
        <f>IF('Data Validation'!$K$2&lt;&gt;TRUE,"",'Data Validation'!E56)</f>
        <v>M5</v>
      </c>
      <c r="D56" s="4">
        <f>IF('Data Validation'!$K$2&lt;&gt;TRUE,"",'Data Validation'!G56)</f>
        <v>5208.33</v>
      </c>
      <c r="E56" s="4">
        <f>IF($C56&lt;&gt;"M5","",Price!F56)</f>
        <v>5213.79</v>
      </c>
      <c r="F56" s="4">
        <f>IF($C56&lt;&gt;"M5","",Price!G56)</f>
        <v>5208.18</v>
      </c>
      <c r="G56" s="4">
        <f>IF($C56&lt;&gt;"M5","",Price!H56)</f>
        <v>516</v>
      </c>
      <c r="H56" s="4">
        <f>IF($C56&lt;&gt;"M5","",SSA!E56)</f>
        <v>5209.35059</v>
      </c>
      <c r="I56" s="6">
        <f>IF($C56&lt;&gt;"M5","",SSA!F56)</f>
        <v>5210.5111900000002</v>
      </c>
      <c r="J56" s="5">
        <f>IF($C56&lt;&gt;"M5","",Dual_Tema!E56)</f>
        <v>5214.32</v>
      </c>
      <c r="K56" s="5">
        <f>IF($C56&lt;&gt;"M5","",Dual_Tema!F56)</f>
        <v>5210.07</v>
      </c>
      <c r="L56" s="6">
        <f>IF($C56&lt;&gt;"M5","",Trendlines!K56)</f>
        <v>0</v>
      </c>
      <c r="M56" s="6">
        <f>IF($C56&lt;&gt;"M5","",Trendlines!L56)</f>
        <v>0</v>
      </c>
      <c r="N56" s="6">
        <f>IF($C56&lt;&gt;"M5","",ZigZag!E56)</f>
        <v>0</v>
      </c>
      <c r="O56" s="6">
        <f>IF($C56&lt;&gt;"M5","",ZigZag!F56)</f>
        <v>0</v>
      </c>
      <c r="P56" s="6">
        <f>IF($C56&lt;&gt;"M5","",Pinbar!E56)</f>
        <v>0</v>
      </c>
      <c r="Q56">
        <f>IF(Q$1='Trendline Selection'!$ED$198,Trendlines!E56,IF(Q$1='Trendline Selection'!$EE$198,Trendlines!E56,""))</f>
        <v>0</v>
      </c>
      <c r="R56" t="str">
        <f>IF(R$1='Trendline Selection'!$ED$198,Trendlines!F56,IF(R$1='Trendline Selection'!$EE$198,Trendlines!F56,""))</f>
        <v/>
      </c>
      <c r="S56" t="str">
        <f>IF(S$1='Trendline Selection'!$ED$198,Trendlines!G56,IF(S$1='Trendline Selection'!$EE$198,Trendlines!G56,""))</f>
        <v/>
      </c>
      <c r="T56" t="str">
        <f>IF(T$1='Trendline Selection'!$ED$198,Trendlines!H56,IF(T$1='Trendline Selection'!$EE$198,Trendlines!H56,""))</f>
        <v/>
      </c>
      <c r="U56">
        <f>IF(U$1='Trendline Selection'!$ED$198,Trendlines!I56,IF(U$1='Trendline Selection'!$EE$198,Trendlines!I56,""))</f>
        <v>0</v>
      </c>
      <c r="V56" t="str">
        <f>IF(V$1='Trendline Selection'!$ED$198,Trendlines!J56,IF(V$1='Trendline Selection'!$EE$198,Trendlines!J56,""))</f>
        <v/>
      </c>
      <c r="W56" s="6" t="str">
        <f t="shared" si="61"/>
        <v/>
      </c>
      <c r="X56" s="6" t="str">
        <f t="shared" si="62"/>
        <v/>
      </c>
      <c r="Y56" s="6" t="str">
        <f t="shared" si="63"/>
        <v/>
      </c>
      <c r="Z56" s="6" t="str">
        <f t="shared" si="64"/>
        <v/>
      </c>
      <c r="AA56">
        <f t="shared" si="0"/>
        <v>5.6099999999996726</v>
      </c>
      <c r="AB56">
        <f t="shared" si="31"/>
        <v>0.61999999999989086</v>
      </c>
      <c r="AC56">
        <f t="shared" si="32"/>
        <v>4.9899999999997817</v>
      </c>
      <c r="AD56">
        <f t="shared" si="60"/>
        <v>5.6099999999996726</v>
      </c>
      <c r="AE56" s="26">
        <f t="shared" si="48"/>
        <v>-1.0164316727775537E-4</v>
      </c>
      <c r="AF56" s="26">
        <f t="shared" si="1"/>
        <v>-3.6275904162504883E-4</v>
      </c>
      <c r="AH56" s="30" t="str">
        <f t="shared" si="2"/>
        <v/>
      </c>
      <c r="AI56" s="21" t="str">
        <f t="shared" si="3"/>
        <v/>
      </c>
      <c r="AJ56" s="21" t="str">
        <f t="shared" si="52"/>
        <v/>
      </c>
      <c r="AK56" s="31" t="str">
        <f t="shared" si="53"/>
        <v/>
      </c>
      <c r="AL56" s="31" t="str">
        <f t="shared" si="5"/>
        <v/>
      </c>
      <c r="AM56" s="39" t="str">
        <f t="shared" si="6"/>
        <v/>
      </c>
      <c r="AN56" s="35" t="str">
        <f t="shared" si="7"/>
        <v/>
      </c>
      <c r="AO56" s="35" t="str">
        <f t="shared" si="49"/>
        <v/>
      </c>
      <c r="AP56" s="36" t="str">
        <f t="shared" si="50"/>
        <v/>
      </c>
      <c r="AQ56" s="36" t="str">
        <f t="shared" si="9"/>
        <v/>
      </c>
      <c r="AR56" s="40" t="str">
        <f t="shared" si="10"/>
        <v/>
      </c>
      <c r="AS56" s="37" t="str">
        <f t="shared" si="11"/>
        <v/>
      </c>
      <c r="AT56" s="37" t="str">
        <f t="shared" si="35"/>
        <v/>
      </c>
      <c r="AU56" s="38" t="str">
        <f t="shared" si="12"/>
        <v/>
      </c>
      <c r="AV56" s="38" t="str">
        <f t="shared" si="13"/>
        <v/>
      </c>
      <c r="AW56" s="30" t="str">
        <f t="shared" si="14"/>
        <v/>
      </c>
      <c r="AX56" s="21" t="str">
        <f t="shared" si="15"/>
        <v/>
      </c>
      <c r="AY56" s="21" t="str">
        <f t="shared" si="36"/>
        <v/>
      </c>
      <c r="AZ56" s="31" t="str">
        <f t="shared" si="16"/>
        <v/>
      </c>
      <c r="BA56" s="31" t="str">
        <f t="shared" si="17"/>
        <v/>
      </c>
      <c r="BB56" s="33" t="str">
        <f t="shared" si="18"/>
        <v/>
      </c>
      <c r="BC56" s="32" t="str">
        <f t="shared" si="19"/>
        <v/>
      </c>
      <c r="BD56" s="32" t="str">
        <f t="shared" si="37"/>
        <v/>
      </c>
      <c r="BE56" s="34" t="str">
        <f t="shared" si="38"/>
        <v/>
      </c>
      <c r="BF56" s="34" t="str">
        <f t="shared" si="20"/>
        <v/>
      </c>
      <c r="BG56" s="40" t="str">
        <f t="shared" si="21"/>
        <v/>
      </c>
      <c r="BH56" s="37" t="str">
        <f t="shared" si="22"/>
        <v/>
      </c>
      <c r="BI56" s="37" t="str">
        <f t="shared" si="39"/>
        <v/>
      </c>
      <c r="BJ56" s="38" t="str">
        <f t="shared" si="40"/>
        <v/>
      </c>
      <c r="BK56" s="38" t="str">
        <f t="shared" si="23"/>
        <v/>
      </c>
      <c r="BL56" s="41" t="str">
        <f t="shared" si="24"/>
        <v>------</v>
      </c>
      <c r="BM56" s="41" t="str">
        <f t="shared" si="25"/>
        <v>------</v>
      </c>
      <c r="BN56" s="41" t="str">
        <f t="shared" si="72"/>
        <v>-----</v>
      </c>
      <c r="BO56" s="41" t="str" cm="1">
        <f t="array" aca="1" ref="BO56" ca="1">_xlfn.LET(_xlpm.lookback,MIN(ROW()-ROW(BN$50),11),_xlpm.found,IFERROR(MATCH("Equal High",OFFSET(BN56,-_xlpm.lookback,0,_xlpm.lookback+1,1),0),-1),_xlpm.offset_rows,_xlpm.lookback-_xlpm.found+1,IF(_xlpm.found&gt;0,INDEX(E:E,ROW()-_xlpm.offset_rows),"-----"))</f>
        <v>-----</v>
      </c>
      <c r="BP56" s="41" t="str">
        <f t="shared" ca="1" si="65"/>
        <v>-----</v>
      </c>
      <c r="BQ56" s="41" t="str">
        <f t="shared" ca="1" si="66"/>
        <v>-----</v>
      </c>
      <c r="BR56" s="52" t="str">
        <f t="shared" ca="1" si="67"/>
        <v>-----</v>
      </c>
      <c r="BS56" s="41" t="str">
        <f t="shared" si="73"/>
        <v>-----</v>
      </c>
      <c r="BT56" s="41" t="str" cm="1">
        <f t="array" aca="1" ref="BT56" ca="1">_xlfn.LET(_xlpm.lookback,MIN(ROW()-ROW(BS$50),11),_xlpm.found,IFERROR(MATCH("Equal Low",OFFSET(BS56,-_xlpm.lookback,0,_xlpm.lookback+1,1),0),-1),_xlpm.offset_rows,_xlpm.lookback-_xlpm.found+1,IF(_xlpm.found&gt;0,INDEX(F:F,ROW()-_xlpm.offset_rows),"-----"))</f>
        <v>-----</v>
      </c>
      <c r="BU56" s="41" t="str">
        <f t="shared" ca="1" si="68"/>
        <v>-----</v>
      </c>
      <c r="BV56" s="41" t="str">
        <f t="shared" ca="1" si="69"/>
        <v>-----</v>
      </c>
      <c r="BW56" s="52" t="str">
        <f t="shared" ca="1" si="70"/>
        <v>-----</v>
      </c>
      <c r="BX56" s="50">
        <f t="shared" si="26"/>
        <v>-1.1606000000001586</v>
      </c>
      <c r="BY56" s="50">
        <f t="shared" si="41"/>
        <v>-1</v>
      </c>
      <c r="BZ56" s="50">
        <f t="shared" si="42"/>
        <v>-5</v>
      </c>
      <c r="CA56" s="50" t="str">
        <f t="shared" si="43"/>
        <v>-----</v>
      </c>
      <c r="CB56" s="50" t="str">
        <f t="shared" si="44"/>
        <v>-----</v>
      </c>
      <c r="CC56" s="52" t="str">
        <f t="shared" si="27"/>
        <v/>
      </c>
      <c r="CD56" s="41">
        <f t="shared" si="28"/>
        <v>0</v>
      </c>
      <c r="CE56" s="52" t="str" cm="1">
        <f t="array" ref="CE56">IF(CD56&lt;&gt;1,"-----",_xlfn.IFS(OR(AL56="Above",AL56="Below"),AL56,OR(AQ56="Above",AQ56="Below"),AQ56,OR(AV56="Above",AV56="Below"),AV56,OR(BA56="Above",BA56="Below"),BA56,OR(BF56="Above",BF56="Below"),BF56,OR(BK56="Above",BK56="Below"),BK56,TRUE,"-----"))</f>
        <v>-----</v>
      </c>
      <c r="CF56" s="52" t="str">
        <f t="shared" ca="1" si="71"/>
        <v>-----</v>
      </c>
      <c r="CG56" s="52" t="str">
        <f t="shared" si="29"/>
        <v>DOWN</v>
      </c>
      <c r="CH56" s="42" t="str">
        <f t="shared" si="54"/>
        <v/>
      </c>
      <c r="CI56" s="43" t="str">
        <f t="shared" si="45"/>
        <v/>
      </c>
      <c r="CJ56" s="42" t="str">
        <f t="shared" si="46"/>
        <v/>
      </c>
      <c r="CK56" s="42" t="str">
        <f t="shared" si="55"/>
        <v/>
      </c>
      <c r="CL56" s="42" t="str">
        <f t="shared" si="30"/>
        <v/>
      </c>
      <c r="CM56" s="16">
        <f t="shared" si="56"/>
        <v>0</v>
      </c>
      <c r="CN56" s="53">
        <f t="shared" si="58"/>
        <v>0</v>
      </c>
      <c r="CO56" s="14" t="str">
        <f t="shared" si="59"/>
        <v/>
      </c>
    </row>
    <row r="57" spans="1:93" x14ac:dyDescent="0.55000000000000004">
      <c r="A57">
        <f>IF('Data Validation'!$K$2&lt;&gt;TRUE,"",'Data Validation'!A57)</f>
        <v>1772041500</v>
      </c>
      <c r="B57" s="4" t="str">
        <f>IF('Data Validation'!$K$2&lt;&gt;TRUE,"",'Data Validation'!C57)</f>
        <v>XAUUSD</v>
      </c>
      <c r="C57" s="4" t="str">
        <f>IF('Data Validation'!$K$2&lt;&gt;TRUE,"",'Data Validation'!E57)</f>
        <v>M5</v>
      </c>
      <c r="D57" s="4">
        <f>IF('Data Validation'!$K$2&lt;&gt;TRUE,"",'Data Validation'!G57)</f>
        <v>5206.71</v>
      </c>
      <c r="E57" s="4">
        <f>IF($C57&lt;&gt;"M5","",Price!F57)</f>
        <v>5209.0200000000004</v>
      </c>
      <c r="F57" s="4">
        <f>IF($C57&lt;&gt;"M5","",Price!G57)</f>
        <v>5204.41</v>
      </c>
      <c r="G57" s="4">
        <f>IF($C57&lt;&gt;"M5","",Price!H57)</f>
        <v>550</v>
      </c>
      <c r="H57" s="4">
        <f>IF($C57&lt;&gt;"M5","",SSA!E57)</f>
        <v>5208.15733</v>
      </c>
      <c r="I57" s="6">
        <f>IF($C57&lt;&gt;"M5","",SSA!F57)</f>
        <v>5209.3342599999996</v>
      </c>
      <c r="J57" s="5">
        <f>IF($C57&lt;&gt;"M5","",Dual_Tema!E57)</f>
        <v>5211.58</v>
      </c>
      <c r="K57" s="5">
        <f>IF($C57&lt;&gt;"M5","",Dual_Tema!F57)</f>
        <v>5207.1099999999997</v>
      </c>
      <c r="L57" s="6">
        <f>IF($C57&lt;&gt;"M5","",Trendlines!K57)</f>
        <v>0</v>
      </c>
      <c r="M57" s="6">
        <f>IF($C57&lt;&gt;"M5","",Trendlines!L57)</f>
        <v>0</v>
      </c>
      <c r="N57" s="6">
        <f>IF($C57&lt;&gt;"M5","",ZigZag!E57)</f>
        <v>0</v>
      </c>
      <c r="O57" s="6">
        <f>IF($C57&lt;&gt;"M5","",ZigZag!F57)</f>
        <v>0</v>
      </c>
      <c r="P57" s="6">
        <f>IF($C57&lt;&gt;"M5","",Pinbar!E57)</f>
        <v>0</v>
      </c>
      <c r="Q57">
        <f>IF(Q$1='Trendline Selection'!$ED$198,Trendlines!E57,IF(Q$1='Trendline Selection'!$EE$198,Trendlines!E57,""))</f>
        <v>0</v>
      </c>
      <c r="R57" t="str">
        <f>IF(R$1='Trendline Selection'!$ED$198,Trendlines!F57,IF(R$1='Trendline Selection'!$EE$198,Trendlines!F57,""))</f>
        <v/>
      </c>
      <c r="S57" t="str">
        <f>IF(S$1='Trendline Selection'!$ED$198,Trendlines!G57,IF(S$1='Trendline Selection'!$EE$198,Trendlines!G57,""))</f>
        <v/>
      </c>
      <c r="T57" t="str">
        <f>IF(T$1='Trendline Selection'!$ED$198,Trendlines!H57,IF(T$1='Trendline Selection'!$EE$198,Trendlines!H57,""))</f>
        <v/>
      </c>
      <c r="U57">
        <f>IF(U$1='Trendline Selection'!$ED$198,Trendlines!I57,IF(U$1='Trendline Selection'!$EE$198,Trendlines!I57,""))</f>
        <v>0</v>
      </c>
      <c r="V57" t="str">
        <f>IF(V$1='Trendline Selection'!$ED$198,Trendlines!J57,IF(V$1='Trendline Selection'!$EE$198,Trendlines!J57,""))</f>
        <v/>
      </c>
      <c r="W57" s="6" t="str">
        <f t="shared" si="61"/>
        <v/>
      </c>
      <c r="X57" s="6" t="str">
        <f t="shared" si="62"/>
        <v/>
      </c>
      <c r="Y57" s="6" t="str">
        <f t="shared" si="63"/>
        <v/>
      </c>
      <c r="Z57" s="6" t="str">
        <f t="shared" si="64"/>
        <v/>
      </c>
      <c r="AA57">
        <f t="shared" si="0"/>
        <v>4.6100000000005821</v>
      </c>
      <c r="AB57">
        <f t="shared" si="31"/>
        <v>0.69000000000050932</v>
      </c>
      <c r="AC57">
        <f t="shared" si="32"/>
        <v>3.9200000000000728</v>
      </c>
      <c r="AD57">
        <f t="shared" si="60"/>
        <v>4.6100000000005821</v>
      </c>
      <c r="AE57" s="26">
        <f t="shared" si="48"/>
        <v>-4.9121379696742456E-4</v>
      </c>
      <c r="AF57" s="26">
        <f t="shared" si="1"/>
        <v>-5.1852179039809385E-4</v>
      </c>
      <c r="AH57" s="30" t="str">
        <f t="shared" si="2"/>
        <v/>
      </c>
      <c r="AI57" s="21" t="str">
        <f t="shared" si="3"/>
        <v/>
      </c>
      <c r="AJ57" s="21" t="str">
        <f t="shared" si="52"/>
        <v/>
      </c>
      <c r="AK57" s="31" t="str">
        <f t="shared" si="53"/>
        <v/>
      </c>
      <c r="AL57" s="31" t="str">
        <f t="shared" si="5"/>
        <v/>
      </c>
      <c r="AM57" s="39" t="str">
        <f t="shared" si="6"/>
        <v/>
      </c>
      <c r="AN57" s="35" t="str">
        <f t="shared" si="7"/>
        <v/>
      </c>
      <c r="AO57" s="35" t="str">
        <f t="shared" si="49"/>
        <v/>
      </c>
      <c r="AP57" s="36" t="str">
        <f t="shared" si="50"/>
        <v/>
      </c>
      <c r="AQ57" s="36" t="str">
        <f t="shared" si="9"/>
        <v/>
      </c>
      <c r="AR57" s="40" t="str">
        <f t="shared" si="10"/>
        <v/>
      </c>
      <c r="AS57" s="37" t="str">
        <f t="shared" si="11"/>
        <v/>
      </c>
      <c r="AT57" s="37" t="str">
        <f t="shared" si="35"/>
        <v/>
      </c>
      <c r="AU57" s="38" t="str">
        <f t="shared" si="12"/>
        <v/>
      </c>
      <c r="AV57" s="38" t="str">
        <f t="shared" si="13"/>
        <v/>
      </c>
      <c r="AW57" s="30" t="str">
        <f t="shared" si="14"/>
        <v/>
      </c>
      <c r="AX57" s="21" t="str">
        <f t="shared" si="15"/>
        <v/>
      </c>
      <c r="AY57" s="21" t="str">
        <f t="shared" si="36"/>
        <v/>
      </c>
      <c r="AZ57" s="31" t="str">
        <f t="shared" si="16"/>
        <v/>
      </c>
      <c r="BA57" s="31" t="str">
        <f t="shared" si="17"/>
        <v/>
      </c>
      <c r="BB57" s="33" t="str">
        <f t="shared" si="18"/>
        <v/>
      </c>
      <c r="BC57" s="32" t="str">
        <f t="shared" si="19"/>
        <v/>
      </c>
      <c r="BD57" s="32" t="str">
        <f t="shared" si="37"/>
        <v/>
      </c>
      <c r="BE57" s="34" t="str">
        <f t="shared" si="38"/>
        <v/>
      </c>
      <c r="BF57" s="34" t="str">
        <f t="shared" si="20"/>
        <v/>
      </c>
      <c r="BG57" s="40" t="str">
        <f t="shared" si="21"/>
        <v/>
      </c>
      <c r="BH57" s="37" t="str">
        <f t="shared" si="22"/>
        <v/>
      </c>
      <c r="BI57" s="37" t="str">
        <f t="shared" si="39"/>
        <v/>
      </c>
      <c r="BJ57" s="38" t="str">
        <f t="shared" si="40"/>
        <v/>
      </c>
      <c r="BK57" s="38" t="str">
        <f t="shared" si="23"/>
        <v/>
      </c>
      <c r="BL57" s="41" t="str">
        <f t="shared" si="24"/>
        <v>------</v>
      </c>
      <c r="BM57" s="41" t="str">
        <f t="shared" si="25"/>
        <v>------</v>
      </c>
      <c r="BN57" s="41" t="str">
        <f t="shared" si="72"/>
        <v>-----</v>
      </c>
      <c r="BO57" s="41" t="str" cm="1">
        <f t="array" aca="1" ref="BO57" ca="1">_xlfn.LET(_xlpm.lookback,MIN(ROW()-ROW(BN$50),11),_xlpm.found,IFERROR(MATCH("Equal High",OFFSET(BN57,-_xlpm.lookback,0,_xlpm.lookback+1,1),0),-1),_xlpm.offset_rows,_xlpm.lookback-_xlpm.found+1,IF(_xlpm.found&gt;0,INDEX(E:E,ROW()-_xlpm.offset_rows),"-----"))</f>
        <v>-----</v>
      </c>
      <c r="BP57" s="41" t="str">
        <f t="shared" ca="1" si="65"/>
        <v>-----</v>
      </c>
      <c r="BQ57" s="41" t="str">
        <f t="shared" ca="1" si="66"/>
        <v>-----</v>
      </c>
      <c r="BR57" s="52" t="str">
        <f t="shared" ca="1" si="67"/>
        <v>-----</v>
      </c>
      <c r="BS57" s="41" t="str">
        <f t="shared" si="73"/>
        <v>-----</v>
      </c>
      <c r="BT57" s="41" t="str" cm="1">
        <f t="array" aca="1" ref="BT57" ca="1">_xlfn.LET(_xlpm.lookback,MIN(ROW()-ROW(BS$50),11),_xlpm.found,IFERROR(MATCH("Equal Low",OFFSET(BS57,-_xlpm.lookback,0,_xlpm.lookback+1,1),0),-1),_xlpm.offset_rows,_xlpm.lookback-_xlpm.found+1,IF(_xlpm.found&gt;0,INDEX(F:F,ROW()-_xlpm.offset_rows),"-----"))</f>
        <v>-----</v>
      </c>
      <c r="BU57" s="41" t="str">
        <f t="shared" ca="1" si="68"/>
        <v>-----</v>
      </c>
      <c r="BV57" s="41" t="str">
        <f t="shared" ca="1" si="69"/>
        <v>-----</v>
      </c>
      <c r="BW57" s="52" t="str">
        <f t="shared" ca="1" si="70"/>
        <v>-----</v>
      </c>
      <c r="BX57" s="50">
        <f t="shared" si="26"/>
        <v>-1.1769299999996292</v>
      </c>
      <c r="BY57" s="50">
        <f t="shared" si="41"/>
        <v>-1</v>
      </c>
      <c r="BZ57" s="50">
        <f t="shared" si="42"/>
        <v>-6</v>
      </c>
      <c r="CA57" s="50" t="str">
        <f t="shared" si="43"/>
        <v>-----</v>
      </c>
      <c r="CB57" s="50" t="str">
        <f t="shared" si="44"/>
        <v>-----</v>
      </c>
      <c r="CC57" s="52" t="str">
        <f t="shared" si="27"/>
        <v/>
      </c>
      <c r="CD57" s="41">
        <f t="shared" si="28"/>
        <v>0</v>
      </c>
      <c r="CE57" s="52" t="str" cm="1">
        <f t="array" ref="CE57">IF(CD57&lt;&gt;1,"-----",_xlfn.IFS(OR(AL57="Above",AL57="Below"),AL57,OR(AQ57="Above",AQ57="Below"),AQ57,OR(AV57="Above",AV57="Below"),AV57,OR(BA57="Above",BA57="Below"),BA57,OR(BF57="Above",BF57="Below"),BF57,OR(BK57="Above",BK57="Below"),BK57,TRUE,"-----"))</f>
        <v>-----</v>
      </c>
      <c r="CF57" s="52" t="str">
        <f t="shared" ca="1" si="71"/>
        <v>-----</v>
      </c>
      <c r="CG57" s="52" t="str">
        <f t="shared" si="29"/>
        <v>DOWN</v>
      </c>
      <c r="CH57" s="42" t="str">
        <f t="shared" si="54"/>
        <v/>
      </c>
      <c r="CI57" s="43" t="str">
        <f t="shared" si="45"/>
        <v/>
      </c>
      <c r="CJ57" s="42">
        <f t="shared" si="46"/>
        <v>1</v>
      </c>
      <c r="CK57" s="42" t="str">
        <f t="shared" si="55"/>
        <v/>
      </c>
      <c r="CL57" s="42" t="str">
        <f t="shared" si="30"/>
        <v/>
      </c>
      <c r="CM57" s="16">
        <f t="shared" si="56"/>
        <v>0.2</v>
      </c>
      <c r="CN57" s="53">
        <f t="shared" si="58"/>
        <v>6.6666666666666666E-2</v>
      </c>
      <c r="CO57" s="14" t="str">
        <f t="shared" si="59"/>
        <v/>
      </c>
    </row>
    <row r="58" spans="1:93" x14ac:dyDescent="0.55000000000000004">
      <c r="A58">
        <f>IF('Data Validation'!$K$2&lt;&gt;TRUE,"",'Data Validation'!A58)</f>
        <v>1772041800</v>
      </c>
      <c r="B58" s="4" t="str">
        <f>IF('Data Validation'!$K$2&lt;&gt;TRUE,"",'Data Validation'!C58)</f>
        <v>XAUUSD</v>
      </c>
      <c r="C58" s="4" t="str">
        <f>IF('Data Validation'!$K$2&lt;&gt;TRUE,"",'Data Validation'!E58)</f>
        <v>M5</v>
      </c>
      <c r="D58" s="4">
        <f>IF('Data Validation'!$K$2&lt;&gt;TRUE,"",'Data Validation'!G58)</f>
        <v>5206.32</v>
      </c>
      <c r="E58" s="4">
        <f>IF($C58&lt;&gt;"M5","",Price!F58)</f>
        <v>5210.67</v>
      </c>
      <c r="F58" s="4">
        <f>IF($C58&lt;&gt;"M5","",Price!G58)</f>
        <v>5204.88</v>
      </c>
      <c r="G58" s="4">
        <f>IF($C58&lt;&gt;"M5","",Price!H58)</f>
        <v>550</v>
      </c>
      <c r="H58" s="4">
        <f>IF($C58&lt;&gt;"M5","",SSA!E58)</f>
        <v>5207.2686800000001</v>
      </c>
      <c r="I58" s="6">
        <f>IF($C58&lt;&gt;"M5","",SSA!F58)</f>
        <v>5208.3014700000003</v>
      </c>
      <c r="J58" s="5">
        <f>IF($C58&lt;&gt;"M5","",Dual_Tema!E58)</f>
        <v>5210.6499999999996</v>
      </c>
      <c r="K58" s="5">
        <f>IF($C58&lt;&gt;"M5","",Dual_Tema!F58)</f>
        <v>5205.47</v>
      </c>
      <c r="L58" s="6">
        <f>IF($C58&lt;&gt;"M5","",Trendlines!K58)</f>
        <v>0</v>
      </c>
      <c r="M58" s="6">
        <f>IF($C58&lt;&gt;"M5","",Trendlines!L58)</f>
        <v>0</v>
      </c>
      <c r="N58" s="6">
        <f>IF($C58&lt;&gt;"M5","",ZigZag!E58)</f>
        <v>0</v>
      </c>
      <c r="O58" s="6">
        <f>IF($C58&lt;&gt;"M5","",ZigZag!F58)</f>
        <v>0</v>
      </c>
      <c r="P58" s="6">
        <f>IF($C58&lt;&gt;"M5","",Pinbar!E58)</f>
        <v>0</v>
      </c>
      <c r="Q58">
        <f>IF(Q$1='Trendline Selection'!$ED$198,Trendlines!E58,IF(Q$1='Trendline Selection'!$EE$198,Trendlines!E58,""))</f>
        <v>0</v>
      </c>
      <c r="R58" t="str">
        <f>IF(R$1='Trendline Selection'!$ED$198,Trendlines!F58,IF(R$1='Trendline Selection'!$EE$198,Trendlines!F58,""))</f>
        <v/>
      </c>
      <c r="S58" t="str">
        <f>IF(S$1='Trendline Selection'!$ED$198,Trendlines!G58,IF(S$1='Trendline Selection'!$EE$198,Trendlines!G58,""))</f>
        <v/>
      </c>
      <c r="T58" t="str">
        <f>IF(T$1='Trendline Selection'!$ED$198,Trendlines!H58,IF(T$1='Trendline Selection'!$EE$198,Trendlines!H58,""))</f>
        <v/>
      </c>
      <c r="U58">
        <f>IF(U$1='Trendline Selection'!$ED$198,Trendlines!I58,IF(U$1='Trendline Selection'!$EE$198,Trendlines!I58,""))</f>
        <v>0</v>
      </c>
      <c r="V58" t="str">
        <f>IF(V$1='Trendline Selection'!$ED$198,Trendlines!J58,IF(V$1='Trendline Selection'!$EE$198,Trendlines!J58,""))</f>
        <v/>
      </c>
      <c r="W58" s="6" t="str">
        <f t="shared" si="61"/>
        <v/>
      </c>
      <c r="X58" s="6" t="str">
        <f t="shared" si="62"/>
        <v/>
      </c>
      <c r="Y58" s="6" t="str">
        <f t="shared" si="63"/>
        <v/>
      </c>
      <c r="Z58" s="6" t="str">
        <f t="shared" si="64"/>
        <v/>
      </c>
      <c r="AA58">
        <f t="shared" si="0"/>
        <v>5.7899999999999636</v>
      </c>
      <c r="AB58">
        <f t="shared" si="31"/>
        <v>3.9600000000000364</v>
      </c>
      <c r="AC58">
        <f t="shared" si="32"/>
        <v>1.8299999999999272</v>
      </c>
      <c r="AD58">
        <f t="shared" si="60"/>
        <v>5.7899999999999636</v>
      </c>
      <c r="AE58" s="26">
        <f t="shared" si="48"/>
        <v>3.8382927274786369E-6</v>
      </c>
      <c r="AF58" s="26">
        <f t="shared" si="1"/>
        <v>-1.1334231106896121E-4</v>
      </c>
      <c r="AH58" s="30" t="str">
        <f t="shared" si="2"/>
        <v/>
      </c>
      <c r="AI58" s="21" t="str">
        <f t="shared" si="3"/>
        <v/>
      </c>
      <c r="AJ58" s="21" t="str">
        <f t="shared" si="52"/>
        <v/>
      </c>
      <c r="AK58" s="31" t="str">
        <f t="shared" si="53"/>
        <v/>
      </c>
      <c r="AL58" s="31" t="str">
        <f t="shared" si="5"/>
        <v/>
      </c>
      <c r="AM58" s="39" t="str">
        <f t="shared" si="6"/>
        <v/>
      </c>
      <c r="AN58" s="35" t="str">
        <f t="shared" si="7"/>
        <v/>
      </c>
      <c r="AO58" s="35" t="str">
        <f t="shared" si="49"/>
        <v/>
      </c>
      <c r="AP58" s="36" t="str">
        <f t="shared" si="50"/>
        <v/>
      </c>
      <c r="AQ58" s="36" t="str">
        <f t="shared" si="9"/>
        <v/>
      </c>
      <c r="AR58" s="40" t="str">
        <f t="shared" si="10"/>
        <v/>
      </c>
      <c r="AS58" s="37" t="str">
        <f t="shared" si="11"/>
        <v/>
      </c>
      <c r="AT58" s="37" t="str">
        <f t="shared" si="35"/>
        <v/>
      </c>
      <c r="AU58" s="38" t="str">
        <f t="shared" si="12"/>
        <v/>
      </c>
      <c r="AV58" s="38" t="str">
        <f t="shared" si="13"/>
        <v/>
      </c>
      <c r="AW58" s="30" t="str">
        <f t="shared" si="14"/>
        <v/>
      </c>
      <c r="AX58" s="21" t="str">
        <f t="shared" si="15"/>
        <v/>
      </c>
      <c r="AY58" s="21" t="str">
        <f t="shared" si="36"/>
        <v/>
      </c>
      <c r="AZ58" s="31" t="str">
        <f t="shared" si="16"/>
        <v/>
      </c>
      <c r="BA58" s="31" t="str">
        <f t="shared" si="17"/>
        <v/>
      </c>
      <c r="BB58" s="33" t="str">
        <f t="shared" si="18"/>
        <v/>
      </c>
      <c r="BC58" s="32" t="str">
        <f t="shared" si="19"/>
        <v/>
      </c>
      <c r="BD58" s="32" t="str">
        <f t="shared" si="37"/>
        <v/>
      </c>
      <c r="BE58" s="34" t="str">
        <f t="shared" si="38"/>
        <v/>
      </c>
      <c r="BF58" s="34" t="str">
        <f t="shared" si="20"/>
        <v/>
      </c>
      <c r="BG58" s="40" t="str">
        <f t="shared" si="21"/>
        <v/>
      </c>
      <c r="BH58" s="37" t="str">
        <f t="shared" si="22"/>
        <v/>
      </c>
      <c r="BI58" s="37" t="str">
        <f t="shared" si="39"/>
        <v/>
      </c>
      <c r="BJ58" s="38" t="str">
        <f t="shared" si="40"/>
        <v/>
      </c>
      <c r="BK58" s="38" t="str">
        <f t="shared" si="23"/>
        <v/>
      </c>
      <c r="BL58" s="41" t="str">
        <f t="shared" si="24"/>
        <v>------</v>
      </c>
      <c r="BM58" s="41" t="str">
        <f t="shared" si="25"/>
        <v>------</v>
      </c>
      <c r="BN58" s="41" t="str">
        <f t="shared" si="72"/>
        <v>-----</v>
      </c>
      <c r="BO58" s="41" t="str" cm="1">
        <f t="array" aca="1" ref="BO58" ca="1">_xlfn.LET(_xlpm.lookback,MIN(ROW()-ROW(BN$50),11),_xlpm.found,IFERROR(MATCH("Equal High",OFFSET(BN58,-_xlpm.lookback,0,_xlpm.lookback+1,1),0),-1),_xlpm.offset_rows,_xlpm.lookback-_xlpm.found+1,IF(_xlpm.found&gt;0,INDEX(E:E,ROW()-_xlpm.offset_rows),"-----"))</f>
        <v>-----</v>
      </c>
      <c r="BP58" s="41" t="str">
        <f t="shared" ca="1" si="65"/>
        <v>-----</v>
      </c>
      <c r="BQ58" s="41" t="str">
        <f t="shared" ca="1" si="66"/>
        <v>-----</v>
      </c>
      <c r="BR58" s="52" t="str">
        <f t="shared" ca="1" si="67"/>
        <v>-----</v>
      </c>
      <c r="BS58" s="41" t="str">
        <f t="shared" si="73"/>
        <v>-----</v>
      </c>
      <c r="BT58" s="41" t="str" cm="1">
        <f t="array" aca="1" ref="BT58" ca="1">_xlfn.LET(_xlpm.lookback,MIN(ROW()-ROW(BS$50),11),_xlpm.found,IFERROR(MATCH("Equal Low",OFFSET(BS58,-_xlpm.lookback,0,_xlpm.lookback+1,1),0),-1),_xlpm.offset_rows,_xlpm.lookback-_xlpm.found+1,IF(_xlpm.found&gt;0,INDEX(F:F,ROW()-_xlpm.offset_rows),"-----"))</f>
        <v>-----</v>
      </c>
      <c r="BU58" s="41" t="str">
        <f t="shared" ca="1" si="68"/>
        <v>-----</v>
      </c>
      <c r="BV58" s="41" t="str">
        <f t="shared" ca="1" si="69"/>
        <v>-----</v>
      </c>
      <c r="BW58" s="52" t="str">
        <f t="shared" ca="1" si="70"/>
        <v>-----</v>
      </c>
      <c r="BX58" s="50">
        <f t="shared" si="26"/>
        <v>-1.0327900000002046</v>
      </c>
      <c r="BY58" s="50">
        <f t="shared" si="41"/>
        <v>-1</v>
      </c>
      <c r="BZ58" s="50">
        <f t="shared" si="42"/>
        <v>-7</v>
      </c>
      <c r="CA58" s="50" t="str">
        <f t="shared" si="43"/>
        <v>-----</v>
      </c>
      <c r="CB58" s="50" t="str">
        <f t="shared" si="44"/>
        <v>-----</v>
      </c>
      <c r="CC58" s="52" t="str">
        <f t="shared" si="27"/>
        <v/>
      </c>
      <c r="CD58" s="41">
        <f t="shared" si="28"/>
        <v>0</v>
      </c>
      <c r="CE58" s="52" t="str" cm="1">
        <f t="array" ref="CE58">IF(CD58&lt;&gt;1,"-----",_xlfn.IFS(OR(AL58="Above",AL58="Below"),AL58,OR(AQ58="Above",AQ58="Below"),AQ58,OR(AV58="Above",AV58="Below"),AV58,OR(BA58="Above",BA58="Below"),BA58,OR(BF58="Above",BF58="Below"),BF58,OR(BK58="Above",BK58="Below"),BK58,TRUE,"-----"))</f>
        <v>-----</v>
      </c>
      <c r="CF58" s="52" t="str">
        <f t="shared" ca="1" si="71"/>
        <v>-----</v>
      </c>
      <c r="CG58" s="52" t="str">
        <f t="shared" si="29"/>
        <v>DOWN</v>
      </c>
      <c r="CH58" s="42" t="str">
        <f t="shared" si="54"/>
        <v/>
      </c>
      <c r="CI58" s="43" t="str">
        <f t="shared" si="45"/>
        <v/>
      </c>
      <c r="CJ58" s="42" t="str">
        <f t="shared" si="46"/>
        <v/>
      </c>
      <c r="CK58" s="42" t="str">
        <f t="shared" si="55"/>
        <v/>
      </c>
      <c r="CL58" s="42" t="str">
        <f t="shared" si="30"/>
        <v/>
      </c>
      <c r="CM58" s="16">
        <f t="shared" si="56"/>
        <v>0</v>
      </c>
      <c r="CN58" s="53">
        <f t="shared" si="58"/>
        <v>6.6666666666666666E-2</v>
      </c>
      <c r="CO58" s="14" t="str">
        <f t="shared" si="59"/>
        <v/>
      </c>
    </row>
    <row r="59" spans="1:93" x14ac:dyDescent="0.55000000000000004">
      <c r="A59">
        <f>IF('Data Validation'!$K$2&lt;&gt;TRUE,"",'Data Validation'!A59)</f>
        <v>1772042100</v>
      </c>
      <c r="B59" s="4" t="str">
        <f>IF('Data Validation'!$K$2&lt;&gt;TRUE,"",'Data Validation'!C59)</f>
        <v>XAUUSD</v>
      </c>
      <c r="C59" s="4" t="str">
        <f>IF('Data Validation'!$K$2&lt;&gt;TRUE,"",'Data Validation'!E59)</f>
        <v>M5</v>
      </c>
      <c r="D59" s="4">
        <f>IF('Data Validation'!$K$2&lt;&gt;TRUE,"",'Data Validation'!G59)</f>
        <v>5206.82</v>
      </c>
      <c r="E59" s="4">
        <f>IF($C59&lt;&gt;"M5","",Price!F59)</f>
        <v>5208.03</v>
      </c>
      <c r="F59" s="4">
        <f>IF($C59&lt;&gt;"M5","",Price!G59)</f>
        <v>5203.4399999999996</v>
      </c>
      <c r="G59" s="4">
        <f>IF($C59&lt;&gt;"M5","",Price!H59)</f>
        <v>576</v>
      </c>
      <c r="H59" s="4">
        <f>IF($C59&lt;&gt;"M5","",SSA!E59)</f>
        <v>5206.7393300000003</v>
      </c>
      <c r="I59" s="6">
        <f>IF($C59&lt;&gt;"M5","",SSA!F59)</f>
        <v>5207.5204000000003</v>
      </c>
      <c r="J59" s="5">
        <f>IF($C59&lt;&gt;"M5","",Dual_Tema!E59)</f>
        <v>5208.82</v>
      </c>
      <c r="K59" s="5">
        <f>IF($C59&lt;&gt;"M5","",Dual_Tema!F59)</f>
        <v>5203.78</v>
      </c>
      <c r="L59" s="6">
        <f>IF($C59&lt;&gt;"M5","",Trendlines!K59)</f>
        <v>0</v>
      </c>
      <c r="M59" s="6">
        <f>IF($C59&lt;&gt;"M5","",Trendlines!L59)</f>
        <v>0</v>
      </c>
      <c r="N59" s="6">
        <f>IF($C59&lt;&gt;"M5","",ZigZag!E59)</f>
        <v>0</v>
      </c>
      <c r="O59" s="6">
        <f>IF($C59&lt;&gt;"M5","",ZigZag!F59)</f>
        <v>0</v>
      </c>
      <c r="P59" s="6">
        <f>IF($C59&lt;&gt;"M5","",Pinbar!E59)</f>
        <v>0</v>
      </c>
      <c r="Q59">
        <f>IF(Q$1='Trendline Selection'!$ED$198,Trendlines!E59,IF(Q$1='Trendline Selection'!$EE$198,Trendlines!E59,""))</f>
        <v>0</v>
      </c>
      <c r="R59" t="str">
        <f>IF(R$1='Trendline Selection'!$ED$198,Trendlines!F59,IF(R$1='Trendline Selection'!$EE$198,Trendlines!F59,""))</f>
        <v/>
      </c>
      <c r="S59" t="str">
        <f>IF(S$1='Trendline Selection'!$ED$198,Trendlines!G59,IF(S$1='Trendline Selection'!$EE$198,Trendlines!G59,""))</f>
        <v/>
      </c>
      <c r="T59" t="str">
        <f>IF(T$1='Trendline Selection'!$ED$198,Trendlines!H59,IF(T$1='Trendline Selection'!$EE$198,Trendlines!H59,""))</f>
        <v/>
      </c>
      <c r="U59">
        <f>IF(U$1='Trendline Selection'!$ED$198,Trendlines!I59,IF(U$1='Trendline Selection'!$EE$198,Trendlines!I59,""))</f>
        <v>0</v>
      </c>
      <c r="V59" t="str">
        <f>IF(V$1='Trendline Selection'!$ED$198,Trendlines!J59,IF(V$1='Trendline Selection'!$EE$198,Trendlines!J59,""))</f>
        <v/>
      </c>
      <c r="W59" s="6" t="str">
        <f t="shared" si="61"/>
        <v/>
      </c>
      <c r="X59" s="6" t="str">
        <f t="shared" si="62"/>
        <v/>
      </c>
      <c r="Y59" s="6" t="str">
        <f t="shared" si="63"/>
        <v/>
      </c>
      <c r="Z59" s="6" t="str">
        <f t="shared" si="64"/>
        <v/>
      </c>
      <c r="AA59">
        <f t="shared" si="0"/>
        <v>4.5900000000001455</v>
      </c>
      <c r="AB59">
        <f t="shared" si="31"/>
        <v>1.7100000000000364</v>
      </c>
      <c r="AC59">
        <f t="shared" si="32"/>
        <v>2.8800000000001091</v>
      </c>
      <c r="AD59">
        <f t="shared" si="60"/>
        <v>4.5900000000001455</v>
      </c>
      <c r="AE59" s="26">
        <f t="shared" si="48"/>
        <v>-1.5166582834499247E-4</v>
      </c>
      <c r="AF59" s="26">
        <f t="shared" si="1"/>
        <v>-6.5337120324100091E-5</v>
      </c>
      <c r="AH59" s="30" t="str">
        <f t="shared" si="2"/>
        <v/>
      </c>
      <c r="AI59" s="21" t="str">
        <f t="shared" si="3"/>
        <v/>
      </c>
      <c r="AJ59" s="21" t="str">
        <f t="shared" si="52"/>
        <v/>
      </c>
      <c r="AK59" s="31" t="str">
        <f t="shared" si="53"/>
        <v/>
      </c>
      <c r="AL59" s="31" t="str">
        <f t="shared" si="5"/>
        <v/>
      </c>
      <c r="AM59" s="39" t="str">
        <f t="shared" si="6"/>
        <v/>
      </c>
      <c r="AN59" s="35" t="str">
        <f t="shared" si="7"/>
        <v/>
      </c>
      <c r="AO59" s="35" t="str">
        <f t="shared" si="49"/>
        <v/>
      </c>
      <c r="AP59" s="36" t="str">
        <f t="shared" si="50"/>
        <v/>
      </c>
      <c r="AQ59" s="36" t="str">
        <f t="shared" si="9"/>
        <v/>
      </c>
      <c r="AR59" s="40" t="str">
        <f t="shared" si="10"/>
        <v/>
      </c>
      <c r="AS59" s="37" t="str">
        <f t="shared" si="11"/>
        <v/>
      </c>
      <c r="AT59" s="37" t="str">
        <f t="shared" si="35"/>
        <v/>
      </c>
      <c r="AU59" s="38" t="str">
        <f t="shared" si="12"/>
        <v/>
      </c>
      <c r="AV59" s="38" t="str">
        <f t="shared" si="13"/>
        <v/>
      </c>
      <c r="AW59" s="30" t="str">
        <f t="shared" si="14"/>
        <v/>
      </c>
      <c r="AX59" s="21" t="str">
        <f t="shared" si="15"/>
        <v/>
      </c>
      <c r="AY59" s="21" t="str">
        <f t="shared" si="36"/>
        <v/>
      </c>
      <c r="AZ59" s="31" t="str">
        <f t="shared" si="16"/>
        <v/>
      </c>
      <c r="BA59" s="31" t="str">
        <f t="shared" si="17"/>
        <v/>
      </c>
      <c r="BB59" s="33" t="str">
        <f t="shared" si="18"/>
        <v/>
      </c>
      <c r="BC59" s="32" t="str">
        <f t="shared" si="19"/>
        <v/>
      </c>
      <c r="BD59" s="32" t="str">
        <f t="shared" si="37"/>
        <v/>
      </c>
      <c r="BE59" s="34" t="str">
        <f t="shared" si="38"/>
        <v/>
      </c>
      <c r="BF59" s="34" t="str">
        <f t="shared" si="20"/>
        <v/>
      </c>
      <c r="BG59" s="40" t="str">
        <f t="shared" si="21"/>
        <v/>
      </c>
      <c r="BH59" s="37" t="str">
        <f t="shared" si="22"/>
        <v/>
      </c>
      <c r="BI59" s="37" t="str">
        <f t="shared" si="39"/>
        <v/>
      </c>
      <c r="BJ59" s="38" t="str">
        <f t="shared" si="40"/>
        <v/>
      </c>
      <c r="BK59" s="38" t="str">
        <f t="shared" si="23"/>
        <v/>
      </c>
      <c r="BL59" s="41" t="str">
        <f t="shared" si="24"/>
        <v>------</v>
      </c>
      <c r="BM59" s="41" t="str">
        <f t="shared" si="25"/>
        <v>------</v>
      </c>
      <c r="BN59" s="41" t="str">
        <f t="shared" si="72"/>
        <v>-----</v>
      </c>
      <c r="BO59" s="41" t="str" cm="1">
        <f t="array" aca="1" ref="BO59" ca="1">_xlfn.LET(_xlpm.lookback,MIN(ROW()-ROW(BN$50),11),_xlpm.found,IFERROR(MATCH("Equal High",OFFSET(BN59,-_xlpm.lookback,0,_xlpm.lookback+1,1),0),-1),_xlpm.offset_rows,_xlpm.lookback-_xlpm.found+1,IF(_xlpm.found&gt;0,INDEX(E:E,ROW()-_xlpm.offset_rows),"-----"))</f>
        <v>-----</v>
      </c>
      <c r="BP59" s="41" t="str">
        <f t="shared" ca="1" si="65"/>
        <v>-----</v>
      </c>
      <c r="BQ59" s="41" t="str">
        <f t="shared" ca="1" si="66"/>
        <v>-----</v>
      </c>
      <c r="BR59" s="52" t="str">
        <f t="shared" ca="1" si="67"/>
        <v>-----</v>
      </c>
      <c r="BS59" s="41" t="str">
        <f t="shared" si="73"/>
        <v>-----</v>
      </c>
      <c r="BT59" s="41" t="str" cm="1">
        <f t="array" aca="1" ref="BT59" ca="1">_xlfn.LET(_xlpm.lookback,MIN(ROW()-ROW(BS$50),11),_xlpm.found,IFERROR(MATCH("Equal Low",OFFSET(BS59,-_xlpm.lookback,0,_xlpm.lookback+1,1),0),-1),_xlpm.offset_rows,_xlpm.lookback-_xlpm.found+1,IF(_xlpm.found&gt;0,INDEX(F:F,ROW()-_xlpm.offset_rows),"-----"))</f>
        <v>-----</v>
      </c>
      <c r="BU59" s="41" t="str">
        <f t="shared" ca="1" si="68"/>
        <v>-----</v>
      </c>
      <c r="BV59" s="41" t="str">
        <f t="shared" ca="1" si="69"/>
        <v>-----</v>
      </c>
      <c r="BW59" s="52" t="str">
        <f t="shared" ca="1" si="70"/>
        <v>-----</v>
      </c>
      <c r="BX59" s="50">
        <f t="shared" si="26"/>
        <v>-0.78106999999999971</v>
      </c>
      <c r="BY59" s="50">
        <f t="shared" si="41"/>
        <v>-1</v>
      </c>
      <c r="BZ59" s="50">
        <f t="shared" si="42"/>
        <v>-8</v>
      </c>
      <c r="CA59" s="50" t="str">
        <f t="shared" si="43"/>
        <v>-----</v>
      </c>
      <c r="CB59" s="50" t="str">
        <f t="shared" si="44"/>
        <v>-----</v>
      </c>
      <c r="CC59" s="52" t="str">
        <f t="shared" si="27"/>
        <v/>
      </c>
      <c r="CD59" s="41">
        <f t="shared" si="28"/>
        <v>0</v>
      </c>
      <c r="CE59" s="52" t="str" cm="1">
        <f t="array" ref="CE59">IF(CD59&lt;&gt;1,"-----",_xlfn.IFS(OR(AL59="Above",AL59="Below"),AL59,OR(AQ59="Above",AQ59="Below"),AQ59,OR(AV59="Above",AV59="Below"),AV59,OR(BA59="Above",BA59="Below"),BA59,OR(BF59="Above",BF59="Below"),BF59,OR(BK59="Above",BK59="Below"),BK59,TRUE,"-----"))</f>
        <v>-----</v>
      </c>
      <c r="CF59" s="52" t="str">
        <f t="shared" ca="1" si="71"/>
        <v>-----</v>
      </c>
      <c r="CG59" s="52" t="str">
        <f t="shared" si="29"/>
        <v>DOWN</v>
      </c>
      <c r="CH59" s="42" t="str">
        <f t="shared" si="54"/>
        <v/>
      </c>
      <c r="CI59" s="43" t="str">
        <f t="shared" si="45"/>
        <v/>
      </c>
      <c r="CJ59" s="42" t="str">
        <f t="shared" si="46"/>
        <v/>
      </c>
      <c r="CK59" s="42" t="str">
        <f t="shared" si="55"/>
        <v/>
      </c>
      <c r="CL59" s="42" t="str">
        <f t="shared" si="30"/>
        <v/>
      </c>
      <c r="CM59" s="16">
        <f t="shared" si="56"/>
        <v>0</v>
      </c>
      <c r="CN59" s="53">
        <f t="shared" si="58"/>
        <v>6.6666666666666666E-2</v>
      </c>
      <c r="CO59" s="14" t="str">
        <f t="shared" si="59"/>
        <v/>
      </c>
    </row>
    <row r="60" spans="1:93" x14ac:dyDescent="0.55000000000000004">
      <c r="A60">
        <f>IF('Data Validation'!$K$2&lt;&gt;TRUE,"",'Data Validation'!A60)</f>
        <v>1772042400</v>
      </c>
      <c r="B60" s="4" t="str">
        <f>IF('Data Validation'!$K$2&lt;&gt;TRUE,"",'Data Validation'!C60)</f>
        <v>XAUUSD</v>
      </c>
      <c r="C60" s="4" t="str">
        <f>IF('Data Validation'!$K$2&lt;&gt;TRUE,"",'Data Validation'!E60)</f>
        <v>M5</v>
      </c>
      <c r="D60" s="4">
        <f>IF('Data Validation'!$K$2&lt;&gt;TRUE,"",'Data Validation'!G60)</f>
        <v>5207.3999999999996</v>
      </c>
      <c r="E60" s="4">
        <f>IF($C60&lt;&gt;"M5","",Price!F60)</f>
        <v>5207.45</v>
      </c>
      <c r="F60" s="4">
        <f>IF($C60&lt;&gt;"M5","",Price!G60)</f>
        <v>5206.83</v>
      </c>
      <c r="G60" s="4">
        <f>IF($C60&lt;&gt;"M5","",Price!H60)</f>
        <v>313</v>
      </c>
      <c r="H60" s="4">
        <f>IF($C60&lt;&gt;"M5","",SSA!E60)</f>
        <v>5206.5485600000002</v>
      </c>
      <c r="I60" s="6">
        <f>IF($C60&lt;&gt;"M5","",SSA!F60)</f>
        <v>5207.0344800000003</v>
      </c>
      <c r="J60" s="5">
        <f>IF($C60&lt;&gt;"M5","",Dual_Tema!E60)</f>
        <v>5207.4399999999996</v>
      </c>
      <c r="K60" s="5">
        <f>IF($C60&lt;&gt;"M5","",Dual_Tema!F60)</f>
        <v>5204.45</v>
      </c>
      <c r="L60" s="6">
        <f>IF($C60&lt;&gt;"M5","",Trendlines!K60)</f>
        <v>0</v>
      </c>
      <c r="M60" s="6">
        <f>IF($C60&lt;&gt;"M5","",Trendlines!L60)</f>
        <v>0</v>
      </c>
      <c r="N60" s="6">
        <f>IF($C60&lt;&gt;"M5","",ZigZag!E60)</f>
        <v>0</v>
      </c>
      <c r="O60" s="6">
        <f>IF($C60&lt;&gt;"M5","",ZigZag!F60)</f>
        <v>0</v>
      </c>
      <c r="P60" s="6">
        <f>IF($C60&lt;&gt;"M5","",Pinbar!E60)</f>
        <v>0</v>
      </c>
      <c r="Q60">
        <f>IF(Q$1='Trendline Selection'!$ED$198,Trendlines!E60,IF(Q$1='Trendline Selection'!$EE$198,Trendlines!E60,""))</f>
        <v>0</v>
      </c>
      <c r="R60" t="str">
        <f>IF(R$1='Trendline Selection'!$ED$198,Trendlines!F60,IF(R$1='Trendline Selection'!$EE$198,Trendlines!F60,""))</f>
        <v/>
      </c>
      <c r="S60" t="str">
        <f>IF(S$1='Trendline Selection'!$ED$198,Trendlines!G60,IF(S$1='Trendline Selection'!$EE$198,Trendlines!G60,""))</f>
        <v/>
      </c>
      <c r="T60" t="str">
        <f>IF(T$1='Trendline Selection'!$ED$198,Trendlines!H60,IF(T$1='Trendline Selection'!$EE$198,Trendlines!H60,""))</f>
        <v/>
      </c>
      <c r="U60">
        <f>IF(U$1='Trendline Selection'!$ED$198,Trendlines!I60,IF(U$1='Trendline Selection'!$EE$198,Trendlines!I60,""))</f>
        <v>0</v>
      </c>
      <c r="V60" t="str">
        <f>IF(V$1='Trendline Selection'!$ED$198,Trendlines!J60,IF(V$1='Trendline Selection'!$EE$198,Trendlines!J60,""))</f>
        <v/>
      </c>
      <c r="W60" s="6" t="str">
        <f t="shared" si="61"/>
        <v/>
      </c>
      <c r="X60" s="6" t="str">
        <f t="shared" si="62"/>
        <v/>
      </c>
      <c r="Y60" s="6" t="str">
        <f t="shared" si="63"/>
        <v/>
      </c>
      <c r="Z60" s="6" t="str">
        <f t="shared" si="64"/>
        <v/>
      </c>
      <c r="AA60">
        <f t="shared" si="0"/>
        <v>0.61999999999989086</v>
      </c>
      <c r="AB60">
        <f t="shared" si="31"/>
        <v>0.63000000000010914</v>
      </c>
      <c r="AC60">
        <f t="shared" si="32"/>
        <v>1.0000000000218279E-2</v>
      </c>
      <c r="AD60">
        <f t="shared" si="60"/>
        <v>0.63000000000010914</v>
      </c>
      <c r="AE60" s="26">
        <f t="shared" si="48"/>
        <v>1.9203293749362989E-6</v>
      </c>
      <c r="AF60" s="26">
        <f t="shared" si="1"/>
        <v>4.5730096359847998E-4</v>
      </c>
      <c r="AH60" s="30" t="str">
        <f t="shared" si="2"/>
        <v/>
      </c>
      <c r="AI60" s="21" t="str">
        <f t="shared" si="3"/>
        <v/>
      </c>
      <c r="AJ60" s="21" t="str">
        <f t="shared" si="52"/>
        <v/>
      </c>
      <c r="AK60" s="31" t="str">
        <f t="shared" si="53"/>
        <v/>
      </c>
      <c r="AL60" s="31" t="str">
        <f t="shared" si="5"/>
        <v/>
      </c>
      <c r="AM60" s="39" t="str">
        <f t="shared" si="6"/>
        <v/>
      </c>
      <c r="AN60" s="35" t="str">
        <f t="shared" si="7"/>
        <v/>
      </c>
      <c r="AO60" s="35" t="str">
        <f t="shared" si="49"/>
        <v/>
      </c>
      <c r="AP60" s="36" t="str">
        <f t="shared" si="50"/>
        <v/>
      </c>
      <c r="AQ60" s="36" t="str">
        <f t="shared" si="9"/>
        <v/>
      </c>
      <c r="AR60" s="40" t="str">
        <f t="shared" si="10"/>
        <v/>
      </c>
      <c r="AS60" s="37" t="str">
        <f t="shared" si="11"/>
        <v/>
      </c>
      <c r="AT60" s="37" t="str">
        <f t="shared" si="35"/>
        <v/>
      </c>
      <c r="AU60" s="38" t="str">
        <f t="shared" si="12"/>
        <v/>
      </c>
      <c r="AV60" s="38" t="str">
        <f t="shared" si="13"/>
        <v/>
      </c>
      <c r="AW60" s="30" t="str">
        <f t="shared" si="14"/>
        <v/>
      </c>
      <c r="AX60" s="21" t="str">
        <f t="shared" si="15"/>
        <v/>
      </c>
      <c r="AY60" s="21" t="str">
        <f t="shared" si="36"/>
        <v/>
      </c>
      <c r="AZ60" s="31" t="str">
        <f t="shared" si="16"/>
        <v/>
      </c>
      <c r="BA60" s="31" t="str">
        <f t="shared" si="17"/>
        <v/>
      </c>
      <c r="BB60" s="33" t="str">
        <f t="shared" si="18"/>
        <v/>
      </c>
      <c r="BC60" s="32" t="str">
        <f t="shared" si="19"/>
        <v/>
      </c>
      <c r="BD60" s="32" t="str">
        <f t="shared" si="37"/>
        <v/>
      </c>
      <c r="BE60" s="34" t="str">
        <f t="shared" si="38"/>
        <v/>
      </c>
      <c r="BF60" s="34" t="str">
        <f t="shared" si="20"/>
        <v/>
      </c>
      <c r="BG60" s="40" t="str">
        <f t="shared" si="21"/>
        <v/>
      </c>
      <c r="BH60" s="37" t="str">
        <f t="shared" si="22"/>
        <v/>
      </c>
      <c r="BI60" s="37" t="str">
        <f t="shared" si="39"/>
        <v/>
      </c>
      <c r="BJ60" s="38" t="str">
        <f t="shared" si="40"/>
        <v/>
      </c>
      <c r="BK60" s="38" t="str">
        <f t="shared" si="23"/>
        <v/>
      </c>
      <c r="BL60" s="41" t="str">
        <f t="shared" si="24"/>
        <v>------</v>
      </c>
      <c r="BM60" s="41" t="str">
        <f t="shared" si="25"/>
        <v>------</v>
      </c>
      <c r="BN60" s="41" t="str">
        <f t="shared" si="72"/>
        <v>-----</v>
      </c>
      <c r="BO60" s="41" t="str" cm="1">
        <f t="array" aca="1" ref="BO60" ca="1">_xlfn.LET(_xlpm.lookback,MIN(ROW()-ROW(BN$50),11),_xlpm.found,IFERROR(MATCH("Equal High",OFFSET(BN60,-_xlpm.lookback,0,_xlpm.lookback+1,1),0),-1),_xlpm.offset_rows,_xlpm.lookback-_xlpm.found+1,IF(_xlpm.found&gt;0,INDEX(E:E,ROW()-_xlpm.offset_rows),"-----"))</f>
        <v>-----</v>
      </c>
      <c r="BP60" s="41" t="str">
        <f t="shared" ca="1" si="65"/>
        <v>-----</v>
      </c>
      <c r="BQ60" s="41" t="str">
        <f t="shared" ca="1" si="66"/>
        <v>-----</v>
      </c>
      <c r="BR60" s="52" t="str">
        <f t="shared" ca="1" si="67"/>
        <v>-----</v>
      </c>
      <c r="BS60" s="41" t="str">
        <f t="shared" si="73"/>
        <v>-----</v>
      </c>
      <c r="BT60" s="41" t="str" cm="1">
        <f t="array" aca="1" ref="BT60" ca="1">_xlfn.LET(_xlpm.lookback,MIN(ROW()-ROW(BS$50),11),_xlpm.found,IFERROR(MATCH("Equal Low",OFFSET(BS60,-_xlpm.lookback,0,_xlpm.lookback+1,1),0),-1),_xlpm.offset_rows,_xlpm.lookback-_xlpm.found+1,IF(_xlpm.found&gt;0,INDEX(F:F,ROW()-_xlpm.offset_rows),"-----"))</f>
        <v>-----</v>
      </c>
      <c r="BU60" s="41" t="str">
        <f t="shared" ca="1" si="68"/>
        <v>-----</v>
      </c>
      <c r="BV60" s="41" t="str">
        <f t="shared" ca="1" si="69"/>
        <v>-----</v>
      </c>
      <c r="BW60" s="52" t="str">
        <f t="shared" ca="1" si="70"/>
        <v>-----</v>
      </c>
      <c r="BX60" s="50">
        <f t="shared" si="26"/>
        <v>-0.48592000000007829</v>
      </c>
      <c r="BY60" s="50">
        <f t="shared" si="41"/>
        <v>-1</v>
      </c>
      <c r="BZ60" s="50">
        <f t="shared" si="42"/>
        <v>-9</v>
      </c>
      <c r="CA60" s="50" t="str">
        <f t="shared" si="43"/>
        <v>-----</v>
      </c>
      <c r="CB60" s="50" t="str">
        <f t="shared" si="44"/>
        <v>-----</v>
      </c>
      <c r="CC60" s="52" t="str">
        <f t="shared" si="27"/>
        <v/>
      </c>
      <c r="CD60" s="41">
        <f t="shared" si="28"/>
        <v>0</v>
      </c>
      <c r="CE60" s="52" t="str" cm="1">
        <f t="array" ref="CE60">IF(CD60&lt;&gt;1,"-----",_xlfn.IFS(OR(AL60="Above",AL60="Below"),AL60,OR(AQ60="Above",AQ60="Below"),AQ60,OR(AV60="Above",AV60="Below"),AV60,OR(BA60="Above",BA60="Below"),BA60,OR(BF60="Above",BF60="Below"),BF60,OR(BK60="Above",BK60="Below"),BK60,TRUE,"-----"))</f>
        <v>-----</v>
      </c>
      <c r="CF60" s="52" t="str">
        <f t="shared" ca="1" si="71"/>
        <v>-----</v>
      </c>
      <c r="CG60" s="52" t="str">
        <f t="shared" si="29"/>
        <v>DOWN</v>
      </c>
      <c r="CH60" s="42" t="str">
        <f t="shared" si="54"/>
        <v/>
      </c>
      <c r="CI60" s="43" t="str">
        <f t="shared" si="45"/>
        <v/>
      </c>
      <c r="CJ60" s="42" t="str">
        <f t="shared" si="46"/>
        <v/>
      </c>
      <c r="CK60" s="42" t="str">
        <f t="shared" si="55"/>
        <v/>
      </c>
      <c r="CL60" s="42" t="str">
        <f t="shared" si="30"/>
        <v/>
      </c>
      <c r="CM60" s="16">
        <f t="shared" si="56"/>
        <v>0</v>
      </c>
      <c r="CN60" s="53">
        <f t="shared" si="58"/>
        <v>0</v>
      </c>
      <c r="CO60" s="14" t="str">
        <f t="shared" si="59"/>
        <v/>
      </c>
    </row>
    <row r="61" spans="1:93" x14ac:dyDescent="0.55000000000000004">
      <c r="A61">
        <f>IF('Data Validation'!$K$2&lt;&gt;TRUE,"",'Data Validation'!A61)</f>
        <v>1772042700</v>
      </c>
      <c r="B61" s="4" t="str">
        <f>IF('Data Validation'!$K$2&lt;&gt;TRUE,"",'Data Validation'!C61)</f>
        <v>XAUUSD</v>
      </c>
      <c r="C61" s="4" t="str">
        <f>IF('Data Validation'!$K$2&lt;&gt;TRUE,"",'Data Validation'!E61)</f>
        <v>M5</v>
      </c>
      <c r="D61" s="4">
        <f>IF('Data Validation'!$K$2&lt;&gt;TRUE,"",'Data Validation'!G61)</f>
        <v>5207.07</v>
      </c>
      <c r="E61" s="4">
        <f>IF($C61&lt;&gt;"M5","",Price!F61)</f>
        <v>5207.53</v>
      </c>
      <c r="F61" s="4">
        <f>IF($C61&lt;&gt;"M5","",Price!G61)</f>
        <v>5207.0200000000004</v>
      </c>
      <c r="G61" s="4">
        <f>IF($C61&lt;&gt;"M5","",Price!H61)</f>
        <v>242</v>
      </c>
      <c r="H61" s="4">
        <f>IF($C61&lt;&gt;"M5","",SSA!E61)</f>
        <v>5206.6013999999996</v>
      </c>
      <c r="I61" s="6">
        <f>IF($C61&lt;&gt;"M5","",SSA!F61)</f>
        <v>5206.8179399999999</v>
      </c>
      <c r="J61" s="5">
        <f>IF($C61&lt;&gt;"M5","",Dual_Tema!E61)</f>
        <v>5206.7</v>
      </c>
      <c r="K61" s="5">
        <f>IF($C61&lt;&gt;"M5","",Dual_Tema!F61)</f>
        <v>5205.07</v>
      </c>
      <c r="L61" s="6">
        <f>IF($C61&lt;&gt;"M5","",Trendlines!K61)</f>
        <v>0</v>
      </c>
      <c r="M61" s="6">
        <f>IF($C61&lt;&gt;"M5","",Trendlines!L61)</f>
        <v>0</v>
      </c>
      <c r="N61" s="6">
        <f>IF($C61&lt;&gt;"M5","",ZigZag!E61)</f>
        <v>0</v>
      </c>
      <c r="O61" s="6">
        <f>IF($C61&lt;&gt;"M5","",ZigZag!F61)</f>
        <v>0</v>
      </c>
      <c r="P61" s="6">
        <f>IF($C61&lt;&gt;"M5","",Pinbar!E61)</f>
        <v>0</v>
      </c>
      <c r="Q61">
        <f>IF(Q$1='Trendline Selection'!$ED$198,Trendlines!E61,IF(Q$1='Trendline Selection'!$EE$198,Trendlines!E61,""))</f>
        <v>0</v>
      </c>
      <c r="R61" t="str">
        <f>IF(R$1='Trendline Selection'!$ED$198,Trendlines!F61,IF(R$1='Trendline Selection'!$EE$198,Trendlines!F61,""))</f>
        <v/>
      </c>
      <c r="S61" t="str">
        <f>IF(S$1='Trendline Selection'!$ED$198,Trendlines!G61,IF(S$1='Trendline Selection'!$EE$198,Trendlines!G61,""))</f>
        <v/>
      </c>
      <c r="T61" t="str">
        <f>IF(T$1='Trendline Selection'!$ED$198,Trendlines!H61,IF(T$1='Trendline Selection'!$EE$198,Trendlines!H61,""))</f>
        <v/>
      </c>
      <c r="U61">
        <f>IF(U$1='Trendline Selection'!$ED$198,Trendlines!I61,IF(U$1='Trendline Selection'!$EE$198,Trendlines!I61,""))</f>
        <v>0</v>
      </c>
      <c r="V61" t="str">
        <f>IF(V$1='Trendline Selection'!$ED$198,Trendlines!J61,IF(V$1='Trendline Selection'!$EE$198,Trendlines!J61,""))</f>
        <v/>
      </c>
      <c r="W61" s="6" t="str">
        <f t="shared" si="61"/>
        <v/>
      </c>
      <c r="X61" s="6" t="str">
        <f t="shared" si="62"/>
        <v/>
      </c>
      <c r="Y61" s="6" t="str">
        <f t="shared" si="63"/>
        <v/>
      </c>
      <c r="Z61" s="6" t="str">
        <f t="shared" si="64"/>
        <v/>
      </c>
      <c r="AA61">
        <f t="shared" si="0"/>
        <v>0.50999999999930878</v>
      </c>
      <c r="AB61">
        <f t="shared" si="31"/>
        <v>0.13000000000010914</v>
      </c>
      <c r="AC61">
        <f t="shared" si="32"/>
        <v>0.37999999999919964</v>
      </c>
      <c r="AD61">
        <f t="shared" si="60"/>
        <v>0.50999999999930878</v>
      </c>
      <c r="AE61" s="26">
        <f t="shared" si="48"/>
        <v>1.5940999097315521E-4</v>
      </c>
      <c r="AF61" s="26">
        <f t="shared" si="1"/>
        <v>3.7463473113728108E-4</v>
      </c>
      <c r="AH61" s="30" t="str">
        <f t="shared" si="2"/>
        <v/>
      </c>
      <c r="AI61" s="21" t="str">
        <f t="shared" si="3"/>
        <v/>
      </c>
      <c r="AJ61" s="21" t="str">
        <f t="shared" si="52"/>
        <v/>
      </c>
      <c r="AK61" s="31" t="str">
        <f t="shared" si="53"/>
        <v/>
      </c>
      <c r="AL61" s="31" t="str">
        <f t="shared" si="5"/>
        <v/>
      </c>
      <c r="AM61" s="39" t="str">
        <f t="shared" si="6"/>
        <v/>
      </c>
      <c r="AN61" s="35" t="str">
        <f t="shared" si="7"/>
        <v/>
      </c>
      <c r="AO61" s="35" t="str">
        <f t="shared" si="49"/>
        <v/>
      </c>
      <c r="AP61" s="36" t="str">
        <f t="shared" si="50"/>
        <v/>
      </c>
      <c r="AQ61" s="36" t="str">
        <f t="shared" si="9"/>
        <v/>
      </c>
      <c r="AR61" s="40" t="str">
        <f t="shared" si="10"/>
        <v/>
      </c>
      <c r="AS61" s="37" t="str">
        <f t="shared" si="11"/>
        <v/>
      </c>
      <c r="AT61" s="37" t="str">
        <f t="shared" si="35"/>
        <v/>
      </c>
      <c r="AU61" s="38" t="str">
        <f t="shared" si="12"/>
        <v/>
      </c>
      <c r="AV61" s="38" t="str">
        <f t="shared" si="13"/>
        <v/>
      </c>
      <c r="AW61" s="30" t="str">
        <f t="shared" si="14"/>
        <v/>
      </c>
      <c r="AX61" s="21" t="str">
        <f t="shared" si="15"/>
        <v/>
      </c>
      <c r="AY61" s="21" t="str">
        <f t="shared" si="36"/>
        <v/>
      </c>
      <c r="AZ61" s="31" t="str">
        <f t="shared" si="16"/>
        <v/>
      </c>
      <c r="BA61" s="31" t="str">
        <f t="shared" si="17"/>
        <v/>
      </c>
      <c r="BB61" s="33" t="str">
        <f t="shared" si="18"/>
        <v/>
      </c>
      <c r="BC61" s="32" t="str">
        <f t="shared" si="19"/>
        <v/>
      </c>
      <c r="BD61" s="32" t="str">
        <f t="shared" si="37"/>
        <v/>
      </c>
      <c r="BE61" s="34" t="str">
        <f t="shared" si="38"/>
        <v/>
      </c>
      <c r="BF61" s="34" t="str">
        <f t="shared" si="20"/>
        <v/>
      </c>
      <c r="BG61" s="40" t="str">
        <f t="shared" si="21"/>
        <v/>
      </c>
      <c r="BH61" s="37" t="str">
        <f t="shared" si="22"/>
        <v/>
      </c>
      <c r="BI61" s="37" t="str">
        <f t="shared" si="39"/>
        <v/>
      </c>
      <c r="BJ61" s="38" t="str">
        <f t="shared" si="40"/>
        <v/>
      </c>
      <c r="BK61" s="38" t="str">
        <f t="shared" si="23"/>
        <v/>
      </c>
      <c r="BL61" s="41" t="str">
        <f t="shared" si="24"/>
        <v>------</v>
      </c>
      <c r="BM61" s="41" t="str">
        <f t="shared" si="25"/>
        <v>------</v>
      </c>
      <c r="BN61" s="41" t="str">
        <f t="shared" si="72"/>
        <v>-----</v>
      </c>
      <c r="BO61" s="41" t="str" cm="1">
        <f t="array" aca="1" ref="BO61" ca="1">_xlfn.LET(_xlpm.lookback,MIN(ROW()-ROW(BN$50),11),_xlpm.found,IFERROR(MATCH("Equal High",OFFSET(BN61,-_xlpm.lookback,0,_xlpm.lookback+1,1),0),-1),_xlpm.offset_rows,_xlpm.lookback-_xlpm.found+1,IF(_xlpm.found&gt;0,INDEX(E:E,ROW()-_xlpm.offset_rows),"-----"))</f>
        <v>-----</v>
      </c>
      <c r="BP61" s="41" t="str">
        <f t="shared" ca="1" si="65"/>
        <v>-----</v>
      </c>
      <c r="BQ61" s="41" t="str">
        <f t="shared" ca="1" si="66"/>
        <v>-----</v>
      </c>
      <c r="BR61" s="52" t="str">
        <f t="shared" ca="1" si="67"/>
        <v>-----</v>
      </c>
      <c r="BS61" s="41" t="str">
        <f t="shared" si="73"/>
        <v>-----</v>
      </c>
      <c r="BT61" s="41" t="str" cm="1">
        <f t="array" aca="1" ref="BT61" ca="1">_xlfn.LET(_xlpm.lookback,MIN(ROW()-ROW(BS$50),11),_xlpm.found,IFERROR(MATCH("Equal Low",OFFSET(BS61,-_xlpm.lookback,0,_xlpm.lookback+1,1),0),-1),_xlpm.offset_rows,_xlpm.lookback-_xlpm.found+1,IF(_xlpm.found&gt;0,INDEX(F:F,ROW()-_xlpm.offset_rows),"-----"))</f>
        <v>-----</v>
      </c>
      <c r="BU61" s="41" t="str">
        <f t="shared" ca="1" si="68"/>
        <v>-----</v>
      </c>
      <c r="BV61" s="41" t="str">
        <f t="shared" ca="1" si="69"/>
        <v>-----</v>
      </c>
      <c r="BW61" s="52" t="str">
        <f t="shared" ca="1" si="70"/>
        <v>-----</v>
      </c>
      <c r="BX61" s="50">
        <f t="shared" si="26"/>
        <v>-0.21654000000035012</v>
      </c>
      <c r="BY61" s="50">
        <f t="shared" si="41"/>
        <v>-1</v>
      </c>
      <c r="BZ61" s="50">
        <f t="shared" si="42"/>
        <v>-10</v>
      </c>
      <c r="CA61" s="50" t="str">
        <f t="shared" si="43"/>
        <v>-----</v>
      </c>
      <c r="CB61" s="50" t="str">
        <f t="shared" si="44"/>
        <v>-----</v>
      </c>
      <c r="CC61" s="52" t="str">
        <f t="shared" si="27"/>
        <v/>
      </c>
      <c r="CD61" s="41">
        <f t="shared" si="28"/>
        <v>0</v>
      </c>
      <c r="CE61" s="52" t="str" cm="1">
        <f t="array" ref="CE61">IF(CD61&lt;&gt;1,"-----",_xlfn.IFS(OR(AL61="Above",AL61="Below"),AL61,OR(AQ61="Above",AQ61="Below"),AQ61,OR(AV61="Above",AV61="Below"),AV61,OR(BA61="Above",BA61="Below"),BA61,OR(BF61="Above",BF61="Below"),BF61,OR(BK61="Above",BK61="Below"),BK61,TRUE,"-----"))</f>
        <v>-----</v>
      </c>
      <c r="CF61" s="52" t="str">
        <f t="shared" ca="1" si="71"/>
        <v>-----</v>
      </c>
      <c r="CG61" s="52" t="str">
        <f t="shared" si="29"/>
        <v>DOWN</v>
      </c>
      <c r="CH61" s="42" t="str">
        <f t="shared" si="54"/>
        <v/>
      </c>
      <c r="CI61" s="43" t="str">
        <f t="shared" si="45"/>
        <v/>
      </c>
      <c r="CJ61" s="42" t="str">
        <f t="shared" si="46"/>
        <v/>
      </c>
      <c r="CK61" s="42" t="str">
        <f t="shared" si="55"/>
        <v/>
      </c>
      <c r="CL61" s="42" t="str">
        <f t="shared" si="30"/>
        <v/>
      </c>
      <c r="CM61" s="16">
        <f t="shared" si="56"/>
        <v>0</v>
      </c>
      <c r="CN61" s="53">
        <f t="shared" si="58"/>
        <v>0</v>
      </c>
      <c r="CO61" s="14" t="str">
        <f t="shared" si="59"/>
        <v/>
      </c>
    </row>
    <row r="62" spans="1:93" x14ac:dyDescent="0.55000000000000004">
      <c r="A62">
        <f>IF('Data Validation'!$K$2&lt;&gt;TRUE,"",'Data Validation'!A62)</f>
        <v>1772043000</v>
      </c>
      <c r="B62" s="4" t="str">
        <f>IF('Data Validation'!$K$2&lt;&gt;TRUE,"",'Data Validation'!C62)</f>
        <v>XAUUSD</v>
      </c>
      <c r="C62" s="4" t="str">
        <f>IF('Data Validation'!$K$2&lt;&gt;TRUE,"",'Data Validation'!E62)</f>
        <v>M5</v>
      </c>
      <c r="D62" s="4">
        <f>IF('Data Validation'!$K$2&lt;&gt;TRUE,"",'Data Validation'!G62)</f>
        <v>5206.8900000000003</v>
      </c>
      <c r="E62" s="4">
        <f>IF($C62&lt;&gt;"M5","",Price!F62)</f>
        <v>5207.1000000000004</v>
      </c>
      <c r="F62" s="4">
        <f>IF($C62&lt;&gt;"M5","",Price!G62)</f>
        <v>5206.72</v>
      </c>
      <c r="G62" s="4">
        <f>IF($C62&lt;&gt;"M5","",Price!H62)</f>
        <v>208</v>
      </c>
      <c r="H62" s="4">
        <f>IF($C62&lt;&gt;"M5","",SSA!E62)</f>
        <v>5206.7888400000002</v>
      </c>
      <c r="I62" s="6">
        <f>IF($C62&lt;&gt;"M5","",SSA!F62)</f>
        <v>5206.80339</v>
      </c>
      <c r="J62" s="5">
        <f>IF($C62&lt;&gt;"M5","",Dual_Tema!E62)</f>
        <v>5206.1400000000003</v>
      </c>
      <c r="K62" s="5">
        <f>IF($C62&lt;&gt;"M5","",Dual_Tema!F62)</f>
        <v>5205.3900000000003</v>
      </c>
      <c r="L62" s="6">
        <f>IF($C62&lt;&gt;"M5","",Trendlines!K62)</f>
        <v>0</v>
      </c>
      <c r="M62" s="6">
        <f>IF($C62&lt;&gt;"M5","",Trendlines!L62)</f>
        <v>0</v>
      </c>
      <c r="N62" s="6">
        <f>IF($C62&lt;&gt;"M5","",ZigZag!E62)</f>
        <v>0</v>
      </c>
      <c r="O62" s="6">
        <f>IF($C62&lt;&gt;"M5","",ZigZag!F62)</f>
        <v>0</v>
      </c>
      <c r="P62" s="6">
        <f>IF($C62&lt;&gt;"M5","",Pinbar!E62)</f>
        <v>0</v>
      </c>
      <c r="Q62">
        <f>IF(Q$1='Trendline Selection'!$ED$198,Trendlines!E62,IF(Q$1='Trendline Selection'!$EE$198,Trendlines!E62,""))</f>
        <v>0</v>
      </c>
      <c r="R62" t="str">
        <f>IF(R$1='Trendline Selection'!$ED$198,Trendlines!F62,IF(R$1='Trendline Selection'!$EE$198,Trendlines!F62,""))</f>
        <v/>
      </c>
      <c r="S62" t="str">
        <f>IF(S$1='Trendline Selection'!$ED$198,Trendlines!G62,IF(S$1='Trendline Selection'!$EE$198,Trendlines!G62,""))</f>
        <v/>
      </c>
      <c r="T62" t="str">
        <f>IF(T$1='Trendline Selection'!$ED$198,Trendlines!H62,IF(T$1='Trendline Selection'!$EE$198,Trendlines!H62,""))</f>
        <v/>
      </c>
      <c r="U62">
        <f>IF(U$1='Trendline Selection'!$ED$198,Trendlines!I62,IF(U$1='Trendline Selection'!$EE$198,Trendlines!I62,""))</f>
        <v>0</v>
      </c>
      <c r="V62" t="str">
        <f>IF(V$1='Trendline Selection'!$ED$198,Trendlines!J62,IF(V$1='Trendline Selection'!$EE$198,Trendlines!J62,""))</f>
        <v/>
      </c>
      <c r="W62" s="6" t="str">
        <f t="shared" si="61"/>
        <v/>
      </c>
      <c r="X62" s="6" t="str">
        <f t="shared" si="62"/>
        <v/>
      </c>
      <c r="Y62" s="6" t="str">
        <f t="shared" si="63"/>
        <v/>
      </c>
      <c r="Z62" s="6" t="str">
        <f t="shared" si="64"/>
        <v/>
      </c>
      <c r="AA62">
        <f t="shared" si="0"/>
        <v>0.38000000000010914</v>
      </c>
      <c r="AB62">
        <f t="shared" si="31"/>
        <v>3.0000000000654836E-2</v>
      </c>
      <c r="AC62">
        <f t="shared" si="32"/>
        <v>0.3499999999994543</v>
      </c>
      <c r="AD62">
        <f t="shared" si="60"/>
        <v>0.38000000000010914</v>
      </c>
      <c r="AE62" s="26">
        <f t="shared" si="48"/>
        <v>1.8439765353986569E-4</v>
      </c>
      <c r="AF62" s="26">
        <f t="shared" si="1"/>
        <v>2.5550439064122519E-4</v>
      </c>
      <c r="AH62" s="30" t="str">
        <f t="shared" si="2"/>
        <v/>
      </c>
      <c r="AI62" s="21" t="str">
        <f t="shared" si="3"/>
        <v/>
      </c>
      <c r="AJ62" s="21" t="str">
        <f t="shared" si="52"/>
        <v/>
      </c>
      <c r="AK62" s="31" t="str">
        <f t="shared" si="53"/>
        <v/>
      </c>
      <c r="AL62" s="31" t="str">
        <f t="shared" si="5"/>
        <v/>
      </c>
      <c r="AM62" s="39" t="str">
        <f t="shared" si="6"/>
        <v/>
      </c>
      <c r="AN62" s="35" t="str">
        <f t="shared" si="7"/>
        <v/>
      </c>
      <c r="AO62" s="35" t="str">
        <f t="shared" si="49"/>
        <v/>
      </c>
      <c r="AP62" s="36" t="str">
        <f t="shared" si="50"/>
        <v/>
      </c>
      <c r="AQ62" s="36" t="str">
        <f t="shared" si="9"/>
        <v/>
      </c>
      <c r="AR62" s="40" t="str">
        <f t="shared" si="10"/>
        <v/>
      </c>
      <c r="AS62" s="37" t="str">
        <f t="shared" si="11"/>
        <v/>
      </c>
      <c r="AT62" s="37" t="str">
        <f t="shared" si="35"/>
        <v/>
      </c>
      <c r="AU62" s="38" t="str">
        <f t="shared" si="12"/>
        <v/>
      </c>
      <c r="AV62" s="38" t="str">
        <f t="shared" si="13"/>
        <v/>
      </c>
      <c r="AW62" s="30" t="str">
        <f t="shared" si="14"/>
        <v/>
      </c>
      <c r="AX62" s="21" t="str">
        <f t="shared" si="15"/>
        <v/>
      </c>
      <c r="AY62" s="21" t="str">
        <f t="shared" si="36"/>
        <v/>
      </c>
      <c r="AZ62" s="31" t="str">
        <f t="shared" si="16"/>
        <v/>
      </c>
      <c r="BA62" s="31" t="str">
        <f t="shared" si="17"/>
        <v/>
      </c>
      <c r="BB62" s="33" t="str">
        <f t="shared" si="18"/>
        <v/>
      </c>
      <c r="BC62" s="32" t="str">
        <f t="shared" si="19"/>
        <v/>
      </c>
      <c r="BD62" s="32" t="str">
        <f t="shared" si="37"/>
        <v/>
      </c>
      <c r="BE62" s="34" t="str">
        <f t="shared" si="38"/>
        <v/>
      </c>
      <c r="BF62" s="34" t="str">
        <f t="shared" si="20"/>
        <v/>
      </c>
      <c r="BG62" s="40" t="str">
        <f t="shared" si="21"/>
        <v/>
      </c>
      <c r="BH62" s="37" t="str">
        <f t="shared" si="22"/>
        <v/>
      </c>
      <c r="BI62" s="37" t="str">
        <f t="shared" si="39"/>
        <v/>
      </c>
      <c r="BJ62" s="38" t="str">
        <f t="shared" si="40"/>
        <v/>
      </c>
      <c r="BK62" s="38" t="str">
        <f t="shared" si="23"/>
        <v/>
      </c>
      <c r="BL62" s="41" t="str">
        <f t="shared" si="24"/>
        <v>------</v>
      </c>
      <c r="BM62" s="41" t="str">
        <f t="shared" si="25"/>
        <v>------</v>
      </c>
      <c r="BN62" s="41" t="str">
        <f t="shared" si="72"/>
        <v>-----</v>
      </c>
      <c r="BO62" s="41" t="str" cm="1">
        <f t="array" aca="1" ref="BO62" ca="1">_xlfn.LET(_xlpm.lookback,MIN(ROW()-ROW(BN$50),11),_xlpm.found,IFERROR(MATCH("Equal High",OFFSET(BN62,-_xlpm.lookback,0,_xlpm.lookback+1,1),0),-1),_xlpm.offset_rows,_xlpm.lookback-_xlpm.found+1,IF(_xlpm.found&gt;0,INDEX(E:E,ROW()-_xlpm.offset_rows),"-----"))</f>
        <v>-----</v>
      </c>
      <c r="BP62" s="41" t="str">
        <f t="shared" ca="1" si="65"/>
        <v>-----</v>
      </c>
      <c r="BQ62" s="41" t="str">
        <f t="shared" ca="1" si="66"/>
        <v>-----</v>
      </c>
      <c r="BR62" s="52" t="str">
        <f t="shared" ca="1" si="67"/>
        <v>-----</v>
      </c>
      <c r="BS62" s="41" t="str">
        <f t="shared" si="73"/>
        <v>-----</v>
      </c>
      <c r="BT62" s="41" t="str" cm="1">
        <f t="array" aca="1" ref="BT62" ca="1">_xlfn.LET(_xlpm.lookback,MIN(ROW()-ROW(BS$50),11),_xlpm.found,IFERROR(MATCH("Equal Low",OFFSET(BS62,-_xlpm.lookback,0,_xlpm.lookback+1,1),0),-1),_xlpm.offset_rows,_xlpm.lookback-_xlpm.found+1,IF(_xlpm.found&gt;0,INDEX(F:F,ROW()-_xlpm.offset_rows),"-----"))</f>
        <v>-----</v>
      </c>
      <c r="BU62" s="41" t="str">
        <f t="shared" ca="1" si="68"/>
        <v>-----</v>
      </c>
      <c r="BV62" s="41" t="str">
        <f t="shared" ca="1" si="69"/>
        <v>-----</v>
      </c>
      <c r="BW62" s="52" t="str">
        <f t="shared" ca="1" si="70"/>
        <v>-----</v>
      </c>
      <c r="BX62" s="50">
        <f t="shared" si="26"/>
        <v>-1.4549999999871943E-2</v>
      </c>
      <c r="BY62" s="50">
        <f t="shared" si="41"/>
        <v>-1</v>
      </c>
      <c r="BZ62" s="50">
        <f t="shared" si="42"/>
        <v>-11</v>
      </c>
      <c r="CA62" s="50" t="str">
        <f t="shared" si="43"/>
        <v>-----</v>
      </c>
      <c r="CB62" s="50" t="str">
        <f t="shared" si="44"/>
        <v>-----</v>
      </c>
      <c r="CC62" s="52" t="str">
        <f t="shared" si="27"/>
        <v/>
      </c>
      <c r="CD62" s="41">
        <f t="shared" si="28"/>
        <v>0</v>
      </c>
      <c r="CE62" s="52" t="str" cm="1">
        <f t="array" ref="CE62">IF(CD62&lt;&gt;1,"-----",_xlfn.IFS(OR(AL62="Above",AL62="Below"),AL62,OR(AQ62="Above",AQ62="Below"),AQ62,OR(AV62="Above",AV62="Below"),AV62,OR(BA62="Above",BA62="Below"),BA62,OR(BF62="Above",BF62="Below"),BF62,OR(BK62="Above",BK62="Below"),BK62,TRUE,"-----"))</f>
        <v>-----</v>
      </c>
      <c r="CF62" s="52" t="str">
        <f t="shared" ca="1" si="71"/>
        <v>-----</v>
      </c>
      <c r="CG62" s="52" t="str">
        <f t="shared" si="29"/>
        <v>DOWN</v>
      </c>
      <c r="CH62" s="42" t="str">
        <f t="shared" si="54"/>
        <v/>
      </c>
      <c r="CI62" s="43" t="str">
        <f t="shared" si="45"/>
        <v/>
      </c>
      <c r="CJ62" s="42" t="str">
        <f t="shared" si="46"/>
        <v/>
      </c>
      <c r="CK62" s="42" t="str">
        <f t="shared" si="55"/>
        <v/>
      </c>
      <c r="CL62" s="42" t="str">
        <f t="shared" si="30"/>
        <v/>
      </c>
      <c r="CM62" s="16">
        <f t="shared" si="56"/>
        <v>0</v>
      </c>
      <c r="CN62" s="53">
        <f t="shared" si="58"/>
        <v>0</v>
      </c>
      <c r="CO62" s="14" t="str">
        <f t="shared" si="59"/>
        <v/>
      </c>
    </row>
    <row r="63" spans="1:93" x14ac:dyDescent="0.55000000000000004">
      <c r="A63">
        <f>IF('Data Validation'!$K$2&lt;&gt;TRUE,"",'Data Validation'!A63)</f>
        <v>1772043300</v>
      </c>
      <c r="B63" s="4" t="str">
        <f>IF('Data Validation'!$K$2&lt;&gt;TRUE,"",'Data Validation'!C63)</f>
        <v>XAUUSD</v>
      </c>
      <c r="C63" s="4" t="str">
        <f>IF('Data Validation'!$K$2&lt;&gt;TRUE,"",'Data Validation'!E63)</f>
        <v>M5</v>
      </c>
      <c r="D63" s="4">
        <f>IF('Data Validation'!$K$2&lt;&gt;TRUE,"",'Data Validation'!G63)</f>
        <v>5206.8</v>
      </c>
      <c r="E63" s="4">
        <f>IF($C63&lt;&gt;"M5","",Price!F63)</f>
        <v>5207.29</v>
      </c>
      <c r="F63" s="4">
        <f>IF($C63&lt;&gt;"M5","",Price!G63)</f>
        <v>5206.71</v>
      </c>
      <c r="G63" s="4">
        <f>IF($C63&lt;&gt;"M5","",Price!H63)</f>
        <v>221</v>
      </c>
      <c r="H63" s="4">
        <f>IF($C63&lt;&gt;"M5","",SSA!E63)</f>
        <v>5206.9786000000004</v>
      </c>
      <c r="I63" s="6">
        <f>IF($C63&lt;&gt;"M5","",SSA!F63)</f>
        <v>5206.8909999999996</v>
      </c>
      <c r="J63" s="5">
        <f>IF($C63&lt;&gt;"M5","",Dual_Tema!E63)</f>
        <v>5205.9799999999996</v>
      </c>
      <c r="K63" s="5">
        <f>IF($C63&lt;&gt;"M5","",Dual_Tema!F63)</f>
        <v>5205.6499999999996</v>
      </c>
      <c r="L63" s="6">
        <f>IF($C63&lt;&gt;"M5","",Trendlines!K63)</f>
        <v>0</v>
      </c>
      <c r="M63" s="6">
        <f>IF($C63&lt;&gt;"M5","",Trendlines!L63)</f>
        <v>0</v>
      </c>
      <c r="N63" s="6">
        <f>IF($C63&lt;&gt;"M5","",ZigZag!E63)</f>
        <v>0</v>
      </c>
      <c r="O63" s="6">
        <f>IF($C63&lt;&gt;"M5","",ZigZag!F63)</f>
        <v>0</v>
      </c>
      <c r="P63" s="6">
        <f>IF($C63&lt;&gt;"M5","",Pinbar!E63)</f>
        <v>0</v>
      </c>
      <c r="Q63">
        <f>IF(Q$1='Trendline Selection'!$ED$198,Trendlines!E63,IF(Q$1='Trendline Selection'!$EE$198,Trendlines!E63,""))</f>
        <v>0</v>
      </c>
      <c r="R63" t="str">
        <f>IF(R$1='Trendline Selection'!$ED$198,Trendlines!F63,IF(R$1='Trendline Selection'!$EE$198,Trendlines!F63,""))</f>
        <v/>
      </c>
      <c r="S63" t="str">
        <f>IF(S$1='Trendline Selection'!$ED$198,Trendlines!G63,IF(S$1='Trendline Selection'!$EE$198,Trendlines!G63,""))</f>
        <v/>
      </c>
      <c r="T63" t="str">
        <f>IF(T$1='Trendline Selection'!$ED$198,Trendlines!H63,IF(T$1='Trendline Selection'!$EE$198,Trendlines!H63,""))</f>
        <v/>
      </c>
      <c r="U63">
        <f>IF(U$1='Trendline Selection'!$ED$198,Trendlines!I63,IF(U$1='Trendline Selection'!$EE$198,Trendlines!I63,""))</f>
        <v>0</v>
      </c>
      <c r="V63" t="str">
        <f>IF(V$1='Trendline Selection'!$ED$198,Trendlines!J63,IF(V$1='Trendline Selection'!$EE$198,Trendlines!J63,""))</f>
        <v/>
      </c>
      <c r="W63" s="6" t="str">
        <f t="shared" si="61"/>
        <v/>
      </c>
      <c r="X63" s="6" t="str">
        <f t="shared" si="62"/>
        <v/>
      </c>
      <c r="Y63" s="6" t="str">
        <f t="shared" si="63"/>
        <v/>
      </c>
      <c r="Z63" s="6" t="str">
        <f t="shared" si="64"/>
        <v/>
      </c>
      <c r="AA63">
        <f t="shared" si="0"/>
        <v>0.57999999999992724</v>
      </c>
      <c r="AB63">
        <f t="shared" si="31"/>
        <v>0.3999999999996362</v>
      </c>
      <c r="AC63">
        <f t="shared" si="32"/>
        <v>0.18000000000029104</v>
      </c>
      <c r="AD63">
        <f t="shared" si="60"/>
        <v>0.57999999999992724</v>
      </c>
      <c r="AE63" s="26">
        <f t="shared" si="48"/>
        <v>2.5163369817025812E-4</v>
      </c>
      <c r="AF63" s="26">
        <f t="shared" si="1"/>
        <v>2.0362490755244787E-4</v>
      </c>
      <c r="AH63" s="30" t="str">
        <f t="shared" si="2"/>
        <v/>
      </c>
      <c r="AI63" s="21" t="str">
        <f t="shared" si="3"/>
        <v/>
      </c>
      <c r="AJ63" s="21" t="str">
        <f t="shared" si="52"/>
        <v/>
      </c>
      <c r="AK63" s="31" t="str">
        <f t="shared" si="53"/>
        <v/>
      </c>
      <c r="AL63" s="31" t="str">
        <f t="shared" si="5"/>
        <v/>
      </c>
      <c r="AM63" s="39" t="str">
        <f t="shared" si="6"/>
        <v/>
      </c>
      <c r="AN63" s="35" t="str">
        <f t="shared" si="7"/>
        <v/>
      </c>
      <c r="AO63" s="35" t="str">
        <f t="shared" si="49"/>
        <v/>
      </c>
      <c r="AP63" s="36" t="str">
        <f t="shared" si="50"/>
        <v/>
      </c>
      <c r="AQ63" s="36" t="str">
        <f t="shared" si="9"/>
        <v/>
      </c>
      <c r="AR63" s="40" t="str">
        <f t="shared" si="10"/>
        <v/>
      </c>
      <c r="AS63" s="37" t="str">
        <f t="shared" si="11"/>
        <v/>
      </c>
      <c r="AT63" s="37" t="str">
        <f t="shared" si="35"/>
        <v/>
      </c>
      <c r="AU63" s="38" t="str">
        <f t="shared" si="12"/>
        <v/>
      </c>
      <c r="AV63" s="38" t="str">
        <f t="shared" si="13"/>
        <v/>
      </c>
      <c r="AW63" s="30" t="str">
        <f t="shared" si="14"/>
        <v/>
      </c>
      <c r="AX63" s="21" t="str">
        <f t="shared" si="15"/>
        <v/>
      </c>
      <c r="AY63" s="21" t="str">
        <f t="shared" si="36"/>
        <v/>
      </c>
      <c r="AZ63" s="31" t="str">
        <f t="shared" si="16"/>
        <v/>
      </c>
      <c r="BA63" s="31" t="str">
        <f t="shared" si="17"/>
        <v/>
      </c>
      <c r="BB63" s="33" t="str">
        <f t="shared" si="18"/>
        <v/>
      </c>
      <c r="BC63" s="32" t="str">
        <f t="shared" si="19"/>
        <v/>
      </c>
      <c r="BD63" s="32" t="str">
        <f t="shared" si="37"/>
        <v/>
      </c>
      <c r="BE63" s="34" t="str">
        <f t="shared" si="38"/>
        <v/>
      </c>
      <c r="BF63" s="34" t="str">
        <f t="shared" si="20"/>
        <v/>
      </c>
      <c r="BG63" s="40" t="str">
        <f t="shared" si="21"/>
        <v/>
      </c>
      <c r="BH63" s="37" t="str">
        <f t="shared" si="22"/>
        <v/>
      </c>
      <c r="BI63" s="37" t="str">
        <f t="shared" si="39"/>
        <v/>
      </c>
      <c r="BJ63" s="38" t="str">
        <f t="shared" si="40"/>
        <v/>
      </c>
      <c r="BK63" s="38" t="str">
        <f t="shared" si="23"/>
        <v/>
      </c>
      <c r="BL63" s="41" t="str">
        <f t="shared" si="24"/>
        <v>------</v>
      </c>
      <c r="BM63" s="41" t="str">
        <f t="shared" si="25"/>
        <v>------</v>
      </c>
      <c r="BN63" s="41" t="str">
        <f t="shared" si="72"/>
        <v>-----</v>
      </c>
      <c r="BO63" s="41" t="str" cm="1">
        <f t="array" aca="1" ref="BO63" ca="1">_xlfn.LET(_xlpm.lookback,MIN(ROW()-ROW(BN$50),11),_xlpm.found,IFERROR(MATCH("Equal High",OFFSET(BN63,-_xlpm.lookback,0,_xlpm.lookback+1,1),0),-1),_xlpm.offset_rows,_xlpm.lookback-_xlpm.found+1,IF(_xlpm.found&gt;0,INDEX(E:E,ROW()-_xlpm.offset_rows),"-----"))</f>
        <v>-----</v>
      </c>
      <c r="BP63" s="41" t="str">
        <f t="shared" ca="1" si="65"/>
        <v>-----</v>
      </c>
      <c r="BQ63" s="41" t="str">
        <f t="shared" ca="1" si="66"/>
        <v>-----</v>
      </c>
      <c r="BR63" s="52" t="str">
        <f t="shared" ca="1" si="67"/>
        <v>-----</v>
      </c>
      <c r="BS63" s="41" t="str">
        <f t="shared" si="73"/>
        <v>-----</v>
      </c>
      <c r="BT63" s="41" t="str" cm="1">
        <f t="array" aca="1" ref="BT63" ca="1">_xlfn.LET(_xlpm.lookback,MIN(ROW()-ROW(BS$50),11),_xlpm.found,IFERROR(MATCH("Equal Low",OFFSET(BS63,-_xlpm.lookback,0,_xlpm.lookback+1,1),0),-1),_xlpm.offset_rows,_xlpm.lookback-_xlpm.found+1,IF(_xlpm.found&gt;0,INDEX(F:F,ROW()-_xlpm.offset_rows),"-----"))</f>
        <v>-----</v>
      </c>
      <c r="BU63" s="41" t="str">
        <f t="shared" ca="1" si="68"/>
        <v>-----</v>
      </c>
      <c r="BV63" s="41" t="str">
        <f t="shared" ca="1" si="69"/>
        <v>-----</v>
      </c>
      <c r="BW63" s="52" t="str">
        <f t="shared" ca="1" si="70"/>
        <v>-----</v>
      </c>
      <c r="BX63" s="50">
        <f t="shared" si="26"/>
        <v>8.7600000000747968E-2</v>
      </c>
      <c r="BY63" s="50">
        <f t="shared" si="41"/>
        <v>1</v>
      </c>
      <c r="BZ63" s="50">
        <f t="shared" si="42"/>
        <v>1</v>
      </c>
      <c r="CA63" s="50" t="str">
        <f t="shared" si="43"/>
        <v>crossover</v>
      </c>
      <c r="CB63" s="50" t="str">
        <f t="shared" si="44"/>
        <v>-----</v>
      </c>
      <c r="CC63" s="52" t="str">
        <f t="shared" si="27"/>
        <v/>
      </c>
      <c r="CD63" s="41">
        <f t="shared" si="28"/>
        <v>0</v>
      </c>
      <c r="CE63" s="52" t="str" cm="1">
        <f t="array" ref="CE63">IF(CD63&lt;&gt;1,"-----",_xlfn.IFS(OR(AL63="Above",AL63="Below"),AL63,OR(AQ63="Above",AQ63="Below"),AQ63,OR(AV63="Above",AV63="Below"),AV63,OR(BA63="Above",BA63="Below"),BA63,OR(BF63="Above",BF63="Below"),BF63,OR(BK63="Above",BK63="Below"),BK63,TRUE,"-----"))</f>
        <v>-----</v>
      </c>
      <c r="CF63" s="52" t="str">
        <f t="shared" ca="1" si="71"/>
        <v>-----</v>
      </c>
      <c r="CG63" s="52" t="str">
        <f t="shared" si="29"/>
        <v>UP</v>
      </c>
      <c r="CH63" s="42" t="str">
        <f t="shared" si="54"/>
        <v/>
      </c>
      <c r="CI63" s="43" t="str">
        <f t="shared" si="45"/>
        <v/>
      </c>
      <c r="CJ63" s="42" t="str">
        <f t="shared" si="46"/>
        <v/>
      </c>
      <c r="CK63" s="42" t="str">
        <f t="shared" si="55"/>
        <v/>
      </c>
      <c r="CL63" s="42" t="str">
        <f t="shared" si="30"/>
        <v/>
      </c>
      <c r="CM63" s="16">
        <f t="shared" si="56"/>
        <v>0</v>
      </c>
      <c r="CN63" s="53">
        <f t="shared" si="58"/>
        <v>0</v>
      </c>
      <c r="CO63" s="14" t="str">
        <f t="shared" si="59"/>
        <v/>
      </c>
    </row>
    <row r="64" spans="1:93" x14ac:dyDescent="0.55000000000000004">
      <c r="A64">
        <f>IF('Data Validation'!$K$2&lt;&gt;TRUE,"",'Data Validation'!A64)</f>
        <v>1772043600</v>
      </c>
      <c r="B64" s="4" t="str">
        <f>IF('Data Validation'!$K$2&lt;&gt;TRUE,"",'Data Validation'!C64)</f>
        <v>XAUUSD</v>
      </c>
      <c r="C64" s="4" t="str">
        <f>IF('Data Validation'!$K$2&lt;&gt;TRUE,"",'Data Validation'!E64)</f>
        <v>M5</v>
      </c>
      <c r="D64" s="4">
        <f>IF('Data Validation'!$K$2&lt;&gt;TRUE,"",'Data Validation'!G64)</f>
        <v>5206.7700000000004</v>
      </c>
      <c r="E64" s="4">
        <f>IF($C64&lt;&gt;"M5","",Price!F64)</f>
        <v>5207.28</v>
      </c>
      <c r="F64" s="4">
        <f>IF($C64&lt;&gt;"M5","",Price!G64)</f>
        <v>5206.7299999999996</v>
      </c>
      <c r="G64" s="4">
        <f>IF($C64&lt;&gt;"M5","",Price!H64)</f>
        <v>227</v>
      </c>
      <c r="H64" s="4">
        <f>IF($C64&lt;&gt;"M5","",SSA!E64)</f>
        <v>5207.0427</v>
      </c>
      <c r="I64" s="6">
        <f>IF($C64&lt;&gt;"M5","",SSA!F64)</f>
        <v>5206.9668499999998</v>
      </c>
      <c r="J64" s="5">
        <f>IF($C64&lt;&gt;"M5","",Dual_Tema!E64)</f>
        <v>5205.9799999999996</v>
      </c>
      <c r="K64" s="5">
        <f>IF($C64&lt;&gt;"M5","",Dual_Tema!F64)</f>
        <v>5205.87</v>
      </c>
      <c r="L64" s="6">
        <f>IF($C64&lt;&gt;"M5","",Trendlines!K64)</f>
        <v>0</v>
      </c>
      <c r="M64" s="6">
        <f>IF($C64&lt;&gt;"M5","",Trendlines!L64)</f>
        <v>0</v>
      </c>
      <c r="N64" s="6">
        <f>IF($C64&lt;&gt;"M5","",ZigZag!E64)</f>
        <v>0</v>
      </c>
      <c r="O64" s="6">
        <f>IF($C64&lt;&gt;"M5","",ZigZag!F64)</f>
        <v>0</v>
      </c>
      <c r="P64" s="6">
        <f>IF($C64&lt;&gt;"M5","",Pinbar!E64)</f>
        <v>1</v>
      </c>
      <c r="Q64">
        <f>IF(Q$1='Trendline Selection'!$ED$198,Trendlines!E64,IF(Q$1='Trendline Selection'!$EE$198,Trendlines!E64,""))</f>
        <v>0</v>
      </c>
      <c r="R64" t="str">
        <f>IF(R$1='Trendline Selection'!$ED$198,Trendlines!F64,IF(R$1='Trendline Selection'!$EE$198,Trendlines!F64,""))</f>
        <v/>
      </c>
      <c r="S64" t="str">
        <f>IF(S$1='Trendline Selection'!$ED$198,Trendlines!G64,IF(S$1='Trendline Selection'!$EE$198,Trendlines!G64,""))</f>
        <v/>
      </c>
      <c r="T64" t="str">
        <f>IF(T$1='Trendline Selection'!$ED$198,Trendlines!H64,IF(T$1='Trendline Selection'!$EE$198,Trendlines!H64,""))</f>
        <v/>
      </c>
      <c r="U64">
        <f>IF(U$1='Trendline Selection'!$ED$198,Trendlines!I64,IF(U$1='Trendline Selection'!$EE$198,Trendlines!I64,""))</f>
        <v>0</v>
      </c>
      <c r="V64" t="str">
        <f>IF(V$1='Trendline Selection'!$ED$198,Trendlines!J64,IF(V$1='Trendline Selection'!$EE$198,Trendlines!J64,""))</f>
        <v/>
      </c>
      <c r="W64" s="6" t="str">
        <f t="shared" si="61"/>
        <v/>
      </c>
      <c r="X64" s="6" t="str">
        <f t="shared" si="62"/>
        <v/>
      </c>
      <c r="Y64" s="6" t="str">
        <f t="shared" si="63"/>
        <v/>
      </c>
      <c r="Z64" s="6" t="str">
        <f t="shared" si="64"/>
        <v/>
      </c>
      <c r="AA64">
        <f t="shared" si="0"/>
        <v>0.5500000000001819</v>
      </c>
      <c r="AB64">
        <f t="shared" si="31"/>
        <v>0.47999999999956344</v>
      </c>
      <c r="AC64">
        <f t="shared" si="32"/>
        <v>7.0000000000618456E-2</v>
      </c>
      <c r="AD64">
        <f t="shared" si="60"/>
        <v>0.5500000000001819</v>
      </c>
      <c r="AE64" s="26">
        <f t="shared" si="48"/>
        <v>2.4971283024525294E-4</v>
      </c>
      <c r="AF64" s="26">
        <f t="shared" si="1"/>
        <v>1.6519813210849919E-4</v>
      </c>
      <c r="AH64" s="30" t="str">
        <f t="shared" si="2"/>
        <v/>
      </c>
      <c r="AI64" s="21" t="str">
        <f t="shared" si="3"/>
        <v/>
      </c>
      <c r="AJ64" s="21" t="str">
        <f t="shared" si="52"/>
        <v/>
      </c>
      <c r="AK64" s="31" t="str">
        <f t="shared" si="53"/>
        <v/>
      </c>
      <c r="AL64" s="31" t="str">
        <f t="shared" si="5"/>
        <v/>
      </c>
      <c r="AM64" s="39" t="str">
        <f t="shared" si="6"/>
        <v/>
      </c>
      <c r="AN64" s="35" t="str">
        <f t="shared" si="7"/>
        <v/>
      </c>
      <c r="AO64" s="35" t="str">
        <f t="shared" si="49"/>
        <v/>
      </c>
      <c r="AP64" s="36" t="str">
        <f t="shared" si="50"/>
        <v/>
      </c>
      <c r="AQ64" s="36" t="str">
        <f t="shared" si="9"/>
        <v/>
      </c>
      <c r="AR64" s="40" t="str">
        <f t="shared" si="10"/>
        <v/>
      </c>
      <c r="AS64" s="37" t="str">
        <f t="shared" si="11"/>
        <v/>
      </c>
      <c r="AT64" s="37" t="str">
        <f t="shared" si="35"/>
        <v/>
      </c>
      <c r="AU64" s="38" t="str">
        <f t="shared" si="12"/>
        <v/>
      </c>
      <c r="AV64" s="38" t="str">
        <f t="shared" si="13"/>
        <v/>
      </c>
      <c r="AW64" s="30" t="str">
        <f t="shared" si="14"/>
        <v/>
      </c>
      <c r="AX64" s="21" t="str">
        <f t="shared" si="15"/>
        <v/>
      </c>
      <c r="AY64" s="21" t="str">
        <f t="shared" si="36"/>
        <v/>
      </c>
      <c r="AZ64" s="31" t="str">
        <f t="shared" si="16"/>
        <v/>
      </c>
      <c r="BA64" s="31" t="str">
        <f t="shared" si="17"/>
        <v/>
      </c>
      <c r="BB64" s="33" t="str">
        <f t="shared" si="18"/>
        <v/>
      </c>
      <c r="BC64" s="32" t="str">
        <f t="shared" si="19"/>
        <v/>
      </c>
      <c r="BD64" s="32" t="str">
        <f t="shared" si="37"/>
        <v/>
      </c>
      <c r="BE64" s="34" t="str">
        <f t="shared" si="38"/>
        <v/>
      </c>
      <c r="BF64" s="34" t="str">
        <f t="shared" si="20"/>
        <v/>
      </c>
      <c r="BG64" s="40" t="str">
        <f t="shared" si="21"/>
        <v/>
      </c>
      <c r="BH64" s="37" t="str">
        <f t="shared" si="22"/>
        <v/>
      </c>
      <c r="BI64" s="37" t="str">
        <f t="shared" si="39"/>
        <v/>
      </c>
      <c r="BJ64" s="38" t="str">
        <f t="shared" si="40"/>
        <v/>
      </c>
      <c r="BK64" s="38" t="str">
        <f t="shared" si="23"/>
        <v/>
      </c>
      <c r="BL64" s="41" t="str">
        <f t="shared" si="24"/>
        <v>------</v>
      </c>
      <c r="BM64" s="41" t="str">
        <f t="shared" si="25"/>
        <v>------</v>
      </c>
      <c r="BN64" s="41" t="str">
        <f t="shared" si="72"/>
        <v>-----</v>
      </c>
      <c r="BO64" s="41" t="str" cm="1">
        <f t="array" aca="1" ref="BO64" ca="1">_xlfn.LET(_xlpm.lookback,MIN(ROW()-ROW(BN$50),11),_xlpm.found,IFERROR(MATCH("Equal High",OFFSET(BN64,-_xlpm.lookback,0,_xlpm.lookback+1,1),0),-1),_xlpm.offset_rows,_xlpm.lookback-_xlpm.found+1,IF(_xlpm.found&gt;0,INDEX(E:E,ROW()-_xlpm.offset_rows),"-----"))</f>
        <v>-----</v>
      </c>
      <c r="BP64" s="41" t="str">
        <f t="shared" ca="1" si="65"/>
        <v>-----</v>
      </c>
      <c r="BQ64" s="41" t="str">
        <f t="shared" ca="1" si="66"/>
        <v>-----</v>
      </c>
      <c r="BR64" s="52" t="str">
        <f t="shared" ca="1" si="67"/>
        <v>-----</v>
      </c>
      <c r="BS64" s="41" t="str">
        <f t="shared" si="73"/>
        <v>-----</v>
      </c>
      <c r="BT64" s="41" t="str" cm="1">
        <f t="array" aca="1" ref="BT64" ca="1">_xlfn.LET(_xlpm.lookback,MIN(ROW()-ROW(BS$50),11),_xlpm.found,IFERROR(MATCH("Equal Low",OFFSET(BS64,-_xlpm.lookback,0,_xlpm.lookback+1,1),0),-1),_xlpm.offset_rows,_xlpm.lookback-_xlpm.found+1,IF(_xlpm.found&gt;0,INDEX(F:F,ROW()-_xlpm.offset_rows),"-----"))</f>
        <v>-----</v>
      </c>
      <c r="BU64" s="41" t="str">
        <f t="shared" ca="1" si="68"/>
        <v>-----</v>
      </c>
      <c r="BV64" s="41" t="str">
        <f t="shared" ca="1" si="69"/>
        <v>-----</v>
      </c>
      <c r="BW64" s="52" t="str">
        <f t="shared" ca="1" si="70"/>
        <v>-----</v>
      </c>
      <c r="BX64" s="50">
        <f t="shared" si="26"/>
        <v>7.5850000000173168E-2</v>
      </c>
      <c r="BY64" s="50">
        <f t="shared" si="41"/>
        <v>1</v>
      </c>
      <c r="BZ64" s="50">
        <f t="shared" si="42"/>
        <v>2</v>
      </c>
      <c r="CA64" s="50" t="str">
        <f t="shared" si="43"/>
        <v>-----</v>
      </c>
      <c r="CB64" s="50" t="str">
        <f t="shared" si="44"/>
        <v>-----</v>
      </c>
      <c r="CC64" s="52" t="str">
        <f t="shared" si="27"/>
        <v/>
      </c>
      <c r="CD64" s="41">
        <f t="shared" si="28"/>
        <v>0</v>
      </c>
      <c r="CE64" s="52" t="str" cm="1">
        <f t="array" ref="CE64">IF(CD64&lt;&gt;1,"-----",_xlfn.IFS(OR(AL64="Above",AL64="Below"),AL64,OR(AQ64="Above",AQ64="Below"),AQ64,OR(AV64="Above",AV64="Below"),AV64,OR(BA64="Above",BA64="Below"),BA64,OR(BF64="Above",BF64="Below"),BF64,OR(BK64="Above",BK64="Below"),BK64,TRUE,"-----"))</f>
        <v>-----</v>
      </c>
      <c r="CF64" s="52" t="str">
        <f t="shared" ca="1" si="71"/>
        <v>-----</v>
      </c>
      <c r="CG64" s="52" t="str">
        <f t="shared" si="29"/>
        <v>UP</v>
      </c>
      <c r="CH64" s="42" t="str">
        <f t="shared" si="54"/>
        <v/>
      </c>
      <c r="CI64" s="43" t="str">
        <f t="shared" si="45"/>
        <v/>
      </c>
      <c r="CJ64" s="42" t="str">
        <f t="shared" si="46"/>
        <v/>
      </c>
      <c r="CK64" s="42" t="str">
        <f t="shared" si="55"/>
        <v/>
      </c>
      <c r="CL64" s="42">
        <f t="shared" si="30"/>
        <v>1</v>
      </c>
      <c r="CM64" s="16">
        <f t="shared" si="56"/>
        <v>0.2</v>
      </c>
      <c r="CN64" s="53">
        <f t="shared" si="58"/>
        <v>6.6666666666666666E-2</v>
      </c>
      <c r="CO64" s="14" t="str">
        <f t="shared" si="59"/>
        <v/>
      </c>
    </row>
    <row r="65" spans="1:93" x14ac:dyDescent="0.55000000000000004">
      <c r="A65">
        <f>IF('Data Validation'!$K$2&lt;&gt;TRUE,"",'Data Validation'!A65)</f>
        <v>1772043900</v>
      </c>
      <c r="B65" s="4" t="str">
        <f>IF('Data Validation'!$K$2&lt;&gt;TRUE,"",'Data Validation'!C65)</f>
        <v>XAUUSD</v>
      </c>
      <c r="C65" s="4" t="str">
        <f>IF('Data Validation'!$K$2&lt;&gt;TRUE,"",'Data Validation'!E65)</f>
        <v>M5</v>
      </c>
      <c r="D65" s="4">
        <f>IF('Data Validation'!$K$2&lt;&gt;TRUE,"",'Data Validation'!G65)</f>
        <v>5206.8</v>
      </c>
      <c r="E65" s="4">
        <f>IF($C65&lt;&gt;"M5","",Price!F65)</f>
        <v>5207.04</v>
      </c>
      <c r="F65" s="4">
        <f>IF($C65&lt;&gt;"M5","",Price!G65)</f>
        <v>5206.6400000000003</v>
      </c>
      <c r="G65" s="4">
        <f>IF($C65&lt;&gt;"M5","",Price!H65)</f>
        <v>142</v>
      </c>
      <c r="H65" s="4">
        <f>IF($C65&lt;&gt;"M5","",SSA!E65)</f>
        <v>5206.8735299999998</v>
      </c>
      <c r="I65" s="6">
        <f>IF($C65&lt;&gt;"M5","",SSA!F65)</f>
        <v>5206.9201899999998</v>
      </c>
      <c r="J65" s="5">
        <f>IF($C65&lt;&gt;"M5","",Dual_Tema!E65)</f>
        <v>5205.96</v>
      </c>
      <c r="K65" s="5">
        <f>IF($C65&lt;&gt;"M5","",Dual_Tema!F65)</f>
        <v>5206.01</v>
      </c>
      <c r="L65" s="6">
        <f>IF($C65&lt;&gt;"M5","",Trendlines!K65)</f>
        <v>0</v>
      </c>
      <c r="M65" s="6">
        <f>IF($C65&lt;&gt;"M5","",Trendlines!L65)</f>
        <v>0</v>
      </c>
      <c r="N65" s="6">
        <f>IF($C65&lt;&gt;"M5","",ZigZag!E65)</f>
        <v>0</v>
      </c>
      <c r="O65" s="6">
        <f>IF($C65&lt;&gt;"M5","",ZigZag!F65)</f>
        <v>0</v>
      </c>
      <c r="P65" s="6">
        <f>IF($C65&lt;&gt;"M5","",Pinbar!E65)</f>
        <v>0</v>
      </c>
      <c r="Q65">
        <f>IF(Q$1='Trendline Selection'!$ED$198,Trendlines!E65,IF(Q$1='Trendline Selection'!$EE$198,Trendlines!E65,""))</f>
        <v>0</v>
      </c>
      <c r="R65" t="str">
        <f>IF(R$1='Trendline Selection'!$ED$198,Trendlines!F65,IF(R$1='Trendline Selection'!$EE$198,Trendlines!F65,""))</f>
        <v/>
      </c>
      <c r="S65" t="str">
        <f>IF(S$1='Trendline Selection'!$ED$198,Trendlines!G65,IF(S$1='Trendline Selection'!$EE$198,Trendlines!G65,""))</f>
        <v/>
      </c>
      <c r="T65" t="str">
        <f>IF(T$1='Trendline Selection'!$ED$198,Trendlines!H65,IF(T$1='Trendline Selection'!$EE$198,Trendlines!H65,""))</f>
        <v/>
      </c>
      <c r="U65">
        <f>IF(U$1='Trendline Selection'!$ED$198,Trendlines!I65,IF(U$1='Trendline Selection'!$EE$198,Trendlines!I65,""))</f>
        <v>0</v>
      </c>
      <c r="V65" t="str">
        <f>IF(V$1='Trendline Selection'!$ED$198,Trendlines!J65,IF(V$1='Trendline Selection'!$EE$198,Trendlines!J65,""))</f>
        <v/>
      </c>
      <c r="W65" s="6" t="str">
        <f t="shared" si="61"/>
        <v/>
      </c>
      <c r="X65" s="6" t="str">
        <f t="shared" si="62"/>
        <v/>
      </c>
      <c r="Y65" s="6" t="str">
        <f t="shared" si="63"/>
        <v/>
      </c>
      <c r="Z65" s="6" t="str">
        <f t="shared" si="64"/>
        <v/>
      </c>
      <c r="AA65">
        <f t="shared" si="0"/>
        <v>0.3999999999996362</v>
      </c>
      <c r="AB65">
        <f t="shared" si="31"/>
        <v>0.26999999999952706</v>
      </c>
      <c r="AC65">
        <f t="shared" si="32"/>
        <v>0.13000000000010914</v>
      </c>
      <c r="AD65">
        <f t="shared" si="60"/>
        <v>0.3999999999996362</v>
      </c>
      <c r="AE65" s="26">
        <f t="shared" si="48"/>
        <v>2.0745453288152949E-4</v>
      </c>
      <c r="AF65" s="26">
        <f t="shared" si="1"/>
        <v>1.2101398191707452E-4</v>
      </c>
      <c r="AH65" s="30" t="str">
        <f t="shared" si="2"/>
        <v/>
      </c>
      <c r="AI65" s="21" t="str">
        <f t="shared" si="3"/>
        <v/>
      </c>
      <c r="AJ65" s="21" t="str">
        <f t="shared" si="52"/>
        <v/>
      </c>
      <c r="AK65" s="31" t="str">
        <f t="shared" si="53"/>
        <v/>
      </c>
      <c r="AL65" s="31" t="str">
        <f t="shared" si="5"/>
        <v/>
      </c>
      <c r="AM65" s="39" t="str">
        <f t="shared" si="6"/>
        <v/>
      </c>
      <c r="AN65" s="35" t="str">
        <f t="shared" si="7"/>
        <v/>
      </c>
      <c r="AO65" s="35" t="str">
        <f t="shared" si="49"/>
        <v/>
      </c>
      <c r="AP65" s="36" t="str">
        <f t="shared" si="50"/>
        <v/>
      </c>
      <c r="AQ65" s="36" t="str">
        <f t="shared" si="9"/>
        <v/>
      </c>
      <c r="AR65" s="40" t="str">
        <f t="shared" si="10"/>
        <v/>
      </c>
      <c r="AS65" s="37" t="str">
        <f t="shared" si="11"/>
        <v/>
      </c>
      <c r="AT65" s="37" t="str">
        <f t="shared" si="35"/>
        <v/>
      </c>
      <c r="AU65" s="38" t="str">
        <f t="shared" si="12"/>
        <v/>
      </c>
      <c r="AV65" s="38" t="str">
        <f t="shared" si="13"/>
        <v/>
      </c>
      <c r="AW65" s="30" t="str">
        <f t="shared" si="14"/>
        <v/>
      </c>
      <c r="AX65" s="21" t="str">
        <f t="shared" si="15"/>
        <v/>
      </c>
      <c r="AY65" s="21" t="str">
        <f t="shared" si="36"/>
        <v/>
      </c>
      <c r="AZ65" s="31" t="str">
        <f t="shared" si="16"/>
        <v/>
      </c>
      <c r="BA65" s="31" t="str">
        <f t="shared" si="17"/>
        <v/>
      </c>
      <c r="BB65" s="33" t="str">
        <f t="shared" si="18"/>
        <v/>
      </c>
      <c r="BC65" s="32" t="str">
        <f t="shared" si="19"/>
        <v/>
      </c>
      <c r="BD65" s="32" t="str">
        <f t="shared" si="37"/>
        <v/>
      </c>
      <c r="BE65" s="34" t="str">
        <f t="shared" si="38"/>
        <v/>
      </c>
      <c r="BF65" s="34" t="str">
        <f t="shared" si="20"/>
        <v/>
      </c>
      <c r="BG65" s="40" t="str">
        <f t="shared" si="21"/>
        <v/>
      </c>
      <c r="BH65" s="37" t="str">
        <f t="shared" si="22"/>
        <v/>
      </c>
      <c r="BI65" s="37" t="str">
        <f t="shared" si="39"/>
        <v/>
      </c>
      <c r="BJ65" s="38" t="str">
        <f t="shared" si="40"/>
        <v/>
      </c>
      <c r="BK65" s="38" t="str">
        <f t="shared" si="23"/>
        <v/>
      </c>
      <c r="BL65" s="41" t="str">
        <f t="shared" si="24"/>
        <v>------</v>
      </c>
      <c r="BM65" s="41" t="str">
        <f t="shared" si="25"/>
        <v>------</v>
      </c>
      <c r="BN65" s="41" t="str">
        <f t="shared" si="72"/>
        <v>-----</v>
      </c>
      <c r="BO65" s="41" t="str" cm="1">
        <f t="array" aca="1" ref="BO65" ca="1">_xlfn.LET(_xlpm.lookback,MIN(ROW()-ROW(BN$50),11),_xlpm.found,IFERROR(MATCH("Equal High",OFFSET(BN65,-_xlpm.lookback,0,_xlpm.lookback+1,1),0),-1),_xlpm.offset_rows,_xlpm.lookback-_xlpm.found+1,IF(_xlpm.found&gt;0,INDEX(E:E,ROW()-_xlpm.offset_rows),"-----"))</f>
        <v>-----</v>
      </c>
      <c r="BP65" s="41" t="str">
        <f t="shared" ca="1" si="65"/>
        <v>-----</v>
      </c>
      <c r="BQ65" s="41" t="str">
        <f t="shared" ca="1" si="66"/>
        <v>-----</v>
      </c>
      <c r="BR65" s="52" t="str">
        <f t="shared" ca="1" si="67"/>
        <v>-----</v>
      </c>
      <c r="BS65" s="41" t="str">
        <f t="shared" si="73"/>
        <v>-----</v>
      </c>
      <c r="BT65" s="41" t="str" cm="1">
        <f t="array" aca="1" ref="BT65" ca="1">_xlfn.LET(_xlpm.lookback,MIN(ROW()-ROW(BS$50),11),_xlpm.found,IFERROR(MATCH("Equal Low",OFFSET(BS65,-_xlpm.lookback,0,_xlpm.lookback+1,1),0),-1),_xlpm.offset_rows,_xlpm.lookback-_xlpm.found+1,IF(_xlpm.found&gt;0,INDEX(F:F,ROW()-_xlpm.offset_rows),"-----"))</f>
        <v>-----</v>
      </c>
      <c r="BU65" s="41" t="str">
        <f t="shared" ca="1" si="68"/>
        <v>-----</v>
      </c>
      <c r="BV65" s="41" t="str">
        <f t="shared" ca="1" si="69"/>
        <v>-----</v>
      </c>
      <c r="BW65" s="52" t="str">
        <f t="shared" ca="1" si="70"/>
        <v>-----</v>
      </c>
      <c r="BX65" s="50">
        <f t="shared" si="26"/>
        <v>-4.6659999999974389E-2</v>
      </c>
      <c r="BY65" s="50">
        <f t="shared" si="41"/>
        <v>-1</v>
      </c>
      <c r="BZ65" s="50">
        <f t="shared" si="42"/>
        <v>-1</v>
      </c>
      <c r="CA65" s="50" t="str">
        <f t="shared" si="43"/>
        <v>-----</v>
      </c>
      <c r="CB65" s="50" t="str">
        <f t="shared" si="44"/>
        <v>crossunder</v>
      </c>
      <c r="CC65" s="52" t="str">
        <f t="shared" si="27"/>
        <v/>
      </c>
      <c r="CD65" s="41">
        <f t="shared" si="28"/>
        <v>0</v>
      </c>
      <c r="CE65" s="52" t="str" cm="1">
        <f t="array" ref="CE65">IF(CD65&lt;&gt;1,"-----",_xlfn.IFS(OR(AL65="Above",AL65="Below"),AL65,OR(AQ65="Above",AQ65="Below"),AQ65,OR(AV65="Above",AV65="Below"),AV65,OR(BA65="Above",BA65="Below"),BA65,OR(BF65="Above",BF65="Below"),BF65,OR(BK65="Above",BK65="Below"),BK65,TRUE,"-----"))</f>
        <v>-----</v>
      </c>
      <c r="CF65" s="52" t="str">
        <f t="shared" ca="1" si="71"/>
        <v>-----</v>
      </c>
      <c r="CG65" s="52" t="str">
        <f t="shared" si="29"/>
        <v>DOWN</v>
      </c>
      <c r="CH65" s="42" t="str">
        <f t="shared" si="54"/>
        <v/>
      </c>
      <c r="CI65" s="43" t="str">
        <f t="shared" si="45"/>
        <v/>
      </c>
      <c r="CJ65" s="42" t="str">
        <f t="shared" si="46"/>
        <v/>
      </c>
      <c r="CK65" s="42" t="str">
        <f t="shared" si="55"/>
        <v/>
      </c>
      <c r="CL65" s="42" t="str">
        <f t="shared" si="30"/>
        <v/>
      </c>
      <c r="CM65" s="16">
        <f t="shared" si="56"/>
        <v>0</v>
      </c>
      <c r="CN65" s="53">
        <f t="shared" si="58"/>
        <v>6.6666666666666666E-2</v>
      </c>
      <c r="CO65" s="14" t="str">
        <f t="shared" si="59"/>
        <v/>
      </c>
    </row>
    <row r="66" spans="1:93" x14ac:dyDescent="0.55000000000000004">
      <c r="A66">
        <f>IF('Data Validation'!$K$2&lt;&gt;TRUE,"",'Data Validation'!A66)</f>
        <v>1772044200</v>
      </c>
      <c r="B66" s="4" t="str">
        <f>IF('Data Validation'!$K$2&lt;&gt;TRUE,"",'Data Validation'!C66)</f>
        <v>XAUUSD</v>
      </c>
      <c r="C66" s="4" t="str">
        <f>IF('Data Validation'!$K$2&lt;&gt;TRUE,"",'Data Validation'!E66)</f>
        <v>M5</v>
      </c>
      <c r="D66" s="4">
        <f>IF('Data Validation'!$K$2&lt;&gt;TRUE,"",'Data Validation'!G66)</f>
        <v>5206.8</v>
      </c>
      <c r="E66" s="4">
        <f>IF($C66&lt;&gt;"M5","",Price!F66)</f>
        <v>5207.29</v>
      </c>
      <c r="F66" s="4">
        <f>IF($C66&lt;&gt;"M5","",Price!G66)</f>
        <v>5206.75</v>
      </c>
      <c r="G66" s="4">
        <f>IF($C66&lt;&gt;"M5","",Price!H66)</f>
        <v>284</v>
      </c>
      <c r="H66" s="4">
        <f>IF($C66&lt;&gt;"M5","",SSA!E66)</f>
        <v>5206.4339499999996</v>
      </c>
      <c r="I66" s="6">
        <f>IF($C66&lt;&gt;"M5","",SSA!F66)</f>
        <v>5206.6770699999997</v>
      </c>
      <c r="J66" s="5">
        <f>IF($C66&lt;&gt;"M5","",Dual_Tema!E66)</f>
        <v>5206.16</v>
      </c>
      <c r="K66" s="5">
        <f>IF($C66&lt;&gt;"M5","",Dual_Tema!F66)</f>
        <v>5206.18</v>
      </c>
      <c r="L66" s="6">
        <f>IF($C66&lt;&gt;"M5","",Trendlines!K66)</f>
        <v>0</v>
      </c>
      <c r="M66" s="6">
        <f>IF($C66&lt;&gt;"M5","",Trendlines!L66)</f>
        <v>0</v>
      </c>
      <c r="N66" s="6">
        <f>IF($C66&lt;&gt;"M5","",ZigZag!E66)</f>
        <v>0</v>
      </c>
      <c r="O66" s="6">
        <f>IF($C66&lt;&gt;"M5","",ZigZag!F66)</f>
        <v>0</v>
      </c>
      <c r="P66" s="6">
        <f>IF($C66&lt;&gt;"M5","",Pinbar!E66)</f>
        <v>1</v>
      </c>
      <c r="Q66">
        <f>IF(Q$1='Trendline Selection'!$ED$198,Trendlines!E66,IF(Q$1='Trendline Selection'!$EE$198,Trendlines!E66,""))</f>
        <v>0</v>
      </c>
      <c r="R66" t="str">
        <f>IF(R$1='Trendline Selection'!$ED$198,Trendlines!F66,IF(R$1='Trendline Selection'!$EE$198,Trendlines!F66,""))</f>
        <v/>
      </c>
      <c r="S66" t="str">
        <f>IF(S$1='Trendline Selection'!$ED$198,Trendlines!G66,IF(S$1='Trendline Selection'!$EE$198,Trendlines!G66,""))</f>
        <v/>
      </c>
      <c r="T66" t="str">
        <f>IF(T$1='Trendline Selection'!$ED$198,Trendlines!H66,IF(T$1='Trendline Selection'!$EE$198,Trendlines!H66,""))</f>
        <v/>
      </c>
      <c r="U66">
        <f>IF(U$1='Trendline Selection'!$ED$198,Trendlines!I66,IF(U$1='Trendline Selection'!$EE$198,Trendlines!I66,""))</f>
        <v>0</v>
      </c>
      <c r="V66" t="str">
        <f>IF(V$1='Trendline Selection'!$ED$198,Trendlines!J66,IF(V$1='Trendline Selection'!$EE$198,Trendlines!J66,""))</f>
        <v/>
      </c>
      <c r="W66" s="6" t="str">
        <f t="shared" si="61"/>
        <v/>
      </c>
      <c r="X66" s="6" t="str">
        <f t="shared" si="62"/>
        <v/>
      </c>
      <c r="Y66" s="6" t="str">
        <f t="shared" si="63"/>
        <v/>
      </c>
      <c r="Z66" s="6" t="str">
        <f t="shared" si="64"/>
        <v/>
      </c>
      <c r="AA66">
        <f t="shared" ref="AA66:AA129" si="74">E66-F66</f>
        <v>0.53999999999996362</v>
      </c>
      <c r="AB66">
        <f t="shared" si="31"/>
        <v>0.48999999999978172</v>
      </c>
      <c r="AC66">
        <f t="shared" si="32"/>
        <v>5.0000000000181899E-2</v>
      </c>
      <c r="AD66">
        <f t="shared" si="60"/>
        <v>0.53999999999996362</v>
      </c>
      <c r="AE66" s="26">
        <f t="shared" si="48"/>
        <v>2.1705057086223036E-4</v>
      </c>
      <c r="AF66" s="26">
        <f t="shared" ref="AF66:AF129" si="75">(F66-K66)/K66</f>
        <v>1.0948526558814888E-4</v>
      </c>
      <c r="AH66" s="30" t="str">
        <f t="shared" ref="AH66:AH129" si="76">IF(OR(Q66=0,Q66=""),"",((H66-Q66)/Q66))</f>
        <v/>
      </c>
      <c r="AI66" s="21" t="str">
        <f t="shared" si="3"/>
        <v/>
      </c>
      <c r="AJ66" s="21" t="str">
        <f t="shared" si="52"/>
        <v/>
      </c>
      <c r="AK66" s="31" t="str">
        <f t="shared" si="53"/>
        <v/>
      </c>
      <c r="AL66" s="31" t="str">
        <f t="shared" ref="AL66:AL129" si="77">IF(AH66="","",IF(AND(AK66="Touch Zone",AH66&gt;0%),"Above",IF(AND(AK66="Touch Zone",AH66&lt;0%),"Below","-----")))</f>
        <v/>
      </c>
      <c r="AM66" s="39" t="str">
        <f t="shared" ref="AM66:AM129" si="78">IF(OR(R66=0,R66=""),"",((H66-R66)/R66))</f>
        <v/>
      </c>
      <c r="AN66" s="35" t="str">
        <f t="shared" ref="AN66:AN129" si="79">IF(AM66="","",IF(AM66&gt;=0,1,-1))</f>
        <v/>
      </c>
      <c r="AO66" s="35" t="str">
        <f t="shared" si="49"/>
        <v/>
      </c>
      <c r="AP66" s="36" t="str">
        <f t="shared" si="50"/>
        <v/>
      </c>
      <c r="AQ66" s="36" t="str">
        <f t="shared" ref="AQ66:AQ129" si="80">IF(AM66="","",IF(AND(AP66="Touch Zone",AM66&gt;0%),"Above",IF(AND(AP66="Touch Zone",AM66&lt;0%),"Below","-----")))</f>
        <v/>
      </c>
      <c r="AR66" s="40" t="str">
        <f t="shared" ref="AR66:AR129" si="81">IF(OR(S66=0,S66=""),"",((H66-S66)/S66))</f>
        <v/>
      </c>
      <c r="AS66" s="37" t="str">
        <f t="shared" ref="AS66:AS129" si="82">IF(AR66="","",IF(AR66&gt;=0,1,-1))</f>
        <v/>
      </c>
      <c r="AT66" s="37" t="str">
        <f t="shared" si="35"/>
        <v/>
      </c>
      <c r="AU66" s="38" t="str">
        <f t="shared" ref="AU66:AU129" si="83">IF(AR66="","",IF(AND(AR66&gt;-0.1%,AR66&lt;0.1%),"Touch Zone","-----"))</f>
        <v/>
      </c>
      <c r="AV66" s="38" t="str">
        <f t="shared" ref="AV66:AV129" si="84">IF(AR66="","",IF(AND(AU66="Touch Zone",AR66&gt;0%),"Above",IF(AND(AU66="Touch Zone",AR66&lt;0%),"Below","-----")))</f>
        <v/>
      </c>
      <c r="AW66" s="30" t="str">
        <f t="shared" ref="AW66:AW129" si="85">IF(OR(T66=0,T66=""),"",((H66-T66)/T66))</f>
        <v/>
      </c>
      <c r="AX66" s="21" t="str">
        <f t="shared" ref="AX66:AX129" si="86">IF(AW66="","",IF(AW66&gt;=0,1,-1))</f>
        <v/>
      </c>
      <c r="AY66" s="21" t="str">
        <f t="shared" si="36"/>
        <v/>
      </c>
      <c r="AZ66" s="31" t="str">
        <f t="shared" ref="AZ66:AZ129" si="87">IF(AW66="","",IF(AND(AW66&gt;-0.1%,AW66&lt;0.1%),"Touch Zone","-----"))</f>
        <v/>
      </c>
      <c r="BA66" s="31" t="str">
        <f t="shared" ref="BA66:BA129" si="88">IF(AW66="","",IF(AND(AZ66="Touch Zone",AW66&gt;0%),"Above",IF(AND(AZ66="Touch Zone",AW66&lt;0%),"Below","-----")))</f>
        <v/>
      </c>
      <c r="BB66" s="33" t="str">
        <f t="shared" ref="BB66:BB129" si="89">IF(OR(U66=0,U66=""),"",((H66-U66)/U66))</f>
        <v/>
      </c>
      <c r="BC66" s="32" t="str">
        <f t="shared" ref="BC66:BC129" si="90">IF(BB66="","",IF(BB66&gt;=0,1,-1))</f>
        <v/>
      </c>
      <c r="BD66" s="32" t="str">
        <f t="shared" si="37"/>
        <v/>
      </c>
      <c r="BE66" s="34" t="str">
        <f t="shared" si="38"/>
        <v/>
      </c>
      <c r="BF66" s="34" t="str">
        <f t="shared" ref="BF66:BF129" si="91">IF(BB66="","",IF(AND(BE66="Touch Zone",BB66&gt;0%),"Above",IF(AND(BE66="Touch Zone",BB66&lt;0%),"Below","-----")))</f>
        <v/>
      </c>
      <c r="BG66" s="40" t="str">
        <f t="shared" ref="BG66:BG129" si="92">IF(OR(V66=0,V66=""),"",((H66-V66)/V66))</f>
        <v/>
      </c>
      <c r="BH66" s="37" t="str">
        <f t="shared" ref="BH66:BH129" si="93">IF(BG66="","",IF(BG66&gt;=0,1,-1))</f>
        <v/>
      </c>
      <c r="BI66" s="37" t="str">
        <f t="shared" si="39"/>
        <v/>
      </c>
      <c r="BJ66" s="38" t="str">
        <f t="shared" si="40"/>
        <v/>
      </c>
      <c r="BK66" s="38" t="str">
        <f t="shared" ref="BK66:BK129" si="94">IF(BG66="","",IF(AND(BJ66="Touch Zone",BG66&gt;0%),"Above",IF(AND(BJ66="Touch Zone",BG66&lt;0%),"Below","-----")))</f>
        <v/>
      </c>
      <c r="BL66" s="41" t="str">
        <f t="shared" ref="BL66:BL129" si="95">IF(AND(L66=N66,L66&gt;0,N66&gt;0),"Important High","------")</f>
        <v>------</v>
      </c>
      <c r="BM66" s="41" t="str">
        <f t="shared" ref="BM66:BM129" si="96">IF(AND(M66=O66,M66&gt;0,O66&gt;0),"Important Low","------")</f>
        <v>------</v>
      </c>
      <c r="BN66" s="41" t="str">
        <f t="shared" si="72"/>
        <v>-----</v>
      </c>
      <c r="BO66" s="41" t="str" cm="1">
        <f t="array" aca="1" ref="BO66" ca="1">_xlfn.LET(_xlpm.lookback,MIN(ROW()-ROW(BN$50),11),_xlpm.found,IFERROR(MATCH("Equal High",OFFSET(BN66,-_xlpm.lookback,0,_xlpm.lookback+1,1),0),-1),_xlpm.offset_rows,_xlpm.lookback-_xlpm.found+1,IF(_xlpm.found&gt;0,INDEX(E:E,ROW()-_xlpm.offset_rows),"-----"))</f>
        <v>-----</v>
      </c>
      <c r="BP66" s="41" t="str">
        <f t="shared" ca="1" si="65"/>
        <v>-----</v>
      </c>
      <c r="BQ66" s="41" t="str">
        <f t="shared" ca="1" si="66"/>
        <v>-----</v>
      </c>
      <c r="BR66" s="52" t="str">
        <f t="shared" ca="1" si="67"/>
        <v>-----</v>
      </c>
      <c r="BS66" s="41" t="str">
        <f t="shared" si="73"/>
        <v>-----</v>
      </c>
      <c r="BT66" s="41" t="str" cm="1">
        <f t="array" aca="1" ref="BT66" ca="1">_xlfn.LET(_xlpm.lookback,MIN(ROW()-ROW(BS$50),11),_xlpm.found,IFERROR(MATCH("Equal Low",OFFSET(BS66,-_xlpm.lookback,0,_xlpm.lookback+1,1),0),-1),_xlpm.offset_rows,_xlpm.lookback-_xlpm.found+1,IF(_xlpm.found&gt;0,INDEX(F:F,ROW()-_xlpm.offset_rows),"-----"))</f>
        <v>-----</v>
      </c>
      <c r="BU66" s="41" t="str">
        <f t="shared" ca="1" si="68"/>
        <v>-----</v>
      </c>
      <c r="BV66" s="41" t="str">
        <f t="shared" ca="1" si="69"/>
        <v>-----</v>
      </c>
      <c r="BW66" s="52" t="str">
        <f t="shared" ca="1" si="70"/>
        <v>-----</v>
      </c>
      <c r="BX66" s="50">
        <f t="shared" ref="BX66:BX129" si="97">H66-I66</f>
        <v>-0.24312000000008993</v>
      </c>
      <c r="BY66" s="50">
        <f t="shared" si="41"/>
        <v>-1</v>
      </c>
      <c r="BZ66" s="50">
        <f t="shared" si="42"/>
        <v>-2</v>
      </c>
      <c r="CA66" s="50" t="str">
        <f t="shared" si="43"/>
        <v>-----</v>
      </c>
      <c r="CB66" s="50" t="str">
        <f t="shared" si="44"/>
        <v>-----</v>
      </c>
      <c r="CC66" s="52" t="str">
        <f t="shared" ref="CC66:CC129" si="98">IF(OR(AK66="Touch Zone",AP66="Touch Zone",AU66="Touch Zone",AZ66="Touch Zone",BE66="Touch Zone",BJ66="Touch Zone"),"TL Touch Zone","")</f>
        <v/>
      </c>
      <c r="CD66" s="41">
        <f t="shared" ref="CD66:CD129" si="99">COUNTIF(AL66,"Above")+COUNTIF(AL66,"Below")+COUNTIF(AQ66,"Above")+COUNTIF(AQ66,"Below")+COUNTIF(AV66,"Above")+COUNTIF(AV66,"Below")+COUNTIF(BA66,"Above")+COUNTIF(BA66,"Below")+COUNTIF(BF66,"Above")+COUNTIF(BF66,"Below")+COUNTIF(BK66,"Above")+COUNTIF(BK66,"Below")</f>
        <v>0</v>
      </c>
      <c r="CE66" s="52" t="str" cm="1">
        <f t="array" ref="CE66">IF(CD66&lt;&gt;1,"-----",_xlfn.IFS(OR(AL66="Above",AL66="Below"),AL66,OR(AQ66="Above",AQ66="Below"),AQ66,OR(AV66="Above",AV66="Below"),AV66,OR(BA66="Above",BA66="Below"),BA66,OR(BF66="Above",BF66="Below"),BF66,OR(BK66="Above",BK66="Below"),BK66,TRUE,"-----"))</f>
        <v>-----</v>
      </c>
      <c r="CF66" s="52" t="str">
        <f t="shared" ca="1" si="71"/>
        <v>-----</v>
      </c>
      <c r="CG66" s="52" t="str">
        <f t="shared" ref="CG66:CG129" si="100">IF(BX66&gt;0,"UP","DOWN")</f>
        <v>DOWN</v>
      </c>
      <c r="CH66" s="42" t="str">
        <f t="shared" si="54"/>
        <v/>
      </c>
      <c r="CI66" s="43" t="str">
        <f t="shared" si="45"/>
        <v/>
      </c>
      <c r="CJ66" s="42" t="str">
        <f t="shared" si="46"/>
        <v/>
      </c>
      <c r="CK66" s="42" t="str">
        <f t="shared" si="55"/>
        <v/>
      </c>
      <c r="CL66" s="42">
        <f t="shared" ref="CL66:CL129" si="101">IF(P66=0,"",1)</f>
        <v>1</v>
      </c>
      <c r="CM66" s="16">
        <f t="shared" si="56"/>
        <v>0.2</v>
      </c>
      <c r="CN66" s="53">
        <f t="shared" si="58"/>
        <v>0.13333333333333333</v>
      </c>
      <c r="CO66" s="14" t="str">
        <f t="shared" si="59"/>
        <v/>
      </c>
    </row>
    <row r="67" spans="1:93" x14ac:dyDescent="0.55000000000000004">
      <c r="A67">
        <f>IF('Data Validation'!$K$2&lt;&gt;TRUE,"",'Data Validation'!A67)</f>
        <v>1772044500</v>
      </c>
      <c r="B67" s="4" t="str">
        <f>IF('Data Validation'!$K$2&lt;&gt;TRUE,"",'Data Validation'!C67)</f>
        <v>XAUUSD</v>
      </c>
      <c r="C67" s="4" t="str">
        <f>IF('Data Validation'!$K$2&lt;&gt;TRUE,"",'Data Validation'!E67)</f>
        <v>M5</v>
      </c>
      <c r="D67" s="4">
        <f>IF('Data Validation'!$K$2&lt;&gt;TRUE,"",'Data Validation'!G67)</f>
        <v>5206.3900000000003</v>
      </c>
      <c r="E67" s="4">
        <f>IF($C67&lt;&gt;"M5","",Price!F67)</f>
        <v>5206.8100000000004</v>
      </c>
      <c r="F67" s="4">
        <f>IF($C67&lt;&gt;"M5","",Price!G67)</f>
        <v>5205.87</v>
      </c>
      <c r="G67" s="4">
        <f>IF($C67&lt;&gt;"M5","",Price!H67)</f>
        <v>250</v>
      </c>
      <c r="H67" s="4">
        <f>IF($C67&lt;&gt;"M5","",SSA!E67)</f>
        <v>5205.6887100000004</v>
      </c>
      <c r="I67" s="6">
        <f>IF($C67&lt;&gt;"M5","",SSA!F67)</f>
        <v>5206.18289</v>
      </c>
      <c r="J67" s="5">
        <f>IF($C67&lt;&gt;"M5","",Dual_Tema!E67)</f>
        <v>5206.12</v>
      </c>
      <c r="K67" s="5">
        <f>IF($C67&lt;&gt;"M5","",Dual_Tema!F67)</f>
        <v>5205.88</v>
      </c>
      <c r="L67" s="6">
        <f>IF($C67&lt;&gt;"M5","",Trendlines!K67)</f>
        <v>0</v>
      </c>
      <c r="M67" s="6">
        <f>IF($C67&lt;&gt;"M5","",Trendlines!L67)</f>
        <v>0</v>
      </c>
      <c r="N67" s="6">
        <f>IF($C67&lt;&gt;"M5","",ZigZag!E67)</f>
        <v>0</v>
      </c>
      <c r="O67" s="6">
        <f>IF($C67&lt;&gt;"M5","",ZigZag!F67)</f>
        <v>0</v>
      </c>
      <c r="P67" s="6">
        <f>IF($C67&lt;&gt;"M5","",Pinbar!E67)</f>
        <v>0</v>
      </c>
      <c r="Q67">
        <f>IF(Q$1='Trendline Selection'!$ED$198,Trendlines!E67,IF(Q$1='Trendline Selection'!$EE$198,Trendlines!E67,""))</f>
        <v>0</v>
      </c>
      <c r="R67" t="str">
        <f>IF(R$1='Trendline Selection'!$ED$198,Trendlines!F67,IF(R$1='Trendline Selection'!$EE$198,Trendlines!F67,""))</f>
        <v/>
      </c>
      <c r="S67" t="str">
        <f>IF(S$1='Trendline Selection'!$ED$198,Trendlines!G67,IF(S$1='Trendline Selection'!$EE$198,Trendlines!G67,""))</f>
        <v/>
      </c>
      <c r="T67" t="str">
        <f>IF(T$1='Trendline Selection'!$ED$198,Trendlines!H67,IF(T$1='Trendline Selection'!$EE$198,Trendlines!H67,""))</f>
        <v/>
      </c>
      <c r="U67">
        <f>IF(U$1='Trendline Selection'!$ED$198,Trendlines!I67,IF(U$1='Trendline Selection'!$EE$198,Trendlines!I67,""))</f>
        <v>0</v>
      </c>
      <c r="V67" t="str">
        <f>IF(V$1='Trendline Selection'!$ED$198,Trendlines!J67,IF(V$1='Trendline Selection'!$EE$198,Trendlines!J67,""))</f>
        <v/>
      </c>
      <c r="W67" s="6" t="str">
        <f t="shared" si="61"/>
        <v/>
      </c>
      <c r="X67" s="6" t="str">
        <f t="shared" si="62"/>
        <v/>
      </c>
      <c r="Y67" s="6" t="str">
        <f t="shared" si="63"/>
        <v/>
      </c>
      <c r="Z67" s="6" t="str">
        <f t="shared" si="64"/>
        <v/>
      </c>
      <c r="AA67">
        <f t="shared" si="74"/>
        <v>0.94000000000050932</v>
      </c>
      <c r="AB67">
        <f t="shared" ref="AB67:AB130" si="102">ABS(E67-D66)</f>
        <v>1.0000000000218279E-2</v>
      </c>
      <c r="AC67">
        <f t="shared" ref="AC67:AC130" si="103">ABS(F67-D66)</f>
        <v>0.93000000000029104</v>
      </c>
      <c r="AD67">
        <f t="shared" si="60"/>
        <v>0.94000000000050932</v>
      </c>
      <c r="AE67" s="26">
        <f t="shared" si="48"/>
        <v>1.3253632263576508E-4</v>
      </c>
      <c r="AF67" s="26">
        <f t="shared" si="75"/>
        <v>-1.9209048230497589E-6</v>
      </c>
      <c r="AH67" s="30" t="str">
        <f t="shared" si="76"/>
        <v/>
      </c>
      <c r="AI67" s="21" t="str">
        <f t="shared" ref="AI67:AI130" si="104">IF(AH67="","",IF(AH67&gt;=0,1,-1))</f>
        <v/>
      </c>
      <c r="AJ67" s="21" t="str">
        <f t="shared" si="52"/>
        <v/>
      </c>
      <c r="AK67" s="31" t="str">
        <f t="shared" si="53"/>
        <v/>
      </c>
      <c r="AL67" s="31" t="str">
        <f t="shared" si="77"/>
        <v/>
      </c>
      <c r="AM67" s="39" t="str">
        <f t="shared" si="78"/>
        <v/>
      </c>
      <c r="AN67" s="35" t="str">
        <f t="shared" si="79"/>
        <v/>
      </c>
      <c r="AO67" s="35" t="str">
        <f t="shared" si="49"/>
        <v/>
      </c>
      <c r="AP67" s="36" t="str">
        <f t="shared" si="50"/>
        <v/>
      </c>
      <c r="AQ67" s="36" t="str">
        <f t="shared" si="80"/>
        <v/>
      </c>
      <c r="AR67" s="40" t="str">
        <f t="shared" si="81"/>
        <v/>
      </c>
      <c r="AS67" s="37" t="str">
        <f t="shared" si="82"/>
        <v/>
      </c>
      <c r="AT67" s="37" t="str">
        <f t="shared" ref="AT67:AT130" si="105">IF(AS67="","",IF(AS67=AS66,AT66+AS67,AS67))</f>
        <v/>
      </c>
      <c r="AU67" s="38" t="str">
        <f t="shared" si="83"/>
        <v/>
      </c>
      <c r="AV67" s="38" t="str">
        <f t="shared" si="84"/>
        <v/>
      </c>
      <c r="AW67" s="30" t="str">
        <f t="shared" si="85"/>
        <v/>
      </c>
      <c r="AX67" s="21" t="str">
        <f t="shared" si="86"/>
        <v/>
      </c>
      <c r="AY67" s="21" t="str">
        <f t="shared" ref="AY67:AY130" si="106">IF(AX67="","",IF(AX67=AX66,AY66+AX67,AX67))</f>
        <v/>
      </c>
      <c r="AZ67" s="31" t="str">
        <f t="shared" si="87"/>
        <v/>
      </c>
      <c r="BA67" s="31" t="str">
        <f t="shared" si="88"/>
        <v/>
      </c>
      <c r="BB67" s="33" t="str">
        <f t="shared" si="89"/>
        <v/>
      </c>
      <c r="BC67" s="32" t="str">
        <f t="shared" si="90"/>
        <v/>
      </c>
      <c r="BD67" s="32" t="str">
        <f t="shared" ref="BD67:BD130" si="107">IF(BC67="","",IF(BC67=BC66,BD66+BC67,BC67))</f>
        <v/>
      </c>
      <c r="BE67" s="34" t="str">
        <f t="shared" ref="BE67:BE130" si="108">IF(BB67="","",IF(AND(BB67&gt;-0.1%,BB67&lt;0.1%),"Touch Zone","-----"))</f>
        <v/>
      </c>
      <c r="BF67" s="34" t="str">
        <f t="shared" si="91"/>
        <v/>
      </c>
      <c r="BG67" s="40" t="str">
        <f t="shared" si="92"/>
        <v/>
      </c>
      <c r="BH67" s="37" t="str">
        <f t="shared" si="93"/>
        <v/>
      </c>
      <c r="BI67" s="37" t="str">
        <f t="shared" ref="BI67:BI130" si="109">IF(BH67="","",IF(BH67=BH66,BI66+BH67,BH67))</f>
        <v/>
      </c>
      <c r="BJ67" s="38" t="str">
        <f t="shared" ref="BJ67:BJ130" si="110">IF(BG67="","",IF(AND(BG67&gt;-0.1%,BG67&lt;0.1%),"Touch Zone","-----"))</f>
        <v/>
      </c>
      <c r="BK67" s="38" t="str">
        <f t="shared" si="94"/>
        <v/>
      </c>
      <c r="BL67" s="41" t="str">
        <f t="shared" si="95"/>
        <v>------</v>
      </c>
      <c r="BM67" s="41" t="str">
        <f t="shared" si="96"/>
        <v>------</v>
      </c>
      <c r="BN67" s="41" t="str">
        <f t="shared" si="72"/>
        <v>-----</v>
      </c>
      <c r="BO67" s="41" t="str" cm="1">
        <f t="array" aca="1" ref="BO67" ca="1">_xlfn.LET(_xlpm.lookback,MIN(ROW()-ROW(BN$50),11),_xlpm.found,IFERROR(MATCH("Equal High",OFFSET(BN67,-_xlpm.lookback,0,_xlpm.lookback+1,1),0),-1),_xlpm.offset_rows,_xlpm.lookback-_xlpm.found+1,IF(_xlpm.found&gt;0,INDEX(E:E,ROW()-_xlpm.offset_rows),"-----"))</f>
        <v>-----</v>
      </c>
      <c r="BP67" s="41" t="str">
        <f t="shared" ca="1" si="65"/>
        <v>-----</v>
      </c>
      <c r="BQ67" s="41" t="str">
        <f t="shared" ca="1" si="66"/>
        <v>-----</v>
      </c>
      <c r="BR67" s="52" t="str">
        <f t="shared" ca="1" si="67"/>
        <v>-----</v>
      </c>
      <c r="BS67" s="41" t="str">
        <f t="shared" si="73"/>
        <v>-----</v>
      </c>
      <c r="BT67" s="41" t="str" cm="1">
        <f t="array" aca="1" ref="BT67" ca="1">_xlfn.LET(_xlpm.lookback,MIN(ROW()-ROW(BS$50),11),_xlpm.found,IFERROR(MATCH("Equal Low",OFFSET(BS67,-_xlpm.lookback,0,_xlpm.lookback+1,1),0),-1),_xlpm.offset_rows,_xlpm.lookback-_xlpm.found+1,IF(_xlpm.found&gt;0,INDEX(F:F,ROW()-_xlpm.offset_rows),"-----"))</f>
        <v>-----</v>
      </c>
      <c r="BU67" s="41" t="str">
        <f t="shared" ca="1" si="68"/>
        <v>-----</v>
      </c>
      <c r="BV67" s="41" t="str">
        <f t="shared" ca="1" si="69"/>
        <v>-----</v>
      </c>
      <c r="BW67" s="52" t="str">
        <f t="shared" ca="1" si="70"/>
        <v>-----</v>
      </c>
      <c r="BX67" s="50">
        <f t="shared" si="97"/>
        <v>-0.49417999999968742</v>
      </c>
      <c r="BY67" s="50">
        <f t="shared" ref="BY67:BY130" si="111">IF(BX67&gt;=0,1,-1)</f>
        <v>-1</v>
      </c>
      <c r="BZ67" s="50">
        <f t="shared" ref="BZ67:BZ130" si="112">IF(BY67=BY66,BZ66+BY67,BY67)</f>
        <v>-3</v>
      </c>
      <c r="CA67" s="50" t="str">
        <f t="shared" ref="CA67:CA130" si="113">IF(AND(H67&gt;I67,H66&lt;I66),"crossover","-----")</f>
        <v>-----</v>
      </c>
      <c r="CB67" s="50" t="str">
        <f t="shared" ref="CB67:CB130" si="114">IF(AND(H67&lt;I67,H66&gt;I66),"crossunder","-----")</f>
        <v>-----</v>
      </c>
      <c r="CC67" s="52" t="str">
        <f t="shared" si="98"/>
        <v/>
      </c>
      <c r="CD67" s="41">
        <f t="shared" si="99"/>
        <v>0</v>
      </c>
      <c r="CE67" s="52" t="str" cm="1">
        <f t="array" ref="CE67">IF(CD67&lt;&gt;1,"-----",_xlfn.IFS(OR(AL67="Above",AL67="Below"),AL67,OR(AQ67="Above",AQ67="Below"),AQ67,OR(AV67="Above",AV67="Below"),AV67,OR(BA67="Above",BA67="Below"),BA67,OR(BF67="Above",BF67="Below"),BF67,OR(BK67="Above",BK67="Below"),BK67,TRUE,"-----"))</f>
        <v>-----</v>
      </c>
      <c r="CF67" s="52" t="str">
        <f t="shared" ca="1" si="71"/>
        <v>-----</v>
      </c>
      <c r="CG67" s="52" t="str">
        <f t="shared" si="100"/>
        <v>DOWN</v>
      </c>
      <c r="CH67" s="42" t="str">
        <f t="shared" si="54"/>
        <v/>
      </c>
      <c r="CI67" s="43" t="str">
        <f t="shared" ref="CI67:CI130" si="115">IF(AE67&gt;0.05%,1,"")</f>
        <v/>
      </c>
      <c r="CJ67" s="42" t="str">
        <f t="shared" ref="CJ67:CJ130" si="116">IF(AF67&lt;-0.05%,1,"")</f>
        <v/>
      </c>
      <c r="CK67" s="42" t="str">
        <f t="shared" si="55"/>
        <v/>
      </c>
      <c r="CL67" s="42" t="str">
        <f t="shared" si="101"/>
        <v/>
      </c>
      <c r="CM67" s="16">
        <f t="shared" si="56"/>
        <v>0</v>
      </c>
      <c r="CN67" s="53">
        <f t="shared" si="58"/>
        <v>6.6666666666666666E-2</v>
      </c>
      <c r="CO67" s="14" t="str">
        <f t="shared" si="59"/>
        <v/>
      </c>
    </row>
    <row r="68" spans="1:93" x14ac:dyDescent="0.55000000000000004">
      <c r="A68">
        <f>IF('Data Validation'!$K$2&lt;&gt;TRUE,"",'Data Validation'!A68)</f>
        <v>1772044800</v>
      </c>
      <c r="B68" s="4" t="str">
        <f>IF('Data Validation'!$K$2&lt;&gt;TRUE,"",'Data Validation'!C68)</f>
        <v>XAUUSD</v>
      </c>
      <c r="C68" s="4" t="str">
        <f>IF('Data Validation'!$K$2&lt;&gt;TRUE,"",'Data Validation'!E68)</f>
        <v>M5</v>
      </c>
      <c r="D68" s="4">
        <f>IF('Data Validation'!$K$2&lt;&gt;TRUE,"",'Data Validation'!G68)</f>
        <v>5205.13</v>
      </c>
      <c r="E68" s="4">
        <f>IF($C68&lt;&gt;"M5","",Price!F68)</f>
        <v>5206.6000000000004</v>
      </c>
      <c r="F68" s="4">
        <f>IF($C68&lt;&gt;"M5","",Price!G68)</f>
        <v>5204.95</v>
      </c>
      <c r="G68" s="4">
        <f>IF($C68&lt;&gt;"M5","",Price!H68)</f>
        <v>296</v>
      </c>
      <c r="H68" s="4">
        <f>IF($C68&lt;&gt;"M5","",SSA!E68)</f>
        <v>5204.6597899999997</v>
      </c>
      <c r="I68" s="6">
        <f>IF($C68&lt;&gt;"M5","",SSA!F68)</f>
        <v>5205.4213399999999</v>
      </c>
      <c r="J68" s="5">
        <f>IF($C68&lt;&gt;"M5","",Dual_Tema!E68)</f>
        <v>5206.0600000000004</v>
      </c>
      <c r="K68" s="5">
        <f>IF($C68&lt;&gt;"M5","",Dual_Tema!F68)</f>
        <v>5205.26</v>
      </c>
      <c r="L68" s="6">
        <f>IF($C68&lt;&gt;"M5","",Trendlines!K68)</f>
        <v>0</v>
      </c>
      <c r="M68" s="6">
        <f>IF($C68&lt;&gt;"M5","",Trendlines!L68)</f>
        <v>0</v>
      </c>
      <c r="N68" s="6">
        <f>IF($C68&lt;&gt;"M5","",ZigZag!E68)</f>
        <v>0</v>
      </c>
      <c r="O68" s="6">
        <f>IF($C68&lt;&gt;"M5","",ZigZag!F68)</f>
        <v>0</v>
      </c>
      <c r="P68" s="6">
        <f>IF($C68&lt;&gt;"M5","",Pinbar!E68)</f>
        <v>0</v>
      </c>
      <c r="Q68">
        <f>IF(Q$1='Trendline Selection'!$ED$198,Trendlines!E68,IF(Q$1='Trendline Selection'!$EE$198,Trendlines!E68,""))</f>
        <v>0</v>
      </c>
      <c r="R68" t="str">
        <f>IF(R$1='Trendline Selection'!$ED$198,Trendlines!F68,IF(R$1='Trendline Selection'!$EE$198,Trendlines!F68,""))</f>
        <v/>
      </c>
      <c r="S68" t="str">
        <f>IF(S$1='Trendline Selection'!$ED$198,Trendlines!G68,IF(S$1='Trendline Selection'!$EE$198,Trendlines!G68,""))</f>
        <v/>
      </c>
      <c r="T68" t="str">
        <f>IF(T$1='Trendline Selection'!$ED$198,Trendlines!H68,IF(T$1='Trendline Selection'!$EE$198,Trendlines!H68,""))</f>
        <v/>
      </c>
      <c r="U68">
        <f>IF(U$1='Trendline Selection'!$ED$198,Trendlines!I68,IF(U$1='Trendline Selection'!$EE$198,Trendlines!I68,""))</f>
        <v>0</v>
      </c>
      <c r="V68" t="str">
        <f>IF(V$1='Trendline Selection'!$ED$198,Trendlines!J68,IF(V$1='Trendline Selection'!$EE$198,Trendlines!J68,""))</f>
        <v/>
      </c>
      <c r="W68" s="6" t="str">
        <f t="shared" si="61"/>
        <v/>
      </c>
      <c r="X68" s="6" t="str">
        <f t="shared" si="62"/>
        <v/>
      </c>
      <c r="Y68" s="6" t="str">
        <f t="shared" si="63"/>
        <v/>
      </c>
      <c r="Z68" s="6" t="str">
        <f t="shared" si="64"/>
        <v/>
      </c>
      <c r="AA68">
        <f t="shared" si="74"/>
        <v>1.6500000000005457</v>
      </c>
      <c r="AB68">
        <f t="shared" si="102"/>
        <v>0.21000000000003638</v>
      </c>
      <c r="AC68">
        <f t="shared" si="103"/>
        <v>1.4400000000005093</v>
      </c>
      <c r="AD68">
        <f t="shared" si="60"/>
        <v>1.6500000000005457</v>
      </c>
      <c r="AE68" s="26">
        <f t="shared" ref="AE68:AE131" si="117">(E68-J68)/J68</f>
        <v>1.0372527400759184E-4</v>
      </c>
      <c r="AF68" s="26">
        <f t="shared" si="75"/>
        <v>-5.9555142298444297E-5</v>
      </c>
      <c r="AH68" s="30" t="str">
        <f t="shared" si="76"/>
        <v/>
      </c>
      <c r="AI68" s="21" t="str">
        <f t="shared" si="104"/>
        <v/>
      </c>
      <c r="AJ68" s="21" t="str">
        <f t="shared" si="52"/>
        <v/>
      </c>
      <c r="AK68" s="31" t="str">
        <f t="shared" si="53"/>
        <v/>
      </c>
      <c r="AL68" s="31" t="str">
        <f t="shared" si="77"/>
        <v/>
      </c>
      <c r="AM68" s="39" t="str">
        <f t="shared" si="78"/>
        <v/>
      </c>
      <c r="AN68" s="35" t="str">
        <f t="shared" si="79"/>
        <v/>
      </c>
      <c r="AO68" s="35" t="str">
        <f t="shared" si="49"/>
        <v/>
      </c>
      <c r="AP68" s="36" t="str">
        <f t="shared" si="50"/>
        <v/>
      </c>
      <c r="AQ68" s="36" t="str">
        <f t="shared" si="80"/>
        <v/>
      </c>
      <c r="AR68" s="40" t="str">
        <f t="shared" si="81"/>
        <v/>
      </c>
      <c r="AS68" s="37" t="str">
        <f t="shared" si="82"/>
        <v/>
      </c>
      <c r="AT68" s="37" t="str">
        <f t="shared" si="105"/>
        <v/>
      </c>
      <c r="AU68" s="38" t="str">
        <f t="shared" si="83"/>
        <v/>
      </c>
      <c r="AV68" s="38" t="str">
        <f t="shared" si="84"/>
        <v/>
      </c>
      <c r="AW68" s="30" t="str">
        <f t="shared" si="85"/>
        <v/>
      </c>
      <c r="AX68" s="21" t="str">
        <f t="shared" si="86"/>
        <v/>
      </c>
      <c r="AY68" s="21" t="str">
        <f t="shared" si="106"/>
        <v/>
      </c>
      <c r="AZ68" s="31" t="str">
        <f t="shared" si="87"/>
        <v/>
      </c>
      <c r="BA68" s="31" t="str">
        <f t="shared" si="88"/>
        <v/>
      </c>
      <c r="BB68" s="33" t="str">
        <f t="shared" si="89"/>
        <v/>
      </c>
      <c r="BC68" s="32" t="str">
        <f t="shared" si="90"/>
        <v/>
      </c>
      <c r="BD68" s="32" t="str">
        <f t="shared" si="107"/>
        <v/>
      </c>
      <c r="BE68" s="34" t="str">
        <f t="shared" si="108"/>
        <v/>
      </c>
      <c r="BF68" s="34" t="str">
        <f t="shared" si="91"/>
        <v/>
      </c>
      <c r="BG68" s="40" t="str">
        <f t="shared" si="92"/>
        <v/>
      </c>
      <c r="BH68" s="37" t="str">
        <f t="shared" si="93"/>
        <v/>
      </c>
      <c r="BI68" s="37" t="str">
        <f t="shared" si="109"/>
        <v/>
      </c>
      <c r="BJ68" s="38" t="str">
        <f t="shared" si="110"/>
        <v/>
      </c>
      <c r="BK68" s="38" t="str">
        <f t="shared" si="94"/>
        <v/>
      </c>
      <c r="BL68" s="41" t="str">
        <f t="shared" si="95"/>
        <v>------</v>
      </c>
      <c r="BM68" s="41" t="str">
        <f t="shared" si="96"/>
        <v>------</v>
      </c>
      <c r="BN68" s="41" t="str">
        <f t="shared" si="72"/>
        <v>-----</v>
      </c>
      <c r="BO68" s="41" t="str" cm="1">
        <f t="array" aca="1" ref="BO68" ca="1">_xlfn.LET(_xlpm.lookback,MIN(ROW()-ROW(BN$50),11),_xlpm.found,IFERROR(MATCH("Equal High",OFFSET(BN68,-_xlpm.lookback,0,_xlpm.lookback+1,1),0),-1),_xlpm.offset_rows,_xlpm.lookback-_xlpm.found+1,IF(_xlpm.found&gt;0,INDEX(E:E,ROW()-_xlpm.offset_rows),"-----"))</f>
        <v>-----</v>
      </c>
      <c r="BP68" s="41" t="str">
        <f t="shared" ca="1" si="65"/>
        <v>-----</v>
      </c>
      <c r="BQ68" s="41" t="str">
        <f t="shared" ca="1" si="66"/>
        <v>-----</v>
      </c>
      <c r="BR68" s="52" t="str">
        <f t="shared" ca="1" si="67"/>
        <v>-----</v>
      </c>
      <c r="BS68" s="41" t="str">
        <f t="shared" si="73"/>
        <v>-----</v>
      </c>
      <c r="BT68" s="41" t="str" cm="1">
        <f t="array" aca="1" ref="BT68" ca="1">_xlfn.LET(_xlpm.lookback,MIN(ROW()-ROW(BS$50),11),_xlpm.found,IFERROR(MATCH("Equal Low",OFFSET(BS68,-_xlpm.lookback,0,_xlpm.lookback+1,1),0),-1),_xlpm.offset_rows,_xlpm.lookback-_xlpm.found+1,IF(_xlpm.found&gt;0,INDEX(F:F,ROW()-_xlpm.offset_rows),"-----"))</f>
        <v>-----</v>
      </c>
      <c r="BU68" s="41" t="str">
        <f t="shared" ca="1" si="68"/>
        <v>-----</v>
      </c>
      <c r="BV68" s="41" t="str">
        <f t="shared" ca="1" si="69"/>
        <v>-----</v>
      </c>
      <c r="BW68" s="52" t="str">
        <f t="shared" ca="1" si="70"/>
        <v>-----</v>
      </c>
      <c r="BX68" s="50">
        <f t="shared" si="97"/>
        <v>-0.76155000000017026</v>
      </c>
      <c r="BY68" s="50">
        <f t="shared" si="111"/>
        <v>-1</v>
      </c>
      <c r="BZ68" s="50">
        <f t="shared" si="112"/>
        <v>-4</v>
      </c>
      <c r="CA68" s="50" t="str">
        <f t="shared" si="113"/>
        <v>-----</v>
      </c>
      <c r="CB68" s="50" t="str">
        <f t="shared" si="114"/>
        <v>-----</v>
      </c>
      <c r="CC68" s="52" t="str">
        <f t="shared" si="98"/>
        <v/>
      </c>
      <c r="CD68" s="41">
        <f t="shared" si="99"/>
        <v>0</v>
      </c>
      <c r="CE68" s="52" t="str" cm="1">
        <f t="array" ref="CE68">IF(CD68&lt;&gt;1,"-----",_xlfn.IFS(OR(AL68="Above",AL68="Below"),AL68,OR(AQ68="Above",AQ68="Below"),AQ68,OR(AV68="Above",AV68="Below"),AV68,OR(BA68="Above",BA68="Below"),BA68,OR(BF68="Above",BF68="Below"),BF68,OR(BK68="Above",BK68="Below"),BK68,TRUE,"-----"))</f>
        <v>-----</v>
      </c>
      <c r="CF68" s="52" t="str">
        <f t="shared" ca="1" si="71"/>
        <v>-----</v>
      </c>
      <c r="CG68" s="52" t="str">
        <f t="shared" si="100"/>
        <v>DOWN</v>
      </c>
      <c r="CH68" s="42" t="str">
        <f t="shared" si="54"/>
        <v/>
      </c>
      <c r="CI68" s="43" t="str">
        <f t="shared" si="115"/>
        <v/>
      </c>
      <c r="CJ68" s="42" t="str">
        <f t="shared" si="116"/>
        <v/>
      </c>
      <c r="CK68" s="42" t="str">
        <f t="shared" si="55"/>
        <v/>
      </c>
      <c r="CL68" s="42" t="str">
        <f t="shared" si="101"/>
        <v/>
      </c>
      <c r="CM68" s="16">
        <f t="shared" si="56"/>
        <v>0</v>
      </c>
      <c r="CN68" s="53">
        <f t="shared" si="58"/>
        <v>6.6666666666666666E-2</v>
      </c>
      <c r="CO68" s="14" t="str">
        <f t="shared" si="59"/>
        <v/>
      </c>
    </row>
    <row r="69" spans="1:93" x14ac:dyDescent="0.55000000000000004">
      <c r="A69">
        <f>IF('Data Validation'!$K$2&lt;&gt;TRUE,"",'Data Validation'!A69)</f>
        <v>1772045100</v>
      </c>
      <c r="B69" s="4" t="str">
        <f>IF('Data Validation'!$K$2&lt;&gt;TRUE,"",'Data Validation'!C69)</f>
        <v>XAUUSD</v>
      </c>
      <c r="C69" s="4" t="str">
        <f>IF('Data Validation'!$K$2&lt;&gt;TRUE,"",'Data Validation'!E69)</f>
        <v>M5</v>
      </c>
      <c r="D69" s="4">
        <f>IF('Data Validation'!$K$2&lt;&gt;TRUE,"",'Data Validation'!G69)</f>
        <v>5200.95</v>
      </c>
      <c r="E69" s="4">
        <f>IF($C69&lt;&gt;"M5","",Price!F69)</f>
        <v>5205.38</v>
      </c>
      <c r="F69" s="4">
        <f>IF($C69&lt;&gt;"M5","",Price!G69)</f>
        <v>5200.71</v>
      </c>
      <c r="G69" s="4">
        <f>IF($C69&lt;&gt;"M5","",Price!H69)</f>
        <v>282</v>
      </c>
      <c r="H69" s="4">
        <f>IF($C69&lt;&gt;"M5","",SSA!E69)</f>
        <v>5203.4443099999999</v>
      </c>
      <c r="I69" s="6">
        <f>IF($C69&lt;&gt;"M5","",SSA!F69)</f>
        <v>5204.4328299999997</v>
      </c>
      <c r="J69" s="5">
        <f>IF($C69&lt;&gt;"M5","",Dual_Tema!E69)</f>
        <v>5205.4799999999996</v>
      </c>
      <c r="K69" s="5">
        <f>IF($C69&lt;&gt;"M5","",Dual_Tema!F69)</f>
        <v>5202.83</v>
      </c>
      <c r="L69" s="6">
        <f>IF($C69&lt;&gt;"M5","",Trendlines!K69)</f>
        <v>0</v>
      </c>
      <c r="M69" s="6">
        <f>IF($C69&lt;&gt;"M5","",Trendlines!L69)</f>
        <v>0</v>
      </c>
      <c r="N69" s="6">
        <f>IF($C69&lt;&gt;"M5","",ZigZag!E69)</f>
        <v>0</v>
      </c>
      <c r="O69" s="6">
        <f>IF($C69&lt;&gt;"M5","",ZigZag!F69)</f>
        <v>0</v>
      </c>
      <c r="P69" s="6">
        <f>IF($C69&lt;&gt;"M5","",Pinbar!E69)</f>
        <v>0</v>
      </c>
      <c r="Q69">
        <f>IF(Q$1='Trendline Selection'!$ED$198,Trendlines!E69,IF(Q$1='Trendline Selection'!$EE$198,Trendlines!E69,""))</f>
        <v>0</v>
      </c>
      <c r="R69" t="str">
        <f>IF(R$1='Trendline Selection'!$ED$198,Trendlines!F69,IF(R$1='Trendline Selection'!$EE$198,Trendlines!F69,""))</f>
        <v/>
      </c>
      <c r="S69" t="str">
        <f>IF(S$1='Trendline Selection'!$ED$198,Trendlines!G69,IF(S$1='Trendline Selection'!$EE$198,Trendlines!G69,""))</f>
        <v/>
      </c>
      <c r="T69" t="str">
        <f>IF(T$1='Trendline Selection'!$ED$198,Trendlines!H69,IF(T$1='Trendline Selection'!$EE$198,Trendlines!H69,""))</f>
        <v/>
      </c>
      <c r="U69">
        <f>IF(U$1='Trendline Selection'!$ED$198,Trendlines!I69,IF(U$1='Trendline Selection'!$EE$198,Trendlines!I69,""))</f>
        <v>0</v>
      </c>
      <c r="V69" t="str">
        <f>IF(V$1='Trendline Selection'!$ED$198,Trendlines!J69,IF(V$1='Trendline Selection'!$EE$198,Trendlines!J69,""))</f>
        <v/>
      </c>
      <c r="W69" s="6" t="str">
        <f t="shared" si="61"/>
        <v/>
      </c>
      <c r="X69" s="6" t="str">
        <f t="shared" si="62"/>
        <v/>
      </c>
      <c r="Y69" s="6" t="str">
        <f t="shared" si="63"/>
        <v/>
      </c>
      <c r="Z69" s="6" t="str">
        <f t="shared" si="64"/>
        <v/>
      </c>
      <c r="AA69">
        <f t="shared" si="74"/>
        <v>4.6700000000000728</v>
      </c>
      <c r="AB69">
        <f t="shared" si="102"/>
        <v>0.25</v>
      </c>
      <c r="AC69">
        <f t="shared" si="103"/>
        <v>4.4200000000000728</v>
      </c>
      <c r="AD69">
        <f t="shared" si="60"/>
        <v>4.6700000000000728</v>
      </c>
      <c r="AE69" s="26">
        <f t="shared" si="117"/>
        <v>-1.9210524293524191E-5</v>
      </c>
      <c r="AF69" s="26">
        <f t="shared" si="75"/>
        <v>-4.0747054968159462E-4</v>
      </c>
      <c r="AH69" s="30" t="str">
        <f t="shared" si="76"/>
        <v/>
      </c>
      <c r="AI69" s="21" t="str">
        <f t="shared" si="104"/>
        <v/>
      </c>
      <c r="AJ69" s="21" t="str">
        <f t="shared" si="52"/>
        <v/>
      </c>
      <c r="AK69" s="31" t="str">
        <f t="shared" si="53"/>
        <v/>
      </c>
      <c r="AL69" s="31" t="str">
        <f t="shared" si="77"/>
        <v/>
      </c>
      <c r="AM69" s="39" t="str">
        <f t="shared" si="78"/>
        <v/>
      </c>
      <c r="AN69" s="35" t="str">
        <f t="shared" si="79"/>
        <v/>
      </c>
      <c r="AO69" s="35" t="str">
        <f t="shared" ref="AO69:AO132" si="118">IF(AN69="","",IF(AN69=AN68,AO68+AN69,AN69))</f>
        <v/>
      </c>
      <c r="AP69" s="36" t="str">
        <f t="shared" ref="AP69:AP132" si="119">IF(AM69="","",IF(AND(AM69&gt;-0.1%,AM69&lt;0.1%),"Touch Zone","-----"))</f>
        <v/>
      </c>
      <c r="AQ69" s="36" t="str">
        <f t="shared" si="80"/>
        <v/>
      </c>
      <c r="AR69" s="40" t="str">
        <f t="shared" si="81"/>
        <v/>
      </c>
      <c r="AS69" s="37" t="str">
        <f t="shared" si="82"/>
        <v/>
      </c>
      <c r="AT69" s="37" t="str">
        <f t="shared" si="105"/>
        <v/>
      </c>
      <c r="AU69" s="38" t="str">
        <f t="shared" si="83"/>
        <v/>
      </c>
      <c r="AV69" s="38" t="str">
        <f t="shared" si="84"/>
        <v/>
      </c>
      <c r="AW69" s="30" t="str">
        <f t="shared" si="85"/>
        <v/>
      </c>
      <c r="AX69" s="21" t="str">
        <f t="shared" si="86"/>
        <v/>
      </c>
      <c r="AY69" s="21" t="str">
        <f t="shared" si="106"/>
        <v/>
      </c>
      <c r="AZ69" s="31" t="str">
        <f t="shared" si="87"/>
        <v/>
      </c>
      <c r="BA69" s="31" t="str">
        <f t="shared" si="88"/>
        <v/>
      </c>
      <c r="BB69" s="33" t="str">
        <f t="shared" si="89"/>
        <v/>
      </c>
      <c r="BC69" s="32" t="str">
        <f t="shared" si="90"/>
        <v/>
      </c>
      <c r="BD69" s="32" t="str">
        <f t="shared" si="107"/>
        <v/>
      </c>
      <c r="BE69" s="34" t="str">
        <f t="shared" si="108"/>
        <v/>
      </c>
      <c r="BF69" s="34" t="str">
        <f t="shared" si="91"/>
        <v/>
      </c>
      <c r="BG69" s="40" t="str">
        <f t="shared" si="92"/>
        <v/>
      </c>
      <c r="BH69" s="37" t="str">
        <f t="shared" si="93"/>
        <v/>
      </c>
      <c r="BI69" s="37" t="str">
        <f t="shared" si="109"/>
        <v/>
      </c>
      <c r="BJ69" s="38" t="str">
        <f t="shared" si="110"/>
        <v/>
      </c>
      <c r="BK69" s="38" t="str">
        <f t="shared" si="94"/>
        <v/>
      </c>
      <c r="BL69" s="41" t="str">
        <f t="shared" si="95"/>
        <v>------</v>
      </c>
      <c r="BM69" s="41" t="str">
        <f t="shared" si="96"/>
        <v>------</v>
      </c>
      <c r="BN69" s="41" t="str">
        <f t="shared" si="72"/>
        <v>-----</v>
      </c>
      <c r="BO69" s="41" t="str" cm="1">
        <f t="array" aca="1" ref="BO69" ca="1">_xlfn.LET(_xlpm.lookback,MIN(ROW()-ROW(BN$50),11),_xlpm.found,IFERROR(MATCH("Equal High",OFFSET(BN69,-_xlpm.lookback,0,_xlpm.lookback+1,1),0),-1),_xlpm.offset_rows,_xlpm.lookback-_xlpm.found+1,IF(_xlpm.found&gt;0,INDEX(E:E,ROW()-_xlpm.offset_rows),"-----"))</f>
        <v>-----</v>
      </c>
      <c r="BP69" s="41" t="str">
        <f t="shared" ca="1" si="65"/>
        <v>-----</v>
      </c>
      <c r="BQ69" s="41" t="str">
        <f t="shared" ca="1" si="66"/>
        <v>-----</v>
      </c>
      <c r="BR69" s="52" t="str">
        <f t="shared" ca="1" si="67"/>
        <v>-----</v>
      </c>
      <c r="BS69" s="41" t="str">
        <f t="shared" si="73"/>
        <v>-----</v>
      </c>
      <c r="BT69" s="41" t="str" cm="1">
        <f t="array" aca="1" ref="BT69" ca="1">_xlfn.LET(_xlpm.lookback,MIN(ROW()-ROW(BS$50),11),_xlpm.found,IFERROR(MATCH("Equal Low",OFFSET(BS69,-_xlpm.lookback,0,_xlpm.lookback+1,1),0),-1),_xlpm.offset_rows,_xlpm.lookback-_xlpm.found+1,IF(_xlpm.found&gt;0,INDEX(F:F,ROW()-_xlpm.offset_rows),"-----"))</f>
        <v>-----</v>
      </c>
      <c r="BU69" s="41" t="str">
        <f t="shared" ca="1" si="68"/>
        <v>-----</v>
      </c>
      <c r="BV69" s="41" t="str">
        <f t="shared" ca="1" si="69"/>
        <v>-----</v>
      </c>
      <c r="BW69" s="52" t="str">
        <f t="shared" ca="1" si="70"/>
        <v>-----</v>
      </c>
      <c r="BX69" s="50">
        <f t="shared" si="97"/>
        <v>-0.98851999999988038</v>
      </c>
      <c r="BY69" s="50">
        <f t="shared" si="111"/>
        <v>-1</v>
      </c>
      <c r="BZ69" s="50">
        <f t="shared" si="112"/>
        <v>-5</v>
      </c>
      <c r="CA69" s="50" t="str">
        <f t="shared" si="113"/>
        <v>-----</v>
      </c>
      <c r="CB69" s="50" t="str">
        <f t="shared" si="114"/>
        <v>-----</v>
      </c>
      <c r="CC69" s="52" t="str">
        <f t="shared" si="98"/>
        <v/>
      </c>
      <c r="CD69" s="41">
        <f t="shared" si="99"/>
        <v>0</v>
      </c>
      <c r="CE69" s="52" t="str" cm="1">
        <f t="array" ref="CE69">IF(CD69&lt;&gt;1,"-----",_xlfn.IFS(OR(AL69="Above",AL69="Below"),AL69,OR(AQ69="Above",AQ69="Below"),AQ69,OR(AV69="Above",AV69="Below"),AV69,OR(BA69="Above",BA69="Below"),BA69,OR(BF69="Above",BF69="Below"),BF69,OR(BK69="Above",BK69="Below"),BK69,TRUE,"-----"))</f>
        <v>-----</v>
      </c>
      <c r="CF69" s="52" t="str">
        <f t="shared" ca="1" si="71"/>
        <v>-----</v>
      </c>
      <c r="CG69" s="52" t="str">
        <f t="shared" si="100"/>
        <v>DOWN</v>
      </c>
      <c r="CH69" s="42" t="str">
        <f t="shared" si="54"/>
        <v/>
      </c>
      <c r="CI69" s="43" t="str">
        <f t="shared" si="115"/>
        <v/>
      </c>
      <c r="CJ69" s="42" t="str">
        <f t="shared" si="116"/>
        <v/>
      </c>
      <c r="CK69" s="42" t="str">
        <f t="shared" si="55"/>
        <v/>
      </c>
      <c r="CL69" s="42" t="str">
        <f t="shared" si="101"/>
        <v/>
      </c>
      <c r="CM69" s="16">
        <f t="shared" si="56"/>
        <v>0</v>
      </c>
      <c r="CN69" s="53">
        <f t="shared" si="58"/>
        <v>0</v>
      </c>
      <c r="CO69" s="14" t="str">
        <f t="shared" si="59"/>
        <v/>
      </c>
    </row>
    <row r="70" spans="1:93" x14ac:dyDescent="0.55000000000000004">
      <c r="A70">
        <f>IF('Data Validation'!$K$2&lt;&gt;TRUE,"",'Data Validation'!A70)</f>
        <v>1772045400</v>
      </c>
      <c r="B70" s="4" t="str">
        <f>IF('Data Validation'!$K$2&lt;&gt;TRUE,"",'Data Validation'!C70)</f>
        <v>XAUUSD</v>
      </c>
      <c r="C70" s="4" t="str">
        <f>IF('Data Validation'!$K$2&lt;&gt;TRUE,"",'Data Validation'!E70)</f>
        <v>M5</v>
      </c>
      <c r="D70" s="4">
        <f>IF('Data Validation'!$K$2&lt;&gt;TRUE,"",'Data Validation'!G70)</f>
        <v>5202.58</v>
      </c>
      <c r="E70" s="4">
        <f>IF($C70&lt;&gt;"M5","",Price!F70)</f>
        <v>5204</v>
      </c>
      <c r="F70" s="4">
        <f>IF($C70&lt;&gt;"M5","",Price!G70)</f>
        <v>5200.84</v>
      </c>
      <c r="G70" s="4">
        <f>IF($C70&lt;&gt;"M5","",Price!H70)</f>
        <v>380</v>
      </c>
      <c r="H70" s="4">
        <f>IF($C70&lt;&gt;"M5","",SSA!E70)</f>
        <v>5202.2417100000002</v>
      </c>
      <c r="I70" s="6">
        <f>IF($C70&lt;&gt;"M5","",SSA!F70)</f>
        <v>5203.33727</v>
      </c>
      <c r="J70" s="5">
        <f>IF($C70&lt;&gt;"M5","",Dual_Tema!E70)</f>
        <v>5204.4799999999996</v>
      </c>
      <c r="K70" s="5">
        <f>IF($C70&lt;&gt;"M5","",Dual_Tema!F70)</f>
        <v>5201.3900000000003</v>
      </c>
      <c r="L70" s="6">
        <f>IF($C70&lt;&gt;"M5","",Trendlines!K70)</f>
        <v>0</v>
      </c>
      <c r="M70" s="6">
        <f>IF($C70&lt;&gt;"M5","",Trendlines!L70)</f>
        <v>0</v>
      </c>
      <c r="N70" s="6">
        <f>IF($C70&lt;&gt;"M5","",ZigZag!E70)</f>
        <v>0</v>
      </c>
      <c r="O70" s="6">
        <f>IF($C70&lt;&gt;"M5","",ZigZag!F70)</f>
        <v>0</v>
      </c>
      <c r="P70" s="6">
        <f>IF($C70&lt;&gt;"M5","",Pinbar!E70)</f>
        <v>0</v>
      </c>
      <c r="Q70">
        <f>IF(Q$1='Trendline Selection'!$ED$198,Trendlines!E70,IF(Q$1='Trendline Selection'!$EE$198,Trendlines!E70,""))</f>
        <v>0</v>
      </c>
      <c r="R70" t="str">
        <f>IF(R$1='Trendline Selection'!$ED$198,Trendlines!F70,IF(R$1='Trendline Selection'!$EE$198,Trendlines!F70,""))</f>
        <v/>
      </c>
      <c r="S70" t="str">
        <f>IF(S$1='Trendline Selection'!$ED$198,Trendlines!G70,IF(S$1='Trendline Selection'!$EE$198,Trendlines!G70,""))</f>
        <v/>
      </c>
      <c r="T70" t="str">
        <f>IF(T$1='Trendline Selection'!$ED$198,Trendlines!H70,IF(T$1='Trendline Selection'!$EE$198,Trendlines!H70,""))</f>
        <v/>
      </c>
      <c r="U70">
        <f>IF(U$1='Trendline Selection'!$ED$198,Trendlines!I70,IF(U$1='Trendline Selection'!$EE$198,Trendlines!I70,""))</f>
        <v>0</v>
      </c>
      <c r="V70" t="str">
        <f>IF(V$1='Trendline Selection'!$ED$198,Trendlines!J70,IF(V$1='Trendline Selection'!$EE$198,Trendlines!J70,""))</f>
        <v/>
      </c>
      <c r="W70" s="6" t="str">
        <f t="shared" si="61"/>
        <v/>
      </c>
      <c r="X70" s="6" t="str">
        <f t="shared" si="62"/>
        <v/>
      </c>
      <c r="Y70" s="6" t="str">
        <f t="shared" si="63"/>
        <v/>
      </c>
      <c r="Z70" s="6" t="str">
        <f t="shared" si="64"/>
        <v/>
      </c>
      <c r="AA70">
        <f t="shared" si="74"/>
        <v>3.1599999999998545</v>
      </c>
      <c r="AB70">
        <f t="shared" si="102"/>
        <v>3.0500000000001819</v>
      </c>
      <c r="AC70">
        <f t="shared" si="103"/>
        <v>0.10999999999967258</v>
      </c>
      <c r="AD70">
        <f t="shared" si="60"/>
        <v>3.1599999999998545</v>
      </c>
      <c r="AE70" s="26">
        <f t="shared" si="117"/>
        <v>-9.2228234136659861E-5</v>
      </c>
      <c r="AF70" s="26">
        <f t="shared" si="75"/>
        <v>-1.057409653958234E-4</v>
      </c>
      <c r="AH70" s="30" t="str">
        <f t="shared" si="76"/>
        <v/>
      </c>
      <c r="AI70" s="21" t="str">
        <f t="shared" si="104"/>
        <v/>
      </c>
      <c r="AJ70" s="21" t="str">
        <f t="shared" si="52"/>
        <v/>
      </c>
      <c r="AK70" s="31" t="str">
        <f t="shared" ref="AK70:AK133" si="120">IF(AH70="","",IF(AND(AH70&gt;-0.1%,AH70&lt;0.1%),"Touch Zone","-----"))</f>
        <v/>
      </c>
      <c r="AL70" s="31" t="str">
        <f t="shared" si="77"/>
        <v/>
      </c>
      <c r="AM70" s="39" t="str">
        <f t="shared" si="78"/>
        <v/>
      </c>
      <c r="AN70" s="35" t="str">
        <f t="shared" si="79"/>
        <v/>
      </c>
      <c r="AO70" s="35" t="str">
        <f t="shared" si="118"/>
        <v/>
      </c>
      <c r="AP70" s="36" t="str">
        <f t="shared" si="119"/>
        <v/>
      </c>
      <c r="AQ70" s="36" t="str">
        <f t="shared" si="80"/>
        <v/>
      </c>
      <c r="AR70" s="40" t="str">
        <f t="shared" si="81"/>
        <v/>
      </c>
      <c r="AS70" s="37" t="str">
        <f t="shared" si="82"/>
        <v/>
      </c>
      <c r="AT70" s="37" t="str">
        <f t="shared" si="105"/>
        <v/>
      </c>
      <c r="AU70" s="38" t="str">
        <f t="shared" si="83"/>
        <v/>
      </c>
      <c r="AV70" s="38" t="str">
        <f t="shared" si="84"/>
        <v/>
      </c>
      <c r="AW70" s="30" t="str">
        <f t="shared" si="85"/>
        <v/>
      </c>
      <c r="AX70" s="21" t="str">
        <f t="shared" si="86"/>
        <v/>
      </c>
      <c r="AY70" s="21" t="str">
        <f t="shared" si="106"/>
        <v/>
      </c>
      <c r="AZ70" s="31" t="str">
        <f t="shared" si="87"/>
        <v/>
      </c>
      <c r="BA70" s="31" t="str">
        <f t="shared" si="88"/>
        <v/>
      </c>
      <c r="BB70" s="33" t="str">
        <f t="shared" si="89"/>
        <v/>
      </c>
      <c r="BC70" s="32" t="str">
        <f t="shared" si="90"/>
        <v/>
      </c>
      <c r="BD70" s="32" t="str">
        <f t="shared" si="107"/>
        <v/>
      </c>
      <c r="BE70" s="34" t="str">
        <f t="shared" si="108"/>
        <v/>
      </c>
      <c r="BF70" s="34" t="str">
        <f t="shared" si="91"/>
        <v/>
      </c>
      <c r="BG70" s="40" t="str">
        <f t="shared" si="92"/>
        <v/>
      </c>
      <c r="BH70" s="37" t="str">
        <f t="shared" si="93"/>
        <v/>
      </c>
      <c r="BI70" s="37" t="str">
        <f t="shared" si="109"/>
        <v/>
      </c>
      <c r="BJ70" s="38" t="str">
        <f t="shared" si="110"/>
        <v/>
      </c>
      <c r="BK70" s="38" t="str">
        <f t="shared" si="94"/>
        <v/>
      </c>
      <c r="BL70" s="41" t="str">
        <f t="shared" si="95"/>
        <v>------</v>
      </c>
      <c r="BM70" s="41" t="str">
        <f t="shared" si="96"/>
        <v>------</v>
      </c>
      <c r="BN70" s="41" t="str">
        <f t="shared" si="72"/>
        <v>-----</v>
      </c>
      <c r="BO70" s="41" t="str" cm="1">
        <f t="array" aca="1" ref="BO70" ca="1">_xlfn.LET(_xlpm.lookback,MIN(ROW()-ROW(BN$50),11),_xlpm.found,IFERROR(MATCH("Equal High",OFFSET(BN70,-_xlpm.lookback,0,_xlpm.lookback+1,1),0),-1),_xlpm.offset_rows,_xlpm.lookback-_xlpm.found+1,IF(_xlpm.found&gt;0,INDEX(E:E,ROW()-_xlpm.offset_rows),"-----"))</f>
        <v>-----</v>
      </c>
      <c r="BP70" s="41" t="str">
        <f t="shared" ca="1" si="65"/>
        <v>-----</v>
      </c>
      <c r="BQ70" s="41" t="str">
        <f t="shared" ca="1" si="66"/>
        <v>-----</v>
      </c>
      <c r="BR70" s="52" t="str">
        <f t="shared" ca="1" si="67"/>
        <v>-----</v>
      </c>
      <c r="BS70" s="41" t="str">
        <f t="shared" si="73"/>
        <v>-----</v>
      </c>
      <c r="BT70" s="41" t="str" cm="1">
        <f t="array" aca="1" ref="BT70" ca="1">_xlfn.LET(_xlpm.lookback,MIN(ROW()-ROW(BS$50),11),_xlpm.found,IFERROR(MATCH("Equal Low",OFFSET(BS70,-_xlpm.lookback,0,_xlpm.lookback+1,1),0),-1),_xlpm.offset_rows,_xlpm.lookback-_xlpm.found+1,IF(_xlpm.found&gt;0,INDEX(F:F,ROW()-_xlpm.offset_rows),"-----"))</f>
        <v>-----</v>
      </c>
      <c r="BU70" s="41" t="str">
        <f t="shared" ca="1" si="68"/>
        <v>-----</v>
      </c>
      <c r="BV70" s="41" t="str">
        <f t="shared" ca="1" si="69"/>
        <v>-----</v>
      </c>
      <c r="BW70" s="52" t="str">
        <f t="shared" ca="1" si="70"/>
        <v>-----</v>
      </c>
      <c r="BX70" s="50">
        <f t="shared" si="97"/>
        <v>-1.0955599999997503</v>
      </c>
      <c r="BY70" s="50">
        <f t="shared" si="111"/>
        <v>-1</v>
      </c>
      <c r="BZ70" s="50">
        <f t="shared" si="112"/>
        <v>-6</v>
      </c>
      <c r="CA70" s="50" t="str">
        <f t="shared" si="113"/>
        <v>-----</v>
      </c>
      <c r="CB70" s="50" t="str">
        <f t="shared" si="114"/>
        <v>-----</v>
      </c>
      <c r="CC70" s="52" t="str">
        <f t="shared" si="98"/>
        <v/>
      </c>
      <c r="CD70" s="41">
        <f t="shared" si="99"/>
        <v>0</v>
      </c>
      <c r="CE70" s="52" t="str" cm="1">
        <f t="array" ref="CE70">IF(CD70&lt;&gt;1,"-----",_xlfn.IFS(OR(AL70="Above",AL70="Below"),AL70,OR(AQ70="Above",AQ70="Below"),AQ70,OR(AV70="Above",AV70="Below"),AV70,OR(BA70="Above",BA70="Below"),BA70,OR(BF70="Above",BF70="Below"),BF70,OR(BK70="Above",BK70="Below"),BK70,TRUE,"-----"))</f>
        <v>-----</v>
      </c>
      <c r="CF70" s="52" t="str">
        <f t="shared" ca="1" si="71"/>
        <v>-----</v>
      </c>
      <c r="CG70" s="52" t="str">
        <f t="shared" si="100"/>
        <v>DOWN</v>
      </c>
      <c r="CH70" s="42" t="str">
        <f t="shared" si="54"/>
        <v/>
      </c>
      <c r="CI70" s="43" t="str">
        <f t="shared" si="115"/>
        <v/>
      </c>
      <c r="CJ70" s="42" t="str">
        <f t="shared" si="116"/>
        <v/>
      </c>
      <c r="CK70" s="42" t="str">
        <f t="shared" si="55"/>
        <v/>
      </c>
      <c r="CL70" s="42" t="str">
        <f t="shared" si="101"/>
        <v/>
      </c>
      <c r="CM70" s="16">
        <f t="shared" si="56"/>
        <v>0</v>
      </c>
      <c r="CN70" s="53">
        <f t="shared" si="58"/>
        <v>0</v>
      </c>
      <c r="CO70" s="14" t="str">
        <f t="shared" si="59"/>
        <v/>
      </c>
    </row>
    <row r="71" spans="1:93" x14ac:dyDescent="0.55000000000000004">
      <c r="A71">
        <f>IF('Data Validation'!$K$2&lt;&gt;TRUE,"",'Data Validation'!A71)</f>
        <v>1772045700</v>
      </c>
      <c r="B71" s="4" t="str">
        <f>IF('Data Validation'!$K$2&lt;&gt;TRUE,"",'Data Validation'!C71)</f>
        <v>XAUUSD</v>
      </c>
      <c r="C71" s="4" t="str">
        <f>IF('Data Validation'!$K$2&lt;&gt;TRUE,"",'Data Validation'!E71)</f>
        <v>M5</v>
      </c>
      <c r="D71" s="4">
        <f>IF('Data Validation'!$K$2&lt;&gt;TRUE,"",'Data Validation'!G71)</f>
        <v>5202.12</v>
      </c>
      <c r="E71" s="4">
        <f>IF($C71&lt;&gt;"M5","",Price!F71)</f>
        <v>5203.55</v>
      </c>
      <c r="F71" s="4">
        <f>IF($C71&lt;&gt;"M5","",Price!G71)</f>
        <v>5201.2299999999996</v>
      </c>
      <c r="G71" s="4">
        <f>IF($C71&lt;&gt;"M5","",Price!H71)</f>
        <v>386</v>
      </c>
      <c r="H71" s="4">
        <f>IF($C71&lt;&gt;"M5","",SSA!E71)</f>
        <v>5201.1130400000002</v>
      </c>
      <c r="I71" s="6">
        <f>IF($C71&lt;&gt;"M5","",SSA!F71)</f>
        <v>5202.22516</v>
      </c>
      <c r="J71" s="5">
        <f>IF($C71&lt;&gt;"M5","",Dual_Tema!E71)</f>
        <v>5203.6899999999996</v>
      </c>
      <c r="K71" s="5">
        <f>IF($C71&lt;&gt;"M5","",Dual_Tema!F71)</f>
        <v>5200.75</v>
      </c>
      <c r="L71" s="6">
        <f>IF($C71&lt;&gt;"M5","",Trendlines!K71)</f>
        <v>0</v>
      </c>
      <c r="M71" s="6">
        <f>IF($C71&lt;&gt;"M5","",Trendlines!L71)</f>
        <v>0</v>
      </c>
      <c r="N71" s="6">
        <f>IF($C71&lt;&gt;"M5","",ZigZag!E71)</f>
        <v>0</v>
      </c>
      <c r="O71" s="6">
        <f>IF($C71&lt;&gt;"M5","",ZigZag!F71)</f>
        <v>0</v>
      </c>
      <c r="P71" s="6">
        <f>IF($C71&lt;&gt;"M5","",Pinbar!E71)</f>
        <v>0</v>
      </c>
      <c r="Q71">
        <f>IF(Q$1='Trendline Selection'!$ED$198,Trendlines!E71,IF(Q$1='Trendline Selection'!$EE$198,Trendlines!E71,""))</f>
        <v>0</v>
      </c>
      <c r="R71" t="str">
        <f>IF(R$1='Trendline Selection'!$ED$198,Trendlines!F71,IF(R$1='Trendline Selection'!$EE$198,Trendlines!F71,""))</f>
        <v/>
      </c>
      <c r="S71" t="str">
        <f>IF(S$1='Trendline Selection'!$ED$198,Trendlines!G71,IF(S$1='Trendline Selection'!$EE$198,Trendlines!G71,""))</f>
        <v/>
      </c>
      <c r="T71" t="str">
        <f>IF(T$1='Trendline Selection'!$ED$198,Trendlines!H71,IF(T$1='Trendline Selection'!$EE$198,Trendlines!H71,""))</f>
        <v/>
      </c>
      <c r="U71">
        <f>IF(U$1='Trendline Selection'!$ED$198,Trendlines!I71,IF(U$1='Trendline Selection'!$EE$198,Trendlines!I71,""))</f>
        <v>0</v>
      </c>
      <c r="V71" t="str">
        <f>IF(V$1='Trendline Selection'!$ED$198,Trendlines!J71,IF(V$1='Trendline Selection'!$EE$198,Trendlines!J71,""))</f>
        <v/>
      </c>
      <c r="W71" s="6" t="str">
        <f t="shared" si="61"/>
        <v/>
      </c>
      <c r="X71" s="6" t="str">
        <f t="shared" si="62"/>
        <v/>
      </c>
      <c r="Y71" s="6" t="str">
        <f t="shared" si="63"/>
        <v/>
      </c>
      <c r="Z71" s="6" t="str">
        <f t="shared" si="64"/>
        <v/>
      </c>
      <c r="AA71">
        <f t="shared" si="74"/>
        <v>2.3200000000006185</v>
      </c>
      <c r="AB71">
        <f t="shared" si="102"/>
        <v>0.97000000000025466</v>
      </c>
      <c r="AC71">
        <f t="shared" si="103"/>
        <v>1.3500000000003638</v>
      </c>
      <c r="AD71">
        <f t="shared" si="60"/>
        <v>2.3200000000006185</v>
      </c>
      <c r="AE71" s="26">
        <f t="shared" si="117"/>
        <v>-2.6903985440988592E-5</v>
      </c>
      <c r="AF71" s="26">
        <f t="shared" si="75"/>
        <v>9.2294380618096131E-5</v>
      </c>
      <c r="AH71" s="30" t="str">
        <f t="shared" si="76"/>
        <v/>
      </c>
      <c r="AI71" s="21" t="str">
        <f t="shared" si="104"/>
        <v/>
      </c>
      <c r="AJ71" s="21" t="str">
        <f t="shared" si="52"/>
        <v/>
      </c>
      <c r="AK71" s="31" t="str">
        <f t="shared" si="120"/>
        <v/>
      </c>
      <c r="AL71" s="31" t="str">
        <f t="shared" si="77"/>
        <v/>
      </c>
      <c r="AM71" s="39" t="str">
        <f t="shared" si="78"/>
        <v/>
      </c>
      <c r="AN71" s="35" t="str">
        <f t="shared" si="79"/>
        <v/>
      </c>
      <c r="AO71" s="35" t="str">
        <f t="shared" si="118"/>
        <v/>
      </c>
      <c r="AP71" s="36" t="str">
        <f t="shared" si="119"/>
        <v/>
      </c>
      <c r="AQ71" s="36" t="str">
        <f t="shared" si="80"/>
        <v/>
      </c>
      <c r="AR71" s="40" t="str">
        <f t="shared" si="81"/>
        <v/>
      </c>
      <c r="AS71" s="37" t="str">
        <f t="shared" si="82"/>
        <v/>
      </c>
      <c r="AT71" s="37" t="str">
        <f t="shared" si="105"/>
        <v/>
      </c>
      <c r="AU71" s="38" t="str">
        <f t="shared" si="83"/>
        <v/>
      </c>
      <c r="AV71" s="38" t="str">
        <f t="shared" si="84"/>
        <v/>
      </c>
      <c r="AW71" s="30" t="str">
        <f t="shared" si="85"/>
        <v/>
      </c>
      <c r="AX71" s="21" t="str">
        <f t="shared" si="86"/>
        <v/>
      </c>
      <c r="AY71" s="21" t="str">
        <f t="shared" si="106"/>
        <v/>
      </c>
      <c r="AZ71" s="31" t="str">
        <f t="shared" si="87"/>
        <v/>
      </c>
      <c r="BA71" s="31" t="str">
        <f t="shared" si="88"/>
        <v/>
      </c>
      <c r="BB71" s="33" t="str">
        <f t="shared" si="89"/>
        <v/>
      </c>
      <c r="BC71" s="32" t="str">
        <f t="shared" si="90"/>
        <v/>
      </c>
      <c r="BD71" s="32" t="str">
        <f t="shared" si="107"/>
        <v/>
      </c>
      <c r="BE71" s="34" t="str">
        <f t="shared" si="108"/>
        <v/>
      </c>
      <c r="BF71" s="34" t="str">
        <f t="shared" si="91"/>
        <v/>
      </c>
      <c r="BG71" s="40" t="str">
        <f t="shared" si="92"/>
        <v/>
      </c>
      <c r="BH71" s="37" t="str">
        <f t="shared" si="93"/>
        <v/>
      </c>
      <c r="BI71" s="37" t="str">
        <f t="shared" si="109"/>
        <v/>
      </c>
      <c r="BJ71" s="38" t="str">
        <f t="shared" si="110"/>
        <v/>
      </c>
      <c r="BK71" s="38" t="str">
        <f t="shared" si="94"/>
        <v/>
      </c>
      <c r="BL71" s="41" t="str">
        <f t="shared" si="95"/>
        <v>------</v>
      </c>
      <c r="BM71" s="41" t="str">
        <f t="shared" si="96"/>
        <v>------</v>
      </c>
      <c r="BN71" s="41" t="str">
        <f t="shared" si="72"/>
        <v>-----</v>
      </c>
      <c r="BO71" s="41" t="str" cm="1">
        <f t="array" aca="1" ref="BO71" ca="1">_xlfn.LET(_xlpm.lookback,MIN(ROW()-ROW(BN$50),11),_xlpm.found,IFERROR(MATCH("Equal High",OFFSET(BN71,-_xlpm.lookback,0,_xlpm.lookback+1,1),0),-1),_xlpm.offset_rows,_xlpm.lookback-_xlpm.found+1,IF(_xlpm.found&gt;0,INDEX(E:E,ROW()-_xlpm.offset_rows),"-----"))</f>
        <v>-----</v>
      </c>
      <c r="BP71" s="41" t="str">
        <f t="shared" ca="1" si="65"/>
        <v>-----</v>
      </c>
      <c r="BQ71" s="41" t="str">
        <f t="shared" ca="1" si="66"/>
        <v>-----</v>
      </c>
      <c r="BR71" s="52" t="str">
        <f t="shared" ca="1" si="67"/>
        <v>-----</v>
      </c>
      <c r="BS71" s="41" t="str">
        <f t="shared" si="73"/>
        <v>-----</v>
      </c>
      <c r="BT71" s="41" t="str" cm="1">
        <f t="array" aca="1" ref="BT71" ca="1">_xlfn.LET(_xlpm.lookback,MIN(ROW()-ROW(BS$50),11),_xlpm.found,IFERROR(MATCH("Equal Low",OFFSET(BS71,-_xlpm.lookback,0,_xlpm.lookback+1,1),0),-1),_xlpm.offset_rows,_xlpm.lookback-_xlpm.found+1,IF(_xlpm.found&gt;0,INDEX(F:F,ROW()-_xlpm.offset_rows),"-----"))</f>
        <v>-----</v>
      </c>
      <c r="BU71" s="41" t="str">
        <f t="shared" ca="1" si="68"/>
        <v>-----</v>
      </c>
      <c r="BV71" s="41" t="str">
        <f t="shared" ca="1" si="69"/>
        <v>-----</v>
      </c>
      <c r="BW71" s="52" t="str">
        <f t="shared" ca="1" si="70"/>
        <v>-----</v>
      </c>
      <c r="BX71" s="50">
        <f t="shared" si="97"/>
        <v>-1.1121199999997771</v>
      </c>
      <c r="BY71" s="50">
        <f t="shared" si="111"/>
        <v>-1</v>
      </c>
      <c r="BZ71" s="50">
        <f t="shared" si="112"/>
        <v>-7</v>
      </c>
      <c r="CA71" s="50" t="str">
        <f t="shared" si="113"/>
        <v>-----</v>
      </c>
      <c r="CB71" s="50" t="str">
        <f t="shared" si="114"/>
        <v>-----</v>
      </c>
      <c r="CC71" s="52" t="str">
        <f t="shared" si="98"/>
        <v/>
      </c>
      <c r="CD71" s="41">
        <f t="shared" si="99"/>
        <v>0</v>
      </c>
      <c r="CE71" s="52" t="str" cm="1">
        <f t="array" ref="CE71">IF(CD71&lt;&gt;1,"-----",_xlfn.IFS(OR(AL71="Above",AL71="Below"),AL71,OR(AQ71="Above",AQ71="Below"),AQ71,OR(AV71="Above",AV71="Below"),AV71,OR(BA71="Above",BA71="Below"),BA71,OR(BF71="Above",BF71="Below"),BF71,OR(BK71="Above",BK71="Below"),BK71,TRUE,"-----"))</f>
        <v>-----</v>
      </c>
      <c r="CF71" s="52" t="str">
        <f t="shared" ca="1" si="71"/>
        <v>-----</v>
      </c>
      <c r="CG71" s="52" t="str">
        <f t="shared" si="100"/>
        <v>DOWN</v>
      </c>
      <c r="CH71" s="42" t="str">
        <f t="shared" si="54"/>
        <v/>
      </c>
      <c r="CI71" s="43" t="str">
        <f t="shared" si="115"/>
        <v/>
      </c>
      <c r="CJ71" s="42" t="str">
        <f t="shared" si="116"/>
        <v/>
      </c>
      <c r="CK71" s="42" t="str">
        <f t="shared" si="55"/>
        <v/>
      </c>
      <c r="CL71" s="42" t="str">
        <f t="shared" si="101"/>
        <v/>
      </c>
      <c r="CM71" s="16">
        <f t="shared" si="56"/>
        <v>0</v>
      </c>
      <c r="CN71" s="53">
        <f t="shared" si="58"/>
        <v>0</v>
      </c>
      <c r="CO71" s="14" t="str">
        <f t="shared" si="59"/>
        <v/>
      </c>
    </row>
    <row r="72" spans="1:93" x14ac:dyDescent="0.55000000000000004">
      <c r="A72">
        <f>IF('Data Validation'!$K$2&lt;&gt;TRUE,"",'Data Validation'!A72)</f>
        <v>1772046000</v>
      </c>
      <c r="B72" s="4" t="str">
        <f>IF('Data Validation'!$K$2&lt;&gt;TRUE,"",'Data Validation'!C72)</f>
        <v>XAUUSD</v>
      </c>
      <c r="C72" s="4" t="str">
        <f>IF('Data Validation'!$K$2&lt;&gt;TRUE,"",'Data Validation'!E72)</f>
        <v>M5</v>
      </c>
      <c r="D72" s="4">
        <f>IF('Data Validation'!$K$2&lt;&gt;TRUE,"",'Data Validation'!G72)</f>
        <v>5200.91</v>
      </c>
      <c r="E72" s="4">
        <f>IF($C72&lt;&gt;"M5","",Price!F72)</f>
        <v>5202.74</v>
      </c>
      <c r="F72" s="4">
        <f>IF($C72&lt;&gt;"M5","",Price!G72)</f>
        <v>5200.91</v>
      </c>
      <c r="G72" s="4">
        <f>IF($C72&lt;&gt;"M5","",Price!H72)</f>
        <v>305</v>
      </c>
      <c r="H72" s="4">
        <f>IF($C72&lt;&gt;"M5","",SSA!E72)</f>
        <v>5200.2024099999999</v>
      </c>
      <c r="I72" s="6">
        <f>IF($C72&lt;&gt;"M5","",SSA!F72)</f>
        <v>5201.21378</v>
      </c>
      <c r="J72" s="5">
        <f>IF($C72&lt;&gt;"M5","",Dual_Tema!E72)</f>
        <v>5202.8599999999997</v>
      </c>
      <c r="K72" s="5">
        <f>IF($C72&lt;&gt;"M5","",Dual_Tema!F72)</f>
        <v>5200.28</v>
      </c>
      <c r="L72" s="6">
        <f>IF($C72&lt;&gt;"M5","",Trendlines!K72)</f>
        <v>0</v>
      </c>
      <c r="M72" s="6">
        <f>IF($C72&lt;&gt;"M5","",Trendlines!L72)</f>
        <v>0</v>
      </c>
      <c r="N72" s="6">
        <f>IF($C72&lt;&gt;"M5","",ZigZag!E72)</f>
        <v>0</v>
      </c>
      <c r="O72" s="6">
        <f>IF($C72&lt;&gt;"M5","",ZigZag!F72)</f>
        <v>0</v>
      </c>
      <c r="P72" s="6">
        <f>IF($C72&lt;&gt;"M5","",Pinbar!E72)</f>
        <v>0</v>
      </c>
      <c r="Q72">
        <f>IF(Q$1='Trendline Selection'!$ED$198,Trendlines!E72,IF(Q$1='Trendline Selection'!$EE$198,Trendlines!E72,""))</f>
        <v>0</v>
      </c>
      <c r="R72" t="str">
        <f>IF(R$1='Trendline Selection'!$ED$198,Trendlines!F72,IF(R$1='Trendline Selection'!$EE$198,Trendlines!F72,""))</f>
        <v/>
      </c>
      <c r="S72" t="str">
        <f>IF(S$1='Trendline Selection'!$ED$198,Trendlines!G72,IF(S$1='Trendline Selection'!$EE$198,Trendlines!G72,""))</f>
        <v/>
      </c>
      <c r="T72" t="str">
        <f>IF(T$1='Trendline Selection'!$ED$198,Trendlines!H72,IF(T$1='Trendline Selection'!$EE$198,Trendlines!H72,""))</f>
        <v/>
      </c>
      <c r="U72">
        <f>IF(U$1='Trendline Selection'!$ED$198,Trendlines!I72,IF(U$1='Trendline Selection'!$EE$198,Trendlines!I72,""))</f>
        <v>0</v>
      </c>
      <c r="V72" t="str">
        <f>IF(V$1='Trendline Selection'!$ED$198,Trendlines!J72,IF(V$1='Trendline Selection'!$EE$198,Trendlines!J72,""))</f>
        <v/>
      </c>
      <c r="W72" s="6" t="str">
        <f t="shared" si="61"/>
        <v/>
      </c>
      <c r="X72" s="6" t="str">
        <f t="shared" si="62"/>
        <v/>
      </c>
      <c r="Y72" s="6" t="str">
        <f t="shared" si="63"/>
        <v/>
      </c>
      <c r="Z72" s="6" t="str">
        <f t="shared" si="64"/>
        <v/>
      </c>
      <c r="AA72">
        <f t="shared" si="74"/>
        <v>1.8299999999999272</v>
      </c>
      <c r="AB72">
        <f t="shared" si="102"/>
        <v>0.61999999999989086</v>
      </c>
      <c r="AC72">
        <f t="shared" si="103"/>
        <v>1.2100000000000364</v>
      </c>
      <c r="AD72">
        <f t="shared" si="60"/>
        <v>1.8299999999999272</v>
      </c>
      <c r="AE72" s="26">
        <f t="shared" si="117"/>
        <v>-2.3064237746141711E-5</v>
      </c>
      <c r="AF72" s="26">
        <f t="shared" si="75"/>
        <v>1.2114732283648364E-4</v>
      </c>
      <c r="AH72" s="30" t="str">
        <f t="shared" si="76"/>
        <v/>
      </c>
      <c r="AI72" s="21" t="str">
        <f t="shared" si="104"/>
        <v/>
      </c>
      <c r="AJ72" s="21" t="str">
        <f t="shared" si="52"/>
        <v/>
      </c>
      <c r="AK72" s="31" t="str">
        <f t="shared" si="120"/>
        <v/>
      </c>
      <c r="AL72" s="31" t="str">
        <f t="shared" si="77"/>
        <v/>
      </c>
      <c r="AM72" s="39" t="str">
        <f t="shared" si="78"/>
        <v/>
      </c>
      <c r="AN72" s="35" t="str">
        <f t="shared" si="79"/>
        <v/>
      </c>
      <c r="AO72" s="35" t="str">
        <f t="shared" si="118"/>
        <v/>
      </c>
      <c r="AP72" s="36" t="str">
        <f t="shared" si="119"/>
        <v/>
      </c>
      <c r="AQ72" s="36" t="str">
        <f t="shared" si="80"/>
        <v/>
      </c>
      <c r="AR72" s="40" t="str">
        <f t="shared" si="81"/>
        <v/>
      </c>
      <c r="AS72" s="37" t="str">
        <f t="shared" si="82"/>
        <v/>
      </c>
      <c r="AT72" s="37" t="str">
        <f t="shared" si="105"/>
        <v/>
      </c>
      <c r="AU72" s="38" t="str">
        <f t="shared" si="83"/>
        <v/>
      </c>
      <c r="AV72" s="38" t="str">
        <f t="shared" si="84"/>
        <v/>
      </c>
      <c r="AW72" s="30" t="str">
        <f t="shared" si="85"/>
        <v/>
      </c>
      <c r="AX72" s="21" t="str">
        <f t="shared" si="86"/>
        <v/>
      </c>
      <c r="AY72" s="21" t="str">
        <f t="shared" si="106"/>
        <v/>
      </c>
      <c r="AZ72" s="31" t="str">
        <f t="shared" si="87"/>
        <v/>
      </c>
      <c r="BA72" s="31" t="str">
        <f t="shared" si="88"/>
        <v/>
      </c>
      <c r="BB72" s="33" t="str">
        <f t="shared" si="89"/>
        <v/>
      </c>
      <c r="BC72" s="32" t="str">
        <f t="shared" si="90"/>
        <v/>
      </c>
      <c r="BD72" s="32" t="str">
        <f t="shared" si="107"/>
        <v/>
      </c>
      <c r="BE72" s="34" t="str">
        <f t="shared" si="108"/>
        <v/>
      </c>
      <c r="BF72" s="34" t="str">
        <f t="shared" si="91"/>
        <v/>
      </c>
      <c r="BG72" s="40" t="str">
        <f t="shared" si="92"/>
        <v/>
      </c>
      <c r="BH72" s="37" t="str">
        <f t="shared" si="93"/>
        <v/>
      </c>
      <c r="BI72" s="37" t="str">
        <f t="shared" si="109"/>
        <v/>
      </c>
      <c r="BJ72" s="38" t="str">
        <f t="shared" si="110"/>
        <v/>
      </c>
      <c r="BK72" s="38" t="str">
        <f t="shared" si="94"/>
        <v/>
      </c>
      <c r="BL72" s="41" t="str">
        <f t="shared" si="95"/>
        <v>------</v>
      </c>
      <c r="BM72" s="41" t="str">
        <f t="shared" si="96"/>
        <v>------</v>
      </c>
      <c r="BN72" s="41" t="str">
        <f t="shared" si="72"/>
        <v>-----</v>
      </c>
      <c r="BO72" s="41" t="str" cm="1">
        <f t="array" aca="1" ref="BO72" ca="1">_xlfn.LET(_xlpm.lookback,MIN(ROW()-ROW(BN$50),11),_xlpm.found,IFERROR(MATCH("Equal High",OFFSET(BN72,-_xlpm.lookback,0,_xlpm.lookback+1,1),0),-1),_xlpm.offset_rows,_xlpm.lookback-_xlpm.found+1,IF(_xlpm.found&gt;0,INDEX(E:E,ROW()-_xlpm.offset_rows),"-----"))</f>
        <v>-----</v>
      </c>
      <c r="BP72" s="41" t="str">
        <f t="shared" ca="1" si="65"/>
        <v>-----</v>
      </c>
      <c r="BQ72" s="41" t="str">
        <f t="shared" ca="1" si="66"/>
        <v>-----</v>
      </c>
      <c r="BR72" s="52" t="str">
        <f t="shared" ca="1" si="67"/>
        <v>-----</v>
      </c>
      <c r="BS72" s="41" t="str">
        <f t="shared" si="73"/>
        <v>-----</v>
      </c>
      <c r="BT72" s="41" t="str" cm="1">
        <f t="array" aca="1" ref="BT72" ca="1">_xlfn.LET(_xlpm.lookback,MIN(ROW()-ROW(BS$50),11),_xlpm.found,IFERROR(MATCH("Equal Low",OFFSET(BS72,-_xlpm.lookback,0,_xlpm.lookback+1,1),0),-1),_xlpm.offset_rows,_xlpm.lookback-_xlpm.found+1,IF(_xlpm.found&gt;0,INDEX(F:F,ROW()-_xlpm.offset_rows),"-----"))</f>
        <v>-----</v>
      </c>
      <c r="BU72" s="41" t="str">
        <f t="shared" ca="1" si="68"/>
        <v>-----</v>
      </c>
      <c r="BV72" s="41" t="str">
        <f t="shared" ca="1" si="69"/>
        <v>-----</v>
      </c>
      <c r="BW72" s="52" t="str">
        <f t="shared" ca="1" si="70"/>
        <v>-----</v>
      </c>
      <c r="BX72" s="50">
        <f t="shared" si="97"/>
        <v>-1.01137000000017</v>
      </c>
      <c r="BY72" s="50">
        <f t="shared" si="111"/>
        <v>-1</v>
      </c>
      <c r="BZ72" s="50">
        <f t="shared" si="112"/>
        <v>-8</v>
      </c>
      <c r="CA72" s="50" t="str">
        <f t="shared" si="113"/>
        <v>-----</v>
      </c>
      <c r="CB72" s="50" t="str">
        <f t="shared" si="114"/>
        <v>-----</v>
      </c>
      <c r="CC72" s="52" t="str">
        <f t="shared" si="98"/>
        <v/>
      </c>
      <c r="CD72" s="41">
        <f t="shared" si="99"/>
        <v>0</v>
      </c>
      <c r="CE72" s="52" t="str" cm="1">
        <f t="array" ref="CE72">IF(CD72&lt;&gt;1,"-----",_xlfn.IFS(OR(AL72="Above",AL72="Below"),AL72,OR(AQ72="Above",AQ72="Below"),AQ72,OR(AV72="Above",AV72="Below"),AV72,OR(BA72="Above",BA72="Below"),BA72,OR(BF72="Above",BF72="Below"),BF72,OR(BK72="Above",BK72="Below"),BK72,TRUE,"-----"))</f>
        <v>-----</v>
      </c>
      <c r="CF72" s="52" t="str">
        <f t="shared" ca="1" si="71"/>
        <v>-----</v>
      </c>
      <c r="CG72" s="52" t="str">
        <f t="shared" si="100"/>
        <v>DOWN</v>
      </c>
      <c r="CH72" s="42" t="str">
        <f t="shared" si="54"/>
        <v/>
      </c>
      <c r="CI72" s="43" t="str">
        <f t="shared" si="115"/>
        <v/>
      </c>
      <c r="CJ72" s="42" t="str">
        <f t="shared" si="116"/>
        <v/>
      </c>
      <c r="CK72" s="42" t="str">
        <f t="shared" si="55"/>
        <v/>
      </c>
      <c r="CL72" s="42" t="str">
        <f t="shared" si="101"/>
        <v/>
      </c>
      <c r="CM72" s="16">
        <f t="shared" si="56"/>
        <v>0</v>
      </c>
      <c r="CN72" s="53">
        <f t="shared" si="58"/>
        <v>0</v>
      </c>
      <c r="CO72" s="14" t="str">
        <f t="shared" si="59"/>
        <v/>
      </c>
    </row>
    <row r="73" spans="1:93" x14ac:dyDescent="0.55000000000000004">
      <c r="A73">
        <f>IF('Data Validation'!$K$2&lt;&gt;TRUE,"",'Data Validation'!A73)</f>
        <v>1772046300</v>
      </c>
      <c r="B73" s="4" t="str">
        <f>IF('Data Validation'!$K$2&lt;&gt;TRUE,"",'Data Validation'!C73)</f>
        <v>XAUUSD</v>
      </c>
      <c r="C73" s="4" t="str">
        <f>IF('Data Validation'!$K$2&lt;&gt;TRUE,"",'Data Validation'!E73)</f>
        <v>M5</v>
      </c>
      <c r="D73" s="4">
        <f>IF('Data Validation'!$K$2&lt;&gt;TRUE,"",'Data Validation'!G73)</f>
        <v>5194.29</v>
      </c>
      <c r="E73" s="4">
        <f>IF($C73&lt;&gt;"M5","",Price!F73)</f>
        <v>5201.18</v>
      </c>
      <c r="F73" s="4">
        <f>IF($C73&lt;&gt;"M5","",Price!G73)</f>
        <v>5194.07</v>
      </c>
      <c r="G73" s="4">
        <f>IF($C73&lt;&gt;"M5","",Price!H73)</f>
        <v>448</v>
      </c>
      <c r="H73" s="4">
        <f>IF($C73&lt;&gt;"M5","",SSA!E73)</f>
        <v>5199.6579199999996</v>
      </c>
      <c r="I73" s="6">
        <f>IF($C73&lt;&gt;"M5","",SSA!F73)</f>
        <v>5200.4358499999998</v>
      </c>
      <c r="J73" s="5">
        <f>IF($C73&lt;&gt;"M5","",Dual_Tema!E73)</f>
        <v>5201.6400000000003</v>
      </c>
      <c r="K73" s="5">
        <f>IF($C73&lt;&gt;"M5","",Dual_Tema!F73)</f>
        <v>5196.74</v>
      </c>
      <c r="L73" s="6">
        <f>IF($C73&lt;&gt;"M5","",Trendlines!K73)</f>
        <v>0</v>
      </c>
      <c r="M73" s="6">
        <f>IF($C73&lt;&gt;"M5","",Trendlines!L73)</f>
        <v>0</v>
      </c>
      <c r="N73" s="6">
        <f>IF($C73&lt;&gt;"M5","",ZigZag!E73)</f>
        <v>0</v>
      </c>
      <c r="O73" s="6">
        <f>IF($C73&lt;&gt;"M5","",ZigZag!F73)</f>
        <v>5194.07</v>
      </c>
      <c r="P73" s="6">
        <f>IF($C73&lt;&gt;"M5","",Pinbar!E73)</f>
        <v>0</v>
      </c>
      <c r="Q73">
        <f>IF(Q$1='Trendline Selection'!$ED$198,Trendlines!E73,IF(Q$1='Trendline Selection'!$EE$198,Trendlines!E73,""))</f>
        <v>0</v>
      </c>
      <c r="R73" t="str">
        <f>IF(R$1='Trendline Selection'!$ED$198,Trendlines!F73,IF(R$1='Trendline Selection'!$EE$198,Trendlines!F73,""))</f>
        <v/>
      </c>
      <c r="S73" t="str">
        <f>IF(S$1='Trendline Selection'!$ED$198,Trendlines!G73,IF(S$1='Trendline Selection'!$EE$198,Trendlines!G73,""))</f>
        <v/>
      </c>
      <c r="T73" t="str">
        <f>IF(T$1='Trendline Selection'!$ED$198,Trendlines!H73,IF(T$1='Trendline Selection'!$EE$198,Trendlines!H73,""))</f>
        <v/>
      </c>
      <c r="U73">
        <f>IF(U$1='Trendline Selection'!$ED$198,Trendlines!I73,IF(U$1='Trendline Selection'!$EE$198,Trendlines!I73,""))</f>
        <v>0</v>
      </c>
      <c r="V73" t="str">
        <f>IF(V$1='Trendline Selection'!$ED$198,Trendlines!J73,IF(V$1='Trendline Selection'!$EE$198,Trendlines!J73,""))</f>
        <v/>
      </c>
      <c r="W73" s="6" t="str">
        <f t="shared" si="61"/>
        <v/>
      </c>
      <c r="X73" s="6" t="str">
        <f t="shared" si="62"/>
        <v>N/A</v>
      </c>
      <c r="Y73" s="6" t="str">
        <f t="shared" si="63"/>
        <v/>
      </c>
      <c r="Z73" s="6" t="str">
        <f t="shared" si="64"/>
        <v>N/A</v>
      </c>
      <c r="AA73">
        <f t="shared" si="74"/>
        <v>7.1100000000005821</v>
      </c>
      <c r="AB73">
        <f t="shared" si="102"/>
        <v>0.27000000000043656</v>
      </c>
      <c r="AC73">
        <f t="shared" si="103"/>
        <v>6.8400000000001455</v>
      </c>
      <c r="AD73">
        <f t="shared" si="60"/>
        <v>7.1100000000005821</v>
      </c>
      <c r="AE73" s="26">
        <f t="shared" si="117"/>
        <v>-8.8433647849531371E-5</v>
      </c>
      <c r="AF73" s="26">
        <f t="shared" si="75"/>
        <v>-5.1378364128281827E-4</v>
      </c>
      <c r="AH73" s="30" t="str">
        <f t="shared" si="76"/>
        <v/>
      </c>
      <c r="AI73" s="21" t="str">
        <f t="shared" si="104"/>
        <v/>
      </c>
      <c r="AJ73" s="21" t="str">
        <f t="shared" si="52"/>
        <v/>
      </c>
      <c r="AK73" s="31" t="str">
        <f t="shared" si="120"/>
        <v/>
      </c>
      <c r="AL73" s="31" t="str">
        <f t="shared" si="77"/>
        <v/>
      </c>
      <c r="AM73" s="39" t="str">
        <f t="shared" si="78"/>
        <v/>
      </c>
      <c r="AN73" s="35" t="str">
        <f t="shared" si="79"/>
        <v/>
      </c>
      <c r="AO73" s="35" t="str">
        <f t="shared" si="118"/>
        <v/>
      </c>
      <c r="AP73" s="36" t="str">
        <f t="shared" si="119"/>
        <v/>
      </c>
      <c r="AQ73" s="36" t="str">
        <f t="shared" si="80"/>
        <v/>
      </c>
      <c r="AR73" s="40" t="str">
        <f t="shared" si="81"/>
        <v/>
      </c>
      <c r="AS73" s="37" t="str">
        <f t="shared" si="82"/>
        <v/>
      </c>
      <c r="AT73" s="37" t="str">
        <f t="shared" si="105"/>
        <v/>
      </c>
      <c r="AU73" s="38" t="str">
        <f t="shared" si="83"/>
        <v/>
      </c>
      <c r="AV73" s="38" t="str">
        <f t="shared" si="84"/>
        <v/>
      </c>
      <c r="AW73" s="30" t="str">
        <f t="shared" si="85"/>
        <v/>
      </c>
      <c r="AX73" s="21" t="str">
        <f t="shared" si="86"/>
        <v/>
      </c>
      <c r="AY73" s="21" t="str">
        <f t="shared" si="106"/>
        <v/>
      </c>
      <c r="AZ73" s="31" t="str">
        <f t="shared" si="87"/>
        <v/>
      </c>
      <c r="BA73" s="31" t="str">
        <f t="shared" si="88"/>
        <v/>
      </c>
      <c r="BB73" s="33" t="str">
        <f t="shared" si="89"/>
        <v/>
      </c>
      <c r="BC73" s="32" t="str">
        <f t="shared" si="90"/>
        <v/>
      </c>
      <c r="BD73" s="32" t="str">
        <f t="shared" si="107"/>
        <v/>
      </c>
      <c r="BE73" s="34" t="str">
        <f t="shared" si="108"/>
        <v/>
      </c>
      <c r="BF73" s="34" t="str">
        <f t="shared" si="91"/>
        <v/>
      </c>
      <c r="BG73" s="40" t="str">
        <f t="shared" si="92"/>
        <v/>
      </c>
      <c r="BH73" s="37" t="str">
        <f t="shared" si="93"/>
        <v/>
      </c>
      <c r="BI73" s="37" t="str">
        <f t="shared" si="109"/>
        <v/>
      </c>
      <c r="BJ73" s="38" t="str">
        <f t="shared" si="110"/>
        <v/>
      </c>
      <c r="BK73" s="38" t="str">
        <f t="shared" si="94"/>
        <v/>
      </c>
      <c r="BL73" s="41" t="str">
        <f t="shared" si="95"/>
        <v>------</v>
      </c>
      <c r="BM73" s="41" t="str">
        <f t="shared" si="96"/>
        <v>------</v>
      </c>
      <c r="BN73" s="41" t="str">
        <f t="shared" si="72"/>
        <v>-----</v>
      </c>
      <c r="BO73" s="41" t="str" cm="1">
        <f t="array" aca="1" ref="BO73" ca="1">_xlfn.LET(_xlpm.lookback,MIN(ROW()-ROW(BN$50),11),_xlpm.found,IFERROR(MATCH("Equal High",OFFSET(BN73,-_xlpm.lookback,0,_xlpm.lookback+1,1),0),-1),_xlpm.offset_rows,_xlpm.lookback-_xlpm.found+1,IF(_xlpm.found&gt;0,INDEX(E:E,ROW()-_xlpm.offset_rows),"-----"))</f>
        <v>-----</v>
      </c>
      <c r="BP73" s="41" t="str">
        <f t="shared" ca="1" si="65"/>
        <v>-----</v>
      </c>
      <c r="BQ73" s="41" t="str">
        <f t="shared" ca="1" si="66"/>
        <v>-----</v>
      </c>
      <c r="BR73" s="52" t="str">
        <f t="shared" ca="1" si="67"/>
        <v>-----</v>
      </c>
      <c r="BS73" s="41" t="str">
        <f t="shared" si="73"/>
        <v>-----</v>
      </c>
      <c r="BT73" s="41" t="str" cm="1">
        <f t="array" aca="1" ref="BT73" ca="1">_xlfn.LET(_xlpm.lookback,MIN(ROW()-ROW(BS$50),11),_xlpm.found,IFERROR(MATCH("Equal Low",OFFSET(BS73,-_xlpm.lookback,0,_xlpm.lookback+1,1),0),-1),_xlpm.offset_rows,_xlpm.lookback-_xlpm.found+1,IF(_xlpm.found&gt;0,INDEX(F:F,ROW()-_xlpm.offset_rows),"-----"))</f>
        <v>-----</v>
      </c>
      <c r="BU73" s="41" t="str">
        <f t="shared" ca="1" si="68"/>
        <v>-----</v>
      </c>
      <c r="BV73" s="41" t="str">
        <f t="shared" ca="1" si="69"/>
        <v>-----</v>
      </c>
      <c r="BW73" s="52" t="str">
        <f t="shared" ca="1" si="70"/>
        <v>-----</v>
      </c>
      <c r="BX73" s="50">
        <f t="shared" si="97"/>
        <v>-0.77793000000019674</v>
      </c>
      <c r="BY73" s="50">
        <f t="shared" si="111"/>
        <v>-1</v>
      </c>
      <c r="BZ73" s="50">
        <f t="shared" si="112"/>
        <v>-9</v>
      </c>
      <c r="CA73" s="50" t="str">
        <f t="shared" si="113"/>
        <v>-----</v>
      </c>
      <c r="CB73" s="50" t="str">
        <f t="shared" si="114"/>
        <v>-----</v>
      </c>
      <c r="CC73" s="52" t="str">
        <f t="shared" si="98"/>
        <v/>
      </c>
      <c r="CD73" s="41">
        <f t="shared" si="99"/>
        <v>0</v>
      </c>
      <c r="CE73" s="52" t="str" cm="1">
        <f t="array" ref="CE73">IF(CD73&lt;&gt;1,"-----",_xlfn.IFS(OR(AL73="Above",AL73="Below"),AL73,OR(AQ73="Above",AQ73="Below"),AQ73,OR(AV73="Above",AV73="Below"),AV73,OR(BA73="Above",BA73="Below"),BA73,OR(BF73="Above",BF73="Below"),BF73,OR(BK73="Above",BK73="Below"),BK73,TRUE,"-----"))</f>
        <v>-----</v>
      </c>
      <c r="CF73" s="52" t="str">
        <f t="shared" ca="1" si="71"/>
        <v>-----</v>
      </c>
      <c r="CG73" s="52" t="str">
        <f t="shared" si="100"/>
        <v>DOWN</v>
      </c>
      <c r="CH73" s="42">
        <f t="shared" si="54"/>
        <v>1</v>
      </c>
      <c r="CI73" s="43" t="str">
        <f t="shared" si="115"/>
        <v/>
      </c>
      <c r="CJ73" s="42">
        <f t="shared" si="116"/>
        <v>1</v>
      </c>
      <c r="CK73" s="42" t="str">
        <f t="shared" si="55"/>
        <v/>
      </c>
      <c r="CL73" s="42" t="str">
        <f t="shared" si="101"/>
        <v/>
      </c>
      <c r="CM73" s="16">
        <f t="shared" si="56"/>
        <v>0.4</v>
      </c>
      <c r="CN73" s="53">
        <f t="shared" si="58"/>
        <v>0.13333333333333333</v>
      </c>
      <c r="CO73" s="14" t="str">
        <f t="shared" si="59"/>
        <v/>
      </c>
    </row>
    <row r="74" spans="1:93" x14ac:dyDescent="0.55000000000000004">
      <c r="A74">
        <f>IF('Data Validation'!$K$2&lt;&gt;TRUE,"",'Data Validation'!A74)</f>
        <v>1772046600</v>
      </c>
      <c r="B74" s="4" t="str">
        <f>IF('Data Validation'!$K$2&lt;&gt;TRUE,"",'Data Validation'!C74)</f>
        <v>XAUUSD</v>
      </c>
      <c r="C74" s="4" t="str">
        <f>IF('Data Validation'!$K$2&lt;&gt;TRUE,"",'Data Validation'!E74)</f>
        <v>M5</v>
      </c>
      <c r="D74" s="4">
        <f>IF('Data Validation'!$K$2&lt;&gt;TRUE,"",'Data Validation'!G74)</f>
        <v>5207.04</v>
      </c>
      <c r="E74" s="4">
        <f>IF($C74&lt;&gt;"M5","",Price!F74)</f>
        <v>5207.87</v>
      </c>
      <c r="F74" s="4">
        <f>IF($C74&lt;&gt;"M5","",Price!G74)</f>
        <v>5191.67</v>
      </c>
      <c r="G74" s="4">
        <f>IF($C74&lt;&gt;"M5","",Price!H74)</f>
        <v>570</v>
      </c>
      <c r="H74" s="4">
        <f>IF($C74&lt;&gt;"M5","",SSA!E74)</f>
        <v>5199.7269999999999</v>
      </c>
      <c r="I74" s="6">
        <f>IF($C74&lt;&gt;"M5","",SSA!F74)</f>
        <v>5200.0814200000004</v>
      </c>
      <c r="J74" s="5">
        <f>IF($C74&lt;&gt;"M5","",Dual_Tema!E74)</f>
        <v>5204.21</v>
      </c>
      <c r="K74" s="5">
        <f>IF($C74&lt;&gt;"M5","",Dual_Tema!F74)</f>
        <v>5193.42</v>
      </c>
      <c r="L74" s="6">
        <f>IF($C74&lt;&gt;"M5","",Trendlines!K74)</f>
        <v>0</v>
      </c>
      <c r="M74" s="6">
        <f>IF($C74&lt;&gt;"M5","",Trendlines!L74)</f>
        <v>0</v>
      </c>
      <c r="N74" s="6">
        <f>IF($C74&lt;&gt;"M5","",ZigZag!E74)</f>
        <v>0</v>
      </c>
      <c r="O74" s="6">
        <f>IF($C74&lt;&gt;"M5","",ZigZag!F74)</f>
        <v>0</v>
      </c>
      <c r="P74" s="6">
        <f>IF($C74&lt;&gt;"M5","",Pinbar!E74)</f>
        <v>0</v>
      </c>
      <c r="Q74">
        <f>IF(Q$1='Trendline Selection'!$ED$198,Trendlines!E74,IF(Q$1='Trendline Selection'!$EE$198,Trendlines!E74,""))</f>
        <v>0</v>
      </c>
      <c r="R74" t="str">
        <f>IF(R$1='Trendline Selection'!$ED$198,Trendlines!F74,IF(R$1='Trendline Selection'!$EE$198,Trendlines!F74,""))</f>
        <v/>
      </c>
      <c r="S74" t="str">
        <f>IF(S$1='Trendline Selection'!$ED$198,Trendlines!G74,IF(S$1='Trendline Selection'!$EE$198,Trendlines!G74,""))</f>
        <v/>
      </c>
      <c r="T74" t="str">
        <f>IF(T$1='Trendline Selection'!$ED$198,Trendlines!H74,IF(T$1='Trendline Selection'!$EE$198,Trendlines!H74,""))</f>
        <v/>
      </c>
      <c r="U74">
        <f>IF(U$1='Trendline Selection'!$ED$198,Trendlines!I74,IF(U$1='Trendline Selection'!$EE$198,Trendlines!I74,""))</f>
        <v>0</v>
      </c>
      <c r="V74" t="str">
        <f>IF(V$1='Trendline Selection'!$ED$198,Trendlines!J74,IF(V$1='Trendline Selection'!$EE$198,Trendlines!J74,""))</f>
        <v/>
      </c>
      <c r="W74" s="6" t="str">
        <f t="shared" si="61"/>
        <v/>
      </c>
      <c r="X74" s="6" t="str">
        <f t="shared" si="62"/>
        <v/>
      </c>
      <c r="Y74" s="6" t="str">
        <f t="shared" si="63"/>
        <v/>
      </c>
      <c r="Z74" s="6" t="str">
        <f t="shared" si="64"/>
        <v/>
      </c>
      <c r="AA74">
        <f t="shared" si="74"/>
        <v>16.199999999999818</v>
      </c>
      <c r="AB74">
        <f t="shared" si="102"/>
        <v>13.579999999999927</v>
      </c>
      <c r="AC74">
        <f t="shared" si="103"/>
        <v>2.6199999999998909</v>
      </c>
      <c r="AD74">
        <f t="shared" si="60"/>
        <v>16.199999999999818</v>
      </c>
      <c r="AE74" s="26">
        <f t="shared" si="117"/>
        <v>7.0327677015336704E-4</v>
      </c>
      <c r="AF74" s="26">
        <f t="shared" si="75"/>
        <v>-3.3696485167769986E-4</v>
      </c>
      <c r="AH74" s="30" t="str">
        <f t="shared" si="76"/>
        <v/>
      </c>
      <c r="AI74" s="21" t="str">
        <f t="shared" si="104"/>
        <v/>
      </c>
      <c r="AJ74" s="21" t="str">
        <f t="shared" ref="AJ74:AJ127" si="121">IF(AI74="","",IF(AI74=AI73,AJ73+AI74,AI74))</f>
        <v/>
      </c>
      <c r="AK74" s="31" t="str">
        <f t="shared" si="120"/>
        <v/>
      </c>
      <c r="AL74" s="31" t="str">
        <f t="shared" si="77"/>
        <v/>
      </c>
      <c r="AM74" s="39" t="str">
        <f t="shared" si="78"/>
        <v/>
      </c>
      <c r="AN74" s="35" t="str">
        <f t="shared" si="79"/>
        <v/>
      </c>
      <c r="AO74" s="35" t="str">
        <f t="shared" si="118"/>
        <v/>
      </c>
      <c r="AP74" s="36" t="str">
        <f t="shared" si="119"/>
        <v/>
      </c>
      <c r="AQ74" s="36" t="str">
        <f t="shared" si="80"/>
        <v/>
      </c>
      <c r="AR74" s="40" t="str">
        <f t="shared" si="81"/>
        <v/>
      </c>
      <c r="AS74" s="37" t="str">
        <f t="shared" si="82"/>
        <v/>
      </c>
      <c r="AT74" s="37" t="str">
        <f t="shared" si="105"/>
        <v/>
      </c>
      <c r="AU74" s="38" t="str">
        <f t="shared" si="83"/>
        <v/>
      </c>
      <c r="AV74" s="38" t="str">
        <f t="shared" si="84"/>
        <v/>
      </c>
      <c r="AW74" s="30" t="str">
        <f t="shared" si="85"/>
        <v/>
      </c>
      <c r="AX74" s="21" t="str">
        <f t="shared" si="86"/>
        <v/>
      </c>
      <c r="AY74" s="21" t="str">
        <f t="shared" si="106"/>
        <v/>
      </c>
      <c r="AZ74" s="31" t="str">
        <f t="shared" si="87"/>
        <v/>
      </c>
      <c r="BA74" s="31" t="str">
        <f t="shared" si="88"/>
        <v/>
      </c>
      <c r="BB74" s="33" t="str">
        <f t="shared" si="89"/>
        <v/>
      </c>
      <c r="BC74" s="32" t="str">
        <f t="shared" si="90"/>
        <v/>
      </c>
      <c r="BD74" s="32" t="str">
        <f t="shared" si="107"/>
        <v/>
      </c>
      <c r="BE74" s="34" t="str">
        <f t="shared" si="108"/>
        <v/>
      </c>
      <c r="BF74" s="34" t="str">
        <f t="shared" si="91"/>
        <v/>
      </c>
      <c r="BG74" s="40" t="str">
        <f t="shared" si="92"/>
        <v/>
      </c>
      <c r="BH74" s="37" t="str">
        <f t="shared" si="93"/>
        <v/>
      </c>
      <c r="BI74" s="37" t="str">
        <f t="shared" si="109"/>
        <v/>
      </c>
      <c r="BJ74" s="38" t="str">
        <f t="shared" si="110"/>
        <v/>
      </c>
      <c r="BK74" s="38" t="str">
        <f t="shared" si="94"/>
        <v/>
      </c>
      <c r="BL74" s="41" t="str">
        <f t="shared" si="95"/>
        <v>------</v>
      </c>
      <c r="BM74" s="41" t="str">
        <f t="shared" si="96"/>
        <v>------</v>
      </c>
      <c r="BN74" s="41" t="str">
        <f t="shared" si="72"/>
        <v>-----</v>
      </c>
      <c r="BO74" s="41" t="str" cm="1">
        <f t="array" aca="1" ref="BO74" ca="1">_xlfn.LET(_xlpm.lookback,MIN(ROW()-ROW(BN$50),11),_xlpm.found,IFERROR(MATCH("Equal High",OFFSET(BN74,-_xlpm.lookback,0,_xlpm.lookback+1,1),0),-1),_xlpm.offset_rows,_xlpm.lookback-_xlpm.found+1,IF(_xlpm.found&gt;0,INDEX(E:E,ROW()-_xlpm.offset_rows),"-----"))</f>
        <v>-----</v>
      </c>
      <c r="BP74" s="41" t="str">
        <f t="shared" ca="1" si="65"/>
        <v>-----</v>
      </c>
      <c r="BQ74" s="41" t="str">
        <f t="shared" ca="1" si="66"/>
        <v>-----</v>
      </c>
      <c r="BR74" s="52" t="str">
        <f t="shared" ca="1" si="67"/>
        <v>-----</v>
      </c>
      <c r="BS74" s="41" t="str">
        <f t="shared" si="73"/>
        <v>-----</v>
      </c>
      <c r="BT74" s="41" t="str" cm="1">
        <f t="array" aca="1" ref="BT74" ca="1">_xlfn.LET(_xlpm.lookback,MIN(ROW()-ROW(BS$50),11),_xlpm.found,IFERROR(MATCH("Equal Low",OFFSET(BS74,-_xlpm.lookback,0,_xlpm.lookback+1,1),0),-1),_xlpm.offset_rows,_xlpm.lookback-_xlpm.found+1,IF(_xlpm.found&gt;0,INDEX(F:F,ROW()-_xlpm.offset_rows),"-----"))</f>
        <v>-----</v>
      </c>
      <c r="BU74" s="41" t="str">
        <f t="shared" ca="1" si="68"/>
        <v>-----</v>
      </c>
      <c r="BV74" s="41" t="str">
        <f t="shared" ca="1" si="69"/>
        <v>-----</v>
      </c>
      <c r="BW74" s="52" t="str">
        <f t="shared" ca="1" si="70"/>
        <v>-----</v>
      </c>
      <c r="BX74" s="50">
        <f t="shared" si="97"/>
        <v>-0.35442000000057305</v>
      </c>
      <c r="BY74" s="50">
        <f t="shared" si="111"/>
        <v>-1</v>
      </c>
      <c r="BZ74" s="50">
        <f t="shared" si="112"/>
        <v>-10</v>
      </c>
      <c r="CA74" s="50" t="str">
        <f t="shared" si="113"/>
        <v>-----</v>
      </c>
      <c r="CB74" s="50" t="str">
        <f t="shared" si="114"/>
        <v>-----</v>
      </c>
      <c r="CC74" s="52" t="str">
        <f t="shared" si="98"/>
        <v/>
      </c>
      <c r="CD74" s="41">
        <f t="shared" si="99"/>
        <v>0</v>
      </c>
      <c r="CE74" s="52" t="str" cm="1">
        <f t="array" ref="CE74">IF(CD74&lt;&gt;1,"-----",_xlfn.IFS(OR(AL74="Above",AL74="Below"),AL74,OR(AQ74="Above",AQ74="Below"),AQ74,OR(AV74="Above",AV74="Below"),AV74,OR(BA74="Above",BA74="Below"),BA74,OR(BF74="Above",BF74="Below"),BF74,OR(BK74="Above",BK74="Below"),BK74,TRUE,"-----"))</f>
        <v>-----</v>
      </c>
      <c r="CF74" s="52" t="str">
        <f t="shared" ca="1" si="71"/>
        <v>-----</v>
      </c>
      <c r="CG74" s="52" t="str">
        <f t="shared" si="100"/>
        <v>DOWN</v>
      </c>
      <c r="CH74" s="42">
        <f t="shared" si="54"/>
        <v>1</v>
      </c>
      <c r="CI74" s="43">
        <f t="shared" si="115"/>
        <v>1</v>
      </c>
      <c r="CJ74" s="42" t="str">
        <f t="shared" si="116"/>
        <v/>
      </c>
      <c r="CK74" s="42" t="str">
        <f t="shared" si="55"/>
        <v/>
      </c>
      <c r="CL74" s="42" t="str">
        <f t="shared" si="101"/>
        <v/>
      </c>
      <c r="CM74" s="16">
        <f t="shared" si="56"/>
        <v>0.4</v>
      </c>
      <c r="CN74" s="53">
        <f t="shared" si="58"/>
        <v>0.26666666666666666</v>
      </c>
      <c r="CO74" s="14" t="str">
        <f t="shared" si="59"/>
        <v>Turbulance</v>
      </c>
    </row>
    <row r="75" spans="1:93" x14ac:dyDescent="0.55000000000000004">
      <c r="A75">
        <f>IF('Data Validation'!$K$2&lt;&gt;TRUE,"",'Data Validation'!A75)</f>
        <v>1772046900</v>
      </c>
      <c r="B75" s="4" t="str">
        <f>IF('Data Validation'!$K$2&lt;&gt;TRUE,"",'Data Validation'!C75)</f>
        <v>XAUUSD</v>
      </c>
      <c r="C75" s="4" t="str">
        <f>IF('Data Validation'!$K$2&lt;&gt;TRUE,"",'Data Validation'!E75)</f>
        <v>M5</v>
      </c>
      <c r="D75" s="4">
        <f>IF('Data Validation'!$K$2&lt;&gt;TRUE,"",'Data Validation'!G75)</f>
        <v>5200.55</v>
      </c>
      <c r="E75" s="4">
        <f>IF($C75&lt;&gt;"M5","",Price!F75)</f>
        <v>5207.22</v>
      </c>
      <c r="F75" s="4">
        <f>IF($C75&lt;&gt;"M5","",Price!G75)</f>
        <v>5200.4399999999996</v>
      </c>
      <c r="G75" s="4">
        <f>IF($C75&lt;&gt;"M5","",Price!H75)</f>
        <v>404</v>
      </c>
      <c r="H75" s="4">
        <f>IF($C75&lt;&gt;"M5","",SSA!E75)</f>
        <v>5200.0603799999999</v>
      </c>
      <c r="I75" s="6">
        <f>IF($C75&lt;&gt;"M5","",SSA!F75)</f>
        <v>5200.0708999999997</v>
      </c>
      <c r="J75" s="5">
        <f>IF($C75&lt;&gt;"M5","",Dual_Tema!E75)</f>
        <v>5205.6000000000004</v>
      </c>
      <c r="K75" s="5">
        <f>IF($C75&lt;&gt;"M5","",Dual_Tema!F75)</f>
        <v>5195.76</v>
      </c>
      <c r="L75" s="6">
        <f>IF($C75&lt;&gt;"M5","",Trendlines!K75)</f>
        <v>0</v>
      </c>
      <c r="M75" s="6">
        <f>IF($C75&lt;&gt;"M5","",Trendlines!L75)</f>
        <v>0</v>
      </c>
      <c r="N75" s="6">
        <f>IF($C75&lt;&gt;"M5","",ZigZag!E75)</f>
        <v>0</v>
      </c>
      <c r="O75" s="6">
        <f>IF($C75&lt;&gt;"M5","",ZigZag!F75)</f>
        <v>0</v>
      </c>
      <c r="P75" s="6">
        <f>IF($C75&lt;&gt;"M5","",Pinbar!E75)</f>
        <v>0</v>
      </c>
      <c r="Q75">
        <f>IF(Q$1='Trendline Selection'!$ED$198,Trendlines!E75,IF(Q$1='Trendline Selection'!$EE$198,Trendlines!E75,""))</f>
        <v>0</v>
      </c>
      <c r="R75" t="str">
        <f>IF(R$1='Trendline Selection'!$ED$198,Trendlines!F75,IF(R$1='Trendline Selection'!$EE$198,Trendlines!F75,""))</f>
        <v/>
      </c>
      <c r="S75" t="str">
        <f>IF(S$1='Trendline Selection'!$ED$198,Trendlines!G75,IF(S$1='Trendline Selection'!$EE$198,Trendlines!G75,""))</f>
        <v/>
      </c>
      <c r="T75" t="str">
        <f>IF(T$1='Trendline Selection'!$ED$198,Trendlines!H75,IF(T$1='Trendline Selection'!$EE$198,Trendlines!H75,""))</f>
        <v/>
      </c>
      <c r="U75">
        <f>IF(U$1='Trendline Selection'!$ED$198,Trendlines!I75,IF(U$1='Trendline Selection'!$EE$198,Trendlines!I75,""))</f>
        <v>0</v>
      </c>
      <c r="V75" t="str">
        <f>IF(V$1='Trendline Selection'!$ED$198,Trendlines!J75,IF(V$1='Trendline Selection'!$EE$198,Trendlines!J75,""))</f>
        <v/>
      </c>
      <c r="W75" s="6" t="str">
        <f t="shared" si="61"/>
        <v/>
      </c>
      <c r="X75" s="6" t="str">
        <f t="shared" si="62"/>
        <v/>
      </c>
      <c r="Y75" s="6" t="str">
        <f t="shared" si="63"/>
        <v/>
      </c>
      <c r="Z75" s="6" t="str">
        <f t="shared" si="64"/>
        <v/>
      </c>
      <c r="AA75">
        <f t="shared" si="74"/>
        <v>6.7800000000006548</v>
      </c>
      <c r="AB75">
        <f t="shared" si="102"/>
        <v>0.18000000000029104</v>
      </c>
      <c r="AC75">
        <f t="shared" si="103"/>
        <v>6.6000000000003638</v>
      </c>
      <c r="AD75">
        <f t="shared" si="60"/>
        <v>6.7800000000006548</v>
      </c>
      <c r="AE75" s="26">
        <f t="shared" si="117"/>
        <v>3.1120331950205369E-4</v>
      </c>
      <c r="AF75" s="26">
        <f t="shared" si="75"/>
        <v>9.0073444500888829E-4</v>
      </c>
      <c r="AH75" s="30" t="str">
        <f t="shared" si="76"/>
        <v/>
      </c>
      <c r="AI75" s="21" t="str">
        <f t="shared" si="104"/>
        <v/>
      </c>
      <c r="AJ75" s="21" t="str">
        <f t="shared" si="121"/>
        <v/>
      </c>
      <c r="AK75" s="31" t="str">
        <f t="shared" si="120"/>
        <v/>
      </c>
      <c r="AL75" s="31" t="str">
        <f t="shared" si="77"/>
        <v/>
      </c>
      <c r="AM75" s="39" t="str">
        <f t="shared" si="78"/>
        <v/>
      </c>
      <c r="AN75" s="35" t="str">
        <f t="shared" si="79"/>
        <v/>
      </c>
      <c r="AO75" s="35" t="str">
        <f t="shared" si="118"/>
        <v/>
      </c>
      <c r="AP75" s="36" t="str">
        <f t="shared" si="119"/>
        <v/>
      </c>
      <c r="AQ75" s="36" t="str">
        <f t="shared" si="80"/>
        <v/>
      </c>
      <c r="AR75" s="40" t="str">
        <f t="shared" si="81"/>
        <v/>
      </c>
      <c r="AS75" s="37" t="str">
        <f t="shared" si="82"/>
        <v/>
      </c>
      <c r="AT75" s="37" t="str">
        <f t="shared" si="105"/>
        <v/>
      </c>
      <c r="AU75" s="38" t="str">
        <f t="shared" si="83"/>
        <v/>
      </c>
      <c r="AV75" s="38" t="str">
        <f t="shared" si="84"/>
        <v/>
      </c>
      <c r="AW75" s="30" t="str">
        <f t="shared" si="85"/>
        <v/>
      </c>
      <c r="AX75" s="21" t="str">
        <f t="shared" si="86"/>
        <v/>
      </c>
      <c r="AY75" s="21" t="str">
        <f t="shared" si="106"/>
        <v/>
      </c>
      <c r="AZ75" s="31" t="str">
        <f t="shared" si="87"/>
        <v/>
      </c>
      <c r="BA75" s="31" t="str">
        <f t="shared" si="88"/>
        <v/>
      </c>
      <c r="BB75" s="33" t="str">
        <f t="shared" si="89"/>
        <v/>
      </c>
      <c r="BC75" s="32" t="str">
        <f t="shared" si="90"/>
        <v/>
      </c>
      <c r="BD75" s="32" t="str">
        <f t="shared" si="107"/>
        <v/>
      </c>
      <c r="BE75" s="34" t="str">
        <f t="shared" si="108"/>
        <v/>
      </c>
      <c r="BF75" s="34" t="str">
        <f t="shared" si="91"/>
        <v/>
      </c>
      <c r="BG75" s="40" t="str">
        <f t="shared" si="92"/>
        <v/>
      </c>
      <c r="BH75" s="37" t="str">
        <f t="shared" si="93"/>
        <v/>
      </c>
      <c r="BI75" s="37" t="str">
        <f t="shared" si="109"/>
        <v/>
      </c>
      <c r="BJ75" s="38" t="str">
        <f t="shared" si="110"/>
        <v/>
      </c>
      <c r="BK75" s="38" t="str">
        <f t="shared" si="94"/>
        <v/>
      </c>
      <c r="BL75" s="41" t="str">
        <f t="shared" si="95"/>
        <v>------</v>
      </c>
      <c r="BM75" s="41" t="str">
        <f t="shared" si="96"/>
        <v>------</v>
      </c>
      <c r="BN75" s="41" t="str">
        <f t="shared" si="72"/>
        <v>-----</v>
      </c>
      <c r="BO75" s="41" t="str" cm="1">
        <f t="array" aca="1" ref="BO75" ca="1">_xlfn.LET(_xlpm.lookback,MIN(ROW()-ROW(BN$50),11),_xlpm.found,IFERROR(MATCH("Equal High",OFFSET(BN75,-_xlpm.lookback,0,_xlpm.lookback+1,1),0),-1),_xlpm.offset_rows,_xlpm.lookback-_xlpm.found+1,IF(_xlpm.found&gt;0,INDEX(E:E,ROW()-_xlpm.offset_rows),"-----"))</f>
        <v>-----</v>
      </c>
      <c r="BP75" s="41" t="str">
        <f t="shared" ca="1" si="65"/>
        <v>-----</v>
      </c>
      <c r="BQ75" s="41" t="str">
        <f t="shared" ca="1" si="66"/>
        <v>-----</v>
      </c>
      <c r="BR75" s="52" t="str">
        <f t="shared" ca="1" si="67"/>
        <v>-----</v>
      </c>
      <c r="BS75" s="41" t="str">
        <f t="shared" si="73"/>
        <v>-----</v>
      </c>
      <c r="BT75" s="41" t="str" cm="1">
        <f t="array" aca="1" ref="BT75" ca="1">_xlfn.LET(_xlpm.lookback,MIN(ROW()-ROW(BS$50),11),_xlpm.found,IFERROR(MATCH("Equal Low",OFFSET(BS75,-_xlpm.lookback,0,_xlpm.lookback+1,1),0),-1),_xlpm.offset_rows,_xlpm.lookback-_xlpm.found+1,IF(_xlpm.found&gt;0,INDEX(F:F,ROW()-_xlpm.offset_rows),"-----"))</f>
        <v>-----</v>
      </c>
      <c r="BU75" s="41" t="str">
        <f t="shared" ca="1" si="68"/>
        <v>-----</v>
      </c>
      <c r="BV75" s="41" t="str">
        <f t="shared" ca="1" si="69"/>
        <v>-----</v>
      </c>
      <c r="BW75" s="52" t="str">
        <f t="shared" ca="1" si="70"/>
        <v>-----</v>
      </c>
      <c r="BX75" s="50">
        <f t="shared" si="97"/>
        <v>-1.05199999998149E-2</v>
      </c>
      <c r="BY75" s="50">
        <f t="shared" si="111"/>
        <v>-1</v>
      </c>
      <c r="BZ75" s="50">
        <f t="shared" si="112"/>
        <v>-11</v>
      </c>
      <c r="CA75" s="50" t="str">
        <f t="shared" si="113"/>
        <v>-----</v>
      </c>
      <c r="CB75" s="50" t="str">
        <f t="shared" si="114"/>
        <v>-----</v>
      </c>
      <c r="CC75" s="52" t="str">
        <f t="shared" si="98"/>
        <v/>
      </c>
      <c r="CD75" s="41">
        <f t="shared" si="99"/>
        <v>0</v>
      </c>
      <c r="CE75" s="52" t="str" cm="1">
        <f t="array" ref="CE75">IF(CD75&lt;&gt;1,"-----",_xlfn.IFS(OR(AL75="Above",AL75="Below"),AL75,OR(AQ75="Above",AQ75="Below"),AQ75,OR(AV75="Above",AV75="Below"),AV75,OR(BA75="Above",BA75="Below"),BA75,OR(BF75="Above",BF75="Below"),BF75,OR(BK75="Above",BK75="Below"),BK75,TRUE,"-----"))</f>
        <v>-----</v>
      </c>
      <c r="CF75" s="52" t="str">
        <f t="shared" ca="1" si="71"/>
        <v>-----</v>
      </c>
      <c r="CG75" s="52" t="str">
        <f t="shared" si="100"/>
        <v>DOWN</v>
      </c>
      <c r="CH75" s="42" t="str">
        <f t="shared" si="54"/>
        <v/>
      </c>
      <c r="CI75" s="43" t="str">
        <f t="shared" si="115"/>
        <v/>
      </c>
      <c r="CJ75" s="42" t="str">
        <f t="shared" si="116"/>
        <v/>
      </c>
      <c r="CK75" s="42" t="str">
        <f t="shared" si="55"/>
        <v/>
      </c>
      <c r="CL75" s="42" t="str">
        <f t="shared" si="101"/>
        <v/>
      </c>
      <c r="CM75" s="16">
        <f t="shared" si="56"/>
        <v>0</v>
      </c>
      <c r="CN75" s="53">
        <f t="shared" si="58"/>
        <v>0.26666666666666666</v>
      </c>
      <c r="CO75" s="14" t="str">
        <f t="shared" si="59"/>
        <v>Turbulance</v>
      </c>
    </row>
    <row r="76" spans="1:93" x14ac:dyDescent="0.55000000000000004">
      <c r="A76">
        <f>IF('Data Validation'!$K$2&lt;&gt;TRUE,"",'Data Validation'!A76)</f>
        <v>1772047200</v>
      </c>
      <c r="B76" s="4" t="str">
        <f>IF('Data Validation'!$K$2&lt;&gt;TRUE,"",'Data Validation'!C76)</f>
        <v>XAUUSD</v>
      </c>
      <c r="C76" s="4" t="str">
        <f>IF('Data Validation'!$K$2&lt;&gt;TRUE,"",'Data Validation'!E76)</f>
        <v>M5</v>
      </c>
      <c r="D76" s="4">
        <f>IF('Data Validation'!$K$2&lt;&gt;TRUE,"",'Data Validation'!G76)</f>
        <v>5197.32</v>
      </c>
      <c r="E76" s="4">
        <f>IF($C76&lt;&gt;"M5","",Price!F76)</f>
        <v>5200.6099999999997</v>
      </c>
      <c r="F76" s="4">
        <f>IF($C76&lt;&gt;"M5","",Price!G76)</f>
        <v>5194.3100000000004</v>
      </c>
      <c r="G76" s="4">
        <f>IF($C76&lt;&gt;"M5","",Price!H76)</f>
        <v>449</v>
      </c>
      <c r="H76" s="4">
        <f>IF($C76&lt;&gt;"M5","",SSA!E76)</f>
        <v>5200.77063</v>
      </c>
      <c r="I76" s="6">
        <f>IF($C76&lt;&gt;"M5","",SSA!F76)</f>
        <v>5200.42076</v>
      </c>
      <c r="J76" s="5">
        <f>IF($C76&lt;&gt;"M5","",Dual_Tema!E76)</f>
        <v>5203.28</v>
      </c>
      <c r="K76" s="5">
        <f>IF($C76&lt;&gt;"M5","",Dual_Tema!F76)</f>
        <v>5194.42</v>
      </c>
      <c r="L76" s="6">
        <f>IF($C76&lt;&gt;"M5","",Trendlines!K76)</f>
        <v>0</v>
      </c>
      <c r="M76" s="6">
        <f>IF($C76&lt;&gt;"M5","",Trendlines!L76)</f>
        <v>0</v>
      </c>
      <c r="N76" s="6">
        <f>IF($C76&lt;&gt;"M5","",ZigZag!E76)</f>
        <v>0</v>
      </c>
      <c r="O76" s="6">
        <f>IF($C76&lt;&gt;"M5","",ZigZag!F76)</f>
        <v>0</v>
      </c>
      <c r="P76" s="6">
        <f>IF($C76&lt;&gt;"M5","",Pinbar!E76)</f>
        <v>0</v>
      </c>
      <c r="Q76">
        <f>IF(Q$1='Trendline Selection'!$ED$198,Trendlines!E76,IF(Q$1='Trendline Selection'!$EE$198,Trendlines!E76,""))</f>
        <v>0</v>
      </c>
      <c r="R76" t="str">
        <f>IF(R$1='Trendline Selection'!$ED$198,Trendlines!F76,IF(R$1='Trendline Selection'!$EE$198,Trendlines!F76,""))</f>
        <v/>
      </c>
      <c r="S76" t="str">
        <f>IF(S$1='Trendline Selection'!$ED$198,Trendlines!G76,IF(S$1='Trendline Selection'!$EE$198,Trendlines!G76,""))</f>
        <v/>
      </c>
      <c r="T76" t="str">
        <f>IF(T$1='Trendline Selection'!$ED$198,Trendlines!H76,IF(T$1='Trendline Selection'!$EE$198,Trendlines!H76,""))</f>
        <v/>
      </c>
      <c r="U76">
        <f>IF(U$1='Trendline Selection'!$ED$198,Trendlines!I76,IF(U$1='Trendline Selection'!$EE$198,Trendlines!I76,""))</f>
        <v>0</v>
      </c>
      <c r="V76" t="str">
        <f>IF(V$1='Trendline Selection'!$ED$198,Trendlines!J76,IF(V$1='Trendline Selection'!$EE$198,Trendlines!J76,""))</f>
        <v/>
      </c>
      <c r="W76" s="6" t="str">
        <f t="shared" si="61"/>
        <v/>
      </c>
      <c r="X76" s="6" t="str">
        <f t="shared" si="62"/>
        <v/>
      </c>
      <c r="Y76" s="6" t="str">
        <f t="shared" si="63"/>
        <v/>
      </c>
      <c r="Z76" s="6" t="str">
        <f t="shared" si="64"/>
        <v/>
      </c>
      <c r="AA76">
        <f t="shared" si="74"/>
        <v>6.2999999999992724</v>
      </c>
      <c r="AB76">
        <f t="shared" si="102"/>
        <v>5.9999999999490683E-2</v>
      </c>
      <c r="AC76">
        <f t="shared" si="103"/>
        <v>6.2399999999997817</v>
      </c>
      <c r="AD76">
        <f t="shared" si="60"/>
        <v>6.2999999999992724</v>
      </c>
      <c r="AE76" s="26">
        <f t="shared" si="117"/>
        <v>-5.1313786688397952E-4</v>
      </c>
      <c r="AF76" s="26">
        <f t="shared" si="75"/>
        <v>-2.1176570242620463E-5</v>
      </c>
      <c r="AH76" s="30" t="str">
        <f t="shared" si="76"/>
        <v/>
      </c>
      <c r="AI76" s="21" t="str">
        <f t="shared" si="104"/>
        <v/>
      </c>
      <c r="AJ76" s="21" t="str">
        <f t="shared" si="121"/>
        <v/>
      </c>
      <c r="AK76" s="31" t="str">
        <f t="shared" si="120"/>
        <v/>
      </c>
      <c r="AL76" s="31" t="str">
        <f t="shared" si="77"/>
        <v/>
      </c>
      <c r="AM76" s="39" t="str">
        <f t="shared" si="78"/>
        <v/>
      </c>
      <c r="AN76" s="35" t="str">
        <f t="shared" si="79"/>
        <v/>
      </c>
      <c r="AO76" s="35" t="str">
        <f t="shared" si="118"/>
        <v/>
      </c>
      <c r="AP76" s="36" t="str">
        <f t="shared" si="119"/>
        <v/>
      </c>
      <c r="AQ76" s="36" t="str">
        <f t="shared" si="80"/>
        <v/>
      </c>
      <c r="AR76" s="40" t="str">
        <f t="shared" si="81"/>
        <v/>
      </c>
      <c r="AS76" s="37" t="str">
        <f t="shared" si="82"/>
        <v/>
      </c>
      <c r="AT76" s="37" t="str">
        <f t="shared" si="105"/>
        <v/>
      </c>
      <c r="AU76" s="38" t="str">
        <f t="shared" si="83"/>
        <v/>
      </c>
      <c r="AV76" s="38" t="str">
        <f t="shared" si="84"/>
        <v/>
      </c>
      <c r="AW76" s="30" t="str">
        <f t="shared" si="85"/>
        <v/>
      </c>
      <c r="AX76" s="21" t="str">
        <f t="shared" si="86"/>
        <v/>
      </c>
      <c r="AY76" s="21" t="str">
        <f t="shared" si="106"/>
        <v/>
      </c>
      <c r="AZ76" s="31" t="str">
        <f t="shared" si="87"/>
        <v/>
      </c>
      <c r="BA76" s="31" t="str">
        <f t="shared" si="88"/>
        <v/>
      </c>
      <c r="BB76" s="33" t="str">
        <f t="shared" si="89"/>
        <v/>
      </c>
      <c r="BC76" s="32" t="str">
        <f t="shared" si="90"/>
        <v/>
      </c>
      <c r="BD76" s="32" t="str">
        <f t="shared" si="107"/>
        <v/>
      </c>
      <c r="BE76" s="34" t="str">
        <f t="shared" si="108"/>
        <v/>
      </c>
      <c r="BF76" s="34" t="str">
        <f t="shared" si="91"/>
        <v/>
      </c>
      <c r="BG76" s="40" t="str">
        <f t="shared" si="92"/>
        <v/>
      </c>
      <c r="BH76" s="37" t="str">
        <f t="shared" si="93"/>
        <v/>
      </c>
      <c r="BI76" s="37" t="str">
        <f t="shared" si="109"/>
        <v/>
      </c>
      <c r="BJ76" s="38" t="str">
        <f t="shared" si="110"/>
        <v/>
      </c>
      <c r="BK76" s="38" t="str">
        <f t="shared" si="94"/>
        <v/>
      </c>
      <c r="BL76" s="41" t="str">
        <f t="shared" si="95"/>
        <v>------</v>
      </c>
      <c r="BM76" s="41" t="str">
        <f t="shared" si="96"/>
        <v>------</v>
      </c>
      <c r="BN76" s="41" t="str">
        <f t="shared" si="72"/>
        <v>-----</v>
      </c>
      <c r="BO76" s="41" t="str" cm="1">
        <f t="array" aca="1" ref="BO76" ca="1">_xlfn.LET(_xlpm.lookback,MIN(ROW()-ROW(BN$50),11),_xlpm.found,IFERROR(MATCH("Equal High",OFFSET(BN76,-_xlpm.lookback,0,_xlpm.lookback+1,1),0),-1),_xlpm.offset_rows,_xlpm.lookback-_xlpm.found+1,IF(_xlpm.found&gt;0,INDEX(E:E,ROW()-_xlpm.offset_rows),"-----"))</f>
        <v>-----</v>
      </c>
      <c r="BP76" s="41" t="str">
        <f t="shared" ca="1" si="65"/>
        <v>-----</v>
      </c>
      <c r="BQ76" s="41" t="str">
        <f t="shared" ca="1" si="66"/>
        <v>-----</v>
      </c>
      <c r="BR76" s="52" t="str">
        <f t="shared" ca="1" si="67"/>
        <v>-----</v>
      </c>
      <c r="BS76" s="41" t="str">
        <f t="shared" si="73"/>
        <v>-----</v>
      </c>
      <c r="BT76" s="41" t="str" cm="1">
        <f t="array" aca="1" ref="BT76" ca="1">_xlfn.LET(_xlpm.lookback,MIN(ROW()-ROW(BS$50),11),_xlpm.found,IFERROR(MATCH("Equal Low",OFFSET(BS76,-_xlpm.lookback,0,_xlpm.lookback+1,1),0),-1),_xlpm.offset_rows,_xlpm.lookback-_xlpm.found+1,IF(_xlpm.found&gt;0,INDEX(F:F,ROW()-_xlpm.offset_rows),"-----"))</f>
        <v>-----</v>
      </c>
      <c r="BU76" s="41" t="str">
        <f t="shared" ca="1" si="68"/>
        <v>-----</v>
      </c>
      <c r="BV76" s="41" t="str">
        <f t="shared" ca="1" si="69"/>
        <v>-----</v>
      </c>
      <c r="BW76" s="52" t="str">
        <f t="shared" ca="1" si="70"/>
        <v>-----</v>
      </c>
      <c r="BX76" s="50">
        <f t="shared" si="97"/>
        <v>0.3498700000000099</v>
      </c>
      <c r="BY76" s="50">
        <f t="shared" si="111"/>
        <v>1</v>
      </c>
      <c r="BZ76" s="50">
        <f t="shared" si="112"/>
        <v>1</v>
      </c>
      <c r="CA76" s="50" t="str">
        <f t="shared" si="113"/>
        <v>crossover</v>
      </c>
      <c r="CB76" s="50" t="str">
        <f t="shared" si="114"/>
        <v>-----</v>
      </c>
      <c r="CC76" s="52" t="str">
        <f t="shared" si="98"/>
        <v/>
      </c>
      <c r="CD76" s="41">
        <f t="shared" si="99"/>
        <v>0</v>
      </c>
      <c r="CE76" s="52" t="str" cm="1">
        <f t="array" ref="CE76">IF(CD76&lt;&gt;1,"-----",_xlfn.IFS(OR(AL76="Above",AL76="Below"),AL76,OR(AQ76="Above",AQ76="Below"),AQ76,OR(AV76="Above",AV76="Below"),AV76,OR(BA76="Above",BA76="Below"),BA76,OR(BF76="Above",BF76="Below"),BF76,OR(BK76="Above",BK76="Below"),BK76,TRUE,"-----"))</f>
        <v>-----</v>
      </c>
      <c r="CF76" s="52" t="str">
        <f t="shared" ca="1" si="71"/>
        <v>-----</v>
      </c>
      <c r="CG76" s="52" t="str">
        <f t="shared" si="100"/>
        <v>UP</v>
      </c>
      <c r="CH76" s="42" t="str">
        <f t="shared" si="54"/>
        <v/>
      </c>
      <c r="CI76" s="43" t="str">
        <f t="shared" si="115"/>
        <v/>
      </c>
      <c r="CJ76" s="42" t="str">
        <f t="shared" si="116"/>
        <v/>
      </c>
      <c r="CK76" s="42" t="str">
        <f t="shared" si="55"/>
        <v/>
      </c>
      <c r="CL76" s="42" t="str">
        <f t="shared" si="101"/>
        <v/>
      </c>
      <c r="CM76" s="16">
        <f t="shared" si="56"/>
        <v>0</v>
      </c>
      <c r="CN76" s="53">
        <f t="shared" si="58"/>
        <v>0.13333333333333333</v>
      </c>
      <c r="CO76" s="14" t="str">
        <f t="shared" si="59"/>
        <v/>
      </c>
    </row>
    <row r="77" spans="1:93" x14ac:dyDescent="0.55000000000000004">
      <c r="A77">
        <f>IF('Data Validation'!$K$2&lt;&gt;TRUE,"",'Data Validation'!A77)</f>
        <v>1772047500</v>
      </c>
      <c r="B77" s="4" t="str">
        <f>IF('Data Validation'!$K$2&lt;&gt;TRUE,"",'Data Validation'!C77)</f>
        <v>XAUUSD</v>
      </c>
      <c r="C77" s="4" t="str">
        <f>IF('Data Validation'!$K$2&lt;&gt;TRUE,"",'Data Validation'!E77)</f>
        <v>M5</v>
      </c>
      <c r="D77" s="4">
        <f>IF('Data Validation'!$K$2&lt;&gt;TRUE,"",'Data Validation'!G77)</f>
        <v>5202.59</v>
      </c>
      <c r="E77" s="4">
        <f>IF($C77&lt;&gt;"M5","",Price!F77)</f>
        <v>5202.7299999999996</v>
      </c>
      <c r="F77" s="4">
        <f>IF($C77&lt;&gt;"M5","",Price!G77)</f>
        <v>5194.0600000000004</v>
      </c>
      <c r="G77" s="4">
        <f>IF($C77&lt;&gt;"M5","",Price!H77)</f>
        <v>473</v>
      </c>
      <c r="H77" s="4">
        <f>IF($C77&lt;&gt;"M5","",SSA!E77)</f>
        <v>5201.8271999999997</v>
      </c>
      <c r="I77" s="6">
        <f>IF($C77&lt;&gt;"M5","",SSA!F77)</f>
        <v>5201.1239800000003</v>
      </c>
      <c r="J77" s="5">
        <f>IF($C77&lt;&gt;"M5","",Dual_Tema!E77)</f>
        <v>5202.8500000000004</v>
      </c>
      <c r="K77" s="5">
        <f>IF($C77&lt;&gt;"M5","",Dual_Tema!F77)</f>
        <v>5193.58</v>
      </c>
      <c r="L77" s="6">
        <f>IF($C77&lt;&gt;"M5","",Trendlines!K77)</f>
        <v>0</v>
      </c>
      <c r="M77" s="6">
        <f>IF($C77&lt;&gt;"M5","",Trendlines!L77)</f>
        <v>0</v>
      </c>
      <c r="N77" s="6">
        <f>IF($C77&lt;&gt;"M5","",ZigZag!E77)</f>
        <v>0</v>
      </c>
      <c r="O77" s="6">
        <f>IF($C77&lt;&gt;"M5","",ZigZag!F77)</f>
        <v>0</v>
      </c>
      <c r="P77" s="6">
        <f>IF($C77&lt;&gt;"M5","",Pinbar!E77)</f>
        <v>0</v>
      </c>
      <c r="Q77">
        <f>IF(Q$1='Trendline Selection'!$ED$198,Trendlines!E77,IF(Q$1='Trendline Selection'!$EE$198,Trendlines!E77,""))</f>
        <v>0</v>
      </c>
      <c r="R77" t="str">
        <f>IF(R$1='Trendline Selection'!$ED$198,Trendlines!F77,IF(R$1='Trendline Selection'!$EE$198,Trendlines!F77,""))</f>
        <v/>
      </c>
      <c r="S77" t="str">
        <f>IF(S$1='Trendline Selection'!$ED$198,Trendlines!G77,IF(S$1='Trendline Selection'!$EE$198,Trendlines!G77,""))</f>
        <v/>
      </c>
      <c r="T77" t="str">
        <f>IF(T$1='Trendline Selection'!$ED$198,Trendlines!H77,IF(T$1='Trendline Selection'!$EE$198,Trendlines!H77,""))</f>
        <v/>
      </c>
      <c r="U77">
        <f>IF(U$1='Trendline Selection'!$ED$198,Trendlines!I77,IF(U$1='Trendline Selection'!$EE$198,Trendlines!I77,""))</f>
        <v>0</v>
      </c>
      <c r="V77" t="str">
        <f>IF(V$1='Trendline Selection'!$ED$198,Trendlines!J77,IF(V$1='Trendline Selection'!$EE$198,Trendlines!J77,""))</f>
        <v/>
      </c>
      <c r="W77" s="6" t="str">
        <f t="shared" si="61"/>
        <v/>
      </c>
      <c r="X77" s="6" t="str">
        <f t="shared" si="62"/>
        <v/>
      </c>
      <c r="Y77" s="6" t="str">
        <f t="shared" si="63"/>
        <v/>
      </c>
      <c r="Z77" s="6" t="str">
        <f t="shared" si="64"/>
        <v/>
      </c>
      <c r="AA77">
        <f t="shared" si="74"/>
        <v>8.6699999999991633</v>
      </c>
      <c r="AB77">
        <f t="shared" si="102"/>
        <v>5.4099999999998545</v>
      </c>
      <c r="AC77">
        <f t="shared" si="103"/>
        <v>3.2599999999993088</v>
      </c>
      <c r="AD77">
        <f t="shared" si="60"/>
        <v>8.6699999999991633</v>
      </c>
      <c r="AE77" s="26">
        <f t="shared" si="117"/>
        <v>-2.3064282076323621E-5</v>
      </c>
      <c r="AF77" s="26">
        <f t="shared" si="75"/>
        <v>9.2421797681074123E-5</v>
      </c>
      <c r="AH77" s="30" t="str">
        <f t="shared" si="76"/>
        <v/>
      </c>
      <c r="AI77" s="21" t="str">
        <f t="shared" si="104"/>
        <v/>
      </c>
      <c r="AJ77" s="21" t="str">
        <f t="shared" si="121"/>
        <v/>
      </c>
      <c r="AK77" s="31" t="str">
        <f t="shared" si="120"/>
        <v/>
      </c>
      <c r="AL77" s="31" t="str">
        <f t="shared" si="77"/>
        <v/>
      </c>
      <c r="AM77" s="39" t="str">
        <f t="shared" si="78"/>
        <v/>
      </c>
      <c r="AN77" s="35" t="str">
        <f t="shared" si="79"/>
        <v/>
      </c>
      <c r="AO77" s="35" t="str">
        <f t="shared" si="118"/>
        <v/>
      </c>
      <c r="AP77" s="36" t="str">
        <f t="shared" si="119"/>
        <v/>
      </c>
      <c r="AQ77" s="36" t="str">
        <f t="shared" si="80"/>
        <v/>
      </c>
      <c r="AR77" s="40" t="str">
        <f t="shared" si="81"/>
        <v/>
      </c>
      <c r="AS77" s="37" t="str">
        <f t="shared" si="82"/>
        <v/>
      </c>
      <c r="AT77" s="37" t="str">
        <f t="shared" si="105"/>
        <v/>
      </c>
      <c r="AU77" s="38" t="str">
        <f t="shared" si="83"/>
        <v/>
      </c>
      <c r="AV77" s="38" t="str">
        <f t="shared" si="84"/>
        <v/>
      </c>
      <c r="AW77" s="30" t="str">
        <f t="shared" si="85"/>
        <v/>
      </c>
      <c r="AX77" s="21" t="str">
        <f t="shared" si="86"/>
        <v/>
      </c>
      <c r="AY77" s="21" t="str">
        <f t="shared" si="106"/>
        <v/>
      </c>
      <c r="AZ77" s="31" t="str">
        <f t="shared" si="87"/>
        <v/>
      </c>
      <c r="BA77" s="31" t="str">
        <f t="shared" si="88"/>
        <v/>
      </c>
      <c r="BB77" s="33" t="str">
        <f t="shared" si="89"/>
        <v/>
      </c>
      <c r="BC77" s="32" t="str">
        <f t="shared" si="90"/>
        <v/>
      </c>
      <c r="BD77" s="32" t="str">
        <f t="shared" si="107"/>
        <v/>
      </c>
      <c r="BE77" s="34" t="str">
        <f t="shared" si="108"/>
        <v/>
      </c>
      <c r="BF77" s="34" t="str">
        <f t="shared" si="91"/>
        <v/>
      </c>
      <c r="BG77" s="40" t="str">
        <f t="shared" si="92"/>
        <v/>
      </c>
      <c r="BH77" s="37" t="str">
        <f t="shared" si="93"/>
        <v/>
      </c>
      <c r="BI77" s="37" t="str">
        <f t="shared" si="109"/>
        <v/>
      </c>
      <c r="BJ77" s="38" t="str">
        <f t="shared" si="110"/>
        <v/>
      </c>
      <c r="BK77" s="38" t="str">
        <f t="shared" si="94"/>
        <v/>
      </c>
      <c r="BL77" s="41" t="str">
        <f t="shared" si="95"/>
        <v>------</v>
      </c>
      <c r="BM77" s="41" t="str">
        <f t="shared" si="96"/>
        <v>------</v>
      </c>
      <c r="BN77" s="41" t="str">
        <f t="shared" si="72"/>
        <v>-----</v>
      </c>
      <c r="BO77" s="41" t="str" cm="1">
        <f t="array" aca="1" ref="BO77" ca="1">_xlfn.LET(_xlpm.lookback,MIN(ROW()-ROW(BN$50),11),_xlpm.found,IFERROR(MATCH("Equal High",OFFSET(BN77,-_xlpm.lookback,0,_xlpm.lookback+1,1),0),-1),_xlpm.offset_rows,_xlpm.lookback-_xlpm.found+1,IF(_xlpm.found&gt;0,INDEX(E:E,ROW()-_xlpm.offset_rows),"-----"))</f>
        <v>-----</v>
      </c>
      <c r="BP77" s="41" t="str">
        <f t="shared" ca="1" si="65"/>
        <v>-----</v>
      </c>
      <c r="BQ77" s="41" t="str">
        <f t="shared" ca="1" si="66"/>
        <v>-----</v>
      </c>
      <c r="BR77" s="52" t="str">
        <f t="shared" ca="1" si="67"/>
        <v>-----</v>
      </c>
      <c r="BS77" s="41" t="str">
        <f t="shared" si="73"/>
        <v>-----</v>
      </c>
      <c r="BT77" s="41" t="str" cm="1">
        <f t="array" aca="1" ref="BT77" ca="1">_xlfn.LET(_xlpm.lookback,MIN(ROW()-ROW(BS$50),11),_xlpm.found,IFERROR(MATCH("Equal Low",OFFSET(BS77,-_xlpm.lookback,0,_xlpm.lookback+1,1),0),-1),_xlpm.offset_rows,_xlpm.lookback-_xlpm.found+1,IF(_xlpm.found&gt;0,INDEX(F:F,ROW()-_xlpm.offset_rows),"-----"))</f>
        <v>-----</v>
      </c>
      <c r="BU77" s="41" t="str">
        <f t="shared" ca="1" si="68"/>
        <v>-----</v>
      </c>
      <c r="BV77" s="41" t="str">
        <f t="shared" ca="1" si="69"/>
        <v>-----</v>
      </c>
      <c r="BW77" s="52" t="str">
        <f t="shared" ca="1" si="70"/>
        <v>-----</v>
      </c>
      <c r="BX77" s="50">
        <f t="shared" si="97"/>
        <v>0.70321999999941909</v>
      </c>
      <c r="BY77" s="50">
        <f t="shared" si="111"/>
        <v>1</v>
      </c>
      <c r="BZ77" s="50">
        <f t="shared" si="112"/>
        <v>2</v>
      </c>
      <c r="CA77" s="50" t="str">
        <f t="shared" si="113"/>
        <v>-----</v>
      </c>
      <c r="CB77" s="50" t="str">
        <f t="shared" si="114"/>
        <v>-----</v>
      </c>
      <c r="CC77" s="52" t="str">
        <f t="shared" si="98"/>
        <v/>
      </c>
      <c r="CD77" s="41">
        <f t="shared" si="99"/>
        <v>0</v>
      </c>
      <c r="CE77" s="52" t="str" cm="1">
        <f t="array" ref="CE77">IF(CD77&lt;&gt;1,"-----",_xlfn.IFS(OR(AL77="Above",AL77="Below"),AL77,OR(AQ77="Above",AQ77="Below"),AQ77,OR(AV77="Above",AV77="Below"),AV77,OR(BA77="Above",BA77="Below"),BA77,OR(BF77="Above",BF77="Below"),BF77,OR(BK77="Above",BK77="Below"),BK77,TRUE,"-----"))</f>
        <v>-----</v>
      </c>
      <c r="CF77" s="52" t="str">
        <f t="shared" ca="1" si="71"/>
        <v>-----</v>
      </c>
      <c r="CG77" s="52" t="str">
        <f t="shared" si="100"/>
        <v>UP</v>
      </c>
      <c r="CH77" s="42" t="str">
        <f t="shared" si="54"/>
        <v/>
      </c>
      <c r="CI77" s="43" t="str">
        <f t="shared" si="115"/>
        <v/>
      </c>
      <c r="CJ77" s="42" t="str">
        <f t="shared" si="116"/>
        <v/>
      </c>
      <c r="CK77" s="42" t="str">
        <f t="shared" si="55"/>
        <v/>
      </c>
      <c r="CL77" s="42" t="str">
        <f t="shared" si="101"/>
        <v/>
      </c>
      <c r="CM77" s="16">
        <f t="shared" si="56"/>
        <v>0</v>
      </c>
      <c r="CN77" s="53">
        <f t="shared" si="58"/>
        <v>0</v>
      </c>
      <c r="CO77" s="14" t="str">
        <f t="shared" si="59"/>
        <v/>
      </c>
    </row>
    <row r="78" spans="1:93" x14ac:dyDescent="0.55000000000000004">
      <c r="A78">
        <f>IF('Data Validation'!$K$2&lt;&gt;TRUE,"",'Data Validation'!A78)</f>
        <v>1772047800</v>
      </c>
      <c r="B78" s="4" t="str">
        <f>IF('Data Validation'!$K$2&lt;&gt;TRUE,"",'Data Validation'!C78)</f>
        <v>XAUUSD</v>
      </c>
      <c r="C78" s="4" t="str">
        <f>IF('Data Validation'!$K$2&lt;&gt;TRUE,"",'Data Validation'!E78)</f>
        <v>M5</v>
      </c>
      <c r="D78" s="4">
        <f>IF('Data Validation'!$K$2&lt;&gt;TRUE,"",'Data Validation'!G78)</f>
        <v>5202.51</v>
      </c>
      <c r="E78" s="4">
        <f>IF($C78&lt;&gt;"M5","",Price!F78)</f>
        <v>5204.51</v>
      </c>
      <c r="F78" s="4">
        <f>IF($C78&lt;&gt;"M5","",Price!G78)</f>
        <v>5199.62</v>
      </c>
      <c r="G78" s="4">
        <f>IF($C78&lt;&gt;"M5","",Price!H78)</f>
        <v>546</v>
      </c>
      <c r="H78" s="4">
        <f>IF($C78&lt;&gt;"M5","",SSA!E78)</f>
        <v>5202.9073500000004</v>
      </c>
      <c r="I78" s="6">
        <f>IF($C78&lt;&gt;"M5","",SSA!F78)</f>
        <v>5202.01566</v>
      </c>
      <c r="J78" s="5">
        <f>IF($C78&lt;&gt;"M5","",Dual_Tema!E78)</f>
        <v>5203.4799999999996</v>
      </c>
      <c r="K78" s="5">
        <f>IF($C78&lt;&gt;"M5","",Dual_Tema!F78)</f>
        <v>5195.88</v>
      </c>
      <c r="L78" s="6">
        <f>IF($C78&lt;&gt;"M5","",Trendlines!K78)</f>
        <v>0</v>
      </c>
      <c r="M78" s="6">
        <f>IF($C78&lt;&gt;"M5","",Trendlines!L78)</f>
        <v>0</v>
      </c>
      <c r="N78" s="6">
        <f>IF($C78&lt;&gt;"M5","",ZigZag!E78)</f>
        <v>0</v>
      </c>
      <c r="O78" s="6">
        <f>IF($C78&lt;&gt;"M5","",ZigZag!F78)</f>
        <v>0</v>
      </c>
      <c r="P78" s="6">
        <f>IF($C78&lt;&gt;"M5","",Pinbar!E78)</f>
        <v>0</v>
      </c>
      <c r="Q78">
        <f>IF(Q$1='Trendline Selection'!$ED$198,Trendlines!E78,IF(Q$1='Trendline Selection'!$EE$198,Trendlines!E78,""))</f>
        <v>0</v>
      </c>
      <c r="R78" t="str">
        <f>IF(R$1='Trendline Selection'!$ED$198,Trendlines!F78,IF(R$1='Trendline Selection'!$EE$198,Trendlines!F78,""))</f>
        <v/>
      </c>
      <c r="S78" t="str">
        <f>IF(S$1='Trendline Selection'!$ED$198,Trendlines!G78,IF(S$1='Trendline Selection'!$EE$198,Trendlines!G78,""))</f>
        <v/>
      </c>
      <c r="T78" t="str">
        <f>IF(T$1='Trendline Selection'!$ED$198,Trendlines!H78,IF(T$1='Trendline Selection'!$EE$198,Trendlines!H78,""))</f>
        <v/>
      </c>
      <c r="U78">
        <f>IF(U$1='Trendline Selection'!$ED$198,Trendlines!I78,IF(U$1='Trendline Selection'!$EE$198,Trendlines!I78,""))</f>
        <v>0</v>
      </c>
      <c r="V78" t="str">
        <f>IF(V$1='Trendline Selection'!$ED$198,Trendlines!J78,IF(V$1='Trendline Selection'!$EE$198,Trendlines!J78,""))</f>
        <v/>
      </c>
      <c r="W78" s="6" t="str">
        <f t="shared" si="61"/>
        <v/>
      </c>
      <c r="X78" s="6" t="str">
        <f t="shared" si="62"/>
        <v/>
      </c>
      <c r="Y78" s="6" t="str">
        <f t="shared" si="63"/>
        <v/>
      </c>
      <c r="Z78" s="6" t="str">
        <f t="shared" si="64"/>
        <v/>
      </c>
      <c r="AA78">
        <f t="shared" si="74"/>
        <v>4.8900000000003274</v>
      </c>
      <c r="AB78">
        <f t="shared" si="102"/>
        <v>1.9200000000000728</v>
      </c>
      <c r="AC78">
        <f t="shared" si="103"/>
        <v>2.9700000000002547</v>
      </c>
      <c r="AD78">
        <f t="shared" si="60"/>
        <v>4.8900000000003274</v>
      </c>
      <c r="AE78" s="26">
        <f t="shared" si="117"/>
        <v>1.9794445255879814E-4</v>
      </c>
      <c r="AF78" s="26">
        <f t="shared" si="75"/>
        <v>7.1980107315792162E-4</v>
      </c>
      <c r="AH78" s="30" t="str">
        <f t="shared" si="76"/>
        <v/>
      </c>
      <c r="AI78" s="21" t="str">
        <f t="shared" si="104"/>
        <v/>
      </c>
      <c r="AJ78" s="21" t="str">
        <f t="shared" si="121"/>
        <v/>
      </c>
      <c r="AK78" s="31" t="str">
        <f t="shared" si="120"/>
        <v/>
      </c>
      <c r="AL78" s="31" t="str">
        <f t="shared" si="77"/>
        <v/>
      </c>
      <c r="AM78" s="39" t="str">
        <f t="shared" si="78"/>
        <v/>
      </c>
      <c r="AN78" s="35" t="str">
        <f t="shared" si="79"/>
        <v/>
      </c>
      <c r="AO78" s="35" t="str">
        <f t="shared" si="118"/>
        <v/>
      </c>
      <c r="AP78" s="36" t="str">
        <f t="shared" si="119"/>
        <v/>
      </c>
      <c r="AQ78" s="36" t="str">
        <f t="shared" si="80"/>
        <v/>
      </c>
      <c r="AR78" s="40" t="str">
        <f t="shared" si="81"/>
        <v/>
      </c>
      <c r="AS78" s="37" t="str">
        <f t="shared" si="82"/>
        <v/>
      </c>
      <c r="AT78" s="37" t="str">
        <f t="shared" si="105"/>
        <v/>
      </c>
      <c r="AU78" s="38" t="str">
        <f t="shared" si="83"/>
        <v/>
      </c>
      <c r="AV78" s="38" t="str">
        <f t="shared" si="84"/>
        <v/>
      </c>
      <c r="AW78" s="30" t="str">
        <f t="shared" si="85"/>
        <v/>
      </c>
      <c r="AX78" s="21" t="str">
        <f t="shared" si="86"/>
        <v/>
      </c>
      <c r="AY78" s="21" t="str">
        <f t="shared" si="106"/>
        <v/>
      </c>
      <c r="AZ78" s="31" t="str">
        <f t="shared" si="87"/>
        <v/>
      </c>
      <c r="BA78" s="31" t="str">
        <f t="shared" si="88"/>
        <v/>
      </c>
      <c r="BB78" s="33" t="str">
        <f t="shared" si="89"/>
        <v/>
      </c>
      <c r="BC78" s="32" t="str">
        <f t="shared" si="90"/>
        <v/>
      </c>
      <c r="BD78" s="32" t="str">
        <f t="shared" si="107"/>
        <v/>
      </c>
      <c r="BE78" s="34" t="str">
        <f t="shared" si="108"/>
        <v/>
      </c>
      <c r="BF78" s="34" t="str">
        <f t="shared" si="91"/>
        <v/>
      </c>
      <c r="BG78" s="40" t="str">
        <f t="shared" si="92"/>
        <v/>
      </c>
      <c r="BH78" s="37" t="str">
        <f t="shared" si="93"/>
        <v/>
      </c>
      <c r="BI78" s="37" t="str">
        <f t="shared" si="109"/>
        <v/>
      </c>
      <c r="BJ78" s="38" t="str">
        <f t="shared" si="110"/>
        <v/>
      </c>
      <c r="BK78" s="38" t="str">
        <f t="shared" si="94"/>
        <v/>
      </c>
      <c r="BL78" s="41" t="str">
        <f t="shared" si="95"/>
        <v>------</v>
      </c>
      <c r="BM78" s="41" t="str">
        <f t="shared" si="96"/>
        <v>------</v>
      </c>
      <c r="BN78" s="41" t="str">
        <f t="shared" si="72"/>
        <v>-----</v>
      </c>
      <c r="BO78" s="41" t="str" cm="1">
        <f t="array" aca="1" ref="BO78" ca="1">_xlfn.LET(_xlpm.lookback,MIN(ROW()-ROW(BN$50),11),_xlpm.found,IFERROR(MATCH("Equal High",OFFSET(BN78,-_xlpm.lookback,0,_xlpm.lookback+1,1),0),-1),_xlpm.offset_rows,_xlpm.lookback-_xlpm.found+1,IF(_xlpm.found&gt;0,INDEX(E:E,ROW()-_xlpm.offset_rows),"-----"))</f>
        <v>-----</v>
      </c>
      <c r="BP78" s="41" t="str">
        <f t="shared" ca="1" si="65"/>
        <v>-----</v>
      </c>
      <c r="BQ78" s="41" t="str">
        <f t="shared" ca="1" si="66"/>
        <v>-----</v>
      </c>
      <c r="BR78" s="52" t="str">
        <f t="shared" ca="1" si="67"/>
        <v>-----</v>
      </c>
      <c r="BS78" s="41" t="str">
        <f t="shared" si="73"/>
        <v>-----</v>
      </c>
      <c r="BT78" s="41" t="str" cm="1">
        <f t="array" aca="1" ref="BT78" ca="1">_xlfn.LET(_xlpm.lookback,MIN(ROW()-ROW(BS$50),11),_xlpm.found,IFERROR(MATCH("Equal Low",OFFSET(BS78,-_xlpm.lookback,0,_xlpm.lookback+1,1),0),-1),_xlpm.offset_rows,_xlpm.lookback-_xlpm.found+1,IF(_xlpm.found&gt;0,INDEX(F:F,ROW()-_xlpm.offset_rows),"-----"))</f>
        <v>-----</v>
      </c>
      <c r="BU78" s="41" t="str">
        <f t="shared" ca="1" si="68"/>
        <v>-----</v>
      </c>
      <c r="BV78" s="41" t="str">
        <f t="shared" ca="1" si="69"/>
        <v>-----</v>
      </c>
      <c r="BW78" s="52" t="str">
        <f t="shared" ca="1" si="70"/>
        <v>-----</v>
      </c>
      <c r="BX78" s="50">
        <f t="shared" si="97"/>
        <v>0.89169000000038068</v>
      </c>
      <c r="BY78" s="50">
        <f t="shared" si="111"/>
        <v>1</v>
      </c>
      <c r="BZ78" s="50">
        <f t="shared" si="112"/>
        <v>3</v>
      </c>
      <c r="CA78" s="50" t="str">
        <f t="shared" si="113"/>
        <v>-----</v>
      </c>
      <c r="CB78" s="50" t="str">
        <f t="shared" si="114"/>
        <v>-----</v>
      </c>
      <c r="CC78" s="52" t="str">
        <f t="shared" si="98"/>
        <v/>
      </c>
      <c r="CD78" s="41">
        <f t="shared" si="99"/>
        <v>0</v>
      </c>
      <c r="CE78" s="52" t="str" cm="1">
        <f t="array" ref="CE78">IF(CD78&lt;&gt;1,"-----",_xlfn.IFS(OR(AL78="Above",AL78="Below"),AL78,OR(AQ78="Above",AQ78="Below"),AQ78,OR(AV78="Above",AV78="Below"),AV78,OR(BA78="Above",BA78="Below"),BA78,OR(BF78="Above",BF78="Below"),BF78,OR(BK78="Above",BK78="Below"),BK78,TRUE,"-----"))</f>
        <v>-----</v>
      </c>
      <c r="CF78" s="52" t="str">
        <f t="shared" ca="1" si="71"/>
        <v>-----</v>
      </c>
      <c r="CG78" s="52" t="str">
        <f t="shared" si="100"/>
        <v>UP</v>
      </c>
      <c r="CH78" s="42" t="str">
        <f t="shared" si="54"/>
        <v/>
      </c>
      <c r="CI78" s="43" t="str">
        <f t="shared" si="115"/>
        <v/>
      </c>
      <c r="CJ78" s="42" t="str">
        <f t="shared" si="116"/>
        <v/>
      </c>
      <c r="CK78" s="42" t="str">
        <f t="shared" si="55"/>
        <v/>
      </c>
      <c r="CL78" s="42" t="str">
        <f t="shared" si="101"/>
        <v/>
      </c>
      <c r="CM78" s="16">
        <f t="shared" si="56"/>
        <v>0</v>
      </c>
      <c r="CN78" s="53">
        <f t="shared" si="58"/>
        <v>0</v>
      </c>
      <c r="CO78" s="14" t="str">
        <f t="shared" si="59"/>
        <v/>
      </c>
    </row>
    <row r="79" spans="1:93" x14ac:dyDescent="0.55000000000000004">
      <c r="A79">
        <f>IF('Data Validation'!$K$2&lt;&gt;TRUE,"",'Data Validation'!A79)</f>
        <v>1772048100</v>
      </c>
      <c r="B79" s="4" t="str">
        <f>IF('Data Validation'!$K$2&lt;&gt;TRUE,"",'Data Validation'!C79)</f>
        <v>XAUUSD</v>
      </c>
      <c r="C79" s="4" t="str">
        <f>IF('Data Validation'!$K$2&lt;&gt;TRUE,"",'Data Validation'!E79)</f>
        <v>M5</v>
      </c>
      <c r="D79" s="4">
        <f>IF('Data Validation'!$K$2&lt;&gt;TRUE,"",'Data Validation'!G79)</f>
        <v>5201</v>
      </c>
      <c r="E79" s="4">
        <f>IF($C79&lt;&gt;"M5","",Price!F79)</f>
        <v>5206.3</v>
      </c>
      <c r="F79" s="4">
        <f>IF($C79&lt;&gt;"M5","",Price!G79)</f>
        <v>5200.84</v>
      </c>
      <c r="G79" s="4">
        <f>IF($C79&lt;&gt;"M5","",Price!H79)</f>
        <v>561</v>
      </c>
      <c r="H79" s="4">
        <f>IF($C79&lt;&gt;"M5","",SSA!E79)</f>
        <v>5203.8024599999999</v>
      </c>
      <c r="I79" s="6">
        <f>IF($C79&lt;&gt;"M5","",SSA!F79)</f>
        <v>5202.90906</v>
      </c>
      <c r="J79" s="5">
        <f>IF($C79&lt;&gt;"M5","",Dual_Tema!E79)</f>
        <v>5204.79</v>
      </c>
      <c r="K79" s="5">
        <f>IF($C79&lt;&gt;"M5","",Dual_Tema!F79)</f>
        <v>5198.05</v>
      </c>
      <c r="L79" s="6">
        <f>IF($C79&lt;&gt;"M5","",Trendlines!K79)</f>
        <v>0</v>
      </c>
      <c r="M79" s="6">
        <f>IF($C79&lt;&gt;"M5","",Trendlines!L79)</f>
        <v>0</v>
      </c>
      <c r="N79" s="6">
        <f>IF($C79&lt;&gt;"M5","",ZigZag!E79)</f>
        <v>0</v>
      </c>
      <c r="O79" s="6">
        <f>IF($C79&lt;&gt;"M5","",ZigZag!F79)</f>
        <v>0</v>
      </c>
      <c r="P79" s="6">
        <f>IF($C79&lt;&gt;"M5","",Pinbar!E79)</f>
        <v>0</v>
      </c>
      <c r="Q79">
        <f>IF(Q$1='Trendline Selection'!$ED$198,Trendlines!E79,IF(Q$1='Trendline Selection'!$EE$198,Trendlines!E79,""))</f>
        <v>0</v>
      </c>
      <c r="R79" t="str">
        <f>IF(R$1='Trendline Selection'!$ED$198,Trendlines!F79,IF(R$1='Trendline Selection'!$EE$198,Trendlines!F79,""))</f>
        <v/>
      </c>
      <c r="S79" t="str">
        <f>IF(S$1='Trendline Selection'!$ED$198,Trendlines!G79,IF(S$1='Trendline Selection'!$EE$198,Trendlines!G79,""))</f>
        <v/>
      </c>
      <c r="T79" t="str">
        <f>IF(T$1='Trendline Selection'!$ED$198,Trendlines!H79,IF(T$1='Trendline Selection'!$EE$198,Trendlines!H79,""))</f>
        <v/>
      </c>
      <c r="U79">
        <f>IF(U$1='Trendline Selection'!$ED$198,Trendlines!I79,IF(U$1='Trendline Selection'!$EE$198,Trendlines!I79,""))</f>
        <v>0</v>
      </c>
      <c r="V79" t="str">
        <f>IF(V$1='Trendline Selection'!$ED$198,Trendlines!J79,IF(V$1='Trendline Selection'!$EE$198,Trendlines!J79,""))</f>
        <v/>
      </c>
      <c r="W79" s="6" t="str">
        <f t="shared" si="61"/>
        <v/>
      </c>
      <c r="X79" s="6" t="str">
        <f t="shared" si="62"/>
        <v/>
      </c>
      <c r="Y79" s="6" t="str">
        <f t="shared" si="63"/>
        <v/>
      </c>
      <c r="Z79" s="6" t="str">
        <f t="shared" si="64"/>
        <v/>
      </c>
      <c r="AA79">
        <f t="shared" si="74"/>
        <v>5.4600000000000364</v>
      </c>
      <c r="AB79">
        <f t="shared" si="102"/>
        <v>3.7899999999999636</v>
      </c>
      <c r="AC79">
        <f t="shared" si="103"/>
        <v>1.6700000000000728</v>
      </c>
      <c r="AD79">
        <f t="shared" si="60"/>
        <v>5.4600000000000364</v>
      </c>
      <c r="AE79" s="26">
        <f t="shared" si="117"/>
        <v>2.9011737265100386E-4</v>
      </c>
      <c r="AF79" s="26">
        <f t="shared" si="75"/>
        <v>5.3673973894055723E-4</v>
      </c>
      <c r="AH79" s="30" t="str">
        <f t="shared" si="76"/>
        <v/>
      </c>
      <c r="AI79" s="21" t="str">
        <f t="shared" si="104"/>
        <v/>
      </c>
      <c r="AJ79" s="21" t="str">
        <f t="shared" si="121"/>
        <v/>
      </c>
      <c r="AK79" s="31" t="str">
        <f t="shared" si="120"/>
        <v/>
      </c>
      <c r="AL79" s="31" t="str">
        <f t="shared" si="77"/>
        <v/>
      </c>
      <c r="AM79" s="39" t="str">
        <f t="shared" si="78"/>
        <v/>
      </c>
      <c r="AN79" s="35" t="str">
        <f t="shared" si="79"/>
        <v/>
      </c>
      <c r="AO79" s="35" t="str">
        <f t="shared" si="118"/>
        <v/>
      </c>
      <c r="AP79" s="36" t="str">
        <f t="shared" si="119"/>
        <v/>
      </c>
      <c r="AQ79" s="36" t="str">
        <f t="shared" si="80"/>
        <v/>
      </c>
      <c r="AR79" s="40" t="str">
        <f t="shared" si="81"/>
        <v/>
      </c>
      <c r="AS79" s="37" t="str">
        <f t="shared" si="82"/>
        <v/>
      </c>
      <c r="AT79" s="37" t="str">
        <f t="shared" si="105"/>
        <v/>
      </c>
      <c r="AU79" s="38" t="str">
        <f t="shared" si="83"/>
        <v/>
      </c>
      <c r="AV79" s="38" t="str">
        <f t="shared" si="84"/>
        <v/>
      </c>
      <c r="AW79" s="30" t="str">
        <f t="shared" si="85"/>
        <v/>
      </c>
      <c r="AX79" s="21" t="str">
        <f t="shared" si="86"/>
        <v/>
      </c>
      <c r="AY79" s="21" t="str">
        <f t="shared" si="106"/>
        <v/>
      </c>
      <c r="AZ79" s="31" t="str">
        <f t="shared" si="87"/>
        <v/>
      </c>
      <c r="BA79" s="31" t="str">
        <f t="shared" si="88"/>
        <v/>
      </c>
      <c r="BB79" s="33" t="str">
        <f t="shared" si="89"/>
        <v/>
      </c>
      <c r="BC79" s="32" t="str">
        <f t="shared" si="90"/>
        <v/>
      </c>
      <c r="BD79" s="32" t="str">
        <f t="shared" si="107"/>
        <v/>
      </c>
      <c r="BE79" s="34" t="str">
        <f t="shared" si="108"/>
        <v/>
      </c>
      <c r="BF79" s="34" t="str">
        <f t="shared" si="91"/>
        <v/>
      </c>
      <c r="BG79" s="40" t="str">
        <f t="shared" si="92"/>
        <v/>
      </c>
      <c r="BH79" s="37" t="str">
        <f t="shared" si="93"/>
        <v/>
      </c>
      <c r="BI79" s="37" t="str">
        <f t="shared" si="109"/>
        <v/>
      </c>
      <c r="BJ79" s="38" t="str">
        <f t="shared" si="110"/>
        <v/>
      </c>
      <c r="BK79" s="38" t="str">
        <f t="shared" si="94"/>
        <v/>
      </c>
      <c r="BL79" s="41" t="str">
        <f t="shared" si="95"/>
        <v>------</v>
      </c>
      <c r="BM79" s="41" t="str">
        <f t="shared" si="96"/>
        <v>------</v>
      </c>
      <c r="BN79" s="41" t="str">
        <f t="shared" si="72"/>
        <v>-----</v>
      </c>
      <c r="BO79" s="41" t="str" cm="1">
        <f t="array" aca="1" ref="BO79" ca="1">_xlfn.LET(_xlpm.lookback,MIN(ROW()-ROW(BN$50),11),_xlpm.found,IFERROR(MATCH("Equal High",OFFSET(BN79,-_xlpm.lookback,0,_xlpm.lookback+1,1),0),-1),_xlpm.offset_rows,_xlpm.lookback-_xlpm.found+1,IF(_xlpm.found&gt;0,INDEX(E:E,ROW()-_xlpm.offset_rows),"-----"))</f>
        <v>-----</v>
      </c>
      <c r="BP79" s="41" t="str">
        <f t="shared" ca="1" si="65"/>
        <v>-----</v>
      </c>
      <c r="BQ79" s="41" t="str">
        <f t="shared" ca="1" si="66"/>
        <v>-----</v>
      </c>
      <c r="BR79" s="52" t="str">
        <f t="shared" ca="1" si="67"/>
        <v>-----</v>
      </c>
      <c r="BS79" s="41" t="str">
        <f t="shared" si="73"/>
        <v>-----</v>
      </c>
      <c r="BT79" s="41" t="str" cm="1">
        <f t="array" aca="1" ref="BT79" ca="1">_xlfn.LET(_xlpm.lookback,MIN(ROW()-ROW(BS$50),11),_xlpm.found,IFERROR(MATCH("Equal Low",OFFSET(BS79,-_xlpm.lookback,0,_xlpm.lookback+1,1),0),-1),_xlpm.offset_rows,_xlpm.lookback-_xlpm.found+1,IF(_xlpm.found&gt;0,INDEX(F:F,ROW()-_xlpm.offset_rows),"-----"))</f>
        <v>-----</v>
      </c>
      <c r="BU79" s="41" t="str">
        <f t="shared" ca="1" si="68"/>
        <v>-----</v>
      </c>
      <c r="BV79" s="41" t="str">
        <f t="shared" ca="1" si="69"/>
        <v>-----</v>
      </c>
      <c r="BW79" s="52" t="str">
        <f t="shared" ca="1" si="70"/>
        <v>-----</v>
      </c>
      <c r="BX79" s="50">
        <f t="shared" si="97"/>
        <v>0.8933999999999287</v>
      </c>
      <c r="BY79" s="50">
        <f t="shared" si="111"/>
        <v>1</v>
      </c>
      <c r="BZ79" s="50">
        <f t="shared" si="112"/>
        <v>4</v>
      </c>
      <c r="CA79" s="50" t="str">
        <f t="shared" si="113"/>
        <v>-----</v>
      </c>
      <c r="CB79" s="50" t="str">
        <f t="shared" si="114"/>
        <v>-----</v>
      </c>
      <c r="CC79" s="52" t="str">
        <f t="shared" si="98"/>
        <v/>
      </c>
      <c r="CD79" s="41">
        <f t="shared" si="99"/>
        <v>0</v>
      </c>
      <c r="CE79" s="52" t="str" cm="1">
        <f t="array" ref="CE79">IF(CD79&lt;&gt;1,"-----",_xlfn.IFS(OR(AL79="Above",AL79="Below"),AL79,OR(AQ79="Above",AQ79="Below"),AQ79,OR(AV79="Above",AV79="Below"),AV79,OR(BA79="Above",BA79="Below"),BA79,OR(BF79="Above",BF79="Below"),BF79,OR(BK79="Above",BK79="Below"),BK79,TRUE,"-----"))</f>
        <v>-----</v>
      </c>
      <c r="CF79" s="52" t="str">
        <f t="shared" ca="1" si="71"/>
        <v>-----</v>
      </c>
      <c r="CG79" s="52" t="str">
        <f t="shared" si="100"/>
        <v>UP</v>
      </c>
      <c r="CH79" s="42" t="str">
        <f t="shared" si="54"/>
        <v/>
      </c>
      <c r="CI79" s="43" t="str">
        <f t="shared" si="115"/>
        <v/>
      </c>
      <c r="CJ79" s="42" t="str">
        <f t="shared" si="116"/>
        <v/>
      </c>
      <c r="CK79" s="42" t="str">
        <f t="shared" si="55"/>
        <v/>
      </c>
      <c r="CL79" s="42" t="str">
        <f t="shared" si="101"/>
        <v/>
      </c>
      <c r="CM79" s="16">
        <f t="shared" si="56"/>
        <v>0</v>
      </c>
      <c r="CN79" s="53">
        <f t="shared" si="58"/>
        <v>0</v>
      </c>
      <c r="CO79" s="14" t="str">
        <f t="shared" si="59"/>
        <v/>
      </c>
    </row>
    <row r="80" spans="1:93" x14ac:dyDescent="0.55000000000000004">
      <c r="A80">
        <f>IF('Data Validation'!$K$2&lt;&gt;TRUE,"",'Data Validation'!A80)</f>
        <v>1772048400</v>
      </c>
      <c r="B80" s="4" t="str">
        <f>IF('Data Validation'!$K$2&lt;&gt;TRUE,"",'Data Validation'!C80)</f>
        <v>XAUUSD</v>
      </c>
      <c r="C80" s="4" t="str">
        <f>IF('Data Validation'!$K$2&lt;&gt;TRUE,"",'Data Validation'!E80)</f>
        <v>M5</v>
      </c>
      <c r="D80" s="4">
        <f>IF('Data Validation'!$K$2&lt;&gt;TRUE,"",'Data Validation'!G80)</f>
        <v>5204.32</v>
      </c>
      <c r="E80" s="4">
        <f>IF($C80&lt;&gt;"M5","",Price!F80)</f>
        <v>5205.1400000000003</v>
      </c>
      <c r="F80" s="4">
        <f>IF($C80&lt;&gt;"M5","",Price!G80)</f>
        <v>5200.72</v>
      </c>
      <c r="G80" s="4">
        <f>IF($C80&lt;&gt;"M5","",Price!H80)</f>
        <v>514</v>
      </c>
      <c r="H80" s="4">
        <f>IF($C80&lt;&gt;"M5","",SSA!E80)</f>
        <v>5204.3631299999997</v>
      </c>
      <c r="I80" s="6">
        <f>IF($C80&lt;&gt;"M5","",SSA!F80)</f>
        <v>5203.6360999999997</v>
      </c>
      <c r="J80" s="5">
        <f>IF($C80&lt;&gt;"M5","",Dual_Tema!E80)</f>
        <v>5205.07</v>
      </c>
      <c r="K80" s="5">
        <f>IF($C80&lt;&gt;"M5","",Dual_Tema!F80)</f>
        <v>5199.42</v>
      </c>
      <c r="L80" s="6">
        <f>IF($C80&lt;&gt;"M5","",Trendlines!K80)</f>
        <v>0</v>
      </c>
      <c r="M80" s="6">
        <f>IF($C80&lt;&gt;"M5","",Trendlines!L80)</f>
        <v>0</v>
      </c>
      <c r="N80" s="6">
        <f>IF($C80&lt;&gt;"M5","",ZigZag!E80)</f>
        <v>0</v>
      </c>
      <c r="O80" s="6">
        <f>IF($C80&lt;&gt;"M5","",ZigZag!F80)</f>
        <v>0</v>
      </c>
      <c r="P80" s="6">
        <f>IF($C80&lt;&gt;"M5","",Pinbar!E80)</f>
        <v>0</v>
      </c>
      <c r="Q80">
        <f>IF(Q$1='Trendline Selection'!$ED$198,Trendlines!E80,IF(Q$1='Trendline Selection'!$EE$198,Trendlines!E80,""))</f>
        <v>0</v>
      </c>
      <c r="R80" t="str">
        <f>IF(R$1='Trendline Selection'!$ED$198,Trendlines!F80,IF(R$1='Trendline Selection'!$EE$198,Trendlines!F80,""))</f>
        <v/>
      </c>
      <c r="S80" t="str">
        <f>IF(S$1='Trendline Selection'!$ED$198,Trendlines!G80,IF(S$1='Trendline Selection'!$EE$198,Trendlines!G80,""))</f>
        <v/>
      </c>
      <c r="T80" t="str">
        <f>IF(T$1='Trendline Selection'!$ED$198,Trendlines!H80,IF(T$1='Trendline Selection'!$EE$198,Trendlines!H80,""))</f>
        <v/>
      </c>
      <c r="U80">
        <f>IF(U$1='Trendline Selection'!$ED$198,Trendlines!I80,IF(U$1='Trendline Selection'!$EE$198,Trendlines!I80,""))</f>
        <v>0</v>
      </c>
      <c r="V80" t="str">
        <f>IF(V$1='Trendline Selection'!$ED$198,Trendlines!J80,IF(V$1='Trendline Selection'!$EE$198,Trendlines!J80,""))</f>
        <v/>
      </c>
      <c r="W80" s="6" t="str">
        <f t="shared" si="61"/>
        <v/>
      </c>
      <c r="X80" s="6" t="str">
        <f t="shared" si="62"/>
        <v/>
      </c>
      <c r="Y80" s="6" t="str">
        <f t="shared" si="63"/>
        <v/>
      </c>
      <c r="Z80" s="6" t="str">
        <f t="shared" si="64"/>
        <v/>
      </c>
      <c r="AA80">
        <f t="shared" si="74"/>
        <v>4.4200000000000728</v>
      </c>
      <c r="AB80">
        <f t="shared" si="102"/>
        <v>4.1400000000003274</v>
      </c>
      <c r="AC80">
        <f t="shared" si="103"/>
        <v>0.27999999999974534</v>
      </c>
      <c r="AD80">
        <f t="shared" si="60"/>
        <v>4.4200000000000728</v>
      </c>
      <c r="AE80" s="26">
        <f t="shared" si="117"/>
        <v>1.344842624606748E-5</v>
      </c>
      <c r="AF80" s="26">
        <f t="shared" si="75"/>
        <v>2.5002788772597362E-4</v>
      </c>
      <c r="AH80" s="30" t="str">
        <f t="shared" si="76"/>
        <v/>
      </c>
      <c r="AI80" s="21" t="str">
        <f t="shared" si="104"/>
        <v/>
      </c>
      <c r="AJ80" s="21" t="str">
        <f t="shared" si="121"/>
        <v/>
      </c>
      <c r="AK80" s="31" t="str">
        <f t="shared" si="120"/>
        <v/>
      </c>
      <c r="AL80" s="31" t="str">
        <f t="shared" si="77"/>
        <v/>
      </c>
      <c r="AM80" s="39" t="str">
        <f t="shared" si="78"/>
        <v/>
      </c>
      <c r="AN80" s="35" t="str">
        <f t="shared" si="79"/>
        <v/>
      </c>
      <c r="AO80" s="35" t="str">
        <f t="shared" si="118"/>
        <v/>
      </c>
      <c r="AP80" s="36" t="str">
        <f t="shared" si="119"/>
        <v/>
      </c>
      <c r="AQ80" s="36" t="str">
        <f t="shared" si="80"/>
        <v/>
      </c>
      <c r="AR80" s="40" t="str">
        <f t="shared" si="81"/>
        <v/>
      </c>
      <c r="AS80" s="37" t="str">
        <f t="shared" si="82"/>
        <v/>
      </c>
      <c r="AT80" s="37" t="str">
        <f t="shared" si="105"/>
        <v/>
      </c>
      <c r="AU80" s="38" t="str">
        <f t="shared" si="83"/>
        <v/>
      </c>
      <c r="AV80" s="38" t="str">
        <f t="shared" si="84"/>
        <v/>
      </c>
      <c r="AW80" s="30" t="str">
        <f t="shared" si="85"/>
        <v/>
      </c>
      <c r="AX80" s="21" t="str">
        <f t="shared" si="86"/>
        <v/>
      </c>
      <c r="AY80" s="21" t="str">
        <f t="shared" si="106"/>
        <v/>
      </c>
      <c r="AZ80" s="31" t="str">
        <f t="shared" si="87"/>
        <v/>
      </c>
      <c r="BA80" s="31" t="str">
        <f t="shared" si="88"/>
        <v/>
      </c>
      <c r="BB80" s="33" t="str">
        <f t="shared" si="89"/>
        <v/>
      </c>
      <c r="BC80" s="32" t="str">
        <f t="shared" si="90"/>
        <v/>
      </c>
      <c r="BD80" s="32" t="str">
        <f t="shared" si="107"/>
        <v/>
      </c>
      <c r="BE80" s="34" t="str">
        <f t="shared" si="108"/>
        <v/>
      </c>
      <c r="BF80" s="34" t="str">
        <f t="shared" si="91"/>
        <v/>
      </c>
      <c r="BG80" s="40" t="str">
        <f t="shared" si="92"/>
        <v/>
      </c>
      <c r="BH80" s="37" t="str">
        <f t="shared" si="93"/>
        <v/>
      </c>
      <c r="BI80" s="37" t="str">
        <f t="shared" si="109"/>
        <v/>
      </c>
      <c r="BJ80" s="38" t="str">
        <f t="shared" si="110"/>
        <v/>
      </c>
      <c r="BK80" s="38" t="str">
        <f t="shared" si="94"/>
        <v/>
      </c>
      <c r="BL80" s="41" t="str">
        <f t="shared" si="95"/>
        <v>------</v>
      </c>
      <c r="BM80" s="41" t="str">
        <f t="shared" si="96"/>
        <v>------</v>
      </c>
      <c r="BN80" s="41" t="str">
        <f t="shared" si="72"/>
        <v>-----</v>
      </c>
      <c r="BO80" s="41" t="str" cm="1">
        <f t="array" aca="1" ref="BO80" ca="1">_xlfn.LET(_xlpm.lookback,MIN(ROW()-ROW(BN$50),11),_xlpm.found,IFERROR(MATCH("Equal High",OFFSET(BN80,-_xlpm.lookback,0,_xlpm.lookback+1,1),0),-1),_xlpm.offset_rows,_xlpm.lookback-_xlpm.found+1,IF(_xlpm.found&gt;0,INDEX(E:E,ROW()-_xlpm.offset_rows),"-----"))</f>
        <v>-----</v>
      </c>
      <c r="BP80" s="41" t="str">
        <f t="shared" ca="1" si="65"/>
        <v>-----</v>
      </c>
      <c r="BQ80" s="41" t="str">
        <f t="shared" ca="1" si="66"/>
        <v>-----</v>
      </c>
      <c r="BR80" s="52" t="str">
        <f t="shared" ca="1" si="67"/>
        <v>-----</v>
      </c>
      <c r="BS80" s="41" t="str">
        <f t="shared" si="73"/>
        <v>-----</v>
      </c>
      <c r="BT80" s="41" t="str" cm="1">
        <f t="array" aca="1" ref="BT80" ca="1">_xlfn.LET(_xlpm.lookback,MIN(ROW()-ROW(BS$50),11),_xlpm.found,IFERROR(MATCH("Equal Low",OFFSET(BS80,-_xlpm.lookback,0,_xlpm.lookback+1,1),0),-1),_xlpm.offset_rows,_xlpm.lookback-_xlpm.found+1,IF(_xlpm.found&gt;0,INDEX(F:F,ROW()-_xlpm.offset_rows),"-----"))</f>
        <v>-----</v>
      </c>
      <c r="BU80" s="41" t="str">
        <f t="shared" ca="1" si="68"/>
        <v>-----</v>
      </c>
      <c r="BV80" s="41" t="str">
        <f t="shared" ca="1" si="69"/>
        <v>-----</v>
      </c>
      <c r="BW80" s="52" t="str">
        <f t="shared" ca="1" si="70"/>
        <v>-----</v>
      </c>
      <c r="BX80" s="50">
        <f t="shared" si="97"/>
        <v>0.72703000000001339</v>
      </c>
      <c r="BY80" s="50">
        <f t="shared" si="111"/>
        <v>1</v>
      </c>
      <c r="BZ80" s="50">
        <f t="shared" si="112"/>
        <v>5</v>
      </c>
      <c r="CA80" s="50" t="str">
        <f t="shared" si="113"/>
        <v>-----</v>
      </c>
      <c r="CB80" s="50" t="str">
        <f t="shared" si="114"/>
        <v>-----</v>
      </c>
      <c r="CC80" s="52" t="str">
        <f t="shared" si="98"/>
        <v/>
      </c>
      <c r="CD80" s="41">
        <f t="shared" si="99"/>
        <v>0</v>
      </c>
      <c r="CE80" s="52" t="str" cm="1">
        <f t="array" ref="CE80">IF(CD80&lt;&gt;1,"-----",_xlfn.IFS(OR(AL80="Above",AL80="Below"),AL80,OR(AQ80="Above",AQ80="Below"),AQ80,OR(AV80="Above",AV80="Below"),AV80,OR(BA80="Above",BA80="Below"),BA80,OR(BF80="Above",BF80="Below"),BF80,OR(BK80="Above",BK80="Below"),BK80,TRUE,"-----"))</f>
        <v>-----</v>
      </c>
      <c r="CF80" s="52" t="str">
        <f t="shared" ca="1" si="71"/>
        <v>-----</v>
      </c>
      <c r="CG80" s="52" t="str">
        <f t="shared" si="100"/>
        <v>UP</v>
      </c>
      <c r="CH80" s="42" t="str">
        <f t="shared" si="54"/>
        <v/>
      </c>
      <c r="CI80" s="43" t="str">
        <f t="shared" si="115"/>
        <v/>
      </c>
      <c r="CJ80" s="42" t="str">
        <f t="shared" si="116"/>
        <v/>
      </c>
      <c r="CK80" s="42" t="str">
        <f t="shared" si="55"/>
        <v/>
      </c>
      <c r="CL80" s="42" t="str">
        <f t="shared" si="101"/>
        <v/>
      </c>
      <c r="CM80" s="16">
        <f t="shared" si="56"/>
        <v>0</v>
      </c>
      <c r="CN80" s="53">
        <f t="shared" si="58"/>
        <v>0</v>
      </c>
      <c r="CO80" s="14" t="str">
        <f t="shared" si="59"/>
        <v/>
      </c>
    </row>
    <row r="81" spans="1:93" x14ac:dyDescent="0.55000000000000004">
      <c r="A81">
        <f>IF('Data Validation'!$K$2&lt;&gt;TRUE,"",'Data Validation'!A81)</f>
        <v>1772048700</v>
      </c>
      <c r="B81" s="4" t="str">
        <f>IF('Data Validation'!$K$2&lt;&gt;TRUE,"",'Data Validation'!C81)</f>
        <v>XAUUSD</v>
      </c>
      <c r="C81" s="4" t="str">
        <f>IF('Data Validation'!$K$2&lt;&gt;TRUE,"",'Data Validation'!E81)</f>
        <v>M5</v>
      </c>
      <c r="D81" s="4">
        <f>IF('Data Validation'!$K$2&lt;&gt;TRUE,"",'Data Validation'!G81)</f>
        <v>5205</v>
      </c>
      <c r="E81" s="4">
        <f>IF($C81&lt;&gt;"M5","",Price!F81)</f>
        <v>5207.58</v>
      </c>
      <c r="F81" s="4">
        <f>IF($C81&lt;&gt;"M5","",Price!G81)</f>
        <v>5200.29</v>
      </c>
      <c r="G81" s="4">
        <f>IF($C81&lt;&gt;"M5","",Price!H81)</f>
        <v>699</v>
      </c>
      <c r="H81" s="4">
        <f>IF($C81&lt;&gt;"M5","",SSA!E81)</f>
        <v>5204.3838900000001</v>
      </c>
      <c r="I81" s="6">
        <f>IF($C81&lt;&gt;"M5","",SSA!F81)</f>
        <v>5204.01</v>
      </c>
      <c r="J81" s="5">
        <f>IF($C81&lt;&gt;"M5","",Dual_Tema!E81)</f>
        <v>5206.4399999999996</v>
      </c>
      <c r="K81" s="5">
        <f>IF($C81&lt;&gt;"M5","",Dual_Tema!F81)</f>
        <v>5200.09</v>
      </c>
      <c r="L81" s="6">
        <f>IF($C81&lt;&gt;"M5","",Trendlines!K81)</f>
        <v>0</v>
      </c>
      <c r="M81" s="6">
        <f>IF($C81&lt;&gt;"M5","",Trendlines!L81)</f>
        <v>0</v>
      </c>
      <c r="N81" s="6">
        <f>IF($C81&lt;&gt;"M5","",ZigZag!E81)</f>
        <v>0</v>
      </c>
      <c r="O81" s="6">
        <f>IF($C81&lt;&gt;"M5","",ZigZag!F81)</f>
        <v>0</v>
      </c>
      <c r="P81" s="6">
        <f>IF($C81&lt;&gt;"M5","",Pinbar!E81)</f>
        <v>0</v>
      </c>
      <c r="Q81">
        <f>IF(Q$1='Trendline Selection'!$ED$198,Trendlines!E81,IF(Q$1='Trendline Selection'!$EE$198,Trendlines!E81,""))</f>
        <v>0</v>
      </c>
      <c r="R81" t="str">
        <f>IF(R$1='Trendline Selection'!$ED$198,Trendlines!F81,IF(R$1='Trendline Selection'!$EE$198,Trendlines!F81,""))</f>
        <v/>
      </c>
      <c r="S81" t="str">
        <f>IF(S$1='Trendline Selection'!$ED$198,Trendlines!G81,IF(S$1='Trendline Selection'!$EE$198,Trendlines!G81,""))</f>
        <v/>
      </c>
      <c r="T81" t="str">
        <f>IF(T$1='Trendline Selection'!$ED$198,Trendlines!H81,IF(T$1='Trendline Selection'!$EE$198,Trendlines!H81,""))</f>
        <v/>
      </c>
      <c r="U81">
        <f>IF(U$1='Trendline Selection'!$ED$198,Trendlines!I81,IF(U$1='Trendline Selection'!$EE$198,Trendlines!I81,""))</f>
        <v>0</v>
      </c>
      <c r="V81" t="str">
        <f>IF(V$1='Trendline Selection'!$ED$198,Trendlines!J81,IF(V$1='Trendline Selection'!$EE$198,Trendlines!J81,""))</f>
        <v/>
      </c>
      <c r="W81" s="6" t="str">
        <f t="shared" si="61"/>
        <v/>
      </c>
      <c r="X81" s="6" t="str">
        <f t="shared" si="62"/>
        <v/>
      </c>
      <c r="Y81" s="6" t="str">
        <f t="shared" si="63"/>
        <v/>
      </c>
      <c r="Z81" s="6" t="str">
        <f t="shared" si="64"/>
        <v/>
      </c>
      <c r="AA81">
        <f t="shared" si="74"/>
        <v>7.2899999999999636</v>
      </c>
      <c r="AB81">
        <f t="shared" si="102"/>
        <v>3.2600000000002183</v>
      </c>
      <c r="AC81">
        <f t="shared" si="103"/>
        <v>4.0299999999997453</v>
      </c>
      <c r="AD81">
        <f t="shared" si="60"/>
        <v>7.2899999999999636</v>
      </c>
      <c r="AE81" s="26">
        <f t="shared" si="117"/>
        <v>2.1895959619247076E-4</v>
      </c>
      <c r="AF81" s="26">
        <f t="shared" si="75"/>
        <v>3.84608727925513E-5</v>
      </c>
      <c r="AH81" s="30" t="str">
        <f t="shared" si="76"/>
        <v/>
      </c>
      <c r="AI81" s="21" t="str">
        <f t="shared" si="104"/>
        <v/>
      </c>
      <c r="AJ81" s="21" t="str">
        <f t="shared" si="121"/>
        <v/>
      </c>
      <c r="AK81" s="31" t="str">
        <f t="shared" si="120"/>
        <v/>
      </c>
      <c r="AL81" s="31" t="str">
        <f t="shared" si="77"/>
        <v/>
      </c>
      <c r="AM81" s="39" t="str">
        <f t="shared" si="78"/>
        <v/>
      </c>
      <c r="AN81" s="35" t="str">
        <f t="shared" si="79"/>
        <v/>
      </c>
      <c r="AO81" s="35" t="str">
        <f t="shared" si="118"/>
        <v/>
      </c>
      <c r="AP81" s="36" t="str">
        <f t="shared" si="119"/>
        <v/>
      </c>
      <c r="AQ81" s="36" t="str">
        <f t="shared" si="80"/>
        <v/>
      </c>
      <c r="AR81" s="40" t="str">
        <f t="shared" si="81"/>
        <v/>
      </c>
      <c r="AS81" s="37" t="str">
        <f t="shared" si="82"/>
        <v/>
      </c>
      <c r="AT81" s="37" t="str">
        <f t="shared" si="105"/>
        <v/>
      </c>
      <c r="AU81" s="38" t="str">
        <f t="shared" si="83"/>
        <v/>
      </c>
      <c r="AV81" s="38" t="str">
        <f t="shared" si="84"/>
        <v/>
      </c>
      <c r="AW81" s="30" t="str">
        <f t="shared" si="85"/>
        <v/>
      </c>
      <c r="AX81" s="21" t="str">
        <f t="shared" si="86"/>
        <v/>
      </c>
      <c r="AY81" s="21" t="str">
        <f t="shared" si="106"/>
        <v/>
      </c>
      <c r="AZ81" s="31" t="str">
        <f t="shared" si="87"/>
        <v/>
      </c>
      <c r="BA81" s="31" t="str">
        <f t="shared" si="88"/>
        <v/>
      </c>
      <c r="BB81" s="33" t="str">
        <f t="shared" si="89"/>
        <v/>
      </c>
      <c r="BC81" s="32" t="str">
        <f t="shared" si="90"/>
        <v/>
      </c>
      <c r="BD81" s="32" t="str">
        <f t="shared" si="107"/>
        <v/>
      </c>
      <c r="BE81" s="34" t="str">
        <f t="shared" si="108"/>
        <v/>
      </c>
      <c r="BF81" s="34" t="str">
        <f t="shared" si="91"/>
        <v/>
      </c>
      <c r="BG81" s="40" t="str">
        <f t="shared" si="92"/>
        <v/>
      </c>
      <c r="BH81" s="37" t="str">
        <f t="shared" si="93"/>
        <v/>
      </c>
      <c r="BI81" s="37" t="str">
        <f t="shared" si="109"/>
        <v/>
      </c>
      <c r="BJ81" s="38" t="str">
        <f t="shared" si="110"/>
        <v/>
      </c>
      <c r="BK81" s="38" t="str">
        <f t="shared" si="94"/>
        <v/>
      </c>
      <c r="BL81" s="41" t="str">
        <f t="shared" si="95"/>
        <v>------</v>
      </c>
      <c r="BM81" s="41" t="str">
        <f t="shared" si="96"/>
        <v>------</v>
      </c>
      <c r="BN81" s="41" t="str">
        <f t="shared" si="72"/>
        <v>-----</v>
      </c>
      <c r="BO81" s="41" t="str" cm="1">
        <f t="array" aca="1" ref="BO81" ca="1">_xlfn.LET(_xlpm.lookback,MIN(ROW()-ROW(BN$50),11),_xlpm.found,IFERROR(MATCH("Equal High",OFFSET(BN81,-_xlpm.lookback,0,_xlpm.lookback+1,1),0),-1),_xlpm.offset_rows,_xlpm.lookback-_xlpm.found+1,IF(_xlpm.found&gt;0,INDEX(E:E,ROW()-_xlpm.offset_rows),"-----"))</f>
        <v>-----</v>
      </c>
      <c r="BP81" s="41" t="str">
        <f t="shared" ca="1" si="65"/>
        <v>-----</v>
      </c>
      <c r="BQ81" s="41" t="str">
        <f t="shared" ca="1" si="66"/>
        <v>-----</v>
      </c>
      <c r="BR81" s="52" t="str">
        <f t="shared" ca="1" si="67"/>
        <v>-----</v>
      </c>
      <c r="BS81" s="41" t="str">
        <f t="shared" si="73"/>
        <v>-----</v>
      </c>
      <c r="BT81" s="41" t="str" cm="1">
        <f t="array" aca="1" ref="BT81" ca="1">_xlfn.LET(_xlpm.lookback,MIN(ROW()-ROW(BS$50),11),_xlpm.found,IFERROR(MATCH("Equal Low",OFFSET(BS81,-_xlpm.lookback,0,_xlpm.lookback+1,1),0),-1),_xlpm.offset_rows,_xlpm.lookback-_xlpm.found+1,IF(_xlpm.found&gt;0,INDEX(F:F,ROW()-_xlpm.offset_rows),"-----"))</f>
        <v>-----</v>
      </c>
      <c r="BU81" s="41" t="str">
        <f t="shared" ca="1" si="68"/>
        <v>-----</v>
      </c>
      <c r="BV81" s="41" t="str">
        <f t="shared" ca="1" si="69"/>
        <v>-----</v>
      </c>
      <c r="BW81" s="52" t="str">
        <f t="shared" ca="1" si="70"/>
        <v>-----</v>
      </c>
      <c r="BX81" s="50">
        <f t="shared" si="97"/>
        <v>0.37388999999984662</v>
      </c>
      <c r="BY81" s="50">
        <f t="shared" si="111"/>
        <v>1</v>
      </c>
      <c r="BZ81" s="50">
        <f t="shared" si="112"/>
        <v>6</v>
      </c>
      <c r="CA81" s="50" t="str">
        <f t="shared" si="113"/>
        <v>-----</v>
      </c>
      <c r="CB81" s="50" t="str">
        <f t="shared" si="114"/>
        <v>-----</v>
      </c>
      <c r="CC81" s="52" t="str">
        <f t="shared" si="98"/>
        <v/>
      </c>
      <c r="CD81" s="41">
        <f t="shared" si="99"/>
        <v>0</v>
      </c>
      <c r="CE81" s="52" t="str" cm="1">
        <f t="array" ref="CE81">IF(CD81&lt;&gt;1,"-----",_xlfn.IFS(OR(AL81="Above",AL81="Below"),AL81,OR(AQ81="Above",AQ81="Below"),AQ81,OR(AV81="Above",AV81="Below"),AV81,OR(BA81="Above",BA81="Below"),BA81,OR(BF81="Above",BF81="Below"),BF81,OR(BK81="Above",BK81="Below"),BK81,TRUE,"-----"))</f>
        <v>-----</v>
      </c>
      <c r="CF81" s="52" t="str">
        <f t="shared" ca="1" si="71"/>
        <v>-----</v>
      </c>
      <c r="CG81" s="52" t="str">
        <f t="shared" si="100"/>
        <v>UP</v>
      </c>
      <c r="CH81" s="42" t="str">
        <f t="shared" si="54"/>
        <v/>
      </c>
      <c r="CI81" s="43" t="str">
        <f t="shared" si="115"/>
        <v/>
      </c>
      <c r="CJ81" s="42" t="str">
        <f t="shared" si="116"/>
        <v/>
      </c>
      <c r="CK81" s="42">
        <f t="shared" si="55"/>
        <v>1</v>
      </c>
      <c r="CL81" s="42" t="str">
        <f t="shared" si="101"/>
        <v/>
      </c>
      <c r="CM81" s="16">
        <f t="shared" si="56"/>
        <v>0.2</v>
      </c>
      <c r="CN81" s="53">
        <f t="shared" si="58"/>
        <v>6.6666666666666666E-2</v>
      </c>
      <c r="CO81" s="14" t="str">
        <f t="shared" si="59"/>
        <v/>
      </c>
    </row>
    <row r="82" spans="1:93" x14ac:dyDescent="0.55000000000000004">
      <c r="A82">
        <f>IF('Data Validation'!$K$2&lt;&gt;TRUE,"",'Data Validation'!A82)</f>
        <v>1772049000</v>
      </c>
      <c r="B82" s="4" t="str">
        <f>IF('Data Validation'!$K$2&lt;&gt;TRUE,"",'Data Validation'!C82)</f>
        <v>XAUUSD</v>
      </c>
      <c r="C82" s="4" t="str">
        <f>IF('Data Validation'!$K$2&lt;&gt;TRUE,"",'Data Validation'!E82)</f>
        <v>M5</v>
      </c>
      <c r="D82" s="4">
        <f>IF('Data Validation'!$K$2&lt;&gt;TRUE,"",'Data Validation'!G82)</f>
        <v>5204.97</v>
      </c>
      <c r="E82" s="4">
        <f>IF($C82&lt;&gt;"M5","",Price!F82)</f>
        <v>5208.32</v>
      </c>
      <c r="F82" s="4">
        <f>IF($C82&lt;&gt;"M5","",Price!G82)</f>
        <v>5200.63</v>
      </c>
      <c r="G82" s="4">
        <f>IF($C82&lt;&gt;"M5","",Price!H82)</f>
        <v>616</v>
      </c>
      <c r="H82" s="4">
        <f>IF($C82&lt;&gt;"M5","",SSA!E82)</f>
        <v>5203.7779700000001</v>
      </c>
      <c r="I82" s="6">
        <f>IF($C82&lt;&gt;"M5","",SSA!F82)</f>
        <v>5203.8939799999998</v>
      </c>
      <c r="J82" s="5">
        <f>IF($C82&lt;&gt;"M5","",Dual_Tema!E82)</f>
        <v>5207.6400000000003</v>
      </c>
      <c r="K82" s="5">
        <f>IF($C82&lt;&gt;"M5","",Dual_Tema!F82)</f>
        <v>5200.6499999999996</v>
      </c>
      <c r="L82" s="6">
        <f>IF($C82&lt;&gt;"M5","",Trendlines!K82)</f>
        <v>5208.32</v>
      </c>
      <c r="M82" s="6">
        <f>IF($C82&lt;&gt;"M5","",Trendlines!L82)</f>
        <v>0</v>
      </c>
      <c r="N82" s="6">
        <f>IF($C82&lt;&gt;"M5","",ZigZag!E82)</f>
        <v>5208.32</v>
      </c>
      <c r="O82" s="6">
        <f>IF($C82&lt;&gt;"M5","",ZigZag!F82)</f>
        <v>0</v>
      </c>
      <c r="P82" s="6">
        <f>IF($C82&lt;&gt;"M5","",Pinbar!E82)</f>
        <v>0</v>
      </c>
      <c r="Q82">
        <f>IF(Q$1='Trendline Selection'!$ED$198,Trendlines!E82,IF(Q$1='Trendline Selection'!$EE$198,Trendlines!E82,""))</f>
        <v>0</v>
      </c>
      <c r="R82" t="str">
        <f>IF(R$1='Trendline Selection'!$ED$198,Trendlines!F82,IF(R$1='Trendline Selection'!$EE$198,Trendlines!F82,""))</f>
        <v/>
      </c>
      <c r="S82" t="str">
        <f>IF(S$1='Trendline Selection'!$ED$198,Trendlines!G82,IF(S$1='Trendline Selection'!$EE$198,Trendlines!G82,""))</f>
        <v/>
      </c>
      <c r="T82" t="str">
        <f>IF(T$1='Trendline Selection'!$ED$198,Trendlines!H82,IF(T$1='Trendline Selection'!$EE$198,Trendlines!H82,""))</f>
        <v/>
      </c>
      <c r="U82">
        <f>IF(U$1='Trendline Selection'!$ED$198,Trendlines!I82,IF(U$1='Trendline Selection'!$EE$198,Trendlines!I82,""))</f>
        <v>0</v>
      </c>
      <c r="V82" t="str">
        <f>IF(V$1='Trendline Selection'!$ED$198,Trendlines!J82,IF(V$1='Trendline Selection'!$EE$198,Trendlines!J82,""))</f>
        <v/>
      </c>
      <c r="W82" s="6">
        <f t="shared" si="61"/>
        <v>5217.63</v>
      </c>
      <c r="X82" s="6" t="str">
        <f t="shared" si="62"/>
        <v/>
      </c>
      <c r="Y82" s="6">
        <f t="shared" si="63"/>
        <v>-1.784335033338968E-3</v>
      </c>
      <c r="Z82" s="6" t="str">
        <f t="shared" si="64"/>
        <v/>
      </c>
      <c r="AA82">
        <f t="shared" si="74"/>
        <v>7.6899999999995998</v>
      </c>
      <c r="AB82">
        <f t="shared" si="102"/>
        <v>3.319999999999709</v>
      </c>
      <c r="AC82">
        <f t="shared" si="103"/>
        <v>4.3699999999998909</v>
      </c>
      <c r="AD82">
        <f t="shared" si="60"/>
        <v>7.6899999999995998</v>
      </c>
      <c r="AE82" s="26">
        <f t="shared" si="117"/>
        <v>1.3057738246103446E-4</v>
      </c>
      <c r="AF82" s="26">
        <f t="shared" si="75"/>
        <v>-3.8456731369207818E-6</v>
      </c>
      <c r="AH82" s="30" t="str">
        <f t="shared" si="76"/>
        <v/>
      </c>
      <c r="AI82" s="21" t="str">
        <f t="shared" si="104"/>
        <v/>
      </c>
      <c r="AJ82" s="21" t="str">
        <f t="shared" si="121"/>
        <v/>
      </c>
      <c r="AK82" s="31" t="str">
        <f t="shared" si="120"/>
        <v/>
      </c>
      <c r="AL82" s="31" t="str">
        <f t="shared" si="77"/>
        <v/>
      </c>
      <c r="AM82" s="39" t="str">
        <f t="shared" si="78"/>
        <v/>
      </c>
      <c r="AN82" s="35" t="str">
        <f t="shared" si="79"/>
        <v/>
      </c>
      <c r="AO82" s="35" t="str">
        <f t="shared" si="118"/>
        <v/>
      </c>
      <c r="AP82" s="36" t="str">
        <f t="shared" si="119"/>
        <v/>
      </c>
      <c r="AQ82" s="36" t="str">
        <f t="shared" si="80"/>
        <v/>
      </c>
      <c r="AR82" s="40" t="str">
        <f t="shared" si="81"/>
        <v/>
      </c>
      <c r="AS82" s="37" t="str">
        <f t="shared" si="82"/>
        <v/>
      </c>
      <c r="AT82" s="37" t="str">
        <f t="shared" si="105"/>
        <v/>
      </c>
      <c r="AU82" s="38" t="str">
        <f t="shared" si="83"/>
        <v/>
      </c>
      <c r="AV82" s="38" t="str">
        <f t="shared" si="84"/>
        <v/>
      </c>
      <c r="AW82" s="30" t="str">
        <f t="shared" si="85"/>
        <v/>
      </c>
      <c r="AX82" s="21" t="str">
        <f t="shared" si="86"/>
        <v/>
      </c>
      <c r="AY82" s="21" t="str">
        <f t="shared" si="106"/>
        <v/>
      </c>
      <c r="AZ82" s="31" t="str">
        <f t="shared" si="87"/>
        <v/>
      </c>
      <c r="BA82" s="31" t="str">
        <f t="shared" si="88"/>
        <v/>
      </c>
      <c r="BB82" s="33" t="str">
        <f t="shared" si="89"/>
        <v/>
      </c>
      <c r="BC82" s="32" t="str">
        <f t="shared" si="90"/>
        <v/>
      </c>
      <c r="BD82" s="32" t="str">
        <f t="shared" si="107"/>
        <v/>
      </c>
      <c r="BE82" s="34" t="str">
        <f t="shared" si="108"/>
        <v/>
      </c>
      <c r="BF82" s="34" t="str">
        <f t="shared" si="91"/>
        <v/>
      </c>
      <c r="BG82" s="40" t="str">
        <f t="shared" si="92"/>
        <v/>
      </c>
      <c r="BH82" s="37" t="str">
        <f t="shared" si="93"/>
        <v/>
      </c>
      <c r="BI82" s="37" t="str">
        <f t="shared" si="109"/>
        <v/>
      </c>
      <c r="BJ82" s="38" t="str">
        <f t="shared" si="110"/>
        <v/>
      </c>
      <c r="BK82" s="38" t="str">
        <f t="shared" si="94"/>
        <v/>
      </c>
      <c r="BL82" s="41" t="str">
        <f t="shared" si="95"/>
        <v>Important High</v>
      </c>
      <c r="BM82" s="41" t="str">
        <f t="shared" si="96"/>
        <v>------</v>
      </c>
      <c r="BN82" s="41" t="str">
        <f t="shared" si="72"/>
        <v>-----</v>
      </c>
      <c r="BO82" s="41" t="str" cm="1">
        <f t="array" aca="1" ref="BO82" ca="1">_xlfn.LET(_xlpm.lookback,MIN(ROW()-ROW(BN$50),11),_xlpm.found,IFERROR(MATCH("Equal High",OFFSET(BN82,-_xlpm.lookback,0,_xlpm.lookback+1,1),0),-1),_xlpm.offset_rows,_xlpm.lookback-_xlpm.found+1,IF(_xlpm.found&gt;0,INDEX(E:E,ROW()-_xlpm.offset_rows),"-----"))</f>
        <v>-----</v>
      </c>
      <c r="BP82" s="41" t="str">
        <f t="shared" ca="1" si="65"/>
        <v>-----</v>
      </c>
      <c r="BQ82" s="41" t="str">
        <f t="shared" ca="1" si="66"/>
        <v>-----</v>
      </c>
      <c r="BR82" s="52" t="str">
        <f t="shared" ca="1" si="67"/>
        <v>-----</v>
      </c>
      <c r="BS82" s="41" t="str">
        <f t="shared" si="73"/>
        <v>-----</v>
      </c>
      <c r="BT82" s="41" t="str" cm="1">
        <f t="array" aca="1" ref="BT82" ca="1">_xlfn.LET(_xlpm.lookback,MIN(ROW()-ROW(BS$50),11),_xlpm.found,IFERROR(MATCH("Equal Low",OFFSET(BS82,-_xlpm.lookback,0,_xlpm.lookback+1,1),0),-1),_xlpm.offset_rows,_xlpm.lookback-_xlpm.found+1,IF(_xlpm.found&gt;0,INDEX(F:F,ROW()-_xlpm.offset_rows),"-----"))</f>
        <v>-----</v>
      </c>
      <c r="BU82" s="41" t="str">
        <f t="shared" ca="1" si="68"/>
        <v>-----</v>
      </c>
      <c r="BV82" s="41" t="str">
        <f t="shared" ca="1" si="69"/>
        <v>-----</v>
      </c>
      <c r="BW82" s="52" t="str">
        <f t="shared" ca="1" si="70"/>
        <v>-----</v>
      </c>
      <c r="BX82" s="50">
        <f t="shared" si="97"/>
        <v>-0.11600999999973283</v>
      </c>
      <c r="BY82" s="50">
        <f t="shared" si="111"/>
        <v>-1</v>
      </c>
      <c r="BZ82" s="50">
        <f t="shared" si="112"/>
        <v>-1</v>
      </c>
      <c r="CA82" s="50" t="str">
        <f t="shared" si="113"/>
        <v>-----</v>
      </c>
      <c r="CB82" s="50" t="str">
        <f t="shared" si="114"/>
        <v>crossunder</v>
      </c>
      <c r="CC82" s="52" t="str">
        <f t="shared" si="98"/>
        <v/>
      </c>
      <c r="CD82" s="41">
        <f t="shared" si="99"/>
        <v>0</v>
      </c>
      <c r="CE82" s="52" t="str" cm="1">
        <f t="array" ref="CE82">IF(CD82&lt;&gt;1,"-----",_xlfn.IFS(OR(AL82="Above",AL82="Below"),AL82,OR(AQ82="Above",AQ82="Below"),AQ82,OR(AV82="Above",AV82="Below"),AV82,OR(BA82="Above",BA82="Below"),BA82,OR(BF82="Above",BF82="Below"),BF82,OR(BK82="Above",BK82="Below"),BK82,TRUE,"-----"))</f>
        <v>-----</v>
      </c>
      <c r="CF82" s="52" t="str">
        <f t="shared" ca="1" si="71"/>
        <v>-----</v>
      </c>
      <c r="CG82" s="52" t="str">
        <f t="shared" si="100"/>
        <v>DOWN</v>
      </c>
      <c r="CH82" s="42" t="str">
        <f t="shared" si="54"/>
        <v/>
      </c>
      <c r="CI82" s="43" t="str">
        <f t="shared" si="115"/>
        <v/>
      </c>
      <c r="CJ82" s="42" t="str">
        <f t="shared" si="116"/>
        <v/>
      </c>
      <c r="CK82" s="42" t="str">
        <f t="shared" si="55"/>
        <v/>
      </c>
      <c r="CL82" s="42" t="str">
        <f t="shared" si="101"/>
        <v/>
      </c>
      <c r="CM82" s="16">
        <f t="shared" si="56"/>
        <v>0</v>
      </c>
      <c r="CN82" s="53">
        <f t="shared" si="58"/>
        <v>6.6666666666666666E-2</v>
      </c>
      <c r="CO82" s="14" t="str">
        <f t="shared" si="59"/>
        <v/>
      </c>
    </row>
    <row r="83" spans="1:93" x14ac:dyDescent="0.55000000000000004">
      <c r="A83">
        <f>IF('Data Validation'!$K$2&lt;&gt;TRUE,"",'Data Validation'!A83)</f>
        <v>1772049300</v>
      </c>
      <c r="B83" s="4" t="str">
        <f>IF('Data Validation'!$K$2&lt;&gt;TRUE,"",'Data Validation'!C83)</f>
        <v>XAUUSD</v>
      </c>
      <c r="C83" s="4" t="str">
        <f>IF('Data Validation'!$K$2&lt;&gt;TRUE,"",'Data Validation'!E83)</f>
        <v>M5</v>
      </c>
      <c r="D83" s="4">
        <f>IF('Data Validation'!$K$2&lt;&gt;TRUE,"",'Data Validation'!G83)</f>
        <v>5204.87</v>
      </c>
      <c r="E83" s="4">
        <f>IF($C83&lt;&gt;"M5","",Price!F83)</f>
        <v>5207.55</v>
      </c>
      <c r="F83" s="4">
        <f>IF($C83&lt;&gt;"M5","",Price!G83)</f>
        <v>5203.6000000000004</v>
      </c>
      <c r="G83" s="4">
        <f>IF($C83&lt;&gt;"M5","",Price!H83)</f>
        <v>593</v>
      </c>
      <c r="H83" s="4">
        <f>IF($C83&lt;&gt;"M5","",SSA!E83)</f>
        <v>5202.5578299999997</v>
      </c>
      <c r="I83" s="6">
        <f>IF($C83&lt;&gt;"M5","",SSA!F83)</f>
        <v>5203.2259100000001</v>
      </c>
      <c r="J83" s="5">
        <f>IF($C83&lt;&gt;"M5","",Dual_Tema!E83)</f>
        <v>5207.99</v>
      </c>
      <c r="K83" s="5">
        <f>IF($C83&lt;&gt;"M5","",Dual_Tema!F83)</f>
        <v>5202.43</v>
      </c>
      <c r="L83" s="6">
        <f>IF($C83&lt;&gt;"M5","",Trendlines!K83)</f>
        <v>0</v>
      </c>
      <c r="M83" s="6">
        <f>IF($C83&lt;&gt;"M5","",Trendlines!L83)</f>
        <v>0</v>
      </c>
      <c r="N83" s="6">
        <f>IF($C83&lt;&gt;"M5","",ZigZag!E83)</f>
        <v>0</v>
      </c>
      <c r="O83" s="6">
        <f>IF($C83&lt;&gt;"M5","",ZigZag!F83)</f>
        <v>0</v>
      </c>
      <c r="P83" s="6">
        <f>IF($C83&lt;&gt;"M5","",Pinbar!E83)</f>
        <v>0</v>
      </c>
      <c r="Q83">
        <f>IF(Q$1='Trendline Selection'!$ED$198,Trendlines!E83,IF(Q$1='Trendline Selection'!$EE$198,Trendlines!E83,""))</f>
        <v>0</v>
      </c>
      <c r="R83" t="str">
        <f>IF(R$1='Trendline Selection'!$ED$198,Trendlines!F83,IF(R$1='Trendline Selection'!$EE$198,Trendlines!F83,""))</f>
        <v/>
      </c>
      <c r="S83" t="str">
        <f>IF(S$1='Trendline Selection'!$ED$198,Trendlines!G83,IF(S$1='Trendline Selection'!$EE$198,Trendlines!G83,""))</f>
        <v/>
      </c>
      <c r="T83" t="str">
        <f>IF(T$1='Trendline Selection'!$ED$198,Trendlines!H83,IF(T$1='Trendline Selection'!$EE$198,Trendlines!H83,""))</f>
        <v/>
      </c>
      <c r="U83">
        <f>IF(U$1='Trendline Selection'!$ED$198,Trendlines!I83,IF(U$1='Trendline Selection'!$EE$198,Trendlines!I83,""))</f>
        <v>0</v>
      </c>
      <c r="V83" t="str">
        <f>IF(V$1='Trendline Selection'!$ED$198,Trendlines!J83,IF(V$1='Trendline Selection'!$EE$198,Trendlines!J83,""))</f>
        <v/>
      </c>
      <c r="W83" s="6" t="str">
        <f t="shared" si="61"/>
        <v/>
      </c>
      <c r="X83" s="6" t="str">
        <f t="shared" si="62"/>
        <v/>
      </c>
      <c r="Y83" s="6" t="str">
        <f t="shared" si="63"/>
        <v/>
      </c>
      <c r="Z83" s="6" t="str">
        <f t="shared" si="64"/>
        <v/>
      </c>
      <c r="AA83">
        <f t="shared" si="74"/>
        <v>3.9499999999998181</v>
      </c>
      <c r="AB83">
        <f t="shared" si="102"/>
        <v>2.5799999999999272</v>
      </c>
      <c r="AC83">
        <f t="shared" si="103"/>
        <v>1.3699999999998909</v>
      </c>
      <c r="AD83">
        <f t="shared" si="60"/>
        <v>3.9499999999998181</v>
      </c>
      <c r="AE83" s="26">
        <f t="shared" si="117"/>
        <v>-8.4485569288650673E-5</v>
      </c>
      <c r="AF83" s="26">
        <f t="shared" si="75"/>
        <v>2.2489490488100227E-4</v>
      </c>
      <c r="AH83" s="30" t="str">
        <f t="shared" si="76"/>
        <v/>
      </c>
      <c r="AI83" s="21" t="str">
        <f t="shared" si="104"/>
        <v/>
      </c>
      <c r="AJ83" s="21" t="str">
        <f t="shared" si="121"/>
        <v/>
      </c>
      <c r="AK83" s="31" t="str">
        <f t="shared" si="120"/>
        <v/>
      </c>
      <c r="AL83" s="31" t="str">
        <f t="shared" si="77"/>
        <v/>
      </c>
      <c r="AM83" s="39" t="str">
        <f t="shared" si="78"/>
        <v/>
      </c>
      <c r="AN83" s="35" t="str">
        <f t="shared" si="79"/>
        <v/>
      </c>
      <c r="AO83" s="35" t="str">
        <f t="shared" si="118"/>
        <v/>
      </c>
      <c r="AP83" s="36" t="str">
        <f t="shared" si="119"/>
        <v/>
      </c>
      <c r="AQ83" s="36" t="str">
        <f t="shared" si="80"/>
        <v/>
      </c>
      <c r="AR83" s="40" t="str">
        <f t="shared" si="81"/>
        <v/>
      </c>
      <c r="AS83" s="37" t="str">
        <f t="shared" si="82"/>
        <v/>
      </c>
      <c r="AT83" s="37" t="str">
        <f t="shared" si="105"/>
        <v/>
      </c>
      <c r="AU83" s="38" t="str">
        <f t="shared" si="83"/>
        <v/>
      </c>
      <c r="AV83" s="38" t="str">
        <f t="shared" si="84"/>
        <v/>
      </c>
      <c r="AW83" s="30" t="str">
        <f t="shared" si="85"/>
        <v/>
      </c>
      <c r="AX83" s="21" t="str">
        <f t="shared" si="86"/>
        <v/>
      </c>
      <c r="AY83" s="21" t="str">
        <f t="shared" si="106"/>
        <v/>
      </c>
      <c r="AZ83" s="31" t="str">
        <f t="shared" si="87"/>
        <v/>
      </c>
      <c r="BA83" s="31" t="str">
        <f t="shared" si="88"/>
        <v/>
      </c>
      <c r="BB83" s="33" t="str">
        <f t="shared" si="89"/>
        <v/>
      </c>
      <c r="BC83" s="32" t="str">
        <f t="shared" si="90"/>
        <v/>
      </c>
      <c r="BD83" s="32" t="str">
        <f t="shared" si="107"/>
        <v/>
      </c>
      <c r="BE83" s="34" t="str">
        <f t="shared" si="108"/>
        <v/>
      </c>
      <c r="BF83" s="34" t="str">
        <f t="shared" si="91"/>
        <v/>
      </c>
      <c r="BG83" s="40" t="str">
        <f t="shared" si="92"/>
        <v/>
      </c>
      <c r="BH83" s="37" t="str">
        <f t="shared" si="93"/>
        <v/>
      </c>
      <c r="BI83" s="37" t="str">
        <f t="shared" si="109"/>
        <v/>
      </c>
      <c r="BJ83" s="38" t="str">
        <f t="shared" si="110"/>
        <v/>
      </c>
      <c r="BK83" s="38" t="str">
        <f t="shared" si="94"/>
        <v/>
      </c>
      <c r="BL83" s="41" t="str">
        <f t="shared" si="95"/>
        <v>------</v>
      </c>
      <c r="BM83" s="41" t="str">
        <f t="shared" si="96"/>
        <v>------</v>
      </c>
      <c r="BN83" s="41" t="str">
        <f t="shared" si="72"/>
        <v>-----</v>
      </c>
      <c r="BO83" s="41" t="str" cm="1">
        <f t="array" aca="1" ref="BO83" ca="1">_xlfn.LET(_xlpm.lookback,MIN(ROW()-ROW(BN$50),11),_xlpm.found,IFERROR(MATCH("Equal High",OFFSET(BN83,-_xlpm.lookback,0,_xlpm.lookback+1,1),0),-1),_xlpm.offset_rows,_xlpm.lookback-_xlpm.found+1,IF(_xlpm.found&gt;0,INDEX(E:E,ROW()-_xlpm.offset_rows),"-----"))</f>
        <v>-----</v>
      </c>
      <c r="BP83" s="41" t="str">
        <f t="shared" ca="1" si="65"/>
        <v>-----</v>
      </c>
      <c r="BQ83" s="41" t="str">
        <f t="shared" ca="1" si="66"/>
        <v>-----</v>
      </c>
      <c r="BR83" s="52" t="str">
        <f t="shared" ca="1" si="67"/>
        <v>-----</v>
      </c>
      <c r="BS83" s="41" t="str">
        <f t="shared" si="73"/>
        <v>-----</v>
      </c>
      <c r="BT83" s="41" t="str" cm="1">
        <f t="array" aca="1" ref="BT83" ca="1">_xlfn.LET(_xlpm.lookback,MIN(ROW()-ROW(BS$50),11),_xlpm.found,IFERROR(MATCH("Equal Low",OFFSET(BS83,-_xlpm.lookback,0,_xlpm.lookback+1,1),0),-1),_xlpm.offset_rows,_xlpm.lookback-_xlpm.found+1,IF(_xlpm.found&gt;0,INDEX(F:F,ROW()-_xlpm.offset_rows),"-----"))</f>
        <v>-----</v>
      </c>
      <c r="BU83" s="41" t="str">
        <f t="shared" ca="1" si="68"/>
        <v>-----</v>
      </c>
      <c r="BV83" s="41" t="str">
        <f t="shared" ca="1" si="69"/>
        <v>-----</v>
      </c>
      <c r="BW83" s="52" t="str">
        <f t="shared" ca="1" si="70"/>
        <v>-----</v>
      </c>
      <c r="BX83" s="50">
        <f t="shared" si="97"/>
        <v>-0.66808000000037282</v>
      </c>
      <c r="BY83" s="50">
        <f t="shared" si="111"/>
        <v>-1</v>
      </c>
      <c r="BZ83" s="50">
        <f t="shared" si="112"/>
        <v>-2</v>
      </c>
      <c r="CA83" s="50" t="str">
        <f t="shared" si="113"/>
        <v>-----</v>
      </c>
      <c r="CB83" s="50" t="str">
        <f t="shared" si="114"/>
        <v>-----</v>
      </c>
      <c r="CC83" s="52" t="str">
        <f t="shared" si="98"/>
        <v/>
      </c>
      <c r="CD83" s="41">
        <f t="shared" si="99"/>
        <v>0</v>
      </c>
      <c r="CE83" s="52" t="str" cm="1">
        <f t="array" ref="CE83">IF(CD83&lt;&gt;1,"-----",_xlfn.IFS(OR(AL83="Above",AL83="Below"),AL83,OR(AQ83="Above",AQ83="Below"),AQ83,OR(AV83="Above",AV83="Below"),AV83,OR(BA83="Above",BA83="Below"),BA83,OR(BF83="Above",BF83="Below"),BF83,OR(BK83="Above",BK83="Below"),BK83,TRUE,"-----"))</f>
        <v>-----</v>
      </c>
      <c r="CF83" s="52" t="str">
        <f t="shared" ca="1" si="71"/>
        <v>-----</v>
      </c>
      <c r="CG83" s="52" t="str">
        <f t="shared" si="100"/>
        <v>DOWN</v>
      </c>
      <c r="CH83" s="42" t="str">
        <f t="shared" si="54"/>
        <v/>
      </c>
      <c r="CI83" s="43" t="str">
        <f t="shared" si="115"/>
        <v/>
      </c>
      <c r="CJ83" s="42" t="str">
        <f t="shared" si="116"/>
        <v/>
      </c>
      <c r="CK83" s="42" t="str">
        <f t="shared" si="55"/>
        <v/>
      </c>
      <c r="CL83" s="42" t="str">
        <f t="shared" si="101"/>
        <v/>
      </c>
      <c r="CM83" s="16">
        <f t="shared" si="56"/>
        <v>0</v>
      </c>
      <c r="CN83" s="53">
        <f t="shared" si="58"/>
        <v>6.6666666666666666E-2</v>
      </c>
      <c r="CO83" s="14" t="str">
        <f t="shared" si="59"/>
        <v/>
      </c>
    </row>
    <row r="84" spans="1:93" x14ac:dyDescent="0.55000000000000004">
      <c r="A84">
        <f>IF('Data Validation'!$K$2&lt;&gt;TRUE,"",'Data Validation'!A84)</f>
        <v>1772049600</v>
      </c>
      <c r="B84" s="4" t="str">
        <f>IF('Data Validation'!$K$2&lt;&gt;TRUE,"",'Data Validation'!C84)</f>
        <v>XAUUSD</v>
      </c>
      <c r="C84" s="4" t="str">
        <f>IF('Data Validation'!$K$2&lt;&gt;TRUE,"",'Data Validation'!E84)</f>
        <v>M5</v>
      </c>
      <c r="D84" s="4">
        <f>IF('Data Validation'!$K$2&lt;&gt;TRUE,"",'Data Validation'!G84)</f>
        <v>5201.76</v>
      </c>
      <c r="E84" s="4">
        <f>IF($C84&lt;&gt;"M5","",Price!F84)</f>
        <v>5205.24</v>
      </c>
      <c r="F84" s="4">
        <f>IF($C84&lt;&gt;"M5","",Price!G84)</f>
        <v>5196.8100000000004</v>
      </c>
      <c r="G84" s="4">
        <f>IF($C84&lt;&gt;"M5","",Price!H84)</f>
        <v>675</v>
      </c>
      <c r="H84" s="4">
        <f>IF($C84&lt;&gt;"M5","",SSA!E84)</f>
        <v>5200.7848199999999</v>
      </c>
      <c r="I84" s="6">
        <f>IF($C84&lt;&gt;"M5","",SSA!F84)</f>
        <v>5202.0053600000001</v>
      </c>
      <c r="J84" s="5">
        <f>IF($C84&lt;&gt;"M5","",Dual_Tema!E84)</f>
        <v>5207.03</v>
      </c>
      <c r="K84" s="5">
        <f>IF($C84&lt;&gt;"M5","",Dual_Tema!F84)</f>
        <v>5200.2</v>
      </c>
      <c r="L84" s="6">
        <f>IF($C84&lt;&gt;"M5","",Trendlines!K84)</f>
        <v>0</v>
      </c>
      <c r="M84" s="6">
        <f>IF($C84&lt;&gt;"M5","",Trendlines!L84)</f>
        <v>0</v>
      </c>
      <c r="N84" s="6">
        <f>IF($C84&lt;&gt;"M5","",ZigZag!E84)</f>
        <v>0</v>
      </c>
      <c r="O84" s="6">
        <f>IF($C84&lt;&gt;"M5","",ZigZag!F84)</f>
        <v>0</v>
      </c>
      <c r="P84" s="6">
        <f>IF($C84&lt;&gt;"M5","",Pinbar!E84)</f>
        <v>0</v>
      </c>
      <c r="Q84">
        <f>IF(Q$1='Trendline Selection'!$ED$198,Trendlines!E84,IF(Q$1='Trendline Selection'!$EE$198,Trendlines!E84,""))</f>
        <v>0</v>
      </c>
      <c r="R84" t="str">
        <f>IF(R$1='Trendline Selection'!$ED$198,Trendlines!F84,IF(R$1='Trendline Selection'!$EE$198,Trendlines!F84,""))</f>
        <v/>
      </c>
      <c r="S84" t="str">
        <f>IF(S$1='Trendline Selection'!$ED$198,Trendlines!G84,IF(S$1='Trendline Selection'!$EE$198,Trendlines!G84,""))</f>
        <v/>
      </c>
      <c r="T84" t="str">
        <f>IF(T$1='Trendline Selection'!$ED$198,Trendlines!H84,IF(T$1='Trendline Selection'!$EE$198,Trendlines!H84,""))</f>
        <v/>
      </c>
      <c r="U84">
        <f>IF(U$1='Trendline Selection'!$ED$198,Trendlines!I84,IF(U$1='Trendline Selection'!$EE$198,Trendlines!I84,""))</f>
        <v>0</v>
      </c>
      <c r="V84" t="str">
        <f>IF(V$1='Trendline Selection'!$ED$198,Trendlines!J84,IF(V$1='Trendline Selection'!$EE$198,Trendlines!J84,""))</f>
        <v/>
      </c>
      <c r="W84" s="6" t="str">
        <f t="shared" si="61"/>
        <v/>
      </c>
      <c r="X84" s="6" t="str">
        <f t="shared" si="62"/>
        <v/>
      </c>
      <c r="Y84" s="6" t="str">
        <f t="shared" si="63"/>
        <v/>
      </c>
      <c r="Z84" s="6" t="str">
        <f t="shared" si="64"/>
        <v/>
      </c>
      <c r="AA84">
        <f t="shared" si="74"/>
        <v>8.4299999999993815</v>
      </c>
      <c r="AB84">
        <f t="shared" si="102"/>
        <v>0.36999999999989086</v>
      </c>
      <c r="AC84">
        <f t="shared" si="103"/>
        <v>8.0599999999994907</v>
      </c>
      <c r="AD84">
        <f t="shared" si="60"/>
        <v>8.4299999999993815</v>
      </c>
      <c r="AE84" s="26">
        <f t="shared" si="117"/>
        <v>-3.4376602400984128E-4</v>
      </c>
      <c r="AF84" s="26">
        <f t="shared" si="75"/>
        <v>-6.5189800392281415E-4</v>
      </c>
      <c r="AH84" s="30" t="str">
        <f t="shared" si="76"/>
        <v/>
      </c>
      <c r="AI84" s="21" t="str">
        <f t="shared" si="104"/>
        <v/>
      </c>
      <c r="AJ84" s="21" t="str">
        <f t="shared" si="121"/>
        <v/>
      </c>
      <c r="AK84" s="31" t="str">
        <f t="shared" si="120"/>
        <v/>
      </c>
      <c r="AL84" s="31" t="str">
        <f t="shared" si="77"/>
        <v/>
      </c>
      <c r="AM84" s="39" t="str">
        <f t="shared" si="78"/>
        <v/>
      </c>
      <c r="AN84" s="35" t="str">
        <f t="shared" si="79"/>
        <v/>
      </c>
      <c r="AO84" s="35" t="str">
        <f t="shared" si="118"/>
        <v/>
      </c>
      <c r="AP84" s="36" t="str">
        <f t="shared" si="119"/>
        <v/>
      </c>
      <c r="AQ84" s="36" t="str">
        <f t="shared" si="80"/>
        <v/>
      </c>
      <c r="AR84" s="40" t="str">
        <f t="shared" si="81"/>
        <v/>
      </c>
      <c r="AS84" s="37" t="str">
        <f t="shared" si="82"/>
        <v/>
      </c>
      <c r="AT84" s="37" t="str">
        <f t="shared" si="105"/>
        <v/>
      </c>
      <c r="AU84" s="38" t="str">
        <f t="shared" si="83"/>
        <v/>
      </c>
      <c r="AV84" s="38" t="str">
        <f t="shared" si="84"/>
        <v/>
      </c>
      <c r="AW84" s="30" t="str">
        <f t="shared" si="85"/>
        <v/>
      </c>
      <c r="AX84" s="21" t="str">
        <f t="shared" si="86"/>
        <v/>
      </c>
      <c r="AY84" s="21" t="str">
        <f t="shared" si="106"/>
        <v/>
      </c>
      <c r="AZ84" s="31" t="str">
        <f t="shared" si="87"/>
        <v/>
      </c>
      <c r="BA84" s="31" t="str">
        <f t="shared" si="88"/>
        <v/>
      </c>
      <c r="BB84" s="33" t="str">
        <f t="shared" si="89"/>
        <v/>
      </c>
      <c r="BC84" s="32" t="str">
        <f t="shared" si="90"/>
        <v/>
      </c>
      <c r="BD84" s="32" t="str">
        <f t="shared" si="107"/>
        <v/>
      </c>
      <c r="BE84" s="34" t="str">
        <f t="shared" si="108"/>
        <v/>
      </c>
      <c r="BF84" s="34" t="str">
        <f t="shared" si="91"/>
        <v/>
      </c>
      <c r="BG84" s="40" t="str">
        <f t="shared" si="92"/>
        <v/>
      </c>
      <c r="BH84" s="37" t="str">
        <f t="shared" si="93"/>
        <v/>
      </c>
      <c r="BI84" s="37" t="str">
        <f t="shared" si="109"/>
        <v/>
      </c>
      <c r="BJ84" s="38" t="str">
        <f t="shared" si="110"/>
        <v/>
      </c>
      <c r="BK84" s="38" t="str">
        <f t="shared" si="94"/>
        <v/>
      </c>
      <c r="BL84" s="41" t="str">
        <f t="shared" si="95"/>
        <v>------</v>
      </c>
      <c r="BM84" s="41" t="str">
        <f t="shared" si="96"/>
        <v>------</v>
      </c>
      <c r="BN84" s="41" t="str">
        <f t="shared" si="72"/>
        <v>-----</v>
      </c>
      <c r="BO84" s="41" t="str" cm="1">
        <f t="array" aca="1" ref="BO84" ca="1">_xlfn.LET(_xlpm.lookback,MIN(ROW()-ROW(BN$50),11),_xlpm.found,IFERROR(MATCH("Equal High",OFFSET(BN84,-_xlpm.lookback,0,_xlpm.lookback+1,1),0),-1),_xlpm.offset_rows,_xlpm.lookback-_xlpm.found+1,IF(_xlpm.found&gt;0,INDEX(E:E,ROW()-_xlpm.offset_rows),"-----"))</f>
        <v>-----</v>
      </c>
      <c r="BP84" s="41" t="str">
        <f t="shared" ca="1" si="65"/>
        <v>-----</v>
      </c>
      <c r="BQ84" s="41" t="str">
        <f t="shared" ca="1" si="66"/>
        <v>-----</v>
      </c>
      <c r="BR84" s="52" t="str">
        <f t="shared" ca="1" si="67"/>
        <v>-----</v>
      </c>
      <c r="BS84" s="41" t="str">
        <f t="shared" si="73"/>
        <v>-----</v>
      </c>
      <c r="BT84" s="41" t="str" cm="1">
        <f t="array" aca="1" ref="BT84" ca="1">_xlfn.LET(_xlpm.lookback,MIN(ROW()-ROW(BS$50),11),_xlpm.found,IFERROR(MATCH("Equal Low",OFFSET(BS84,-_xlpm.lookback,0,_xlpm.lookback+1,1),0),-1),_xlpm.offset_rows,_xlpm.lookback-_xlpm.found+1,IF(_xlpm.found&gt;0,INDEX(F:F,ROW()-_xlpm.offset_rows),"-----"))</f>
        <v>-----</v>
      </c>
      <c r="BU84" s="41" t="str">
        <f t="shared" ca="1" si="68"/>
        <v>-----</v>
      </c>
      <c r="BV84" s="41" t="str">
        <f t="shared" ca="1" si="69"/>
        <v>-----</v>
      </c>
      <c r="BW84" s="52" t="str">
        <f t="shared" ca="1" si="70"/>
        <v>-----</v>
      </c>
      <c r="BX84" s="50">
        <f t="shared" si="97"/>
        <v>-1.2205400000002555</v>
      </c>
      <c r="BY84" s="50">
        <f t="shared" si="111"/>
        <v>-1</v>
      </c>
      <c r="BZ84" s="50">
        <f t="shared" si="112"/>
        <v>-3</v>
      </c>
      <c r="CA84" s="50" t="str">
        <f t="shared" si="113"/>
        <v>-----</v>
      </c>
      <c r="CB84" s="50" t="str">
        <f t="shared" si="114"/>
        <v>-----</v>
      </c>
      <c r="CC84" s="52" t="str">
        <f t="shared" si="98"/>
        <v/>
      </c>
      <c r="CD84" s="41">
        <f t="shared" si="99"/>
        <v>0</v>
      </c>
      <c r="CE84" s="52" t="str" cm="1">
        <f t="array" ref="CE84">IF(CD84&lt;&gt;1,"-----",_xlfn.IFS(OR(AL84="Above",AL84="Below"),AL84,OR(AQ84="Above",AQ84="Below"),AQ84,OR(AV84="Above",AV84="Below"),AV84,OR(BA84="Above",BA84="Below"),BA84,OR(BF84="Above",BF84="Below"),BF84,OR(BK84="Above",BK84="Below"),BK84,TRUE,"-----"))</f>
        <v>-----</v>
      </c>
      <c r="CF84" s="52" t="str">
        <f t="shared" ca="1" si="71"/>
        <v>-----</v>
      </c>
      <c r="CG84" s="52" t="str">
        <f t="shared" si="100"/>
        <v>DOWN</v>
      </c>
      <c r="CH84" s="42" t="str">
        <f t="shared" si="54"/>
        <v/>
      </c>
      <c r="CI84" s="43" t="str">
        <f t="shared" si="115"/>
        <v/>
      </c>
      <c r="CJ84" s="42">
        <f t="shared" si="116"/>
        <v>1</v>
      </c>
      <c r="CK84" s="42" t="str">
        <f t="shared" si="55"/>
        <v/>
      </c>
      <c r="CL84" s="42" t="str">
        <f t="shared" si="101"/>
        <v/>
      </c>
      <c r="CM84" s="16">
        <f t="shared" si="56"/>
        <v>0.2</v>
      </c>
      <c r="CN84" s="53">
        <f t="shared" si="58"/>
        <v>6.6666666666666666E-2</v>
      </c>
      <c r="CO84" s="14" t="str">
        <f t="shared" si="59"/>
        <v/>
      </c>
    </row>
    <row r="85" spans="1:93" x14ac:dyDescent="0.55000000000000004">
      <c r="A85">
        <f>IF('Data Validation'!$K$2&lt;&gt;TRUE,"",'Data Validation'!A85)</f>
        <v>1772049900</v>
      </c>
      <c r="B85" s="4" t="str">
        <f>IF('Data Validation'!$K$2&lt;&gt;TRUE,"",'Data Validation'!C85)</f>
        <v>XAUUSD</v>
      </c>
      <c r="C85" s="4" t="str">
        <f>IF('Data Validation'!$K$2&lt;&gt;TRUE,"",'Data Validation'!E85)</f>
        <v>M5</v>
      </c>
      <c r="D85" s="4">
        <f>IF('Data Validation'!$K$2&lt;&gt;TRUE,"",'Data Validation'!G85)</f>
        <v>5202.46</v>
      </c>
      <c r="E85" s="4">
        <f>IF($C85&lt;&gt;"M5","",Price!F85)</f>
        <v>5205.8100000000004</v>
      </c>
      <c r="F85" s="4">
        <f>IF($C85&lt;&gt;"M5","",Price!G85)</f>
        <v>5200.96</v>
      </c>
      <c r="G85" s="4">
        <f>IF($C85&lt;&gt;"M5","",Price!H85)</f>
        <v>611</v>
      </c>
      <c r="H85" s="4">
        <f>IF($C85&lt;&gt;"M5","",SSA!E85)</f>
        <v>5198.6184300000004</v>
      </c>
      <c r="I85" s="6">
        <f>IF($C85&lt;&gt;"M5","",SSA!F85)</f>
        <v>5200.3118999999997</v>
      </c>
      <c r="J85" s="5">
        <f>IF($C85&lt;&gt;"M5","",Dual_Tema!E85)</f>
        <v>5206.6400000000003</v>
      </c>
      <c r="K85" s="5">
        <f>IF($C85&lt;&gt;"M5","",Dual_Tema!F85)</f>
        <v>5200.75</v>
      </c>
      <c r="L85" s="6">
        <f>IF($C85&lt;&gt;"M5","",Trendlines!K85)</f>
        <v>0</v>
      </c>
      <c r="M85" s="6">
        <f>IF($C85&lt;&gt;"M5","",Trendlines!L85)</f>
        <v>0</v>
      </c>
      <c r="N85" s="6">
        <f>IF($C85&lt;&gt;"M5","",ZigZag!E85)</f>
        <v>0</v>
      </c>
      <c r="O85" s="6">
        <f>IF($C85&lt;&gt;"M5","",ZigZag!F85)</f>
        <v>0</v>
      </c>
      <c r="P85" s="6">
        <f>IF($C85&lt;&gt;"M5","",Pinbar!E85)</f>
        <v>0</v>
      </c>
      <c r="Q85">
        <f>IF(Q$1='Trendline Selection'!$ED$198,Trendlines!E85,IF(Q$1='Trendline Selection'!$EE$198,Trendlines!E85,""))</f>
        <v>0</v>
      </c>
      <c r="R85" t="str">
        <f>IF(R$1='Trendline Selection'!$ED$198,Trendlines!F85,IF(R$1='Trendline Selection'!$EE$198,Trendlines!F85,""))</f>
        <v/>
      </c>
      <c r="S85" t="str">
        <f>IF(S$1='Trendline Selection'!$ED$198,Trendlines!G85,IF(S$1='Trendline Selection'!$EE$198,Trendlines!G85,""))</f>
        <v/>
      </c>
      <c r="T85" t="str">
        <f>IF(T$1='Trendline Selection'!$ED$198,Trendlines!H85,IF(T$1='Trendline Selection'!$EE$198,Trendlines!H85,""))</f>
        <v/>
      </c>
      <c r="U85">
        <f>IF(U$1='Trendline Selection'!$ED$198,Trendlines!I85,IF(U$1='Trendline Selection'!$EE$198,Trendlines!I85,""))</f>
        <v>0</v>
      </c>
      <c r="V85" t="str">
        <f>IF(V$1='Trendline Selection'!$ED$198,Trendlines!J85,IF(V$1='Trendline Selection'!$EE$198,Trendlines!J85,""))</f>
        <v/>
      </c>
      <c r="W85" s="6" t="str">
        <f t="shared" si="61"/>
        <v/>
      </c>
      <c r="X85" s="6" t="str">
        <f t="shared" si="62"/>
        <v/>
      </c>
      <c r="Y85" s="6" t="str">
        <f t="shared" si="63"/>
        <v/>
      </c>
      <c r="Z85" s="6" t="str">
        <f t="shared" si="64"/>
        <v/>
      </c>
      <c r="AA85">
        <f t="shared" si="74"/>
        <v>4.8500000000003638</v>
      </c>
      <c r="AB85">
        <f t="shared" si="102"/>
        <v>4.0500000000001819</v>
      </c>
      <c r="AC85">
        <f t="shared" si="103"/>
        <v>0.8000000000001819</v>
      </c>
      <c r="AD85">
        <f t="shared" si="60"/>
        <v>4.8500000000003638</v>
      </c>
      <c r="AE85" s="26">
        <f t="shared" si="117"/>
        <v>-1.5941182797349677E-4</v>
      </c>
      <c r="AF85" s="26">
        <f t="shared" si="75"/>
        <v>4.0378791520460772E-5</v>
      </c>
      <c r="AH85" s="30" t="str">
        <f t="shared" si="76"/>
        <v/>
      </c>
      <c r="AI85" s="21" t="str">
        <f t="shared" si="104"/>
        <v/>
      </c>
      <c r="AJ85" s="21" t="str">
        <f t="shared" si="121"/>
        <v/>
      </c>
      <c r="AK85" s="31" t="str">
        <f t="shared" si="120"/>
        <v/>
      </c>
      <c r="AL85" s="31" t="str">
        <f t="shared" si="77"/>
        <v/>
      </c>
      <c r="AM85" s="39" t="str">
        <f t="shared" si="78"/>
        <v/>
      </c>
      <c r="AN85" s="35" t="str">
        <f t="shared" si="79"/>
        <v/>
      </c>
      <c r="AO85" s="35" t="str">
        <f t="shared" si="118"/>
        <v/>
      </c>
      <c r="AP85" s="36" t="str">
        <f t="shared" si="119"/>
        <v/>
      </c>
      <c r="AQ85" s="36" t="str">
        <f t="shared" si="80"/>
        <v/>
      </c>
      <c r="AR85" s="40" t="str">
        <f t="shared" si="81"/>
        <v/>
      </c>
      <c r="AS85" s="37" t="str">
        <f t="shared" si="82"/>
        <v/>
      </c>
      <c r="AT85" s="37" t="str">
        <f t="shared" si="105"/>
        <v/>
      </c>
      <c r="AU85" s="38" t="str">
        <f t="shared" si="83"/>
        <v/>
      </c>
      <c r="AV85" s="38" t="str">
        <f t="shared" si="84"/>
        <v/>
      </c>
      <c r="AW85" s="30" t="str">
        <f t="shared" si="85"/>
        <v/>
      </c>
      <c r="AX85" s="21" t="str">
        <f t="shared" si="86"/>
        <v/>
      </c>
      <c r="AY85" s="21" t="str">
        <f t="shared" si="106"/>
        <v/>
      </c>
      <c r="AZ85" s="31" t="str">
        <f t="shared" si="87"/>
        <v/>
      </c>
      <c r="BA85" s="31" t="str">
        <f t="shared" si="88"/>
        <v/>
      </c>
      <c r="BB85" s="33" t="str">
        <f t="shared" si="89"/>
        <v/>
      </c>
      <c r="BC85" s="32" t="str">
        <f t="shared" si="90"/>
        <v/>
      </c>
      <c r="BD85" s="32" t="str">
        <f t="shared" si="107"/>
        <v/>
      </c>
      <c r="BE85" s="34" t="str">
        <f t="shared" si="108"/>
        <v/>
      </c>
      <c r="BF85" s="34" t="str">
        <f t="shared" si="91"/>
        <v/>
      </c>
      <c r="BG85" s="40" t="str">
        <f t="shared" si="92"/>
        <v/>
      </c>
      <c r="BH85" s="37" t="str">
        <f t="shared" si="93"/>
        <v/>
      </c>
      <c r="BI85" s="37" t="str">
        <f t="shared" si="109"/>
        <v/>
      </c>
      <c r="BJ85" s="38" t="str">
        <f t="shared" si="110"/>
        <v/>
      </c>
      <c r="BK85" s="38" t="str">
        <f t="shared" si="94"/>
        <v/>
      </c>
      <c r="BL85" s="41" t="str">
        <f t="shared" si="95"/>
        <v>------</v>
      </c>
      <c r="BM85" s="41" t="str">
        <f t="shared" si="96"/>
        <v>------</v>
      </c>
      <c r="BN85" s="41" t="str">
        <f t="shared" si="72"/>
        <v>-----</v>
      </c>
      <c r="BO85" s="41" t="str" cm="1">
        <f t="array" aca="1" ref="BO85" ca="1">_xlfn.LET(_xlpm.lookback,MIN(ROW()-ROW(BN$50),11),_xlpm.found,IFERROR(MATCH("Equal High",OFFSET(BN85,-_xlpm.lookback,0,_xlpm.lookback+1,1),0),-1),_xlpm.offset_rows,_xlpm.lookback-_xlpm.found+1,IF(_xlpm.found&gt;0,INDEX(E:E,ROW()-_xlpm.offset_rows),"-----"))</f>
        <v>-----</v>
      </c>
      <c r="BP85" s="41" t="str">
        <f t="shared" ca="1" si="65"/>
        <v>-----</v>
      </c>
      <c r="BQ85" s="41" t="str">
        <f t="shared" ca="1" si="66"/>
        <v>-----</v>
      </c>
      <c r="BR85" s="52" t="str">
        <f t="shared" ca="1" si="67"/>
        <v>-----</v>
      </c>
      <c r="BS85" s="41" t="str">
        <f t="shared" si="73"/>
        <v>-----</v>
      </c>
      <c r="BT85" s="41" t="str" cm="1">
        <f t="array" aca="1" ref="BT85" ca="1">_xlfn.LET(_xlpm.lookback,MIN(ROW()-ROW(BS$50),11),_xlpm.found,IFERROR(MATCH("Equal Low",OFFSET(BS85,-_xlpm.lookback,0,_xlpm.lookback+1,1),0),-1),_xlpm.offset_rows,_xlpm.lookback-_xlpm.found+1,IF(_xlpm.found&gt;0,INDEX(F:F,ROW()-_xlpm.offset_rows),"-----"))</f>
        <v>-----</v>
      </c>
      <c r="BU85" s="41" t="str">
        <f t="shared" ca="1" si="68"/>
        <v>-----</v>
      </c>
      <c r="BV85" s="41" t="str">
        <f t="shared" ca="1" si="69"/>
        <v>-----</v>
      </c>
      <c r="BW85" s="52" t="str">
        <f t="shared" ca="1" si="70"/>
        <v>-----</v>
      </c>
      <c r="BX85" s="50">
        <f t="shared" si="97"/>
        <v>-1.6934699999992517</v>
      </c>
      <c r="BY85" s="50">
        <f t="shared" si="111"/>
        <v>-1</v>
      </c>
      <c r="BZ85" s="50">
        <f t="shared" si="112"/>
        <v>-4</v>
      </c>
      <c r="CA85" s="50" t="str">
        <f t="shared" si="113"/>
        <v>-----</v>
      </c>
      <c r="CB85" s="50" t="str">
        <f t="shared" si="114"/>
        <v>-----</v>
      </c>
      <c r="CC85" s="52" t="str">
        <f t="shared" si="98"/>
        <v/>
      </c>
      <c r="CD85" s="41">
        <f t="shared" si="99"/>
        <v>0</v>
      </c>
      <c r="CE85" s="52" t="str" cm="1">
        <f t="array" ref="CE85">IF(CD85&lt;&gt;1,"-----",_xlfn.IFS(OR(AL85="Above",AL85="Below"),AL85,OR(AQ85="Above",AQ85="Below"),AQ85,OR(AV85="Above",AV85="Below"),AV85,OR(BA85="Above",BA85="Below"),BA85,OR(BF85="Above",BF85="Below"),BF85,OR(BK85="Above",BK85="Below"),BK85,TRUE,"-----"))</f>
        <v>-----</v>
      </c>
      <c r="CF85" s="52" t="str">
        <f t="shared" ca="1" si="71"/>
        <v>-----</v>
      </c>
      <c r="CG85" s="52" t="str">
        <f t="shared" si="100"/>
        <v>DOWN</v>
      </c>
      <c r="CH85" s="42" t="str">
        <f t="shared" si="54"/>
        <v/>
      </c>
      <c r="CI85" s="43" t="str">
        <f t="shared" si="115"/>
        <v/>
      </c>
      <c r="CJ85" s="42" t="str">
        <f t="shared" si="116"/>
        <v/>
      </c>
      <c r="CK85" s="42" t="str">
        <f t="shared" si="55"/>
        <v/>
      </c>
      <c r="CL85" s="42" t="str">
        <f t="shared" si="101"/>
        <v/>
      </c>
      <c r="CM85" s="16">
        <f t="shared" si="56"/>
        <v>0</v>
      </c>
      <c r="CN85" s="53">
        <f t="shared" si="58"/>
        <v>6.6666666666666666E-2</v>
      </c>
      <c r="CO85" s="14" t="str">
        <f t="shared" si="59"/>
        <v/>
      </c>
    </row>
    <row r="86" spans="1:93" x14ac:dyDescent="0.55000000000000004">
      <c r="A86">
        <f>IF('Data Validation'!$K$2&lt;&gt;TRUE,"",'Data Validation'!A86)</f>
        <v>1772050200</v>
      </c>
      <c r="B86" s="4" t="str">
        <f>IF('Data Validation'!$K$2&lt;&gt;TRUE,"",'Data Validation'!C86)</f>
        <v>XAUUSD</v>
      </c>
      <c r="C86" s="4" t="str">
        <f>IF('Data Validation'!$K$2&lt;&gt;TRUE,"",'Data Validation'!E86)</f>
        <v>M5</v>
      </c>
      <c r="D86" s="4">
        <f>IF('Data Validation'!$K$2&lt;&gt;TRUE,"",'Data Validation'!G86)</f>
        <v>5195.2700000000004</v>
      </c>
      <c r="E86" s="4">
        <f>IF($C86&lt;&gt;"M5","",Price!F86)</f>
        <v>5206.05</v>
      </c>
      <c r="F86" s="4">
        <f>IF($C86&lt;&gt;"M5","",Price!G86)</f>
        <v>5195.1899999999996</v>
      </c>
      <c r="G86" s="4">
        <f>IF($C86&lt;&gt;"M5","",Price!H86)</f>
        <v>537</v>
      </c>
      <c r="H86" s="4">
        <f>IF($C86&lt;&gt;"M5","",SSA!E86)</f>
        <v>5196.0899300000001</v>
      </c>
      <c r="I86" s="6">
        <f>IF($C86&lt;&gt;"M5","",SSA!F86)</f>
        <v>5198.2009099999996</v>
      </c>
      <c r="J86" s="5">
        <f>IF($C86&lt;&gt;"M5","",Dual_Tema!E86)</f>
        <v>5206.49</v>
      </c>
      <c r="K86" s="5">
        <f>IF($C86&lt;&gt;"M5","",Dual_Tema!F86)</f>
        <v>5198.26</v>
      </c>
      <c r="L86" s="6">
        <f>IF($C86&lt;&gt;"M5","",Trendlines!K86)</f>
        <v>0</v>
      </c>
      <c r="M86" s="6">
        <f>IF($C86&lt;&gt;"M5","",Trendlines!L86)</f>
        <v>0</v>
      </c>
      <c r="N86" s="6">
        <f>IF($C86&lt;&gt;"M5","",ZigZag!E86)</f>
        <v>0</v>
      </c>
      <c r="O86" s="6">
        <f>IF($C86&lt;&gt;"M5","",ZigZag!F86)</f>
        <v>0</v>
      </c>
      <c r="P86" s="6">
        <f>IF($C86&lt;&gt;"M5","",Pinbar!E86)</f>
        <v>0</v>
      </c>
      <c r="Q86">
        <f>IF(Q$1='Trendline Selection'!$ED$198,Trendlines!E86,IF(Q$1='Trendline Selection'!$EE$198,Trendlines!E86,""))</f>
        <v>0</v>
      </c>
      <c r="R86" t="str">
        <f>IF(R$1='Trendline Selection'!$ED$198,Trendlines!F86,IF(R$1='Trendline Selection'!$EE$198,Trendlines!F86,""))</f>
        <v/>
      </c>
      <c r="S86" t="str">
        <f>IF(S$1='Trendline Selection'!$ED$198,Trendlines!G86,IF(S$1='Trendline Selection'!$EE$198,Trendlines!G86,""))</f>
        <v/>
      </c>
      <c r="T86" t="str">
        <f>IF(T$1='Trendline Selection'!$ED$198,Trendlines!H86,IF(T$1='Trendline Selection'!$EE$198,Trendlines!H86,""))</f>
        <v/>
      </c>
      <c r="U86">
        <f>IF(U$1='Trendline Selection'!$ED$198,Trendlines!I86,IF(U$1='Trendline Selection'!$EE$198,Trendlines!I86,""))</f>
        <v>0</v>
      </c>
      <c r="V86" t="str">
        <f>IF(V$1='Trendline Selection'!$ED$198,Trendlines!J86,IF(V$1='Trendline Selection'!$EE$198,Trendlines!J86,""))</f>
        <v/>
      </c>
      <c r="W86" s="6" t="str">
        <f t="shared" si="61"/>
        <v/>
      </c>
      <c r="X86" s="6" t="str">
        <f t="shared" si="62"/>
        <v/>
      </c>
      <c r="Y86" s="6" t="str">
        <f t="shared" si="63"/>
        <v/>
      </c>
      <c r="Z86" s="6" t="str">
        <f t="shared" si="64"/>
        <v/>
      </c>
      <c r="AA86">
        <f t="shared" si="74"/>
        <v>10.860000000000582</v>
      </c>
      <c r="AB86">
        <f t="shared" si="102"/>
        <v>3.5900000000001455</v>
      </c>
      <c r="AC86">
        <f t="shared" si="103"/>
        <v>7.2700000000004366</v>
      </c>
      <c r="AD86">
        <f t="shared" si="60"/>
        <v>10.860000000000582</v>
      </c>
      <c r="AE86" s="26">
        <f t="shared" si="117"/>
        <v>-8.4509909747180895E-5</v>
      </c>
      <c r="AF86" s="26">
        <f t="shared" si="75"/>
        <v>-5.9058223328587226E-4</v>
      </c>
      <c r="AH86" s="30" t="str">
        <f t="shared" si="76"/>
        <v/>
      </c>
      <c r="AI86" s="21" t="str">
        <f t="shared" si="104"/>
        <v/>
      </c>
      <c r="AJ86" s="21" t="str">
        <f t="shared" si="121"/>
        <v/>
      </c>
      <c r="AK86" s="31" t="str">
        <f t="shared" si="120"/>
        <v/>
      </c>
      <c r="AL86" s="31" t="str">
        <f t="shared" si="77"/>
        <v/>
      </c>
      <c r="AM86" s="39" t="str">
        <f t="shared" si="78"/>
        <v/>
      </c>
      <c r="AN86" s="35" t="str">
        <f t="shared" si="79"/>
        <v/>
      </c>
      <c r="AO86" s="35" t="str">
        <f t="shared" si="118"/>
        <v/>
      </c>
      <c r="AP86" s="36" t="str">
        <f t="shared" si="119"/>
        <v/>
      </c>
      <c r="AQ86" s="36" t="str">
        <f t="shared" si="80"/>
        <v/>
      </c>
      <c r="AR86" s="40" t="str">
        <f t="shared" si="81"/>
        <v/>
      </c>
      <c r="AS86" s="37" t="str">
        <f t="shared" si="82"/>
        <v/>
      </c>
      <c r="AT86" s="37" t="str">
        <f t="shared" si="105"/>
        <v/>
      </c>
      <c r="AU86" s="38" t="str">
        <f t="shared" si="83"/>
        <v/>
      </c>
      <c r="AV86" s="38" t="str">
        <f t="shared" si="84"/>
        <v/>
      </c>
      <c r="AW86" s="30" t="str">
        <f t="shared" si="85"/>
        <v/>
      </c>
      <c r="AX86" s="21" t="str">
        <f t="shared" si="86"/>
        <v/>
      </c>
      <c r="AY86" s="21" t="str">
        <f t="shared" si="106"/>
        <v/>
      </c>
      <c r="AZ86" s="31" t="str">
        <f t="shared" si="87"/>
        <v/>
      </c>
      <c r="BA86" s="31" t="str">
        <f t="shared" si="88"/>
        <v/>
      </c>
      <c r="BB86" s="33" t="str">
        <f t="shared" si="89"/>
        <v/>
      </c>
      <c r="BC86" s="32" t="str">
        <f t="shared" si="90"/>
        <v/>
      </c>
      <c r="BD86" s="32" t="str">
        <f t="shared" si="107"/>
        <v/>
      </c>
      <c r="BE86" s="34" t="str">
        <f t="shared" si="108"/>
        <v/>
      </c>
      <c r="BF86" s="34" t="str">
        <f t="shared" si="91"/>
        <v/>
      </c>
      <c r="BG86" s="40" t="str">
        <f t="shared" si="92"/>
        <v/>
      </c>
      <c r="BH86" s="37" t="str">
        <f t="shared" si="93"/>
        <v/>
      </c>
      <c r="BI86" s="37" t="str">
        <f t="shared" si="109"/>
        <v/>
      </c>
      <c r="BJ86" s="38" t="str">
        <f t="shared" si="110"/>
        <v/>
      </c>
      <c r="BK86" s="38" t="str">
        <f t="shared" si="94"/>
        <v/>
      </c>
      <c r="BL86" s="41" t="str">
        <f t="shared" si="95"/>
        <v>------</v>
      </c>
      <c r="BM86" s="41" t="str">
        <f t="shared" si="96"/>
        <v>------</v>
      </c>
      <c r="BN86" s="41" t="str">
        <f t="shared" si="72"/>
        <v>-----</v>
      </c>
      <c r="BO86" s="41" t="str" cm="1">
        <f t="array" aca="1" ref="BO86" ca="1">_xlfn.LET(_xlpm.lookback,MIN(ROW()-ROW(BN$50),11),_xlpm.found,IFERROR(MATCH("Equal High",OFFSET(BN86,-_xlpm.lookback,0,_xlpm.lookback+1,1),0),-1),_xlpm.offset_rows,_xlpm.lookback-_xlpm.found+1,IF(_xlpm.found&gt;0,INDEX(E:E,ROW()-_xlpm.offset_rows),"-----"))</f>
        <v>-----</v>
      </c>
      <c r="BP86" s="41" t="str">
        <f t="shared" ca="1" si="65"/>
        <v>-----</v>
      </c>
      <c r="BQ86" s="41" t="str">
        <f t="shared" ca="1" si="66"/>
        <v>-----</v>
      </c>
      <c r="BR86" s="52" t="str">
        <f t="shared" ca="1" si="67"/>
        <v>-----</v>
      </c>
      <c r="BS86" s="41" t="str">
        <f t="shared" si="73"/>
        <v>-----</v>
      </c>
      <c r="BT86" s="41" t="str" cm="1">
        <f t="array" aca="1" ref="BT86" ca="1">_xlfn.LET(_xlpm.lookback,MIN(ROW()-ROW(BS$50),11),_xlpm.found,IFERROR(MATCH("Equal Low",OFFSET(BS86,-_xlpm.lookback,0,_xlpm.lookback+1,1),0),-1),_xlpm.offset_rows,_xlpm.lookback-_xlpm.found+1,IF(_xlpm.found&gt;0,INDEX(F:F,ROW()-_xlpm.offset_rows),"-----"))</f>
        <v>-----</v>
      </c>
      <c r="BU86" s="41" t="str">
        <f t="shared" ca="1" si="68"/>
        <v>-----</v>
      </c>
      <c r="BV86" s="41" t="str">
        <f t="shared" ca="1" si="69"/>
        <v>-----</v>
      </c>
      <c r="BW86" s="52" t="str">
        <f t="shared" ca="1" si="70"/>
        <v>-----</v>
      </c>
      <c r="BX86" s="50">
        <f t="shared" si="97"/>
        <v>-2.1109799999994721</v>
      </c>
      <c r="BY86" s="50">
        <f t="shared" si="111"/>
        <v>-1</v>
      </c>
      <c r="BZ86" s="50">
        <f t="shared" si="112"/>
        <v>-5</v>
      </c>
      <c r="CA86" s="50" t="str">
        <f t="shared" si="113"/>
        <v>-----</v>
      </c>
      <c r="CB86" s="50" t="str">
        <f t="shared" si="114"/>
        <v>-----</v>
      </c>
      <c r="CC86" s="52" t="str">
        <f t="shared" si="98"/>
        <v/>
      </c>
      <c r="CD86" s="41">
        <f t="shared" si="99"/>
        <v>0</v>
      </c>
      <c r="CE86" s="52" t="str" cm="1">
        <f t="array" ref="CE86">IF(CD86&lt;&gt;1,"-----",_xlfn.IFS(OR(AL86="Above",AL86="Below"),AL86,OR(AQ86="Above",AQ86="Below"),AQ86,OR(AV86="Above",AV86="Below"),AV86,OR(BA86="Above",BA86="Below"),BA86,OR(BF86="Above",BF86="Below"),BF86,OR(BK86="Above",BK86="Below"),BK86,TRUE,"-----"))</f>
        <v>-----</v>
      </c>
      <c r="CF86" s="52" t="str">
        <f t="shared" ca="1" si="71"/>
        <v>-----</v>
      </c>
      <c r="CG86" s="52" t="str">
        <f t="shared" si="100"/>
        <v>DOWN</v>
      </c>
      <c r="CH86" s="42" t="str">
        <f t="shared" ref="CH86:CH149" si="122">IF(AD86&gt;(AVERAGE(AD66:AD86)+(2*_xlfn.STDEV.P(AD66:AD86))),1,"")</f>
        <v/>
      </c>
      <c r="CI86" s="43" t="str">
        <f t="shared" si="115"/>
        <v/>
      </c>
      <c r="CJ86" s="42">
        <f t="shared" si="116"/>
        <v>1</v>
      </c>
      <c r="CK86" s="42" t="str">
        <f t="shared" ref="CK86:CK149" si="123">IF(G86&gt;(AVERAGE(G66:G86)+(2*_xlfn.STDEV.P(G66:G86))),1,"")</f>
        <v/>
      </c>
      <c r="CL86" s="42" t="str">
        <f t="shared" si="101"/>
        <v/>
      </c>
      <c r="CM86" s="16">
        <f t="shared" ref="CM86:CM149" si="124">SUM(CH86:CL86)/5</f>
        <v>0.2</v>
      </c>
      <c r="CN86" s="53">
        <f t="shared" si="58"/>
        <v>0.13333333333333333</v>
      </c>
      <c r="CO86" s="14" t="str">
        <f t="shared" si="59"/>
        <v/>
      </c>
    </row>
    <row r="87" spans="1:93" x14ac:dyDescent="0.55000000000000004">
      <c r="A87">
        <f>IF('Data Validation'!$K$2&lt;&gt;TRUE,"",'Data Validation'!A87)</f>
        <v>1772050500</v>
      </c>
      <c r="B87" s="4" t="str">
        <f>IF('Data Validation'!$K$2&lt;&gt;TRUE,"",'Data Validation'!C87)</f>
        <v>XAUUSD</v>
      </c>
      <c r="C87" s="4" t="str">
        <f>IF('Data Validation'!$K$2&lt;&gt;TRUE,"",'Data Validation'!E87)</f>
        <v>M5</v>
      </c>
      <c r="D87" s="4">
        <f>IF('Data Validation'!$K$2&lt;&gt;TRUE,"",'Data Validation'!G87)</f>
        <v>5184.8</v>
      </c>
      <c r="E87" s="4">
        <f>IF($C87&lt;&gt;"M5","",Price!F87)</f>
        <v>5196.3500000000004</v>
      </c>
      <c r="F87" s="4">
        <f>IF($C87&lt;&gt;"M5","",Price!G87)</f>
        <v>5183.51</v>
      </c>
      <c r="G87" s="4">
        <f>IF($C87&lt;&gt;"M5","",Price!H87)</f>
        <v>706</v>
      </c>
      <c r="H87" s="4">
        <f>IF($C87&lt;&gt;"M5","",SSA!E87)</f>
        <v>5193.4003400000001</v>
      </c>
      <c r="I87" s="6">
        <f>IF($C87&lt;&gt;"M5","",SSA!F87)</f>
        <v>5195.80062</v>
      </c>
      <c r="J87" s="5">
        <f>IF($C87&lt;&gt;"M5","",Dual_Tema!E87)</f>
        <v>5201.63</v>
      </c>
      <c r="K87" s="5">
        <f>IF($C87&lt;&gt;"M5","",Dual_Tema!F87)</f>
        <v>5190.97</v>
      </c>
      <c r="L87" s="6">
        <f>IF($C87&lt;&gt;"M5","",Trendlines!K87)</f>
        <v>0</v>
      </c>
      <c r="M87" s="6">
        <f>IF($C87&lt;&gt;"M5","",Trendlines!L87)</f>
        <v>0</v>
      </c>
      <c r="N87" s="6">
        <f>IF($C87&lt;&gt;"M5","",ZigZag!E87)</f>
        <v>0</v>
      </c>
      <c r="O87" s="6">
        <f>IF($C87&lt;&gt;"M5","",ZigZag!F87)</f>
        <v>0</v>
      </c>
      <c r="P87" s="6">
        <f>IF($C87&lt;&gt;"M5","",Pinbar!E87)</f>
        <v>0</v>
      </c>
      <c r="Q87">
        <f>IF(Q$1='Trendline Selection'!$ED$198,Trendlines!E87,IF(Q$1='Trendline Selection'!$EE$198,Trendlines!E87,""))</f>
        <v>0</v>
      </c>
      <c r="R87" t="str">
        <f>IF(R$1='Trendline Selection'!$ED$198,Trendlines!F87,IF(R$1='Trendline Selection'!$EE$198,Trendlines!F87,""))</f>
        <v/>
      </c>
      <c r="S87" t="str">
        <f>IF(S$1='Trendline Selection'!$ED$198,Trendlines!G87,IF(S$1='Trendline Selection'!$EE$198,Trendlines!G87,""))</f>
        <v/>
      </c>
      <c r="T87" t="str">
        <f>IF(T$1='Trendline Selection'!$ED$198,Trendlines!H87,IF(T$1='Trendline Selection'!$EE$198,Trendlines!H87,""))</f>
        <v/>
      </c>
      <c r="U87">
        <f>IF(U$1='Trendline Selection'!$ED$198,Trendlines!I87,IF(U$1='Trendline Selection'!$EE$198,Trendlines!I87,""))</f>
        <v>0</v>
      </c>
      <c r="V87" t="str">
        <f>IF(V$1='Trendline Selection'!$ED$198,Trendlines!J87,IF(V$1='Trendline Selection'!$EE$198,Trendlines!J87,""))</f>
        <v/>
      </c>
      <c r="W87" s="6" t="str">
        <f t="shared" si="61"/>
        <v/>
      </c>
      <c r="X87" s="6" t="str">
        <f t="shared" si="62"/>
        <v/>
      </c>
      <c r="Y87" s="6" t="str">
        <f t="shared" si="63"/>
        <v/>
      </c>
      <c r="Z87" s="6" t="str">
        <f t="shared" si="64"/>
        <v/>
      </c>
      <c r="AA87">
        <f t="shared" si="74"/>
        <v>12.840000000000146</v>
      </c>
      <c r="AB87">
        <f t="shared" si="102"/>
        <v>1.0799999999999272</v>
      </c>
      <c r="AC87">
        <f t="shared" si="103"/>
        <v>11.760000000000218</v>
      </c>
      <c r="AD87">
        <f t="shared" si="60"/>
        <v>12.840000000000146</v>
      </c>
      <c r="AE87" s="26">
        <f t="shared" si="117"/>
        <v>-1.0150664310994333E-3</v>
      </c>
      <c r="AF87" s="26">
        <f t="shared" si="75"/>
        <v>-1.4371109831110632E-3</v>
      </c>
      <c r="AH87" s="30" t="str">
        <f t="shared" si="76"/>
        <v/>
      </c>
      <c r="AI87" s="21" t="str">
        <f t="shared" si="104"/>
        <v/>
      </c>
      <c r="AJ87" s="21" t="str">
        <f t="shared" si="121"/>
        <v/>
      </c>
      <c r="AK87" s="31" t="str">
        <f t="shared" si="120"/>
        <v/>
      </c>
      <c r="AL87" s="31" t="str">
        <f t="shared" si="77"/>
        <v/>
      </c>
      <c r="AM87" s="39" t="str">
        <f t="shared" si="78"/>
        <v/>
      </c>
      <c r="AN87" s="35" t="str">
        <f t="shared" si="79"/>
        <v/>
      </c>
      <c r="AO87" s="35" t="str">
        <f t="shared" si="118"/>
        <v/>
      </c>
      <c r="AP87" s="36" t="str">
        <f t="shared" si="119"/>
        <v/>
      </c>
      <c r="AQ87" s="36" t="str">
        <f t="shared" si="80"/>
        <v/>
      </c>
      <c r="AR87" s="40" t="str">
        <f t="shared" si="81"/>
        <v/>
      </c>
      <c r="AS87" s="37" t="str">
        <f t="shared" si="82"/>
        <v/>
      </c>
      <c r="AT87" s="37" t="str">
        <f t="shared" si="105"/>
        <v/>
      </c>
      <c r="AU87" s="38" t="str">
        <f t="shared" si="83"/>
        <v/>
      </c>
      <c r="AV87" s="38" t="str">
        <f t="shared" si="84"/>
        <v/>
      </c>
      <c r="AW87" s="30" t="str">
        <f t="shared" si="85"/>
        <v/>
      </c>
      <c r="AX87" s="21" t="str">
        <f t="shared" si="86"/>
        <v/>
      </c>
      <c r="AY87" s="21" t="str">
        <f t="shared" si="106"/>
        <v/>
      </c>
      <c r="AZ87" s="31" t="str">
        <f t="shared" si="87"/>
        <v/>
      </c>
      <c r="BA87" s="31" t="str">
        <f t="shared" si="88"/>
        <v/>
      </c>
      <c r="BB87" s="33" t="str">
        <f t="shared" si="89"/>
        <v/>
      </c>
      <c r="BC87" s="32" t="str">
        <f t="shared" si="90"/>
        <v/>
      </c>
      <c r="BD87" s="32" t="str">
        <f t="shared" si="107"/>
        <v/>
      </c>
      <c r="BE87" s="34" t="str">
        <f t="shared" si="108"/>
        <v/>
      </c>
      <c r="BF87" s="34" t="str">
        <f t="shared" si="91"/>
        <v/>
      </c>
      <c r="BG87" s="40" t="str">
        <f t="shared" si="92"/>
        <v/>
      </c>
      <c r="BH87" s="37" t="str">
        <f t="shared" si="93"/>
        <v/>
      </c>
      <c r="BI87" s="37" t="str">
        <f t="shared" si="109"/>
        <v/>
      </c>
      <c r="BJ87" s="38" t="str">
        <f t="shared" si="110"/>
        <v/>
      </c>
      <c r="BK87" s="38" t="str">
        <f t="shared" si="94"/>
        <v/>
      </c>
      <c r="BL87" s="41" t="str">
        <f t="shared" si="95"/>
        <v>------</v>
      </c>
      <c r="BM87" s="41" t="str">
        <f t="shared" si="96"/>
        <v>------</v>
      </c>
      <c r="BN87" s="41" t="str">
        <f t="shared" si="72"/>
        <v>-----</v>
      </c>
      <c r="BO87" s="41" t="str" cm="1">
        <f t="array" aca="1" ref="BO87" ca="1">_xlfn.LET(_xlpm.lookback,MIN(ROW()-ROW(BN$50),11),_xlpm.found,IFERROR(MATCH("Equal High",OFFSET(BN87,-_xlpm.lookback,0,_xlpm.lookback+1,1),0),-1),_xlpm.offset_rows,_xlpm.lookback-_xlpm.found+1,IF(_xlpm.found&gt;0,INDEX(E:E,ROW()-_xlpm.offset_rows),"-----"))</f>
        <v>-----</v>
      </c>
      <c r="BP87" s="41" t="str">
        <f t="shared" ca="1" si="65"/>
        <v>-----</v>
      </c>
      <c r="BQ87" s="41" t="str">
        <f t="shared" ca="1" si="66"/>
        <v>-----</v>
      </c>
      <c r="BR87" s="52" t="str">
        <f t="shared" ca="1" si="67"/>
        <v>-----</v>
      </c>
      <c r="BS87" s="41" t="str">
        <f t="shared" si="73"/>
        <v>-----</v>
      </c>
      <c r="BT87" s="41" t="str" cm="1">
        <f t="array" aca="1" ref="BT87" ca="1">_xlfn.LET(_xlpm.lookback,MIN(ROW()-ROW(BS$50),11),_xlpm.found,IFERROR(MATCH("Equal Low",OFFSET(BS87,-_xlpm.lookback,0,_xlpm.lookback+1,1),0),-1),_xlpm.offset_rows,_xlpm.lookback-_xlpm.found+1,IF(_xlpm.found&gt;0,INDEX(F:F,ROW()-_xlpm.offset_rows),"-----"))</f>
        <v>-----</v>
      </c>
      <c r="BU87" s="41" t="str">
        <f t="shared" ca="1" si="68"/>
        <v>-----</v>
      </c>
      <c r="BV87" s="41" t="str">
        <f t="shared" ca="1" si="69"/>
        <v>-----</v>
      </c>
      <c r="BW87" s="52" t="str">
        <f t="shared" ca="1" si="70"/>
        <v>-----</v>
      </c>
      <c r="BX87" s="50">
        <f t="shared" si="97"/>
        <v>-2.4002799999998388</v>
      </c>
      <c r="BY87" s="50">
        <f t="shared" si="111"/>
        <v>-1</v>
      </c>
      <c r="BZ87" s="50">
        <f t="shared" si="112"/>
        <v>-6</v>
      </c>
      <c r="CA87" s="50" t="str">
        <f t="shared" si="113"/>
        <v>-----</v>
      </c>
      <c r="CB87" s="50" t="str">
        <f t="shared" si="114"/>
        <v>-----</v>
      </c>
      <c r="CC87" s="52" t="str">
        <f t="shared" si="98"/>
        <v/>
      </c>
      <c r="CD87" s="41">
        <f t="shared" si="99"/>
        <v>0</v>
      </c>
      <c r="CE87" s="52" t="str" cm="1">
        <f t="array" ref="CE87">IF(CD87&lt;&gt;1,"-----",_xlfn.IFS(OR(AL87="Above",AL87="Below"),AL87,OR(AQ87="Above",AQ87="Below"),AQ87,OR(AV87="Above",AV87="Below"),AV87,OR(BA87="Above",BA87="Below"),BA87,OR(BF87="Above",BF87="Below"),BF87,OR(BK87="Above",BK87="Below"),BK87,TRUE,"-----"))</f>
        <v>-----</v>
      </c>
      <c r="CF87" s="52" t="str">
        <f t="shared" ca="1" si="71"/>
        <v>-----</v>
      </c>
      <c r="CG87" s="52" t="str">
        <f t="shared" si="100"/>
        <v>DOWN</v>
      </c>
      <c r="CH87" s="42" t="str">
        <f t="shared" si="122"/>
        <v/>
      </c>
      <c r="CI87" s="43" t="str">
        <f t="shared" si="115"/>
        <v/>
      </c>
      <c r="CJ87" s="42">
        <f t="shared" si="116"/>
        <v>1</v>
      </c>
      <c r="CK87" s="42" t="str">
        <f t="shared" si="123"/>
        <v/>
      </c>
      <c r="CL87" s="42" t="str">
        <f t="shared" si="101"/>
        <v/>
      </c>
      <c r="CM87" s="16">
        <f t="shared" si="124"/>
        <v>0.2</v>
      </c>
      <c r="CN87" s="53">
        <f t="shared" si="58"/>
        <v>0.13333333333333333</v>
      </c>
      <c r="CO87" s="14" t="str">
        <f t="shared" si="59"/>
        <v/>
      </c>
    </row>
    <row r="88" spans="1:93" x14ac:dyDescent="0.55000000000000004">
      <c r="A88">
        <f>IF('Data Validation'!$K$2&lt;&gt;TRUE,"",'Data Validation'!A88)</f>
        <v>1772050800</v>
      </c>
      <c r="B88" s="4" t="str">
        <f>IF('Data Validation'!$K$2&lt;&gt;TRUE,"",'Data Validation'!C88)</f>
        <v>XAUUSD</v>
      </c>
      <c r="C88" s="4" t="str">
        <f>IF('Data Validation'!$K$2&lt;&gt;TRUE,"",'Data Validation'!E88)</f>
        <v>M5</v>
      </c>
      <c r="D88" s="4">
        <f>IF('Data Validation'!$K$2&lt;&gt;TRUE,"",'Data Validation'!G88)</f>
        <v>5189</v>
      </c>
      <c r="E88" s="4">
        <f>IF($C88&lt;&gt;"M5","",Price!F88)</f>
        <v>5189.0200000000004</v>
      </c>
      <c r="F88" s="4">
        <f>IF($C88&lt;&gt;"M5","",Price!G88)</f>
        <v>5183.2700000000004</v>
      </c>
      <c r="G88" s="4">
        <f>IF($C88&lt;&gt;"M5","",Price!H88)</f>
        <v>584</v>
      </c>
      <c r="H88" s="4">
        <f>IF($C88&lt;&gt;"M5","",SSA!E88)</f>
        <v>5190.7657200000003</v>
      </c>
      <c r="I88" s="6">
        <f>IF($C88&lt;&gt;"M5","",SSA!F88)</f>
        <v>5193.2831699999997</v>
      </c>
      <c r="J88" s="5">
        <f>IF($C88&lt;&gt;"M5","",Dual_Tema!E88)</f>
        <v>5194.99</v>
      </c>
      <c r="K88" s="5">
        <f>IF($C88&lt;&gt;"M5","",Dual_Tema!F88)</f>
        <v>5186.28</v>
      </c>
      <c r="L88" s="6">
        <f>IF($C88&lt;&gt;"M5","",Trendlines!K88)</f>
        <v>0</v>
      </c>
      <c r="M88" s="6">
        <f>IF($C88&lt;&gt;"M5","",Trendlines!L88)</f>
        <v>0</v>
      </c>
      <c r="N88" s="6">
        <f>IF($C88&lt;&gt;"M5","",ZigZag!E88)</f>
        <v>0</v>
      </c>
      <c r="O88" s="6">
        <f>IF($C88&lt;&gt;"M5","",ZigZag!F88)</f>
        <v>0</v>
      </c>
      <c r="P88" s="6">
        <f>IF($C88&lt;&gt;"M5","",Pinbar!E88)</f>
        <v>0</v>
      </c>
      <c r="Q88">
        <f>IF(Q$1='Trendline Selection'!$ED$198,Trendlines!E88,IF(Q$1='Trendline Selection'!$EE$198,Trendlines!E88,""))</f>
        <v>0</v>
      </c>
      <c r="R88" t="str">
        <f>IF(R$1='Trendline Selection'!$ED$198,Trendlines!F88,IF(R$1='Trendline Selection'!$EE$198,Trendlines!F88,""))</f>
        <v/>
      </c>
      <c r="S88" t="str">
        <f>IF(S$1='Trendline Selection'!$ED$198,Trendlines!G88,IF(S$1='Trendline Selection'!$EE$198,Trendlines!G88,""))</f>
        <v/>
      </c>
      <c r="T88" t="str">
        <f>IF(T$1='Trendline Selection'!$ED$198,Trendlines!H88,IF(T$1='Trendline Selection'!$EE$198,Trendlines!H88,""))</f>
        <v/>
      </c>
      <c r="U88">
        <f>IF(U$1='Trendline Selection'!$ED$198,Trendlines!I88,IF(U$1='Trendline Selection'!$EE$198,Trendlines!I88,""))</f>
        <v>0</v>
      </c>
      <c r="V88" t="str">
        <f>IF(V$1='Trendline Selection'!$ED$198,Trendlines!J88,IF(V$1='Trendline Selection'!$EE$198,Trendlines!J88,""))</f>
        <v/>
      </c>
      <c r="W88" s="6" t="str">
        <f t="shared" si="61"/>
        <v/>
      </c>
      <c r="X88" s="6" t="str">
        <f t="shared" si="62"/>
        <v/>
      </c>
      <c r="Y88" s="6" t="str">
        <f t="shared" si="63"/>
        <v/>
      </c>
      <c r="Z88" s="6" t="str">
        <f t="shared" si="64"/>
        <v/>
      </c>
      <c r="AA88">
        <f t="shared" si="74"/>
        <v>5.75</v>
      </c>
      <c r="AB88">
        <f t="shared" si="102"/>
        <v>4.2200000000002547</v>
      </c>
      <c r="AC88">
        <f t="shared" si="103"/>
        <v>1.5299999999997453</v>
      </c>
      <c r="AD88">
        <f t="shared" si="60"/>
        <v>5.75</v>
      </c>
      <c r="AE88" s="26">
        <f t="shared" si="117"/>
        <v>-1.1491841177748842E-3</v>
      </c>
      <c r="AF88" s="26">
        <f t="shared" si="75"/>
        <v>-5.8037745744528042E-4</v>
      </c>
      <c r="AH88" s="30" t="str">
        <f t="shared" si="76"/>
        <v/>
      </c>
      <c r="AI88" s="21" t="str">
        <f t="shared" si="104"/>
        <v/>
      </c>
      <c r="AJ88" s="21" t="str">
        <f t="shared" si="121"/>
        <v/>
      </c>
      <c r="AK88" s="31" t="str">
        <f t="shared" si="120"/>
        <v/>
      </c>
      <c r="AL88" s="31" t="str">
        <f t="shared" si="77"/>
        <v/>
      </c>
      <c r="AM88" s="39" t="str">
        <f t="shared" si="78"/>
        <v/>
      </c>
      <c r="AN88" s="35" t="str">
        <f t="shared" si="79"/>
        <v/>
      </c>
      <c r="AO88" s="35" t="str">
        <f t="shared" si="118"/>
        <v/>
      </c>
      <c r="AP88" s="36" t="str">
        <f t="shared" si="119"/>
        <v/>
      </c>
      <c r="AQ88" s="36" t="str">
        <f t="shared" si="80"/>
        <v/>
      </c>
      <c r="AR88" s="40" t="str">
        <f t="shared" si="81"/>
        <v/>
      </c>
      <c r="AS88" s="37" t="str">
        <f t="shared" si="82"/>
        <v/>
      </c>
      <c r="AT88" s="37" t="str">
        <f t="shared" si="105"/>
        <v/>
      </c>
      <c r="AU88" s="38" t="str">
        <f t="shared" si="83"/>
        <v/>
      </c>
      <c r="AV88" s="38" t="str">
        <f t="shared" si="84"/>
        <v/>
      </c>
      <c r="AW88" s="30" t="str">
        <f t="shared" si="85"/>
        <v/>
      </c>
      <c r="AX88" s="21" t="str">
        <f t="shared" si="86"/>
        <v/>
      </c>
      <c r="AY88" s="21" t="str">
        <f t="shared" si="106"/>
        <v/>
      </c>
      <c r="AZ88" s="31" t="str">
        <f t="shared" si="87"/>
        <v/>
      </c>
      <c r="BA88" s="31" t="str">
        <f t="shared" si="88"/>
        <v/>
      </c>
      <c r="BB88" s="33" t="str">
        <f t="shared" si="89"/>
        <v/>
      </c>
      <c r="BC88" s="32" t="str">
        <f t="shared" si="90"/>
        <v/>
      </c>
      <c r="BD88" s="32" t="str">
        <f t="shared" si="107"/>
        <v/>
      </c>
      <c r="BE88" s="34" t="str">
        <f t="shared" si="108"/>
        <v/>
      </c>
      <c r="BF88" s="34" t="str">
        <f t="shared" si="91"/>
        <v/>
      </c>
      <c r="BG88" s="40" t="str">
        <f t="shared" si="92"/>
        <v/>
      </c>
      <c r="BH88" s="37" t="str">
        <f t="shared" si="93"/>
        <v/>
      </c>
      <c r="BI88" s="37" t="str">
        <f t="shared" si="109"/>
        <v/>
      </c>
      <c r="BJ88" s="38" t="str">
        <f t="shared" si="110"/>
        <v/>
      </c>
      <c r="BK88" s="38" t="str">
        <f t="shared" si="94"/>
        <v/>
      </c>
      <c r="BL88" s="41" t="str">
        <f t="shared" si="95"/>
        <v>------</v>
      </c>
      <c r="BM88" s="41" t="str">
        <f t="shared" si="96"/>
        <v>------</v>
      </c>
      <c r="BN88" s="41" t="str">
        <f t="shared" si="72"/>
        <v>-----</v>
      </c>
      <c r="BO88" s="41" t="str" cm="1">
        <f t="array" aca="1" ref="BO88" ca="1">_xlfn.LET(_xlpm.lookback,MIN(ROW()-ROW(BN$50),11),_xlpm.found,IFERROR(MATCH("Equal High",OFFSET(BN88,-_xlpm.lookback,0,_xlpm.lookback+1,1),0),-1),_xlpm.offset_rows,_xlpm.lookback-_xlpm.found+1,IF(_xlpm.found&gt;0,INDEX(E:E,ROW()-_xlpm.offset_rows),"-----"))</f>
        <v>-----</v>
      </c>
      <c r="BP88" s="41" t="str">
        <f t="shared" ca="1" si="65"/>
        <v>-----</v>
      </c>
      <c r="BQ88" s="41" t="str">
        <f t="shared" ca="1" si="66"/>
        <v>-----</v>
      </c>
      <c r="BR88" s="52" t="str">
        <f t="shared" ca="1" si="67"/>
        <v>-----</v>
      </c>
      <c r="BS88" s="41" t="str">
        <f t="shared" si="73"/>
        <v>-----</v>
      </c>
      <c r="BT88" s="41" t="str" cm="1">
        <f t="array" aca="1" ref="BT88" ca="1">_xlfn.LET(_xlpm.lookback,MIN(ROW()-ROW(BS$50),11),_xlpm.found,IFERROR(MATCH("Equal Low",OFFSET(BS88,-_xlpm.lookback,0,_xlpm.lookback+1,1),0),-1),_xlpm.offset_rows,_xlpm.lookback-_xlpm.found+1,IF(_xlpm.found&gt;0,INDEX(F:F,ROW()-_xlpm.offset_rows),"-----"))</f>
        <v>-----</v>
      </c>
      <c r="BU88" s="41" t="str">
        <f t="shared" ca="1" si="68"/>
        <v>-----</v>
      </c>
      <c r="BV88" s="41" t="str">
        <f t="shared" ca="1" si="69"/>
        <v>-----</v>
      </c>
      <c r="BW88" s="52" t="str">
        <f t="shared" ca="1" si="70"/>
        <v>-----</v>
      </c>
      <c r="BX88" s="50">
        <f t="shared" si="97"/>
        <v>-2.5174499999993714</v>
      </c>
      <c r="BY88" s="50">
        <f t="shared" si="111"/>
        <v>-1</v>
      </c>
      <c r="BZ88" s="50">
        <f t="shared" si="112"/>
        <v>-7</v>
      </c>
      <c r="CA88" s="50" t="str">
        <f t="shared" si="113"/>
        <v>-----</v>
      </c>
      <c r="CB88" s="50" t="str">
        <f t="shared" si="114"/>
        <v>-----</v>
      </c>
      <c r="CC88" s="52" t="str">
        <f t="shared" si="98"/>
        <v/>
      </c>
      <c r="CD88" s="41">
        <f t="shared" si="99"/>
        <v>0</v>
      </c>
      <c r="CE88" s="52" t="str" cm="1">
        <f t="array" ref="CE88">IF(CD88&lt;&gt;1,"-----",_xlfn.IFS(OR(AL88="Above",AL88="Below"),AL88,OR(AQ88="Above",AQ88="Below"),AQ88,OR(AV88="Above",AV88="Below"),AV88,OR(BA88="Above",BA88="Below"),BA88,OR(BF88="Above",BF88="Below"),BF88,OR(BK88="Above",BK88="Below"),BK88,TRUE,"-----"))</f>
        <v>-----</v>
      </c>
      <c r="CF88" s="52" t="str">
        <f t="shared" ca="1" si="71"/>
        <v>-----</v>
      </c>
      <c r="CG88" s="52" t="str">
        <f t="shared" si="100"/>
        <v>DOWN</v>
      </c>
      <c r="CH88" s="42" t="str">
        <f t="shared" si="122"/>
        <v/>
      </c>
      <c r="CI88" s="43" t="str">
        <f t="shared" si="115"/>
        <v/>
      </c>
      <c r="CJ88" s="42">
        <f t="shared" si="116"/>
        <v>1</v>
      </c>
      <c r="CK88" s="42" t="str">
        <f t="shared" si="123"/>
        <v/>
      </c>
      <c r="CL88" s="42" t="str">
        <f t="shared" si="101"/>
        <v/>
      </c>
      <c r="CM88" s="16">
        <f t="shared" si="124"/>
        <v>0.2</v>
      </c>
      <c r="CN88" s="53">
        <f t="shared" si="58"/>
        <v>0.20000000000000004</v>
      </c>
      <c r="CO88" s="14" t="str">
        <f t="shared" si="59"/>
        <v/>
      </c>
    </row>
    <row r="89" spans="1:93" x14ac:dyDescent="0.55000000000000004">
      <c r="A89">
        <f>IF('Data Validation'!$K$2&lt;&gt;TRUE,"",'Data Validation'!A89)</f>
        <v>1772051100</v>
      </c>
      <c r="B89" s="4" t="str">
        <f>IF('Data Validation'!$K$2&lt;&gt;TRUE,"",'Data Validation'!C89)</f>
        <v>XAUUSD</v>
      </c>
      <c r="C89" s="4" t="str">
        <f>IF('Data Validation'!$K$2&lt;&gt;TRUE,"",'Data Validation'!E89)</f>
        <v>M5</v>
      </c>
      <c r="D89" s="4">
        <f>IF('Data Validation'!$K$2&lt;&gt;TRUE,"",'Data Validation'!G89)</f>
        <v>5186.1099999999997</v>
      </c>
      <c r="E89" s="4">
        <f>IF($C89&lt;&gt;"M5","",Price!F89)</f>
        <v>5193.3500000000004</v>
      </c>
      <c r="F89" s="4">
        <f>IF($C89&lt;&gt;"M5","",Price!G89)</f>
        <v>5185.75</v>
      </c>
      <c r="G89" s="4">
        <f>IF($C89&lt;&gt;"M5","",Price!H89)</f>
        <v>567</v>
      </c>
      <c r="H89" s="4">
        <f>IF($C89&lt;&gt;"M5","",SSA!E89)</f>
        <v>5187.9149600000001</v>
      </c>
      <c r="I89" s="6">
        <f>IF($C89&lt;&gt;"M5","",SSA!F89)</f>
        <v>5190.5990599999996</v>
      </c>
      <c r="J89" s="5">
        <f>IF($C89&lt;&gt;"M5","",Dual_Tema!E89)</f>
        <v>5192.99</v>
      </c>
      <c r="K89" s="5">
        <f>IF($C89&lt;&gt;"M5","",Dual_Tema!F89)</f>
        <v>5184.6899999999996</v>
      </c>
      <c r="L89" s="6">
        <f>IF($C89&lt;&gt;"M5","",Trendlines!K89)</f>
        <v>0</v>
      </c>
      <c r="M89" s="6">
        <f>IF($C89&lt;&gt;"M5","",Trendlines!L89)</f>
        <v>0</v>
      </c>
      <c r="N89" s="6">
        <f>IF($C89&lt;&gt;"M5","",ZigZag!E89)</f>
        <v>0</v>
      </c>
      <c r="O89" s="6">
        <f>IF($C89&lt;&gt;"M5","",ZigZag!F89)</f>
        <v>0</v>
      </c>
      <c r="P89" s="6">
        <f>IF($C89&lt;&gt;"M5","",Pinbar!E89)</f>
        <v>0</v>
      </c>
      <c r="Q89">
        <f>IF(Q$1='Trendline Selection'!$ED$198,Trendlines!E89,IF(Q$1='Trendline Selection'!$EE$198,Trendlines!E89,""))</f>
        <v>0</v>
      </c>
      <c r="R89" t="str">
        <f>IF(R$1='Trendline Selection'!$ED$198,Trendlines!F89,IF(R$1='Trendline Selection'!$EE$198,Trendlines!F89,""))</f>
        <v/>
      </c>
      <c r="S89" t="str">
        <f>IF(S$1='Trendline Selection'!$ED$198,Trendlines!G89,IF(S$1='Trendline Selection'!$EE$198,Trendlines!G89,""))</f>
        <v/>
      </c>
      <c r="T89" t="str">
        <f>IF(T$1='Trendline Selection'!$ED$198,Trendlines!H89,IF(T$1='Trendline Selection'!$EE$198,Trendlines!H89,""))</f>
        <v/>
      </c>
      <c r="U89">
        <f>IF(U$1='Trendline Selection'!$ED$198,Trendlines!I89,IF(U$1='Trendline Selection'!$EE$198,Trendlines!I89,""))</f>
        <v>0</v>
      </c>
      <c r="V89" t="str">
        <f>IF(V$1='Trendline Selection'!$ED$198,Trendlines!J89,IF(V$1='Trendline Selection'!$EE$198,Trendlines!J89,""))</f>
        <v/>
      </c>
      <c r="W89" s="6" t="str">
        <f t="shared" si="61"/>
        <v/>
      </c>
      <c r="X89" s="6" t="str">
        <f t="shared" si="62"/>
        <v/>
      </c>
      <c r="Y89" s="6" t="str">
        <f t="shared" si="63"/>
        <v/>
      </c>
      <c r="Z89" s="6" t="str">
        <f t="shared" si="64"/>
        <v/>
      </c>
      <c r="AA89">
        <f t="shared" si="74"/>
        <v>7.6000000000003638</v>
      </c>
      <c r="AB89">
        <f t="shared" si="102"/>
        <v>4.3500000000003638</v>
      </c>
      <c r="AC89">
        <f t="shared" si="103"/>
        <v>3.25</v>
      </c>
      <c r="AD89">
        <f t="shared" si="60"/>
        <v>7.6000000000003638</v>
      </c>
      <c r="AE89" s="26">
        <f t="shared" si="117"/>
        <v>6.9324223616949409E-5</v>
      </c>
      <c r="AF89" s="26">
        <f t="shared" si="75"/>
        <v>2.0444809622183779E-4</v>
      </c>
      <c r="AH89" s="30" t="str">
        <f t="shared" si="76"/>
        <v/>
      </c>
      <c r="AI89" s="21" t="str">
        <f t="shared" si="104"/>
        <v/>
      </c>
      <c r="AJ89" s="21" t="str">
        <f t="shared" si="121"/>
        <v/>
      </c>
      <c r="AK89" s="31" t="str">
        <f t="shared" si="120"/>
        <v/>
      </c>
      <c r="AL89" s="31" t="str">
        <f t="shared" si="77"/>
        <v/>
      </c>
      <c r="AM89" s="39" t="str">
        <f t="shared" si="78"/>
        <v/>
      </c>
      <c r="AN89" s="35" t="str">
        <f t="shared" si="79"/>
        <v/>
      </c>
      <c r="AO89" s="35" t="str">
        <f t="shared" si="118"/>
        <v/>
      </c>
      <c r="AP89" s="36" t="str">
        <f t="shared" si="119"/>
        <v/>
      </c>
      <c r="AQ89" s="36" t="str">
        <f t="shared" si="80"/>
        <v/>
      </c>
      <c r="AR89" s="40" t="str">
        <f t="shared" si="81"/>
        <v/>
      </c>
      <c r="AS89" s="37" t="str">
        <f t="shared" si="82"/>
        <v/>
      </c>
      <c r="AT89" s="37" t="str">
        <f t="shared" si="105"/>
        <v/>
      </c>
      <c r="AU89" s="38" t="str">
        <f t="shared" si="83"/>
        <v/>
      </c>
      <c r="AV89" s="38" t="str">
        <f t="shared" si="84"/>
        <v/>
      </c>
      <c r="AW89" s="30" t="str">
        <f t="shared" si="85"/>
        <v/>
      </c>
      <c r="AX89" s="21" t="str">
        <f t="shared" si="86"/>
        <v/>
      </c>
      <c r="AY89" s="21" t="str">
        <f t="shared" si="106"/>
        <v/>
      </c>
      <c r="AZ89" s="31" t="str">
        <f t="shared" si="87"/>
        <v/>
      </c>
      <c r="BA89" s="31" t="str">
        <f t="shared" si="88"/>
        <v/>
      </c>
      <c r="BB89" s="33" t="str">
        <f t="shared" si="89"/>
        <v/>
      </c>
      <c r="BC89" s="32" t="str">
        <f t="shared" si="90"/>
        <v/>
      </c>
      <c r="BD89" s="32" t="str">
        <f t="shared" si="107"/>
        <v/>
      </c>
      <c r="BE89" s="34" t="str">
        <f t="shared" si="108"/>
        <v/>
      </c>
      <c r="BF89" s="34" t="str">
        <f t="shared" si="91"/>
        <v/>
      </c>
      <c r="BG89" s="40" t="str">
        <f t="shared" si="92"/>
        <v/>
      </c>
      <c r="BH89" s="37" t="str">
        <f t="shared" si="93"/>
        <v/>
      </c>
      <c r="BI89" s="37" t="str">
        <f t="shared" si="109"/>
        <v/>
      </c>
      <c r="BJ89" s="38" t="str">
        <f t="shared" si="110"/>
        <v/>
      </c>
      <c r="BK89" s="38" t="str">
        <f t="shared" si="94"/>
        <v/>
      </c>
      <c r="BL89" s="41" t="str">
        <f t="shared" si="95"/>
        <v>------</v>
      </c>
      <c r="BM89" s="41" t="str">
        <f t="shared" si="96"/>
        <v>------</v>
      </c>
      <c r="BN89" s="41" t="str">
        <f t="shared" si="72"/>
        <v>-----</v>
      </c>
      <c r="BO89" s="41" t="str" cm="1">
        <f t="array" aca="1" ref="BO89" ca="1">_xlfn.LET(_xlpm.lookback,MIN(ROW()-ROW(BN$50),11),_xlpm.found,IFERROR(MATCH("Equal High",OFFSET(BN89,-_xlpm.lookback,0,_xlpm.lookback+1,1),0),-1),_xlpm.offset_rows,_xlpm.lookback-_xlpm.found+1,IF(_xlpm.found&gt;0,INDEX(E:E,ROW()-_xlpm.offset_rows),"-----"))</f>
        <v>-----</v>
      </c>
      <c r="BP89" s="41" t="str">
        <f t="shared" ca="1" si="65"/>
        <v>-----</v>
      </c>
      <c r="BQ89" s="41" t="str">
        <f t="shared" ca="1" si="66"/>
        <v>-----</v>
      </c>
      <c r="BR89" s="52" t="str">
        <f t="shared" ca="1" si="67"/>
        <v>-----</v>
      </c>
      <c r="BS89" s="41" t="str">
        <f t="shared" si="73"/>
        <v>-----</v>
      </c>
      <c r="BT89" s="41" t="str" cm="1">
        <f t="array" aca="1" ref="BT89" ca="1">_xlfn.LET(_xlpm.lookback,MIN(ROW()-ROW(BS$50),11),_xlpm.found,IFERROR(MATCH("Equal Low",OFFSET(BS89,-_xlpm.lookback,0,_xlpm.lookback+1,1),0),-1),_xlpm.offset_rows,_xlpm.lookback-_xlpm.found+1,IF(_xlpm.found&gt;0,INDEX(F:F,ROW()-_xlpm.offset_rows),"-----"))</f>
        <v>-----</v>
      </c>
      <c r="BU89" s="41" t="str">
        <f t="shared" ca="1" si="68"/>
        <v>-----</v>
      </c>
      <c r="BV89" s="41" t="str">
        <f t="shared" ca="1" si="69"/>
        <v>-----</v>
      </c>
      <c r="BW89" s="52" t="str">
        <f t="shared" ca="1" si="70"/>
        <v>-----</v>
      </c>
      <c r="BX89" s="50">
        <f t="shared" si="97"/>
        <v>-2.6840999999994892</v>
      </c>
      <c r="BY89" s="50">
        <f t="shared" si="111"/>
        <v>-1</v>
      </c>
      <c r="BZ89" s="50">
        <f t="shared" si="112"/>
        <v>-8</v>
      </c>
      <c r="CA89" s="50" t="str">
        <f t="shared" si="113"/>
        <v>-----</v>
      </c>
      <c r="CB89" s="50" t="str">
        <f t="shared" si="114"/>
        <v>-----</v>
      </c>
      <c r="CC89" s="52" t="str">
        <f t="shared" si="98"/>
        <v/>
      </c>
      <c r="CD89" s="41">
        <f t="shared" si="99"/>
        <v>0</v>
      </c>
      <c r="CE89" s="52" t="str" cm="1">
        <f t="array" ref="CE89">IF(CD89&lt;&gt;1,"-----",_xlfn.IFS(OR(AL89="Above",AL89="Below"),AL89,OR(AQ89="Above",AQ89="Below"),AQ89,OR(AV89="Above",AV89="Below"),AV89,OR(BA89="Above",BA89="Below"),BA89,OR(BF89="Above",BF89="Below"),BF89,OR(BK89="Above",BK89="Below"),BK89,TRUE,"-----"))</f>
        <v>-----</v>
      </c>
      <c r="CF89" s="52" t="str">
        <f t="shared" ca="1" si="71"/>
        <v>-----</v>
      </c>
      <c r="CG89" s="52" t="str">
        <f t="shared" si="100"/>
        <v>DOWN</v>
      </c>
      <c r="CH89" s="42" t="str">
        <f t="shared" si="122"/>
        <v/>
      </c>
      <c r="CI89" s="43" t="str">
        <f t="shared" si="115"/>
        <v/>
      </c>
      <c r="CJ89" s="42" t="str">
        <f t="shared" si="116"/>
        <v/>
      </c>
      <c r="CK89" s="42" t="str">
        <f t="shared" si="123"/>
        <v/>
      </c>
      <c r="CL89" s="42" t="str">
        <f t="shared" si="101"/>
        <v/>
      </c>
      <c r="CM89" s="16">
        <f t="shared" si="124"/>
        <v>0</v>
      </c>
      <c r="CN89" s="53">
        <f t="shared" ref="CN89:CN152" si="125">AVERAGE(CM87:CM89)</f>
        <v>0.13333333333333333</v>
      </c>
      <c r="CO89" s="14" t="str">
        <f t="shared" ref="CO89:CO152" si="126">IF(CN89&gt;20%,"Turbulance","")</f>
        <v/>
      </c>
    </row>
    <row r="90" spans="1:93" x14ac:dyDescent="0.55000000000000004">
      <c r="A90">
        <f>IF('Data Validation'!$K$2&lt;&gt;TRUE,"",'Data Validation'!A90)</f>
        <v>1772051400</v>
      </c>
      <c r="B90" s="4" t="str">
        <f>IF('Data Validation'!$K$2&lt;&gt;TRUE,"",'Data Validation'!C90)</f>
        <v>XAUUSD</v>
      </c>
      <c r="C90" s="4" t="str">
        <f>IF('Data Validation'!$K$2&lt;&gt;TRUE,"",'Data Validation'!E90)</f>
        <v>M5</v>
      </c>
      <c r="D90" s="4">
        <f>IF('Data Validation'!$K$2&lt;&gt;TRUE,"",'Data Validation'!G90)</f>
        <v>5188.12</v>
      </c>
      <c r="E90" s="4">
        <f>IF($C90&lt;&gt;"M5","",Price!F90)</f>
        <v>5190.6099999999997</v>
      </c>
      <c r="F90" s="4">
        <f>IF($C90&lt;&gt;"M5","",Price!G90)</f>
        <v>5180.6000000000004</v>
      </c>
      <c r="G90" s="4">
        <f>IF($C90&lt;&gt;"M5","",Price!H90)</f>
        <v>687</v>
      </c>
      <c r="H90" s="4">
        <f>IF($C90&lt;&gt;"M5","",SSA!E90)</f>
        <v>5184.7467800000004</v>
      </c>
      <c r="I90" s="6">
        <f>IF($C90&lt;&gt;"M5","",SSA!F90)</f>
        <v>5187.67292</v>
      </c>
      <c r="J90" s="5">
        <f>IF($C90&lt;&gt;"M5","",Dual_Tema!E90)</f>
        <v>5190.59</v>
      </c>
      <c r="K90" s="5">
        <f>IF($C90&lt;&gt;"M5","",Dual_Tema!F90)</f>
        <v>5181.3999999999996</v>
      </c>
      <c r="L90" s="6">
        <f>IF($C90&lt;&gt;"M5","",Trendlines!K90)</f>
        <v>0</v>
      </c>
      <c r="M90" s="6">
        <f>IF($C90&lt;&gt;"M5","",Trendlines!L90)</f>
        <v>0</v>
      </c>
      <c r="N90" s="6">
        <f>IF($C90&lt;&gt;"M5","",ZigZag!E90)</f>
        <v>0</v>
      </c>
      <c r="O90" s="6">
        <f>IF($C90&lt;&gt;"M5","",ZigZag!F90)</f>
        <v>0</v>
      </c>
      <c r="P90" s="6">
        <f>IF($C90&lt;&gt;"M5","",Pinbar!E90)</f>
        <v>0</v>
      </c>
      <c r="Q90">
        <f>IF(Q$1='Trendline Selection'!$ED$198,Trendlines!E90,IF(Q$1='Trendline Selection'!$EE$198,Trendlines!E90,""))</f>
        <v>0</v>
      </c>
      <c r="R90" t="str">
        <f>IF(R$1='Trendline Selection'!$ED$198,Trendlines!F90,IF(R$1='Trendline Selection'!$EE$198,Trendlines!F90,""))</f>
        <v/>
      </c>
      <c r="S90" t="str">
        <f>IF(S$1='Trendline Selection'!$ED$198,Trendlines!G90,IF(S$1='Trendline Selection'!$EE$198,Trendlines!G90,""))</f>
        <v/>
      </c>
      <c r="T90" t="str">
        <f>IF(T$1='Trendline Selection'!$ED$198,Trendlines!H90,IF(T$1='Trendline Selection'!$EE$198,Trendlines!H90,""))</f>
        <v/>
      </c>
      <c r="U90">
        <f>IF(U$1='Trendline Selection'!$ED$198,Trendlines!I90,IF(U$1='Trendline Selection'!$EE$198,Trendlines!I90,""))</f>
        <v>0</v>
      </c>
      <c r="V90" t="str">
        <f>IF(V$1='Trendline Selection'!$ED$198,Trendlines!J90,IF(V$1='Trendline Selection'!$EE$198,Trendlines!J90,""))</f>
        <v/>
      </c>
      <c r="W90" s="6" t="str">
        <f t="shared" si="61"/>
        <v/>
      </c>
      <c r="X90" s="6" t="str">
        <f t="shared" si="62"/>
        <v/>
      </c>
      <c r="Y90" s="6" t="str">
        <f t="shared" si="63"/>
        <v/>
      </c>
      <c r="Z90" s="6" t="str">
        <f t="shared" si="64"/>
        <v/>
      </c>
      <c r="AA90">
        <f t="shared" si="74"/>
        <v>10.009999999999309</v>
      </c>
      <c r="AB90">
        <f t="shared" si="102"/>
        <v>4.5</v>
      </c>
      <c r="AC90">
        <f t="shared" si="103"/>
        <v>5.5099999999993088</v>
      </c>
      <c r="AD90">
        <f t="shared" si="60"/>
        <v>10.009999999999309</v>
      </c>
      <c r="AE90" s="26">
        <f t="shared" si="117"/>
        <v>3.8531265230979646E-6</v>
      </c>
      <c r="AF90" s="26">
        <f t="shared" si="75"/>
        <v>-1.5439842513592319E-4</v>
      </c>
      <c r="AH90" s="30" t="str">
        <f t="shared" si="76"/>
        <v/>
      </c>
      <c r="AI90" s="21" t="str">
        <f t="shared" si="104"/>
        <v/>
      </c>
      <c r="AJ90" s="21" t="str">
        <f t="shared" si="121"/>
        <v/>
      </c>
      <c r="AK90" s="31" t="str">
        <f t="shared" si="120"/>
        <v/>
      </c>
      <c r="AL90" s="31" t="str">
        <f t="shared" si="77"/>
        <v/>
      </c>
      <c r="AM90" s="39" t="str">
        <f t="shared" si="78"/>
        <v/>
      </c>
      <c r="AN90" s="35" t="str">
        <f t="shared" si="79"/>
        <v/>
      </c>
      <c r="AO90" s="35" t="str">
        <f t="shared" si="118"/>
        <v/>
      </c>
      <c r="AP90" s="36" t="str">
        <f t="shared" si="119"/>
        <v/>
      </c>
      <c r="AQ90" s="36" t="str">
        <f t="shared" si="80"/>
        <v/>
      </c>
      <c r="AR90" s="40" t="str">
        <f t="shared" si="81"/>
        <v/>
      </c>
      <c r="AS90" s="37" t="str">
        <f t="shared" si="82"/>
        <v/>
      </c>
      <c r="AT90" s="37" t="str">
        <f t="shared" si="105"/>
        <v/>
      </c>
      <c r="AU90" s="38" t="str">
        <f t="shared" si="83"/>
        <v/>
      </c>
      <c r="AV90" s="38" t="str">
        <f t="shared" si="84"/>
        <v/>
      </c>
      <c r="AW90" s="30" t="str">
        <f t="shared" si="85"/>
        <v/>
      </c>
      <c r="AX90" s="21" t="str">
        <f t="shared" si="86"/>
        <v/>
      </c>
      <c r="AY90" s="21" t="str">
        <f t="shared" si="106"/>
        <v/>
      </c>
      <c r="AZ90" s="31" t="str">
        <f t="shared" si="87"/>
        <v/>
      </c>
      <c r="BA90" s="31" t="str">
        <f t="shared" si="88"/>
        <v/>
      </c>
      <c r="BB90" s="33" t="str">
        <f t="shared" si="89"/>
        <v/>
      </c>
      <c r="BC90" s="32" t="str">
        <f t="shared" si="90"/>
        <v/>
      </c>
      <c r="BD90" s="32" t="str">
        <f t="shared" si="107"/>
        <v/>
      </c>
      <c r="BE90" s="34" t="str">
        <f t="shared" si="108"/>
        <v/>
      </c>
      <c r="BF90" s="34" t="str">
        <f t="shared" si="91"/>
        <v/>
      </c>
      <c r="BG90" s="40" t="str">
        <f t="shared" si="92"/>
        <v/>
      </c>
      <c r="BH90" s="37" t="str">
        <f t="shared" si="93"/>
        <v/>
      </c>
      <c r="BI90" s="37" t="str">
        <f t="shared" si="109"/>
        <v/>
      </c>
      <c r="BJ90" s="38" t="str">
        <f t="shared" si="110"/>
        <v/>
      </c>
      <c r="BK90" s="38" t="str">
        <f t="shared" si="94"/>
        <v/>
      </c>
      <c r="BL90" s="41" t="str">
        <f t="shared" si="95"/>
        <v>------</v>
      </c>
      <c r="BM90" s="41" t="str">
        <f t="shared" si="96"/>
        <v>------</v>
      </c>
      <c r="BN90" s="41" t="str">
        <f t="shared" si="72"/>
        <v>-----</v>
      </c>
      <c r="BO90" s="41" t="str" cm="1">
        <f t="array" aca="1" ref="BO90" ca="1">_xlfn.LET(_xlpm.lookback,MIN(ROW()-ROW(BN$50),11),_xlpm.found,IFERROR(MATCH("Equal High",OFFSET(BN90,-_xlpm.lookback,0,_xlpm.lookback+1,1),0),-1),_xlpm.offset_rows,_xlpm.lookback-_xlpm.found+1,IF(_xlpm.found&gt;0,INDEX(E:E,ROW()-_xlpm.offset_rows),"-----"))</f>
        <v>-----</v>
      </c>
      <c r="BP90" s="41" t="str">
        <f t="shared" ca="1" si="65"/>
        <v>-----</v>
      </c>
      <c r="BQ90" s="41" t="str">
        <f t="shared" ca="1" si="66"/>
        <v>-----</v>
      </c>
      <c r="BR90" s="52" t="str">
        <f t="shared" ca="1" si="67"/>
        <v>-----</v>
      </c>
      <c r="BS90" s="41" t="str">
        <f t="shared" si="73"/>
        <v>-----</v>
      </c>
      <c r="BT90" s="41" t="str" cm="1">
        <f t="array" aca="1" ref="BT90" ca="1">_xlfn.LET(_xlpm.lookback,MIN(ROW()-ROW(BS$50),11),_xlpm.found,IFERROR(MATCH("Equal Low",OFFSET(BS90,-_xlpm.lookback,0,_xlpm.lookback+1,1),0),-1),_xlpm.offset_rows,_xlpm.lookback-_xlpm.found+1,IF(_xlpm.found&gt;0,INDEX(F:F,ROW()-_xlpm.offset_rows),"-----"))</f>
        <v>-----</v>
      </c>
      <c r="BU90" s="41" t="str">
        <f t="shared" ca="1" si="68"/>
        <v>-----</v>
      </c>
      <c r="BV90" s="41" t="str">
        <f t="shared" ca="1" si="69"/>
        <v>-----</v>
      </c>
      <c r="BW90" s="52" t="str">
        <f t="shared" ca="1" si="70"/>
        <v>-----</v>
      </c>
      <c r="BX90" s="50">
        <f t="shared" si="97"/>
        <v>-2.9261399999995774</v>
      </c>
      <c r="BY90" s="50">
        <f t="shared" si="111"/>
        <v>-1</v>
      </c>
      <c r="BZ90" s="50">
        <f t="shared" si="112"/>
        <v>-9</v>
      </c>
      <c r="CA90" s="50" t="str">
        <f t="shared" si="113"/>
        <v>-----</v>
      </c>
      <c r="CB90" s="50" t="str">
        <f t="shared" si="114"/>
        <v>-----</v>
      </c>
      <c r="CC90" s="52" t="str">
        <f t="shared" si="98"/>
        <v/>
      </c>
      <c r="CD90" s="41">
        <f t="shared" si="99"/>
        <v>0</v>
      </c>
      <c r="CE90" s="52" t="str" cm="1">
        <f t="array" ref="CE90">IF(CD90&lt;&gt;1,"-----",_xlfn.IFS(OR(AL90="Above",AL90="Below"),AL90,OR(AQ90="Above",AQ90="Below"),AQ90,OR(AV90="Above",AV90="Below"),AV90,OR(BA90="Above",BA90="Below"),BA90,OR(BF90="Above",BF90="Below"),BF90,OR(BK90="Above",BK90="Below"),BK90,TRUE,"-----"))</f>
        <v>-----</v>
      </c>
      <c r="CF90" s="52" t="str">
        <f t="shared" ca="1" si="71"/>
        <v>-----</v>
      </c>
      <c r="CG90" s="52" t="str">
        <f t="shared" si="100"/>
        <v>DOWN</v>
      </c>
      <c r="CH90" s="42" t="str">
        <f t="shared" si="122"/>
        <v/>
      </c>
      <c r="CI90" s="43" t="str">
        <f t="shared" si="115"/>
        <v/>
      </c>
      <c r="CJ90" s="42" t="str">
        <f t="shared" si="116"/>
        <v/>
      </c>
      <c r="CK90" s="42" t="str">
        <f t="shared" si="123"/>
        <v/>
      </c>
      <c r="CL90" s="42" t="str">
        <f t="shared" si="101"/>
        <v/>
      </c>
      <c r="CM90" s="16">
        <f t="shared" si="124"/>
        <v>0</v>
      </c>
      <c r="CN90" s="53">
        <f t="shared" si="125"/>
        <v>6.6666666666666666E-2</v>
      </c>
      <c r="CO90" s="14" t="str">
        <f t="shared" si="126"/>
        <v/>
      </c>
    </row>
    <row r="91" spans="1:93" x14ac:dyDescent="0.55000000000000004">
      <c r="A91">
        <f>IF('Data Validation'!$K$2&lt;&gt;TRUE,"",'Data Validation'!A91)</f>
        <v>1772051700</v>
      </c>
      <c r="B91" s="4" t="str">
        <f>IF('Data Validation'!$K$2&lt;&gt;TRUE,"",'Data Validation'!C91)</f>
        <v>XAUUSD</v>
      </c>
      <c r="C91" s="4" t="str">
        <f>IF('Data Validation'!$K$2&lt;&gt;TRUE,"",'Data Validation'!E91)</f>
        <v>M5</v>
      </c>
      <c r="D91" s="4">
        <f>IF('Data Validation'!$K$2&lt;&gt;TRUE,"",'Data Validation'!G91)</f>
        <v>5183.41</v>
      </c>
      <c r="E91" s="4">
        <f>IF($C91&lt;&gt;"M5","",Price!F91)</f>
        <v>5188.49</v>
      </c>
      <c r="F91" s="4">
        <f>IF($C91&lt;&gt;"M5","",Price!G91)</f>
        <v>5181.25</v>
      </c>
      <c r="G91" s="4">
        <f>IF($C91&lt;&gt;"M5","",Price!H91)</f>
        <v>629</v>
      </c>
      <c r="H91" s="4">
        <f>IF($C91&lt;&gt;"M5","",SSA!E91)</f>
        <v>5181.0769700000001</v>
      </c>
      <c r="I91" s="6">
        <f>IF($C91&lt;&gt;"M5","",SSA!F91)</f>
        <v>5184.3749500000004</v>
      </c>
      <c r="J91" s="5">
        <f>IF($C91&lt;&gt;"M5","",Dual_Tema!E91)</f>
        <v>5188.25</v>
      </c>
      <c r="K91" s="5">
        <f>IF($C91&lt;&gt;"M5","",Dual_Tema!F91)</f>
        <v>5179.8599999999997</v>
      </c>
      <c r="L91" s="6">
        <f>IF($C91&lt;&gt;"M5","",Trendlines!K91)</f>
        <v>0</v>
      </c>
      <c r="M91" s="6">
        <f>IF($C91&lt;&gt;"M5","",Trendlines!L91)</f>
        <v>0</v>
      </c>
      <c r="N91" s="6">
        <f>IF($C91&lt;&gt;"M5","",ZigZag!E91)</f>
        <v>0</v>
      </c>
      <c r="O91" s="6">
        <f>IF($C91&lt;&gt;"M5","",ZigZag!F91)</f>
        <v>0</v>
      </c>
      <c r="P91" s="6">
        <f>IF($C91&lt;&gt;"M5","",Pinbar!E91)</f>
        <v>0</v>
      </c>
      <c r="Q91">
        <f>IF(Q$1='Trendline Selection'!$ED$198,Trendlines!E91,IF(Q$1='Trendline Selection'!$EE$198,Trendlines!E91,""))</f>
        <v>0</v>
      </c>
      <c r="R91" t="str">
        <f>IF(R$1='Trendline Selection'!$ED$198,Trendlines!F91,IF(R$1='Trendline Selection'!$EE$198,Trendlines!F91,""))</f>
        <v/>
      </c>
      <c r="S91" t="str">
        <f>IF(S$1='Trendline Selection'!$ED$198,Trendlines!G91,IF(S$1='Trendline Selection'!$EE$198,Trendlines!G91,""))</f>
        <v/>
      </c>
      <c r="T91" t="str">
        <f>IF(T$1='Trendline Selection'!$ED$198,Trendlines!H91,IF(T$1='Trendline Selection'!$EE$198,Trendlines!H91,""))</f>
        <v/>
      </c>
      <c r="U91">
        <f>IF(U$1='Trendline Selection'!$ED$198,Trendlines!I91,IF(U$1='Trendline Selection'!$EE$198,Trendlines!I91,""))</f>
        <v>0</v>
      </c>
      <c r="V91" t="str">
        <f>IF(V$1='Trendline Selection'!$ED$198,Trendlines!J91,IF(V$1='Trendline Selection'!$EE$198,Trendlines!J91,""))</f>
        <v/>
      </c>
      <c r="W91" s="6" t="str">
        <f t="shared" si="61"/>
        <v/>
      </c>
      <c r="X91" s="6" t="str">
        <f t="shared" si="62"/>
        <v/>
      </c>
      <c r="Y91" s="6" t="str">
        <f t="shared" si="63"/>
        <v/>
      </c>
      <c r="Z91" s="6" t="str">
        <f t="shared" si="64"/>
        <v/>
      </c>
      <c r="AA91">
        <f t="shared" si="74"/>
        <v>7.2399999999997817</v>
      </c>
      <c r="AB91">
        <f t="shared" si="102"/>
        <v>0.36999999999989086</v>
      </c>
      <c r="AC91">
        <f t="shared" si="103"/>
        <v>6.8699999999998909</v>
      </c>
      <c r="AD91">
        <f t="shared" si="60"/>
        <v>7.2399999999997817</v>
      </c>
      <c r="AE91" s="26">
        <f t="shared" si="117"/>
        <v>4.6258372283483199E-5</v>
      </c>
      <c r="AF91" s="26">
        <f t="shared" si="75"/>
        <v>2.6834702096201972E-4</v>
      </c>
      <c r="AH91" s="30" t="str">
        <f t="shared" si="76"/>
        <v/>
      </c>
      <c r="AI91" s="21" t="str">
        <f t="shared" si="104"/>
        <v/>
      </c>
      <c r="AJ91" s="21" t="str">
        <f t="shared" si="121"/>
        <v/>
      </c>
      <c r="AK91" s="31" t="str">
        <f t="shared" si="120"/>
        <v/>
      </c>
      <c r="AL91" s="31" t="str">
        <f t="shared" si="77"/>
        <v/>
      </c>
      <c r="AM91" s="39" t="str">
        <f t="shared" si="78"/>
        <v/>
      </c>
      <c r="AN91" s="35" t="str">
        <f t="shared" si="79"/>
        <v/>
      </c>
      <c r="AO91" s="35" t="str">
        <f t="shared" si="118"/>
        <v/>
      </c>
      <c r="AP91" s="36" t="str">
        <f t="shared" si="119"/>
        <v/>
      </c>
      <c r="AQ91" s="36" t="str">
        <f t="shared" si="80"/>
        <v/>
      </c>
      <c r="AR91" s="40" t="str">
        <f t="shared" si="81"/>
        <v/>
      </c>
      <c r="AS91" s="37" t="str">
        <f t="shared" si="82"/>
        <v/>
      </c>
      <c r="AT91" s="37" t="str">
        <f t="shared" si="105"/>
        <v/>
      </c>
      <c r="AU91" s="38" t="str">
        <f t="shared" si="83"/>
        <v/>
      </c>
      <c r="AV91" s="38" t="str">
        <f t="shared" si="84"/>
        <v/>
      </c>
      <c r="AW91" s="30" t="str">
        <f t="shared" si="85"/>
        <v/>
      </c>
      <c r="AX91" s="21" t="str">
        <f t="shared" si="86"/>
        <v/>
      </c>
      <c r="AY91" s="21" t="str">
        <f t="shared" si="106"/>
        <v/>
      </c>
      <c r="AZ91" s="31" t="str">
        <f t="shared" si="87"/>
        <v/>
      </c>
      <c r="BA91" s="31" t="str">
        <f t="shared" si="88"/>
        <v/>
      </c>
      <c r="BB91" s="33" t="str">
        <f t="shared" si="89"/>
        <v/>
      </c>
      <c r="BC91" s="32" t="str">
        <f t="shared" si="90"/>
        <v/>
      </c>
      <c r="BD91" s="32" t="str">
        <f t="shared" si="107"/>
        <v/>
      </c>
      <c r="BE91" s="34" t="str">
        <f t="shared" si="108"/>
        <v/>
      </c>
      <c r="BF91" s="34" t="str">
        <f t="shared" si="91"/>
        <v/>
      </c>
      <c r="BG91" s="40" t="str">
        <f t="shared" si="92"/>
        <v/>
      </c>
      <c r="BH91" s="37" t="str">
        <f t="shared" si="93"/>
        <v/>
      </c>
      <c r="BI91" s="37" t="str">
        <f t="shared" si="109"/>
        <v/>
      </c>
      <c r="BJ91" s="38" t="str">
        <f t="shared" si="110"/>
        <v/>
      </c>
      <c r="BK91" s="38" t="str">
        <f t="shared" si="94"/>
        <v/>
      </c>
      <c r="BL91" s="41" t="str">
        <f t="shared" si="95"/>
        <v>------</v>
      </c>
      <c r="BM91" s="41" t="str">
        <f t="shared" si="96"/>
        <v>------</v>
      </c>
      <c r="BN91" s="41" t="str">
        <f t="shared" si="72"/>
        <v>-----</v>
      </c>
      <c r="BO91" s="41" t="str" cm="1">
        <f t="array" aca="1" ref="BO91" ca="1">_xlfn.LET(_xlpm.lookback,MIN(ROW()-ROW(BN$50),11),_xlpm.found,IFERROR(MATCH("Equal High",OFFSET(BN91,-_xlpm.lookback,0,_xlpm.lookback+1,1),0),-1),_xlpm.offset_rows,_xlpm.lookback-_xlpm.found+1,IF(_xlpm.found&gt;0,INDEX(E:E,ROW()-_xlpm.offset_rows),"-----"))</f>
        <v>-----</v>
      </c>
      <c r="BP91" s="41" t="str">
        <f t="shared" ca="1" si="65"/>
        <v>-----</v>
      </c>
      <c r="BQ91" s="41" t="str">
        <f t="shared" ca="1" si="66"/>
        <v>-----</v>
      </c>
      <c r="BR91" s="52" t="str">
        <f t="shared" ca="1" si="67"/>
        <v>-----</v>
      </c>
      <c r="BS91" s="41" t="str">
        <f t="shared" si="73"/>
        <v>-----</v>
      </c>
      <c r="BT91" s="41" t="str" cm="1">
        <f t="array" aca="1" ref="BT91" ca="1">_xlfn.LET(_xlpm.lookback,MIN(ROW()-ROW(BS$50),11),_xlpm.found,IFERROR(MATCH("Equal Low",OFFSET(BS91,-_xlpm.lookback,0,_xlpm.lookback+1,1),0),-1),_xlpm.offset_rows,_xlpm.lookback-_xlpm.found+1,IF(_xlpm.found&gt;0,INDEX(F:F,ROW()-_xlpm.offset_rows),"-----"))</f>
        <v>-----</v>
      </c>
      <c r="BU91" s="41" t="str">
        <f t="shared" ca="1" si="68"/>
        <v>-----</v>
      </c>
      <c r="BV91" s="41" t="str">
        <f t="shared" ca="1" si="69"/>
        <v>-----</v>
      </c>
      <c r="BW91" s="52" t="str">
        <f t="shared" ca="1" si="70"/>
        <v>-----</v>
      </c>
      <c r="BX91" s="50">
        <f t="shared" si="97"/>
        <v>-3.2979800000002797</v>
      </c>
      <c r="BY91" s="50">
        <f t="shared" si="111"/>
        <v>-1</v>
      </c>
      <c r="BZ91" s="50">
        <f t="shared" si="112"/>
        <v>-10</v>
      </c>
      <c r="CA91" s="50" t="str">
        <f t="shared" si="113"/>
        <v>-----</v>
      </c>
      <c r="CB91" s="50" t="str">
        <f t="shared" si="114"/>
        <v>-----</v>
      </c>
      <c r="CC91" s="52" t="str">
        <f t="shared" si="98"/>
        <v/>
      </c>
      <c r="CD91" s="41">
        <f t="shared" si="99"/>
        <v>0</v>
      </c>
      <c r="CE91" s="52" t="str" cm="1">
        <f t="array" ref="CE91">IF(CD91&lt;&gt;1,"-----",_xlfn.IFS(OR(AL91="Above",AL91="Below"),AL91,OR(AQ91="Above",AQ91="Below"),AQ91,OR(AV91="Above",AV91="Below"),AV91,OR(BA91="Above",BA91="Below"),BA91,OR(BF91="Above",BF91="Below"),BF91,OR(BK91="Above",BK91="Below"),BK91,TRUE,"-----"))</f>
        <v>-----</v>
      </c>
      <c r="CF91" s="52" t="str">
        <f t="shared" ca="1" si="71"/>
        <v>-----</v>
      </c>
      <c r="CG91" s="52" t="str">
        <f t="shared" si="100"/>
        <v>DOWN</v>
      </c>
      <c r="CH91" s="42" t="str">
        <f t="shared" si="122"/>
        <v/>
      </c>
      <c r="CI91" s="43" t="str">
        <f t="shared" si="115"/>
        <v/>
      </c>
      <c r="CJ91" s="42" t="str">
        <f t="shared" si="116"/>
        <v/>
      </c>
      <c r="CK91" s="42" t="str">
        <f t="shared" si="123"/>
        <v/>
      </c>
      <c r="CL91" s="42" t="str">
        <f t="shared" si="101"/>
        <v/>
      </c>
      <c r="CM91" s="16">
        <f t="shared" si="124"/>
        <v>0</v>
      </c>
      <c r="CN91" s="53">
        <f t="shared" si="125"/>
        <v>0</v>
      </c>
      <c r="CO91" s="14" t="str">
        <f t="shared" si="126"/>
        <v/>
      </c>
    </row>
    <row r="92" spans="1:93" x14ac:dyDescent="0.55000000000000004">
      <c r="A92">
        <f>IF('Data Validation'!$K$2&lt;&gt;TRUE,"",'Data Validation'!A92)</f>
        <v>1772052000</v>
      </c>
      <c r="B92" s="4" t="str">
        <f>IF('Data Validation'!$K$2&lt;&gt;TRUE,"",'Data Validation'!C92)</f>
        <v>XAUUSD</v>
      </c>
      <c r="C92" s="4" t="str">
        <f>IF('Data Validation'!$K$2&lt;&gt;TRUE,"",'Data Validation'!E92)</f>
        <v>M5</v>
      </c>
      <c r="D92" s="4">
        <f>IF('Data Validation'!$K$2&lt;&gt;TRUE,"",'Data Validation'!G92)</f>
        <v>5181.4799999999996</v>
      </c>
      <c r="E92" s="4">
        <f>IF($C92&lt;&gt;"M5","",Price!F92)</f>
        <v>5184.2</v>
      </c>
      <c r="F92" s="4">
        <f>IF($C92&lt;&gt;"M5","",Price!G92)</f>
        <v>5177.3999999999996</v>
      </c>
      <c r="G92" s="4">
        <f>IF($C92&lt;&gt;"M5","",Price!H92)</f>
        <v>580</v>
      </c>
      <c r="H92" s="4">
        <f>IF($C92&lt;&gt;"M5","",SSA!E92)</f>
        <v>5177.0102500000003</v>
      </c>
      <c r="I92" s="6">
        <f>IF($C92&lt;&gt;"M5","",SSA!F92)</f>
        <v>5180.6926000000003</v>
      </c>
      <c r="J92" s="5">
        <f>IF($C92&lt;&gt;"M5","",Dual_Tema!E92)</f>
        <v>5184.8999999999996</v>
      </c>
      <c r="K92" s="5">
        <f>IF($C92&lt;&gt;"M5","",Dual_Tema!F92)</f>
        <v>5177.2700000000004</v>
      </c>
      <c r="L92" s="6">
        <f>IF($C92&lt;&gt;"M5","",Trendlines!K92)</f>
        <v>0</v>
      </c>
      <c r="M92" s="6">
        <f>IF($C92&lt;&gt;"M5","",Trendlines!L92)</f>
        <v>0</v>
      </c>
      <c r="N92" s="6">
        <f>IF($C92&lt;&gt;"M5","",ZigZag!E92)</f>
        <v>0</v>
      </c>
      <c r="O92" s="6">
        <f>IF($C92&lt;&gt;"M5","",ZigZag!F92)</f>
        <v>0</v>
      </c>
      <c r="P92" s="6">
        <f>IF($C92&lt;&gt;"M5","",Pinbar!E92)</f>
        <v>0</v>
      </c>
      <c r="Q92">
        <f>IF(Q$1='Trendline Selection'!$ED$198,Trendlines!E92,IF(Q$1='Trendline Selection'!$EE$198,Trendlines!E92,""))</f>
        <v>0</v>
      </c>
      <c r="R92" t="str">
        <f>IF(R$1='Trendline Selection'!$ED$198,Trendlines!F92,IF(R$1='Trendline Selection'!$EE$198,Trendlines!F92,""))</f>
        <v/>
      </c>
      <c r="S92" t="str">
        <f>IF(S$1='Trendline Selection'!$ED$198,Trendlines!G92,IF(S$1='Trendline Selection'!$EE$198,Trendlines!G92,""))</f>
        <v/>
      </c>
      <c r="T92" t="str">
        <f>IF(T$1='Trendline Selection'!$ED$198,Trendlines!H92,IF(T$1='Trendline Selection'!$EE$198,Trendlines!H92,""))</f>
        <v/>
      </c>
      <c r="U92">
        <f>IF(U$1='Trendline Selection'!$ED$198,Trendlines!I92,IF(U$1='Trendline Selection'!$EE$198,Trendlines!I92,""))</f>
        <v>0</v>
      </c>
      <c r="V92" t="str">
        <f>IF(V$1='Trendline Selection'!$ED$198,Trendlines!J92,IF(V$1='Trendline Selection'!$EE$198,Trendlines!J92,""))</f>
        <v/>
      </c>
      <c r="W92" s="6" t="str">
        <f t="shared" si="61"/>
        <v/>
      </c>
      <c r="X92" s="6" t="str">
        <f t="shared" si="62"/>
        <v/>
      </c>
      <c r="Y92" s="6" t="str">
        <f t="shared" si="63"/>
        <v/>
      </c>
      <c r="Z92" s="6" t="str">
        <f t="shared" si="64"/>
        <v/>
      </c>
      <c r="AA92">
        <f t="shared" si="74"/>
        <v>6.8000000000001819</v>
      </c>
      <c r="AB92">
        <f t="shared" si="102"/>
        <v>0.78999999999996362</v>
      </c>
      <c r="AC92">
        <f t="shared" si="103"/>
        <v>6.0100000000002183</v>
      </c>
      <c r="AD92">
        <f t="shared" si="60"/>
        <v>6.8000000000001819</v>
      </c>
      <c r="AE92" s="26">
        <f t="shared" si="117"/>
        <v>-1.3500742540836238E-4</v>
      </c>
      <c r="AF92" s="26">
        <f t="shared" si="75"/>
        <v>2.5109758617804293E-5</v>
      </c>
      <c r="AH92" s="30" t="str">
        <f t="shared" si="76"/>
        <v/>
      </c>
      <c r="AI92" s="21" t="str">
        <f t="shared" si="104"/>
        <v/>
      </c>
      <c r="AJ92" s="21" t="str">
        <f t="shared" si="121"/>
        <v/>
      </c>
      <c r="AK92" s="31" t="str">
        <f t="shared" si="120"/>
        <v/>
      </c>
      <c r="AL92" s="31" t="str">
        <f t="shared" si="77"/>
        <v/>
      </c>
      <c r="AM92" s="39" t="str">
        <f t="shared" si="78"/>
        <v/>
      </c>
      <c r="AN92" s="35" t="str">
        <f t="shared" si="79"/>
        <v/>
      </c>
      <c r="AO92" s="35" t="str">
        <f t="shared" si="118"/>
        <v/>
      </c>
      <c r="AP92" s="36" t="str">
        <f t="shared" si="119"/>
        <v/>
      </c>
      <c r="AQ92" s="36" t="str">
        <f t="shared" si="80"/>
        <v/>
      </c>
      <c r="AR92" s="40" t="str">
        <f t="shared" si="81"/>
        <v/>
      </c>
      <c r="AS92" s="37" t="str">
        <f t="shared" si="82"/>
        <v/>
      </c>
      <c r="AT92" s="37" t="str">
        <f t="shared" si="105"/>
        <v/>
      </c>
      <c r="AU92" s="38" t="str">
        <f t="shared" si="83"/>
        <v/>
      </c>
      <c r="AV92" s="38" t="str">
        <f t="shared" si="84"/>
        <v/>
      </c>
      <c r="AW92" s="30" t="str">
        <f t="shared" si="85"/>
        <v/>
      </c>
      <c r="AX92" s="21" t="str">
        <f t="shared" si="86"/>
        <v/>
      </c>
      <c r="AY92" s="21" t="str">
        <f t="shared" si="106"/>
        <v/>
      </c>
      <c r="AZ92" s="31" t="str">
        <f t="shared" si="87"/>
        <v/>
      </c>
      <c r="BA92" s="31" t="str">
        <f t="shared" si="88"/>
        <v/>
      </c>
      <c r="BB92" s="33" t="str">
        <f t="shared" si="89"/>
        <v/>
      </c>
      <c r="BC92" s="32" t="str">
        <f t="shared" si="90"/>
        <v/>
      </c>
      <c r="BD92" s="32" t="str">
        <f t="shared" si="107"/>
        <v/>
      </c>
      <c r="BE92" s="34" t="str">
        <f t="shared" si="108"/>
        <v/>
      </c>
      <c r="BF92" s="34" t="str">
        <f t="shared" si="91"/>
        <v/>
      </c>
      <c r="BG92" s="40" t="str">
        <f t="shared" si="92"/>
        <v/>
      </c>
      <c r="BH92" s="37" t="str">
        <f t="shared" si="93"/>
        <v/>
      </c>
      <c r="BI92" s="37" t="str">
        <f t="shared" si="109"/>
        <v/>
      </c>
      <c r="BJ92" s="38" t="str">
        <f t="shared" si="110"/>
        <v/>
      </c>
      <c r="BK92" s="38" t="str">
        <f t="shared" si="94"/>
        <v/>
      </c>
      <c r="BL92" s="41" t="str">
        <f t="shared" si="95"/>
        <v>------</v>
      </c>
      <c r="BM92" s="41" t="str">
        <f t="shared" si="96"/>
        <v>------</v>
      </c>
      <c r="BN92" s="41" t="str">
        <f t="shared" si="72"/>
        <v>-----</v>
      </c>
      <c r="BO92" s="41" t="str" cm="1">
        <f t="array" aca="1" ref="BO92" ca="1">_xlfn.LET(_xlpm.lookback,MIN(ROW()-ROW(BN$50),11),_xlpm.found,IFERROR(MATCH("Equal High",OFFSET(BN92,-_xlpm.lookback,0,_xlpm.lookback+1,1),0),-1),_xlpm.offset_rows,_xlpm.lookback-_xlpm.found+1,IF(_xlpm.found&gt;0,INDEX(E:E,ROW()-_xlpm.offset_rows),"-----"))</f>
        <v>-----</v>
      </c>
      <c r="BP92" s="41" t="str">
        <f t="shared" ca="1" si="65"/>
        <v>-----</v>
      </c>
      <c r="BQ92" s="41" t="str">
        <f t="shared" ca="1" si="66"/>
        <v>-----</v>
      </c>
      <c r="BR92" s="52" t="str">
        <f t="shared" ca="1" si="67"/>
        <v>-----</v>
      </c>
      <c r="BS92" s="41" t="str">
        <f t="shared" si="73"/>
        <v>-----</v>
      </c>
      <c r="BT92" s="41" t="str" cm="1">
        <f t="array" aca="1" ref="BT92" ca="1">_xlfn.LET(_xlpm.lookback,MIN(ROW()-ROW(BS$50),11),_xlpm.found,IFERROR(MATCH("Equal Low",OFFSET(BS92,-_xlpm.lookback,0,_xlpm.lookback+1,1),0),-1),_xlpm.offset_rows,_xlpm.lookback-_xlpm.found+1,IF(_xlpm.found&gt;0,INDEX(F:F,ROW()-_xlpm.offset_rows),"-----"))</f>
        <v>-----</v>
      </c>
      <c r="BU92" s="41" t="str">
        <f t="shared" ca="1" si="68"/>
        <v>-----</v>
      </c>
      <c r="BV92" s="41" t="str">
        <f t="shared" ca="1" si="69"/>
        <v>-----</v>
      </c>
      <c r="BW92" s="52" t="str">
        <f t="shared" ca="1" si="70"/>
        <v>-----</v>
      </c>
      <c r="BX92" s="50">
        <f t="shared" si="97"/>
        <v>-3.6823500000000422</v>
      </c>
      <c r="BY92" s="50">
        <f t="shared" si="111"/>
        <v>-1</v>
      </c>
      <c r="BZ92" s="50">
        <f t="shared" si="112"/>
        <v>-11</v>
      </c>
      <c r="CA92" s="50" t="str">
        <f t="shared" si="113"/>
        <v>-----</v>
      </c>
      <c r="CB92" s="50" t="str">
        <f t="shared" si="114"/>
        <v>-----</v>
      </c>
      <c r="CC92" s="52" t="str">
        <f t="shared" si="98"/>
        <v/>
      </c>
      <c r="CD92" s="41">
        <f t="shared" si="99"/>
        <v>0</v>
      </c>
      <c r="CE92" s="52" t="str" cm="1">
        <f t="array" ref="CE92">IF(CD92&lt;&gt;1,"-----",_xlfn.IFS(OR(AL92="Above",AL92="Below"),AL92,OR(AQ92="Above",AQ92="Below"),AQ92,OR(AV92="Above",AV92="Below"),AV92,OR(BA92="Above",BA92="Below"),BA92,OR(BF92="Above",BF92="Below"),BF92,OR(BK92="Above",BK92="Below"),BK92,TRUE,"-----"))</f>
        <v>-----</v>
      </c>
      <c r="CF92" s="52" t="str">
        <f t="shared" ca="1" si="71"/>
        <v>-----</v>
      </c>
      <c r="CG92" s="52" t="str">
        <f t="shared" si="100"/>
        <v>DOWN</v>
      </c>
      <c r="CH92" s="42" t="str">
        <f t="shared" si="122"/>
        <v/>
      </c>
      <c r="CI92" s="43" t="str">
        <f t="shared" si="115"/>
        <v/>
      </c>
      <c r="CJ92" s="42" t="str">
        <f t="shared" si="116"/>
        <v/>
      </c>
      <c r="CK92" s="42" t="str">
        <f t="shared" si="123"/>
        <v/>
      </c>
      <c r="CL92" s="42" t="str">
        <f t="shared" si="101"/>
        <v/>
      </c>
      <c r="CM92" s="16">
        <f t="shared" si="124"/>
        <v>0</v>
      </c>
      <c r="CN92" s="53">
        <f t="shared" si="125"/>
        <v>0</v>
      </c>
      <c r="CO92" s="14" t="str">
        <f t="shared" si="126"/>
        <v/>
      </c>
    </row>
    <row r="93" spans="1:93" x14ac:dyDescent="0.55000000000000004">
      <c r="A93">
        <f>IF('Data Validation'!$K$2&lt;&gt;TRUE,"",'Data Validation'!A93)</f>
        <v>1772052300</v>
      </c>
      <c r="B93" s="4" t="str">
        <f>IF('Data Validation'!$K$2&lt;&gt;TRUE,"",'Data Validation'!C93)</f>
        <v>XAUUSD</v>
      </c>
      <c r="C93" s="4" t="str">
        <f>IF('Data Validation'!$K$2&lt;&gt;TRUE,"",'Data Validation'!E93)</f>
        <v>M5</v>
      </c>
      <c r="D93" s="4">
        <f>IF('Data Validation'!$K$2&lt;&gt;TRUE,"",'Data Validation'!G93)</f>
        <v>5173.57</v>
      </c>
      <c r="E93" s="4">
        <f>IF($C93&lt;&gt;"M5","",Price!F93)</f>
        <v>5181.4799999999996</v>
      </c>
      <c r="F93" s="4">
        <f>IF($C93&lt;&gt;"M5","",Price!G93)</f>
        <v>5167.2700000000004</v>
      </c>
      <c r="G93" s="4">
        <f>IF($C93&lt;&gt;"M5","",Price!H93)</f>
        <v>780</v>
      </c>
      <c r="H93" s="4">
        <f>IF($C93&lt;&gt;"M5","",SSA!E93)</f>
        <v>5172.71792</v>
      </c>
      <c r="I93" s="6">
        <f>IF($C93&lt;&gt;"M5","",SSA!F93)</f>
        <v>5176.7052599999997</v>
      </c>
      <c r="J93" s="5">
        <f>IF($C93&lt;&gt;"M5","",Dual_Tema!E93)</f>
        <v>5181.71</v>
      </c>
      <c r="K93" s="5">
        <f>IF($C93&lt;&gt;"M5","",Dual_Tema!F93)</f>
        <v>5170.9399999999996</v>
      </c>
      <c r="L93" s="6">
        <f>IF($C93&lt;&gt;"M5","",Trendlines!K93)</f>
        <v>0</v>
      </c>
      <c r="M93" s="6">
        <f>IF($C93&lt;&gt;"M5","",Trendlines!L93)</f>
        <v>0</v>
      </c>
      <c r="N93" s="6">
        <f>IF($C93&lt;&gt;"M5","",ZigZag!E93)</f>
        <v>0</v>
      </c>
      <c r="O93" s="6">
        <f>IF($C93&lt;&gt;"M5","",ZigZag!F93)</f>
        <v>0</v>
      </c>
      <c r="P93" s="6">
        <f>IF($C93&lt;&gt;"M5","",Pinbar!E93)</f>
        <v>0</v>
      </c>
      <c r="Q93">
        <f>IF(Q$1='Trendline Selection'!$ED$198,Trendlines!E93,IF(Q$1='Trendline Selection'!$EE$198,Trendlines!E93,""))</f>
        <v>0</v>
      </c>
      <c r="R93" t="str">
        <f>IF(R$1='Trendline Selection'!$ED$198,Trendlines!F93,IF(R$1='Trendline Selection'!$EE$198,Trendlines!F93,""))</f>
        <v/>
      </c>
      <c r="S93" t="str">
        <f>IF(S$1='Trendline Selection'!$ED$198,Trendlines!G93,IF(S$1='Trendline Selection'!$EE$198,Trendlines!G93,""))</f>
        <v/>
      </c>
      <c r="T93" t="str">
        <f>IF(T$1='Trendline Selection'!$ED$198,Trendlines!H93,IF(T$1='Trendline Selection'!$EE$198,Trendlines!H93,""))</f>
        <v/>
      </c>
      <c r="U93">
        <f>IF(U$1='Trendline Selection'!$ED$198,Trendlines!I93,IF(U$1='Trendline Selection'!$EE$198,Trendlines!I93,""))</f>
        <v>0</v>
      </c>
      <c r="V93" t="str">
        <f>IF(V$1='Trendline Selection'!$ED$198,Trendlines!J93,IF(V$1='Trendline Selection'!$EE$198,Trendlines!J93,""))</f>
        <v/>
      </c>
      <c r="W93" s="6" t="str">
        <f t="shared" si="61"/>
        <v/>
      </c>
      <c r="X93" s="6" t="str">
        <f t="shared" si="62"/>
        <v/>
      </c>
      <c r="Y93" s="6" t="str">
        <f t="shared" si="63"/>
        <v/>
      </c>
      <c r="Z93" s="6" t="str">
        <f t="shared" si="64"/>
        <v/>
      </c>
      <c r="AA93">
        <f t="shared" si="74"/>
        <v>14.209999999999127</v>
      </c>
      <c r="AB93">
        <f t="shared" si="102"/>
        <v>0</v>
      </c>
      <c r="AC93">
        <f t="shared" si="103"/>
        <v>14.209999999999127</v>
      </c>
      <c r="AD93">
        <f t="shared" si="60"/>
        <v>14.209999999999127</v>
      </c>
      <c r="AE93" s="26">
        <f t="shared" si="117"/>
        <v>-4.4386891586073503E-5</v>
      </c>
      <c r="AF93" s="26">
        <f t="shared" si="75"/>
        <v>-7.0973556065225343E-4</v>
      </c>
      <c r="AH93" s="30" t="str">
        <f t="shared" si="76"/>
        <v/>
      </c>
      <c r="AI93" s="21" t="str">
        <f t="shared" si="104"/>
        <v/>
      </c>
      <c r="AJ93" s="21" t="str">
        <f t="shared" si="121"/>
        <v/>
      </c>
      <c r="AK93" s="31" t="str">
        <f t="shared" si="120"/>
        <v/>
      </c>
      <c r="AL93" s="31" t="str">
        <f t="shared" si="77"/>
        <v/>
      </c>
      <c r="AM93" s="39" t="str">
        <f t="shared" si="78"/>
        <v/>
      </c>
      <c r="AN93" s="35" t="str">
        <f t="shared" si="79"/>
        <v/>
      </c>
      <c r="AO93" s="35" t="str">
        <f t="shared" si="118"/>
        <v/>
      </c>
      <c r="AP93" s="36" t="str">
        <f t="shared" si="119"/>
        <v/>
      </c>
      <c r="AQ93" s="36" t="str">
        <f t="shared" si="80"/>
        <v/>
      </c>
      <c r="AR93" s="40" t="str">
        <f t="shared" si="81"/>
        <v/>
      </c>
      <c r="AS93" s="37" t="str">
        <f t="shared" si="82"/>
        <v/>
      </c>
      <c r="AT93" s="37" t="str">
        <f t="shared" si="105"/>
        <v/>
      </c>
      <c r="AU93" s="38" t="str">
        <f t="shared" si="83"/>
        <v/>
      </c>
      <c r="AV93" s="38" t="str">
        <f t="shared" si="84"/>
        <v/>
      </c>
      <c r="AW93" s="30" t="str">
        <f t="shared" si="85"/>
        <v/>
      </c>
      <c r="AX93" s="21" t="str">
        <f t="shared" si="86"/>
        <v/>
      </c>
      <c r="AY93" s="21" t="str">
        <f t="shared" si="106"/>
        <v/>
      </c>
      <c r="AZ93" s="31" t="str">
        <f t="shared" si="87"/>
        <v/>
      </c>
      <c r="BA93" s="31" t="str">
        <f t="shared" si="88"/>
        <v/>
      </c>
      <c r="BB93" s="33" t="str">
        <f t="shared" si="89"/>
        <v/>
      </c>
      <c r="BC93" s="32" t="str">
        <f t="shared" si="90"/>
        <v/>
      </c>
      <c r="BD93" s="32" t="str">
        <f t="shared" si="107"/>
        <v/>
      </c>
      <c r="BE93" s="34" t="str">
        <f t="shared" si="108"/>
        <v/>
      </c>
      <c r="BF93" s="34" t="str">
        <f t="shared" si="91"/>
        <v/>
      </c>
      <c r="BG93" s="40" t="str">
        <f t="shared" si="92"/>
        <v/>
      </c>
      <c r="BH93" s="37" t="str">
        <f t="shared" si="93"/>
        <v/>
      </c>
      <c r="BI93" s="37" t="str">
        <f t="shared" si="109"/>
        <v/>
      </c>
      <c r="BJ93" s="38" t="str">
        <f t="shared" si="110"/>
        <v/>
      </c>
      <c r="BK93" s="38" t="str">
        <f t="shared" si="94"/>
        <v/>
      </c>
      <c r="BL93" s="41" t="str">
        <f t="shared" si="95"/>
        <v>------</v>
      </c>
      <c r="BM93" s="41" t="str">
        <f t="shared" si="96"/>
        <v>------</v>
      </c>
      <c r="BN93" s="41" t="str">
        <f t="shared" si="72"/>
        <v>-----</v>
      </c>
      <c r="BO93" s="41" t="str" cm="1">
        <f t="array" aca="1" ref="BO93" ca="1">_xlfn.LET(_xlpm.lookback,MIN(ROW()-ROW(BN$50),11),_xlpm.found,IFERROR(MATCH("Equal High",OFFSET(BN93,-_xlpm.lookback,0,_xlpm.lookback+1,1),0),-1),_xlpm.offset_rows,_xlpm.lookback-_xlpm.found+1,IF(_xlpm.found&gt;0,INDEX(E:E,ROW()-_xlpm.offset_rows),"-----"))</f>
        <v>-----</v>
      </c>
      <c r="BP93" s="41" t="str">
        <f t="shared" ca="1" si="65"/>
        <v>-----</v>
      </c>
      <c r="BQ93" s="41" t="str">
        <f t="shared" ca="1" si="66"/>
        <v>-----</v>
      </c>
      <c r="BR93" s="52" t="str">
        <f t="shared" ca="1" si="67"/>
        <v>-----</v>
      </c>
      <c r="BS93" s="41" t="str">
        <f t="shared" si="73"/>
        <v>-----</v>
      </c>
      <c r="BT93" s="41" t="str" cm="1">
        <f t="array" aca="1" ref="BT93" ca="1">_xlfn.LET(_xlpm.lookback,MIN(ROW()-ROW(BS$50),11),_xlpm.found,IFERROR(MATCH("Equal Low",OFFSET(BS93,-_xlpm.lookback,0,_xlpm.lookback+1,1),0),-1),_xlpm.offset_rows,_xlpm.lookback-_xlpm.found+1,IF(_xlpm.found&gt;0,INDEX(F:F,ROW()-_xlpm.offset_rows),"-----"))</f>
        <v>-----</v>
      </c>
      <c r="BU93" s="41" t="str">
        <f t="shared" ca="1" si="68"/>
        <v>-----</v>
      </c>
      <c r="BV93" s="41" t="str">
        <f t="shared" ca="1" si="69"/>
        <v>-----</v>
      </c>
      <c r="BW93" s="52" t="str">
        <f t="shared" ca="1" si="70"/>
        <v>-----</v>
      </c>
      <c r="BX93" s="50">
        <f t="shared" si="97"/>
        <v>-3.9873399999996764</v>
      </c>
      <c r="BY93" s="50">
        <f t="shared" si="111"/>
        <v>-1</v>
      </c>
      <c r="BZ93" s="50">
        <f t="shared" si="112"/>
        <v>-12</v>
      </c>
      <c r="CA93" s="50" t="str">
        <f t="shared" si="113"/>
        <v>-----</v>
      </c>
      <c r="CB93" s="50" t="str">
        <f t="shared" si="114"/>
        <v>-----</v>
      </c>
      <c r="CC93" s="52" t="str">
        <f t="shared" si="98"/>
        <v/>
      </c>
      <c r="CD93" s="41">
        <f t="shared" si="99"/>
        <v>0</v>
      </c>
      <c r="CE93" s="52" t="str" cm="1">
        <f t="array" ref="CE93">IF(CD93&lt;&gt;1,"-----",_xlfn.IFS(OR(AL93="Above",AL93="Below"),AL93,OR(AQ93="Above",AQ93="Below"),AQ93,OR(AV93="Above",AV93="Below"),AV93,OR(BA93="Above",BA93="Below"),BA93,OR(BF93="Above",BF93="Below"),BF93,OR(BK93="Above",BK93="Below"),BK93,TRUE,"-----"))</f>
        <v>-----</v>
      </c>
      <c r="CF93" s="52" t="str">
        <f t="shared" ca="1" si="71"/>
        <v>-----</v>
      </c>
      <c r="CG93" s="52" t="str">
        <f t="shared" si="100"/>
        <v>DOWN</v>
      </c>
      <c r="CH93" s="42" t="str">
        <f t="shared" si="122"/>
        <v/>
      </c>
      <c r="CI93" s="43" t="str">
        <f t="shared" si="115"/>
        <v/>
      </c>
      <c r="CJ93" s="42">
        <f t="shared" si="116"/>
        <v>1</v>
      </c>
      <c r="CK93" s="42">
        <f t="shared" si="123"/>
        <v>1</v>
      </c>
      <c r="CL93" s="42" t="str">
        <f t="shared" si="101"/>
        <v/>
      </c>
      <c r="CM93" s="16">
        <f t="shared" si="124"/>
        <v>0.4</v>
      </c>
      <c r="CN93" s="53">
        <f t="shared" si="125"/>
        <v>0.13333333333333333</v>
      </c>
      <c r="CO93" s="14" t="str">
        <f t="shared" si="126"/>
        <v/>
      </c>
    </row>
    <row r="94" spans="1:93" x14ac:dyDescent="0.55000000000000004">
      <c r="A94">
        <f>IF('Data Validation'!$K$2&lt;&gt;TRUE,"",'Data Validation'!A94)</f>
        <v>1772052600</v>
      </c>
      <c r="B94" s="4" t="str">
        <f>IF('Data Validation'!$K$2&lt;&gt;TRUE,"",'Data Validation'!C94)</f>
        <v>XAUUSD</v>
      </c>
      <c r="C94" s="4" t="str">
        <f>IF('Data Validation'!$K$2&lt;&gt;TRUE,"",'Data Validation'!E94)</f>
        <v>M5</v>
      </c>
      <c r="D94" s="4">
        <f>IF('Data Validation'!$K$2&lt;&gt;TRUE,"",'Data Validation'!G94)</f>
        <v>5178.01</v>
      </c>
      <c r="E94" s="4">
        <f>IF($C94&lt;&gt;"M5","",Price!F94)</f>
        <v>5180.59</v>
      </c>
      <c r="F94" s="4">
        <f>IF($C94&lt;&gt;"M5","",Price!G94)</f>
        <v>5172.18</v>
      </c>
      <c r="G94" s="4">
        <f>IF($C94&lt;&gt;"M5","",Price!H94)</f>
        <v>719</v>
      </c>
      <c r="H94" s="4">
        <f>IF($C94&lt;&gt;"M5","",SSA!E94)</f>
        <v>5168.6567400000004</v>
      </c>
      <c r="I94" s="6">
        <f>IF($C94&lt;&gt;"M5","",SSA!F94)</f>
        <v>5172.6809999999996</v>
      </c>
      <c r="J94" s="5">
        <f>IF($C94&lt;&gt;"M5","",Dual_Tema!E94)</f>
        <v>5179.5200000000004</v>
      </c>
      <c r="K94" s="5">
        <f>IF($C94&lt;&gt;"M5","",Dual_Tema!F94)</f>
        <v>5169.62</v>
      </c>
      <c r="L94" s="6">
        <f>IF($C94&lt;&gt;"M5","",Trendlines!K94)</f>
        <v>0</v>
      </c>
      <c r="M94" s="6">
        <f>IF($C94&lt;&gt;"M5","",Trendlines!L94)</f>
        <v>0</v>
      </c>
      <c r="N94" s="6">
        <f>IF($C94&lt;&gt;"M5","",ZigZag!E94)</f>
        <v>0</v>
      </c>
      <c r="O94" s="6">
        <f>IF($C94&lt;&gt;"M5","",ZigZag!F94)</f>
        <v>0</v>
      </c>
      <c r="P94" s="6">
        <f>IF($C94&lt;&gt;"M5","",Pinbar!E94)</f>
        <v>0</v>
      </c>
      <c r="Q94">
        <f>IF(Q$1='Trendline Selection'!$ED$198,Trendlines!E94,IF(Q$1='Trendline Selection'!$EE$198,Trendlines!E94,""))</f>
        <v>0</v>
      </c>
      <c r="R94" t="str">
        <f>IF(R$1='Trendline Selection'!$ED$198,Trendlines!F94,IF(R$1='Trendline Selection'!$EE$198,Trendlines!F94,""))</f>
        <v/>
      </c>
      <c r="S94" t="str">
        <f>IF(S$1='Trendline Selection'!$ED$198,Trendlines!G94,IF(S$1='Trendline Selection'!$EE$198,Trendlines!G94,""))</f>
        <v/>
      </c>
      <c r="T94" t="str">
        <f>IF(T$1='Trendline Selection'!$ED$198,Trendlines!H94,IF(T$1='Trendline Selection'!$EE$198,Trendlines!H94,""))</f>
        <v/>
      </c>
      <c r="U94">
        <f>IF(U$1='Trendline Selection'!$ED$198,Trendlines!I94,IF(U$1='Trendline Selection'!$EE$198,Trendlines!I94,""))</f>
        <v>0</v>
      </c>
      <c r="V94" t="str">
        <f>IF(V$1='Trendline Selection'!$ED$198,Trendlines!J94,IF(V$1='Trendline Selection'!$EE$198,Trendlines!J94,""))</f>
        <v/>
      </c>
      <c r="W94" s="6" t="str">
        <f t="shared" si="61"/>
        <v/>
      </c>
      <c r="X94" s="6" t="str">
        <f t="shared" si="62"/>
        <v/>
      </c>
      <c r="Y94" s="6" t="str">
        <f t="shared" si="63"/>
        <v/>
      </c>
      <c r="Z94" s="6" t="str">
        <f t="shared" si="64"/>
        <v/>
      </c>
      <c r="AA94">
        <f t="shared" si="74"/>
        <v>8.4099999999998545</v>
      </c>
      <c r="AB94">
        <f t="shared" si="102"/>
        <v>7.0200000000004366</v>
      </c>
      <c r="AC94">
        <f t="shared" si="103"/>
        <v>1.3899999999994179</v>
      </c>
      <c r="AD94">
        <f t="shared" si="60"/>
        <v>8.4099999999998545</v>
      </c>
      <c r="AE94" s="26">
        <f t="shared" si="117"/>
        <v>2.0658284937594774E-4</v>
      </c>
      <c r="AF94" s="26">
        <f t="shared" si="75"/>
        <v>4.952008077963951E-4</v>
      </c>
      <c r="AH94" s="30" t="str">
        <f t="shared" si="76"/>
        <v/>
      </c>
      <c r="AI94" s="21" t="str">
        <f t="shared" si="104"/>
        <v/>
      </c>
      <c r="AJ94" s="21" t="str">
        <f t="shared" si="121"/>
        <v/>
      </c>
      <c r="AK94" s="31" t="str">
        <f t="shared" si="120"/>
        <v/>
      </c>
      <c r="AL94" s="31" t="str">
        <f t="shared" si="77"/>
        <v/>
      </c>
      <c r="AM94" s="39" t="str">
        <f t="shared" si="78"/>
        <v/>
      </c>
      <c r="AN94" s="35" t="str">
        <f t="shared" si="79"/>
        <v/>
      </c>
      <c r="AO94" s="35" t="str">
        <f t="shared" si="118"/>
        <v/>
      </c>
      <c r="AP94" s="36" t="str">
        <f t="shared" si="119"/>
        <v/>
      </c>
      <c r="AQ94" s="36" t="str">
        <f t="shared" si="80"/>
        <v/>
      </c>
      <c r="AR94" s="40" t="str">
        <f t="shared" si="81"/>
        <v/>
      </c>
      <c r="AS94" s="37" t="str">
        <f t="shared" si="82"/>
        <v/>
      </c>
      <c r="AT94" s="37" t="str">
        <f t="shared" si="105"/>
        <v/>
      </c>
      <c r="AU94" s="38" t="str">
        <f t="shared" si="83"/>
        <v/>
      </c>
      <c r="AV94" s="38" t="str">
        <f t="shared" si="84"/>
        <v/>
      </c>
      <c r="AW94" s="30" t="str">
        <f t="shared" si="85"/>
        <v/>
      </c>
      <c r="AX94" s="21" t="str">
        <f t="shared" si="86"/>
        <v/>
      </c>
      <c r="AY94" s="21" t="str">
        <f t="shared" si="106"/>
        <v/>
      </c>
      <c r="AZ94" s="31" t="str">
        <f t="shared" si="87"/>
        <v/>
      </c>
      <c r="BA94" s="31" t="str">
        <f t="shared" si="88"/>
        <v/>
      </c>
      <c r="BB94" s="33" t="str">
        <f t="shared" si="89"/>
        <v/>
      </c>
      <c r="BC94" s="32" t="str">
        <f t="shared" si="90"/>
        <v/>
      </c>
      <c r="BD94" s="32" t="str">
        <f t="shared" si="107"/>
        <v/>
      </c>
      <c r="BE94" s="34" t="str">
        <f t="shared" si="108"/>
        <v/>
      </c>
      <c r="BF94" s="34" t="str">
        <f t="shared" si="91"/>
        <v/>
      </c>
      <c r="BG94" s="40" t="str">
        <f t="shared" si="92"/>
        <v/>
      </c>
      <c r="BH94" s="37" t="str">
        <f t="shared" si="93"/>
        <v/>
      </c>
      <c r="BI94" s="37" t="str">
        <f t="shared" si="109"/>
        <v/>
      </c>
      <c r="BJ94" s="38" t="str">
        <f t="shared" si="110"/>
        <v/>
      </c>
      <c r="BK94" s="38" t="str">
        <f t="shared" si="94"/>
        <v/>
      </c>
      <c r="BL94" s="41" t="str">
        <f t="shared" si="95"/>
        <v>------</v>
      </c>
      <c r="BM94" s="41" t="str">
        <f t="shared" si="96"/>
        <v>------</v>
      </c>
      <c r="BN94" s="41" t="str">
        <f t="shared" si="72"/>
        <v>-----</v>
      </c>
      <c r="BO94" s="41" t="str" cm="1">
        <f t="array" aca="1" ref="BO94" ca="1">_xlfn.LET(_xlpm.lookback,MIN(ROW()-ROW(BN$50),11),_xlpm.found,IFERROR(MATCH("Equal High",OFFSET(BN94,-_xlpm.lookback,0,_xlpm.lookback+1,1),0),-1),_xlpm.offset_rows,_xlpm.lookback-_xlpm.found+1,IF(_xlpm.found&gt;0,INDEX(E:E,ROW()-_xlpm.offset_rows),"-----"))</f>
        <v>-----</v>
      </c>
      <c r="BP94" s="41" t="str">
        <f t="shared" ca="1" si="65"/>
        <v>-----</v>
      </c>
      <c r="BQ94" s="41" t="str">
        <f t="shared" ca="1" si="66"/>
        <v>-----</v>
      </c>
      <c r="BR94" s="52" t="str">
        <f t="shared" ca="1" si="67"/>
        <v>-----</v>
      </c>
      <c r="BS94" s="41" t="str">
        <f t="shared" si="73"/>
        <v>-----</v>
      </c>
      <c r="BT94" s="41" t="str" cm="1">
        <f t="array" aca="1" ref="BT94" ca="1">_xlfn.LET(_xlpm.lookback,MIN(ROW()-ROW(BS$50),11),_xlpm.found,IFERROR(MATCH("Equal Low",OFFSET(BS94,-_xlpm.lookback,0,_xlpm.lookback+1,1),0),-1),_xlpm.offset_rows,_xlpm.lookback-_xlpm.found+1,IF(_xlpm.found&gt;0,INDEX(F:F,ROW()-_xlpm.offset_rows),"-----"))</f>
        <v>-----</v>
      </c>
      <c r="BU94" s="41" t="str">
        <f t="shared" ca="1" si="68"/>
        <v>-----</v>
      </c>
      <c r="BV94" s="41" t="str">
        <f t="shared" ca="1" si="69"/>
        <v>-----</v>
      </c>
      <c r="BW94" s="52" t="str">
        <f t="shared" ca="1" si="70"/>
        <v>-----</v>
      </c>
      <c r="BX94" s="50">
        <f t="shared" si="97"/>
        <v>-4.0242599999992308</v>
      </c>
      <c r="BY94" s="50">
        <f t="shared" si="111"/>
        <v>-1</v>
      </c>
      <c r="BZ94" s="50">
        <f t="shared" si="112"/>
        <v>-13</v>
      </c>
      <c r="CA94" s="50" t="str">
        <f t="shared" si="113"/>
        <v>-----</v>
      </c>
      <c r="CB94" s="50" t="str">
        <f t="shared" si="114"/>
        <v>-----</v>
      </c>
      <c r="CC94" s="52" t="str">
        <f t="shared" si="98"/>
        <v/>
      </c>
      <c r="CD94" s="41">
        <f t="shared" si="99"/>
        <v>0</v>
      </c>
      <c r="CE94" s="52" t="str" cm="1">
        <f t="array" ref="CE94">IF(CD94&lt;&gt;1,"-----",_xlfn.IFS(OR(AL94="Above",AL94="Below"),AL94,OR(AQ94="Above",AQ94="Below"),AQ94,OR(AV94="Above",AV94="Below"),AV94,OR(BA94="Above",BA94="Below"),BA94,OR(BF94="Above",BF94="Below"),BF94,OR(BK94="Above",BK94="Below"),BK94,TRUE,"-----"))</f>
        <v>-----</v>
      </c>
      <c r="CF94" s="52" t="str">
        <f t="shared" ca="1" si="71"/>
        <v>-----</v>
      </c>
      <c r="CG94" s="52" t="str">
        <f t="shared" si="100"/>
        <v>DOWN</v>
      </c>
      <c r="CH94" s="42" t="str">
        <f t="shared" si="122"/>
        <v/>
      </c>
      <c r="CI94" s="43" t="str">
        <f t="shared" si="115"/>
        <v/>
      </c>
      <c r="CJ94" s="42" t="str">
        <f t="shared" si="116"/>
        <v/>
      </c>
      <c r="CK94" s="42" t="str">
        <f t="shared" si="123"/>
        <v/>
      </c>
      <c r="CL94" s="42" t="str">
        <f t="shared" si="101"/>
        <v/>
      </c>
      <c r="CM94" s="16">
        <f t="shared" si="124"/>
        <v>0</v>
      </c>
      <c r="CN94" s="53">
        <f t="shared" si="125"/>
        <v>0.13333333333333333</v>
      </c>
      <c r="CO94" s="14" t="str">
        <f t="shared" si="126"/>
        <v/>
      </c>
    </row>
    <row r="95" spans="1:93" x14ac:dyDescent="0.55000000000000004">
      <c r="A95">
        <f>IF('Data Validation'!$K$2&lt;&gt;TRUE,"",'Data Validation'!A95)</f>
        <v>1772052900</v>
      </c>
      <c r="B95" s="4" t="str">
        <f>IF('Data Validation'!$K$2&lt;&gt;TRUE,"",'Data Validation'!C95)</f>
        <v>XAUUSD</v>
      </c>
      <c r="C95" s="4" t="str">
        <f>IF('Data Validation'!$K$2&lt;&gt;TRUE,"",'Data Validation'!E95)</f>
        <v>M5</v>
      </c>
      <c r="D95" s="4">
        <f>IF('Data Validation'!$K$2&lt;&gt;TRUE,"",'Data Validation'!G95)</f>
        <v>5152.16</v>
      </c>
      <c r="E95" s="4">
        <f>IF($C95&lt;&gt;"M5","",Price!F95)</f>
        <v>5178.01</v>
      </c>
      <c r="F95" s="4">
        <f>IF($C95&lt;&gt;"M5","",Price!G95)</f>
        <v>5145.45</v>
      </c>
      <c r="G95" s="4">
        <f>IF($C95&lt;&gt;"M5","",Price!H95)</f>
        <v>857</v>
      </c>
      <c r="H95" s="4">
        <f>IF($C95&lt;&gt;"M5","",SSA!E95)</f>
        <v>5165.0134600000001</v>
      </c>
      <c r="I95" s="6">
        <f>IF($C95&lt;&gt;"M5","",SSA!F95)</f>
        <v>5168.8472300000003</v>
      </c>
      <c r="J95" s="5">
        <f>IF($C95&lt;&gt;"M5","",Dual_Tema!E95)</f>
        <v>5177.18</v>
      </c>
      <c r="K95" s="5">
        <f>IF($C95&lt;&gt;"M5","",Dual_Tema!F95)</f>
        <v>5156.08</v>
      </c>
      <c r="L95" s="6">
        <f>IF($C95&lt;&gt;"M5","",Trendlines!K95)</f>
        <v>0</v>
      </c>
      <c r="M95" s="6">
        <f>IF($C95&lt;&gt;"M5","",Trendlines!L95)</f>
        <v>5145.45</v>
      </c>
      <c r="N95" s="6">
        <f>IF($C95&lt;&gt;"M5","",ZigZag!E95)</f>
        <v>0</v>
      </c>
      <c r="O95" s="6">
        <f>IF($C95&lt;&gt;"M5","",ZigZag!F95)</f>
        <v>5145.45</v>
      </c>
      <c r="P95" s="6">
        <f>IF($C95&lt;&gt;"M5","",Pinbar!E95)</f>
        <v>0</v>
      </c>
      <c r="Q95">
        <f>IF(Q$1='Trendline Selection'!$ED$198,Trendlines!E95,IF(Q$1='Trendline Selection'!$EE$198,Trendlines!E95,""))</f>
        <v>0</v>
      </c>
      <c r="R95" t="str">
        <f>IF(R$1='Trendline Selection'!$ED$198,Trendlines!F95,IF(R$1='Trendline Selection'!$EE$198,Trendlines!F95,""))</f>
        <v/>
      </c>
      <c r="S95" t="str">
        <f>IF(S$1='Trendline Selection'!$ED$198,Trendlines!G95,IF(S$1='Trendline Selection'!$EE$198,Trendlines!G95,""))</f>
        <v/>
      </c>
      <c r="T95" t="str">
        <f>IF(T$1='Trendline Selection'!$ED$198,Trendlines!H95,IF(T$1='Trendline Selection'!$EE$198,Trendlines!H95,""))</f>
        <v/>
      </c>
      <c r="U95">
        <f>IF(U$1='Trendline Selection'!$ED$198,Trendlines!I95,IF(U$1='Trendline Selection'!$EE$198,Trendlines!I95,""))</f>
        <v>0</v>
      </c>
      <c r="V95" t="str">
        <f>IF(V$1='Trendline Selection'!$ED$198,Trendlines!J95,IF(V$1='Trendline Selection'!$EE$198,Trendlines!J95,""))</f>
        <v/>
      </c>
      <c r="W95" s="6" t="str">
        <f t="shared" si="61"/>
        <v/>
      </c>
      <c r="X95" s="6">
        <f t="shared" si="62"/>
        <v>5194.07</v>
      </c>
      <c r="Y95" s="6" t="str">
        <f t="shared" si="63"/>
        <v/>
      </c>
      <c r="Z95" s="6">
        <f t="shared" si="64"/>
        <v>-9.3606747694967331E-3</v>
      </c>
      <c r="AA95">
        <f t="shared" si="74"/>
        <v>32.5600000000004</v>
      </c>
      <c r="AB95">
        <f t="shared" si="102"/>
        <v>0</v>
      </c>
      <c r="AC95">
        <f t="shared" si="103"/>
        <v>32.5600000000004</v>
      </c>
      <c r="AD95">
        <f t="shared" si="60"/>
        <v>32.5600000000004</v>
      </c>
      <c r="AE95" s="26">
        <f t="shared" si="117"/>
        <v>1.6031893810914961E-4</v>
      </c>
      <c r="AF95" s="26">
        <f t="shared" si="75"/>
        <v>-2.0616437293447948E-3</v>
      </c>
      <c r="AH95" s="30" t="str">
        <f t="shared" si="76"/>
        <v/>
      </c>
      <c r="AI95" s="21" t="str">
        <f t="shared" si="104"/>
        <v/>
      </c>
      <c r="AJ95" s="21" t="str">
        <f t="shared" si="121"/>
        <v/>
      </c>
      <c r="AK95" s="31" t="str">
        <f t="shared" si="120"/>
        <v/>
      </c>
      <c r="AL95" s="31" t="str">
        <f t="shared" si="77"/>
        <v/>
      </c>
      <c r="AM95" s="39" t="str">
        <f t="shared" si="78"/>
        <v/>
      </c>
      <c r="AN95" s="35" t="str">
        <f t="shared" si="79"/>
        <v/>
      </c>
      <c r="AO95" s="35" t="str">
        <f t="shared" si="118"/>
        <v/>
      </c>
      <c r="AP95" s="36" t="str">
        <f t="shared" si="119"/>
        <v/>
      </c>
      <c r="AQ95" s="36" t="str">
        <f t="shared" si="80"/>
        <v/>
      </c>
      <c r="AR95" s="40" t="str">
        <f t="shared" si="81"/>
        <v/>
      </c>
      <c r="AS95" s="37" t="str">
        <f t="shared" si="82"/>
        <v/>
      </c>
      <c r="AT95" s="37" t="str">
        <f t="shared" si="105"/>
        <v/>
      </c>
      <c r="AU95" s="38" t="str">
        <f t="shared" si="83"/>
        <v/>
      </c>
      <c r="AV95" s="38" t="str">
        <f t="shared" si="84"/>
        <v/>
      </c>
      <c r="AW95" s="30" t="str">
        <f t="shared" si="85"/>
        <v/>
      </c>
      <c r="AX95" s="21" t="str">
        <f t="shared" si="86"/>
        <v/>
      </c>
      <c r="AY95" s="21" t="str">
        <f t="shared" si="106"/>
        <v/>
      </c>
      <c r="AZ95" s="31" t="str">
        <f t="shared" si="87"/>
        <v/>
      </c>
      <c r="BA95" s="31" t="str">
        <f t="shared" si="88"/>
        <v/>
      </c>
      <c r="BB95" s="33" t="str">
        <f t="shared" si="89"/>
        <v/>
      </c>
      <c r="BC95" s="32" t="str">
        <f t="shared" si="90"/>
        <v/>
      </c>
      <c r="BD95" s="32" t="str">
        <f t="shared" si="107"/>
        <v/>
      </c>
      <c r="BE95" s="34" t="str">
        <f t="shared" si="108"/>
        <v/>
      </c>
      <c r="BF95" s="34" t="str">
        <f t="shared" si="91"/>
        <v/>
      </c>
      <c r="BG95" s="40" t="str">
        <f t="shared" si="92"/>
        <v/>
      </c>
      <c r="BH95" s="37" t="str">
        <f t="shared" si="93"/>
        <v/>
      </c>
      <c r="BI95" s="37" t="str">
        <f t="shared" si="109"/>
        <v/>
      </c>
      <c r="BJ95" s="38" t="str">
        <f t="shared" si="110"/>
        <v/>
      </c>
      <c r="BK95" s="38" t="str">
        <f t="shared" si="94"/>
        <v/>
      </c>
      <c r="BL95" s="41" t="str">
        <f t="shared" si="95"/>
        <v>------</v>
      </c>
      <c r="BM95" s="41" t="str">
        <f t="shared" si="96"/>
        <v>Important Low</v>
      </c>
      <c r="BN95" s="41" t="str">
        <f t="shared" si="72"/>
        <v>-----</v>
      </c>
      <c r="BO95" s="41" t="str" cm="1">
        <f t="array" aca="1" ref="BO95" ca="1">_xlfn.LET(_xlpm.lookback,MIN(ROW()-ROW(BN$50),11),_xlpm.found,IFERROR(MATCH("Equal High",OFFSET(BN95,-_xlpm.lookback,0,_xlpm.lookback+1,1),0),-1),_xlpm.offset_rows,_xlpm.lookback-_xlpm.found+1,IF(_xlpm.found&gt;0,INDEX(E:E,ROW()-_xlpm.offset_rows),"-----"))</f>
        <v>-----</v>
      </c>
      <c r="BP95" s="41" t="str">
        <f t="shared" ca="1" si="65"/>
        <v>-----</v>
      </c>
      <c r="BQ95" s="41" t="str">
        <f t="shared" ca="1" si="66"/>
        <v>-----</v>
      </c>
      <c r="BR95" s="52" t="str">
        <f t="shared" ca="1" si="67"/>
        <v>-----</v>
      </c>
      <c r="BS95" s="41" t="str">
        <f t="shared" si="73"/>
        <v>-----</v>
      </c>
      <c r="BT95" s="41" t="str" cm="1">
        <f t="array" aca="1" ref="BT95" ca="1">_xlfn.LET(_xlpm.lookback,MIN(ROW()-ROW(BS$50),11),_xlpm.found,IFERROR(MATCH("Equal Low",OFFSET(BS95,-_xlpm.lookback,0,_xlpm.lookback+1,1),0),-1),_xlpm.offset_rows,_xlpm.lookback-_xlpm.found+1,IF(_xlpm.found&gt;0,INDEX(F:F,ROW()-_xlpm.offset_rows),"-----"))</f>
        <v>-----</v>
      </c>
      <c r="BU95" s="41" t="str">
        <f t="shared" ca="1" si="68"/>
        <v>-----</v>
      </c>
      <c r="BV95" s="41" t="str">
        <f t="shared" ca="1" si="69"/>
        <v>-----</v>
      </c>
      <c r="BW95" s="52" t="str">
        <f t="shared" ca="1" si="70"/>
        <v>-----</v>
      </c>
      <c r="BX95" s="50">
        <f t="shared" si="97"/>
        <v>-3.833770000000186</v>
      </c>
      <c r="BY95" s="50">
        <f t="shared" si="111"/>
        <v>-1</v>
      </c>
      <c r="BZ95" s="50">
        <f t="shared" si="112"/>
        <v>-14</v>
      </c>
      <c r="CA95" s="50" t="str">
        <f t="shared" si="113"/>
        <v>-----</v>
      </c>
      <c r="CB95" s="50" t="str">
        <f t="shared" si="114"/>
        <v>-----</v>
      </c>
      <c r="CC95" s="52" t="str">
        <f t="shared" si="98"/>
        <v/>
      </c>
      <c r="CD95" s="41">
        <f t="shared" si="99"/>
        <v>0</v>
      </c>
      <c r="CE95" s="52" t="str" cm="1">
        <f t="array" ref="CE95">IF(CD95&lt;&gt;1,"-----",_xlfn.IFS(OR(AL95="Above",AL95="Below"),AL95,OR(AQ95="Above",AQ95="Below"),AQ95,OR(AV95="Above",AV95="Below"),AV95,OR(BA95="Above",BA95="Below"),BA95,OR(BF95="Above",BF95="Below"),BF95,OR(BK95="Above",BK95="Below"),BK95,TRUE,"-----"))</f>
        <v>-----</v>
      </c>
      <c r="CF95" s="52" t="str">
        <f t="shared" ca="1" si="71"/>
        <v>-----</v>
      </c>
      <c r="CG95" s="52" t="str">
        <f t="shared" si="100"/>
        <v>DOWN</v>
      </c>
      <c r="CH95" s="42">
        <f t="shared" si="122"/>
        <v>1</v>
      </c>
      <c r="CI95" s="43" t="str">
        <f t="shared" si="115"/>
        <v/>
      </c>
      <c r="CJ95" s="42">
        <f t="shared" si="116"/>
        <v>1</v>
      </c>
      <c r="CK95" s="42">
        <f t="shared" si="123"/>
        <v>1</v>
      </c>
      <c r="CL95" s="42" t="str">
        <f t="shared" si="101"/>
        <v/>
      </c>
      <c r="CM95" s="16">
        <f t="shared" si="124"/>
        <v>0.6</v>
      </c>
      <c r="CN95" s="53">
        <f t="shared" si="125"/>
        <v>0.33333333333333331</v>
      </c>
      <c r="CO95" s="14" t="str">
        <f t="shared" si="126"/>
        <v>Turbulance</v>
      </c>
    </row>
    <row r="96" spans="1:93" x14ac:dyDescent="0.55000000000000004">
      <c r="A96">
        <f>IF('Data Validation'!$K$2&lt;&gt;TRUE,"",'Data Validation'!A96)</f>
        <v>1772053200</v>
      </c>
      <c r="B96" s="4" t="str">
        <f>IF('Data Validation'!$K$2&lt;&gt;TRUE,"",'Data Validation'!C96)</f>
        <v>XAUUSD</v>
      </c>
      <c r="C96" s="4" t="str">
        <f>IF('Data Validation'!$K$2&lt;&gt;TRUE,"",'Data Validation'!E96)</f>
        <v>M5</v>
      </c>
      <c r="D96" s="4">
        <f>IF('Data Validation'!$K$2&lt;&gt;TRUE,"",'Data Validation'!G96)</f>
        <v>5156.08</v>
      </c>
      <c r="E96" s="4">
        <f>IF($C96&lt;&gt;"M5","",Price!F96)</f>
        <v>5160.12</v>
      </c>
      <c r="F96" s="4">
        <f>IF($C96&lt;&gt;"M5","",Price!G96)</f>
        <v>5150.5</v>
      </c>
      <c r="G96" s="4">
        <f>IF($C96&lt;&gt;"M5","",Price!H96)</f>
        <v>731</v>
      </c>
      <c r="H96" s="4">
        <f>IF($C96&lt;&gt;"M5","",SSA!E96)</f>
        <v>5162.7623800000001</v>
      </c>
      <c r="I96" s="6">
        <f>IF($C96&lt;&gt;"M5","",SSA!F96)</f>
        <v>5165.8048099999996</v>
      </c>
      <c r="J96" s="5">
        <f>IF($C96&lt;&gt;"M5","",Dual_Tema!E96)</f>
        <v>5167.2700000000004</v>
      </c>
      <c r="K96" s="5">
        <f>IF($C96&lt;&gt;"M5","",Dual_Tema!F96)</f>
        <v>5150.3500000000004</v>
      </c>
      <c r="L96" s="6">
        <f>IF($C96&lt;&gt;"M5","",Trendlines!K96)</f>
        <v>0</v>
      </c>
      <c r="M96" s="6">
        <f>IF($C96&lt;&gt;"M5","",Trendlines!L96)</f>
        <v>0</v>
      </c>
      <c r="N96" s="6">
        <f>IF($C96&lt;&gt;"M5","",ZigZag!E96)</f>
        <v>0</v>
      </c>
      <c r="O96" s="6">
        <f>IF($C96&lt;&gt;"M5","",ZigZag!F96)</f>
        <v>0</v>
      </c>
      <c r="P96" s="6">
        <f>IF($C96&lt;&gt;"M5","",Pinbar!E96)</f>
        <v>0</v>
      </c>
      <c r="Q96">
        <f>IF(Q$1='Trendline Selection'!$ED$198,Trendlines!E96,IF(Q$1='Trendline Selection'!$EE$198,Trendlines!E96,""))</f>
        <v>0</v>
      </c>
      <c r="R96" t="str">
        <f>IF(R$1='Trendline Selection'!$ED$198,Trendlines!F96,IF(R$1='Trendline Selection'!$EE$198,Trendlines!F96,""))</f>
        <v/>
      </c>
      <c r="S96" t="str">
        <f>IF(S$1='Trendline Selection'!$ED$198,Trendlines!G96,IF(S$1='Trendline Selection'!$EE$198,Trendlines!G96,""))</f>
        <v/>
      </c>
      <c r="T96" t="str">
        <f>IF(T$1='Trendline Selection'!$ED$198,Trendlines!H96,IF(T$1='Trendline Selection'!$EE$198,Trendlines!H96,""))</f>
        <v/>
      </c>
      <c r="U96">
        <f>IF(U$1='Trendline Selection'!$ED$198,Trendlines!I96,IF(U$1='Trendline Selection'!$EE$198,Trendlines!I96,""))</f>
        <v>0</v>
      </c>
      <c r="V96" t="str">
        <f>IF(V$1='Trendline Selection'!$ED$198,Trendlines!J96,IF(V$1='Trendline Selection'!$EE$198,Trendlines!J96,""))</f>
        <v/>
      </c>
      <c r="W96" s="6" t="str">
        <f t="shared" si="61"/>
        <v/>
      </c>
      <c r="X96" s="6" t="str">
        <f t="shared" si="62"/>
        <v/>
      </c>
      <c r="Y96" s="6" t="str">
        <f t="shared" si="63"/>
        <v/>
      </c>
      <c r="Z96" s="6" t="str">
        <f t="shared" si="64"/>
        <v/>
      </c>
      <c r="AA96">
        <f t="shared" si="74"/>
        <v>9.6199999999998909</v>
      </c>
      <c r="AB96">
        <f t="shared" si="102"/>
        <v>7.9600000000000364</v>
      </c>
      <c r="AC96">
        <f t="shared" si="103"/>
        <v>1.6599999999998545</v>
      </c>
      <c r="AD96">
        <f t="shared" si="60"/>
        <v>9.6199999999998909</v>
      </c>
      <c r="AE96" s="26">
        <f t="shared" si="117"/>
        <v>-1.3837093861943628E-3</v>
      </c>
      <c r="AF96" s="26">
        <f t="shared" si="75"/>
        <v>2.9124234275269873E-5</v>
      </c>
      <c r="AH96" s="30" t="str">
        <f t="shared" si="76"/>
        <v/>
      </c>
      <c r="AI96" s="21" t="str">
        <f t="shared" si="104"/>
        <v/>
      </c>
      <c r="AJ96" s="21" t="str">
        <f t="shared" si="121"/>
        <v/>
      </c>
      <c r="AK96" s="31" t="str">
        <f t="shared" si="120"/>
        <v/>
      </c>
      <c r="AL96" s="31" t="str">
        <f t="shared" si="77"/>
        <v/>
      </c>
      <c r="AM96" s="39" t="str">
        <f t="shared" si="78"/>
        <v/>
      </c>
      <c r="AN96" s="35" t="str">
        <f t="shared" si="79"/>
        <v/>
      </c>
      <c r="AO96" s="35" t="str">
        <f t="shared" si="118"/>
        <v/>
      </c>
      <c r="AP96" s="36" t="str">
        <f t="shared" si="119"/>
        <v/>
      </c>
      <c r="AQ96" s="36" t="str">
        <f t="shared" si="80"/>
        <v/>
      </c>
      <c r="AR96" s="40" t="str">
        <f t="shared" si="81"/>
        <v/>
      </c>
      <c r="AS96" s="37" t="str">
        <f t="shared" si="82"/>
        <v/>
      </c>
      <c r="AT96" s="37" t="str">
        <f t="shared" si="105"/>
        <v/>
      </c>
      <c r="AU96" s="38" t="str">
        <f t="shared" si="83"/>
        <v/>
      </c>
      <c r="AV96" s="38" t="str">
        <f t="shared" si="84"/>
        <v/>
      </c>
      <c r="AW96" s="30" t="str">
        <f t="shared" si="85"/>
        <v/>
      </c>
      <c r="AX96" s="21" t="str">
        <f t="shared" si="86"/>
        <v/>
      </c>
      <c r="AY96" s="21" t="str">
        <f t="shared" si="106"/>
        <v/>
      </c>
      <c r="AZ96" s="31" t="str">
        <f t="shared" si="87"/>
        <v/>
      </c>
      <c r="BA96" s="31" t="str">
        <f t="shared" si="88"/>
        <v/>
      </c>
      <c r="BB96" s="33" t="str">
        <f t="shared" si="89"/>
        <v/>
      </c>
      <c r="BC96" s="32" t="str">
        <f t="shared" si="90"/>
        <v/>
      </c>
      <c r="BD96" s="32" t="str">
        <f t="shared" si="107"/>
        <v/>
      </c>
      <c r="BE96" s="34" t="str">
        <f t="shared" si="108"/>
        <v/>
      </c>
      <c r="BF96" s="34" t="str">
        <f t="shared" si="91"/>
        <v/>
      </c>
      <c r="BG96" s="40" t="str">
        <f t="shared" si="92"/>
        <v/>
      </c>
      <c r="BH96" s="37" t="str">
        <f t="shared" si="93"/>
        <v/>
      </c>
      <c r="BI96" s="37" t="str">
        <f t="shared" si="109"/>
        <v/>
      </c>
      <c r="BJ96" s="38" t="str">
        <f t="shared" si="110"/>
        <v/>
      </c>
      <c r="BK96" s="38" t="str">
        <f t="shared" si="94"/>
        <v/>
      </c>
      <c r="BL96" s="41" t="str">
        <f t="shared" si="95"/>
        <v>------</v>
      </c>
      <c r="BM96" s="41" t="str">
        <f t="shared" si="96"/>
        <v>------</v>
      </c>
      <c r="BN96" s="41" t="str">
        <f t="shared" si="72"/>
        <v>-----</v>
      </c>
      <c r="BO96" s="41" t="str" cm="1">
        <f t="array" aca="1" ref="BO96" ca="1">_xlfn.LET(_xlpm.lookback,MIN(ROW()-ROW(BN$50),11),_xlpm.found,IFERROR(MATCH("Equal High",OFFSET(BN96,-_xlpm.lookback,0,_xlpm.lookback+1,1),0),-1),_xlpm.offset_rows,_xlpm.lookback-_xlpm.found+1,IF(_xlpm.found&gt;0,INDEX(E:E,ROW()-_xlpm.offset_rows),"-----"))</f>
        <v>-----</v>
      </c>
      <c r="BP96" s="41" t="str">
        <f t="shared" ca="1" si="65"/>
        <v>-----</v>
      </c>
      <c r="BQ96" s="41" t="str">
        <f t="shared" ca="1" si="66"/>
        <v>-----</v>
      </c>
      <c r="BR96" s="52" t="str">
        <f t="shared" ca="1" si="67"/>
        <v>-----</v>
      </c>
      <c r="BS96" s="41" t="str">
        <f t="shared" si="73"/>
        <v>-----</v>
      </c>
      <c r="BT96" s="41" t="str" cm="1">
        <f t="array" aca="1" ref="BT96" ca="1">_xlfn.LET(_xlpm.lookback,MIN(ROW()-ROW(BS$50),11),_xlpm.found,IFERROR(MATCH("Equal Low",OFFSET(BS96,-_xlpm.lookback,0,_xlpm.lookback+1,1),0),-1),_xlpm.offset_rows,_xlpm.lookback-_xlpm.found+1,IF(_xlpm.found&gt;0,INDEX(F:F,ROW()-_xlpm.offset_rows),"-----"))</f>
        <v>-----</v>
      </c>
      <c r="BU96" s="41" t="str">
        <f t="shared" ca="1" si="68"/>
        <v>-----</v>
      </c>
      <c r="BV96" s="41" t="str">
        <f t="shared" ca="1" si="69"/>
        <v>-----</v>
      </c>
      <c r="BW96" s="52" t="str">
        <f t="shared" ca="1" si="70"/>
        <v>-----</v>
      </c>
      <c r="BX96" s="50">
        <f t="shared" si="97"/>
        <v>-3.0424299999995128</v>
      </c>
      <c r="BY96" s="50">
        <f t="shared" si="111"/>
        <v>-1</v>
      </c>
      <c r="BZ96" s="50">
        <f t="shared" si="112"/>
        <v>-15</v>
      </c>
      <c r="CA96" s="50" t="str">
        <f t="shared" si="113"/>
        <v>-----</v>
      </c>
      <c r="CB96" s="50" t="str">
        <f t="shared" si="114"/>
        <v>-----</v>
      </c>
      <c r="CC96" s="52" t="str">
        <f t="shared" si="98"/>
        <v/>
      </c>
      <c r="CD96" s="41">
        <f t="shared" si="99"/>
        <v>0</v>
      </c>
      <c r="CE96" s="52" t="str" cm="1">
        <f t="array" ref="CE96">IF(CD96&lt;&gt;1,"-----",_xlfn.IFS(OR(AL96="Above",AL96="Below"),AL96,OR(AQ96="Above",AQ96="Below"),AQ96,OR(AV96="Above",AV96="Below"),AV96,OR(BA96="Above",BA96="Below"),BA96,OR(BF96="Above",BF96="Below"),BF96,OR(BK96="Above",BK96="Below"),BK96,TRUE,"-----"))</f>
        <v>-----</v>
      </c>
      <c r="CF96" s="52" t="str">
        <f t="shared" ca="1" si="71"/>
        <v>-----</v>
      </c>
      <c r="CG96" s="52" t="str">
        <f t="shared" si="100"/>
        <v>DOWN</v>
      </c>
      <c r="CH96" s="42" t="str">
        <f t="shared" si="122"/>
        <v/>
      </c>
      <c r="CI96" s="43" t="str">
        <f t="shared" si="115"/>
        <v/>
      </c>
      <c r="CJ96" s="42" t="str">
        <f t="shared" si="116"/>
        <v/>
      </c>
      <c r="CK96" s="42" t="str">
        <f t="shared" si="123"/>
        <v/>
      </c>
      <c r="CL96" s="42" t="str">
        <f t="shared" si="101"/>
        <v/>
      </c>
      <c r="CM96" s="16">
        <f t="shared" si="124"/>
        <v>0</v>
      </c>
      <c r="CN96" s="53">
        <f t="shared" si="125"/>
        <v>0.19999999999999998</v>
      </c>
      <c r="CO96" s="14" t="str">
        <f t="shared" si="126"/>
        <v/>
      </c>
    </row>
    <row r="97" spans="1:93" x14ac:dyDescent="0.55000000000000004">
      <c r="A97">
        <f>IF('Data Validation'!$K$2&lt;&gt;TRUE,"",'Data Validation'!A97)</f>
        <v>1772053500</v>
      </c>
      <c r="B97" s="4" t="str">
        <f>IF('Data Validation'!$K$2&lt;&gt;TRUE,"",'Data Validation'!C97)</f>
        <v>XAUUSD</v>
      </c>
      <c r="C97" s="4" t="str">
        <f>IF('Data Validation'!$K$2&lt;&gt;TRUE,"",'Data Validation'!E97)</f>
        <v>M5</v>
      </c>
      <c r="D97" s="4">
        <f>IF('Data Validation'!$K$2&lt;&gt;TRUE,"",'Data Validation'!G97)</f>
        <v>5163.03</v>
      </c>
      <c r="E97" s="4">
        <f>IF($C97&lt;&gt;"M5","",Price!F97)</f>
        <v>5163.3100000000004</v>
      </c>
      <c r="F97" s="4">
        <f>IF($C97&lt;&gt;"M5","",Price!G97)</f>
        <v>5156.0600000000004</v>
      </c>
      <c r="G97" s="4">
        <f>IF($C97&lt;&gt;"M5","",Price!H97)</f>
        <v>518</v>
      </c>
      <c r="H97" s="4">
        <f>IF($C97&lt;&gt;"M5","",SSA!E97)</f>
        <v>5161.9336700000003</v>
      </c>
      <c r="I97" s="6">
        <f>IF($C97&lt;&gt;"M5","",SSA!F97)</f>
        <v>5163.86924</v>
      </c>
      <c r="J97" s="5">
        <f>IF($C97&lt;&gt;"M5","",Dual_Tema!E97)</f>
        <v>5162.88</v>
      </c>
      <c r="K97" s="5">
        <f>IF($C97&lt;&gt;"M5","",Dual_Tema!F97)</f>
        <v>5149.97</v>
      </c>
      <c r="L97" s="6">
        <f>IF($C97&lt;&gt;"M5","",Trendlines!K97)</f>
        <v>0</v>
      </c>
      <c r="M97" s="6">
        <f>IF($C97&lt;&gt;"M5","",Trendlines!L97)</f>
        <v>0</v>
      </c>
      <c r="N97" s="6">
        <f>IF($C97&lt;&gt;"M5","",ZigZag!E97)</f>
        <v>0</v>
      </c>
      <c r="O97" s="6">
        <f>IF($C97&lt;&gt;"M5","",ZigZag!F97)</f>
        <v>0</v>
      </c>
      <c r="P97" s="6">
        <f>IF($C97&lt;&gt;"M5","",Pinbar!E97)</f>
        <v>0</v>
      </c>
      <c r="Q97">
        <f>IF(Q$1='Trendline Selection'!$ED$198,Trendlines!E97,IF(Q$1='Trendline Selection'!$EE$198,Trendlines!E97,""))</f>
        <v>0</v>
      </c>
      <c r="R97" t="str">
        <f>IF(R$1='Trendline Selection'!$ED$198,Trendlines!F97,IF(R$1='Trendline Selection'!$EE$198,Trendlines!F97,""))</f>
        <v/>
      </c>
      <c r="S97" t="str">
        <f>IF(S$1='Trendline Selection'!$ED$198,Trendlines!G97,IF(S$1='Trendline Selection'!$EE$198,Trendlines!G97,""))</f>
        <v/>
      </c>
      <c r="T97" t="str">
        <f>IF(T$1='Trendline Selection'!$ED$198,Trendlines!H97,IF(T$1='Trendline Selection'!$EE$198,Trendlines!H97,""))</f>
        <v/>
      </c>
      <c r="U97">
        <f>IF(U$1='Trendline Selection'!$ED$198,Trendlines!I97,IF(U$1='Trendline Selection'!$EE$198,Trendlines!I97,""))</f>
        <v>0</v>
      </c>
      <c r="V97" t="str">
        <f>IF(V$1='Trendline Selection'!$ED$198,Trendlines!J97,IF(V$1='Trendline Selection'!$EE$198,Trendlines!J97,""))</f>
        <v/>
      </c>
      <c r="W97" s="6" t="str">
        <f t="shared" si="61"/>
        <v/>
      </c>
      <c r="X97" s="6" t="str">
        <f t="shared" si="62"/>
        <v/>
      </c>
      <c r="Y97" s="6" t="str">
        <f t="shared" si="63"/>
        <v/>
      </c>
      <c r="Z97" s="6" t="str">
        <f t="shared" si="64"/>
        <v/>
      </c>
      <c r="AA97">
        <f t="shared" si="74"/>
        <v>7.25</v>
      </c>
      <c r="AB97">
        <f t="shared" si="102"/>
        <v>7.2300000000004729</v>
      </c>
      <c r="AC97">
        <f t="shared" si="103"/>
        <v>1.9999999999527063E-2</v>
      </c>
      <c r="AD97">
        <f t="shared" si="60"/>
        <v>7.25</v>
      </c>
      <c r="AE97" s="26">
        <f t="shared" si="117"/>
        <v>8.3286847650979886E-5</v>
      </c>
      <c r="AF97" s="26">
        <f t="shared" si="75"/>
        <v>1.1825311603757198E-3</v>
      </c>
      <c r="AH97" s="30" t="str">
        <f t="shared" si="76"/>
        <v/>
      </c>
      <c r="AI97" s="21" t="str">
        <f t="shared" si="104"/>
        <v/>
      </c>
      <c r="AJ97" s="21" t="str">
        <f t="shared" si="121"/>
        <v/>
      </c>
      <c r="AK97" s="31" t="str">
        <f t="shared" si="120"/>
        <v/>
      </c>
      <c r="AL97" s="31" t="str">
        <f t="shared" si="77"/>
        <v/>
      </c>
      <c r="AM97" s="39" t="str">
        <f t="shared" si="78"/>
        <v/>
      </c>
      <c r="AN97" s="35" t="str">
        <f t="shared" si="79"/>
        <v/>
      </c>
      <c r="AO97" s="35" t="str">
        <f t="shared" si="118"/>
        <v/>
      </c>
      <c r="AP97" s="36" t="str">
        <f t="shared" si="119"/>
        <v/>
      </c>
      <c r="AQ97" s="36" t="str">
        <f t="shared" si="80"/>
        <v/>
      </c>
      <c r="AR97" s="40" t="str">
        <f t="shared" si="81"/>
        <v/>
      </c>
      <c r="AS97" s="37" t="str">
        <f t="shared" si="82"/>
        <v/>
      </c>
      <c r="AT97" s="37" t="str">
        <f t="shared" si="105"/>
        <v/>
      </c>
      <c r="AU97" s="38" t="str">
        <f t="shared" si="83"/>
        <v/>
      </c>
      <c r="AV97" s="38" t="str">
        <f t="shared" si="84"/>
        <v/>
      </c>
      <c r="AW97" s="30" t="str">
        <f t="shared" si="85"/>
        <v/>
      </c>
      <c r="AX97" s="21" t="str">
        <f t="shared" si="86"/>
        <v/>
      </c>
      <c r="AY97" s="21" t="str">
        <f t="shared" si="106"/>
        <v/>
      </c>
      <c r="AZ97" s="31" t="str">
        <f t="shared" si="87"/>
        <v/>
      </c>
      <c r="BA97" s="31" t="str">
        <f t="shared" si="88"/>
        <v/>
      </c>
      <c r="BB97" s="33" t="str">
        <f t="shared" si="89"/>
        <v/>
      </c>
      <c r="BC97" s="32" t="str">
        <f t="shared" si="90"/>
        <v/>
      </c>
      <c r="BD97" s="32" t="str">
        <f t="shared" si="107"/>
        <v/>
      </c>
      <c r="BE97" s="34" t="str">
        <f t="shared" si="108"/>
        <v/>
      </c>
      <c r="BF97" s="34" t="str">
        <f t="shared" si="91"/>
        <v/>
      </c>
      <c r="BG97" s="40" t="str">
        <f t="shared" si="92"/>
        <v/>
      </c>
      <c r="BH97" s="37" t="str">
        <f t="shared" si="93"/>
        <v/>
      </c>
      <c r="BI97" s="37" t="str">
        <f t="shared" si="109"/>
        <v/>
      </c>
      <c r="BJ97" s="38" t="str">
        <f t="shared" si="110"/>
        <v/>
      </c>
      <c r="BK97" s="38" t="str">
        <f t="shared" si="94"/>
        <v/>
      </c>
      <c r="BL97" s="41" t="str">
        <f t="shared" si="95"/>
        <v>------</v>
      </c>
      <c r="BM97" s="41" t="str">
        <f t="shared" si="96"/>
        <v>------</v>
      </c>
      <c r="BN97" s="41" t="str">
        <f t="shared" si="72"/>
        <v>-----</v>
      </c>
      <c r="BO97" s="41" t="str" cm="1">
        <f t="array" aca="1" ref="BO97" ca="1">_xlfn.LET(_xlpm.lookback,MIN(ROW()-ROW(BN$50),11),_xlpm.found,IFERROR(MATCH("Equal High",OFFSET(BN97,-_xlpm.lookback,0,_xlpm.lookback+1,1),0),-1),_xlpm.offset_rows,_xlpm.lookback-_xlpm.found+1,IF(_xlpm.found&gt;0,INDEX(E:E,ROW()-_xlpm.offset_rows),"-----"))</f>
        <v>-----</v>
      </c>
      <c r="BP97" s="41" t="str">
        <f t="shared" ca="1" si="65"/>
        <v>-----</v>
      </c>
      <c r="BQ97" s="41" t="str">
        <f t="shared" ca="1" si="66"/>
        <v>-----</v>
      </c>
      <c r="BR97" s="52" t="str">
        <f t="shared" ca="1" si="67"/>
        <v>-----</v>
      </c>
      <c r="BS97" s="41" t="str">
        <f t="shared" si="73"/>
        <v>-----</v>
      </c>
      <c r="BT97" s="41" t="str" cm="1">
        <f t="array" aca="1" ref="BT97" ca="1">_xlfn.LET(_xlpm.lookback,MIN(ROW()-ROW(BS$50),11),_xlpm.found,IFERROR(MATCH("Equal Low",OFFSET(BS97,-_xlpm.lookback,0,_xlpm.lookback+1,1),0),-1),_xlpm.offset_rows,_xlpm.lookback-_xlpm.found+1,IF(_xlpm.found&gt;0,INDEX(F:F,ROW()-_xlpm.offset_rows),"-----"))</f>
        <v>-----</v>
      </c>
      <c r="BU97" s="41" t="str">
        <f t="shared" ca="1" si="68"/>
        <v>-----</v>
      </c>
      <c r="BV97" s="41" t="str">
        <f t="shared" ca="1" si="69"/>
        <v>-----</v>
      </c>
      <c r="BW97" s="52" t="str">
        <f t="shared" ca="1" si="70"/>
        <v>-----</v>
      </c>
      <c r="BX97" s="50">
        <f t="shared" si="97"/>
        <v>-1.9355699999996432</v>
      </c>
      <c r="BY97" s="50">
        <f t="shared" si="111"/>
        <v>-1</v>
      </c>
      <c r="BZ97" s="50">
        <f t="shared" si="112"/>
        <v>-16</v>
      </c>
      <c r="CA97" s="50" t="str">
        <f t="shared" si="113"/>
        <v>-----</v>
      </c>
      <c r="CB97" s="50" t="str">
        <f t="shared" si="114"/>
        <v>-----</v>
      </c>
      <c r="CC97" s="52" t="str">
        <f t="shared" si="98"/>
        <v/>
      </c>
      <c r="CD97" s="41">
        <f t="shared" si="99"/>
        <v>0</v>
      </c>
      <c r="CE97" s="52" t="str" cm="1">
        <f t="array" ref="CE97">IF(CD97&lt;&gt;1,"-----",_xlfn.IFS(OR(AL97="Above",AL97="Below"),AL97,OR(AQ97="Above",AQ97="Below"),AQ97,OR(AV97="Above",AV97="Below"),AV97,OR(BA97="Above",BA97="Below"),BA97,OR(BF97="Above",BF97="Below"),BF97,OR(BK97="Above",BK97="Below"),BK97,TRUE,"-----"))</f>
        <v>-----</v>
      </c>
      <c r="CF97" s="52" t="str">
        <f t="shared" ca="1" si="71"/>
        <v>-----</v>
      </c>
      <c r="CG97" s="52" t="str">
        <f t="shared" si="100"/>
        <v>DOWN</v>
      </c>
      <c r="CH97" s="42" t="str">
        <f t="shared" si="122"/>
        <v/>
      </c>
      <c r="CI97" s="43" t="str">
        <f t="shared" si="115"/>
        <v/>
      </c>
      <c r="CJ97" s="42" t="str">
        <f t="shared" si="116"/>
        <v/>
      </c>
      <c r="CK97" s="42" t="str">
        <f t="shared" si="123"/>
        <v/>
      </c>
      <c r="CL97" s="42" t="str">
        <f t="shared" si="101"/>
        <v/>
      </c>
      <c r="CM97" s="16">
        <f t="shared" si="124"/>
        <v>0</v>
      </c>
      <c r="CN97" s="53">
        <f t="shared" si="125"/>
        <v>0.19999999999999998</v>
      </c>
      <c r="CO97" s="14" t="str">
        <f t="shared" si="126"/>
        <v/>
      </c>
    </row>
    <row r="98" spans="1:93" x14ac:dyDescent="0.55000000000000004">
      <c r="A98">
        <f>IF('Data Validation'!$K$2&lt;&gt;TRUE,"",'Data Validation'!A98)</f>
        <v>1772053800</v>
      </c>
      <c r="B98" s="4" t="str">
        <f>IF('Data Validation'!$K$2&lt;&gt;TRUE,"",'Data Validation'!C98)</f>
        <v>XAUUSD</v>
      </c>
      <c r="C98" s="4" t="str">
        <f>IF('Data Validation'!$K$2&lt;&gt;TRUE,"",'Data Validation'!E98)</f>
        <v>M5</v>
      </c>
      <c r="D98" s="4">
        <f>IF('Data Validation'!$K$2&lt;&gt;TRUE,"",'Data Validation'!G98)</f>
        <v>5161.84</v>
      </c>
      <c r="E98" s="4">
        <f>IF($C98&lt;&gt;"M5","",Price!F98)</f>
        <v>5165.32</v>
      </c>
      <c r="F98" s="4">
        <f>IF($C98&lt;&gt;"M5","",Price!G98)</f>
        <v>5158.55</v>
      </c>
      <c r="G98" s="4">
        <f>IF($C98&lt;&gt;"M5","",Price!H98)</f>
        <v>607</v>
      </c>
      <c r="H98" s="4">
        <f>IF($C98&lt;&gt;"M5","",SSA!E98)</f>
        <v>5162.26044</v>
      </c>
      <c r="I98" s="6">
        <f>IF($C98&lt;&gt;"M5","",SSA!F98)</f>
        <v>5163.06484</v>
      </c>
      <c r="J98" s="5">
        <f>IF($C98&lt;&gt;"M5","",Dual_Tema!E98)</f>
        <v>5161.53</v>
      </c>
      <c r="K98" s="5">
        <f>IF($C98&lt;&gt;"M5","",Dual_Tema!F98)</f>
        <v>5151.5200000000004</v>
      </c>
      <c r="L98" s="6">
        <f>IF($C98&lt;&gt;"M5","",Trendlines!K98)</f>
        <v>0</v>
      </c>
      <c r="M98" s="6">
        <f>IF($C98&lt;&gt;"M5","",Trendlines!L98)</f>
        <v>0</v>
      </c>
      <c r="N98" s="6">
        <f>IF($C98&lt;&gt;"M5","",ZigZag!E98)</f>
        <v>0</v>
      </c>
      <c r="O98" s="6">
        <f>IF($C98&lt;&gt;"M5","",ZigZag!F98)</f>
        <v>0</v>
      </c>
      <c r="P98" s="6">
        <f>IF($C98&lt;&gt;"M5","",Pinbar!E98)</f>
        <v>0</v>
      </c>
      <c r="Q98">
        <f>IF(Q$1='Trendline Selection'!$ED$198,Trendlines!E98,IF(Q$1='Trendline Selection'!$EE$198,Trendlines!E98,""))</f>
        <v>0</v>
      </c>
      <c r="R98" t="str">
        <f>IF(R$1='Trendline Selection'!$ED$198,Trendlines!F98,IF(R$1='Trendline Selection'!$EE$198,Trendlines!F98,""))</f>
        <v/>
      </c>
      <c r="S98" t="str">
        <f>IF(S$1='Trendline Selection'!$ED$198,Trendlines!G98,IF(S$1='Trendline Selection'!$EE$198,Trendlines!G98,""))</f>
        <v/>
      </c>
      <c r="T98" t="str">
        <f>IF(T$1='Trendline Selection'!$ED$198,Trendlines!H98,IF(T$1='Trendline Selection'!$EE$198,Trendlines!H98,""))</f>
        <v/>
      </c>
      <c r="U98">
        <f>IF(U$1='Trendline Selection'!$ED$198,Trendlines!I98,IF(U$1='Trendline Selection'!$EE$198,Trendlines!I98,""))</f>
        <v>0</v>
      </c>
      <c r="V98" t="str">
        <f>IF(V$1='Trendline Selection'!$ED$198,Trendlines!J98,IF(V$1='Trendline Selection'!$EE$198,Trendlines!J98,""))</f>
        <v/>
      </c>
      <c r="W98" s="6" t="str">
        <f t="shared" si="61"/>
        <v/>
      </c>
      <c r="X98" s="6" t="str">
        <f t="shared" si="62"/>
        <v/>
      </c>
      <c r="Y98" s="6" t="str">
        <f t="shared" si="63"/>
        <v/>
      </c>
      <c r="Z98" s="6" t="str">
        <f t="shared" si="64"/>
        <v/>
      </c>
      <c r="AA98">
        <f t="shared" si="74"/>
        <v>6.7699999999995271</v>
      </c>
      <c r="AB98">
        <f t="shared" si="102"/>
        <v>2.2899999999999636</v>
      </c>
      <c r="AC98">
        <f t="shared" si="103"/>
        <v>4.4799999999995634</v>
      </c>
      <c r="AD98">
        <f t="shared" si="60"/>
        <v>6.7699999999995271</v>
      </c>
      <c r="AE98" s="26">
        <f t="shared" si="117"/>
        <v>7.3427840194670259E-4</v>
      </c>
      <c r="AF98" s="26">
        <f t="shared" si="75"/>
        <v>1.3646457744509862E-3</v>
      </c>
      <c r="AH98" s="30" t="str">
        <f t="shared" si="76"/>
        <v/>
      </c>
      <c r="AI98" s="21" t="str">
        <f t="shared" si="104"/>
        <v/>
      </c>
      <c r="AJ98" s="21" t="str">
        <f t="shared" si="121"/>
        <v/>
      </c>
      <c r="AK98" s="31" t="str">
        <f t="shared" si="120"/>
        <v/>
      </c>
      <c r="AL98" s="31" t="str">
        <f t="shared" si="77"/>
        <v/>
      </c>
      <c r="AM98" s="39" t="str">
        <f t="shared" si="78"/>
        <v/>
      </c>
      <c r="AN98" s="35" t="str">
        <f t="shared" si="79"/>
        <v/>
      </c>
      <c r="AO98" s="35" t="str">
        <f t="shared" si="118"/>
        <v/>
      </c>
      <c r="AP98" s="36" t="str">
        <f t="shared" si="119"/>
        <v/>
      </c>
      <c r="AQ98" s="36" t="str">
        <f t="shared" si="80"/>
        <v/>
      </c>
      <c r="AR98" s="40" t="str">
        <f t="shared" si="81"/>
        <v/>
      </c>
      <c r="AS98" s="37" t="str">
        <f t="shared" si="82"/>
        <v/>
      </c>
      <c r="AT98" s="37" t="str">
        <f t="shared" si="105"/>
        <v/>
      </c>
      <c r="AU98" s="38" t="str">
        <f t="shared" si="83"/>
        <v/>
      </c>
      <c r="AV98" s="38" t="str">
        <f t="shared" si="84"/>
        <v/>
      </c>
      <c r="AW98" s="30" t="str">
        <f t="shared" si="85"/>
        <v/>
      </c>
      <c r="AX98" s="21" t="str">
        <f t="shared" si="86"/>
        <v/>
      </c>
      <c r="AY98" s="21" t="str">
        <f t="shared" si="106"/>
        <v/>
      </c>
      <c r="AZ98" s="31" t="str">
        <f t="shared" si="87"/>
        <v/>
      </c>
      <c r="BA98" s="31" t="str">
        <f t="shared" si="88"/>
        <v/>
      </c>
      <c r="BB98" s="33" t="str">
        <f t="shared" si="89"/>
        <v/>
      </c>
      <c r="BC98" s="32" t="str">
        <f t="shared" si="90"/>
        <v/>
      </c>
      <c r="BD98" s="32" t="str">
        <f t="shared" si="107"/>
        <v/>
      </c>
      <c r="BE98" s="34" t="str">
        <f t="shared" si="108"/>
        <v/>
      </c>
      <c r="BF98" s="34" t="str">
        <f t="shared" si="91"/>
        <v/>
      </c>
      <c r="BG98" s="40" t="str">
        <f t="shared" si="92"/>
        <v/>
      </c>
      <c r="BH98" s="37" t="str">
        <f t="shared" si="93"/>
        <v/>
      </c>
      <c r="BI98" s="37" t="str">
        <f t="shared" si="109"/>
        <v/>
      </c>
      <c r="BJ98" s="38" t="str">
        <f t="shared" si="110"/>
        <v/>
      </c>
      <c r="BK98" s="38" t="str">
        <f t="shared" si="94"/>
        <v/>
      </c>
      <c r="BL98" s="41" t="str">
        <f t="shared" si="95"/>
        <v>------</v>
      </c>
      <c r="BM98" s="41" t="str">
        <f t="shared" si="96"/>
        <v>------</v>
      </c>
      <c r="BN98" s="41" t="str">
        <f t="shared" si="72"/>
        <v>-----</v>
      </c>
      <c r="BO98" s="41" t="str" cm="1">
        <f t="array" aca="1" ref="BO98" ca="1">_xlfn.LET(_xlpm.lookback,MIN(ROW()-ROW(BN$50),11),_xlpm.found,IFERROR(MATCH("Equal High",OFFSET(BN98,-_xlpm.lookback,0,_xlpm.lookback+1,1),0),-1),_xlpm.offset_rows,_xlpm.lookback-_xlpm.found+1,IF(_xlpm.found&gt;0,INDEX(E:E,ROW()-_xlpm.offset_rows),"-----"))</f>
        <v>-----</v>
      </c>
      <c r="BP98" s="41" t="str">
        <f t="shared" ca="1" si="65"/>
        <v>-----</v>
      </c>
      <c r="BQ98" s="41" t="str">
        <f t="shared" ca="1" si="66"/>
        <v>-----</v>
      </c>
      <c r="BR98" s="52" t="str">
        <f t="shared" ca="1" si="67"/>
        <v>-----</v>
      </c>
      <c r="BS98" s="41" t="str">
        <f t="shared" si="73"/>
        <v>-----</v>
      </c>
      <c r="BT98" s="41" t="str" cm="1">
        <f t="array" aca="1" ref="BT98" ca="1">_xlfn.LET(_xlpm.lookback,MIN(ROW()-ROW(BS$50),11),_xlpm.found,IFERROR(MATCH("Equal Low",OFFSET(BS98,-_xlpm.lookback,0,_xlpm.lookback+1,1),0),-1),_xlpm.offset_rows,_xlpm.lookback-_xlpm.found+1,IF(_xlpm.found&gt;0,INDEX(F:F,ROW()-_xlpm.offset_rows),"-----"))</f>
        <v>-----</v>
      </c>
      <c r="BU98" s="41" t="str">
        <f t="shared" ca="1" si="68"/>
        <v>-----</v>
      </c>
      <c r="BV98" s="41" t="str">
        <f t="shared" ca="1" si="69"/>
        <v>-----</v>
      </c>
      <c r="BW98" s="52" t="str">
        <f t="shared" ca="1" si="70"/>
        <v>-----</v>
      </c>
      <c r="BX98" s="50">
        <f t="shared" si="97"/>
        <v>-0.8043999999999869</v>
      </c>
      <c r="BY98" s="50">
        <f t="shared" si="111"/>
        <v>-1</v>
      </c>
      <c r="BZ98" s="50">
        <f t="shared" si="112"/>
        <v>-17</v>
      </c>
      <c r="CA98" s="50" t="str">
        <f t="shared" si="113"/>
        <v>-----</v>
      </c>
      <c r="CB98" s="50" t="str">
        <f t="shared" si="114"/>
        <v>-----</v>
      </c>
      <c r="CC98" s="52" t="str">
        <f t="shared" si="98"/>
        <v/>
      </c>
      <c r="CD98" s="41">
        <f t="shared" si="99"/>
        <v>0</v>
      </c>
      <c r="CE98" s="52" t="str" cm="1">
        <f t="array" ref="CE98">IF(CD98&lt;&gt;1,"-----",_xlfn.IFS(OR(AL98="Above",AL98="Below"),AL98,OR(AQ98="Above",AQ98="Below"),AQ98,OR(AV98="Above",AV98="Below"),AV98,OR(BA98="Above",BA98="Below"),BA98,OR(BF98="Above",BF98="Below"),BF98,OR(BK98="Above",BK98="Below"),BK98,TRUE,"-----"))</f>
        <v>-----</v>
      </c>
      <c r="CF98" s="52" t="str">
        <f t="shared" ca="1" si="71"/>
        <v>-----</v>
      </c>
      <c r="CG98" s="52" t="str">
        <f t="shared" si="100"/>
        <v>DOWN</v>
      </c>
      <c r="CH98" s="42" t="str">
        <f t="shared" si="122"/>
        <v/>
      </c>
      <c r="CI98" s="43">
        <f t="shared" si="115"/>
        <v>1</v>
      </c>
      <c r="CJ98" s="42" t="str">
        <f t="shared" si="116"/>
        <v/>
      </c>
      <c r="CK98" s="42" t="str">
        <f t="shared" si="123"/>
        <v/>
      </c>
      <c r="CL98" s="42" t="str">
        <f t="shared" si="101"/>
        <v/>
      </c>
      <c r="CM98" s="16">
        <f t="shared" si="124"/>
        <v>0.2</v>
      </c>
      <c r="CN98" s="53">
        <f t="shared" si="125"/>
        <v>6.6666666666666666E-2</v>
      </c>
      <c r="CO98" s="14" t="str">
        <f t="shared" si="126"/>
        <v/>
      </c>
    </row>
    <row r="99" spans="1:93" x14ac:dyDescent="0.55000000000000004">
      <c r="A99">
        <f>IF('Data Validation'!$K$2&lt;&gt;TRUE,"",'Data Validation'!A99)</f>
        <v>1772054100</v>
      </c>
      <c r="B99" s="4" t="str">
        <f>IF('Data Validation'!$K$2&lt;&gt;TRUE,"",'Data Validation'!C99)</f>
        <v>XAUUSD</v>
      </c>
      <c r="C99" s="4" t="str">
        <f>IF('Data Validation'!$K$2&lt;&gt;TRUE,"",'Data Validation'!E99)</f>
        <v>M5</v>
      </c>
      <c r="D99" s="4">
        <f>IF('Data Validation'!$K$2&lt;&gt;TRUE,"",'Data Validation'!G99)</f>
        <v>5165.38</v>
      </c>
      <c r="E99" s="4">
        <f>IF($C99&lt;&gt;"M5","",Price!F99)</f>
        <v>5173.3599999999997</v>
      </c>
      <c r="F99" s="4">
        <f>IF($C99&lt;&gt;"M5","",Price!G99)</f>
        <v>5160.8599999999997</v>
      </c>
      <c r="G99" s="4">
        <f>IF($C99&lt;&gt;"M5","",Price!H99)</f>
        <v>603</v>
      </c>
      <c r="H99" s="4">
        <f>IF($C99&lt;&gt;"M5","",SSA!E99)</f>
        <v>5163.5161699999999</v>
      </c>
      <c r="I99" s="6">
        <f>IF($C99&lt;&gt;"M5","",SSA!F99)</f>
        <v>5163.2905000000001</v>
      </c>
      <c r="J99" s="5">
        <f>IF($C99&lt;&gt;"M5","",Dual_Tema!E99)</f>
        <v>5165.0600000000004</v>
      </c>
      <c r="K99" s="5">
        <f>IF($C99&lt;&gt;"M5","",Dual_Tema!F99)</f>
        <v>5154.1099999999997</v>
      </c>
      <c r="L99" s="6">
        <f>IF($C99&lt;&gt;"M5","",Trendlines!K99)</f>
        <v>0</v>
      </c>
      <c r="M99" s="6">
        <f>IF($C99&lt;&gt;"M5","",Trendlines!L99)</f>
        <v>0</v>
      </c>
      <c r="N99" s="6">
        <f>IF($C99&lt;&gt;"M5","",ZigZag!E99)</f>
        <v>0</v>
      </c>
      <c r="O99" s="6">
        <f>IF($C99&lt;&gt;"M5","",ZigZag!F99)</f>
        <v>0</v>
      </c>
      <c r="P99" s="6">
        <f>IF($C99&lt;&gt;"M5","",Pinbar!E99)</f>
        <v>0</v>
      </c>
      <c r="Q99">
        <f>IF(Q$1='Trendline Selection'!$ED$198,Trendlines!E99,IF(Q$1='Trendline Selection'!$EE$198,Trendlines!E99,""))</f>
        <v>0</v>
      </c>
      <c r="R99" t="str">
        <f>IF(R$1='Trendline Selection'!$ED$198,Trendlines!F99,IF(R$1='Trendline Selection'!$EE$198,Trendlines!F99,""))</f>
        <v/>
      </c>
      <c r="S99" t="str">
        <f>IF(S$1='Trendline Selection'!$ED$198,Trendlines!G99,IF(S$1='Trendline Selection'!$EE$198,Trendlines!G99,""))</f>
        <v/>
      </c>
      <c r="T99" t="str">
        <f>IF(T$1='Trendline Selection'!$ED$198,Trendlines!H99,IF(T$1='Trendline Selection'!$EE$198,Trendlines!H99,""))</f>
        <v/>
      </c>
      <c r="U99">
        <f>IF(U$1='Trendline Selection'!$ED$198,Trendlines!I99,IF(U$1='Trendline Selection'!$EE$198,Trendlines!I99,""))</f>
        <v>0</v>
      </c>
      <c r="V99" t="str">
        <f>IF(V$1='Trendline Selection'!$ED$198,Trendlines!J99,IF(V$1='Trendline Selection'!$EE$198,Trendlines!J99,""))</f>
        <v/>
      </c>
      <c r="W99" s="6" t="str">
        <f t="shared" si="61"/>
        <v/>
      </c>
      <c r="X99" s="6" t="str">
        <f t="shared" si="62"/>
        <v/>
      </c>
      <c r="Y99" s="6" t="str">
        <f t="shared" si="63"/>
        <v/>
      </c>
      <c r="Z99" s="6" t="str">
        <f t="shared" si="64"/>
        <v/>
      </c>
      <c r="AA99">
        <f t="shared" si="74"/>
        <v>12.5</v>
      </c>
      <c r="AB99">
        <f t="shared" si="102"/>
        <v>11.519999999999527</v>
      </c>
      <c r="AC99">
        <f t="shared" si="103"/>
        <v>0.98000000000047294</v>
      </c>
      <c r="AD99">
        <f t="shared" si="60"/>
        <v>12.5</v>
      </c>
      <c r="AE99" s="26">
        <f t="shared" si="117"/>
        <v>1.6069513229273757E-3</v>
      </c>
      <c r="AF99" s="26">
        <f t="shared" si="75"/>
        <v>1.3096344470723365E-3</v>
      </c>
      <c r="AH99" s="30" t="str">
        <f t="shared" si="76"/>
        <v/>
      </c>
      <c r="AI99" s="21" t="str">
        <f t="shared" si="104"/>
        <v/>
      </c>
      <c r="AJ99" s="21" t="str">
        <f t="shared" si="121"/>
        <v/>
      </c>
      <c r="AK99" s="31" t="str">
        <f t="shared" si="120"/>
        <v/>
      </c>
      <c r="AL99" s="31" t="str">
        <f t="shared" si="77"/>
        <v/>
      </c>
      <c r="AM99" s="39" t="str">
        <f t="shared" si="78"/>
        <v/>
      </c>
      <c r="AN99" s="35" t="str">
        <f t="shared" si="79"/>
        <v/>
      </c>
      <c r="AO99" s="35" t="str">
        <f t="shared" si="118"/>
        <v/>
      </c>
      <c r="AP99" s="36" t="str">
        <f t="shared" si="119"/>
        <v/>
      </c>
      <c r="AQ99" s="36" t="str">
        <f t="shared" si="80"/>
        <v/>
      </c>
      <c r="AR99" s="40" t="str">
        <f t="shared" si="81"/>
        <v/>
      </c>
      <c r="AS99" s="37" t="str">
        <f t="shared" si="82"/>
        <v/>
      </c>
      <c r="AT99" s="37" t="str">
        <f t="shared" si="105"/>
        <v/>
      </c>
      <c r="AU99" s="38" t="str">
        <f t="shared" si="83"/>
        <v/>
      </c>
      <c r="AV99" s="38" t="str">
        <f t="shared" si="84"/>
        <v/>
      </c>
      <c r="AW99" s="30" t="str">
        <f t="shared" si="85"/>
        <v/>
      </c>
      <c r="AX99" s="21" t="str">
        <f t="shared" si="86"/>
        <v/>
      </c>
      <c r="AY99" s="21" t="str">
        <f t="shared" si="106"/>
        <v/>
      </c>
      <c r="AZ99" s="31" t="str">
        <f t="shared" si="87"/>
        <v/>
      </c>
      <c r="BA99" s="31" t="str">
        <f t="shared" si="88"/>
        <v/>
      </c>
      <c r="BB99" s="33" t="str">
        <f t="shared" si="89"/>
        <v/>
      </c>
      <c r="BC99" s="32" t="str">
        <f t="shared" si="90"/>
        <v/>
      </c>
      <c r="BD99" s="32" t="str">
        <f t="shared" si="107"/>
        <v/>
      </c>
      <c r="BE99" s="34" t="str">
        <f t="shared" si="108"/>
        <v/>
      </c>
      <c r="BF99" s="34" t="str">
        <f t="shared" si="91"/>
        <v/>
      </c>
      <c r="BG99" s="40" t="str">
        <f t="shared" si="92"/>
        <v/>
      </c>
      <c r="BH99" s="37" t="str">
        <f t="shared" si="93"/>
        <v/>
      </c>
      <c r="BI99" s="37" t="str">
        <f t="shared" si="109"/>
        <v/>
      </c>
      <c r="BJ99" s="38" t="str">
        <f t="shared" si="110"/>
        <v/>
      </c>
      <c r="BK99" s="38" t="str">
        <f t="shared" si="94"/>
        <v/>
      </c>
      <c r="BL99" s="41" t="str">
        <f t="shared" si="95"/>
        <v>------</v>
      </c>
      <c r="BM99" s="41" t="str">
        <f t="shared" si="96"/>
        <v>------</v>
      </c>
      <c r="BN99" s="41" t="str">
        <f t="shared" si="72"/>
        <v>-----</v>
      </c>
      <c r="BO99" s="41" t="str" cm="1">
        <f t="array" aca="1" ref="BO99" ca="1">_xlfn.LET(_xlpm.lookback,MIN(ROW()-ROW(BN$50),11),_xlpm.found,IFERROR(MATCH("Equal High",OFFSET(BN99,-_xlpm.lookback,0,_xlpm.lookback+1,1),0),-1),_xlpm.offset_rows,_xlpm.lookback-_xlpm.found+1,IF(_xlpm.found&gt;0,INDEX(E:E,ROW()-_xlpm.offset_rows),"-----"))</f>
        <v>-----</v>
      </c>
      <c r="BP99" s="41" t="str">
        <f t="shared" ca="1" si="65"/>
        <v>-----</v>
      </c>
      <c r="BQ99" s="41" t="str">
        <f t="shared" ca="1" si="66"/>
        <v>-----</v>
      </c>
      <c r="BR99" s="52" t="str">
        <f t="shared" ca="1" si="67"/>
        <v>-----</v>
      </c>
      <c r="BS99" s="41" t="str">
        <f t="shared" si="73"/>
        <v>-----</v>
      </c>
      <c r="BT99" s="41" t="str" cm="1">
        <f t="array" aca="1" ref="BT99" ca="1">_xlfn.LET(_xlpm.lookback,MIN(ROW()-ROW(BS$50),11),_xlpm.found,IFERROR(MATCH("Equal Low",OFFSET(BS99,-_xlpm.lookback,0,_xlpm.lookback+1,1),0),-1),_xlpm.offset_rows,_xlpm.lookback-_xlpm.found+1,IF(_xlpm.found&gt;0,INDEX(F:F,ROW()-_xlpm.offset_rows),"-----"))</f>
        <v>-----</v>
      </c>
      <c r="BU99" s="41" t="str">
        <f t="shared" ca="1" si="68"/>
        <v>-----</v>
      </c>
      <c r="BV99" s="41" t="str">
        <f t="shared" ca="1" si="69"/>
        <v>-----</v>
      </c>
      <c r="BW99" s="52" t="str">
        <f t="shared" ca="1" si="70"/>
        <v>-----</v>
      </c>
      <c r="BX99" s="50">
        <f t="shared" si="97"/>
        <v>0.22566999999980908</v>
      </c>
      <c r="BY99" s="50">
        <f t="shared" si="111"/>
        <v>1</v>
      </c>
      <c r="BZ99" s="50">
        <f t="shared" si="112"/>
        <v>1</v>
      </c>
      <c r="CA99" s="50" t="str">
        <f t="shared" si="113"/>
        <v>crossover</v>
      </c>
      <c r="CB99" s="50" t="str">
        <f t="shared" si="114"/>
        <v>-----</v>
      </c>
      <c r="CC99" s="52" t="str">
        <f t="shared" si="98"/>
        <v/>
      </c>
      <c r="CD99" s="41">
        <f t="shared" si="99"/>
        <v>0</v>
      </c>
      <c r="CE99" s="52" t="str" cm="1">
        <f t="array" ref="CE99">IF(CD99&lt;&gt;1,"-----",_xlfn.IFS(OR(AL99="Above",AL99="Below"),AL99,OR(AQ99="Above",AQ99="Below"),AQ99,OR(AV99="Above",AV99="Below"),AV99,OR(BA99="Above",BA99="Below"),BA99,OR(BF99="Above",BF99="Below"),BF99,OR(BK99="Above",BK99="Below"),BK99,TRUE,"-----"))</f>
        <v>-----</v>
      </c>
      <c r="CF99" s="52" t="str">
        <f t="shared" ca="1" si="71"/>
        <v>-----</v>
      </c>
      <c r="CG99" s="52" t="str">
        <f t="shared" si="100"/>
        <v>UP</v>
      </c>
      <c r="CH99" s="42" t="str">
        <f t="shared" si="122"/>
        <v/>
      </c>
      <c r="CI99" s="43">
        <f t="shared" si="115"/>
        <v>1</v>
      </c>
      <c r="CJ99" s="42" t="str">
        <f t="shared" si="116"/>
        <v/>
      </c>
      <c r="CK99" s="42" t="str">
        <f t="shared" si="123"/>
        <v/>
      </c>
      <c r="CL99" s="42" t="str">
        <f t="shared" si="101"/>
        <v/>
      </c>
      <c r="CM99" s="16">
        <f t="shared" si="124"/>
        <v>0.2</v>
      </c>
      <c r="CN99" s="53">
        <f t="shared" si="125"/>
        <v>0.13333333333333333</v>
      </c>
      <c r="CO99" s="14" t="str">
        <f t="shared" si="126"/>
        <v/>
      </c>
    </row>
    <row r="100" spans="1:93" x14ac:dyDescent="0.55000000000000004">
      <c r="A100">
        <f>IF('Data Validation'!$K$2&lt;&gt;TRUE,"",'Data Validation'!A100)</f>
        <v>1772054400</v>
      </c>
      <c r="B100" s="4" t="str">
        <f>IF('Data Validation'!$K$2&lt;&gt;TRUE,"",'Data Validation'!C100)</f>
        <v>XAUUSD</v>
      </c>
      <c r="C100" s="4" t="str">
        <f>IF('Data Validation'!$K$2&lt;&gt;TRUE,"",'Data Validation'!E100)</f>
        <v>M5</v>
      </c>
      <c r="D100" s="4">
        <f>IF('Data Validation'!$K$2&lt;&gt;TRUE,"",'Data Validation'!G100)</f>
        <v>5169.17</v>
      </c>
      <c r="E100" s="4">
        <f>IF($C100&lt;&gt;"M5","",Price!F100)</f>
        <v>5170.21</v>
      </c>
      <c r="F100" s="4">
        <f>IF($C100&lt;&gt;"M5","",Price!G100)</f>
        <v>5165.07</v>
      </c>
      <c r="G100" s="4">
        <f>IF($C100&lt;&gt;"M5","",Price!H100)</f>
        <v>347</v>
      </c>
      <c r="H100" s="4">
        <f>IF($C100&lt;&gt;"M5","",SSA!E100)</f>
        <v>5165.2532099999999</v>
      </c>
      <c r="I100" s="6">
        <f>IF($C100&lt;&gt;"M5","",SSA!F100)</f>
        <v>5164.2718599999998</v>
      </c>
      <c r="J100" s="5">
        <f>IF($C100&lt;&gt;"M5","",Dual_Tema!E100)</f>
        <v>5166.17</v>
      </c>
      <c r="K100" s="5">
        <f>IF($C100&lt;&gt;"M5","",Dual_Tema!F100)</f>
        <v>5158.1899999999996</v>
      </c>
      <c r="L100" s="6">
        <f>IF($C100&lt;&gt;"M5","",Trendlines!K100)</f>
        <v>0</v>
      </c>
      <c r="M100" s="6">
        <f>IF($C100&lt;&gt;"M5","",Trendlines!L100)</f>
        <v>0</v>
      </c>
      <c r="N100" s="6">
        <f>IF($C100&lt;&gt;"M5","",ZigZag!E100)</f>
        <v>0</v>
      </c>
      <c r="O100" s="6">
        <f>IF($C100&lt;&gt;"M5","",ZigZag!F100)</f>
        <v>0</v>
      </c>
      <c r="P100" s="6">
        <f>IF($C100&lt;&gt;"M5","",Pinbar!E100)</f>
        <v>0</v>
      </c>
      <c r="Q100">
        <f>IF(Q$1='Trendline Selection'!$ED$198,Trendlines!E100,IF(Q$1='Trendline Selection'!$EE$198,Trendlines!E100,""))</f>
        <v>0</v>
      </c>
      <c r="R100" t="str">
        <f>IF(R$1='Trendline Selection'!$ED$198,Trendlines!F100,IF(R$1='Trendline Selection'!$EE$198,Trendlines!F100,""))</f>
        <v/>
      </c>
      <c r="S100" t="str">
        <f>IF(S$1='Trendline Selection'!$ED$198,Trendlines!G100,IF(S$1='Trendline Selection'!$EE$198,Trendlines!G100,""))</f>
        <v/>
      </c>
      <c r="T100" t="str">
        <f>IF(T$1='Trendline Selection'!$ED$198,Trendlines!H100,IF(T$1='Trendline Selection'!$EE$198,Trendlines!H100,""))</f>
        <v/>
      </c>
      <c r="U100">
        <f>IF(U$1='Trendline Selection'!$ED$198,Trendlines!I100,IF(U$1='Trendline Selection'!$EE$198,Trendlines!I100,""))</f>
        <v>0</v>
      </c>
      <c r="V100" t="str">
        <f>IF(V$1='Trendline Selection'!$ED$198,Trendlines!J100,IF(V$1='Trendline Selection'!$EE$198,Trendlines!J100,""))</f>
        <v/>
      </c>
      <c r="W100" s="6" t="str">
        <f t="shared" si="61"/>
        <v/>
      </c>
      <c r="X100" s="6" t="str">
        <f t="shared" si="62"/>
        <v/>
      </c>
      <c r="Y100" s="6" t="str">
        <f t="shared" si="63"/>
        <v/>
      </c>
      <c r="Z100" s="6" t="str">
        <f t="shared" si="64"/>
        <v/>
      </c>
      <c r="AA100">
        <f t="shared" si="74"/>
        <v>5.1400000000003274</v>
      </c>
      <c r="AB100">
        <f t="shared" si="102"/>
        <v>4.8299999999999272</v>
      </c>
      <c r="AC100">
        <f t="shared" si="103"/>
        <v>0.31000000000040018</v>
      </c>
      <c r="AD100">
        <f t="shared" si="60"/>
        <v>5.1400000000003274</v>
      </c>
      <c r="AE100" s="26">
        <f t="shared" si="117"/>
        <v>7.8201065779871033E-4</v>
      </c>
      <c r="AF100" s="26">
        <f t="shared" si="75"/>
        <v>1.3338011977069688E-3</v>
      </c>
      <c r="AH100" s="30" t="str">
        <f t="shared" si="76"/>
        <v/>
      </c>
      <c r="AI100" s="21" t="str">
        <f t="shared" si="104"/>
        <v/>
      </c>
      <c r="AJ100" s="21" t="str">
        <f t="shared" si="121"/>
        <v/>
      </c>
      <c r="AK100" s="31" t="str">
        <f t="shared" si="120"/>
        <v/>
      </c>
      <c r="AL100" s="31" t="str">
        <f t="shared" si="77"/>
        <v/>
      </c>
      <c r="AM100" s="39" t="str">
        <f t="shared" si="78"/>
        <v/>
      </c>
      <c r="AN100" s="35" t="str">
        <f t="shared" si="79"/>
        <v/>
      </c>
      <c r="AO100" s="35" t="str">
        <f t="shared" si="118"/>
        <v/>
      </c>
      <c r="AP100" s="36" t="str">
        <f t="shared" si="119"/>
        <v/>
      </c>
      <c r="AQ100" s="36" t="str">
        <f t="shared" si="80"/>
        <v/>
      </c>
      <c r="AR100" s="40" t="str">
        <f t="shared" si="81"/>
        <v/>
      </c>
      <c r="AS100" s="37" t="str">
        <f t="shared" si="82"/>
        <v/>
      </c>
      <c r="AT100" s="37" t="str">
        <f t="shared" si="105"/>
        <v/>
      </c>
      <c r="AU100" s="38" t="str">
        <f t="shared" si="83"/>
        <v/>
      </c>
      <c r="AV100" s="38" t="str">
        <f t="shared" si="84"/>
        <v/>
      </c>
      <c r="AW100" s="30" t="str">
        <f t="shared" si="85"/>
        <v/>
      </c>
      <c r="AX100" s="21" t="str">
        <f t="shared" si="86"/>
        <v/>
      </c>
      <c r="AY100" s="21" t="str">
        <f t="shared" si="106"/>
        <v/>
      </c>
      <c r="AZ100" s="31" t="str">
        <f t="shared" si="87"/>
        <v/>
      </c>
      <c r="BA100" s="31" t="str">
        <f t="shared" si="88"/>
        <v/>
      </c>
      <c r="BB100" s="33" t="str">
        <f t="shared" si="89"/>
        <v/>
      </c>
      <c r="BC100" s="32" t="str">
        <f t="shared" si="90"/>
        <v/>
      </c>
      <c r="BD100" s="32" t="str">
        <f t="shared" si="107"/>
        <v/>
      </c>
      <c r="BE100" s="34" t="str">
        <f t="shared" si="108"/>
        <v/>
      </c>
      <c r="BF100" s="34" t="str">
        <f t="shared" si="91"/>
        <v/>
      </c>
      <c r="BG100" s="40" t="str">
        <f t="shared" si="92"/>
        <v/>
      </c>
      <c r="BH100" s="37" t="str">
        <f t="shared" si="93"/>
        <v/>
      </c>
      <c r="BI100" s="37" t="str">
        <f t="shared" si="109"/>
        <v/>
      </c>
      <c r="BJ100" s="38" t="str">
        <f t="shared" si="110"/>
        <v/>
      </c>
      <c r="BK100" s="38" t="str">
        <f t="shared" si="94"/>
        <v/>
      </c>
      <c r="BL100" s="41" t="str">
        <f t="shared" si="95"/>
        <v>------</v>
      </c>
      <c r="BM100" s="41" t="str">
        <f t="shared" si="96"/>
        <v>------</v>
      </c>
      <c r="BN100" s="41" t="str">
        <f t="shared" si="72"/>
        <v>-----</v>
      </c>
      <c r="BO100" s="41" t="str" cm="1">
        <f t="array" aca="1" ref="BO100" ca="1">_xlfn.LET(_xlpm.lookback,MIN(ROW()-ROW(BN$50),11),_xlpm.found,IFERROR(MATCH("Equal High",OFFSET(BN100,-_xlpm.lookback,0,_xlpm.lookback+1,1),0),-1),_xlpm.offset_rows,_xlpm.lookback-_xlpm.found+1,IF(_xlpm.found&gt;0,INDEX(E:E,ROW()-_xlpm.offset_rows),"-----"))</f>
        <v>-----</v>
      </c>
      <c r="BP100" s="41" t="str">
        <f t="shared" ca="1" si="65"/>
        <v>-----</v>
      </c>
      <c r="BQ100" s="41" t="str">
        <f t="shared" ca="1" si="66"/>
        <v>-----</v>
      </c>
      <c r="BR100" s="52" t="str">
        <f t="shared" ca="1" si="67"/>
        <v>-----</v>
      </c>
      <c r="BS100" s="41" t="str">
        <f t="shared" si="73"/>
        <v>-----</v>
      </c>
      <c r="BT100" s="41" t="str" cm="1">
        <f t="array" aca="1" ref="BT100" ca="1">_xlfn.LET(_xlpm.lookback,MIN(ROW()-ROW(BS$50),11),_xlpm.found,IFERROR(MATCH("Equal Low",OFFSET(BS100,-_xlpm.lookback,0,_xlpm.lookback+1,1),0),-1),_xlpm.offset_rows,_xlpm.lookback-_xlpm.found+1,IF(_xlpm.found&gt;0,INDEX(F:F,ROW()-_xlpm.offset_rows),"-----"))</f>
        <v>-----</v>
      </c>
      <c r="BU100" s="41" t="str">
        <f t="shared" ca="1" si="68"/>
        <v>-----</v>
      </c>
      <c r="BV100" s="41" t="str">
        <f t="shared" ca="1" si="69"/>
        <v>-----</v>
      </c>
      <c r="BW100" s="52" t="str">
        <f t="shared" ca="1" si="70"/>
        <v>-----</v>
      </c>
      <c r="BX100" s="50">
        <f t="shared" si="97"/>
        <v>0.98135000000002037</v>
      </c>
      <c r="BY100" s="50">
        <f t="shared" si="111"/>
        <v>1</v>
      </c>
      <c r="BZ100" s="50">
        <f t="shared" si="112"/>
        <v>2</v>
      </c>
      <c r="CA100" s="50" t="str">
        <f t="shared" si="113"/>
        <v>-----</v>
      </c>
      <c r="CB100" s="50" t="str">
        <f t="shared" si="114"/>
        <v>-----</v>
      </c>
      <c r="CC100" s="52" t="str">
        <f t="shared" si="98"/>
        <v/>
      </c>
      <c r="CD100" s="41">
        <f t="shared" si="99"/>
        <v>0</v>
      </c>
      <c r="CE100" s="52" t="str" cm="1">
        <f t="array" ref="CE100">IF(CD100&lt;&gt;1,"-----",_xlfn.IFS(OR(AL100="Above",AL100="Below"),AL100,OR(AQ100="Above",AQ100="Below"),AQ100,OR(AV100="Above",AV100="Below"),AV100,OR(BA100="Above",BA100="Below"),BA100,OR(BF100="Above",BF100="Below"),BF100,OR(BK100="Above",BK100="Below"),BK100,TRUE,"-----"))</f>
        <v>-----</v>
      </c>
      <c r="CF100" s="52" t="str">
        <f t="shared" ca="1" si="71"/>
        <v>-----</v>
      </c>
      <c r="CG100" s="52" t="str">
        <f t="shared" si="100"/>
        <v>UP</v>
      </c>
      <c r="CH100" s="42" t="str">
        <f t="shared" si="122"/>
        <v/>
      </c>
      <c r="CI100" s="43">
        <f t="shared" si="115"/>
        <v>1</v>
      </c>
      <c r="CJ100" s="42" t="str">
        <f t="shared" si="116"/>
        <v/>
      </c>
      <c r="CK100" s="42" t="str">
        <f t="shared" si="123"/>
        <v/>
      </c>
      <c r="CL100" s="42" t="str">
        <f t="shared" si="101"/>
        <v/>
      </c>
      <c r="CM100" s="16">
        <f t="shared" si="124"/>
        <v>0.2</v>
      </c>
      <c r="CN100" s="53">
        <f t="shared" si="125"/>
        <v>0.20000000000000004</v>
      </c>
      <c r="CO100" s="14" t="str">
        <f t="shared" si="126"/>
        <v/>
      </c>
    </row>
    <row r="101" spans="1:93" x14ac:dyDescent="0.55000000000000004">
      <c r="A101">
        <f>IF('Data Validation'!$K$2&lt;&gt;TRUE,"",'Data Validation'!A101)</f>
        <v>1772054700</v>
      </c>
      <c r="B101" s="4" t="str">
        <f>IF('Data Validation'!$K$2&lt;&gt;TRUE,"",'Data Validation'!C101)</f>
        <v>XAUUSD</v>
      </c>
      <c r="C101" s="4" t="str">
        <f>IF('Data Validation'!$K$2&lt;&gt;TRUE,"",'Data Validation'!E101)</f>
        <v>M5</v>
      </c>
      <c r="D101" s="4">
        <f>IF('Data Validation'!$K$2&lt;&gt;TRUE,"",'Data Validation'!G101)</f>
        <v>5169.12</v>
      </c>
      <c r="E101" s="4">
        <f>IF($C101&lt;&gt;"M5","",Price!F101)</f>
        <v>5170.51</v>
      </c>
      <c r="F101" s="4">
        <f>IF($C101&lt;&gt;"M5","",Price!G101)</f>
        <v>5167.75</v>
      </c>
      <c r="G101" s="4">
        <f>IF($C101&lt;&gt;"M5","",Price!H101)</f>
        <v>362</v>
      </c>
      <c r="H101" s="4">
        <f>IF($C101&lt;&gt;"M5","",SSA!E101)</f>
        <v>5166.9846799999996</v>
      </c>
      <c r="I101" s="6">
        <f>IF($C101&lt;&gt;"M5","",SSA!F101)</f>
        <v>5165.6282700000002</v>
      </c>
      <c r="J101" s="5">
        <f>IF($C101&lt;&gt;"M5","",Dual_Tema!E101)</f>
        <v>5167.3100000000004</v>
      </c>
      <c r="K101" s="5">
        <f>IF($C101&lt;&gt;"M5","",Dual_Tema!F101)</f>
        <v>5162.3500000000004</v>
      </c>
      <c r="L101" s="6">
        <f>IF($C101&lt;&gt;"M5","",Trendlines!K101)</f>
        <v>0</v>
      </c>
      <c r="M101" s="6">
        <f>IF($C101&lt;&gt;"M5","",Trendlines!L101)</f>
        <v>0</v>
      </c>
      <c r="N101" s="6">
        <f>IF($C101&lt;&gt;"M5","",ZigZag!E101)</f>
        <v>0</v>
      </c>
      <c r="O101" s="6">
        <f>IF($C101&lt;&gt;"M5","",ZigZag!F101)</f>
        <v>0</v>
      </c>
      <c r="P101" s="6">
        <f>IF($C101&lt;&gt;"M5","",Pinbar!E101)</f>
        <v>0</v>
      </c>
      <c r="Q101">
        <f>IF(Q$1='Trendline Selection'!$ED$198,Trendlines!E101,IF(Q$1='Trendline Selection'!$EE$198,Trendlines!E101,""))</f>
        <v>0</v>
      </c>
      <c r="R101" t="str">
        <f>IF(R$1='Trendline Selection'!$ED$198,Trendlines!F101,IF(R$1='Trendline Selection'!$EE$198,Trendlines!F101,""))</f>
        <v/>
      </c>
      <c r="S101" t="str">
        <f>IF(S$1='Trendline Selection'!$ED$198,Trendlines!G101,IF(S$1='Trendline Selection'!$EE$198,Trendlines!G101,""))</f>
        <v/>
      </c>
      <c r="T101" t="str">
        <f>IF(T$1='Trendline Selection'!$ED$198,Trendlines!H101,IF(T$1='Trendline Selection'!$EE$198,Trendlines!H101,""))</f>
        <v/>
      </c>
      <c r="U101">
        <f>IF(U$1='Trendline Selection'!$ED$198,Trendlines!I101,IF(U$1='Trendline Selection'!$EE$198,Trendlines!I101,""))</f>
        <v>0</v>
      </c>
      <c r="V101" t="str">
        <f>IF(V$1='Trendline Selection'!$ED$198,Trendlines!J101,IF(V$1='Trendline Selection'!$EE$198,Trendlines!J101,""))</f>
        <v/>
      </c>
      <c r="W101" s="6" t="str">
        <f t="shared" si="61"/>
        <v/>
      </c>
      <c r="X101" s="6" t="str">
        <f t="shared" si="62"/>
        <v/>
      </c>
      <c r="Y101" s="6" t="str">
        <f t="shared" si="63"/>
        <v/>
      </c>
      <c r="Z101" s="6" t="str">
        <f t="shared" si="64"/>
        <v/>
      </c>
      <c r="AA101">
        <f t="shared" si="74"/>
        <v>2.7600000000002183</v>
      </c>
      <c r="AB101">
        <f t="shared" si="102"/>
        <v>1.3400000000001455</v>
      </c>
      <c r="AC101">
        <f t="shared" si="103"/>
        <v>1.4200000000000728</v>
      </c>
      <c r="AD101">
        <f t="shared" si="60"/>
        <v>2.7600000000002183</v>
      </c>
      <c r="AE101" s="26">
        <f t="shared" si="117"/>
        <v>6.1927772864407552E-4</v>
      </c>
      <c r="AF101" s="26">
        <f t="shared" si="75"/>
        <v>1.0460352358905606E-3</v>
      </c>
      <c r="AH101" s="30" t="str">
        <f t="shared" si="76"/>
        <v/>
      </c>
      <c r="AI101" s="21" t="str">
        <f t="shared" si="104"/>
        <v/>
      </c>
      <c r="AJ101" s="21" t="str">
        <f t="shared" si="121"/>
        <v/>
      </c>
      <c r="AK101" s="31" t="str">
        <f t="shared" si="120"/>
        <v/>
      </c>
      <c r="AL101" s="31" t="str">
        <f t="shared" si="77"/>
        <v/>
      </c>
      <c r="AM101" s="39" t="str">
        <f t="shared" si="78"/>
        <v/>
      </c>
      <c r="AN101" s="35" t="str">
        <f t="shared" si="79"/>
        <v/>
      </c>
      <c r="AO101" s="35" t="str">
        <f t="shared" si="118"/>
        <v/>
      </c>
      <c r="AP101" s="36" t="str">
        <f t="shared" si="119"/>
        <v/>
      </c>
      <c r="AQ101" s="36" t="str">
        <f t="shared" si="80"/>
        <v/>
      </c>
      <c r="AR101" s="40" t="str">
        <f t="shared" si="81"/>
        <v/>
      </c>
      <c r="AS101" s="37" t="str">
        <f t="shared" si="82"/>
        <v/>
      </c>
      <c r="AT101" s="37" t="str">
        <f t="shared" si="105"/>
        <v/>
      </c>
      <c r="AU101" s="38" t="str">
        <f t="shared" si="83"/>
        <v/>
      </c>
      <c r="AV101" s="38" t="str">
        <f t="shared" si="84"/>
        <v/>
      </c>
      <c r="AW101" s="30" t="str">
        <f t="shared" si="85"/>
        <v/>
      </c>
      <c r="AX101" s="21" t="str">
        <f t="shared" si="86"/>
        <v/>
      </c>
      <c r="AY101" s="21" t="str">
        <f t="shared" si="106"/>
        <v/>
      </c>
      <c r="AZ101" s="31" t="str">
        <f t="shared" si="87"/>
        <v/>
      </c>
      <c r="BA101" s="31" t="str">
        <f t="shared" si="88"/>
        <v/>
      </c>
      <c r="BB101" s="33" t="str">
        <f t="shared" si="89"/>
        <v/>
      </c>
      <c r="BC101" s="32" t="str">
        <f t="shared" si="90"/>
        <v/>
      </c>
      <c r="BD101" s="32" t="str">
        <f t="shared" si="107"/>
        <v/>
      </c>
      <c r="BE101" s="34" t="str">
        <f t="shared" si="108"/>
        <v/>
      </c>
      <c r="BF101" s="34" t="str">
        <f t="shared" si="91"/>
        <v/>
      </c>
      <c r="BG101" s="40" t="str">
        <f t="shared" si="92"/>
        <v/>
      </c>
      <c r="BH101" s="37" t="str">
        <f t="shared" si="93"/>
        <v/>
      </c>
      <c r="BI101" s="37" t="str">
        <f t="shared" si="109"/>
        <v/>
      </c>
      <c r="BJ101" s="38" t="str">
        <f t="shared" si="110"/>
        <v/>
      </c>
      <c r="BK101" s="38" t="str">
        <f t="shared" si="94"/>
        <v/>
      </c>
      <c r="BL101" s="41" t="str">
        <f t="shared" si="95"/>
        <v>------</v>
      </c>
      <c r="BM101" s="41" t="str">
        <f t="shared" si="96"/>
        <v>------</v>
      </c>
      <c r="BN101" s="41" t="str">
        <f t="shared" si="72"/>
        <v>-----</v>
      </c>
      <c r="BO101" s="41" t="str" cm="1">
        <f t="array" aca="1" ref="BO101" ca="1">_xlfn.LET(_xlpm.lookback,MIN(ROW()-ROW(BN$50),11),_xlpm.found,IFERROR(MATCH("Equal High",OFFSET(BN101,-_xlpm.lookback,0,_xlpm.lookback+1,1),0),-1),_xlpm.offset_rows,_xlpm.lookback-_xlpm.found+1,IF(_xlpm.found&gt;0,INDEX(E:E,ROW()-_xlpm.offset_rows),"-----"))</f>
        <v>-----</v>
      </c>
      <c r="BP101" s="41" t="str">
        <f t="shared" ca="1" si="65"/>
        <v>-----</v>
      </c>
      <c r="BQ101" s="41" t="str">
        <f t="shared" ca="1" si="66"/>
        <v>-----</v>
      </c>
      <c r="BR101" s="52" t="str">
        <f t="shared" ca="1" si="67"/>
        <v>-----</v>
      </c>
      <c r="BS101" s="41" t="str">
        <f t="shared" si="73"/>
        <v>-----</v>
      </c>
      <c r="BT101" s="41" t="str" cm="1">
        <f t="array" aca="1" ref="BT101" ca="1">_xlfn.LET(_xlpm.lookback,MIN(ROW()-ROW(BS$50),11),_xlpm.found,IFERROR(MATCH("Equal Low",OFFSET(BS101,-_xlpm.lookback,0,_xlpm.lookback+1,1),0),-1),_xlpm.offset_rows,_xlpm.lookback-_xlpm.found+1,IF(_xlpm.found&gt;0,INDEX(F:F,ROW()-_xlpm.offset_rows),"-----"))</f>
        <v>-----</v>
      </c>
      <c r="BU101" s="41" t="str">
        <f t="shared" ca="1" si="68"/>
        <v>-----</v>
      </c>
      <c r="BV101" s="41" t="str">
        <f t="shared" ca="1" si="69"/>
        <v>-----</v>
      </c>
      <c r="BW101" s="52" t="str">
        <f t="shared" ca="1" si="70"/>
        <v>-----</v>
      </c>
      <c r="BX101" s="50">
        <f t="shared" si="97"/>
        <v>1.3564099999994141</v>
      </c>
      <c r="BY101" s="50">
        <f t="shared" si="111"/>
        <v>1</v>
      </c>
      <c r="BZ101" s="50">
        <f t="shared" si="112"/>
        <v>3</v>
      </c>
      <c r="CA101" s="50" t="str">
        <f t="shared" si="113"/>
        <v>-----</v>
      </c>
      <c r="CB101" s="50" t="str">
        <f t="shared" si="114"/>
        <v>-----</v>
      </c>
      <c r="CC101" s="52" t="str">
        <f t="shared" si="98"/>
        <v/>
      </c>
      <c r="CD101" s="41">
        <f t="shared" si="99"/>
        <v>0</v>
      </c>
      <c r="CE101" s="52" t="str" cm="1">
        <f t="array" ref="CE101">IF(CD101&lt;&gt;1,"-----",_xlfn.IFS(OR(AL101="Above",AL101="Below"),AL101,OR(AQ101="Above",AQ101="Below"),AQ101,OR(AV101="Above",AV101="Below"),AV101,OR(BA101="Above",BA101="Below"),BA101,OR(BF101="Above",BF101="Below"),BF101,OR(BK101="Above",BK101="Below"),BK101,TRUE,"-----"))</f>
        <v>-----</v>
      </c>
      <c r="CF101" s="52" t="str">
        <f t="shared" ca="1" si="71"/>
        <v>-----</v>
      </c>
      <c r="CG101" s="52" t="str">
        <f t="shared" si="100"/>
        <v>UP</v>
      </c>
      <c r="CH101" s="42" t="str">
        <f t="shared" si="122"/>
        <v/>
      </c>
      <c r="CI101" s="43">
        <f t="shared" si="115"/>
        <v>1</v>
      </c>
      <c r="CJ101" s="42" t="str">
        <f t="shared" si="116"/>
        <v/>
      </c>
      <c r="CK101" s="42" t="str">
        <f t="shared" si="123"/>
        <v/>
      </c>
      <c r="CL101" s="42" t="str">
        <f t="shared" si="101"/>
        <v/>
      </c>
      <c r="CM101" s="16">
        <f t="shared" si="124"/>
        <v>0.2</v>
      </c>
      <c r="CN101" s="53">
        <f t="shared" si="125"/>
        <v>0.20000000000000004</v>
      </c>
      <c r="CO101" s="14" t="str">
        <f t="shared" si="126"/>
        <v/>
      </c>
    </row>
    <row r="102" spans="1:93" x14ac:dyDescent="0.55000000000000004">
      <c r="A102">
        <f>IF('Data Validation'!$K$2&lt;&gt;TRUE,"",'Data Validation'!A102)</f>
        <v>1772055000</v>
      </c>
      <c r="B102" s="4" t="str">
        <f>IF('Data Validation'!$K$2&lt;&gt;TRUE,"",'Data Validation'!C102)</f>
        <v>XAUUSD</v>
      </c>
      <c r="C102" s="4" t="str">
        <f>IF('Data Validation'!$K$2&lt;&gt;TRUE,"",'Data Validation'!E102)</f>
        <v>M5</v>
      </c>
      <c r="D102" s="4">
        <f>IF('Data Validation'!$K$2&lt;&gt;TRUE,"",'Data Validation'!G102)</f>
        <v>5168.22</v>
      </c>
      <c r="E102" s="4">
        <f>IF($C102&lt;&gt;"M5","",Price!F102)</f>
        <v>5171.26</v>
      </c>
      <c r="F102" s="4">
        <f>IF($C102&lt;&gt;"M5","",Price!G102)</f>
        <v>5166.6899999999996</v>
      </c>
      <c r="G102" s="4">
        <f>IF($C102&lt;&gt;"M5","",Price!H102)</f>
        <v>490</v>
      </c>
      <c r="H102" s="4">
        <f>IF($C102&lt;&gt;"M5","",SSA!E102)</f>
        <v>5168.4143199999999</v>
      </c>
      <c r="I102" s="6">
        <f>IF($C102&lt;&gt;"M5","",SSA!F102)</f>
        <v>5167.0212899999997</v>
      </c>
      <c r="J102" s="5">
        <f>IF($C102&lt;&gt;"M5","",Dual_Tema!E102)</f>
        <v>5168.62</v>
      </c>
      <c r="K102" s="5">
        <f>IF($C102&lt;&gt;"M5","",Dual_Tema!F102)</f>
        <v>5164.62</v>
      </c>
      <c r="L102" s="6">
        <f>IF($C102&lt;&gt;"M5","",Trendlines!K102)</f>
        <v>0</v>
      </c>
      <c r="M102" s="6">
        <f>IF($C102&lt;&gt;"M5","",Trendlines!L102)</f>
        <v>0</v>
      </c>
      <c r="N102" s="6">
        <f>IF($C102&lt;&gt;"M5","",ZigZag!E102)</f>
        <v>0</v>
      </c>
      <c r="O102" s="6">
        <f>IF($C102&lt;&gt;"M5","",ZigZag!F102)</f>
        <v>0</v>
      </c>
      <c r="P102" s="6">
        <f>IF($C102&lt;&gt;"M5","",Pinbar!E102)</f>
        <v>0</v>
      </c>
      <c r="Q102">
        <f>IF(Q$1='Trendline Selection'!$ED$198,Trendlines!E102,IF(Q$1='Trendline Selection'!$EE$198,Trendlines!E102,""))</f>
        <v>0</v>
      </c>
      <c r="R102" t="str">
        <f>IF(R$1='Trendline Selection'!$ED$198,Trendlines!F102,IF(R$1='Trendline Selection'!$EE$198,Trendlines!F102,""))</f>
        <v/>
      </c>
      <c r="S102" t="str">
        <f>IF(S$1='Trendline Selection'!$ED$198,Trendlines!G102,IF(S$1='Trendline Selection'!$EE$198,Trendlines!G102,""))</f>
        <v/>
      </c>
      <c r="T102" t="str">
        <f>IF(T$1='Trendline Selection'!$ED$198,Trendlines!H102,IF(T$1='Trendline Selection'!$EE$198,Trendlines!H102,""))</f>
        <v/>
      </c>
      <c r="U102">
        <f>IF(U$1='Trendline Selection'!$ED$198,Trendlines!I102,IF(U$1='Trendline Selection'!$EE$198,Trendlines!I102,""))</f>
        <v>0</v>
      </c>
      <c r="V102" t="str">
        <f>IF(V$1='Trendline Selection'!$ED$198,Trendlines!J102,IF(V$1='Trendline Selection'!$EE$198,Trendlines!J102,""))</f>
        <v/>
      </c>
      <c r="W102" s="6" t="str">
        <f t="shared" si="61"/>
        <v/>
      </c>
      <c r="X102" s="6" t="str">
        <f t="shared" si="62"/>
        <v/>
      </c>
      <c r="Y102" s="6" t="str">
        <f t="shared" si="63"/>
        <v/>
      </c>
      <c r="Z102" s="6" t="str">
        <f t="shared" si="64"/>
        <v/>
      </c>
      <c r="AA102">
        <f t="shared" si="74"/>
        <v>4.5700000000006185</v>
      </c>
      <c r="AB102">
        <f t="shared" si="102"/>
        <v>2.1400000000003274</v>
      </c>
      <c r="AC102">
        <f t="shared" si="103"/>
        <v>2.430000000000291</v>
      </c>
      <c r="AD102">
        <f t="shared" ref="AD102:AD165" si="127">MAX(AA102:AC102)</f>
        <v>4.5700000000006185</v>
      </c>
      <c r="AE102" s="26">
        <f t="shared" si="117"/>
        <v>5.1077463616987272E-4</v>
      </c>
      <c r="AF102" s="26">
        <f t="shared" si="75"/>
        <v>4.0080393136372261E-4</v>
      </c>
      <c r="AH102" s="30" t="str">
        <f t="shared" si="76"/>
        <v/>
      </c>
      <c r="AI102" s="21" t="str">
        <f t="shared" si="104"/>
        <v/>
      </c>
      <c r="AJ102" s="21" t="str">
        <f t="shared" si="121"/>
        <v/>
      </c>
      <c r="AK102" s="31" t="str">
        <f t="shared" si="120"/>
        <v/>
      </c>
      <c r="AL102" s="31" t="str">
        <f t="shared" si="77"/>
        <v/>
      </c>
      <c r="AM102" s="39" t="str">
        <f t="shared" si="78"/>
        <v/>
      </c>
      <c r="AN102" s="35" t="str">
        <f t="shared" si="79"/>
        <v/>
      </c>
      <c r="AO102" s="35" t="str">
        <f t="shared" si="118"/>
        <v/>
      </c>
      <c r="AP102" s="36" t="str">
        <f t="shared" si="119"/>
        <v/>
      </c>
      <c r="AQ102" s="36" t="str">
        <f t="shared" si="80"/>
        <v/>
      </c>
      <c r="AR102" s="40" t="str">
        <f t="shared" si="81"/>
        <v/>
      </c>
      <c r="AS102" s="37" t="str">
        <f t="shared" si="82"/>
        <v/>
      </c>
      <c r="AT102" s="37" t="str">
        <f t="shared" si="105"/>
        <v/>
      </c>
      <c r="AU102" s="38" t="str">
        <f t="shared" si="83"/>
        <v/>
      </c>
      <c r="AV102" s="38" t="str">
        <f t="shared" si="84"/>
        <v/>
      </c>
      <c r="AW102" s="30" t="str">
        <f t="shared" si="85"/>
        <v/>
      </c>
      <c r="AX102" s="21" t="str">
        <f t="shared" si="86"/>
        <v/>
      </c>
      <c r="AY102" s="21" t="str">
        <f t="shared" si="106"/>
        <v/>
      </c>
      <c r="AZ102" s="31" t="str">
        <f t="shared" si="87"/>
        <v/>
      </c>
      <c r="BA102" s="31" t="str">
        <f t="shared" si="88"/>
        <v/>
      </c>
      <c r="BB102" s="33" t="str">
        <f t="shared" si="89"/>
        <v/>
      </c>
      <c r="BC102" s="32" t="str">
        <f t="shared" si="90"/>
        <v/>
      </c>
      <c r="BD102" s="32" t="str">
        <f t="shared" si="107"/>
        <v/>
      </c>
      <c r="BE102" s="34" t="str">
        <f t="shared" si="108"/>
        <v/>
      </c>
      <c r="BF102" s="34" t="str">
        <f t="shared" si="91"/>
        <v/>
      </c>
      <c r="BG102" s="40" t="str">
        <f t="shared" si="92"/>
        <v/>
      </c>
      <c r="BH102" s="37" t="str">
        <f t="shared" si="93"/>
        <v/>
      </c>
      <c r="BI102" s="37" t="str">
        <f t="shared" si="109"/>
        <v/>
      </c>
      <c r="BJ102" s="38" t="str">
        <f t="shared" si="110"/>
        <v/>
      </c>
      <c r="BK102" s="38" t="str">
        <f t="shared" si="94"/>
        <v/>
      </c>
      <c r="BL102" s="41" t="str">
        <f t="shared" si="95"/>
        <v>------</v>
      </c>
      <c r="BM102" s="41" t="str">
        <f t="shared" si="96"/>
        <v>------</v>
      </c>
      <c r="BN102" s="41" t="str">
        <f t="shared" si="72"/>
        <v>-----</v>
      </c>
      <c r="BO102" s="41" t="str" cm="1">
        <f t="array" aca="1" ref="BO102" ca="1">_xlfn.LET(_xlpm.lookback,MIN(ROW()-ROW(BN$50),11),_xlpm.found,IFERROR(MATCH("Equal High",OFFSET(BN102,-_xlpm.lookback,0,_xlpm.lookback+1,1),0),-1),_xlpm.offset_rows,_xlpm.lookback-_xlpm.found+1,IF(_xlpm.found&gt;0,INDEX(E:E,ROW()-_xlpm.offset_rows),"-----"))</f>
        <v>-----</v>
      </c>
      <c r="BP102" s="41" t="str">
        <f t="shared" ca="1" si="65"/>
        <v>-----</v>
      </c>
      <c r="BQ102" s="41" t="str">
        <f t="shared" ca="1" si="66"/>
        <v>-----</v>
      </c>
      <c r="BR102" s="52" t="str">
        <f t="shared" ca="1" si="67"/>
        <v>-----</v>
      </c>
      <c r="BS102" s="41" t="str">
        <f t="shared" si="73"/>
        <v>-----</v>
      </c>
      <c r="BT102" s="41" t="str" cm="1">
        <f t="array" aca="1" ref="BT102" ca="1">_xlfn.LET(_xlpm.lookback,MIN(ROW()-ROW(BS$50),11),_xlpm.found,IFERROR(MATCH("Equal Low",OFFSET(BS102,-_xlpm.lookback,0,_xlpm.lookback+1,1),0),-1),_xlpm.offset_rows,_xlpm.lookback-_xlpm.found+1,IF(_xlpm.found&gt;0,INDEX(F:F,ROW()-_xlpm.offset_rows),"-----"))</f>
        <v>-----</v>
      </c>
      <c r="BU102" s="41" t="str">
        <f t="shared" ca="1" si="68"/>
        <v>-----</v>
      </c>
      <c r="BV102" s="41" t="str">
        <f t="shared" ca="1" si="69"/>
        <v>-----</v>
      </c>
      <c r="BW102" s="52" t="str">
        <f t="shared" ca="1" si="70"/>
        <v>-----</v>
      </c>
      <c r="BX102" s="50">
        <f t="shared" si="97"/>
        <v>1.3930300000001807</v>
      </c>
      <c r="BY102" s="50">
        <f t="shared" si="111"/>
        <v>1</v>
      </c>
      <c r="BZ102" s="50">
        <f t="shared" si="112"/>
        <v>4</v>
      </c>
      <c r="CA102" s="50" t="str">
        <f t="shared" si="113"/>
        <v>-----</v>
      </c>
      <c r="CB102" s="50" t="str">
        <f t="shared" si="114"/>
        <v>-----</v>
      </c>
      <c r="CC102" s="52" t="str">
        <f t="shared" si="98"/>
        <v/>
      </c>
      <c r="CD102" s="41">
        <f t="shared" si="99"/>
        <v>0</v>
      </c>
      <c r="CE102" s="52" t="str" cm="1">
        <f t="array" ref="CE102">IF(CD102&lt;&gt;1,"-----",_xlfn.IFS(OR(AL102="Above",AL102="Below"),AL102,OR(AQ102="Above",AQ102="Below"),AQ102,OR(AV102="Above",AV102="Below"),AV102,OR(BA102="Above",BA102="Below"),BA102,OR(BF102="Above",BF102="Below"),BF102,OR(BK102="Above",BK102="Below"),BK102,TRUE,"-----"))</f>
        <v>-----</v>
      </c>
      <c r="CF102" s="52" t="str">
        <f t="shared" ca="1" si="71"/>
        <v>-----</v>
      </c>
      <c r="CG102" s="52" t="str">
        <f t="shared" si="100"/>
        <v>UP</v>
      </c>
      <c r="CH102" s="42" t="str">
        <f t="shared" si="122"/>
        <v/>
      </c>
      <c r="CI102" s="43">
        <f t="shared" si="115"/>
        <v>1</v>
      </c>
      <c r="CJ102" s="42" t="str">
        <f t="shared" si="116"/>
        <v/>
      </c>
      <c r="CK102" s="42" t="str">
        <f t="shared" si="123"/>
        <v/>
      </c>
      <c r="CL102" s="42" t="str">
        <f t="shared" si="101"/>
        <v/>
      </c>
      <c r="CM102" s="16">
        <f t="shared" si="124"/>
        <v>0.2</v>
      </c>
      <c r="CN102" s="53">
        <f t="shared" si="125"/>
        <v>0.20000000000000004</v>
      </c>
      <c r="CO102" s="14" t="str">
        <f t="shared" si="126"/>
        <v/>
      </c>
    </row>
    <row r="103" spans="1:93" x14ac:dyDescent="0.55000000000000004">
      <c r="A103">
        <f>IF('Data Validation'!$K$2&lt;&gt;TRUE,"",'Data Validation'!A103)</f>
        <v>1772055300</v>
      </c>
      <c r="B103" s="4" t="str">
        <f>IF('Data Validation'!$K$2&lt;&gt;TRUE,"",'Data Validation'!C103)</f>
        <v>XAUUSD</v>
      </c>
      <c r="C103" s="4" t="str">
        <f>IF('Data Validation'!$K$2&lt;&gt;TRUE,"",'Data Validation'!E103)</f>
        <v>M5</v>
      </c>
      <c r="D103" s="4">
        <f>IF('Data Validation'!$K$2&lt;&gt;TRUE,"",'Data Validation'!G103)</f>
        <v>5168.8999999999996</v>
      </c>
      <c r="E103" s="4">
        <f>IF($C103&lt;&gt;"M5","",Price!F103)</f>
        <v>5173.4799999999996</v>
      </c>
      <c r="F103" s="4">
        <f>IF($C103&lt;&gt;"M5","",Price!G103)</f>
        <v>5168.2</v>
      </c>
      <c r="G103" s="4">
        <f>IF($C103&lt;&gt;"M5","",Price!H103)</f>
        <v>433</v>
      </c>
      <c r="H103" s="4">
        <f>IF($C103&lt;&gt;"M5","",SSA!E103)</f>
        <v>5169.3990700000004</v>
      </c>
      <c r="I103" s="6">
        <f>IF($C103&lt;&gt;"M5","",SSA!F103)</f>
        <v>5168.21018</v>
      </c>
      <c r="J103" s="5">
        <f>IF($C103&lt;&gt;"M5","",Dual_Tema!E103)</f>
        <v>5170.7</v>
      </c>
      <c r="K103" s="5">
        <f>IF($C103&lt;&gt;"M5","",Dual_Tema!F103)</f>
        <v>5166.84</v>
      </c>
      <c r="L103" s="6">
        <f>IF($C103&lt;&gt;"M5","",Trendlines!K103)</f>
        <v>0</v>
      </c>
      <c r="M103" s="6">
        <f>IF($C103&lt;&gt;"M5","",Trendlines!L103)</f>
        <v>0</v>
      </c>
      <c r="N103" s="6">
        <f>IF($C103&lt;&gt;"M5","",ZigZag!E103)</f>
        <v>0</v>
      </c>
      <c r="O103" s="6">
        <f>IF($C103&lt;&gt;"M5","",ZigZag!F103)</f>
        <v>0</v>
      </c>
      <c r="P103" s="6">
        <f>IF($C103&lt;&gt;"M5","",Pinbar!E103)</f>
        <v>1</v>
      </c>
      <c r="Q103">
        <f>IF(Q$1='Trendline Selection'!$ED$198,Trendlines!E103,IF(Q$1='Trendline Selection'!$EE$198,Trendlines!E103,""))</f>
        <v>0</v>
      </c>
      <c r="R103" t="str">
        <f>IF(R$1='Trendline Selection'!$ED$198,Trendlines!F103,IF(R$1='Trendline Selection'!$EE$198,Trendlines!F103,""))</f>
        <v/>
      </c>
      <c r="S103" t="str">
        <f>IF(S$1='Trendline Selection'!$ED$198,Trendlines!G103,IF(S$1='Trendline Selection'!$EE$198,Trendlines!G103,""))</f>
        <v/>
      </c>
      <c r="T103" t="str">
        <f>IF(T$1='Trendline Selection'!$ED$198,Trendlines!H103,IF(T$1='Trendline Selection'!$EE$198,Trendlines!H103,""))</f>
        <v/>
      </c>
      <c r="U103">
        <f>IF(U$1='Trendline Selection'!$ED$198,Trendlines!I103,IF(U$1='Trendline Selection'!$EE$198,Trendlines!I103,""))</f>
        <v>0</v>
      </c>
      <c r="V103" t="str">
        <f>IF(V$1='Trendline Selection'!$ED$198,Trendlines!J103,IF(V$1='Trendline Selection'!$EE$198,Trendlines!J103,""))</f>
        <v/>
      </c>
      <c r="W103" s="6" t="str">
        <f t="shared" si="61"/>
        <v/>
      </c>
      <c r="X103" s="6" t="str">
        <f t="shared" si="62"/>
        <v/>
      </c>
      <c r="Y103" s="6" t="str">
        <f t="shared" si="63"/>
        <v/>
      </c>
      <c r="Z103" s="6" t="str">
        <f t="shared" si="64"/>
        <v/>
      </c>
      <c r="AA103">
        <f t="shared" si="74"/>
        <v>5.2799999999997453</v>
      </c>
      <c r="AB103">
        <f t="shared" si="102"/>
        <v>5.2599999999993088</v>
      </c>
      <c r="AC103">
        <f t="shared" si="103"/>
        <v>2.0000000000436557E-2</v>
      </c>
      <c r="AD103">
        <f t="shared" si="127"/>
        <v>5.2799999999997453</v>
      </c>
      <c r="AE103" s="26">
        <f t="shared" si="117"/>
        <v>5.3764480631244226E-4</v>
      </c>
      <c r="AF103" s="26">
        <f t="shared" si="75"/>
        <v>2.6321697594655001E-4</v>
      </c>
      <c r="AH103" s="30" t="str">
        <f t="shared" si="76"/>
        <v/>
      </c>
      <c r="AI103" s="21" t="str">
        <f t="shared" si="104"/>
        <v/>
      </c>
      <c r="AJ103" s="21" t="str">
        <f t="shared" si="121"/>
        <v/>
      </c>
      <c r="AK103" s="31" t="str">
        <f t="shared" si="120"/>
        <v/>
      </c>
      <c r="AL103" s="31" t="str">
        <f t="shared" si="77"/>
        <v/>
      </c>
      <c r="AM103" s="39" t="str">
        <f t="shared" si="78"/>
        <v/>
      </c>
      <c r="AN103" s="35" t="str">
        <f t="shared" si="79"/>
        <v/>
      </c>
      <c r="AO103" s="35" t="str">
        <f t="shared" si="118"/>
        <v/>
      </c>
      <c r="AP103" s="36" t="str">
        <f t="shared" si="119"/>
        <v/>
      </c>
      <c r="AQ103" s="36" t="str">
        <f t="shared" si="80"/>
        <v/>
      </c>
      <c r="AR103" s="40" t="str">
        <f t="shared" si="81"/>
        <v/>
      </c>
      <c r="AS103" s="37" t="str">
        <f t="shared" si="82"/>
        <v/>
      </c>
      <c r="AT103" s="37" t="str">
        <f t="shared" si="105"/>
        <v/>
      </c>
      <c r="AU103" s="38" t="str">
        <f t="shared" si="83"/>
        <v/>
      </c>
      <c r="AV103" s="38" t="str">
        <f t="shared" si="84"/>
        <v/>
      </c>
      <c r="AW103" s="30" t="str">
        <f t="shared" si="85"/>
        <v/>
      </c>
      <c r="AX103" s="21" t="str">
        <f t="shared" si="86"/>
        <v/>
      </c>
      <c r="AY103" s="21" t="str">
        <f t="shared" si="106"/>
        <v/>
      </c>
      <c r="AZ103" s="31" t="str">
        <f t="shared" si="87"/>
        <v/>
      </c>
      <c r="BA103" s="31" t="str">
        <f t="shared" si="88"/>
        <v/>
      </c>
      <c r="BB103" s="33" t="str">
        <f t="shared" si="89"/>
        <v/>
      </c>
      <c r="BC103" s="32" t="str">
        <f t="shared" si="90"/>
        <v/>
      </c>
      <c r="BD103" s="32" t="str">
        <f t="shared" si="107"/>
        <v/>
      </c>
      <c r="BE103" s="34" t="str">
        <f t="shared" si="108"/>
        <v/>
      </c>
      <c r="BF103" s="34" t="str">
        <f t="shared" si="91"/>
        <v/>
      </c>
      <c r="BG103" s="40" t="str">
        <f t="shared" si="92"/>
        <v/>
      </c>
      <c r="BH103" s="37" t="str">
        <f t="shared" si="93"/>
        <v/>
      </c>
      <c r="BI103" s="37" t="str">
        <f t="shared" si="109"/>
        <v/>
      </c>
      <c r="BJ103" s="38" t="str">
        <f t="shared" si="110"/>
        <v/>
      </c>
      <c r="BK103" s="38" t="str">
        <f t="shared" si="94"/>
        <v/>
      </c>
      <c r="BL103" s="41" t="str">
        <f t="shared" si="95"/>
        <v>------</v>
      </c>
      <c r="BM103" s="41" t="str">
        <f t="shared" si="96"/>
        <v>------</v>
      </c>
      <c r="BN103" s="41" t="str">
        <f t="shared" si="72"/>
        <v>-----</v>
      </c>
      <c r="BO103" s="41" t="str" cm="1">
        <f t="array" aca="1" ref="BO103" ca="1">_xlfn.LET(_xlpm.lookback,MIN(ROW()-ROW(BN$50),11),_xlpm.found,IFERROR(MATCH("Equal High",OFFSET(BN103,-_xlpm.lookback,0,_xlpm.lookback+1,1),0),-1),_xlpm.offset_rows,_xlpm.lookback-_xlpm.found+1,IF(_xlpm.found&gt;0,INDEX(E:E,ROW()-_xlpm.offset_rows),"-----"))</f>
        <v>-----</v>
      </c>
      <c r="BP103" s="41" t="str">
        <f t="shared" ca="1" si="65"/>
        <v>-----</v>
      </c>
      <c r="BQ103" s="41" t="str">
        <f t="shared" ca="1" si="66"/>
        <v>-----</v>
      </c>
      <c r="BR103" s="52" t="str">
        <f t="shared" ca="1" si="67"/>
        <v>-----</v>
      </c>
      <c r="BS103" s="41" t="str">
        <f t="shared" si="73"/>
        <v>-----</v>
      </c>
      <c r="BT103" s="41" t="str" cm="1">
        <f t="array" aca="1" ref="BT103" ca="1">_xlfn.LET(_xlpm.lookback,MIN(ROW()-ROW(BS$50),11),_xlpm.found,IFERROR(MATCH("Equal Low",OFFSET(BS103,-_xlpm.lookback,0,_xlpm.lookback+1,1),0),-1),_xlpm.offset_rows,_xlpm.lookback-_xlpm.found+1,IF(_xlpm.found&gt;0,INDEX(F:F,ROW()-_xlpm.offset_rows),"-----"))</f>
        <v>-----</v>
      </c>
      <c r="BU103" s="41" t="str">
        <f t="shared" ca="1" si="68"/>
        <v>-----</v>
      </c>
      <c r="BV103" s="41" t="str">
        <f t="shared" ca="1" si="69"/>
        <v>-----</v>
      </c>
      <c r="BW103" s="52" t="str">
        <f t="shared" ca="1" si="70"/>
        <v>-----</v>
      </c>
      <c r="BX103" s="50">
        <f t="shared" si="97"/>
        <v>1.1888900000003559</v>
      </c>
      <c r="BY103" s="50">
        <f t="shared" si="111"/>
        <v>1</v>
      </c>
      <c r="BZ103" s="50">
        <f t="shared" si="112"/>
        <v>5</v>
      </c>
      <c r="CA103" s="50" t="str">
        <f t="shared" si="113"/>
        <v>-----</v>
      </c>
      <c r="CB103" s="50" t="str">
        <f t="shared" si="114"/>
        <v>-----</v>
      </c>
      <c r="CC103" s="52" t="str">
        <f t="shared" si="98"/>
        <v/>
      </c>
      <c r="CD103" s="41">
        <f t="shared" si="99"/>
        <v>0</v>
      </c>
      <c r="CE103" s="52" t="str" cm="1">
        <f t="array" ref="CE103">IF(CD103&lt;&gt;1,"-----",_xlfn.IFS(OR(AL103="Above",AL103="Below"),AL103,OR(AQ103="Above",AQ103="Below"),AQ103,OR(AV103="Above",AV103="Below"),AV103,OR(BA103="Above",BA103="Below"),BA103,OR(BF103="Above",BF103="Below"),BF103,OR(BK103="Above",BK103="Below"),BK103,TRUE,"-----"))</f>
        <v>-----</v>
      </c>
      <c r="CF103" s="52" t="str">
        <f t="shared" ca="1" si="71"/>
        <v>-----</v>
      </c>
      <c r="CG103" s="52" t="str">
        <f t="shared" si="100"/>
        <v>UP</v>
      </c>
      <c r="CH103" s="42" t="str">
        <f t="shared" si="122"/>
        <v/>
      </c>
      <c r="CI103" s="43">
        <f t="shared" si="115"/>
        <v>1</v>
      </c>
      <c r="CJ103" s="42" t="str">
        <f t="shared" si="116"/>
        <v/>
      </c>
      <c r="CK103" s="42" t="str">
        <f t="shared" si="123"/>
        <v/>
      </c>
      <c r="CL103" s="42">
        <f t="shared" si="101"/>
        <v>1</v>
      </c>
      <c r="CM103" s="16">
        <f t="shared" si="124"/>
        <v>0.4</v>
      </c>
      <c r="CN103" s="53">
        <f t="shared" si="125"/>
        <v>0.26666666666666666</v>
      </c>
      <c r="CO103" s="14" t="str">
        <f t="shared" si="126"/>
        <v>Turbulance</v>
      </c>
    </row>
    <row r="104" spans="1:93" x14ac:dyDescent="0.55000000000000004">
      <c r="A104">
        <f>IF('Data Validation'!$K$2&lt;&gt;TRUE,"",'Data Validation'!A104)</f>
        <v>1772055600</v>
      </c>
      <c r="B104" s="4" t="str">
        <f>IF('Data Validation'!$K$2&lt;&gt;TRUE,"",'Data Validation'!C104)</f>
        <v>XAUUSD</v>
      </c>
      <c r="C104" s="4" t="str">
        <f>IF('Data Validation'!$K$2&lt;&gt;TRUE,"",'Data Validation'!E104)</f>
        <v>M5</v>
      </c>
      <c r="D104" s="4">
        <f>IF('Data Validation'!$K$2&lt;&gt;TRUE,"",'Data Validation'!G104)</f>
        <v>5170.25</v>
      </c>
      <c r="E104" s="4">
        <f>IF($C104&lt;&gt;"M5","",Price!F104)</f>
        <v>5170.71</v>
      </c>
      <c r="F104" s="4">
        <f>IF($C104&lt;&gt;"M5","",Price!G104)</f>
        <v>5168.21</v>
      </c>
      <c r="G104" s="4">
        <f>IF($C104&lt;&gt;"M5","",Price!H104)</f>
        <v>414</v>
      </c>
      <c r="H104" s="4">
        <f>IF($C104&lt;&gt;"M5","",SSA!E104)</f>
        <v>5169.9373800000003</v>
      </c>
      <c r="I104" s="6">
        <f>IF($C104&lt;&gt;"M5","",SSA!F104)</f>
        <v>5169.0737799999997</v>
      </c>
      <c r="J104" s="5">
        <f>IF($C104&lt;&gt;"M5","",Dual_Tema!E104)</f>
        <v>5170.78</v>
      </c>
      <c r="K104" s="5">
        <f>IF($C104&lt;&gt;"M5","",Dual_Tema!F104)</f>
        <v>5168.25</v>
      </c>
      <c r="L104" s="6">
        <f>IF($C104&lt;&gt;"M5","",Trendlines!K104)</f>
        <v>0</v>
      </c>
      <c r="M104" s="6">
        <f>IF($C104&lt;&gt;"M5","",Trendlines!L104)</f>
        <v>0</v>
      </c>
      <c r="N104" s="6">
        <f>IF($C104&lt;&gt;"M5","",ZigZag!E104)</f>
        <v>0</v>
      </c>
      <c r="O104" s="6">
        <f>IF($C104&lt;&gt;"M5","",ZigZag!F104)</f>
        <v>0</v>
      </c>
      <c r="P104" s="6">
        <f>IF($C104&lt;&gt;"M5","",Pinbar!E104)</f>
        <v>0</v>
      </c>
      <c r="Q104">
        <f>IF(Q$1='Trendline Selection'!$ED$198,Trendlines!E104,IF(Q$1='Trendline Selection'!$EE$198,Trendlines!E104,""))</f>
        <v>0</v>
      </c>
      <c r="R104" t="str">
        <f>IF(R$1='Trendline Selection'!$ED$198,Trendlines!F104,IF(R$1='Trendline Selection'!$EE$198,Trendlines!F104,""))</f>
        <v/>
      </c>
      <c r="S104" t="str">
        <f>IF(S$1='Trendline Selection'!$ED$198,Trendlines!G104,IF(S$1='Trendline Selection'!$EE$198,Trendlines!G104,""))</f>
        <v/>
      </c>
      <c r="T104" t="str">
        <f>IF(T$1='Trendline Selection'!$ED$198,Trendlines!H104,IF(T$1='Trendline Selection'!$EE$198,Trendlines!H104,""))</f>
        <v/>
      </c>
      <c r="U104">
        <f>IF(U$1='Trendline Selection'!$ED$198,Trendlines!I104,IF(U$1='Trendline Selection'!$EE$198,Trendlines!I104,""))</f>
        <v>0</v>
      </c>
      <c r="V104" t="str">
        <f>IF(V$1='Trendline Selection'!$ED$198,Trendlines!J104,IF(V$1='Trendline Selection'!$EE$198,Trendlines!J104,""))</f>
        <v/>
      </c>
      <c r="W104" s="6" t="str">
        <f t="shared" si="61"/>
        <v/>
      </c>
      <c r="X104" s="6" t="str">
        <f t="shared" si="62"/>
        <v/>
      </c>
      <c r="Y104" s="6" t="str">
        <f t="shared" si="63"/>
        <v/>
      </c>
      <c r="Z104" s="6" t="str">
        <f t="shared" si="64"/>
        <v/>
      </c>
      <c r="AA104">
        <f t="shared" si="74"/>
        <v>2.5</v>
      </c>
      <c r="AB104">
        <f t="shared" si="102"/>
        <v>1.8100000000004002</v>
      </c>
      <c r="AC104">
        <f t="shared" si="103"/>
        <v>0.68999999999959982</v>
      </c>
      <c r="AD104">
        <f t="shared" si="127"/>
        <v>2.5</v>
      </c>
      <c r="AE104" s="26">
        <f t="shared" si="117"/>
        <v>-1.3537609412836935E-5</v>
      </c>
      <c r="AF104" s="26">
        <f t="shared" si="75"/>
        <v>-7.7395636820903824E-6</v>
      </c>
      <c r="AH104" s="30" t="str">
        <f t="shared" si="76"/>
        <v/>
      </c>
      <c r="AI104" s="21" t="str">
        <f t="shared" si="104"/>
        <v/>
      </c>
      <c r="AJ104" s="21" t="str">
        <f t="shared" si="121"/>
        <v/>
      </c>
      <c r="AK104" s="31" t="str">
        <f t="shared" si="120"/>
        <v/>
      </c>
      <c r="AL104" s="31" t="str">
        <f t="shared" si="77"/>
        <v/>
      </c>
      <c r="AM104" s="39" t="str">
        <f t="shared" si="78"/>
        <v/>
      </c>
      <c r="AN104" s="35" t="str">
        <f t="shared" si="79"/>
        <v/>
      </c>
      <c r="AO104" s="35" t="str">
        <f t="shared" si="118"/>
        <v/>
      </c>
      <c r="AP104" s="36" t="str">
        <f t="shared" si="119"/>
        <v/>
      </c>
      <c r="AQ104" s="36" t="str">
        <f t="shared" si="80"/>
        <v/>
      </c>
      <c r="AR104" s="40" t="str">
        <f t="shared" si="81"/>
        <v/>
      </c>
      <c r="AS104" s="37" t="str">
        <f t="shared" si="82"/>
        <v/>
      </c>
      <c r="AT104" s="37" t="str">
        <f t="shared" si="105"/>
        <v/>
      </c>
      <c r="AU104" s="38" t="str">
        <f t="shared" si="83"/>
        <v/>
      </c>
      <c r="AV104" s="38" t="str">
        <f t="shared" si="84"/>
        <v/>
      </c>
      <c r="AW104" s="30" t="str">
        <f t="shared" si="85"/>
        <v/>
      </c>
      <c r="AX104" s="21" t="str">
        <f t="shared" si="86"/>
        <v/>
      </c>
      <c r="AY104" s="21" t="str">
        <f t="shared" si="106"/>
        <v/>
      </c>
      <c r="AZ104" s="31" t="str">
        <f t="shared" si="87"/>
        <v/>
      </c>
      <c r="BA104" s="31" t="str">
        <f t="shared" si="88"/>
        <v/>
      </c>
      <c r="BB104" s="33" t="str">
        <f t="shared" si="89"/>
        <v/>
      </c>
      <c r="BC104" s="32" t="str">
        <f t="shared" si="90"/>
        <v/>
      </c>
      <c r="BD104" s="32" t="str">
        <f t="shared" si="107"/>
        <v/>
      </c>
      <c r="BE104" s="34" t="str">
        <f t="shared" si="108"/>
        <v/>
      </c>
      <c r="BF104" s="34" t="str">
        <f t="shared" si="91"/>
        <v/>
      </c>
      <c r="BG104" s="40" t="str">
        <f t="shared" si="92"/>
        <v/>
      </c>
      <c r="BH104" s="37" t="str">
        <f t="shared" si="93"/>
        <v/>
      </c>
      <c r="BI104" s="37" t="str">
        <f t="shared" si="109"/>
        <v/>
      </c>
      <c r="BJ104" s="38" t="str">
        <f t="shared" si="110"/>
        <v/>
      </c>
      <c r="BK104" s="38" t="str">
        <f t="shared" si="94"/>
        <v/>
      </c>
      <c r="BL104" s="41" t="str">
        <f t="shared" si="95"/>
        <v>------</v>
      </c>
      <c r="BM104" s="41" t="str">
        <f t="shared" si="96"/>
        <v>------</v>
      </c>
      <c r="BN104" s="41" t="str">
        <f t="shared" si="72"/>
        <v>-----</v>
      </c>
      <c r="BO104" s="41" t="str" cm="1">
        <f t="array" aca="1" ref="BO104" ca="1">_xlfn.LET(_xlpm.lookback,MIN(ROW()-ROW(BN$50),11),_xlpm.found,IFERROR(MATCH("Equal High",OFFSET(BN104,-_xlpm.lookback,0,_xlpm.lookback+1,1),0),-1),_xlpm.offset_rows,_xlpm.lookback-_xlpm.found+1,IF(_xlpm.found&gt;0,INDEX(E:E,ROW()-_xlpm.offset_rows),"-----"))</f>
        <v>-----</v>
      </c>
      <c r="BP104" s="41" t="str">
        <f t="shared" ca="1" si="65"/>
        <v>-----</v>
      </c>
      <c r="BQ104" s="41" t="str">
        <f t="shared" ca="1" si="66"/>
        <v>-----</v>
      </c>
      <c r="BR104" s="52" t="str">
        <f t="shared" ca="1" si="67"/>
        <v>-----</v>
      </c>
      <c r="BS104" s="41" t="str">
        <f t="shared" si="73"/>
        <v>-----</v>
      </c>
      <c r="BT104" s="41" t="str" cm="1">
        <f t="array" aca="1" ref="BT104" ca="1">_xlfn.LET(_xlpm.lookback,MIN(ROW()-ROW(BS$50),11),_xlpm.found,IFERROR(MATCH("Equal Low",OFFSET(BS104,-_xlpm.lookback,0,_xlpm.lookback+1,1),0),-1),_xlpm.offset_rows,_xlpm.lookback-_xlpm.found+1,IF(_xlpm.found&gt;0,INDEX(F:F,ROW()-_xlpm.offset_rows),"-----"))</f>
        <v>-----</v>
      </c>
      <c r="BU104" s="41" t="str">
        <f t="shared" ca="1" si="68"/>
        <v>-----</v>
      </c>
      <c r="BV104" s="41" t="str">
        <f t="shared" ca="1" si="69"/>
        <v>-----</v>
      </c>
      <c r="BW104" s="52" t="str">
        <f t="shared" ca="1" si="70"/>
        <v>-----</v>
      </c>
      <c r="BX104" s="50">
        <f t="shared" si="97"/>
        <v>0.8636000000005879</v>
      </c>
      <c r="BY104" s="50">
        <f t="shared" si="111"/>
        <v>1</v>
      </c>
      <c r="BZ104" s="50">
        <f t="shared" si="112"/>
        <v>6</v>
      </c>
      <c r="CA104" s="50" t="str">
        <f t="shared" si="113"/>
        <v>-----</v>
      </c>
      <c r="CB104" s="50" t="str">
        <f t="shared" si="114"/>
        <v>-----</v>
      </c>
      <c r="CC104" s="52" t="str">
        <f t="shared" si="98"/>
        <v/>
      </c>
      <c r="CD104" s="41">
        <f t="shared" si="99"/>
        <v>0</v>
      </c>
      <c r="CE104" s="52" t="str" cm="1">
        <f t="array" ref="CE104">IF(CD104&lt;&gt;1,"-----",_xlfn.IFS(OR(AL104="Above",AL104="Below"),AL104,OR(AQ104="Above",AQ104="Below"),AQ104,OR(AV104="Above",AV104="Below"),AV104,OR(BA104="Above",BA104="Below"),BA104,OR(BF104="Above",BF104="Below"),BF104,OR(BK104="Above",BK104="Below"),BK104,TRUE,"-----"))</f>
        <v>-----</v>
      </c>
      <c r="CF104" s="52" t="str">
        <f t="shared" ca="1" si="71"/>
        <v>-----</v>
      </c>
      <c r="CG104" s="52" t="str">
        <f t="shared" si="100"/>
        <v>UP</v>
      </c>
      <c r="CH104" s="42" t="str">
        <f t="shared" si="122"/>
        <v/>
      </c>
      <c r="CI104" s="43" t="str">
        <f t="shared" si="115"/>
        <v/>
      </c>
      <c r="CJ104" s="42" t="str">
        <f t="shared" si="116"/>
        <v/>
      </c>
      <c r="CK104" s="42" t="str">
        <f t="shared" si="123"/>
        <v/>
      </c>
      <c r="CL104" s="42" t="str">
        <f t="shared" si="101"/>
        <v/>
      </c>
      <c r="CM104" s="16">
        <f t="shared" si="124"/>
        <v>0</v>
      </c>
      <c r="CN104" s="53">
        <f t="shared" si="125"/>
        <v>0.20000000000000004</v>
      </c>
      <c r="CO104" s="14" t="str">
        <f t="shared" si="126"/>
        <v/>
      </c>
    </row>
    <row r="105" spans="1:93" x14ac:dyDescent="0.55000000000000004">
      <c r="A105">
        <f>IF('Data Validation'!$K$2&lt;&gt;TRUE,"",'Data Validation'!A105)</f>
        <v>1772055900</v>
      </c>
      <c r="B105" s="4" t="str">
        <f>IF('Data Validation'!$K$2&lt;&gt;TRUE,"",'Data Validation'!C105)</f>
        <v>XAUUSD</v>
      </c>
      <c r="C105" s="4" t="str">
        <f>IF('Data Validation'!$K$2&lt;&gt;TRUE,"",'Data Validation'!E105)</f>
        <v>M5</v>
      </c>
      <c r="D105" s="4">
        <f>IF('Data Validation'!$K$2&lt;&gt;TRUE,"",'Data Validation'!G105)</f>
        <v>5170.9399999999996</v>
      </c>
      <c r="E105" s="4">
        <f>IF($C105&lt;&gt;"M5","",Price!F105)</f>
        <v>5171.59</v>
      </c>
      <c r="F105" s="4">
        <f>IF($C105&lt;&gt;"M5","",Price!G105)</f>
        <v>5168.8900000000003</v>
      </c>
      <c r="G105" s="4">
        <f>IF($C105&lt;&gt;"M5","",Price!H105)</f>
        <v>389</v>
      </c>
      <c r="H105" s="4">
        <f>IF($C105&lt;&gt;"M5","",SSA!E105)</f>
        <v>5170.09987</v>
      </c>
      <c r="I105" s="6">
        <f>IF($C105&lt;&gt;"M5","",SSA!F105)</f>
        <v>5169.5868300000002</v>
      </c>
      <c r="J105" s="5">
        <f>IF($C105&lt;&gt;"M5","",Dual_Tema!E105)</f>
        <v>5171.3100000000004</v>
      </c>
      <c r="K105" s="5">
        <f>IF($C105&lt;&gt;"M5","",Dual_Tema!F105)</f>
        <v>5169.42</v>
      </c>
      <c r="L105" s="6">
        <f>IF($C105&lt;&gt;"M5","",Trendlines!K105)</f>
        <v>0</v>
      </c>
      <c r="M105" s="6">
        <f>IF($C105&lt;&gt;"M5","",Trendlines!L105)</f>
        <v>0</v>
      </c>
      <c r="N105" s="6">
        <f>IF($C105&lt;&gt;"M5","",ZigZag!E105)</f>
        <v>0</v>
      </c>
      <c r="O105" s="6">
        <f>IF($C105&lt;&gt;"M5","",ZigZag!F105)</f>
        <v>0</v>
      </c>
      <c r="P105" s="6">
        <f>IF($C105&lt;&gt;"M5","",Pinbar!E105)</f>
        <v>0</v>
      </c>
      <c r="Q105">
        <f>IF(Q$1='Trendline Selection'!$ED$198,Trendlines!E105,IF(Q$1='Trendline Selection'!$EE$198,Trendlines!E105,""))</f>
        <v>0</v>
      </c>
      <c r="R105" t="str">
        <f>IF(R$1='Trendline Selection'!$ED$198,Trendlines!F105,IF(R$1='Trendline Selection'!$EE$198,Trendlines!F105,""))</f>
        <v/>
      </c>
      <c r="S105" t="str">
        <f>IF(S$1='Trendline Selection'!$ED$198,Trendlines!G105,IF(S$1='Trendline Selection'!$EE$198,Trendlines!G105,""))</f>
        <v/>
      </c>
      <c r="T105" t="str">
        <f>IF(T$1='Trendline Selection'!$ED$198,Trendlines!H105,IF(T$1='Trendline Selection'!$EE$198,Trendlines!H105,""))</f>
        <v/>
      </c>
      <c r="U105">
        <f>IF(U$1='Trendline Selection'!$ED$198,Trendlines!I105,IF(U$1='Trendline Selection'!$EE$198,Trendlines!I105,""))</f>
        <v>0</v>
      </c>
      <c r="V105" t="str">
        <f>IF(V$1='Trendline Selection'!$ED$198,Trendlines!J105,IF(V$1='Trendline Selection'!$EE$198,Trendlines!J105,""))</f>
        <v/>
      </c>
      <c r="W105" s="6" t="str">
        <f t="shared" si="61"/>
        <v/>
      </c>
      <c r="X105" s="6" t="str">
        <f t="shared" si="62"/>
        <v/>
      </c>
      <c r="Y105" s="6" t="str">
        <f t="shared" si="63"/>
        <v/>
      </c>
      <c r="Z105" s="6" t="str">
        <f t="shared" si="64"/>
        <v/>
      </c>
      <c r="AA105">
        <f t="shared" si="74"/>
        <v>2.6999999999998181</v>
      </c>
      <c r="AB105">
        <f t="shared" si="102"/>
        <v>1.3400000000001455</v>
      </c>
      <c r="AC105">
        <f t="shared" si="103"/>
        <v>1.3599999999996726</v>
      </c>
      <c r="AD105">
        <f t="shared" si="127"/>
        <v>2.6999999999998181</v>
      </c>
      <c r="AE105" s="26">
        <f t="shared" si="117"/>
        <v>5.4144887852351787E-5</v>
      </c>
      <c r="AF105" s="26">
        <f t="shared" si="75"/>
        <v>-1.0252600872046483E-4</v>
      </c>
      <c r="AH105" s="30" t="str">
        <f t="shared" si="76"/>
        <v/>
      </c>
      <c r="AI105" s="21" t="str">
        <f t="shared" si="104"/>
        <v/>
      </c>
      <c r="AJ105" s="21" t="str">
        <f t="shared" si="121"/>
        <v/>
      </c>
      <c r="AK105" s="31" t="str">
        <f t="shared" si="120"/>
        <v/>
      </c>
      <c r="AL105" s="31" t="str">
        <f t="shared" si="77"/>
        <v/>
      </c>
      <c r="AM105" s="39" t="str">
        <f t="shared" si="78"/>
        <v/>
      </c>
      <c r="AN105" s="35" t="str">
        <f t="shared" si="79"/>
        <v/>
      </c>
      <c r="AO105" s="35" t="str">
        <f t="shared" si="118"/>
        <v/>
      </c>
      <c r="AP105" s="36" t="str">
        <f t="shared" si="119"/>
        <v/>
      </c>
      <c r="AQ105" s="36" t="str">
        <f t="shared" si="80"/>
        <v/>
      </c>
      <c r="AR105" s="40" t="str">
        <f t="shared" si="81"/>
        <v/>
      </c>
      <c r="AS105" s="37" t="str">
        <f t="shared" si="82"/>
        <v/>
      </c>
      <c r="AT105" s="37" t="str">
        <f t="shared" si="105"/>
        <v/>
      </c>
      <c r="AU105" s="38" t="str">
        <f t="shared" si="83"/>
        <v/>
      </c>
      <c r="AV105" s="38" t="str">
        <f t="shared" si="84"/>
        <v/>
      </c>
      <c r="AW105" s="30" t="str">
        <f t="shared" si="85"/>
        <v/>
      </c>
      <c r="AX105" s="21" t="str">
        <f t="shared" si="86"/>
        <v/>
      </c>
      <c r="AY105" s="21" t="str">
        <f t="shared" si="106"/>
        <v/>
      </c>
      <c r="AZ105" s="31" t="str">
        <f t="shared" si="87"/>
        <v/>
      </c>
      <c r="BA105" s="31" t="str">
        <f t="shared" si="88"/>
        <v/>
      </c>
      <c r="BB105" s="33" t="str">
        <f t="shared" si="89"/>
        <v/>
      </c>
      <c r="BC105" s="32" t="str">
        <f t="shared" si="90"/>
        <v/>
      </c>
      <c r="BD105" s="32" t="str">
        <f t="shared" si="107"/>
        <v/>
      </c>
      <c r="BE105" s="34" t="str">
        <f t="shared" si="108"/>
        <v/>
      </c>
      <c r="BF105" s="34" t="str">
        <f t="shared" si="91"/>
        <v/>
      </c>
      <c r="BG105" s="40" t="str">
        <f t="shared" si="92"/>
        <v/>
      </c>
      <c r="BH105" s="37" t="str">
        <f t="shared" si="93"/>
        <v/>
      </c>
      <c r="BI105" s="37" t="str">
        <f t="shared" si="109"/>
        <v/>
      </c>
      <c r="BJ105" s="38" t="str">
        <f t="shared" si="110"/>
        <v/>
      </c>
      <c r="BK105" s="38" t="str">
        <f t="shared" si="94"/>
        <v/>
      </c>
      <c r="BL105" s="41" t="str">
        <f t="shared" si="95"/>
        <v>------</v>
      </c>
      <c r="BM105" s="41" t="str">
        <f t="shared" si="96"/>
        <v>------</v>
      </c>
      <c r="BN105" s="41" t="str">
        <f t="shared" si="72"/>
        <v>-----</v>
      </c>
      <c r="BO105" s="41" t="str" cm="1">
        <f t="array" aca="1" ref="BO105" ca="1">_xlfn.LET(_xlpm.lookback,MIN(ROW()-ROW(BN$50),11),_xlpm.found,IFERROR(MATCH("Equal High",OFFSET(BN105,-_xlpm.lookback,0,_xlpm.lookback+1,1),0),-1),_xlpm.offset_rows,_xlpm.lookback-_xlpm.found+1,IF(_xlpm.found&gt;0,INDEX(E:E,ROW()-_xlpm.offset_rows),"-----"))</f>
        <v>-----</v>
      </c>
      <c r="BP105" s="41" t="str">
        <f t="shared" ca="1" si="65"/>
        <v>-----</v>
      </c>
      <c r="BQ105" s="41" t="str">
        <f t="shared" ca="1" si="66"/>
        <v>-----</v>
      </c>
      <c r="BR105" s="52" t="str">
        <f t="shared" ca="1" si="67"/>
        <v>-----</v>
      </c>
      <c r="BS105" s="41" t="str">
        <f t="shared" si="73"/>
        <v>-----</v>
      </c>
      <c r="BT105" s="41" t="str" cm="1">
        <f t="array" aca="1" ref="BT105" ca="1">_xlfn.LET(_xlpm.lookback,MIN(ROW()-ROW(BS$50),11),_xlpm.found,IFERROR(MATCH("Equal Low",OFFSET(BS105,-_xlpm.lookback,0,_xlpm.lookback+1,1),0),-1),_xlpm.offset_rows,_xlpm.lookback-_xlpm.found+1,IF(_xlpm.found&gt;0,INDEX(F:F,ROW()-_xlpm.offset_rows),"-----"))</f>
        <v>-----</v>
      </c>
      <c r="BU105" s="41" t="str">
        <f t="shared" ca="1" si="68"/>
        <v>-----</v>
      </c>
      <c r="BV105" s="41" t="str">
        <f t="shared" ca="1" si="69"/>
        <v>-----</v>
      </c>
      <c r="BW105" s="52" t="str">
        <f t="shared" ca="1" si="70"/>
        <v>-----</v>
      </c>
      <c r="BX105" s="50">
        <f t="shared" si="97"/>
        <v>0.51303999999981897</v>
      </c>
      <c r="BY105" s="50">
        <f t="shared" si="111"/>
        <v>1</v>
      </c>
      <c r="BZ105" s="50">
        <f t="shared" si="112"/>
        <v>7</v>
      </c>
      <c r="CA105" s="50" t="str">
        <f t="shared" si="113"/>
        <v>-----</v>
      </c>
      <c r="CB105" s="50" t="str">
        <f t="shared" si="114"/>
        <v>-----</v>
      </c>
      <c r="CC105" s="52" t="str">
        <f t="shared" si="98"/>
        <v/>
      </c>
      <c r="CD105" s="41">
        <f t="shared" si="99"/>
        <v>0</v>
      </c>
      <c r="CE105" s="52" t="str" cm="1">
        <f t="array" ref="CE105">IF(CD105&lt;&gt;1,"-----",_xlfn.IFS(OR(AL105="Above",AL105="Below"),AL105,OR(AQ105="Above",AQ105="Below"),AQ105,OR(AV105="Above",AV105="Below"),AV105,OR(BA105="Above",BA105="Below"),BA105,OR(BF105="Above",BF105="Below"),BF105,OR(BK105="Above",BK105="Below"),BK105,TRUE,"-----"))</f>
        <v>-----</v>
      </c>
      <c r="CF105" s="52" t="str">
        <f t="shared" ca="1" si="71"/>
        <v>-----</v>
      </c>
      <c r="CG105" s="52" t="str">
        <f t="shared" si="100"/>
        <v>UP</v>
      </c>
      <c r="CH105" s="42" t="str">
        <f t="shared" si="122"/>
        <v/>
      </c>
      <c r="CI105" s="43" t="str">
        <f t="shared" si="115"/>
        <v/>
      </c>
      <c r="CJ105" s="42" t="str">
        <f t="shared" si="116"/>
        <v/>
      </c>
      <c r="CK105" s="42" t="str">
        <f t="shared" si="123"/>
        <v/>
      </c>
      <c r="CL105" s="42" t="str">
        <f t="shared" si="101"/>
        <v/>
      </c>
      <c r="CM105" s="16">
        <f t="shared" si="124"/>
        <v>0</v>
      </c>
      <c r="CN105" s="53">
        <f t="shared" si="125"/>
        <v>0.13333333333333333</v>
      </c>
      <c r="CO105" s="14" t="str">
        <f t="shared" si="126"/>
        <v/>
      </c>
    </row>
    <row r="106" spans="1:93" x14ac:dyDescent="0.55000000000000004">
      <c r="A106">
        <f>IF('Data Validation'!$K$2&lt;&gt;TRUE,"",'Data Validation'!A106)</f>
        <v>1772056200</v>
      </c>
      <c r="B106" s="4" t="str">
        <f>IF('Data Validation'!$K$2&lt;&gt;TRUE,"",'Data Validation'!C106)</f>
        <v>XAUUSD</v>
      </c>
      <c r="C106" s="4" t="str">
        <f>IF('Data Validation'!$K$2&lt;&gt;TRUE,"",'Data Validation'!E106)</f>
        <v>M5</v>
      </c>
      <c r="D106" s="4">
        <f>IF('Data Validation'!$K$2&lt;&gt;TRUE,"",'Data Validation'!G106)</f>
        <v>5164.3100000000004</v>
      </c>
      <c r="E106" s="4">
        <f>IF($C106&lt;&gt;"M5","",Price!F106)</f>
        <v>5171.3999999999996</v>
      </c>
      <c r="F106" s="4">
        <f>IF($C106&lt;&gt;"M5","",Price!G106)</f>
        <v>5163.07</v>
      </c>
      <c r="G106" s="4">
        <f>IF($C106&lt;&gt;"M5","",Price!H106)</f>
        <v>414</v>
      </c>
      <c r="H106" s="4">
        <f>IF($C106&lt;&gt;"M5","",SSA!E106)</f>
        <v>5170.0877799999998</v>
      </c>
      <c r="I106" s="6">
        <f>IF($C106&lt;&gt;"M5","",SSA!F106)</f>
        <v>5169.8373099999999</v>
      </c>
      <c r="J106" s="5">
        <f>IF($C106&lt;&gt;"M5","",Dual_Tema!E106)</f>
        <v>5171.6000000000004</v>
      </c>
      <c r="K106" s="5">
        <f>IF($C106&lt;&gt;"M5","",Dual_Tema!F106)</f>
        <v>5167.24</v>
      </c>
      <c r="L106" s="6">
        <f>IF($C106&lt;&gt;"M5","",Trendlines!K106)</f>
        <v>0</v>
      </c>
      <c r="M106" s="6">
        <f>IF($C106&lt;&gt;"M5","",Trendlines!L106)</f>
        <v>0</v>
      </c>
      <c r="N106" s="6">
        <f>IF($C106&lt;&gt;"M5","",ZigZag!E106)</f>
        <v>0</v>
      </c>
      <c r="O106" s="6">
        <f>IF($C106&lt;&gt;"M5","",ZigZag!F106)</f>
        <v>0</v>
      </c>
      <c r="P106" s="6">
        <f>IF($C106&lt;&gt;"M5","",Pinbar!E106)</f>
        <v>0</v>
      </c>
      <c r="Q106">
        <f>IF(Q$1='Trendline Selection'!$ED$198,Trendlines!E106,IF(Q$1='Trendline Selection'!$EE$198,Trendlines!E106,""))</f>
        <v>0</v>
      </c>
      <c r="R106" t="str">
        <f>IF(R$1='Trendline Selection'!$ED$198,Trendlines!F106,IF(R$1='Trendline Selection'!$EE$198,Trendlines!F106,""))</f>
        <v/>
      </c>
      <c r="S106" t="str">
        <f>IF(S$1='Trendline Selection'!$ED$198,Trendlines!G106,IF(S$1='Trendline Selection'!$EE$198,Trendlines!G106,""))</f>
        <v/>
      </c>
      <c r="T106" t="str">
        <f>IF(T$1='Trendline Selection'!$ED$198,Trendlines!H106,IF(T$1='Trendline Selection'!$EE$198,Trendlines!H106,""))</f>
        <v/>
      </c>
      <c r="U106">
        <f>IF(U$1='Trendline Selection'!$ED$198,Trendlines!I106,IF(U$1='Trendline Selection'!$EE$198,Trendlines!I106,""))</f>
        <v>0</v>
      </c>
      <c r="V106" t="str">
        <f>IF(V$1='Trendline Selection'!$ED$198,Trendlines!J106,IF(V$1='Trendline Selection'!$EE$198,Trendlines!J106,""))</f>
        <v/>
      </c>
      <c r="W106" s="6" t="str">
        <f t="shared" si="61"/>
        <v/>
      </c>
      <c r="X106" s="6" t="str">
        <f t="shared" si="62"/>
        <v/>
      </c>
      <c r="Y106" s="6" t="str">
        <f t="shared" si="63"/>
        <v/>
      </c>
      <c r="Z106" s="6" t="str">
        <f t="shared" si="64"/>
        <v/>
      </c>
      <c r="AA106">
        <f t="shared" si="74"/>
        <v>8.3299999999999272</v>
      </c>
      <c r="AB106">
        <f t="shared" si="102"/>
        <v>0.46000000000003638</v>
      </c>
      <c r="AC106">
        <f t="shared" si="103"/>
        <v>7.8699999999998909</v>
      </c>
      <c r="AD106">
        <f t="shared" si="127"/>
        <v>8.3299999999999272</v>
      </c>
      <c r="AE106" s="26">
        <f t="shared" si="117"/>
        <v>-3.8672751179659597E-5</v>
      </c>
      <c r="AF106" s="26">
        <f t="shared" si="75"/>
        <v>-8.070072224243644E-4</v>
      </c>
      <c r="AH106" s="30" t="str">
        <f t="shared" si="76"/>
        <v/>
      </c>
      <c r="AI106" s="21" t="str">
        <f t="shared" si="104"/>
        <v/>
      </c>
      <c r="AJ106" s="21" t="str">
        <f t="shared" si="121"/>
        <v/>
      </c>
      <c r="AK106" s="31" t="str">
        <f t="shared" si="120"/>
        <v/>
      </c>
      <c r="AL106" s="31" t="str">
        <f t="shared" si="77"/>
        <v/>
      </c>
      <c r="AM106" s="39" t="str">
        <f t="shared" si="78"/>
        <v/>
      </c>
      <c r="AN106" s="35" t="str">
        <f t="shared" si="79"/>
        <v/>
      </c>
      <c r="AO106" s="35" t="str">
        <f t="shared" si="118"/>
        <v/>
      </c>
      <c r="AP106" s="36" t="str">
        <f t="shared" si="119"/>
        <v/>
      </c>
      <c r="AQ106" s="36" t="str">
        <f t="shared" si="80"/>
        <v/>
      </c>
      <c r="AR106" s="40" t="str">
        <f t="shared" si="81"/>
        <v/>
      </c>
      <c r="AS106" s="37" t="str">
        <f t="shared" si="82"/>
        <v/>
      </c>
      <c r="AT106" s="37" t="str">
        <f t="shared" si="105"/>
        <v/>
      </c>
      <c r="AU106" s="38" t="str">
        <f t="shared" si="83"/>
        <v/>
      </c>
      <c r="AV106" s="38" t="str">
        <f t="shared" si="84"/>
        <v/>
      </c>
      <c r="AW106" s="30" t="str">
        <f t="shared" si="85"/>
        <v/>
      </c>
      <c r="AX106" s="21" t="str">
        <f t="shared" si="86"/>
        <v/>
      </c>
      <c r="AY106" s="21" t="str">
        <f t="shared" si="106"/>
        <v/>
      </c>
      <c r="AZ106" s="31" t="str">
        <f t="shared" si="87"/>
        <v/>
      </c>
      <c r="BA106" s="31" t="str">
        <f t="shared" si="88"/>
        <v/>
      </c>
      <c r="BB106" s="33" t="str">
        <f t="shared" si="89"/>
        <v/>
      </c>
      <c r="BC106" s="32" t="str">
        <f t="shared" si="90"/>
        <v/>
      </c>
      <c r="BD106" s="32" t="str">
        <f t="shared" si="107"/>
        <v/>
      </c>
      <c r="BE106" s="34" t="str">
        <f t="shared" si="108"/>
        <v/>
      </c>
      <c r="BF106" s="34" t="str">
        <f t="shared" si="91"/>
        <v/>
      </c>
      <c r="BG106" s="40" t="str">
        <f t="shared" si="92"/>
        <v/>
      </c>
      <c r="BH106" s="37" t="str">
        <f t="shared" si="93"/>
        <v/>
      </c>
      <c r="BI106" s="37" t="str">
        <f t="shared" si="109"/>
        <v/>
      </c>
      <c r="BJ106" s="38" t="str">
        <f t="shared" si="110"/>
        <v/>
      </c>
      <c r="BK106" s="38" t="str">
        <f t="shared" si="94"/>
        <v/>
      </c>
      <c r="BL106" s="41" t="str">
        <f t="shared" si="95"/>
        <v>------</v>
      </c>
      <c r="BM106" s="41" t="str">
        <f t="shared" si="96"/>
        <v>------</v>
      </c>
      <c r="BN106" s="41" t="str">
        <f t="shared" si="72"/>
        <v>-----</v>
      </c>
      <c r="BO106" s="41" t="str" cm="1">
        <f t="array" aca="1" ref="BO106" ca="1">_xlfn.LET(_xlpm.lookback,MIN(ROW()-ROW(BN$50),11),_xlpm.found,IFERROR(MATCH("Equal High",OFFSET(BN106,-_xlpm.lookback,0,_xlpm.lookback+1,1),0),-1),_xlpm.offset_rows,_xlpm.lookback-_xlpm.found+1,IF(_xlpm.found&gt;0,INDEX(E:E,ROW()-_xlpm.offset_rows),"-----"))</f>
        <v>-----</v>
      </c>
      <c r="BP106" s="41" t="str">
        <f t="shared" ca="1" si="65"/>
        <v>-----</v>
      </c>
      <c r="BQ106" s="41" t="str">
        <f t="shared" ca="1" si="66"/>
        <v>-----</v>
      </c>
      <c r="BR106" s="52" t="str">
        <f t="shared" ca="1" si="67"/>
        <v>-----</v>
      </c>
      <c r="BS106" s="41" t="str">
        <f t="shared" si="73"/>
        <v>-----</v>
      </c>
      <c r="BT106" s="41" t="str" cm="1">
        <f t="array" aca="1" ref="BT106" ca="1">_xlfn.LET(_xlpm.lookback,MIN(ROW()-ROW(BS$50),11),_xlpm.found,IFERROR(MATCH("Equal Low",OFFSET(BS106,-_xlpm.lookback,0,_xlpm.lookback+1,1),0),-1),_xlpm.offset_rows,_xlpm.lookback-_xlpm.found+1,IF(_xlpm.found&gt;0,INDEX(F:F,ROW()-_xlpm.offset_rows),"-----"))</f>
        <v>-----</v>
      </c>
      <c r="BU106" s="41" t="str">
        <f t="shared" ca="1" si="68"/>
        <v>-----</v>
      </c>
      <c r="BV106" s="41" t="str">
        <f t="shared" ca="1" si="69"/>
        <v>-----</v>
      </c>
      <c r="BW106" s="52" t="str">
        <f t="shared" ca="1" si="70"/>
        <v>-----</v>
      </c>
      <c r="BX106" s="50">
        <f t="shared" si="97"/>
        <v>0.25046999999995023</v>
      </c>
      <c r="BY106" s="50">
        <f t="shared" si="111"/>
        <v>1</v>
      </c>
      <c r="BZ106" s="50">
        <f t="shared" si="112"/>
        <v>8</v>
      </c>
      <c r="CA106" s="50" t="str">
        <f t="shared" si="113"/>
        <v>-----</v>
      </c>
      <c r="CB106" s="50" t="str">
        <f t="shared" si="114"/>
        <v>-----</v>
      </c>
      <c r="CC106" s="52" t="str">
        <f t="shared" si="98"/>
        <v/>
      </c>
      <c r="CD106" s="41">
        <f t="shared" si="99"/>
        <v>0</v>
      </c>
      <c r="CE106" s="52" t="str" cm="1">
        <f t="array" ref="CE106">IF(CD106&lt;&gt;1,"-----",_xlfn.IFS(OR(AL106="Above",AL106="Below"),AL106,OR(AQ106="Above",AQ106="Below"),AQ106,OR(AV106="Above",AV106="Below"),AV106,OR(BA106="Above",BA106="Below"),BA106,OR(BF106="Above",BF106="Below"),BF106,OR(BK106="Above",BK106="Below"),BK106,TRUE,"-----"))</f>
        <v>-----</v>
      </c>
      <c r="CF106" s="52" t="str">
        <f t="shared" ca="1" si="71"/>
        <v>-----</v>
      </c>
      <c r="CG106" s="52" t="str">
        <f t="shared" si="100"/>
        <v>UP</v>
      </c>
      <c r="CH106" s="42" t="str">
        <f t="shared" si="122"/>
        <v/>
      </c>
      <c r="CI106" s="43" t="str">
        <f t="shared" si="115"/>
        <v/>
      </c>
      <c r="CJ106" s="42">
        <f t="shared" si="116"/>
        <v>1</v>
      </c>
      <c r="CK106" s="42" t="str">
        <f t="shared" si="123"/>
        <v/>
      </c>
      <c r="CL106" s="42" t="str">
        <f t="shared" si="101"/>
        <v/>
      </c>
      <c r="CM106" s="16">
        <f t="shared" si="124"/>
        <v>0.2</v>
      </c>
      <c r="CN106" s="53">
        <f t="shared" si="125"/>
        <v>6.6666666666666666E-2</v>
      </c>
      <c r="CO106" s="14" t="str">
        <f t="shared" si="126"/>
        <v/>
      </c>
    </row>
    <row r="107" spans="1:93" x14ac:dyDescent="0.55000000000000004">
      <c r="A107">
        <f>IF('Data Validation'!$K$2&lt;&gt;TRUE,"",'Data Validation'!A107)</f>
        <v>1772056500</v>
      </c>
      <c r="B107" s="4" t="str">
        <f>IF('Data Validation'!$K$2&lt;&gt;TRUE,"",'Data Validation'!C107)</f>
        <v>XAUUSD</v>
      </c>
      <c r="C107" s="4" t="str">
        <f>IF('Data Validation'!$K$2&lt;&gt;TRUE,"",'Data Validation'!E107)</f>
        <v>M5</v>
      </c>
      <c r="D107" s="4">
        <f>IF('Data Validation'!$K$2&lt;&gt;TRUE,"",'Data Validation'!G107)</f>
        <v>5164.8900000000003</v>
      </c>
      <c r="E107" s="4">
        <f>IF($C107&lt;&gt;"M5","",Price!F107)</f>
        <v>5170.5200000000004</v>
      </c>
      <c r="F107" s="4">
        <f>IF($C107&lt;&gt;"M5","",Price!G107)</f>
        <v>5163.63</v>
      </c>
      <c r="G107" s="4">
        <f>IF($C107&lt;&gt;"M5","",Price!H107)</f>
        <v>425</v>
      </c>
      <c r="H107" s="4">
        <f>IF($C107&lt;&gt;"M5","",SSA!E107)</f>
        <v>5170.3068800000001</v>
      </c>
      <c r="I107" s="6">
        <f>IF($C107&lt;&gt;"M5","",SSA!F107)</f>
        <v>5170.0720899999997</v>
      </c>
      <c r="J107" s="5">
        <f>IF($C107&lt;&gt;"M5","",Dual_Tema!E107)</f>
        <v>5171.37</v>
      </c>
      <c r="K107" s="5">
        <f>IF($C107&lt;&gt;"M5","",Dual_Tema!F107)</f>
        <v>5166.05</v>
      </c>
      <c r="L107" s="6">
        <f>IF($C107&lt;&gt;"M5","",Trendlines!K107)</f>
        <v>0</v>
      </c>
      <c r="M107" s="6">
        <f>IF($C107&lt;&gt;"M5","",Trendlines!L107)</f>
        <v>0</v>
      </c>
      <c r="N107" s="6">
        <f>IF($C107&lt;&gt;"M5","",ZigZag!E107)</f>
        <v>0</v>
      </c>
      <c r="O107" s="6">
        <f>IF($C107&lt;&gt;"M5","",ZigZag!F107)</f>
        <v>0</v>
      </c>
      <c r="P107" s="6">
        <f>IF($C107&lt;&gt;"M5","",Pinbar!E107)</f>
        <v>1</v>
      </c>
      <c r="Q107">
        <f>IF(Q$1='Trendline Selection'!$ED$198,Trendlines!E107,IF(Q$1='Trendline Selection'!$EE$198,Trendlines!E107,""))</f>
        <v>0</v>
      </c>
      <c r="R107" t="str">
        <f>IF(R$1='Trendline Selection'!$ED$198,Trendlines!F107,IF(R$1='Trendline Selection'!$EE$198,Trendlines!F107,""))</f>
        <v/>
      </c>
      <c r="S107" t="str">
        <f>IF(S$1='Trendline Selection'!$ED$198,Trendlines!G107,IF(S$1='Trendline Selection'!$EE$198,Trendlines!G107,""))</f>
        <v/>
      </c>
      <c r="T107" t="str">
        <f>IF(T$1='Trendline Selection'!$ED$198,Trendlines!H107,IF(T$1='Trendline Selection'!$EE$198,Trendlines!H107,""))</f>
        <v/>
      </c>
      <c r="U107">
        <f>IF(U$1='Trendline Selection'!$ED$198,Trendlines!I107,IF(U$1='Trendline Selection'!$EE$198,Trendlines!I107,""))</f>
        <v>0</v>
      </c>
      <c r="V107" t="str">
        <f>IF(V$1='Trendline Selection'!$ED$198,Trendlines!J107,IF(V$1='Trendline Selection'!$EE$198,Trendlines!J107,""))</f>
        <v/>
      </c>
      <c r="W107" s="6" t="str">
        <f t="shared" si="61"/>
        <v/>
      </c>
      <c r="X107" s="6" t="str">
        <f t="shared" si="62"/>
        <v/>
      </c>
      <c r="Y107" s="6" t="str">
        <f t="shared" si="63"/>
        <v/>
      </c>
      <c r="Z107" s="6" t="str">
        <f t="shared" si="64"/>
        <v/>
      </c>
      <c r="AA107">
        <f t="shared" si="74"/>
        <v>6.8900000000003274</v>
      </c>
      <c r="AB107">
        <f t="shared" si="102"/>
        <v>6.2100000000000364</v>
      </c>
      <c r="AC107">
        <f t="shared" si="103"/>
        <v>0.68000000000029104</v>
      </c>
      <c r="AD107">
        <f t="shared" si="127"/>
        <v>6.8900000000003274</v>
      </c>
      <c r="AE107" s="26">
        <f t="shared" si="117"/>
        <v>-1.64366502493431E-4</v>
      </c>
      <c r="AF107" s="26">
        <f t="shared" si="75"/>
        <v>-4.6844300771383795E-4</v>
      </c>
      <c r="AH107" s="30" t="str">
        <f t="shared" si="76"/>
        <v/>
      </c>
      <c r="AI107" s="21" t="str">
        <f t="shared" si="104"/>
        <v/>
      </c>
      <c r="AJ107" s="21" t="str">
        <f t="shared" si="121"/>
        <v/>
      </c>
      <c r="AK107" s="31" t="str">
        <f t="shared" si="120"/>
        <v/>
      </c>
      <c r="AL107" s="31" t="str">
        <f t="shared" si="77"/>
        <v/>
      </c>
      <c r="AM107" s="39" t="str">
        <f t="shared" si="78"/>
        <v/>
      </c>
      <c r="AN107" s="35" t="str">
        <f t="shared" si="79"/>
        <v/>
      </c>
      <c r="AO107" s="35" t="str">
        <f t="shared" si="118"/>
        <v/>
      </c>
      <c r="AP107" s="36" t="str">
        <f t="shared" si="119"/>
        <v/>
      </c>
      <c r="AQ107" s="36" t="str">
        <f t="shared" si="80"/>
        <v/>
      </c>
      <c r="AR107" s="40" t="str">
        <f t="shared" si="81"/>
        <v/>
      </c>
      <c r="AS107" s="37" t="str">
        <f t="shared" si="82"/>
        <v/>
      </c>
      <c r="AT107" s="37" t="str">
        <f t="shared" si="105"/>
        <v/>
      </c>
      <c r="AU107" s="38" t="str">
        <f t="shared" si="83"/>
        <v/>
      </c>
      <c r="AV107" s="38" t="str">
        <f t="shared" si="84"/>
        <v/>
      </c>
      <c r="AW107" s="30" t="str">
        <f t="shared" si="85"/>
        <v/>
      </c>
      <c r="AX107" s="21" t="str">
        <f t="shared" si="86"/>
        <v/>
      </c>
      <c r="AY107" s="21" t="str">
        <f t="shared" si="106"/>
        <v/>
      </c>
      <c r="AZ107" s="31" t="str">
        <f t="shared" si="87"/>
        <v/>
      </c>
      <c r="BA107" s="31" t="str">
        <f t="shared" si="88"/>
        <v/>
      </c>
      <c r="BB107" s="33" t="str">
        <f t="shared" si="89"/>
        <v/>
      </c>
      <c r="BC107" s="32" t="str">
        <f t="shared" si="90"/>
        <v/>
      </c>
      <c r="BD107" s="32" t="str">
        <f t="shared" si="107"/>
        <v/>
      </c>
      <c r="BE107" s="34" t="str">
        <f t="shared" si="108"/>
        <v/>
      </c>
      <c r="BF107" s="34" t="str">
        <f t="shared" si="91"/>
        <v/>
      </c>
      <c r="BG107" s="40" t="str">
        <f t="shared" si="92"/>
        <v/>
      </c>
      <c r="BH107" s="37" t="str">
        <f t="shared" si="93"/>
        <v/>
      </c>
      <c r="BI107" s="37" t="str">
        <f t="shared" si="109"/>
        <v/>
      </c>
      <c r="BJ107" s="38" t="str">
        <f t="shared" si="110"/>
        <v/>
      </c>
      <c r="BK107" s="38" t="str">
        <f t="shared" si="94"/>
        <v/>
      </c>
      <c r="BL107" s="41" t="str">
        <f t="shared" si="95"/>
        <v>------</v>
      </c>
      <c r="BM107" s="41" t="str">
        <f t="shared" si="96"/>
        <v>------</v>
      </c>
      <c r="BN107" s="41" t="str">
        <f t="shared" si="72"/>
        <v>-----</v>
      </c>
      <c r="BO107" s="41" t="str" cm="1">
        <f t="array" aca="1" ref="BO107" ca="1">_xlfn.LET(_xlpm.lookback,MIN(ROW()-ROW(BN$50),11),_xlpm.found,IFERROR(MATCH("Equal High",OFFSET(BN107,-_xlpm.lookback,0,_xlpm.lookback+1,1),0),-1),_xlpm.offset_rows,_xlpm.lookback-_xlpm.found+1,IF(_xlpm.found&gt;0,INDEX(E:E,ROW()-_xlpm.offset_rows),"-----"))</f>
        <v>-----</v>
      </c>
      <c r="BP107" s="41" t="str">
        <f t="shared" ca="1" si="65"/>
        <v>-----</v>
      </c>
      <c r="BQ107" s="41" t="str">
        <f t="shared" ca="1" si="66"/>
        <v>-----</v>
      </c>
      <c r="BR107" s="52" t="str">
        <f t="shared" ca="1" si="67"/>
        <v>-----</v>
      </c>
      <c r="BS107" s="41" t="str">
        <f t="shared" si="73"/>
        <v>-----</v>
      </c>
      <c r="BT107" s="41" t="str" cm="1">
        <f t="array" aca="1" ref="BT107" ca="1">_xlfn.LET(_xlpm.lookback,MIN(ROW()-ROW(BS$50),11),_xlpm.found,IFERROR(MATCH("Equal Low",OFFSET(BS107,-_xlpm.lookback,0,_xlpm.lookback+1,1),0),-1),_xlpm.offset_rows,_xlpm.lookback-_xlpm.found+1,IF(_xlpm.found&gt;0,INDEX(F:F,ROW()-_xlpm.offset_rows),"-----"))</f>
        <v>-----</v>
      </c>
      <c r="BU107" s="41" t="str">
        <f t="shared" ca="1" si="68"/>
        <v>-----</v>
      </c>
      <c r="BV107" s="41" t="str">
        <f t="shared" ca="1" si="69"/>
        <v>-----</v>
      </c>
      <c r="BW107" s="52" t="str">
        <f t="shared" ca="1" si="70"/>
        <v>-----</v>
      </c>
      <c r="BX107" s="50">
        <f t="shared" si="97"/>
        <v>0.23479000000043015</v>
      </c>
      <c r="BY107" s="50">
        <f t="shared" si="111"/>
        <v>1</v>
      </c>
      <c r="BZ107" s="50">
        <f t="shared" si="112"/>
        <v>9</v>
      </c>
      <c r="CA107" s="50" t="str">
        <f t="shared" si="113"/>
        <v>-----</v>
      </c>
      <c r="CB107" s="50" t="str">
        <f t="shared" si="114"/>
        <v>-----</v>
      </c>
      <c r="CC107" s="52" t="str">
        <f t="shared" si="98"/>
        <v/>
      </c>
      <c r="CD107" s="41">
        <f t="shared" si="99"/>
        <v>0</v>
      </c>
      <c r="CE107" s="52" t="str" cm="1">
        <f t="array" ref="CE107">IF(CD107&lt;&gt;1,"-----",_xlfn.IFS(OR(AL107="Above",AL107="Below"),AL107,OR(AQ107="Above",AQ107="Below"),AQ107,OR(AV107="Above",AV107="Below"),AV107,OR(BA107="Above",BA107="Below"),BA107,OR(BF107="Above",BF107="Below"),BF107,OR(BK107="Above",BK107="Below"),BK107,TRUE,"-----"))</f>
        <v>-----</v>
      </c>
      <c r="CF107" s="52" t="str">
        <f t="shared" ca="1" si="71"/>
        <v>-----</v>
      </c>
      <c r="CG107" s="52" t="str">
        <f t="shared" si="100"/>
        <v>UP</v>
      </c>
      <c r="CH107" s="42" t="str">
        <f t="shared" si="122"/>
        <v/>
      </c>
      <c r="CI107" s="43" t="str">
        <f t="shared" si="115"/>
        <v/>
      </c>
      <c r="CJ107" s="42" t="str">
        <f t="shared" si="116"/>
        <v/>
      </c>
      <c r="CK107" s="42" t="str">
        <f t="shared" si="123"/>
        <v/>
      </c>
      <c r="CL107" s="42">
        <f t="shared" si="101"/>
        <v>1</v>
      </c>
      <c r="CM107" s="16">
        <f t="shared" si="124"/>
        <v>0.2</v>
      </c>
      <c r="CN107" s="53">
        <f t="shared" si="125"/>
        <v>0.13333333333333333</v>
      </c>
      <c r="CO107" s="14" t="str">
        <f t="shared" si="126"/>
        <v/>
      </c>
    </row>
    <row r="108" spans="1:93" x14ac:dyDescent="0.55000000000000004">
      <c r="A108">
        <f>IF('Data Validation'!$K$2&lt;&gt;TRUE,"",'Data Validation'!A108)</f>
        <v>1772060400</v>
      </c>
      <c r="B108" s="4" t="str">
        <f>IF('Data Validation'!$K$2&lt;&gt;TRUE,"",'Data Validation'!C108)</f>
        <v>XAUUSD</v>
      </c>
      <c r="C108" s="4" t="str">
        <f>IF('Data Validation'!$K$2&lt;&gt;TRUE,"",'Data Validation'!E108)</f>
        <v>M5</v>
      </c>
      <c r="D108" s="4">
        <f>IF('Data Validation'!$K$2&lt;&gt;TRUE,"",'Data Validation'!G108)</f>
        <v>5175.34</v>
      </c>
      <c r="E108" s="4">
        <f>IF($C108&lt;&gt;"M5","",Price!F108)</f>
        <v>5178.95</v>
      </c>
      <c r="F108" s="4">
        <f>IF($C108&lt;&gt;"M5","",Price!G108)</f>
        <v>5160.41</v>
      </c>
      <c r="G108" s="4">
        <f>IF($C108&lt;&gt;"M5","",Price!H108)</f>
        <v>474</v>
      </c>
      <c r="H108" s="4">
        <f>IF($C108&lt;&gt;"M5","",SSA!E108)</f>
        <v>5170.8734899999999</v>
      </c>
      <c r="I108" s="6">
        <f>IF($C108&lt;&gt;"M5","",SSA!F108)</f>
        <v>5170.4727899999998</v>
      </c>
      <c r="J108" s="5">
        <f>IF($C108&lt;&gt;"M5","",Dual_Tema!E108)</f>
        <v>5175.34</v>
      </c>
      <c r="K108" s="5">
        <f>IF($C108&lt;&gt;"M5","",Dual_Tema!F108)</f>
        <v>5163.68</v>
      </c>
      <c r="L108" s="6">
        <f>IF($C108&lt;&gt;"M5","",Trendlines!K108)</f>
        <v>0</v>
      </c>
      <c r="M108" s="6">
        <f>IF($C108&lt;&gt;"M5","",Trendlines!L108)</f>
        <v>0</v>
      </c>
      <c r="N108" s="6">
        <f>IF($C108&lt;&gt;"M5","",ZigZag!E108)</f>
        <v>0</v>
      </c>
      <c r="O108" s="6">
        <f>IF($C108&lt;&gt;"M5","",ZigZag!F108)</f>
        <v>0</v>
      </c>
      <c r="P108" s="6">
        <f>IF($C108&lt;&gt;"M5","",Pinbar!E108)</f>
        <v>0</v>
      </c>
      <c r="Q108">
        <f>IF(Q$1='Trendline Selection'!$ED$198,Trendlines!E108,IF(Q$1='Trendline Selection'!$EE$198,Trendlines!E108,""))</f>
        <v>0</v>
      </c>
      <c r="R108" t="str">
        <f>IF(R$1='Trendline Selection'!$ED$198,Trendlines!F108,IF(R$1='Trendline Selection'!$EE$198,Trendlines!F108,""))</f>
        <v/>
      </c>
      <c r="S108" t="str">
        <f>IF(S$1='Trendline Selection'!$ED$198,Trendlines!G108,IF(S$1='Trendline Selection'!$EE$198,Trendlines!G108,""))</f>
        <v/>
      </c>
      <c r="T108" t="str">
        <f>IF(T$1='Trendline Selection'!$ED$198,Trendlines!H108,IF(T$1='Trendline Selection'!$EE$198,Trendlines!H108,""))</f>
        <v/>
      </c>
      <c r="U108">
        <f>IF(U$1='Trendline Selection'!$ED$198,Trendlines!I108,IF(U$1='Trendline Selection'!$EE$198,Trendlines!I108,""))</f>
        <v>0</v>
      </c>
      <c r="V108" t="str">
        <f>IF(V$1='Trendline Selection'!$ED$198,Trendlines!J108,IF(V$1='Trendline Selection'!$EE$198,Trendlines!J108,""))</f>
        <v/>
      </c>
      <c r="W108" s="6" t="str">
        <f t="shared" si="61"/>
        <v/>
      </c>
      <c r="X108" s="6" t="str">
        <f t="shared" si="62"/>
        <v/>
      </c>
      <c r="Y108" s="6" t="str">
        <f t="shared" si="63"/>
        <v/>
      </c>
      <c r="Z108" s="6" t="str">
        <f t="shared" si="64"/>
        <v/>
      </c>
      <c r="AA108">
        <f t="shared" si="74"/>
        <v>18.539999999999964</v>
      </c>
      <c r="AB108">
        <f t="shared" si="102"/>
        <v>14.059999999999491</v>
      </c>
      <c r="AC108">
        <f t="shared" si="103"/>
        <v>4.4800000000004729</v>
      </c>
      <c r="AD108">
        <f t="shared" si="127"/>
        <v>18.539999999999964</v>
      </c>
      <c r="AE108" s="26">
        <f t="shared" si="117"/>
        <v>6.9753871243235664E-4</v>
      </c>
      <c r="AF108" s="26">
        <f t="shared" si="75"/>
        <v>-6.3326929631589033E-4</v>
      </c>
      <c r="AH108" s="30" t="str">
        <f t="shared" si="76"/>
        <v/>
      </c>
      <c r="AI108" s="21" t="str">
        <f t="shared" si="104"/>
        <v/>
      </c>
      <c r="AJ108" s="21" t="str">
        <f t="shared" si="121"/>
        <v/>
      </c>
      <c r="AK108" s="31" t="str">
        <f t="shared" si="120"/>
        <v/>
      </c>
      <c r="AL108" s="31" t="str">
        <f t="shared" si="77"/>
        <v/>
      </c>
      <c r="AM108" s="39" t="str">
        <f t="shared" si="78"/>
        <v/>
      </c>
      <c r="AN108" s="35" t="str">
        <f t="shared" si="79"/>
        <v/>
      </c>
      <c r="AO108" s="35" t="str">
        <f t="shared" si="118"/>
        <v/>
      </c>
      <c r="AP108" s="36" t="str">
        <f t="shared" si="119"/>
        <v/>
      </c>
      <c r="AQ108" s="36" t="str">
        <f t="shared" si="80"/>
        <v/>
      </c>
      <c r="AR108" s="40" t="str">
        <f t="shared" si="81"/>
        <v/>
      </c>
      <c r="AS108" s="37" t="str">
        <f t="shared" si="82"/>
        <v/>
      </c>
      <c r="AT108" s="37" t="str">
        <f t="shared" si="105"/>
        <v/>
      </c>
      <c r="AU108" s="38" t="str">
        <f t="shared" si="83"/>
        <v/>
      </c>
      <c r="AV108" s="38" t="str">
        <f t="shared" si="84"/>
        <v/>
      </c>
      <c r="AW108" s="30" t="str">
        <f t="shared" si="85"/>
        <v/>
      </c>
      <c r="AX108" s="21" t="str">
        <f t="shared" si="86"/>
        <v/>
      </c>
      <c r="AY108" s="21" t="str">
        <f t="shared" si="106"/>
        <v/>
      </c>
      <c r="AZ108" s="31" t="str">
        <f t="shared" si="87"/>
        <v/>
      </c>
      <c r="BA108" s="31" t="str">
        <f t="shared" si="88"/>
        <v/>
      </c>
      <c r="BB108" s="33" t="str">
        <f t="shared" si="89"/>
        <v/>
      </c>
      <c r="BC108" s="32" t="str">
        <f t="shared" si="90"/>
        <v/>
      </c>
      <c r="BD108" s="32" t="str">
        <f t="shared" si="107"/>
        <v/>
      </c>
      <c r="BE108" s="34" t="str">
        <f t="shared" si="108"/>
        <v/>
      </c>
      <c r="BF108" s="34" t="str">
        <f t="shared" si="91"/>
        <v/>
      </c>
      <c r="BG108" s="40" t="str">
        <f t="shared" si="92"/>
        <v/>
      </c>
      <c r="BH108" s="37" t="str">
        <f t="shared" si="93"/>
        <v/>
      </c>
      <c r="BI108" s="37" t="str">
        <f t="shared" si="109"/>
        <v/>
      </c>
      <c r="BJ108" s="38" t="str">
        <f t="shared" si="110"/>
        <v/>
      </c>
      <c r="BK108" s="38" t="str">
        <f t="shared" si="94"/>
        <v/>
      </c>
      <c r="BL108" s="41" t="str">
        <f t="shared" si="95"/>
        <v>------</v>
      </c>
      <c r="BM108" s="41" t="str">
        <f t="shared" si="96"/>
        <v>------</v>
      </c>
      <c r="BN108" s="41" t="str">
        <f t="shared" si="72"/>
        <v>-----</v>
      </c>
      <c r="BO108" s="41" t="str" cm="1">
        <f t="array" aca="1" ref="BO108" ca="1">_xlfn.LET(_xlpm.lookback,MIN(ROW()-ROW(BN$50),11),_xlpm.found,IFERROR(MATCH("Equal High",OFFSET(BN108,-_xlpm.lookback,0,_xlpm.lookback+1,1),0),-1),_xlpm.offset_rows,_xlpm.lookback-_xlpm.found+1,IF(_xlpm.found&gt;0,INDEX(E:E,ROW()-_xlpm.offset_rows),"-----"))</f>
        <v>-----</v>
      </c>
      <c r="BP108" s="41" t="str">
        <f t="shared" ca="1" si="65"/>
        <v>-----</v>
      </c>
      <c r="BQ108" s="41" t="str">
        <f t="shared" ca="1" si="66"/>
        <v>-----</v>
      </c>
      <c r="BR108" s="52" t="str">
        <f t="shared" ca="1" si="67"/>
        <v>-----</v>
      </c>
      <c r="BS108" s="41" t="str">
        <f t="shared" si="73"/>
        <v>-----</v>
      </c>
      <c r="BT108" s="41" t="str" cm="1">
        <f t="array" aca="1" ref="BT108" ca="1">_xlfn.LET(_xlpm.lookback,MIN(ROW()-ROW(BS$50),11),_xlpm.found,IFERROR(MATCH("Equal Low",OFFSET(BS108,-_xlpm.lookback,0,_xlpm.lookback+1,1),0),-1),_xlpm.offset_rows,_xlpm.lookback-_xlpm.found+1,IF(_xlpm.found&gt;0,INDEX(F:F,ROW()-_xlpm.offset_rows),"-----"))</f>
        <v>-----</v>
      </c>
      <c r="BU108" s="41" t="str">
        <f t="shared" ca="1" si="68"/>
        <v>-----</v>
      </c>
      <c r="BV108" s="41" t="str">
        <f t="shared" ca="1" si="69"/>
        <v>-----</v>
      </c>
      <c r="BW108" s="52" t="str">
        <f t="shared" ca="1" si="70"/>
        <v>-----</v>
      </c>
      <c r="BX108" s="50">
        <f t="shared" si="97"/>
        <v>0.40070000000014261</v>
      </c>
      <c r="BY108" s="50">
        <f t="shared" si="111"/>
        <v>1</v>
      </c>
      <c r="BZ108" s="50">
        <f t="shared" si="112"/>
        <v>10</v>
      </c>
      <c r="CA108" s="50" t="str">
        <f t="shared" si="113"/>
        <v>-----</v>
      </c>
      <c r="CB108" s="50" t="str">
        <f t="shared" si="114"/>
        <v>-----</v>
      </c>
      <c r="CC108" s="52" t="str">
        <f t="shared" si="98"/>
        <v/>
      </c>
      <c r="CD108" s="41">
        <f t="shared" si="99"/>
        <v>0</v>
      </c>
      <c r="CE108" s="52" t="str" cm="1">
        <f t="array" ref="CE108">IF(CD108&lt;&gt;1,"-----",_xlfn.IFS(OR(AL108="Above",AL108="Below"),AL108,OR(AQ108="Above",AQ108="Below"),AQ108,OR(AV108="Above",AV108="Below"),AV108,OR(BA108="Above",BA108="Below"),BA108,OR(BF108="Above",BF108="Below"),BF108,OR(BK108="Above",BK108="Below"),BK108,TRUE,"-----"))</f>
        <v>-----</v>
      </c>
      <c r="CF108" s="52" t="str">
        <f t="shared" ca="1" si="71"/>
        <v>-----</v>
      </c>
      <c r="CG108" s="52" t="str">
        <f t="shared" si="100"/>
        <v>UP</v>
      </c>
      <c r="CH108" s="42" t="str">
        <f t="shared" si="122"/>
        <v/>
      </c>
      <c r="CI108" s="43">
        <f t="shared" si="115"/>
        <v>1</v>
      </c>
      <c r="CJ108" s="42">
        <f t="shared" si="116"/>
        <v>1</v>
      </c>
      <c r="CK108" s="42" t="str">
        <f t="shared" si="123"/>
        <v/>
      </c>
      <c r="CL108" s="42" t="str">
        <f t="shared" si="101"/>
        <v/>
      </c>
      <c r="CM108" s="16">
        <f t="shared" si="124"/>
        <v>0.4</v>
      </c>
      <c r="CN108" s="53">
        <f t="shared" si="125"/>
        <v>0.26666666666666666</v>
      </c>
      <c r="CO108" s="14" t="str">
        <f t="shared" si="126"/>
        <v>Turbulance</v>
      </c>
    </row>
    <row r="109" spans="1:93" x14ac:dyDescent="0.55000000000000004">
      <c r="A109">
        <f>IF('Data Validation'!$K$2&lt;&gt;TRUE,"",'Data Validation'!A109)</f>
        <v>1772060700</v>
      </c>
      <c r="B109" s="4" t="str">
        <f>IF('Data Validation'!$K$2&lt;&gt;TRUE,"",'Data Validation'!C109)</f>
        <v>XAUUSD</v>
      </c>
      <c r="C109" s="4" t="str">
        <f>IF('Data Validation'!$K$2&lt;&gt;TRUE,"",'Data Validation'!E109)</f>
        <v>M5</v>
      </c>
      <c r="D109" s="4">
        <f>IF('Data Validation'!$K$2&lt;&gt;TRUE,"",'Data Validation'!G109)</f>
        <v>5179.7299999999996</v>
      </c>
      <c r="E109" s="4">
        <f>IF($C109&lt;&gt;"M5","",Price!F109)</f>
        <v>5182.16</v>
      </c>
      <c r="F109" s="4">
        <f>IF($C109&lt;&gt;"M5","",Price!G109)</f>
        <v>5174.09</v>
      </c>
      <c r="G109" s="4">
        <f>IF($C109&lt;&gt;"M5","",Price!H109)</f>
        <v>424</v>
      </c>
      <c r="H109" s="4">
        <f>IF($C109&lt;&gt;"M5","",SSA!E109)</f>
        <v>5171.5006700000004</v>
      </c>
      <c r="I109" s="6">
        <f>IF($C109&lt;&gt;"M5","",SSA!F109)</f>
        <v>5170.9867299999996</v>
      </c>
      <c r="J109" s="5">
        <f>IF($C109&lt;&gt;"M5","",Dual_Tema!E109)</f>
        <v>5179.41</v>
      </c>
      <c r="K109" s="5">
        <f>IF($C109&lt;&gt;"M5","",Dual_Tema!F109)</f>
        <v>5168.84</v>
      </c>
      <c r="L109" s="6">
        <f>IF($C109&lt;&gt;"M5","",Trendlines!K109)</f>
        <v>0</v>
      </c>
      <c r="M109" s="6">
        <f>IF($C109&lt;&gt;"M5","",Trendlines!L109)</f>
        <v>0</v>
      </c>
      <c r="N109" s="6">
        <f>IF($C109&lt;&gt;"M5","",ZigZag!E109)</f>
        <v>5182.16</v>
      </c>
      <c r="O109" s="6">
        <f>IF($C109&lt;&gt;"M5","",ZigZag!F109)</f>
        <v>0</v>
      </c>
      <c r="P109" s="6">
        <f>IF($C109&lt;&gt;"M5","",Pinbar!E109)</f>
        <v>0</v>
      </c>
      <c r="Q109">
        <f>IF(Q$1='Trendline Selection'!$ED$198,Trendlines!E109,IF(Q$1='Trendline Selection'!$EE$198,Trendlines!E109,""))</f>
        <v>0</v>
      </c>
      <c r="R109" t="str">
        <f>IF(R$1='Trendline Selection'!$ED$198,Trendlines!F109,IF(R$1='Trendline Selection'!$EE$198,Trendlines!F109,""))</f>
        <v/>
      </c>
      <c r="S109" t="str">
        <f>IF(S$1='Trendline Selection'!$ED$198,Trendlines!G109,IF(S$1='Trendline Selection'!$EE$198,Trendlines!G109,""))</f>
        <v/>
      </c>
      <c r="T109" t="str">
        <f>IF(T$1='Trendline Selection'!$ED$198,Trendlines!H109,IF(T$1='Trendline Selection'!$EE$198,Trendlines!H109,""))</f>
        <v/>
      </c>
      <c r="U109">
        <f>IF(U$1='Trendline Selection'!$ED$198,Trendlines!I109,IF(U$1='Trendline Selection'!$EE$198,Trendlines!I109,""))</f>
        <v>0</v>
      </c>
      <c r="V109" t="str">
        <f>IF(V$1='Trendline Selection'!$ED$198,Trendlines!J109,IF(V$1='Trendline Selection'!$EE$198,Trendlines!J109,""))</f>
        <v/>
      </c>
      <c r="W109" s="6">
        <f t="shared" si="61"/>
        <v>5208.32</v>
      </c>
      <c r="X109" s="6" t="str">
        <f t="shared" si="62"/>
        <v/>
      </c>
      <c r="Y109" s="6">
        <f t="shared" si="63"/>
        <v>-5.0227328581960891E-3</v>
      </c>
      <c r="Z109" s="6" t="str">
        <f t="shared" si="64"/>
        <v/>
      </c>
      <c r="AA109">
        <f t="shared" si="74"/>
        <v>8.069999999999709</v>
      </c>
      <c r="AB109">
        <f t="shared" si="102"/>
        <v>6.819999999999709</v>
      </c>
      <c r="AC109">
        <f t="shared" si="103"/>
        <v>1.25</v>
      </c>
      <c r="AD109">
        <f t="shared" si="127"/>
        <v>8.069999999999709</v>
      </c>
      <c r="AE109" s="26">
        <f t="shared" si="117"/>
        <v>5.3094850571783279E-4</v>
      </c>
      <c r="AF109" s="26">
        <f t="shared" si="75"/>
        <v>1.0157017822180604E-3</v>
      </c>
      <c r="AH109" s="30" t="str">
        <f t="shared" si="76"/>
        <v/>
      </c>
      <c r="AI109" s="21" t="str">
        <f t="shared" si="104"/>
        <v/>
      </c>
      <c r="AJ109" s="21" t="str">
        <f t="shared" si="121"/>
        <v/>
      </c>
      <c r="AK109" s="31" t="str">
        <f t="shared" si="120"/>
        <v/>
      </c>
      <c r="AL109" s="31" t="str">
        <f t="shared" si="77"/>
        <v/>
      </c>
      <c r="AM109" s="39" t="str">
        <f t="shared" si="78"/>
        <v/>
      </c>
      <c r="AN109" s="35" t="str">
        <f t="shared" si="79"/>
        <v/>
      </c>
      <c r="AO109" s="35" t="str">
        <f t="shared" si="118"/>
        <v/>
      </c>
      <c r="AP109" s="36" t="str">
        <f t="shared" si="119"/>
        <v/>
      </c>
      <c r="AQ109" s="36" t="str">
        <f t="shared" si="80"/>
        <v/>
      </c>
      <c r="AR109" s="40" t="str">
        <f t="shared" si="81"/>
        <v/>
      </c>
      <c r="AS109" s="37" t="str">
        <f t="shared" si="82"/>
        <v/>
      </c>
      <c r="AT109" s="37" t="str">
        <f t="shared" si="105"/>
        <v/>
      </c>
      <c r="AU109" s="38" t="str">
        <f t="shared" si="83"/>
        <v/>
      </c>
      <c r="AV109" s="38" t="str">
        <f t="shared" si="84"/>
        <v/>
      </c>
      <c r="AW109" s="30" t="str">
        <f t="shared" si="85"/>
        <v/>
      </c>
      <c r="AX109" s="21" t="str">
        <f t="shared" si="86"/>
        <v/>
      </c>
      <c r="AY109" s="21" t="str">
        <f t="shared" si="106"/>
        <v/>
      </c>
      <c r="AZ109" s="31" t="str">
        <f t="shared" si="87"/>
        <v/>
      </c>
      <c r="BA109" s="31" t="str">
        <f t="shared" si="88"/>
        <v/>
      </c>
      <c r="BB109" s="33" t="str">
        <f t="shared" si="89"/>
        <v/>
      </c>
      <c r="BC109" s="32" t="str">
        <f t="shared" si="90"/>
        <v/>
      </c>
      <c r="BD109" s="32" t="str">
        <f t="shared" si="107"/>
        <v/>
      </c>
      <c r="BE109" s="34" t="str">
        <f t="shared" si="108"/>
        <v/>
      </c>
      <c r="BF109" s="34" t="str">
        <f t="shared" si="91"/>
        <v/>
      </c>
      <c r="BG109" s="40" t="str">
        <f t="shared" si="92"/>
        <v/>
      </c>
      <c r="BH109" s="37" t="str">
        <f t="shared" si="93"/>
        <v/>
      </c>
      <c r="BI109" s="37" t="str">
        <f t="shared" si="109"/>
        <v/>
      </c>
      <c r="BJ109" s="38" t="str">
        <f t="shared" si="110"/>
        <v/>
      </c>
      <c r="BK109" s="38" t="str">
        <f t="shared" si="94"/>
        <v/>
      </c>
      <c r="BL109" s="41" t="str">
        <f t="shared" si="95"/>
        <v>------</v>
      </c>
      <c r="BM109" s="41" t="str">
        <f t="shared" si="96"/>
        <v>------</v>
      </c>
      <c r="BN109" s="41" t="str">
        <f t="shared" si="72"/>
        <v>-----</v>
      </c>
      <c r="BO109" s="41" t="str" cm="1">
        <f t="array" aca="1" ref="BO109" ca="1">_xlfn.LET(_xlpm.lookback,MIN(ROW()-ROW(BN$50),11),_xlpm.found,IFERROR(MATCH("Equal High",OFFSET(BN109,-_xlpm.lookback,0,_xlpm.lookback+1,1),0),-1),_xlpm.offset_rows,_xlpm.lookback-_xlpm.found+1,IF(_xlpm.found&gt;0,INDEX(E:E,ROW()-_xlpm.offset_rows),"-----"))</f>
        <v>-----</v>
      </c>
      <c r="BP109" s="41" t="str">
        <f t="shared" ca="1" si="65"/>
        <v>-----</v>
      </c>
      <c r="BQ109" s="41" t="str">
        <f t="shared" ca="1" si="66"/>
        <v>-----</v>
      </c>
      <c r="BR109" s="52" t="str">
        <f t="shared" ca="1" si="67"/>
        <v>-----</v>
      </c>
      <c r="BS109" s="41" t="str">
        <f t="shared" si="73"/>
        <v>-----</v>
      </c>
      <c r="BT109" s="41" t="str" cm="1">
        <f t="array" aca="1" ref="BT109" ca="1">_xlfn.LET(_xlpm.lookback,MIN(ROW()-ROW(BS$50),11),_xlpm.found,IFERROR(MATCH("Equal Low",OFFSET(BS109,-_xlpm.lookback,0,_xlpm.lookback+1,1),0),-1),_xlpm.offset_rows,_xlpm.lookback-_xlpm.found+1,IF(_xlpm.found&gt;0,INDEX(F:F,ROW()-_xlpm.offset_rows),"-----"))</f>
        <v>-----</v>
      </c>
      <c r="BU109" s="41" t="str">
        <f t="shared" ca="1" si="68"/>
        <v>-----</v>
      </c>
      <c r="BV109" s="41" t="str">
        <f t="shared" ca="1" si="69"/>
        <v>-----</v>
      </c>
      <c r="BW109" s="52" t="str">
        <f t="shared" ca="1" si="70"/>
        <v>-----</v>
      </c>
      <c r="BX109" s="50">
        <f t="shared" si="97"/>
        <v>0.51394000000072992</v>
      </c>
      <c r="BY109" s="50">
        <f t="shared" si="111"/>
        <v>1</v>
      </c>
      <c r="BZ109" s="50">
        <f t="shared" si="112"/>
        <v>11</v>
      </c>
      <c r="CA109" s="50" t="str">
        <f t="shared" si="113"/>
        <v>-----</v>
      </c>
      <c r="CB109" s="50" t="str">
        <f t="shared" si="114"/>
        <v>-----</v>
      </c>
      <c r="CC109" s="52" t="str">
        <f t="shared" si="98"/>
        <v/>
      </c>
      <c r="CD109" s="41">
        <f t="shared" si="99"/>
        <v>0</v>
      </c>
      <c r="CE109" s="52" t="str" cm="1">
        <f t="array" ref="CE109">IF(CD109&lt;&gt;1,"-----",_xlfn.IFS(OR(AL109="Above",AL109="Below"),AL109,OR(AQ109="Above",AQ109="Below"),AQ109,OR(AV109="Above",AV109="Below"),AV109,OR(BA109="Above",BA109="Below"),BA109,OR(BF109="Above",BF109="Below"),BF109,OR(BK109="Above",BK109="Below"),BK109,TRUE,"-----"))</f>
        <v>-----</v>
      </c>
      <c r="CF109" s="52" t="str">
        <f t="shared" ca="1" si="71"/>
        <v>-----</v>
      </c>
      <c r="CG109" s="52" t="str">
        <f t="shared" si="100"/>
        <v>UP</v>
      </c>
      <c r="CH109" s="42" t="str">
        <f t="shared" si="122"/>
        <v/>
      </c>
      <c r="CI109" s="43">
        <f t="shared" si="115"/>
        <v>1</v>
      </c>
      <c r="CJ109" s="42" t="str">
        <f t="shared" si="116"/>
        <v/>
      </c>
      <c r="CK109" s="42" t="str">
        <f t="shared" si="123"/>
        <v/>
      </c>
      <c r="CL109" s="42" t="str">
        <f t="shared" si="101"/>
        <v/>
      </c>
      <c r="CM109" s="16">
        <f t="shared" si="124"/>
        <v>0.2</v>
      </c>
      <c r="CN109" s="53">
        <f t="shared" si="125"/>
        <v>0.26666666666666666</v>
      </c>
      <c r="CO109" s="14" t="str">
        <f t="shared" si="126"/>
        <v>Turbulance</v>
      </c>
    </row>
    <row r="110" spans="1:93" x14ac:dyDescent="0.55000000000000004">
      <c r="A110">
        <f>IF('Data Validation'!$K$2&lt;&gt;TRUE,"",'Data Validation'!A110)</f>
        <v>1772061000</v>
      </c>
      <c r="B110" s="4" t="str">
        <f>IF('Data Validation'!$K$2&lt;&gt;TRUE,"",'Data Validation'!C110)</f>
        <v>XAUUSD</v>
      </c>
      <c r="C110" s="4" t="str">
        <f>IF('Data Validation'!$K$2&lt;&gt;TRUE,"",'Data Validation'!E110)</f>
        <v>M5</v>
      </c>
      <c r="D110" s="4">
        <f>IF('Data Validation'!$K$2&lt;&gt;TRUE,"",'Data Validation'!G110)</f>
        <v>5168.8</v>
      </c>
      <c r="E110" s="4">
        <f>IF($C110&lt;&gt;"M5","",Price!F110)</f>
        <v>5179.76</v>
      </c>
      <c r="F110" s="4">
        <f>IF($C110&lt;&gt;"M5","",Price!G110)</f>
        <v>5166.24</v>
      </c>
      <c r="G110" s="4">
        <f>IF($C110&lt;&gt;"M5","",Price!H110)</f>
        <v>400</v>
      </c>
      <c r="H110" s="4">
        <f>IF($C110&lt;&gt;"M5","",SSA!E110)</f>
        <v>5171.9835300000004</v>
      </c>
      <c r="I110" s="6">
        <f>IF($C110&lt;&gt;"M5","",SSA!F110)</f>
        <v>5171.48513</v>
      </c>
      <c r="J110" s="5">
        <f>IF($C110&lt;&gt;"M5","",Dual_Tema!E110)</f>
        <v>5180.7299999999996</v>
      </c>
      <c r="K110" s="5">
        <f>IF($C110&lt;&gt;"M5","",Dual_Tema!F110)</f>
        <v>5168.2700000000004</v>
      </c>
      <c r="L110" s="6">
        <f>IF($C110&lt;&gt;"M5","",Trendlines!K110)</f>
        <v>0</v>
      </c>
      <c r="M110" s="6">
        <f>IF($C110&lt;&gt;"M5","",Trendlines!L110)</f>
        <v>0</v>
      </c>
      <c r="N110" s="6">
        <f>IF($C110&lt;&gt;"M5","",ZigZag!E110)</f>
        <v>0</v>
      </c>
      <c r="O110" s="6">
        <f>IF($C110&lt;&gt;"M5","",ZigZag!F110)</f>
        <v>0</v>
      </c>
      <c r="P110" s="6">
        <f>IF($C110&lt;&gt;"M5","",Pinbar!E110)</f>
        <v>0</v>
      </c>
      <c r="Q110">
        <f>IF(Q$1='Trendline Selection'!$ED$198,Trendlines!E110,IF(Q$1='Trendline Selection'!$EE$198,Trendlines!E110,""))</f>
        <v>0</v>
      </c>
      <c r="R110" t="str">
        <f>IF(R$1='Trendline Selection'!$ED$198,Trendlines!F110,IF(R$1='Trendline Selection'!$EE$198,Trendlines!F110,""))</f>
        <v/>
      </c>
      <c r="S110" t="str">
        <f>IF(S$1='Trendline Selection'!$ED$198,Trendlines!G110,IF(S$1='Trendline Selection'!$EE$198,Trendlines!G110,""))</f>
        <v/>
      </c>
      <c r="T110" t="str">
        <f>IF(T$1='Trendline Selection'!$ED$198,Trendlines!H110,IF(T$1='Trendline Selection'!$EE$198,Trendlines!H110,""))</f>
        <v/>
      </c>
      <c r="U110">
        <f>IF(U$1='Trendline Selection'!$ED$198,Trendlines!I110,IF(U$1='Trendline Selection'!$EE$198,Trendlines!I110,""))</f>
        <v>0</v>
      </c>
      <c r="V110" t="str">
        <f>IF(V$1='Trendline Selection'!$ED$198,Trendlines!J110,IF(V$1='Trendline Selection'!$EE$198,Trendlines!J110,""))</f>
        <v/>
      </c>
      <c r="W110" s="6" t="str">
        <f t="shared" si="61"/>
        <v/>
      </c>
      <c r="X110" s="6" t="str">
        <f t="shared" si="62"/>
        <v/>
      </c>
      <c r="Y110" s="6" t="str">
        <f t="shared" si="63"/>
        <v/>
      </c>
      <c r="Z110" s="6" t="str">
        <f t="shared" si="64"/>
        <v/>
      </c>
      <c r="AA110">
        <f t="shared" si="74"/>
        <v>13.520000000000437</v>
      </c>
      <c r="AB110">
        <f t="shared" si="102"/>
        <v>3.0000000000654836E-2</v>
      </c>
      <c r="AC110">
        <f t="shared" si="103"/>
        <v>13.489999999999782</v>
      </c>
      <c r="AD110">
        <f t="shared" si="127"/>
        <v>13.520000000000437</v>
      </c>
      <c r="AE110" s="26">
        <f t="shared" si="117"/>
        <v>-1.8723230123927423E-4</v>
      </c>
      <c r="AF110" s="26">
        <f t="shared" si="75"/>
        <v>-3.9278133688848584E-4</v>
      </c>
      <c r="AH110" s="30" t="str">
        <f t="shared" si="76"/>
        <v/>
      </c>
      <c r="AI110" s="21" t="str">
        <f t="shared" si="104"/>
        <v/>
      </c>
      <c r="AJ110" s="21" t="str">
        <f t="shared" si="121"/>
        <v/>
      </c>
      <c r="AK110" s="31" t="str">
        <f t="shared" si="120"/>
        <v/>
      </c>
      <c r="AL110" s="31" t="str">
        <f t="shared" si="77"/>
        <v/>
      </c>
      <c r="AM110" s="39" t="str">
        <f t="shared" si="78"/>
        <v/>
      </c>
      <c r="AN110" s="35" t="str">
        <f t="shared" si="79"/>
        <v/>
      </c>
      <c r="AO110" s="35" t="str">
        <f t="shared" si="118"/>
        <v/>
      </c>
      <c r="AP110" s="36" t="str">
        <f t="shared" si="119"/>
        <v/>
      </c>
      <c r="AQ110" s="36" t="str">
        <f t="shared" si="80"/>
        <v/>
      </c>
      <c r="AR110" s="40" t="str">
        <f t="shared" si="81"/>
        <v/>
      </c>
      <c r="AS110" s="37" t="str">
        <f t="shared" si="82"/>
        <v/>
      </c>
      <c r="AT110" s="37" t="str">
        <f t="shared" si="105"/>
        <v/>
      </c>
      <c r="AU110" s="38" t="str">
        <f t="shared" si="83"/>
        <v/>
      </c>
      <c r="AV110" s="38" t="str">
        <f t="shared" si="84"/>
        <v/>
      </c>
      <c r="AW110" s="30" t="str">
        <f t="shared" si="85"/>
        <v/>
      </c>
      <c r="AX110" s="21" t="str">
        <f t="shared" si="86"/>
        <v/>
      </c>
      <c r="AY110" s="21" t="str">
        <f t="shared" si="106"/>
        <v/>
      </c>
      <c r="AZ110" s="31" t="str">
        <f t="shared" si="87"/>
        <v/>
      </c>
      <c r="BA110" s="31" t="str">
        <f t="shared" si="88"/>
        <v/>
      </c>
      <c r="BB110" s="33" t="str">
        <f t="shared" si="89"/>
        <v/>
      </c>
      <c r="BC110" s="32" t="str">
        <f t="shared" si="90"/>
        <v/>
      </c>
      <c r="BD110" s="32" t="str">
        <f t="shared" si="107"/>
        <v/>
      </c>
      <c r="BE110" s="34" t="str">
        <f t="shared" si="108"/>
        <v/>
      </c>
      <c r="BF110" s="34" t="str">
        <f t="shared" si="91"/>
        <v/>
      </c>
      <c r="BG110" s="40" t="str">
        <f t="shared" si="92"/>
        <v/>
      </c>
      <c r="BH110" s="37" t="str">
        <f t="shared" si="93"/>
        <v/>
      </c>
      <c r="BI110" s="37" t="str">
        <f t="shared" si="109"/>
        <v/>
      </c>
      <c r="BJ110" s="38" t="str">
        <f t="shared" si="110"/>
        <v/>
      </c>
      <c r="BK110" s="38" t="str">
        <f t="shared" si="94"/>
        <v/>
      </c>
      <c r="BL110" s="41" t="str">
        <f t="shared" si="95"/>
        <v>------</v>
      </c>
      <c r="BM110" s="41" t="str">
        <f t="shared" si="96"/>
        <v>------</v>
      </c>
      <c r="BN110" s="41" t="str">
        <f t="shared" si="72"/>
        <v>-----</v>
      </c>
      <c r="BO110" s="41" t="str" cm="1">
        <f t="array" aca="1" ref="BO110" ca="1">_xlfn.LET(_xlpm.lookback,MIN(ROW()-ROW(BN$50),11),_xlpm.found,IFERROR(MATCH("Equal High",OFFSET(BN110,-_xlpm.lookback,0,_xlpm.lookback+1,1),0),-1),_xlpm.offset_rows,_xlpm.lookback-_xlpm.found+1,IF(_xlpm.found&gt;0,INDEX(E:E,ROW()-_xlpm.offset_rows),"-----"))</f>
        <v>-----</v>
      </c>
      <c r="BP110" s="41" t="str">
        <f t="shared" ca="1" si="65"/>
        <v>-----</v>
      </c>
      <c r="BQ110" s="41" t="str">
        <f t="shared" ca="1" si="66"/>
        <v>-----</v>
      </c>
      <c r="BR110" s="52" t="str">
        <f t="shared" ca="1" si="67"/>
        <v>-----</v>
      </c>
      <c r="BS110" s="41" t="str">
        <f t="shared" si="73"/>
        <v>-----</v>
      </c>
      <c r="BT110" s="41" t="str" cm="1">
        <f t="array" aca="1" ref="BT110" ca="1">_xlfn.LET(_xlpm.lookback,MIN(ROW()-ROW(BS$50),11),_xlpm.found,IFERROR(MATCH("Equal Low",OFFSET(BS110,-_xlpm.lookback,0,_xlpm.lookback+1,1),0),-1),_xlpm.offset_rows,_xlpm.lookback-_xlpm.found+1,IF(_xlpm.found&gt;0,INDEX(F:F,ROW()-_xlpm.offset_rows),"-----"))</f>
        <v>-----</v>
      </c>
      <c r="BU110" s="41" t="str">
        <f t="shared" ca="1" si="68"/>
        <v>-----</v>
      </c>
      <c r="BV110" s="41" t="str">
        <f t="shared" ca="1" si="69"/>
        <v>-----</v>
      </c>
      <c r="BW110" s="52" t="str">
        <f t="shared" ca="1" si="70"/>
        <v>-----</v>
      </c>
      <c r="BX110" s="50">
        <f t="shared" si="97"/>
        <v>0.49840000000040163</v>
      </c>
      <c r="BY110" s="50">
        <f t="shared" si="111"/>
        <v>1</v>
      </c>
      <c r="BZ110" s="50">
        <f t="shared" si="112"/>
        <v>12</v>
      </c>
      <c r="CA110" s="50" t="str">
        <f t="shared" si="113"/>
        <v>-----</v>
      </c>
      <c r="CB110" s="50" t="str">
        <f t="shared" si="114"/>
        <v>-----</v>
      </c>
      <c r="CC110" s="52" t="str">
        <f t="shared" si="98"/>
        <v/>
      </c>
      <c r="CD110" s="41">
        <f t="shared" si="99"/>
        <v>0</v>
      </c>
      <c r="CE110" s="52" t="str" cm="1">
        <f t="array" ref="CE110">IF(CD110&lt;&gt;1,"-----",_xlfn.IFS(OR(AL110="Above",AL110="Below"),AL110,OR(AQ110="Above",AQ110="Below"),AQ110,OR(AV110="Above",AV110="Below"),AV110,OR(BA110="Above",BA110="Below"),BA110,OR(BF110="Above",BF110="Below"),BF110,OR(BK110="Above",BK110="Below"),BK110,TRUE,"-----"))</f>
        <v>-----</v>
      </c>
      <c r="CF110" s="52" t="str">
        <f t="shared" ca="1" si="71"/>
        <v>-----</v>
      </c>
      <c r="CG110" s="52" t="str">
        <f t="shared" si="100"/>
        <v>UP</v>
      </c>
      <c r="CH110" s="42" t="str">
        <f t="shared" si="122"/>
        <v/>
      </c>
      <c r="CI110" s="43" t="str">
        <f t="shared" si="115"/>
        <v/>
      </c>
      <c r="CJ110" s="42" t="str">
        <f t="shared" si="116"/>
        <v/>
      </c>
      <c r="CK110" s="42" t="str">
        <f t="shared" si="123"/>
        <v/>
      </c>
      <c r="CL110" s="42" t="str">
        <f t="shared" si="101"/>
        <v/>
      </c>
      <c r="CM110" s="16">
        <f t="shared" si="124"/>
        <v>0</v>
      </c>
      <c r="CN110" s="53">
        <f t="shared" si="125"/>
        <v>0.20000000000000004</v>
      </c>
      <c r="CO110" s="14" t="str">
        <f t="shared" si="126"/>
        <v/>
      </c>
    </row>
    <row r="111" spans="1:93" x14ac:dyDescent="0.55000000000000004">
      <c r="A111">
        <f>IF('Data Validation'!$K$2&lt;&gt;TRUE,"",'Data Validation'!A111)</f>
        <v>1772061300</v>
      </c>
      <c r="B111" s="4" t="str">
        <f>IF('Data Validation'!$K$2&lt;&gt;TRUE,"",'Data Validation'!C111)</f>
        <v>XAUUSD</v>
      </c>
      <c r="C111" s="4" t="str">
        <f>IF('Data Validation'!$K$2&lt;&gt;TRUE,"",'Data Validation'!E111)</f>
        <v>M5</v>
      </c>
      <c r="D111" s="4">
        <f>IF('Data Validation'!$K$2&lt;&gt;TRUE,"",'Data Validation'!G111)</f>
        <v>5174.01</v>
      </c>
      <c r="E111" s="4">
        <f>IF($C111&lt;&gt;"M5","",Price!F111)</f>
        <v>5174.99</v>
      </c>
      <c r="F111" s="4">
        <f>IF($C111&lt;&gt;"M5","",Price!G111)</f>
        <v>5164.29</v>
      </c>
      <c r="G111" s="4">
        <f>IF($C111&lt;&gt;"M5","",Price!H111)</f>
        <v>470</v>
      </c>
      <c r="H111" s="4">
        <f>IF($C111&lt;&gt;"M5","",SSA!E111)</f>
        <v>5172.4506899999997</v>
      </c>
      <c r="I111" s="6">
        <f>IF($C111&lt;&gt;"M5","",SSA!F111)</f>
        <v>5171.9679100000003</v>
      </c>
      <c r="J111" s="5">
        <f>IF($C111&lt;&gt;"M5","",Dual_Tema!E111)</f>
        <v>5179.09</v>
      </c>
      <c r="K111" s="5">
        <f>IF($C111&lt;&gt;"M5","",Dual_Tema!F111)</f>
        <v>5166.8900000000003</v>
      </c>
      <c r="L111" s="6">
        <f>IF($C111&lt;&gt;"M5","",Trendlines!K111)</f>
        <v>0</v>
      </c>
      <c r="M111" s="6">
        <f>IF($C111&lt;&gt;"M5","",Trendlines!L111)</f>
        <v>0</v>
      </c>
      <c r="N111" s="6">
        <f>IF($C111&lt;&gt;"M5","",ZigZag!E111)</f>
        <v>0</v>
      </c>
      <c r="O111" s="6">
        <f>IF($C111&lt;&gt;"M5","",ZigZag!F111)</f>
        <v>0</v>
      </c>
      <c r="P111" s="6">
        <f>IF($C111&lt;&gt;"M5","",Pinbar!E111)</f>
        <v>0</v>
      </c>
      <c r="Q111">
        <f>IF(Q$1='Trendline Selection'!$ED$198,Trendlines!E111,IF(Q$1='Trendline Selection'!$EE$198,Trendlines!E111,""))</f>
        <v>0</v>
      </c>
      <c r="R111" t="str">
        <f>IF(R$1='Trendline Selection'!$ED$198,Trendlines!F111,IF(R$1='Trendline Selection'!$EE$198,Trendlines!F111,""))</f>
        <v/>
      </c>
      <c r="S111" t="str">
        <f>IF(S$1='Trendline Selection'!$ED$198,Trendlines!G111,IF(S$1='Trendline Selection'!$EE$198,Trendlines!G111,""))</f>
        <v/>
      </c>
      <c r="T111" t="str">
        <f>IF(T$1='Trendline Selection'!$ED$198,Trendlines!H111,IF(T$1='Trendline Selection'!$EE$198,Trendlines!H111,""))</f>
        <v/>
      </c>
      <c r="U111">
        <f>IF(U$1='Trendline Selection'!$ED$198,Trendlines!I111,IF(U$1='Trendline Selection'!$EE$198,Trendlines!I111,""))</f>
        <v>0</v>
      </c>
      <c r="V111" t="str">
        <f>IF(V$1='Trendline Selection'!$ED$198,Trendlines!J111,IF(V$1='Trendline Selection'!$EE$198,Trendlines!J111,""))</f>
        <v/>
      </c>
      <c r="W111" s="6" t="str">
        <f t="shared" si="61"/>
        <v/>
      </c>
      <c r="X111" s="6" t="str">
        <f t="shared" si="62"/>
        <v/>
      </c>
      <c r="Y111" s="6" t="str">
        <f t="shared" si="63"/>
        <v/>
      </c>
      <c r="Z111" s="6" t="str">
        <f t="shared" si="64"/>
        <v/>
      </c>
      <c r="AA111">
        <f t="shared" si="74"/>
        <v>10.699999999999818</v>
      </c>
      <c r="AB111">
        <f t="shared" si="102"/>
        <v>6.1899999999995998</v>
      </c>
      <c r="AC111">
        <f t="shared" si="103"/>
        <v>4.5100000000002183</v>
      </c>
      <c r="AD111">
        <f t="shared" si="127"/>
        <v>10.699999999999818</v>
      </c>
      <c r="AE111" s="26">
        <f t="shared" si="117"/>
        <v>-7.9164486425228441E-4</v>
      </c>
      <c r="AF111" s="26">
        <f t="shared" si="75"/>
        <v>-5.0320405505059401E-4</v>
      </c>
      <c r="AH111" s="30" t="str">
        <f t="shared" si="76"/>
        <v/>
      </c>
      <c r="AI111" s="21" t="str">
        <f t="shared" si="104"/>
        <v/>
      </c>
      <c r="AJ111" s="21" t="str">
        <f t="shared" si="121"/>
        <v/>
      </c>
      <c r="AK111" s="31" t="str">
        <f t="shared" si="120"/>
        <v/>
      </c>
      <c r="AL111" s="31" t="str">
        <f t="shared" si="77"/>
        <v/>
      </c>
      <c r="AM111" s="39" t="str">
        <f t="shared" si="78"/>
        <v/>
      </c>
      <c r="AN111" s="35" t="str">
        <f t="shared" si="79"/>
        <v/>
      </c>
      <c r="AO111" s="35" t="str">
        <f t="shared" si="118"/>
        <v/>
      </c>
      <c r="AP111" s="36" t="str">
        <f t="shared" si="119"/>
        <v/>
      </c>
      <c r="AQ111" s="36" t="str">
        <f t="shared" si="80"/>
        <v/>
      </c>
      <c r="AR111" s="40" t="str">
        <f t="shared" si="81"/>
        <v/>
      </c>
      <c r="AS111" s="37" t="str">
        <f t="shared" si="82"/>
        <v/>
      </c>
      <c r="AT111" s="37" t="str">
        <f t="shared" si="105"/>
        <v/>
      </c>
      <c r="AU111" s="38" t="str">
        <f t="shared" si="83"/>
        <v/>
      </c>
      <c r="AV111" s="38" t="str">
        <f t="shared" si="84"/>
        <v/>
      </c>
      <c r="AW111" s="30" t="str">
        <f t="shared" si="85"/>
        <v/>
      </c>
      <c r="AX111" s="21" t="str">
        <f t="shared" si="86"/>
        <v/>
      </c>
      <c r="AY111" s="21" t="str">
        <f t="shared" si="106"/>
        <v/>
      </c>
      <c r="AZ111" s="31" t="str">
        <f t="shared" si="87"/>
        <v/>
      </c>
      <c r="BA111" s="31" t="str">
        <f t="shared" si="88"/>
        <v/>
      </c>
      <c r="BB111" s="33" t="str">
        <f t="shared" si="89"/>
        <v/>
      </c>
      <c r="BC111" s="32" t="str">
        <f t="shared" si="90"/>
        <v/>
      </c>
      <c r="BD111" s="32" t="str">
        <f t="shared" si="107"/>
        <v/>
      </c>
      <c r="BE111" s="34" t="str">
        <f t="shared" si="108"/>
        <v/>
      </c>
      <c r="BF111" s="34" t="str">
        <f t="shared" si="91"/>
        <v/>
      </c>
      <c r="BG111" s="40" t="str">
        <f t="shared" si="92"/>
        <v/>
      </c>
      <c r="BH111" s="37" t="str">
        <f t="shared" si="93"/>
        <v/>
      </c>
      <c r="BI111" s="37" t="str">
        <f t="shared" si="109"/>
        <v/>
      </c>
      <c r="BJ111" s="38" t="str">
        <f t="shared" si="110"/>
        <v/>
      </c>
      <c r="BK111" s="38" t="str">
        <f t="shared" si="94"/>
        <v/>
      </c>
      <c r="BL111" s="41" t="str">
        <f t="shared" si="95"/>
        <v>------</v>
      </c>
      <c r="BM111" s="41" t="str">
        <f t="shared" si="96"/>
        <v>------</v>
      </c>
      <c r="BN111" s="41" t="str">
        <f t="shared" si="72"/>
        <v>-----</v>
      </c>
      <c r="BO111" s="41" t="str" cm="1">
        <f t="array" aca="1" ref="BO111" ca="1">_xlfn.LET(_xlpm.lookback,MIN(ROW()-ROW(BN$50),11),_xlpm.found,IFERROR(MATCH("Equal High",OFFSET(BN111,-_xlpm.lookback,0,_xlpm.lookback+1,1),0),-1),_xlpm.offset_rows,_xlpm.lookback-_xlpm.found+1,IF(_xlpm.found&gt;0,INDEX(E:E,ROW()-_xlpm.offset_rows),"-----"))</f>
        <v>-----</v>
      </c>
      <c r="BP111" s="41" t="str">
        <f t="shared" ca="1" si="65"/>
        <v>-----</v>
      </c>
      <c r="BQ111" s="41" t="str">
        <f t="shared" ca="1" si="66"/>
        <v>-----</v>
      </c>
      <c r="BR111" s="52" t="str">
        <f t="shared" ca="1" si="67"/>
        <v>-----</v>
      </c>
      <c r="BS111" s="41" t="str">
        <f t="shared" si="73"/>
        <v>-----</v>
      </c>
      <c r="BT111" s="41" t="str" cm="1">
        <f t="array" aca="1" ref="BT111" ca="1">_xlfn.LET(_xlpm.lookback,MIN(ROW()-ROW(BS$50),11),_xlpm.found,IFERROR(MATCH("Equal Low",OFFSET(BS111,-_xlpm.lookback,0,_xlpm.lookback+1,1),0),-1),_xlpm.offset_rows,_xlpm.lookback-_xlpm.found+1,IF(_xlpm.found&gt;0,INDEX(F:F,ROW()-_xlpm.offset_rows),"-----"))</f>
        <v>-----</v>
      </c>
      <c r="BU111" s="41" t="str">
        <f t="shared" ca="1" si="68"/>
        <v>-----</v>
      </c>
      <c r="BV111" s="41" t="str">
        <f t="shared" ca="1" si="69"/>
        <v>-----</v>
      </c>
      <c r="BW111" s="52" t="str">
        <f t="shared" ca="1" si="70"/>
        <v>-----</v>
      </c>
      <c r="BX111" s="50">
        <f t="shared" si="97"/>
        <v>0.48277999999936583</v>
      </c>
      <c r="BY111" s="50">
        <f t="shared" si="111"/>
        <v>1</v>
      </c>
      <c r="BZ111" s="50">
        <f t="shared" si="112"/>
        <v>13</v>
      </c>
      <c r="CA111" s="50" t="str">
        <f t="shared" si="113"/>
        <v>-----</v>
      </c>
      <c r="CB111" s="50" t="str">
        <f t="shared" si="114"/>
        <v>-----</v>
      </c>
      <c r="CC111" s="52" t="str">
        <f t="shared" si="98"/>
        <v/>
      </c>
      <c r="CD111" s="41">
        <f t="shared" si="99"/>
        <v>0</v>
      </c>
      <c r="CE111" s="52" t="str" cm="1">
        <f t="array" ref="CE111">IF(CD111&lt;&gt;1,"-----",_xlfn.IFS(OR(AL111="Above",AL111="Below"),AL111,OR(AQ111="Above",AQ111="Below"),AQ111,OR(AV111="Above",AV111="Below"),AV111,OR(BA111="Above",BA111="Below"),BA111,OR(BF111="Above",BF111="Below"),BF111,OR(BK111="Above",BK111="Below"),BK111,TRUE,"-----"))</f>
        <v>-----</v>
      </c>
      <c r="CF111" s="52" t="str">
        <f t="shared" ca="1" si="71"/>
        <v>-----</v>
      </c>
      <c r="CG111" s="52" t="str">
        <f t="shared" si="100"/>
        <v>UP</v>
      </c>
      <c r="CH111" s="42" t="str">
        <f t="shared" si="122"/>
        <v/>
      </c>
      <c r="CI111" s="43" t="str">
        <f t="shared" si="115"/>
        <v/>
      </c>
      <c r="CJ111" s="42">
        <f t="shared" si="116"/>
        <v>1</v>
      </c>
      <c r="CK111" s="42" t="str">
        <f t="shared" si="123"/>
        <v/>
      </c>
      <c r="CL111" s="42" t="str">
        <f t="shared" si="101"/>
        <v/>
      </c>
      <c r="CM111" s="16">
        <f t="shared" si="124"/>
        <v>0.2</v>
      </c>
      <c r="CN111" s="53">
        <f t="shared" si="125"/>
        <v>0.13333333333333333</v>
      </c>
      <c r="CO111" s="14" t="str">
        <f t="shared" si="126"/>
        <v/>
      </c>
    </row>
    <row r="112" spans="1:93" x14ac:dyDescent="0.55000000000000004">
      <c r="A112">
        <f>IF('Data Validation'!$K$2&lt;&gt;TRUE,"",'Data Validation'!A112)</f>
        <v>1772061600</v>
      </c>
      <c r="B112" s="4" t="str">
        <f>IF('Data Validation'!$K$2&lt;&gt;TRUE,"",'Data Validation'!C112)</f>
        <v>XAUUSD</v>
      </c>
      <c r="C112" s="4" t="str">
        <f>IF('Data Validation'!$K$2&lt;&gt;TRUE,"",'Data Validation'!E112)</f>
        <v>M5</v>
      </c>
      <c r="D112" s="4">
        <f>IF('Data Validation'!$K$2&lt;&gt;TRUE,"",'Data Validation'!G112)</f>
        <v>5170.68</v>
      </c>
      <c r="E112" s="4">
        <f>IF($C112&lt;&gt;"M5","",Price!F112)</f>
        <v>5179.9799999999996</v>
      </c>
      <c r="F112" s="4">
        <f>IF($C112&lt;&gt;"M5","",Price!G112)</f>
        <v>5170.46</v>
      </c>
      <c r="G112" s="4">
        <f>IF($C112&lt;&gt;"M5","",Price!H112)</f>
        <v>385</v>
      </c>
      <c r="H112" s="4">
        <f>IF($C112&lt;&gt;"M5","",SSA!E112)</f>
        <v>5172.5747799999999</v>
      </c>
      <c r="I112" s="6">
        <f>IF($C112&lt;&gt;"M5","",SSA!F112)</f>
        <v>5172.2713400000002</v>
      </c>
      <c r="J112" s="5">
        <f>IF($C112&lt;&gt;"M5","",Dual_Tema!E112)</f>
        <v>5180.33</v>
      </c>
      <c r="K112" s="5">
        <f>IF($C112&lt;&gt;"M5","",Dual_Tema!F112)</f>
        <v>5168.96</v>
      </c>
      <c r="L112" s="6">
        <f>IF($C112&lt;&gt;"M5","",Trendlines!K112)</f>
        <v>0</v>
      </c>
      <c r="M112" s="6">
        <f>IF($C112&lt;&gt;"M5","",Trendlines!L112)</f>
        <v>0</v>
      </c>
      <c r="N112" s="6">
        <f>IF($C112&lt;&gt;"M5","",ZigZag!E112)</f>
        <v>0</v>
      </c>
      <c r="O112" s="6">
        <f>IF($C112&lt;&gt;"M5","",ZigZag!F112)</f>
        <v>0</v>
      </c>
      <c r="P112" s="6">
        <f>IF($C112&lt;&gt;"M5","",Pinbar!E112)</f>
        <v>0</v>
      </c>
      <c r="Q112">
        <f>IF(Q$1='Trendline Selection'!$ED$198,Trendlines!E112,IF(Q$1='Trendline Selection'!$EE$198,Trendlines!E112,""))</f>
        <v>0</v>
      </c>
      <c r="R112" t="str">
        <f>IF(R$1='Trendline Selection'!$ED$198,Trendlines!F112,IF(R$1='Trendline Selection'!$EE$198,Trendlines!F112,""))</f>
        <v/>
      </c>
      <c r="S112" t="str">
        <f>IF(S$1='Trendline Selection'!$ED$198,Trendlines!G112,IF(S$1='Trendline Selection'!$EE$198,Trendlines!G112,""))</f>
        <v/>
      </c>
      <c r="T112" t="str">
        <f>IF(T$1='Trendline Selection'!$ED$198,Trendlines!H112,IF(T$1='Trendline Selection'!$EE$198,Trendlines!H112,""))</f>
        <v/>
      </c>
      <c r="U112">
        <f>IF(U$1='Trendline Selection'!$ED$198,Trendlines!I112,IF(U$1='Trendline Selection'!$EE$198,Trendlines!I112,""))</f>
        <v>0</v>
      </c>
      <c r="V112" t="str">
        <f>IF(V$1='Trendline Selection'!$ED$198,Trendlines!J112,IF(V$1='Trendline Selection'!$EE$198,Trendlines!J112,""))</f>
        <v/>
      </c>
      <c r="W112" s="6" t="str">
        <f t="shared" si="61"/>
        <v/>
      </c>
      <c r="X112" s="6" t="str">
        <f t="shared" si="62"/>
        <v/>
      </c>
      <c r="Y112" s="6" t="str">
        <f t="shared" si="63"/>
        <v/>
      </c>
      <c r="Z112" s="6" t="str">
        <f t="shared" si="64"/>
        <v/>
      </c>
      <c r="AA112">
        <f t="shared" si="74"/>
        <v>9.5199999999995271</v>
      </c>
      <c r="AB112">
        <f t="shared" si="102"/>
        <v>5.9699999999993452</v>
      </c>
      <c r="AC112">
        <f t="shared" si="103"/>
        <v>3.5500000000001819</v>
      </c>
      <c r="AD112">
        <f t="shared" si="127"/>
        <v>9.5199999999995271</v>
      </c>
      <c r="AE112" s="26">
        <f t="shared" si="117"/>
        <v>-6.7563263344297327E-5</v>
      </c>
      <c r="AF112" s="26">
        <f t="shared" si="75"/>
        <v>2.9019377205472669E-4</v>
      </c>
      <c r="AH112" s="30" t="str">
        <f t="shared" si="76"/>
        <v/>
      </c>
      <c r="AI112" s="21" t="str">
        <f t="shared" si="104"/>
        <v/>
      </c>
      <c r="AJ112" s="21" t="str">
        <f t="shared" si="121"/>
        <v/>
      </c>
      <c r="AK112" s="31" t="str">
        <f t="shared" si="120"/>
        <v/>
      </c>
      <c r="AL112" s="31" t="str">
        <f t="shared" si="77"/>
        <v/>
      </c>
      <c r="AM112" s="39" t="str">
        <f t="shared" si="78"/>
        <v/>
      </c>
      <c r="AN112" s="35" t="str">
        <f t="shared" si="79"/>
        <v/>
      </c>
      <c r="AO112" s="35" t="str">
        <f t="shared" si="118"/>
        <v/>
      </c>
      <c r="AP112" s="36" t="str">
        <f t="shared" si="119"/>
        <v/>
      </c>
      <c r="AQ112" s="36" t="str">
        <f t="shared" si="80"/>
        <v/>
      </c>
      <c r="AR112" s="40" t="str">
        <f t="shared" si="81"/>
        <v/>
      </c>
      <c r="AS112" s="37" t="str">
        <f t="shared" si="82"/>
        <v/>
      </c>
      <c r="AT112" s="37" t="str">
        <f t="shared" si="105"/>
        <v/>
      </c>
      <c r="AU112" s="38" t="str">
        <f t="shared" si="83"/>
        <v/>
      </c>
      <c r="AV112" s="38" t="str">
        <f t="shared" si="84"/>
        <v/>
      </c>
      <c r="AW112" s="30" t="str">
        <f t="shared" si="85"/>
        <v/>
      </c>
      <c r="AX112" s="21" t="str">
        <f t="shared" si="86"/>
        <v/>
      </c>
      <c r="AY112" s="21" t="str">
        <f t="shared" si="106"/>
        <v/>
      </c>
      <c r="AZ112" s="31" t="str">
        <f t="shared" si="87"/>
        <v/>
      </c>
      <c r="BA112" s="31" t="str">
        <f t="shared" si="88"/>
        <v/>
      </c>
      <c r="BB112" s="33" t="str">
        <f t="shared" si="89"/>
        <v/>
      </c>
      <c r="BC112" s="32" t="str">
        <f t="shared" si="90"/>
        <v/>
      </c>
      <c r="BD112" s="32" t="str">
        <f t="shared" si="107"/>
        <v/>
      </c>
      <c r="BE112" s="34" t="str">
        <f t="shared" si="108"/>
        <v/>
      </c>
      <c r="BF112" s="34" t="str">
        <f t="shared" si="91"/>
        <v/>
      </c>
      <c r="BG112" s="40" t="str">
        <f t="shared" si="92"/>
        <v/>
      </c>
      <c r="BH112" s="37" t="str">
        <f t="shared" si="93"/>
        <v/>
      </c>
      <c r="BI112" s="37" t="str">
        <f t="shared" si="109"/>
        <v/>
      </c>
      <c r="BJ112" s="38" t="str">
        <f t="shared" si="110"/>
        <v/>
      </c>
      <c r="BK112" s="38" t="str">
        <f t="shared" si="94"/>
        <v/>
      </c>
      <c r="BL112" s="41" t="str">
        <f t="shared" si="95"/>
        <v>------</v>
      </c>
      <c r="BM112" s="41" t="str">
        <f t="shared" si="96"/>
        <v>------</v>
      </c>
      <c r="BN112" s="41" t="str">
        <f t="shared" si="72"/>
        <v>-----</v>
      </c>
      <c r="BO112" s="41" t="str" cm="1">
        <f t="array" aca="1" ref="BO112" ca="1">_xlfn.LET(_xlpm.lookback,MIN(ROW()-ROW(BN$50),11),_xlpm.found,IFERROR(MATCH("Equal High",OFFSET(BN112,-_xlpm.lookback,0,_xlpm.lookback+1,1),0),-1),_xlpm.offset_rows,_xlpm.lookback-_xlpm.found+1,IF(_xlpm.found&gt;0,INDEX(E:E,ROW()-_xlpm.offset_rows),"-----"))</f>
        <v>-----</v>
      </c>
      <c r="BP112" s="41" t="str">
        <f t="shared" ca="1" si="65"/>
        <v>-----</v>
      </c>
      <c r="BQ112" s="41" t="str">
        <f t="shared" ca="1" si="66"/>
        <v>-----</v>
      </c>
      <c r="BR112" s="52" t="str">
        <f t="shared" ca="1" si="67"/>
        <v>-----</v>
      </c>
      <c r="BS112" s="41" t="str">
        <f t="shared" si="73"/>
        <v>-----</v>
      </c>
      <c r="BT112" s="41" t="str" cm="1">
        <f t="array" aca="1" ref="BT112" ca="1">_xlfn.LET(_xlpm.lookback,MIN(ROW()-ROW(BS$50),11),_xlpm.found,IFERROR(MATCH("Equal Low",OFFSET(BS112,-_xlpm.lookback,0,_xlpm.lookback+1,1),0),-1),_xlpm.offset_rows,_xlpm.lookback-_xlpm.found+1,IF(_xlpm.found&gt;0,INDEX(F:F,ROW()-_xlpm.offset_rows),"-----"))</f>
        <v>-----</v>
      </c>
      <c r="BU112" s="41" t="str">
        <f t="shared" ca="1" si="68"/>
        <v>-----</v>
      </c>
      <c r="BV112" s="41" t="str">
        <f t="shared" ca="1" si="69"/>
        <v>-----</v>
      </c>
      <c r="BW112" s="52" t="str">
        <f t="shared" ca="1" si="70"/>
        <v>-----</v>
      </c>
      <c r="BX112" s="50">
        <f t="shared" si="97"/>
        <v>0.30343999999968219</v>
      </c>
      <c r="BY112" s="50">
        <f t="shared" si="111"/>
        <v>1</v>
      </c>
      <c r="BZ112" s="50">
        <f t="shared" si="112"/>
        <v>14</v>
      </c>
      <c r="CA112" s="50" t="str">
        <f t="shared" si="113"/>
        <v>-----</v>
      </c>
      <c r="CB112" s="50" t="str">
        <f t="shared" si="114"/>
        <v>-----</v>
      </c>
      <c r="CC112" s="52" t="str">
        <f t="shared" si="98"/>
        <v/>
      </c>
      <c r="CD112" s="41">
        <f t="shared" si="99"/>
        <v>0</v>
      </c>
      <c r="CE112" s="52" t="str" cm="1">
        <f t="array" ref="CE112">IF(CD112&lt;&gt;1,"-----",_xlfn.IFS(OR(AL112="Above",AL112="Below"),AL112,OR(AQ112="Above",AQ112="Below"),AQ112,OR(AV112="Above",AV112="Below"),AV112,OR(BA112="Above",BA112="Below"),BA112,OR(BF112="Above",BF112="Below"),BF112,OR(BK112="Above",BK112="Below"),BK112,TRUE,"-----"))</f>
        <v>-----</v>
      </c>
      <c r="CF112" s="52" t="str">
        <f t="shared" ca="1" si="71"/>
        <v>-----</v>
      </c>
      <c r="CG112" s="52" t="str">
        <f t="shared" si="100"/>
        <v>UP</v>
      </c>
      <c r="CH112" s="42" t="str">
        <f t="shared" si="122"/>
        <v/>
      </c>
      <c r="CI112" s="43" t="str">
        <f t="shared" si="115"/>
        <v/>
      </c>
      <c r="CJ112" s="42" t="str">
        <f t="shared" si="116"/>
        <v/>
      </c>
      <c r="CK112" s="42" t="str">
        <f t="shared" si="123"/>
        <v/>
      </c>
      <c r="CL112" s="42" t="str">
        <f t="shared" si="101"/>
        <v/>
      </c>
      <c r="CM112" s="16">
        <f t="shared" si="124"/>
        <v>0</v>
      </c>
      <c r="CN112" s="53">
        <f t="shared" si="125"/>
        <v>6.6666666666666666E-2</v>
      </c>
      <c r="CO112" s="14" t="str">
        <f t="shared" si="126"/>
        <v/>
      </c>
    </row>
    <row r="113" spans="1:93" x14ac:dyDescent="0.55000000000000004">
      <c r="A113">
        <f>IF('Data Validation'!$K$2&lt;&gt;TRUE,"",'Data Validation'!A113)</f>
        <v>1772061900</v>
      </c>
      <c r="B113" s="4" t="str">
        <f>IF('Data Validation'!$K$2&lt;&gt;TRUE,"",'Data Validation'!C113)</f>
        <v>XAUUSD</v>
      </c>
      <c r="C113" s="4" t="str">
        <f>IF('Data Validation'!$K$2&lt;&gt;TRUE,"",'Data Validation'!E113)</f>
        <v>M5</v>
      </c>
      <c r="D113" s="4">
        <f>IF('Data Validation'!$K$2&lt;&gt;TRUE,"",'Data Validation'!G113)</f>
        <v>5170.04</v>
      </c>
      <c r="E113" s="4">
        <f>IF($C113&lt;&gt;"M5","",Price!F113)</f>
        <v>5171.4399999999996</v>
      </c>
      <c r="F113" s="4">
        <f>IF($C113&lt;&gt;"M5","",Price!G113)</f>
        <v>5167.08</v>
      </c>
      <c r="G113" s="4">
        <f>IF($C113&lt;&gt;"M5","",Price!H113)</f>
        <v>320</v>
      </c>
      <c r="H113" s="4">
        <f>IF($C113&lt;&gt;"M5","",SSA!E113)</f>
        <v>5172.2710200000001</v>
      </c>
      <c r="I113" s="6">
        <f>IF($C113&lt;&gt;"M5","",SSA!F113)</f>
        <v>5172.2711799999997</v>
      </c>
      <c r="J113" s="5">
        <f>IF($C113&lt;&gt;"M5","",Dual_Tema!E113)</f>
        <v>5176.84</v>
      </c>
      <c r="K113" s="5">
        <f>IF($C113&lt;&gt;"M5","",Dual_Tema!F113)</f>
        <v>5168.58</v>
      </c>
      <c r="L113" s="6">
        <f>IF($C113&lt;&gt;"M5","",Trendlines!K113)</f>
        <v>0</v>
      </c>
      <c r="M113" s="6">
        <f>IF($C113&lt;&gt;"M5","",Trendlines!L113)</f>
        <v>0</v>
      </c>
      <c r="N113" s="6">
        <f>IF($C113&lt;&gt;"M5","",ZigZag!E113)</f>
        <v>0</v>
      </c>
      <c r="O113" s="6">
        <f>IF($C113&lt;&gt;"M5","",ZigZag!F113)</f>
        <v>0</v>
      </c>
      <c r="P113" s="6">
        <f>IF($C113&lt;&gt;"M5","",Pinbar!E113)</f>
        <v>0</v>
      </c>
      <c r="Q113">
        <f>IF(Q$1='Trendline Selection'!$ED$198,Trendlines!E113,IF(Q$1='Trendline Selection'!$EE$198,Trendlines!E113,""))</f>
        <v>0</v>
      </c>
      <c r="R113" t="str">
        <f>IF(R$1='Trendline Selection'!$ED$198,Trendlines!F113,IF(R$1='Trendline Selection'!$EE$198,Trendlines!F113,""))</f>
        <v/>
      </c>
      <c r="S113" t="str">
        <f>IF(S$1='Trendline Selection'!$ED$198,Trendlines!G113,IF(S$1='Trendline Selection'!$EE$198,Trendlines!G113,""))</f>
        <v/>
      </c>
      <c r="T113" t="str">
        <f>IF(T$1='Trendline Selection'!$ED$198,Trendlines!H113,IF(T$1='Trendline Selection'!$EE$198,Trendlines!H113,""))</f>
        <v/>
      </c>
      <c r="U113">
        <f>IF(U$1='Trendline Selection'!$ED$198,Trendlines!I113,IF(U$1='Trendline Selection'!$EE$198,Trendlines!I113,""))</f>
        <v>0</v>
      </c>
      <c r="V113" t="str">
        <f>IF(V$1='Trendline Selection'!$ED$198,Trendlines!J113,IF(V$1='Trendline Selection'!$EE$198,Trendlines!J113,""))</f>
        <v/>
      </c>
      <c r="W113" s="6" t="str">
        <f t="shared" si="61"/>
        <v/>
      </c>
      <c r="X113" s="6" t="str">
        <f t="shared" si="62"/>
        <v/>
      </c>
      <c r="Y113" s="6" t="str">
        <f t="shared" si="63"/>
        <v/>
      </c>
      <c r="Z113" s="6" t="str">
        <f t="shared" si="64"/>
        <v/>
      </c>
      <c r="AA113">
        <f t="shared" si="74"/>
        <v>4.3599999999996726</v>
      </c>
      <c r="AB113">
        <f t="shared" si="102"/>
        <v>0.75999999999930878</v>
      </c>
      <c r="AC113">
        <f t="shared" si="103"/>
        <v>3.6000000000003638</v>
      </c>
      <c r="AD113">
        <f t="shared" si="127"/>
        <v>4.3599999999996726</v>
      </c>
      <c r="AE113" s="26">
        <f t="shared" si="117"/>
        <v>-1.0431073782462942E-3</v>
      </c>
      <c r="AF113" s="26">
        <f t="shared" si="75"/>
        <v>-2.9021510743763276E-4</v>
      </c>
      <c r="AH113" s="30" t="str">
        <f t="shared" si="76"/>
        <v/>
      </c>
      <c r="AI113" s="21" t="str">
        <f t="shared" si="104"/>
        <v/>
      </c>
      <c r="AJ113" s="21" t="str">
        <f t="shared" si="121"/>
        <v/>
      </c>
      <c r="AK113" s="31" t="str">
        <f t="shared" si="120"/>
        <v/>
      </c>
      <c r="AL113" s="31" t="str">
        <f t="shared" si="77"/>
        <v/>
      </c>
      <c r="AM113" s="39" t="str">
        <f t="shared" si="78"/>
        <v/>
      </c>
      <c r="AN113" s="35" t="str">
        <f t="shared" si="79"/>
        <v/>
      </c>
      <c r="AO113" s="35" t="str">
        <f t="shared" si="118"/>
        <v/>
      </c>
      <c r="AP113" s="36" t="str">
        <f t="shared" si="119"/>
        <v/>
      </c>
      <c r="AQ113" s="36" t="str">
        <f t="shared" si="80"/>
        <v/>
      </c>
      <c r="AR113" s="40" t="str">
        <f t="shared" si="81"/>
        <v/>
      </c>
      <c r="AS113" s="37" t="str">
        <f t="shared" si="82"/>
        <v/>
      </c>
      <c r="AT113" s="37" t="str">
        <f t="shared" si="105"/>
        <v/>
      </c>
      <c r="AU113" s="38" t="str">
        <f t="shared" si="83"/>
        <v/>
      </c>
      <c r="AV113" s="38" t="str">
        <f t="shared" si="84"/>
        <v/>
      </c>
      <c r="AW113" s="30" t="str">
        <f t="shared" si="85"/>
        <v/>
      </c>
      <c r="AX113" s="21" t="str">
        <f t="shared" si="86"/>
        <v/>
      </c>
      <c r="AY113" s="21" t="str">
        <f t="shared" si="106"/>
        <v/>
      </c>
      <c r="AZ113" s="31" t="str">
        <f t="shared" si="87"/>
        <v/>
      </c>
      <c r="BA113" s="31" t="str">
        <f t="shared" si="88"/>
        <v/>
      </c>
      <c r="BB113" s="33" t="str">
        <f t="shared" si="89"/>
        <v/>
      </c>
      <c r="BC113" s="32" t="str">
        <f t="shared" si="90"/>
        <v/>
      </c>
      <c r="BD113" s="32" t="str">
        <f t="shared" si="107"/>
        <v/>
      </c>
      <c r="BE113" s="34" t="str">
        <f t="shared" si="108"/>
        <v/>
      </c>
      <c r="BF113" s="34" t="str">
        <f t="shared" si="91"/>
        <v/>
      </c>
      <c r="BG113" s="40" t="str">
        <f t="shared" si="92"/>
        <v/>
      </c>
      <c r="BH113" s="37" t="str">
        <f t="shared" si="93"/>
        <v/>
      </c>
      <c r="BI113" s="37" t="str">
        <f t="shared" si="109"/>
        <v/>
      </c>
      <c r="BJ113" s="38" t="str">
        <f t="shared" si="110"/>
        <v/>
      </c>
      <c r="BK113" s="38" t="str">
        <f t="shared" si="94"/>
        <v/>
      </c>
      <c r="BL113" s="41" t="str">
        <f t="shared" si="95"/>
        <v>------</v>
      </c>
      <c r="BM113" s="41" t="str">
        <f t="shared" si="96"/>
        <v>------</v>
      </c>
      <c r="BN113" s="41" t="str">
        <f t="shared" si="72"/>
        <v>-----</v>
      </c>
      <c r="BO113" s="41" t="str" cm="1">
        <f t="array" aca="1" ref="BO113" ca="1">_xlfn.LET(_xlpm.lookback,MIN(ROW()-ROW(BN$50),11),_xlpm.found,IFERROR(MATCH("Equal High",OFFSET(BN113,-_xlpm.lookback,0,_xlpm.lookback+1,1),0),-1),_xlpm.offset_rows,_xlpm.lookback-_xlpm.found+1,IF(_xlpm.found&gt;0,INDEX(E:E,ROW()-_xlpm.offset_rows),"-----"))</f>
        <v>-----</v>
      </c>
      <c r="BP113" s="41" t="str">
        <f t="shared" ca="1" si="65"/>
        <v>-----</v>
      </c>
      <c r="BQ113" s="41" t="str">
        <f t="shared" ca="1" si="66"/>
        <v>-----</v>
      </c>
      <c r="BR113" s="52" t="str">
        <f t="shared" ca="1" si="67"/>
        <v>-----</v>
      </c>
      <c r="BS113" s="41" t="str">
        <f t="shared" si="73"/>
        <v>-----</v>
      </c>
      <c r="BT113" s="41" t="str" cm="1">
        <f t="array" aca="1" ref="BT113" ca="1">_xlfn.LET(_xlpm.lookback,MIN(ROW()-ROW(BS$50),11),_xlpm.found,IFERROR(MATCH("Equal Low",OFFSET(BS113,-_xlpm.lookback,0,_xlpm.lookback+1,1),0),-1),_xlpm.offset_rows,_xlpm.lookback-_xlpm.found+1,IF(_xlpm.found&gt;0,INDEX(F:F,ROW()-_xlpm.offset_rows),"-----"))</f>
        <v>-----</v>
      </c>
      <c r="BU113" s="41" t="str">
        <f t="shared" ca="1" si="68"/>
        <v>-----</v>
      </c>
      <c r="BV113" s="41" t="str">
        <f t="shared" ca="1" si="69"/>
        <v>-----</v>
      </c>
      <c r="BW113" s="52" t="str">
        <f t="shared" ca="1" si="70"/>
        <v>-----</v>
      </c>
      <c r="BX113" s="50">
        <f t="shared" si="97"/>
        <v>-1.5999999959603883E-4</v>
      </c>
      <c r="BY113" s="50">
        <f t="shared" si="111"/>
        <v>-1</v>
      </c>
      <c r="BZ113" s="50">
        <f t="shared" si="112"/>
        <v>-1</v>
      </c>
      <c r="CA113" s="50" t="str">
        <f t="shared" si="113"/>
        <v>-----</v>
      </c>
      <c r="CB113" s="50" t="str">
        <f t="shared" si="114"/>
        <v>crossunder</v>
      </c>
      <c r="CC113" s="52" t="str">
        <f t="shared" si="98"/>
        <v/>
      </c>
      <c r="CD113" s="41">
        <f t="shared" si="99"/>
        <v>0</v>
      </c>
      <c r="CE113" s="52" t="str" cm="1">
        <f t="array" ref="CE113">IF(CD113&lt;&gt;1,"-----",_xlfn.IFS(OR(AL113="Above",AL113="Below"),AL113,OR(AQ113="Above",AQ113="Below"),AQ113,OR(AV113="Above",AV113="Below"),AV113,OR(BA113="Above",BA113="Below"),BA113,OR(BF113="Above",BF113="Below"),BF113,OR(BK113="Above",BK113="Below"),BK113,TRUE,"-----"))</f>
        <v>-----</v>
      </c>
      <c r="CF113" s="52" t="str">
        <f t="shared" ca="1" si="71"/>
        <v>-----</v>
      </c>
      <c r="CG113" s="52" t="str">
        <f t="shared" si="100"/>
        <v>DOWN</v>
      </c>
      <c r="CH113" s="42" t="str">
        <f t="shared" si="122"/>
        <v/>
      </c>
      <c r="CI113" s="43" t="str">
        <f t="shared" si="115"/>
        <v/>
      </c>
      <c r="CJ113" s="42" t="str">
        <f t="shared" si="116"/>
        <v/>
      </c>
      <c r="CK113" s="42" t="str">
        <f t="shared" si="123"/>
        <v/>
      </c>
      <c r="CL113" s="42" t="str">
        <f t="shared" si="101"/>
        <v/>
      </c>
      <c r="CM113" s="16">
        <f t="shared" si="124"/>
        <v>0</v>
      </c>
      <c r="CN113" s="53">
        <f t="shared" si="125"/>
        <v>6.6666666666666666E-2</v>
      </c>
      <c r="CO113" s="14" t="str">
        <f t="shared" si="126"/>
        <v/>
      </c>
    </row>
    <row r="114" spans="1:93" x14ac:dyDescent="0.55000000000000004">
      <c r="A114">
        <f>IF('Data Validation'!$K$2&lt;&gt;TRUE,"",'Data Validation'!A114)</f>
        <v>1772062200</v>
      </c>
      <c r="B114" s="4" t="str">
        <f>IF('Data Validation'!$K$2&lt;&gt;TRUE,"",'Data Validation'!C114)</f>
        <v>XAUUSD</v>
      </c>
      <c r="C114" s="4" t="str">
        <f>IF('Data Validation'!$K$2&lt;&gt;TRUE,"",'Data Validation'!E114)</f>
        <v>M5</v>
      </c>
      <c r="D114" s="4">
        <f>IF('Data Validation'!$K$2&lt;&gt;TRUE,"",'Data Validation'!G114)</f>
        <v>5168.9799999999996</v>
      </c>
      <c r="E114" s="4">
        <f>IF($C114&lt;&gt;"M5","",Price!F114)</f>
        <v>5170.2299999999996</v>
      </c>
      <c r="F114" s="4">
        <f>IF($C114&lt;&gt;"M5","",Price!G114)</f>
        <v>5165.41</v>
      </c>
      <c r="G114" s="4">
        <f>IF($C114&lt;&gt;"M5","",Price!H114)</f>
        <v>371</v>
      </c>
      <c r="H114" s="4">
        <f>IF($C114&lt;&gt;"M5","",SSA!E114)</f>
        <v>5171.4568399999998</v>
      </c>
      <c r="I114" s="6">
        <f>IF($C114&lt;&gt;"M5","",SSA!F114)</f>
        <v>5171.8640100000002</v>
      </c>
      <c r="J114" s="5">
        <f>IF($C114&lt;&gt;"M5","",Dual_Tema!E114)</f>
        <v>5173.93</v>
      </c>
      <c r="K114" s="5">
        <f>IF($C114&lt;&gt;"M5","",Dual_Tema!F114)</f>
        <v>5167.46</v>
      </c>
      <c r="L114" s="6">
        <f>IF($C114&lt;&gt;"M5","",Trendlines!K114)</f>
        <v>0</v>
      </c>
      <c r="M114" s="6">
        <f>IF($C114&lt;&gt;"M5","",Trendlines!L114)</f>
        <v>0</v>
      </c>
      <c r="N114" s="6">
        <f>IF($C114&lt;&gt;"M5","",ZigZag!E114)</f>
        <v>0</v>
      </c>
      <c r="O114" s="6">
        <f>IF($C114&lt;&gt;"M5","",ZigZag!F114)</f>
        <v>0</v>
      </c>
      <c r="P114" s="6">
        <f>IF($C114&lt;&gt;"M5","",Pinbar!E114)</f>
        <v>0</v>
      </c>
      <c r="Q114">
        <f>IF(Q$1='Trendline Selection'!$ED$198,Trendlines!E114,IF(Q$1='Trendline Selection'!$EE$198,Trendlines!E114,""))</f>
        <v>0</v>
      </c>
      <c r="R114" t="str">
        <f>IF(R$1='Trendline Selection'!$ED$198,Trendlines!F114,IF(R$1='Trendline Selection'!$EE$198,Trendlines!F114,""))</f>
        <v/>
      </c>
      <c r="S114" t="str">
        <f>IF(S$1='Trendline Selection'!$ED$198,Trendlines!G114,IF(S$1='Trendline Selection'!$EE$198,Trendlines!G114,""))</f>
        <v/>
      </c>
      <c r="T114" t="str">
        <f>IF(T$1='Trendline Selection'!$ED$198,Trendlines!H114,IF(T$1='Trendline Selection'!$EE$198,Trendlines!H114,""))</f>
        <v/>
      </c>
      <c r="U114">
        <f>IF(U$1='Trendline Selection'!$ED$198,Trendlines!I114,IF(U$1='Trendline Selection'!$EE$198,Trendlines!I114,""))</f>
        <v>0</v>
      </c>
      <c r="V114" t="str">
        <f>IF(V$1='Trendline Selection'!$ED$198,Trendlines!J114,IF(V$1='Trendline Selection'!$EE$198,Trendlines!J114,""))</f>
        <v/>
      </c>
      <c r="W114" s="6" t="str">
        <f t="shared" ref="W114:W177" si="128">IF(N114=0,"",IF(N113&lt;&gt;0,N113,IF(N112&lt;&gt;0,N112,IF(N111&lt;&gt;0,N111,IF(N110&lt;&gt;0,N110,IF(N109&lt;&gt;0,N109,IF(N108&lt;&gt;0,N108,IF(N107&lt;&gt;0,N107,IF(N106&lt;&gt;0,N106,IF(N105&lt;&gt;0,N105,IF(N104&lt;&gt;0,N104,IF(N103&lt;&gt;0,N103,IF(N102&lt;&gt;0,N102,IF(N101&lt;&gt;0,N101,IF(N100&lt;&gt;0,N100,IF(N99&lt;&gt;0,N99,IF(N98&lt;&gt;0,N98,IF(N97&lt;&gt;0,N97,IF(N96&lt;&gt;0,N96,IF(N95&lt;&gt;0,N95,IF(N94&lt;&gt;0,N94,IF(N93&lt;&gt;0,N93,IF(N92&lt;&gt;0,N92,IF(N91&lt;&gt;0,N91,IF(N90&lt;&gt;0,N90,IF(N89&lt;&gt;0,N89,IF(N88&lt;&gt;0,N88,IF(N87&lt;&gt;0,N87,IF(N86&lt;&gt;0,N86,IF(N85&lt;&gt;0,N85,IF(N84&lt;&gt;0,N84,IF(N83&lt;&gt;0,N83,IF(N82&lt;&gt;0,N82,IF(N81&lt;&gt;0,N81,IF(N80&lt;&gt;0,N80,IF(N79&lt;&gt;0,N79,IF(N78&lt;&gt;0,N78,IF(N77&lt;&gt;0,N77,IF(N76&lt;&gt;0,N76,IF(N75&lt;&gt;0,N75,IF(N74&lt;&gt;0,N74,IF(N73&lt;&gt;0,N73,IF(N72&lt;&gt;0,N72,IF(N71&lt;&gt;0,N71,IF(N70&lt;&gt;0,N70,IF(N69&lt;&gt;0,N69,IF(N68&lt;&gt;0,N68,IF(N67&lt;&gt;0,N67,IF(N66&lt;&gt;0,N66,"N/A")))))))))))))))))))))))))))))))))))))))))))))))))</f>
        <v/>
      </c>
      <c r="X114" s="6" t="str">
        <f t="shared" ref="X114:X177" si="129">IF(O114=0,"",IF(O113&lt;&gt;0,O113,IF(O112&lt;&gt;0,O112,IF(O111&lt;&gt;0,O111,IF(O110&lt;&gt;0,O110,IF(O109&lt;&gt;0,O109,IF(O108&lt;&gt;0,O108,IF(O107&lt;&gt;0,O107,IF(O106&lt;&gt;0,O106,IF(O105&lt;&gt;0,O105,IF(O104&lt;&gt;0,O104,IF(O103&lt;&gt;0,O103,IF(O102&lt;&gt;0,O102,IF(O101&lt;&gt;0,O101,IF(O100&lt;&gt;0,O100,IF(O99&lt;&gt;0,O99,IF(O98&lt;&gt;0,O98,IF(O97&lt;&gt;0,O97,IF(O96&lt;&gt;0,O96,IF(O95&lt;&gt;0,O95,IF(O94&lt;&gt;0,O94,IF(O93&lt;&gt;0,O93,IF(O92&lt;&gt;0,O92,IF(O91&lt;&gt;0,O91,IF(O90&lt;&gt;0,O90,IF(O89&lt;&gt;0,O89,IF(O88&lt;&gt;0,O88,IF(O87&lt;&gt;0,O87,IF(O86&lt;&gt;0,O86,IF(O85&lt;&gt;0,O85,IF(O84&lt;&gt;0,O84,IF(O83&lt;&gt;0,O83,IF(O82&lt;&gt;0,O82,IF(O81&lt;&gt;0,O81,IF(O80&lt;&gt;0,O80,IF(O79&lt;&gt;0,O79,IF(O78&lt;&gt;0,O78,IF(O77&lt;&gt;0,O77,IF(O76&lt;&gt;0,O76,IF(O75&lt;&gt;0,O75,IF(O74&lt;&gt;0,O74,IF(O73&lt;&gt;0,O73,IF(O72&lt;&gt;0,O72,IF(O71&lt;&gt;0,O71,IF(O70&lt;&gt;0,O70,IF(O69&lt;&gt;0,O69,IF(O68&lt;&gt;0,O68,IF(O67&lt;&gt;0,O67,IF(O66&lt;&gt;0,O66,"N/A")))))))))))))))))))))))))))))))))))))))))))))))))</f>
        <v/>
      </c>
      <c r="Y114" s="6" t="str">
        <f t="shared" ref="Y114:Y177" si="130">IFERROR(IF(W114="N/A","N/A",((N114-W114)/W114)),"")</f>
        <v/>
      </c>
      <c r="Z114" s="6" t="str">
        <f t="shared" ref="Z114:Z177" si="131">IFERROR(IF(X114="N/A","N/A",((O114-X114)/X114)),"")</f>
        <v/>
      </c>
      <c r="AA114">
        <f t="shared" si="74"/>
        <v>4.819999999999709</v>
      </c>
      <c r="AB114">
        <f t="shared" si="102"/>
        <v>0.18999999999959982</v>
      </c>
      <c r="AC114">
        <f t="shared" si="103"/>
        <v>4.6300000000001091</v>
      </c>
      <c r="AD114">
        <f t="shared" si="127"/>
        <v>4.819999999999709</v>
      </c>
      <c r="AE114" s="26">
        <f t="shared" si="117"/>
        <v>-7.1512370673757224E-4</v>
      </c>
      <c r="AF114" s="26">
        <f t="shared" si="75"/>
        <v>-3.9671327886431281E-4</v>
      </c>
      <c r="AH114" s="30" t="str">
        <f t="shared" si="76"/>
        <v/>
      </c>
      <c r="AI114" s="21" t="str">
        <f t="shared" si="104"/>
        <v/>
      </c>
      <c r="AJ114" s="21" t="str">
        <f t="shared" si="121"/>
        <v/>
      </c>
      <c r="AK114" s="31" t="str">
        <f t="shared" si="120"/>
        <v/>
      </c>
      <c r="AL114" s="31" t="str">
        <f t="shared" si="77"/>
        <v/>
      </c>
      <c r="AM114" s="39" t="str">
        <f t="shared" si="78"/>
        <v/>
      </c>
      <c r="AN114" s="35" t="str">
        <f t="shared" si="79"/>
        <v/>
      </c>
      <c r="AO114" s="35" t="str">
        <f t="shared" si="118"/>
        <v/>
      </c>
      <c r="AP114" s="36" t="str">
        <f t="shared" si="119"/>
        <v/>
      </c>
      <c r="AQ114" s="36" t="str">
        <f t="shared" si="80"/>
        <v/>
      </c>
      <c r="AR114" s="40" t="str">
        <f t="shared" si="81"/>
        <v/>
      </c>
      <c r="AS114" s="37" t="str">
        <f t="shared" si="82"/>
        <v/>
      </c>
      <c r="AT114" s="37" t="str">
        <f t="shared" si="105"/>
        <v/>
      </c>
      <c r="AU114" s="38" t="str">
        <f t="shared" si="83"/>
        <v/>
      </c>
      <c r="AV114" s="38" t="str">
        <f t="shared" si="84"/>
        <v/>
      </c>
      <c r="AW114" s="30" t="str">
        <f t="shared" si="85"/>
        <v/>
      </c>
      <c r="AX114" s="21" t="str">
        <f t="shared" si="86"/>
        <v/>
      </c>
      <c r="AY114" s="21" t="str">
        <f t="shared" si="106"/>
        <v/>
      </c>
      <c r="AZ114" s="31" t="str">
        <f t="shared" si="87"/>
        <v/>
      </c>
      <c r="BA114" s="31" t="str">
        <f t="shared" si="88"/>
        <v/>
      </c>
      <c r="BB114" s="33" t="str">
        <f t="shared" si="89"/>
        <v/>
      </c>
      <c r="BC114" s="32" t="str">
        <f t="shared" si="90"/>
        <v/>
      </c>
      <c r="BD114" s="32" t="str">
        <f t="shared" si="107"/>
        <v/>
      </c>
      <c r="BE114" s="34" t="str">
        <f t="shared" si="108"/>
        <v/>
      </c>
      <c r="BF114" s="34" t="str">
        <f t="shared" si="91"/>
        <v/>
      </c>
      <c r="BG114" s="40" t="str">
        <f t="shared" si="92"/>
        <v/>
      </c>
      <c r="BH114" s="37" t="str">
        <f t="shared" si="93"/>
        <v/>
      </c>
      <c r="BI114" s="37" t="str">
        <f t="shared" si="109"/>
        <v/>
      </c>
      <c r="BJ114" s="38" t="str">
        <f t="shared" si="110"/>
        <v/>
      </c>
      <c r="BK114" s="38" t="str">
        <f t="shared" si="94"/>
        <v/>
      </c>
      <c r="BL114" s="41" t="str">
        <f t="shared" si="95"/>
        <v>------</v>
      </c>
      <c r="BM114" s="41" t="str">
        <f t="shared" si="96"/>
        <v>------</v>
      </c>
      <c r="BN114" s="41" t="str">
        <f t="shared" si="72"/>
        <v>-----</v>
      </c>
      <c r="BO114" s="41" t="str" cm="1">
        <f t="array" aca="1" ref="BO114" ca="1">_xlfn.LET(_xlpm.lookback,MIN(ROW()-ROW(BN$50),11),_xlpm.found,IFERROR(MATCH("Equal High",OFFSET(BN114,-_xlpm.lookback,0,_xlpm.lookback+1,1),0),-1),_xlpm.offset_rows,_xlpm.lookback-_xlpm.found+1,IF(_xlpm.found&gt;0,INDEX(E:E,ROW()-_xlpm.offset_rows),"-----"))</f>
        <v>-----</v>
      </c>
      <c r="BP114" s="41" t="str">
        <f t="shared" ref="BP114:BP177" ca="1" si="132">IF(BO114&lt;&gt;"-----",H114,"-----")</f>
        <v>-----</v>
      </c>
      <c r="BQ114" s="41" t="str">
        <f t="shared" ref="BQ114:BQ177" ca="1" si="133">IF(BO114&lt;&gt;"-----",I114,"-----")</f>
        <v>-----</v>
      </c>
      <c r="BR114" s="52" t="str">
        <f t="shared" ref="BR114:BR177" ca="1" si="134">IFERROR(IF(ABS((BP114-BO114)/BO114)&lt;0.15%,"Eqh Touch","-----"),"-----")</f>
        <v>-----</v>
      </c>
      <c r="BS114" s="41" t="str">
        <f t="shared" si="73"/>
        <v>-----</v>
      </c>
      <c r="BT114" s="41" t="str" cm="1">
        <f t="array" aca="1" ref="BT114" ca="1">_xlfn.LET(_xlpm.lookback,MIN(ROW()-ROW(BS$50),11),_xlpm.found,IFERROR(MATCH("Equal Low",OFFSET(BS114,-_xlpm.lookback,0,_xlpm.lookback+1,1),0),-1),_xlpm.offset_rows,_xlpm.lookback-_xlpm.found+1,IF(_xlpm.found&gt;0,INDEX(F:F,ROW()-_xlpm.offset_rows),"-----"))</f>
        <v>-----</v>
      </c>
      <c r="BU114" s="41" t="str">
        <f t="shared" ref="BU114:BU177" ca="1" si="135">IF(BT114&lt;&gt;"-----",H114,"-----")</f>
        <v>-----</v>
      </c>
      <c r="BV114" s="41" t="str">
        <f t="shared" ref="BV114:BV177" ca="1" si="136">IF(BT114&lt;&gt;"-----",I114,"-----")</f>
        <v>-----</v>
      </c>
      <c r="BW114" s="52" t="str">
        <f t="shared" ref="BW114:BW177" ca="1" si="137">IFERROR(IF(ABS((BU114-BT114)/BT114)&lt;0.15%,"Eql Touch","-----"),"-----")</f>
        <v>-----</v>
      </c>
      <c r="BX114" s="50">
        <f t="shared" si="97"/>
        <v>-0.40717000000040571</v>
      </c>
      <c r="BY114" s="50">
        <f t="shared" si="111"/>
        <v>-1</v>
      </c>
      <c r="BZ114" s="50">
        <f t="shared" si="112"/>
        <v>-2</v>
      </c>
      <c r="CA114" s="50" t="str">
        <f t="shared" si="113"/>
        <v>-----</v>
      </c>
      <c r="CB114" s="50" t="str">
        <f t="shared" si="114"/>
        <v>-----</v>
      </c>
      <c r="CC114" s="52" t="str">
        <f t="shared" si="98"/>
        <v/>
      </c>
      <c r="CD114" s="41">
        <f t="shared" si="99"/>
        <v>0</v>
      </c>
      <c r="CE114" s="52" t="str" cm="1">
        <f t="array" ref="CE114">IF(CD114&lt;&gt;1,"-----",_xlfn.IFS(OR(AL114="Above",AL114="Below"),AL114,OR(AQ114="Above",AQ114="Below"),AQ114,OR(AV114="Above",AV114="Below"),AV114,OR(BA114="Above",BA114="Below"),BA114,OR(BF114="Above",BF114="Below"),BF114,OR(BK114="Above",BK114="Below"),BK114,TRUE,"-----"))</f>
        <v>-----</v>
      </c>
      <c r="CF114" s="52" t="str">
        <f t="shared" ref="CF114:CF177" ca="1" si="138">_xlfn.LET(_xlpm.eqh,IFERROR(ABS((BP114-BO114)/BO114)&lt;0.15%,FALSE),_xlpm.eql,IFERROR(ABS((BU114-BT114)/BT114)&lt;0.15%,FALSE),IF(_xlpm.eqh,IF(_xlpm.eql,"Eqh Touch / Eql Touch","Eqh Touch"),IF(_xlpm.eql,"Eql Touch","-----")))</f>
        <v>-----</v>
      </c>
      <c r="CG114" s="52" t="str">
        <f t="shared" si="100"/>
        <v>DOWN</v>
      </c>
      <c r="CH114" s="42" t="str">
        <f t="shared" si="122"/>
        <v/>
      </c>
      <c r="CI114" s="43" t="str">
        <f t="shared" si="115"/>
        <v/>
      </c>
      <c r="CJ114" s="42" t="str">
        <f t="shared" si="116"/>
        <v/>
      </c>
      <c r="CK114" s="42" t="str">
        <f t="shared" si="123"/>
        <v/>
      </c>
      <c r="CL114" s="42" t="str">
        <f t="shared" si="101"/>
        <v/>
      </c>
      <c r="CM114" s="16">
        <f t="shared" si="124"/>
        <v>0</v>
      </c>
      <c r="CN114" s="53">
        <f t="shared" si="125"/>
        <v>0</v>
      </c>
      <c r="CO114" s="14" t="str">
        <f t="shared" si="126"/>
        <v/>
      </c>
    </row>
    <row r="115" spans="1:93" x14ac:dyDescent="0.55000000000000004">
      <c r="A115">
        <f>IF('Data Validation'!$K$2&lt;&gt;TRUE,"",'Data Validation'!A115)</f>
        <v>1772062500</v>
      </c>
      <c r="B115" s="4" t="str">
        <f>IF('Data Validation'!$K$2&lt;&gt;TRUE,"",'Data Validation'!C115)</f>
        <v>XAUUSD</v>
      </c>
      <c r="C115" s="4" t="str">
        <f>IF('Data Validation'!$K$2&lt;&gt;TRUE,"",'Data Validation'!E115)</f>
        <v>M5</v>
      </c>
      <c r="D115" s="4">
        <f>IF('Data Validation'!$K$2&lt;&gt;TRUE,"",'Data Validation'!G115)</f>
        <v>5169.88</v>
      </c>
      <c r="E115" s="4">
        <f>IF($C115&lt;&gt;"M5","",Price!F115)</f>
        <v>5169.88</v>
      </c>
      <c r="F115" s="4">
        <f>IF($C115&lt;&gt;"M5","",Price!G115)</f>
        <v>5164.08</v>
      </c>
      <c r="G115" s="4">
        <f>IF($C115&lt;&gt;"M5","",Price!H115)</f>
        <v>351</v>
      </c>
      <c r="H115" s="4">
        <f>IF($C115&lt;&gt;"M5","",SSA!E115)</f>
        <v>5170.1718300000002</v>
      </c>
      <c r="I115" s="6">
        <f>IF($C115&lt;&gt;"M5","",SSA!F115)</f>
        <v>5171.0179200000002</v>
      </c>
      <c r="J115" s="5">
        <f>IF($C115&lt;&gt;"M5","",Dual_Tema!E115)</f>
        <v>5171.8900000000003</v>
      </c>
      <c r="K115" s="5">
        <f>IF($C115&lt;&gt;"M5","",Dual_Tema!F115)</f>
        <v>5166.05</v>
      </c>
      <c r="L115" s="6">
        <f>IF($C115&lt;&gt;"M5","",Trendlines!K115)</f>
        <v>0</v>
      </c>
      <c r="M115" s="6">
        <f>IF($C115&lt;&gt;"M5","",Trendlines!L115)</f>
        <v>0</v>
      </c>
      <c r="N115" s="6">
        <f>IF($C115&lt;&gt;"M5","",ZigZag!E115)</f>
        <v>0</v>
      </c>
      <c r="O115" s="6">
        <f>IF($C115&lt;&gt;"M5","",ZigZag!F115)</f>
        <v>0</v>
      </c>
      <c r="P115" s="6">
        <f>IF($C115&lt;&gt;"M5","",Pinbar!E115)</f>
        <v>1</v>
      </c>
      <c r="Q115">
        <f>IF(Q$1='Trendline Selection'!$ED$198,Trendlines!E115,IF(Q$1='Trendline Selection'!$EE$198,Trendlines!E115,""))</f>
        <v>0</v>
      </c>
      <c r="R115" t="str">
        <f>IF(R$1='Trendline Selection'!$ED$198,Trendlines!F115,IF(R$1='Trendline Selection'!$EE$198,Trendlines!F115,""))</f>
        <v/>
      </c>
      <c r="S115" t="str">
        <f>IF(S$1='Trendline Selection'!$ED$198,Trendlines!G115,IF(S$1='Trendline Selection'!$EE$198,Trendlines!G115,""))</f>
        <v/>
      </c>
      <c r="T115" t="str">
        <f>IF(T$1='Trendline Selection'!$ED$198,Trendlines!H115,IF(T$1='Trendline Selection'!$EE$198,Trendlines!H115,""))</f>
        <v/>
      </c>
      <c r="U115">
        <f>IF(U$1='Trendline Selection'!$ED$198,Trendlines!I115,IF(U$1='Trendline Selection'!$EE$198,Trendlines!I115,""))</f>
        <v>0</v>
      </c>
      <c r="V115" t="str">
        <f>IF(V$1='Trendline Selection'!$ED$198,Trendlines!J115,IF(V$1='Trendline Selection'!$EE$198,Trendlines!J115,""))</f>
        <v/>
      </c>
      <c r="W115" s="6" t="str">
        <f t="shared" si="128"/>
        <v/>
      </c>
      <c r="X115" s="6" t="str">
        <f t="shared" si="129"/>
        <v/>
      </c>
      <c r="Y115" s="6" t="str">
        <f t="shared" si="130"/>
        <v/>
      </c>
      <c r="Z115" s="6" t="str">
        <f t="shared" si="131"/>
        <v/>
      </c>
      <c r="AA115">
        <f t="shared" si="74"/>
        <v>5.8000000000001819</v>
      </c>
      <c r="AB115">
        <f t="shared" si="102"/>
        <v>0.9000000000005457</v>
      </c>
      <c r="AC115">
        <f t="shared" si="103"/>
        <v>4.8999999999996362</v>
      </c>
      <c r="AD115">
        <f t="shared" si="127"/>
        <v>5.8000000000001819</v>
      </c>
      <c r="AE115" s="26">
        <f t="shared" si="117"/>
        <v>-3.8863935621218126E-4</v>
      </c>
      <c r="AF115" s="26">
        <f t="shared" si="75"/>
        <v>-3.8133583685799686E-4</v>
      </c>
      <c r="AH115" s="30" t="str">
        <f t="shared" si="76"/>
        <v/>
      </c>
      <c r="AI115" s="21" t="str">
        <f t="shared" si="104"/>
        <v/>
      </c>
      <c r="AJ115" s="21" t="str">
        <f t="shared" si="121"/>
        <v/>
      </c>
      <c r="AK115" s="31" t="str">
        <f t="shared" si="120"/>
        <v/>
      </c>
      <c r="AL115" s="31" t="str">
        <f t="shared" si="77"/>
        <v/>
      </c>
      <c r="AM115" s="39" t="str">
        <f t="shared" si="78"/>
        <v/>
      </c>
      <c r="AN115" s="35" t="str">
        <f t="shared" si="79"/>
        <v/>
      </c>
      <c r="AO115" s="35" t="str">
        <f t="shared" si="118"/>
        <v/>
      </c>
      <c r="AP115" s="36" t="str">
        <f t="shared" si="119"/>
        <v/>
      </c>
      <c r="AQ115" s="36" t="str">
        <f t="shared" si="80"/>
        <v/>
      </c>
      <c r="AR115" s="40" t="str">
        <f t="shared" si="81"/>
        <v/>
      </c>
      <c r="AS115" s="37" t="str">
        <f t="shared" si="82"/>
        <v/>
      </c>
      <c r="AT115" s="37" t="str">
        <f t="shared" si="105"/>
        <v/>
      </c>
      <c r="AU115" s="38" t="str">
        <f t="shared" si="83"/>
        <v/>
      </c>
      <c r="AV115" s="38" t="str">
        <f t="shared" si="84"/>
        <v/>
      </c>
      <c r="AW115" s="30" t="str">
        <f t="shared" si="85"/>
        <v/>
      </c>
      <c r="AX115" s="21" t="str">
        <f t="shared" si="86"/>
        <v/>
      </c>
      <c r="AY115" s="21" t="str">
        <f t="shared" si="106"/>
        <v/>
      </c>
      <c r="AZ115" s="31" t="str">
        <f t="shared" si="87"/>
        <v/>
      </c>
      <c r="BA115" s="31" t="str">
        <f t="shared" si="88"/>
        <v/>
      </c>
      <c r="BB115" s="33" t="str">
        <f t="shared" si="89"/>
        <v/>
      </c>
      <c r="BC115" s="32" t="str">
        <f t="shared" si="90"/>
        <v/>
      </c>
      <c r="BD115" s="32" t="str">
        <f t="shared" si="107"/>
        <v/>
      </c>
      <c r="BE115" s="34" t="str">
        <f t="shared" si="108"/>
        <v/>
      </c>
      <c r="BF115" s="34" t="str">
        <f t="shared" si="91"/>
        <v/>
      </c>
      <c r="BG115" s="40" t="str">
        <f t="shared" si="92"/>
        <v/>
      </c>
      <c r="BH115" s="37" t="str">
        <f t="shared" si="93"/>
        <v/>
      </c>
      <c r="BI115" s="37" t="str">
        <f t="shared" si="109"/>
        <v/>
      </c>
      <c r="BJ115" s="38" t="str">
        <f t="shared" si="110"/>
        <v/>
      </c>
      <c r="BK115" s="38" t="str">
        <f t="shared" si="94"/>
        <v/>
      </c>
      <c r="BL115" s="41" t="str">
        <f t="shared" si="95"/>
        <v>------</v>
      </c>
      <c r="BM115" s="41" t="str">
        <f t="shared" si="96"/>
        <v>------</v>
      </c>
      <c r="BN115" s="41" t="str">
        <f t="shared" ref="BN115:BN178" si="139">IFERROR(IF(ABS(Y115)&lt;0.15%,"Equal High","-----"),"-----")</f>
        <v>-----</v>
      </c>
      <c r="BO115" s="41" t="str" cm="1">
        <f t="array" aca="1" ref="BO115" ca="1">_xlfn.LET(_xlpm.lookback,MIN(ROW()-ROW(BN$50),11),_xlpm.found,IFERROR(MATCH("Equal High",OFFSET(BN115,-_xlpm.lookback,0,_xlpm.lookback+1,1),0),-1),_xlpm.offset_rows,_xlpm.lookback-_xlpm.found+1,IF(_xlpm.found&gt;0,INDEX(E:E,ROW()-_xlpm.offset_rows),"-----"))</f>
        <v>-----</v>
      </c>
      <c r="BP115" s="41" t="str">
        <f t="shared" ca="1" si="132"/>
        <v>-----</v>
      </c>
      <c r="BQ115" s="41" t="str">
        <f t="shared" ca="1" si="133"/>
        <v>-----</v>
      </c>
      <c r="BR115" s="52" t="str">
        <f t="shared" ca="1" si="134"/>
        <v>-----</v>
      </c>
      <c r="BS115" s="41" t="str">
        <f t="shared" ref="BS115:BS178" si="140">IFERROR(IF(ABS(Z115)&lt;0.15%,"Equal Low","-----"),"-----")</f>
        <v>-----</v>
      </c>
      <c r="BT115" s="41" t="str" cm="1">
        <f t="array" aca="1" ref="BT115" ca="1">_xlfn.LET(_xlpm.lookback,MIN(ROW()-ROW(BS$50),11),_xlpm.found,IFERROR(MATCH("Equal Low",OFFSET(BS115,-_xlpm.lookback,0,_xlpm.lookback+1,1),0),-1),_xlpm.offset_rows,_xlpm.lookback-_xlpm.found+1,IF(_xlpm.found&gt;0,INDEX(F:F,ROW()-_xlpm.offset_rows),"-----"))</f>
        <v>-----</v>
      </c>
      <c r="BU115" s="41" t="str">
        <f t="shared" ca="1" si="135"/>
        <v>-----</v>
      </c>
      <c r="BV115" s="41" t="str">
        <f t="shared" ca="1" si="136"/>
        <v>-----</v>
      </c>
      <c r="BW115" s="52" t="str">
        <f t="shared" ca="1" si="137"/>
        <v>-----</v>
      </c>
      <c r="BX115" s="50">
        <f t="shared" si="97"/>
        <v>-0.84609000000000378</v>
      </c>
      <c r="BY115" s="50">
        <f t="shared" si="111"/>
        <v>-1</v>
      </c>
      <c r="BZ115" s="50">
        <f t="shared" si="112"/>
        <v>-3</v>
      </c>
      <c r="CA115" s="50" t="str">
        <f t="shared" si="113"/>
        <v>-----</v>
      </c>
      <c r="CB115" s="50" t="str">
        <f t="shared" si="114"/>
        <v>-----</v>
      </c>
      <c r="CC115" s="52" t="str">
        <f t="shared" si="98"/>
        <v/>
      </c>
      <c r="CD115" s="41">
        <f t="shared" si="99"/>
        <v>0</v>
      </c>
      <c r="CE115" s="52" t="str" cm="1">
        <f t="array" ref="CE115">IF(CD115&lt;&gt;1,"-----",_xlfn.IFS(OR(AL115="Above",AL115="Below"),AL115,OR(AQ115="Above",AQ115="Below"),AQ115,OR(AV115="Above",AV115="Below"),AV115,OR(BA115="Above",BA115="Below"),BA115,OR(BF115="Above",BF115="Below"),BF115,OR(BK115="Above",BK115="Below"),BK115,TRUE,"-----"))</f>
        <v>-----</v>
      </c>
      <c r="CF115" s="52" t="str">
        <f t="shared" ca="1" si="138"/>
        <v>-----</v>
      </c>
      <c r="CG115" s="52" t="str">
        <f t="shared" si="100"/>
        <v>DOWN</v>
      </c>
      <c r="CH115" s="42" t="str">
        <f t="shared" si="122"/>
        <v/>
      </c>
      <c r="CI115" s="43" t="str">
        <f t="shared" si="115"/>
        <v/>
      </c>
      <c r="CJ115" s="42" t="str">
        <f t="shared" si="116"/>
        <v/>
      </c>
      <c r="CK115" s="42" t="str">
        <f t="shared" si="123"/>
        <v/>
      </c>
      <c r="CL115" s="42">
        <f t="shared" si="101"/>
        <v>1</v>
      </c>
      <c r="CM115" s="16">
        <f t="shared" si="124"/>
        <v>0.2</v>
      </c>
      <c r="CN115" s="53">
        <f t="shared" si="125"/>
        <v>6.6666666666666666E-2</v>
      </c>
      <c r="CO115" s="14" t="str">
        <f t="shared" si="126"/>
        <v/>
      </c>
    </row>
    <row r="116" spans="1:93" x14ac:dyDescent="0.55000000000000004">
      <c r="A116">
        <f>IF('Data Validation'!$K$2&lt;&gt;TRUE,"",'Data Validation'!A116)</f>
        <v>1772062800</v>
      </c>
      <c r="B116" s="4" t="str">
        <f>IF('Data Validation'!$K$2&lt;&gt;TRUE,"",'Data Validation'!C116)</f>
        <v>XAUUSD</v>
      </c>
      <c r="C116" s="4" t="str">
        <f>IF('Data Validation'!$K$2&lt;&gt;TRUE,"",'Data Validation'!E116)</f>
        <v>M5</v>
      </c>
      <c r="D116" s="4">
        <f>IF('Data Validation'!$K$2&lt;&gt;TRUE,"",'Data Validation'!G116)</f>
        <v>5172.62</v>
      </c>
      <c r="E116" s="4">
        <f>IF($C116&lt;&gt;"M5","",Price!F116)</f>
        <v>5174.3500000000004</v>
      </c>
      <c r="F116" s="4">
        <f>IF($C116&lt;&gt;"M5","",Price!G116)</f>
        <v>5168.71</v>
      </c>
      <c r="G116" s="4">
        <f>IF($C116&lt;&gt;"M5","",Price!H116)</f>
        <v>377</v>
      </c>
      <c r="H116" s="4">
        <f>IF($C116&lt;&gt;"M5","",SSA!E116)</f>
        <v>5168.5217499999999</v>
      </c>
      <c r="I116" s="6">
        <f>IF($C116&lt;&gt;"M5","",SSA!F116)</f>
        <v>5169.7698399999999</v>
      </c>
      <c r="J116" s="5">
        <f>IF($C116&lt;&gt;"M5","",Dual_Tema!E116)</f>
        <v>5172.8</v>
      </c>
      <c r="K116" s="5">
        <f>IF($C116&lt;&gt;"M5","",Dual_Tema!F116)</f>
        <v>5167.3900000000003</v>
      </c>
      <c r="L116" s="6">
        <f>IF($C116&lt;&gt;"M5","",Trendlines!K116)</f>
        <v>0</v>
      </c>
      <c r="M116" s="6">
        <f>IF($C116&lt;&gt;"M5","",Trendlines!L116)</f>
        <v>0</v>
      </c>
      <c r="N116" s="6">
        <f>IF($C116&lt;&gt;"M5","",ZigZag!E116)</f>
        <v>0</v>
      </c>
      <c r="O116" s="6">
        <f>IF($C116&lt;&gt;"M5","",ZigZag!F116)</f>
        <v>0</v>
      </c>
      <c r="P116" s="6">
        <f>IF($C116&lt;&gt;"M5","",Pinbar!E116)</f>
        <v>0</v>
      </c>
      <c r="Q116">
        <f>IF(Q$1='Trendline Selection'!$ED$198,Trendlines!E116,IF(Q$1='Trendline Selection'!$EE$198,Trendlines!E116,""))</f>
        <v>0</v>
      </c>
      <c r="R116" t="str">
        <f>IF(R$1='Trendline Selection'!$ED$198,Trendlines!F116,IF(R$1='Trendline Selection'!$EE$198,Trendlines!F116,""))</f>
        <v/>
      </c>
      <c r="S116" t="str">
        <f>IF(S$1='Trendline Selection'!$ED$198,Trendlines!G116,IF(S$1='Trendline Selection'!$EE$198,Trendlines!G116,""))</f>
        <v/>
      </c>
      <c r="T116" t="str">
        <f>IF(T$1='Trendline Selection'!$ED$198,Trendlines!H116,IF(T$1='Trendline Selection'!$EE$198,Trendlines!H116,""))</f>
        <v/>
      </c>
      <c r="U116">
        <f>IF(U$1='Trendline Selection'!$ED$198,Trendlines!I116,IF(U$1='Trendline Selection'!$EE$198,Trendlines!I116,""))</f>
        <v>0</v>
      </c>
      <c r="V116" t="str">
        <f>IF(V$1='Trendline Selection'!$ED$198,Trendlines!J116,IF(V$1='Trendline Selection'!$EE$198,Trendlines!J116,""))</f>
        <v/>
      </c>
      <c r="W116" s="6" t="str">
        <f t="shared" si="128"/>
        <v/>
      </c>
      <c r="X116" s="6" t="str">
        <f t="shared" si="129"/>
        <v/>
      </c>
      <c r="Y116" s="6" t="str">
        <f t="shared" si="130"/>
        <v/>
      </c>
      <c r="Z116" s="6" t="str">
        <f t="shared" si="131"/>
        <v/>
      </c>
      <c r="AA116">
        <f t="shared" si="74"/>
        <v>5.6400000000003274</v>
      </c>
      <c r="AB116">
        <f t="shared" si="102"/>
        <v>4.4700000000002547</v>
      </c>
      <c r="AC116">
        <f t="shared" si="103"/>
        <v>1.1700000000000728</v>
      </c>
      <c r="AD116">
        <f t="shared" si="127"/>
        <v>5.6400000000003274</v>
      </c>
      <c r="AE116" s="26">
        <f t="shared" si="117"/>
        <v>2.9964429322614091E-4</v>
      </c>
      <c r="AF116" s="26">
        <f t="shared" si="75"/>
        <v>2.5544810823253304E-4</v>
      </c>
      <c r="AH116" s="30" t="str">
        <f t="shared" si="76"/>
        <v/>
      </c>
      <c r="AI116" s="21" t="str">
        <f t="shared" si="104"/>
        <v/>
      </c>
      <c r="AJ116" s="21" t="str">
        <f t="shared" si="121"/>
        <v/>
      </c>
      <c r="AK116" s="31" t="str">
        <f t="shared" si="120"/>
        <v/>
      </c>
      <c r="AL116" s="31" t="str">
        <f t="shared" si="77"/>
        <v/>
      </c>
      <c r="AM116" s="39" t="str">
        <f t="shared" si="78"/>
        <v/>
      </c>
      <c r="AN116" s="35" t="str">
        <f t="shared" si="79"/>
        <v/>
      </c>
      <c r="AO116" s="35" t="str">
        <f t="shared" si="118"/>
        <v/>
      </c>
      <c r="AP116" s="36" t="str">
        <f t="shared" si="119"/>
        <v/>
      </c>
      <c r="AQ116" s="36" t="str">
        <f t="shared" si="80"/>
        <v/>
      </c>
      <c r="AR116" s="40" t="str">
        <f t="shared" si="81"/>
        <v/>
      </c>
      <c r="AS116" s="37" t="str">
        <f t="shared" si="82"/>
        <v/>
      </c>
      <c r="AT116" s="37" t="str">
        <f t="shared" si="105"/>
        <v/>
      </c>
      <c r="AU116" s="38" t="str">
        <f t="shared" si="83"/>
        <v/>
      </c>
      <c r="AV116" s="38" t="str">
        <f t="shared" si="84"/>
        <v/>
      </c>
      <c r="AW116" s="30" t="str">
        <f t="shared" si="85"/>
        <v/>
      </c>
      <c r="AX116" s="21" t="str">
        <f t="shared" si="86"/>
        <v/>
      </c>
      <c r="AY116" s="21" t="str">
        <f t="shared" si="106"/>
        <v/>
      </c>
      <c r="AZ116" s="31" t="str">
        <f t="shared" si="87"/>
        <v/>
      </c>
      <c r="BA116" s="31" t="str">
        <f t="shared" si="88"/>
        <v/>
      </c>
      <c r="BB116" s="33" t="str">
        <f t="shared" si="89"/>
        <v/>
      </c>
      <c r="BC116" s="32" t="str">
        <f t="shared" si="90"/>
        <v/>
      </c>
      <c r="BD116" s="32" t="str">
        <f t="shared" si="107"/>
        <v/>
      </c>
      <c r="BE116" s="34" t="str">
        <f t="shared" si="108"/>
        <v/>
      </c>
      <c r="BF116" s="34" t="str">
        <f t="shared" si="91"/>
        <v/>
      </c>
      <c r="BG116" s="40" t="str">
        <f t="shared" si="92"/>
        <v/>
      </c>
      <c r="BH116" s="37" t="str">
        <f t="shared" si="93"/>
        <v/>
      </c>
      <c r="BI116" s="37" t="str">
        <f t="shared" si="109"/>
        <v/>
      </c>
      <c r="BJ116" s="38" t="str">
        <f t="shared" si="110"/>
        <v/>
      </c>
      <c r="BK116" s="38" t="str">
        <f t="shared" si="94"/>
        <v/>
      </c>
      <c r="BL116" s="41" t="str">
        <f t="shared" si="95"/>
        <v>------</v>
      </c>
      <c r="BM116" s="41" t="str">
        <f t="shared" si="96"/>
        <v>------</v>
      </c>
      <c r="BN116" s="41" t="str">
        <f t="shared" si="139"/>
        <v>-----</v>
      </c>
      <c r="BO116" s="41" t="str" cm="1">
        <f t="array" aca="1" ref="BO116" ca="1">_xlfn.LET(_xlpm.lookback,MIN(ROW()-ROW(BN$50),11),_xlpm.found,IFERROR(MATCH("Equal High",OFFSET(BN116,-_xlpm.lookback,0,_xlpm.lookback+1,1),0),-1),_xlpm.offset_rows,_xlpm.lookback-_xlpm.found+1,IF(_xlpm.found&gt;0,INDEX(E:E,ROW()-_xlpm.offset_rows),"-----"))</f>
        <v>-----</v>
      </c>
      <c r="BP116" s="41" t="str">
        <f t="shared" ca="1" si="132"/>
        <v>-----</v>
      </c>
      <c r="BQ116" s="41" t="str">
        <f t="shared" ca="1" si="133"/>
        <v>-----</v>
      </c>
      <c r="BR116" s="52" t="str">
        <f t="shared" ca="1" si="134"/>
        <v>-----</v>
      </c>
      <c r="BS116" s="41" t="str">
        <f t="shared" si="140"/>
        <v>-----</v>
      </c>
      <c r="BT116" s="41" t="str" cm="1">
        <f t="array" aca="1" ref="BT116" ca="1">_xlfn.LET(_xlpm.lookback,MIN(ROW()-ROW(BS$50),11),_xlpm.found,IFERROR(MATCH("Equal Low",OFFSET(BS116,-_xlpm.lookback,0,_xlpm.lookback+1,1),0),-1),_xlpm.offset_rows,_xlpm.lookback-_xlpm.found+1,IF(_xlpm.found&gt;0,INDEX(F:F,ROW()-_xlpm.offset_rows),"-----"))</f>
        <v>-----</v>
      </c>
      <c r="BU116" s="41" t="str">
        <f t="shared" ca="1" si="135"/>
        <v>-----</v>
      </c>
      <c r="BV116" s="41" t="str">
        <f t="shared" ca="1" si="136"/>
        <v>-----</v>
      </c>
      <c r="BW116" s="52" t="str">
        <f t="shared" ca="1" si="137"/>
        <v>-----</v>
      </c>
      <c r="BX116" s="50">
        <f t="shared" si="97"/>
        <v>-1.2480900000000474</v>
      </c>
      <c r="BY116" s="50">
        <f t="shared" si="111"/>
        <v>-1</v>
      </c>
      <c r="BZ116" s="50">
        <f t="shared" si="112"/>
        <v>-4</v>
      </c>
      <c r="CA116" s="50" t="str">
        <f t="shared" si="113"/>
        <v>-----</v>
      </c>
      <c r="CB116" s="50" t="str">
        <f t="shared" si="114"/>
        <v>-----</v>
      </c>
      <c r="CC116" s="52" t="str">
        <f t="shared" si="98"/>
        <v/>
      </c>
      <c r="CD116" s="41">
        <f t="shared" si="99"/>
        <v>0</v>
      </c>
      <c r="CE116" s="52" t="str" cm="1">
        <f t="array" ref="CE116">IF(CD116&lt;&gt;1,"-----",_xlfn.IFS(OR(AL116="Above",AL116="Below"),AL116,OR(AQ116="Above",AQ116="Below"),AQ116,OR(AV116="Above",AV116="Below"),AV116,OR(BA116="Above",BA116="Below"),BA116,OR(BF116="Above",BF116="Below"),BF116,OR(BK116="Above",BK116="Below"),BK116,TRUE,"-----"))</f>
        <v>-----</v>
      </c>
      <c r="CF116" s="52" t="str">
        <f t="shared" ca="1" si="138"/>
        <v>-----</v>
      </c>
      <c r="CG116" s="52" t="str">
        <f t="shared" si="100"/>
        <v>DOWN</v>
      </c>
      <c r="CH116" s="42" t="str">
        <f t="shared" si="122"/>
        <v/>
      </c>
      <c r="CI116" s="43" t="str">
        <f t="shared" si="115"/>
        <v/>
      </c>
      <c r="CJ116" s="42" t="str">
        <f t="shared" si="116"/>
        <v/>
      </c>
      <c r="CK116" s="42" t="str">
        <f t="shared" si="123"/>
        <v/>
      </c>
      <c r="CL116" s="42" t="str">
        <f t="shared" si="101"/>
        <v/>
      </c>
      <c r="CM116" s="16">
        <f t="shared" si="124"/>
        <v>0</v>
      </c>
      <c r="CN116" s="53">
        <f t="shared" si="125"/>
        <v>6.6666666666666666E-2</v>
      </c>
      <c r="CO116" s="14" t="str">
        <f t="shared" si="126"/>
        <v/>
      </c>
    </row>
    <row r="117" spans="1:93" x14ac:dyDescent="0.55000000000000004">
      <c r="A117">
        <f>IF('Data Validation'!$K$2&lt;&gt;TRUE,"",'Data Validation'!A117)</f>
        <v>1772063100</v>
      </c>
      <c r="B117" s="4" t="str">
        <f>IF('Data Validation'!$K$2&lt;&gt;TRUE,"",'Data Validation'!C117)</f>
        <v>XAUUSD</v>
      </c>
      <c r="C117" s="4" t="str">
        <f>IF('Data Validation'!$K$2&lt;&gt;TRUE,"",'Data Validation'!E117)</f>
        <v>M5</v>
      </c>
      <c r="D117" s="4">
        <f>IF('Data Validation'!$K$2&lt;&gt;TRUE,"",'Data Validation'!G117)</f>
        <v>5167.3100000000004</v>
      </c>
      <c r="E117" s="4">
        <f>IF($C117&lt;&gt;"M5","",Price!F117)</f>
        <v>5178.82</v>
      </c>
      <c r="F117" s="4">
        <f>IF($C117&lt;&gt;"M5","",Price!G117)</f>
        <v>5166.51</v>
      </c>
      <c r="G117" s="4">
        <f>IF($C117&lt;&gt;"M5","",Price!H117)</f>
        <v>515</v>
      </c>
      <c r="H117" s="4">
        <f>IF($C117&lt;&gt;"M5","",SSA!E117)</f>
        <v>5166.6915300000001</v>
      </c>
      <c r="I117" s="6">
        <f>IF($C117&lt;&gt;"M5","",SSA!F117)</f>
        <v>5168.2306799999997</v>
      </c>
      <c r="J117" s="5">
        <f>IF($C117&lt;&gt;"M5","",Dual_Tema!E117)</f>
        <v>5175.6099999999997</v>
      </c>
      <c r="K117" s="5">
        <f>IF($C117&lt;&gt;"M5","",Dual_Tema!F117)</f>
        <v>5167.17</v>
      </c>
      <c r="L117" s="6">
        <f>IF($C117&lt;&gt;"M5","",Trendlines!K117)</f>
        <v>0</v>
      </c>
      <c r="M117" s="6">
        <f>IF($C117&lt;&gt;"M5","",Trendlines!L117)</f>
        <v>0</v>
      </c>
      <c r="N117" s="6">
        <f>IF($C117&lt;&gt;"M5","",ZigZag!E117)</f>
        <v>0</v>
      </c>
      <c r="O117" s="6">
        <f>IF($C117&lt;&gt;"M5","",ZigZag!F117)</f>
        <v>0</v>
      </c>
      <c r="P117" s="6">
        <f>IF($C117&lt;&gt;"M5","",Pinbar!E117)</f>
        <v>0</v>
      </c>
      <c r="Q117">
        <f>IF(Q$1='Trendline Selection'!$ED$198,Trendlines!E117,IF(Q$1='Trendline Selection'!$EE$198,Trendlines!E117,""))</f>
        <v>0</v>
      </c>
      <c r="R117" t="str">
        <f>IF(R$1='Trendline Selection'!$ED$198,Trendlines!F117,IF(R$1='Trendline Selection'!$EE$198,Trendlines!F117,""))</f>
        <v/>
      </c>
      <c r="S117" t="str">
        <f>IF(S$1='Trendline Selection'!$ED$198,Trendlines!G117,IF(S$1='Trendline Selection'!$EE$198,Trendlines!G117,""))</f>
        <v/>
      </c>
      <c r="T117" t="str">
        <f>IF(T$1='Trendline Selection'!$ED$198,Trendlines!H117,IF(T$1='Trendline Selection'!$EE$198,Trendlines!H117,""))</f>
        <v/>
      </c>
      <c r="U117">
        <f>IF(U$1='Trendline Selection'!$ED$198,Trendlines!I117,IF(U$1='Trendline Selection'!$EE$198,Trendlines!I117,""))</f>
        <v>0</v>
      </c>
      <c r="V117" t="str">
        <f>IF(V$1='Trendline Selection'!$ED$198,Trendlines!J117,IF(V$1='Trendline Selection'!$EE$198,Trendlines!J117,""))</f>
        <v/>
      </c>
      <c r="W117" s="6" t="str">
        <f t="shared" si="128"/>
        <v/>
      </c>
      <c r="X117" s="6" t="str">
        <f t="shared" si="129"/>
        <v/>
      </c>
      <c r="Y117" s="6" t="str">
        <f t="shared" si="130"/>
        <v/>
      </c>
      <c r="Z117" s="6" t="str">
        <f t="shared" si="131"/>
        <v/>
      </c>
      <c r="AA117">
        <f t="shared" si="74"/>
        <v>12.309999999999491</v>
      </c>
      <c r="AB117">
        <f t="shared" si="102"/>
        <v>6.1999999999998181</v>
      </c>
      <c r="AC117">
        <f t="shared" si="103"/>
        <v>6.1099999999996726</v>
      </c>
      <c r="AD117">
        <f t="shared" si="127"/>
        <v>12.309999999999491</v>
      </c>
      <c r="AE117" s="26">
        <f t="shared" si="117"/>
        <v>6.2021674739789838E-4</v>
      </c>
      <c r="AF117" s="26">
        <f t="shared" si="75"/>
        <v>-1.2772949215912279E-4</v>
      </c>
      <c r="AH117" s="30" t="str">
        <f t="shared" si="76"/>
        <v/>
      </c>
      <c r="AI117" s="21" t="str">
        <f t="shared" si="104"/>
        <v/>
      </c>
      <c r="AJ117" s="21" t="str">
        <f t="shared" si="121"/>
        <v/>
      </c>
      <c r="AK117" s="31" t="str">
        <f t="shared" si="120"/>
        <v/>
      </c>
      <c r="AL117" s="31" t="str">
        <f t="shared" si="77"/>
        <v/>
      </c>
      <c r="AM117" s="39" t="str">
        <f t="shared" si="78"/>
        <v/>
      </c>
      <c r="AN117" s="35" t="str">
        <f t="shared" si="79"/>
        <v/>
      </c>
      <c r="AO117" s="35" t="str">
        <f t="shared" si="118"/>
        <v/>
      </c>
      <c r="AP117" s="36" t="str">
        <f t="shared" si="119"/>
        <v/>
      </c>
      <c r="AQ117" s="36" t="str">
        <f t="shared" si="80"/>
        <v/>
      </c>
      <c r="AR117" s="40" t="str">
        <f t="shared" si="81"/>
        <v/>
      </c>
      <c r="AS117" s="37" t="str">
        <f t="shared" si="82"/>
        <v/>
      </c>
      <c r="AT117" s="37" t="str">
        <f t="shared" si="105"/>
        <v/>
      </c>
      <c r="AU117" s="38" t="str">
        <f t="shared" si="83"/>
        <v/>
      </c>
      <c r="AV117" s="38" t="str">
        <f t="shared" si="84"/>
        <v/>
      </c>
      <c r="AW117" s="30" t="str">
        <f t="shared" si="85"/>
        <v/>
      </c>
      <c r="AX117" s="21" t="str">
        <f t="shared" si="86"/>
        <v/>
      </c>
      <c r="AY117" s="21" t="str">
        <f t="shared" si="106"/>
        <v/>
      </c>
      <c r="AZ117" s="31" t="str">
        <f t="shared" si="87"/>
        <v/>
      </c>
      <c r="BA117" s="31" t="str">
        <f t="shared" si="88"/>
        <v/>
      </c>
      <c r="BB117" s="33" t="str">
        <f t="shared" si="89"/>
        <v/>
      </c>
      <c r="BC117" s="32" t="str">
        <f t="shared" si="90"/>
        <v/>
      </c>
      <c r="BD117" s="32" t="str">
        <f t="shared" si="107"/>
        <v/>
      </c>
      <c r="BE117" s="34" t="str">
        <f t="shared" si="108"/>
        <v/>
      </c>
      <c r="BF117" s="34" t="str">
        <f t="shared" si="91"/>
        <v/>
      </c>
      <c r="BG117" s="40" t="str">
        <f t="shared" si="92"/>
        <v/>
      </c>
      <c r="BH117" s="37" t="str">
        <f t="shared" si="93"/>
        <v/>
      </c>
      <c r="BI117" s="37" t="str">
        <f t="shared" si="109"/>
        <v/>
      </c>
      <c r="BJ117" s="38" t="str">
        <f t="shared" si="110"/>
        <v/>
      </c>
      <c r="BK117" s="38" t="str">
        <f t="shared" si="94"/>
        <v/>
      </c>
      <c r="BL117" s="41" t="str">
        <f t="shared" si="95"/>
        <v>------</v>
      </c>
      <c r="BM117" s="41" t="str">
        <f t="shared" si="96"/>
        <v>------</v>
      </c>
      <c r="BN117" s="41" t="str">
        <f t="shared" si="139"/>
        <v>-----</v>
      </c>
      <c r="BO117" s="41" t="str" cm="1">
        <f t="array" aca="1" ref="BO117" ca="1">_xlfn.LET(_xlpm.lookback,MIN(ROW()-ROW(BN$50),11),_xlpm.found,IFERROR(MATCH("Equal High",OFFSET(BN117,-_xlpm.lookback,0,_xlpm.lookback+1,1),0),-1),_xlpm.offset_rows,_xlpm.lookback-_xlpm.found+1,IF(_xlpm.found&gt;0,INDEX(E:E,ROW()-_xlpm.offset_rows),"-----"))</f>
        <v>-----</v>
      </c>
      <c r="BP117" s="41" t="str">
        <f t="shared" ca="1" si="132"/>
        <v>-----</v>
      </c>
      <c r="BQ117" s="41" t="str">
        <f t="shared" ca="1" si="133"/>
        <v>-----</v>
      </c>
      <c r="BR117" s="52" t="str">
        <f t="shared" ca="1" si="134"/>
        <v>-----</v>
      </c>
      <c r="BS117" s="41" t="str">
        <f t="shared" si="140"/>
        <v>-----</v>
      </c>
      <c r="BT117" s="41" t="str" cm="1">
        <f t="array" aca="1" ref="BT117" ca="1">_xlfn.LET(_xlpm.lookback,MIN(ROW()-ROW(BS$50),11),_xlpm.found,IFERROR(MATCH("Equal Low",OFFSET(BS117,-_xlpm.lookback,0,_xlpm.lookback+1,1),0),-1),_xlpm.offset_rows,_xlpm.lookback-_xlpm.found+1,IF(_xlpm.found&gt;0,INDEX(F:F,ROW()-_xlpm.offset_rows),"-----"))</f>
        <v>-----</v>
      </c>
      <c r="BU117" s="41" t="str">
        <f t="shared" ca="1" si="135"/>
        <v>-----</v>
      </c>
      <c r="BV117" s="41" t="str">
        <f t="shared" ca="1" si="136"/>
        <v>-----</v>
      </c>
      <c r="BW117" s="52" t="str">
        <f t="shared" ca="1" si="137"/>
        <v>-----</v>
      </c>
      <c r="BX117" s="50">
        <f t="shared" si="97"/>
        <v>-1.5391499999996086</v>
      </c>
      <c r="BY117" s="50">
        <f t="shared" si="111"/>
        <v>-1</v>
      </c>
      <c r="BZ117" s="50">
        <f t="shared" si="112"/>
        <v>-5</v>
      </c>
      <c r="CA117" s="50" t="str">
        <f t="shared" si="113"/>
        <v>-----</v>
      </c>
      <c r="CB117" s="50" t="str">
        <f t="shared" si="114"/>
        <v>-----</v>
      </c>
      <c r="CC117" s="52" t="str">
        <f t="shared" si="98"/>
        <v/>
      </c>
      <c r="CD117" s="41">
        <f t="shared" si="99"/>
        <v>0</v>
      </c>
      <c r="CE117" s="52" t="str" cm="1">
        <f t="array" ref="CE117">IF(CD117&lt;&gt;1,"-----",_xlfn.IFS(OR(AL117="Above",AL117="Below"),AL117,OR(AQ117="Above",AQ117="Below"),AQ117,OR(AV117="Above",AV117="Below"),AV117,OR(BA117="Above",BA117="Below"),BA117,OR(BF117="Above",BF117="Below"),BF117,OR(BK117="Above",BK117="Below"),BK117,TRUE,"-----"))</f>
        <v>-----</v>
      </c>
      <c r="CF117" s="52" t="str">
        <f t="shared" ca="1" si="138"/>
        <v>-----</v>
      </c>
      <c r="CG117" s="52" t="str">
        <f t="shared" si="100"/>
        <v>DOWN</v>
      </c>
      <c r="CH117" s="42" t="str">
        <f t="shared" si="122"/>
        <v/>
      </c>
      <c r="CI117" s="43">
        <f t="shared" si="115"/>
        <v>1</v>
      </c>
      <c r="CJ117" s="42" t="str">
        <f t="shared" si="116"/>
        <v/>
      </c>
      <c r="CK117" s="42" t="str">
        <f t="shared" si="123"/>
        <v/>
      </c>
      <c r="CL117" s="42" t="str">
        <f t="shared" si="101"/>
        <v/>
      </c>
      <c r="CM117" s="16">
        <f t="shared" si="124"/>
        <v>0.2</v>
      </c>
      <c r="CN117" s="53">
        <f t="shared" si="125"/>
        <v>0.13333333333333333</v>
      </c>
      <c r="CO117" s="14" t="str">
        <f t="shared" si="126"/>
        <v/>
      </c>
    </row>
    <row r="118" spans="1:93" x14ac:dyDescent="0.55000000000000004">
      <c r="A118">
        <f>IF('Data Validation'!$K$2&lt;&gt;TRUE,"",'Data Validation'!A118)</f>
        <v>1772063400</v>
      </c>
      <c r="B118" s="4" t="str">
        <f>IF('Data Validation'!$K$2&lt;&gt;TRUE,"",'Data Validation'!C118)</f>
        <v>XAUUSD</v>
      </c>
      <c r="C118" s="4" t="str">
        <f>IF('Data Validation'!$K$2&lt;&gt;TRUE,"",'Data Validation'!E118)</f>
        <v>M5</v>
      </c>
      <c r="D118" s="4">
        <f>IF('Data Validation'!$K$2&lt;&gt;TRUE,"",'Data Validation'!G118)</f>
        <v>5169.57</v>
      </c>
      <c r="E118" s="4">
        <f>IF($C118&lt;&gt;"M5","",Price!F118)</f>
        <v>5170.68</v>
      </c>
      <c r="F118" s="4">
        <f>IF($C118&lt;&gt;"M5","",Price!G118)</f>
        <v>5165.3</v>
      </c>
      <c r="G118" s="4">
        <f>IF($C118&lt;&gt;"M5","",Price!H118)</f>
        <v>488</v>
      </c>
      <c r="H118" s="4">
        <f>IF($C118&lt;&gt;"M5","",SSA!E118)</f>
        <v>5165.1573200000003</v>
      </c>
      <c r="I118" s="6">
        <f>IF($C118&lt;&gt;"M5","",SSA!F118)</f>
        <v>5166.6940000000004</v>
      </c>
      <c r="J118" s="5">
        <f>IF($C118&lt;&gt;"M5","",Dual_Tema!E118)</f>
        <v>5173.43</v>
      </c>
      <c r="K118" s="5">
        <f>IF($C118&lt;&gt;"M5","",Dual_Tema!F118)</f>
        <v>5166.41</v>
      </c>
      <c r="L118" s="6">
        <f>IF($C118&lt;&gt;"M5","",Trendlines!K118)</f>
        <v>0</v>
      </c>
      <c r="M118" s="6">
        <f>IF($C118&lt;&gt;"M5","",Trendlines!L118)</f>
        <v>0</v>
      </c>
      <c r="N118" s="6">
        <f>IF($C118&lt;&gt;"M5","",ZigZag!E118)</f>
        <v>0</v>
      </c>
      <c r="O118" s="6">
        <f>IF($C118&lt;&gt;"M5","",ZigZag!F118)</f>
        <v>0</v>
      </c>
      <c r="P118" s="6">
        <f>IF($C118&lt;&gt;"M5","",Pinbar!E118)</f>
        <v>0</v>
      </c>
      <c r="Q118">
        <f>IF(Q$1='Trendline Selection'!$ED$198,Trendlines!E118,IF(Q$1='Trendline Selection'!$EE$198,Trendlines!E118,""))</f>
        <v>0</v>
      </c>
      <c r="R118" t="str">
        <f>IF(R$1='Trendline Selection'!$ED$198,Trendlines!F118,IF(R$1='Trendline Selection'!$EE$198,Trendlines!F118,""))</f>
        <v/>
      </c>
      <c r="S118" t="str">
        <f>IF(S$1='Trendline Selection'!$ED$198,Trendlines!G118,IF(S$1='Trendline Selection'!$EE$198,Trendlines!G118,""))</f>
        <v/>
      </c>
      <c r="T118" t="str">
        <f>IF(T$1='Trendline Selection'!$ED$198,Trendlines!H118,IF(T$1='Trendline Selection'!$EE$198,Trendlines!H118,""))</f>
        <v/>
      </c>
      <c r="U118">
        <f>IF(U$1='Trendline Selection'!$ED$198,Trendlines!I118,IF(U$1='Trendline Selection'!$EE$198,Trendlines!I118,""))</f>
        <v>0</v>
      </c>
      <c r="V118" t="str">
        <f>IF(V$1='Trendline Selection'!$ED$198,Trendlines!J118,IF(V$1='Trendline Selection'!$EE$198,Trendlines!J118,""))</f>
        <v/>
      </c>
      <c r="W118" s="6" t="str">
        <f t="shared" si="128"/>
        <v/>
      </c>
      <c r="X118" s="6" t="str">
        <f t="shared" si="129"/>
        <v/>
      </c>
      <c r="Y118" s="6" t="str">
        <f t="shared" si="130"/>
        <v/>
      </c>
      <c r="Z118" s="6" t="str">
        <f t="shared" si="131"/>
        <v/>
      </c>
      <c r="AA118">
        <f t="shared" si="74"/>
        <v>5.3800000000001091</v>
      </c>
      <c r="AB118">
        <f t="shared" si="102"/>
        <v>3.3699999999998909</v>
      </c>
      <c r="AC118">
        <f t="shared" si="103"/>
        <v>2.0100000000002183</v>
      </c>
      <c r="AD118">
        <f t="shared" si="127"/>
        <v>5.3800000000001091</v>
      </c>
      <c r="AE118" s="26">
        <f t="shared" si="117"/>
        <v>-5.3156223240673976E-4</v>
      </c>
      <c r="AF118" s="26">
        <f t="shared" si="75"/>
        <v>-2.1484938284024548E-4</v>
      </c>
      <c r="AH118" s="30" t="str">
        <f t="shared" si="76"/>
        <v/>
      </c>
      <c r="AI118" s="21" t="str">
        <f t="shared" si="104"/>
        <v/>
      </c>
      <c r="AJ118" s="21" t="str">
        <f t="shared" si="121"/>
        <v/>
      </c>
      <c r="AK118" s="31" t="str">
        <f t="shared" si="120"/>
        <v/>
      </c>
      <c r="AL118" s="31" t="str">
        <f t="shared" si="77"/>
        <v/>
      </c>
      <c r="AM118" s="39" t="str">
        <f t="shared" si="78"/>
        <v/>
      </c>
      <c r="AN118" s="35" t="str">
        <f t="shared" si="79"/>
        <v/>
      </c>
      <c r="AO118" s="35" t="str">
        <f t="shared" si="118"/>
        <v/>
      </c>
      <c r="AP118" s="36" t="str">
        <f t="shared" si="119"/>
        <v/>
      </c>
      <c r="AQ118" s="36" t="str">
        <f t="shared" si="80"/>
        <v/>
      </c>
      <c r="AR118" s="40" t="str">
        <f t="shared" si="81"/>
        <v/>
      </c>
      <c r="AS118" s="37" t="str">
        <f t="shared" si="82"/>
        <v/>
      </c>
      <c r="AT118" s="37" t="str">
        <f t="shared" si="105"/>
        <v/>
      </c>
      <c r="AU118" s="38" t="str">
        <f t="shared" si="83"/>
        <v/>
      </c>
      <c r="AV118" s="38" t="str">
        <f t="shared" si="84"/>
        <v/>
      </c>
      <c r="AW118" s="30" t="str">
        <f t="shared" si="85"/>
        <v/>
      </c>
      <c r="AX118" s="21" t="str">
        <f t="shared" si="86"/>
        <v/>
      </c>
      <c r="AY118" s="21" t="str">
        <f t="shared" si="106"/>
        <v/>
      </c>
      <c r="AZ118" s="31" t="str">
        <f t="shared" si="87"/>
        <v/>
      </c>
      <c r="BA118" s="31" t="str">
        <f t="shared" si="88"/>
        <v/>
      </c>
      <c r="BB118" s="33" t="str">
        <f t="shared" si="89"/>
        <v/>
      </c>
      <c r="BC118" s="32" t="str">
        <f t="shared" si="90"/>
        <v/>
      </c>
      <c r="BD118" s="32" t="str">
        <f t="shared" si="107"/>
        <v/>
      </c>
      <c r="BE118" s="34" t="str">
        <f t="shared" si="108"/>
        <v/>
      </c>
      <c r="BF118" s="34" t="str">
        <f t="shared" si="91"/>
        <v/>
      </c>
      <c r="BG118" s="40" t="str">
        <f t="shared" si="92"/>
        <v/>
      </c>
      <c r="BH118" s="37" t="str">
        <f t="shared" si="93"/>
        <v/>
      </c>
      <c r="BI118" s="37" t="str">
        <f t="shared" si="109"/>
        <v/>
      </c>
      <c r="BJ118" s="38" t="str">
        <f t="shared" si="110"/>
        <v/>
      </c>
      <c r="BK118" s="38" t="str">
        <f t="shared" si="94"/>
        <v/>
      </c>
      <c r="BL118" s="41" t="str">
        <f t="shared" si="95"/>
        <v>------</v>
      </c>
      <c r="BM118" s="41" t="str">
        <f t="shared" si="96"/>
        <v>------</v>
      </c>
      <c r="BN118" s="41" t="str">
        <f t="shared" si="139"/>
        <v>-----</v>
      </c>
      <c r="BO118" s="41" t="str" cm="1">
        <f t="array" aca="1" ref="BO118" ca="1">_xlfn.LET(_xlpm.lookback,MIN(ROW()-ROW(BN$50),11),_xlpm.found,IFERROR(MATCH("Equal High",OFFSET(BN118,-_xlpm.lookback,0,_xlpm.lookback+1,1),0),-1),_xlpm.offset_rows,_xlpm.lookback-_xlpm.found+1,IF(_xlpm.found&gt;0,INDEX(E:E,ROW()-_xlpm.offset_rows),"-----"))</f>
        <v>-----</v>
      </c>
      <c r="BP118" s="41" t="str">
        <f t="shared" ca="1" si="132"/>
        <v>-----</v>
      </c>
      <c r="BQ118" s="41" t="str">
        <f t="shared" ca="1" si="133"/>
        <v>-----</v>
      </c>
      <c r="BR118" s="52" t="str">
        <f t="shared" ca="1" si="134"/>
        <v>-----</v>
      </c>
      <c r="BS118" s="41" t="str">
        <f t="shared" si="140"/>
        <v>-----</v>
      </c>
      <c r="BT118" s="41" t="str" cm="1">
        <f t="array" aca="1" ref="BT118" ca="1">_xlfn.LET(_xlpm.lookback,MIN(ROW()-ROW(BS$50),11),_xlpm.found,IFERROR(MATCH("Equal Low",OFFSET(BS118,-_xlpm.lookback,0,_xlpm.lookback+1,1),0),-1),_xlpm.offset_rows,_xlpm.lookback-_xlpm.found+1,IF(_xlpm.found&gt;0,INDEX(F:F,ROW()-_xlpm.offset_rows),"-----"))</f>
        <v>-----</v>
      </c>
      <c r="BU118" s="41" t="str">
        <f t="shared" ca="1" si="135"/>
        <v>-----</v>
      </c>
      <c r="BV118" s="41" t="str">
        <f t="shared" ca="1" si="136"/>
        <v>-----</v>
      </c>
      <c r="BW118" s="52" t="str">
        <f t="shared" ca="1" si="137"/>
        <v>-----</v>
      </c>
      <c r="BX118" s="50">
        <f t="shared" si="97"/>
        <v>-1.5366800000001604</v>
      </c>
      <c r="BY118" s="50">
        <f t="shared" si="111"/>
        <v>-1</v>
      </c>
      <c r="BZ118" s="50">
        <f t="shared" si="112"/>
        <v>-6</v>
      </c>
      <c r="CA118" s="50" t="str">
        <f t="shared" si="113"/>
        <v>-----</v>
      </c>
      <c r="CB118" s="50" t="str">
        <f t="shared" si="114"/>
        <v>-----</v>
      </c>
      <c r="CC118" s="52" t="str">
        <f t="shared" si="98"/>
        <v/>
      </c>
      <c r="CD118" s="41">
        <f t="shared" si="99"/>
        <v>0</v>
      </c>
      <c r="CE118" s="52" t="str" cm="1">
        <f t="array" ref="CE118">IF(CD118&lt;&gt;1,"-----",_xlfn.IFS(OR(AL118="Above",AL118="Below"),AL118,OR(AQ118="Above",AQ118="Below"),AQ118,OR(AV118="Above",AV118="Below"),AV118,OR(BA118="Above",BA118="Below"),BA118,OR(BF118="Above",BF118="Below"),BF118,OR(BK118="Above",BK118="Below"),BK118,TRUE,"-----"))</f>
        <v>-----</v>
      </c>
      <c r="CF118" s="52" t="str">
        <f t="shared" ca="1" si="138"/>
        <v>-----</v>
      </c>
      <c r="CG118" s="52" t="str">
        <f t="shared" si="100"/>
        <v>DOWN</v>
      </c>
      <c r="CH118" s="42" t="str">
        <f t="shared" si="122"/>
        <v/>
      </c>
      <c r="CI118" s="43" t="str">
        <f t="shared" si="115"/>
        <v/>
      </c>
      <c r="CJ118" s="42" t="str">
        <f t="shared" si="116"/>
        <v/>
      </c>
      <c r="CK118" s="42" t="str">
        <f t="shared" si="123"/>
        <v/>
      </c>
      <c r="CL118" s="42" t="str">
        <f t="shared" si="101"/>
        <v/>
      </c>
      <c r="CM118" s="16">
        <f t="shared" si="124"/>
        <v>0</v>
      </c>
      <c r="CN118" s="53">
        <f t="shared" si="125"/>
        <v>6.6666666666666666E-2</v>
      </c>
      <c r="CO118" s="14" t="str">
        <f t="shared" si="126"/>
        <v/>
      </c>
    </row>
    <row r="119" spans="1:93" x14ac:dyDescent="0.55000000000000004">
      <c r="A119">
        <f>IF('Data Validation'!$K$2&lt;&gt;TRUE,"",'Data Validation'!A119)</f>
        <v>1772063700</v>
      </c>
      <c r="B119" s="4" t="str">
        <f>IF('Data Validation'!$K$2&lt;&gt;TRUE,"",'Data Validation'!C119)</f>
        <v>XAUUSD</v>
      </c>
      <c r="C119" s="4" t="str">
        <f>IF('Data Validation'!$K$2&lt;&gt;TRUE,"",'Data Validation'!E119)</f>
        <v>M5</v>
      </c>
      <c r="D119" s="4">
        <f>IF('Data Validation'!$K$2&lt;&gt;TRUE,"",'Data Validation'!G119)</f>
        <v>5163.13</v>
      </c>
      <c r="E119" s="4">
        <f>IF($C119&lt;&gt;"M5","",Price!F119)</f>
        <v>5170.67</v>
      </c>
      <c r="F119" s="4">
        <f>IF($C119&lt;&gt;"M5","",Price!G119)</f>
        <v>5161.5200000000004</v>
      </c>
      <c r="G119" s="4">
        <f>IF($C119&lt;&gt;"M5","",Price!H119)</f>
        <v>552</v>
      </c>
      <c r="H119" s="4">
        <f>IF($C119&lt;&gt;"M5","",SSA!E119)</f>
        <v>5164.2052400000002</v>
      </c>
      <c r="I119" s="6">
        <f>IF($C119&lt;&gt;"M5","",SSA!F119)</f>
        <v>5165.4496200000003</v>
      </c>
      <c r="J119" s="5">
        <f>IF($C119&lt;&gt;"M5","",Dual_Tema!E119)</f>
        <v>5172.03</v>
      </c>
      <c r="K119" s="5">
        <f>IF($C119&lt;&gt;"M5","",Dual_Tema!F119)</f>
        <v>5164.07</v>
      </c>
      <c r="L119" s="6">
        <f>IF($C119&lt;&gt;"M5","",Trendlines!K119)</f>
        <v>0</v>
      </c>
      <c r="M119" s="6">
        <f>IF($C119&lt;&gt;"M5","",Trendlines!L119)</f>
        <v>0</v>
      </c>
      <c r="N119" s="6">
        <f>IF($C119&lt;&gt;"M5","",ZigZag!E119)</f>
        <v>0</v>
      </c>
      <c r="O119" s="6">
        <f>IF($C119&lt;&gt;"M5","",ZigZag!F119)</f>
        <v>0</v>
      </c>
      <c r="P119" s="6">
        <f>IF($C119&lt;&gt;"M5","",Pinbar!E119)</f>
        <v>0</v>
      </c>
      <c r="Q119">
        <f>IF(Q$1='Trendline Selection'!$ED$198,Trendlines!E119,IF(Q$1='Trendline Selection'!$EE$198,Trendlines!E119,""))</f>
        <v>0</v>
      </c>
      <c r="R119" t="str">
        <f>IF(R$1='Trendline Selection'!$ED$198,Trendlines!F119,IF(R$1='Trendline Selection'!$EE$198,Trendlines!F119,""))</f>
        <v/>
      </c>
      <c r="S119" t="str">
        <f>IF(S$1='Trendline Selection'!$ED$198,Trendlines!G119,IF(S$1='Trendline Selection'!$EE$198,Trendlines!G119,""))</f>
        <v/>
      </c>
      <c r="T119" t="str">
        <f>IF(T$1='Trendline Selection'!$ED$198,Trendlines!H119,IF(T$1='Trendline Selection'!$EE$198,Trendlines!H119,""))</f>
        <v/>
      </c>
      <c r="U119">
        <f>IF(U$1='Trendline Selection'!$ED$198,Trendlines!I119,IF(U$1='Trendline Selection'!$EE$198,Trendlines!I119,""))</f>
        <v>0</v>
      </c>
      <c r="V119" t="str">
        <f>IF(V$1='Trendline Selection'!$ED$198,Trendlines!J119,IF(V$1='Trendline Selection'!$EE$198,Trendlines!J119,""))</f>
        <v/>
      </c>
      <c r="W119" s="6" t="str">
        <f t="shared" si="128"/>
        <v/>
      </c>
      <c r="X119" s="6" t="str">
        <f t="shared" si="129"/>
        <v/>
      </c>
      <c r="Y119" s="6" t="str">
        <f t="shared" si="130"/>
        <v/>
      </c>
      <c r="Z119" s="6" t="str">
        <f t="shared" si="131"/>
        <v/>
      </c>
      <c r="AA119">
        <f t="shared" si="74"/>
        <v>9.1499999999996362</v>
      </c>
      <c r="AB119">
        <f t="shared" si="102"/>
        <v>1.1000000000003638</v>
      </c>
      <c r="AC119">
        <f t="shared" si="103"/>
        <v>8.0499999999992724</v>
      </c>
      <c r="AD119">
        <f t="shared" si="127"/>
        <v>9.1499999999996362</v>
      </c>
      <c r="AE119" s="26">
        <f t="shared" si="117"/>
        <v>-2.629528444343271E-4</v>
      </c>
      <c r="AF119" s="26">
        <f t="shared" si="75"/>
        <v>-4.9379655969018093E-4</v>
      </c>
      <c r="AH119" s="30" t="str">
        <f t="shared" si="76"/>
        <v/>
      </c>
      <c r="AI119" s="21" t="str">
        <f t="shared" si="104"/>
        <v/>
      </c>
      <c r="AJ119" s="21" t="str">
        <f t="shared" si="121"/>
        <v/>
      </c>
      <c r="AK119" s="31" t="str">
        <f t="shared" si="120"/>
        <v/>
      </c>
      <c r="AL119" s="31" t="str">
        <f t="shared" si="77"/>
        <v/>
      </c>
      <c r="AM119" s="39" t="str">
        <f t="shared" si="78"/>
        <v/>
      </c>
      <c r="AN119" s="35" t="str">
        <f t="shared" si="79"/>
        <v/>
      </c>
      <c r="AO119" s="35" t="str">
        <f t="shared" si="118"/>
        <v/>
      </c>
      <c r="AP119" s="36" t="str">
        <f t="shared" si="119"/>
        <v/>
      </c>
      <c r="AQ119" s="36" t="str">
        <f t="shared" si="80"/>
        <v/>
      </c>
      <c r="AR119" s="40" t="str">
        <f t="shared" si="81"/>
        <v/>
      </c>
      <c r="AS119" s="37" t="str">
        <f t="shared" si="82"/>
        <v/>
      </c>
      <c r="AT119" s="37" t="str">
        <f t="shared" si="105"/>
        <v/>
      </c>
      <c r="AU119" s="38" t="str">
        <f t="shared" si="83"/>
        <v/>
      </c>
      <c r="AV119" s="38" t="str">
        <f t="shared" si="84"/>
        <v/>
      </c>
      <c r="AW119" s="30" t="str">
        <f t="shared" si="85"/>
        <v/>
      </c>
      <c r="AX119" s="21" t="str">
        <f t="shared" si="86"/>
        <v/>
      </c>
      <c r="AY119" s="21" t="str">
        <f t="shared" si="106"/>
        <v/>
      </c>
      <c r="AZ119" s="31" t="str">
        <f t="shared" si="87"/>
        <v/>
      </c>
      <c r="BA119" s="31" t="str">
        <f t="shared" si="88"/>
        <v/>
      </c>
      <c r="BB119" s="33" t="str">
        <f t="shared" si="89"/>
        <v/>
      </c>
      <c r="BC119" s="32" t="str">
        <f t="shared" si="90"/>
        <v/>
      </c>
      <c r="BD119" s="32" t="str">
        <f t="shared" si="107"/>
        <v/>
      </c>
      <c r="BE119" s="34" t="str">
        <f t="shared" si="108"/>
        <v/>
      </c>
      <c r="BF119" s="34" t="str">
        <f t="shared" si="91"/>
        <v/>
      </c>
      <c r="BG119" s="40" t="str">
        <f t="shared" si="92"/>
        <v/>
      </c>
      <c r="BH119" s="37" t="str">
        <f t="shared" si="93"/>
        <v/>
      </c>
      <c r="BI119" s="37" t="str">
        <f t="shared" si="109"/>
        <v/>
      </c>
      <c r="BJ119" s="38" t="str">
        <f t="shared" si="110"/>
        <v/>
      </c>
      <c r="BK119" s="38" t="str">
        <f t="shared" si="94"/>
        <v/>
      </c>
      <c r="BL119" s="41" t="str">
        <f t="shared" si="95"/>
        <v>------</v>
      </c>
      <c r="BM119" s="41" t="str">
        <f t="shared" si="96"/>
        <v>------</v>
      </c>
      <c r="BN119" s="41" t="str">
        <f t="shared" si="139"/>
        <v>-----</v>
      </c>
      <c r="BO119" s="41" t="str" cm="1">
        <f t="array" aca="1" ref="BO119" ca="1">_xlfn.LET(_xlpm.lookback,MIN(ROW()-ROW(BN$50),11),_xlpm.found,IFERROR(MATCH("Equal High",OFFSET(BN119,-_xlpm.lookback,0,_xlpm.lookback+1,1),0),-1),_xlpm.offset_rows,_xlpm.lookback-_xlpm.found+1,IF(_xlpm.found&gt;0,INDEX(E:E,ROW()-_xlpm.offset_rows),"-----"))</f>
        <v>-----</v>
      </c>
      <c r="BP119" s="41" t="str">
        <f t="shared" ca="1" si="132"/>
        <v>-----</v>
      </c>
      <c r="BQ119" s="41" t="str">
        <f t="shared" ca="1" si="133"/>
        <v>-----</v>
      </c>
      <c r="BR119" s="52" t="str">
        <f t="shared" ca="1" si="134"/>
        <v>-----</v>
      </c>
      <c r="BS119" s="41" t="str">
        <f t="shared" si="140"/>
        <v>-----</v>
      </c>
      <c r="BT119" s="41" t="str" cm="1">
        <f t="array" aca="1" ref="BT119" ca="1">_xlfn.LET(_xlpm.lookback,MIN(ROW()-ROW(BS$50),11),_xlpm.found,IFERROR(MATCH("Equal Low",OFFSET(BS119,-_xlpm.lookback,0,_xlpm.lookback+1,1),0),-1),_xlpm.offset_rows,_xlpm.lookback-_xlpm.found+1,IF(_xlpm.found&gt;0,INDEX(F:F,ROW()-_xlpm.offset_rows),"-----"))</f>
        <v>-----</v>
      </c>
      <c r="BU119" s="41" t="str">
        <f t="shared" ca="1" si="135"/>
        <v>-----</v>
      </c>
      <c r="BV119" s="41" t="str">
        <f t="shared" ca="1" si="136"/>
        <v>-----</v>
      </c>
      <c r="BW119" s="52" t="str">
        <f t="shared" ca="1" si="137"/>
        <v>-----</v>
      </c>
      <c r="BX119" s="50">
        <f t="shared" si="97"/>
        <v>-1.244380000000092</v>
      </c>
      <c r="BY119" s="50">
        <f t="shared" si="111"/>
        <v>-1</v>
      </c>
      <c r="BZ119" s="50">
        <f t="shared" si="112"/>
        <v>-7</v>
      </c>
      <c r="CA119" s="50" t="str">
        <f t="shared" si="113"/>
        <v>-----</v>
      </c>
      <c r="CB119" s="50" t="str">
        <f t="shared" si="114"/>
        <v>-----</v>
      </c>
      <c r="CC119" s="52" t="str">
        <f t="shared" si="98"/>
        <v/>
      </c>
      <c r="CD119" s="41">
        <f t="shared" si="99"/>
        <v>0</v>
      </c>
      <c r="CE119" s="52" t="str" cm="1">
        <f t="array" ref="CE119">IF(CD119&lt;&gt;1,"-----",_xlfn.IFS(OR(AL119="Above",AL119="Below"),AL119,OR(AQ119="Above",AQ119="Below"),AQ119,OR(AV119="Above",AV119="Below"),AV119,OR(BA119="Above",BA119="Below"),BA119,OR(BF119="Above",BF119="Below"),BF119,OR(BK119="Above",BK119="Below"),BK119,TRUE,"-----"))</f>
        <v>-----</v>
      </c>
      <c r="CF119" s="52" t="str">
        <f t="shared" ca="1" si="138"/>
        <v>-----</v>
      </c>
      <c r="CG119" s="52" t="str">
        <f t="shared" si="100"/>
        <v>DOWN</v>
      </c>
      <c r="CH119" s="42" t="str">
        <f t="shared" si="122"/>
        <v/>
      </c>
      <c r="CI119" s="43" t="str">
        <f t="shared" si="115"/>
        <v/>
      </c>
      <c r="CJ119" s="42" t="str">
        <f t="shared" si="116"/>
        <v/>
      </c>
      <c r="CK119" s="42" t="str">
        <f t="shared" si="123"/>
        <v/>
      </c>
      <c r="CL119" s="42" t="str">
        <f t="shared" si="101"/>
        <v/>
      </c>
      <c r="CM119" s="16">
        <f t="shared" si="124"/>
        <v>0</v>
      </c>
      <c r="CN119" s="53">
        <f t="shared" si="125"/>
        <v>6.6666666666666666E-2</v>
      </c>
      <c r="CO119" s="14" t="str">
        <f t="shared" si="126"/>
        <v/>
      </c>
    </row>
    <row r="120" spans="1:93" x14ac:dyDescent="0.55000000000000004">
      <c r="A120">
        <f>IF('Data Validation'!$K$2&lt;&gt;TRUE,"",'Data Validation'!A120)</f>
        <v>1772064000</v>
      </c>
      <c r="B120" s="4" t="str">
        <f>IF('Data Validation'!$K$2&lt;&gt;TRUE,"",'Data Validation'!C120)</f>
        <v>XAUUSD</v>
      </c>
      <c r="C120" s="4" t="str">
        <f>IF('Data Validation'!$K$2&lt;&gt;TRUE,"",'Data Validation'!E120)</f>
        <v>M5</v>
      </c>
      <c r="D120" s="4">
        <f>IF('Data Validation'!$K$2&lt;&gt;TRUE,"",'Data Validation'!G120)</f>
        <v>5160.24</v>
      </c>
      <c r="E120" s="4">
        <f>IF($C120&lt;&gt;"M5","",Price!F120)</f>
        <v>5168.08</v>
      </c>
      <c r="F120" s="4">
        <f>IF($C120&lt;&gt;"M5","",Price!G120)</f>
        <v>5155.71</v>
      </c>
      <c r="G120" s="4">
        <f>IF($C120&lt;&gt;"M5","",Price!H120)</f>
        <v>718</v>
      </c>
      <c r="H120" s="4">
        <f>IF($C120&lt;&gt;"M5","",SSA!E120)</f>
        <v>5164.2995700000001</v>
      </c>
      <c r="I120" s="6">
        <f>IF($C120&lt;&gt;"M5","",SSA!F120)</f>
        <v>5164.8745900000004</v>
      </c>
      <c r="J120" s="5">
        <f>IF($C120&lt;&gt;"M5","",Dual_Tema!E120)</f>
        <v>5169.8900000000003</v>
      </c>
      <c r="K120" s="5">
        <f>IF($C120&lt;&gt;"M5","",Dual_Tema!F120)</f>
        <v>5159.75</v>
      </c>
      <c r="L120" s="6">
        <f>IF($C120&lt;&gt;"M5","",Trendlines!K120)</f>
        <v>0</v>
      </c>
      <c r="M120" s="6">
        <f>IF($C120&lt;&gt;"M5","",Trendlines!L120)</f>
        <v>5155.71</v>
      </c>
      <c r="N120" s="6">
        <f>IF($C120&lt;&gt;"M5","",ZigZag!E120)</f>
        <v>0</v>
      </c>
      <c r="O120" s="6">
        <f>IF($C120&lt;&gt;"M5","",ZigZag!F120)</f>
        <v>5155.71</v>
      </c>
      <c r="P120" s="6">
        <f>IF($C120&lt;&gt;"M5","",Pinbar!E120)</f>
        <v>0</v>
      </c>
      <c r="Q120">
        <f>IF(Q$1='Trendline Selection'!$ED$198,Trendlines!E120,IF(Q$1='Trendline Selection'!$EE$198,Trendlines!E120,""))</f>
        <v>0</v>
      </c>
      <c r="R120" t="str">
        <f>IF(R$1='Trendline Selection'!$ED$198,Trendlines!F120,IF(R$1='Trendline Selection'!$EE$198,Trendlines!F120,""))</f>
        <v/>
      </c>
      <c r="S120" t="str">
        <f>IF(S$1='Trendline Selection'!$ED$198,Trendlines!G120,IF(S$1='Trendline Selection'!$EE$198,Trendlines!G120,""))</f>
        <v/>
      </c>
      <c r="T120" t="str">
        <f>IF(T$1='Trendline Selection'!$ED$198,Trendlines!H120,IF(T$1='Trendline Selection'!$EE$198,Trendlines!H120,""))</f>
        <v/>
      </c>
      <c r="U120">
        <f>IF(U$1='Trendline Selection'!$ED$198,Trendlines!I120,IF(U$1='Trendline Selection'!$EE$198,Trendlines!I120,""))</f>
        <v>0</v>
      </c>
      <c r="V120" t="str">
        <f>IF(V$1='Trendline Selection'!$ED$198,Trendlines!J120,IF(V$1='Trendline Selection'!$EE$198,Trendlines!J120,""))</f>
        <v/>
      </c>
      <c r="W120" s="6" t="str">
        <f t="shared" si="128"/>
        <v/>
      </c>
      <c r="X120" s="6">
        <f t="shared" si="129"/>
        <v>5145.45</v>
      </c>
      <c r="Y120" s="6" t="str">
        <f t="shared" si="130"/>
        <v/>
      </c>
      <c r="Z120" s="6">
        <f t="shared" si="131"/>
        <v>1.9939946943416452E-3</v>
      </c>
      <c r="AA120">
        <f t="shared" si="74"/>
        <v>12.369999999999891</v>
      </c>
      <c r="AB120">
        <f t="shared" si="102"/>
        <v>4.9499999999998181</v>
      </c>
      <c r="AC120">
        <f t="shared" si="103"/>
        <v>7.4200000000000728</v>
      </c>
      <c r="AD120">
        <f t="shared" si="127"/>
        <v>12.369999999999891</v>
      </c>
      <c r="AE120" s="26">
        <f t="shared" si="117"/>
        <v>-3.5010416082361523E-4</v>
      </c>
      <c r="AF120" s="26">
        <f t="shared" si="75"/>
        <v>-7.8298367168951283E-4</v>
      </c>
      <c r="AH120" s="30" t="str">
        <f t="shared" si="76"/>
        <v/>
      </c>
      <c r="AI120" s="21" t="str">
        <f t="shared" si="104"/>
        <v/>
      </c>
      <c r="AJ120" s="21" t="str">
        <f t="shared" si="121"/>
        <v/>
      </c>
      <c r="AK120" s="31" t="str">
        <f t="shared" si="120"/>
        <v/>
      </c>
      <c r="AL120" s="31" t="str">
        <f t="shared" si="77"/>
        <v/>
      </c>
      <c r="AM120" s="39" t="str">
        <f t="shared" si="78"/>
        <v/>
      </c>
      <c r="AN120" s="35" t="str">
        <f t="shared" si="79"/>
        <v/>
      </c>
      <c r="AO120" s="35" t="str">
        <f t="shared" si="118"/>
        <v/>
      </c>
      <c r="AP120" s="36" t="str">
        <f t="shared" si="119"/>
        <v/>
      </c>
      <c r="AQ120" s="36" t="str">
        <f t="shared" si="80"/>
        <v/>
      </c>
      <c r="AR120" s="40" t="str">
        <f t="shared" si="81"/>
        <v/>
      </c>
      <c r="AS120" s="37" t="str">
        <f t="shared" si="82"/>
        <v/>
      </c>
      <c r="AT120" s="37" t="str">
        <f t="shared" si="105"/>
        <v/>
      </c>
      <c r="AU120" s="38" t="str">
        <f t="shared" si="83"/>
        <v/>
      </c>
      <c r="AV120" s="38" t="str">
        <f t="shared" si="84"/>
        <v/>
      </c>
      <c r="AW120" s="30" t="str">
        <f t="shared" si="85"/>
        <v/>
      </c>
      <c r="AX120" s="21" t="str">
        <f t="shared" si="86"/>
        <v/>
      </c>
      <c r="AY120" s="21" t="str">
        <f t="shared" si="106"/>
        <v/>
      </c>
      <c r="AZ120" s="31" t="str">
        <f t="shared" si="87"/>
        <v/>
      </c>
      <c r="BA120" s="31" t="str">
        <f t="shared" si="88"/>
        <v/>
      </c>
      <c r="BB120" s="33" t="str">
        <f t="shared" si="89"/>
        <v/>
      </c>
      <c r="BC120" s="32" t="str">
        <f t="shared" si="90"/>
        <v/>
      </c>
      <c r="BD120" s="32" t="str">
        <f t="shared" si="107"/>
        <v/>
      </c>
      <c r="BE120" s="34" t="str">
        <f t="shared" si="108"/>
        <v/>
      </c>
      <c r="BF120" s="34" t="str">
        <f t="shared" si="91"/>
        <v/>
      </c>
      <c r="BG120" s="40" t="str">
        <f t="shared" si="92"/>
        <v/>
      </c>
      <c r="BH120" s="37" t="str">
        <f t="shared" si="93"/>
        <v/>
      </c>
      <c r="BI120" s="37" t="str">
        <f t="shared" si="109"/>
        <v/>
      </c>
      <c r="BJ120" s="38" t="str">
        <f t="shared" si="110"/>
        <v/>
      </c>
      <c r="BK120" s="38" t="str">
        <f t="shared" si="94"/>
        <v/>
      </c>
      <c r="BL120" s="41" t="str">
        <f t="shared" si="95"/>
        <v>------</v>
      </c>
      <c r="BM120" s="41" t="str">
        <f t="shared" si="96"/>
        <v>Important Low</v>
      </c>
      <c r="BN120" s="41" t="str">
        <f t="shared" si="139"/>
        <v>-----</v>
      </c>
      <c r="BO120" s="41" t="str" cm="1">
        <f t="array" aca="1" ref="BO120" ca="1">_xlfn.LET(_xlpm.lookback,MIN(ROW()-ROW(BN$50),11),_xlpm.found,IFERROR(MATCH("Equal High",OFFSET(BN120,-_xlpm.lookback,0,_xlpm.lookback+1,1),0),-1),_xlpm.offset_rows,_xlpm.lookback-_xlpm.found+1,IF(_xlpm.found&gt;0,INDEX(E:E,ROW()-_xlpm.offset_rows),"-----"))</f>
        <v>-----</v>
      </c>
      <c r="BP120" s="41" t="str">
        <f t="shared" ca="1" si="132"/>
        <v>-----</v>
      </c>
      <c r="BQ120" s="41" t="str">
        <f t="shared" ca="1" si="133"/>
        <v>-----</v>
      </c>
      <c r="BR120" s="52" t="str">
        <f t="shared" ca="1" si="134"/>
        <v>-----</v>
      </c>
      <c r="BS120" s="41" t="str">
        <f t="shared" si="140"/>
        <v>-----</v>
      </c>
      <c r="BT120" s="41" t="str" cm="1">
        <f t="array" aca="1" ref="BT120" ca="1">_xlfn.LET(_xlpm.lookback,MIN(ROW()-ROW(BS$50),11),_xlpm.found,IFERROR(MATCH("Equal Low",OFFSET(BS120,-_xlpm.lookback,0,_xlpm.lookback+1,1),0),-1),_xlpm.offset_rows,_xlpm.lookback-_xlpm.found+1,IF(_xlpm.found&gt;0,INDEX(F:F,ROW()-_xlpm.offset_rows),"-----"))</f>
        <v>-----</v>
      </c>
      <c r="BU120" s="41" t="str">
        <f t="shared" ca="1" si="135"/>
        <v>-----</v>
      </c>
      <c r="BV120" s="41" t="str">
        <f t="shared" ca="1" si="136"/>
        <v>-----</v>
      </c>
      <c r="BW120" s="52" t="str">
        <f t="shared" ca="1" si="137"/>
        <v>-----</v>
      </c>
      <c r="BX120" s="50">
        <f t="shared" si="97"/>
        <v>-0.57502000000022235</v>
      </c>
      <c r="BY120" s="50">
        <f t="shared" si="111"/>
        <v>-1</v>
      </c>
      <c r="BZ120" s="50">
        <f t="shared" si="112"/>
        <v>-8</v>
      </c>
      <c r="CA120" s="50" t="str">
        <f t="shared" si="113"/>
        <v>-----</v>
      </c>
      <c r="CB120" s="50" t="str">
        <f t="shared" si="114"/>
        <v>-----</v>
      </c>
      <c r="CC120" s="52" t="str">
        <f t="shared" si="98"/>
        <v/>
      </c>
      <c r="CD120" s="41">
        <f t="shared" si="99"/>
        <v>0</v>
      </c>
      <c r="CE120" s="52" t="str" cm="1">
        <f t="array" ref="CE120">IF(CD120&lt;&gt;1,"-----",_xlfn.IFS(OR(AL120="Above",AL120="Below"),AL120,OR(AQ120="Above",AQ120="Below"),AQ120,OR(AV120="Above",AV120="Below"),AV120,OR(BA120="Above",BA120="Below"),BA120,OR(BF120="Above",BF120="Below"),BF120,OR(BK120="Above",BK120="Below"),BK120,TRUE,"-----"))</f>
        <v>-----</v>
      </c>
      <c r="CF120" s="52" t="str">
        <f t="shared" ca="1" si="138"/>
        <v>-----</v>
      </c>
      <c r="CG120" s="52" t="str">
        <f t="shared" si="100"/>
        <v>DOWN</v>
      </c>
      <c r="CH120" s="42" t="str">
        <f t="shared" si="122"/>
        <v/>
      </c>
      <c r="CI120" s="43" t="str">
        <f t="shared" si="115"/>
        <v/>
      </c>
      <c r="CJ120" s="42">
        <f t="shared" si="116"/>
        <v>1</v>
      </c>
      <c r="CK120" s="42">
        <f t="shared" si="123"/>
        <v>1</v>
      </c>
      <c r="CL120" s="42" t="str">
        <f t="shared" si="101"/>
        <v/>
      </c>
      <c r="CM120" s="16">
        <f t="shared" si="124"/>
        <v>0.4</v>
      </c>
      <c r="CN120" s="53">
        <f t="shared" si="125"/>
        <v>0.13333333333333333</v>
      </c>
      <c r="CO120" s="14" t="str">
        <f t="shared" si="126"/>
        <v/>
      </c>
    </row>
    <row r="121" spans="1:93" x14ac:dyDescent="0.55000000000000004">
      <c r="A121">
        <f>IF('Data Validation'!$K$2&lt;&gt;TRUE,"",'Data Validation'!A121)</f>
        <v>1772064300</v>
      </c>
      <c r="B121" s="4" t="str">
        <f>IF('Data Validation'!$K$2&lt;&gt;TRUE,"",'Data Validation'!C121)</f>
        <v>XAUUSD</v>
      </c>
      <c r="C121" s="4" t="str">
        <f>IF('Data Validation'!$K$2&lt;&gt;TRUE,"",'Data Validation'!E121)</f>
        <v>M5</v>
      </c>
      <c r="D121" s="4">
        <f>IF('Data Validation'!$K$2&lt;&gt;TRUE,"",'Data Validation'!G121)</f>
        <v>5161.95</v>
      </c>
      <c r="E121" s="4">
        <f>IF($C121&lt;&gt;"M5","",Price!F121)</f>
        <v>5167.3</v>
      </c>
      <c r="F121" s="4">
        <f>IF($C121&lt;&gt;"M5","",Price!G121)</f>
        <v>5156.41</v>
      </c>
      <c r="G121" s="4">
        <f>IF($C121&lt;&gt;"M5","",Price!H121)</f>
        <v>623</v>
      </c>
      <c r="H121" s="4">
        <f>IF($C121&lt;&gt;"M5","",SSA!E121)</f>
        <v>5165.6709300000002</v>
      </c>
      <c r="I121" s="6">
        <f>IF($C121&lt;&gt;"M5","",SSA!F121)</f>
        <v>5165.2727599999998</v>
      </c>
      <c r="J121" s="5">
        <f>IF($C121&lt;&gt;"M5","",Dual_Tema!E121)</f>
        <v>5168.21</v>
      </c>
      <c r="K121" s="5">
        <f>IF($C121&lt;&gt;"M5","",Dual_Tema!F121)</f>
        <v>5157.42</v>
      </c>
      <c r="L121" s="6">
        <f>IF($C121&lt;&gt;"M5","",Trendlines!K121)</f>
        <v>0</v>
      </c>
      <c r="M121" s="6">
        <f>IF($C121&lt;&gt;"M5","",Trendlines!L121)</f>
        <v>0</v>
      </c>
      <c r="N121" s="6">
        <f>IF($C121&lt;&gt;"M5","",ZigZag!E121)</f>
        <v>0</v>
      </c>
      <c r="O121" s="6">
        <f>IF($C121&lt;&gt;"M5","",ZigZag!F121)</f>
        <v>0</v>
      </c>
      <c r="P121" s="6">
        <f>IF($C121&lt;&gt;"M5","",Pinbar!E121)</f>
        <v>0</v>
      </c>
      <c r="Q121">
        <f>IF(Q$1='Trendline Selection'!$ED$198,Trendlines!E121,IF(Q$1='Trendline Selection'!$EE$198,Trendlines!E121,""))</f>
        <v>0</v>
      </c>
      <c r="R121" t="str">
        <f>IF(R$1='Trendline Selection'!$ED$198,Trendlines!F121,IF(R$1='Trendline Selection'!$EE$198,Trendlines!F121,""))</f>
        <v/>
      </c>
      <c r="S121" t="str">
        <f>IF(S$1='Trendline Selection'!$ED$198,Trendlines!G121,IF(S$1='Trendline Selection'!$EE$198,Trendlines!G121,""))</f>
        <v/>
      </c>
      <c r="T121" t="str">
        <f>IF(T$1='Trendline Selection'!$ED$198,Trendlines!H121,IF(T$1='Trendline Selection'!$EE$198,Trendlines!H121,""))</f>
        <v/>
      </c>
      <c r="U121">
        <f>IF(U$1='Trendline Selection'!$ED$198,Trendlines!I121,IF(U$1='Trendline Selection'!$EE$198,Trendlines!I121,""))</f>
        <v>0</v>
      </c>
      <c r="V121" t="str">
        <f>IF(V$1='Trendline Selection'!$ED$198,Trendlines!J121,IF(V$1='Trendline Selection'!$EE$198,Trendlines!J121,""))</f>
        <v/>
      </c>
      <c r="W121" s="6" t="str">
        <f t="shared" si="128"/>
        <v/>
      </c>
      <c r="X121" s="6" t="str">
        <f t="shared" si="129"/>
        <v/>
      </c>
      <c r="Y121" s="6" t="str">
        <f t="shared" si="130"/>
        <v/>
      </c>
      <c r="Z121" s="6" t="str">
        <f t="shared" si="131"/>
        <v/>
      </c>
      <c r="AA121">
        <f t="shared" si="74"/>
        <v>10.890000000000327</v>
      </c>
      <c r="AB121">
        <f t="shared" si="102"/>
        <v>7.0600000000004002</v>
      </c>
      <c r="AC121">
        <f t="shared" si="103"/>
        <v>3.8299999999999272</v>
      </c>
      <c r="AD121">
        <f t="shared" si="127"/>
        <v>10.890000000000327</v>
      </c>
      <c r="AE121" s="26">
        <f t="shared" si="117"/>
        <v>-1.7607643652248157E-4</v>
      </c>
      <c r="AF121" s="26">
        <f t="shared" si="75"/>
        <v>-1.9583435128421153E-4</v>
      </c>
      <c r="AH121" s="30" t="str">
        <f t="shared" si="76"/>
        <v/>
      </c>
      <c r="AI121" s="21" t="str">
        <f t="shared" si="104"/>
        <v/>
      </c>
      <c r="AJ121" s="21" t="str">
        <f t="shared" si="121"/>
        <v/>
      </c>
      <c r="AK121" s="31" t="str">
        <f t="shared" si="120"/>
        <v/>
      </c>
      <c r="AL121" s="31" t="str">
        <f t="shared" si="77"/>
        <v/>
      </c>
      <c r="AM121" s="39" t="str">
        <f t="shared" si="78"/>
        <v/>
      </c>
      <c r="AN121" s="35" t="str">
        <f t="shared" si="79"/>
        <v/>
      </c>
      <c r="AO121" s="35" t="str">
        <f t="shared" si="118"/>
        <v/>
      </c>
      <c r="AP121" s="36" t="str">
        <f t="shared" si="119"/>
        <v/>
      </c>
      <c r="AQ121" s="36" t="str">
        <f t="shared" si="80"/>
        <v/>
      </c>
      <c r="AR121" s="40" t="str">
        <f t="shared" si="81"/>
        <v/>
      </c>
      <c r="AS121" s="37" t="str">
        <f t="shared" si="82"/>
        <v/>
      </c>
      <c r="AT121" s="37" t="str">
        <f t="shared" si="105"/>
        <v/>
      </c>
      <c r="AU121" s="38" t="str">
        <f t="shared" si="83"/>
        <v/>
      </c>
      <c r="AV121" s="38" t="str">
        <f t="shared" si="84"/>
        <v/>
      </c>
      <c r="AW121" s="30" t="str">
        <f t="shared" si="85"/>
        <v/>
      </c>
      <c r="AX121" s="21" t="str">
        <f t="shared" si="86"/>
        <v/>
      </c>
      <c r="AY121" s="21" t="str">
        <f t="shared" si="106"/>
        <v/>
      </c>
      <c r="AZ121" s="31" t="str">
        <f t="shared" si="87"/>
        <v/>
      </c>
      <c r="BA121" s="31" t="str">
        <f t="shared" si="88"/>
        <v/>
      </c>
      <c r="BB121" s="33" t="str">
        <f t="shared" si="89"/>
        <v/>
      </c>
      <c r="BC121" s="32" t="str">
        <f t="shared" si="90"/>
        <v/>
      </c>
      <c r="BD121" s="32" t="str">
        <f t="shared" si="107"/>
        <v/>
      </c>
      <c r="BE121" s="34" t="str">
        <f t="shared" si="108"/>
        <v/>
      </c>
      <c r="BF121" s="34" t="str">
        <f t="shared" si="91"/>
        <v/>
      </c>
      <c r="BG121" s="40" t="str">
        <f t="shared" si="92"/>
        <v/>
      </c>
      <c r="BH121" s="37" t="str">
        <f t="shared" si="93"/>
        <v/>
      </c>
      <c r="BI121" s="37" t="str">
        <f t="shared" si="109"/>
        <v/>
      </c>
      <c r="BJ121" s="38" t="str">
        <f t="shared" si="110"/>
        <v/>
      </c>
      <c r="BK121" s="38" t="str">
        <f t="shared" si="94"/>
        <v/>
      </c>
      <c r="BL121" s="41" t="str">
        <f t="shared" si="95"/>
        <v>------</v>
      </c>
      <c r="BM121" s="41" t="str">
        <f t="shared" si="96"/>
        <v>------</v>
      </c>
      <c r="BN121" s="41" t="str">
        <f t="shared" si="139"/>
        <v>-----</v>
      </c>
      <c r="BO121" s="41" t="str" cm="1">
        <f t="array" aca="1" ref="BO121" ca="1">_xlfn.LET(_xlpm.lookback,MIN(ROW()-ROW(BN$50),11),_xlpm.found,IFERROR(MATCH("Equal High",OFFSET(BN121,-_xlpm.lookback,0,_xlpm.lookback+1,1),0),-1),_xlpm.offset_rows,_xlpm.lookback-_xlpm.found+1,IF(_xlpm.found&gt;0,INDEX(E:E,ROW()-_xlpm.offset_rows),"-----"))</f>
        <v>-----</v>
      </c>
      <c r="BP121" s="41" t="str">
        <f t="shared" ca="1" si="132"/>
        <v>-----</v>
      </c>
      <c r="BQ121" s="41" t="str">
        <f t="shared" ca="1" si="133"/>
        <v>-----</v>
      </c>
      <c r="BR121" s="52" t="str">
        <f t="shared" ca="1" si="134"/>
        <v>-----</v>
      </c>
      <c r="BS121" s="41" t="str">
        <f t="shared" si="140"/>
        <v>-----</v>
      </c>
      <c r="BT121" s="41" t="str" cm="1">
        <f t="array" aca="1" ref="BT121" ca="1">_xlfn.LET(_xlpm.lookback,MIN(ROW()-ROW(BS$50),11),_xlpm.found,IFERROR(MATCH("Equal Low",OFFSET(BS121,-_xlpm.lookback,0,_xlpm.lookback+1,1),0),-1),_xlpm.offset_rows,_xlpm.lookback-_xlpm.found+1,IF(_xlpm.found&gt;0,INDEX(F:F,ROW()-_xlpm.offset_rows),"-----"))</f>
        <v>-----</v>
      </c>
      <c r="BU121" s="41" t="str">
        <f t="shared" ca="1" si="135"/>
        <v>-----</v>
      </c>
      <c r="BV121" s="41" t="str">
        <f t="shared" ca="1" si="136"/>
        <v>-----</v>
      </c>
      <c r="BW121" s="52" t="str">
        <f t="shared" ca="1" si="137"/>
        <v>-----</v>
      </c>
      <c r="BX121" s="50">
        <f t="shared" si="97"/>
        <v>0.39817000000039116</v>
      </c>
      <c r="BY121" s="50">
        <f t="shared" si="111"/>
        <v>1</v>
      </c>
      <c r="BZ121" s="50">
        <f t="shared" si="112"/>
        <v>1</v>
      </c>
      <c r="CA121" s="50" t="str">
        <f t="shared" si="113"/>
        <v>crossover</v>
      </c>
      <c r="CB121" s="50" t="str">
        <f t="shared" si="114"/>
        <v>-----</v>
      </c>
      <c r="CC121" s="52" t="str">
        <f t="shared" si="98"/>
        <v/>
      </c>
      <c r="CD121" s="41">
        <f t="shared" si="99"/>
        <v>0</v>
      </c>
      <c r="CE121" s="52" t="str" cm="1">
        <f t="array" ref="CE121">IF(CD121&lt;&gt;1,"-----",_xlfn.IFS(OR(AL121="Above",AL121="Below"),AL121,OR(AQ121="Above",AQ121="Below"),AQ121,OR(AV121="Above",AV121="Below"),AV121,OR(BA121="Above",BA121="Below"),BA121,OR(BF121="Above",BF121="Below"),BF121,OR(BK121="Above",BK121="Below"),BK121,TRUE,"-----"))</f>
        <v>-----</v>
      </c>
      <c r="CF121" s="52" t="str">
        <f t="shared" ca="1" si="138"/>
        <v>-----</v>
      </c>
      <c r="CG121" s="52" t="str">
        <f t="shared" si="100"/>
        <v>UP</v>
      </c>
      <c r="CH121" s="42" t="str">
        <f t="shared" si="122"/>
        <v/>
      </c>
      <c r="CI121" s="43" t="str">
        <f t="shared" si="115"/>
        <v/>
      </c>
      <c r="CJ121" s="42" t="str">
        <f t="shared" si="116"/>
        <v/>
      </c>
      <c r="CK121" s="42" t="str">
        <f t="shared" si="123"/>
        <v/>
      </c>
      <c r="CL121" s="42" t="str">
        <f t="shared" si="101"/>
        <v/>
      </c>
      <c r="CM121" s="16">
        <f t="shared" si="124"/>
        <v>0</v>
      </c>
      <c r="CN121" s="53">
        <f t="shared" si="125"/>
        <v>0.13333333333333333</v>
      </c>
      <c r="CO121" s="14" t="str">
        <f t="shared" si="126"/>
        <v/>
      </c>
    </row>
    <row r="122" spans="1:93" x14ac:dyDescent="0.55000000000000004">
      <c r="A122">
        <f>IF('Data Validation'!$K$2&lt;&gt;TRUE,"",'Data Validation'!A122)</f>
        <v>1772064600</v>
      </c>
      <c r="B122" s="4" t="str">
        <f>IF('Data Validation'!$K$2&lt;&gt;TRUE,"",'Data Validation'!C122)</f>
        <v>XAUUSD</v>
      </c>
      <c r="C122" s="4" t="str">
        <f>IF('Data Validation'!$K$2&lt;&gt;TRUE,"",'Data Validation'!E122)</f>
        <v>M5</v>
      </c>
      <c r="D122" s="4">
        <f>IF('Data Validation'!$K$2&lt;&gt;TRUE,"",'Data Validation'!G122)</f>
        <v>5167.67</v>
      </c>
      <c r="E122" s="4">
        <f>IF($C122&lt;&gt;"M5","",Price!F122)</f>
        <v>5169.33</v>
      </c>
      <c r="F122" s="4">
        <f>IF($C122&lt;&gt;"M5","",Price!G122)</f>
        <v>5160.82</v>
      </c>
      <c r="G122" s="4">
        <f>IF($C122&lt;&gt;"M5","",Price!H122)</f>
        <v>484</v>
      </c>
      <c r="H122" s="4">
        <f>IF($C122&lt;&gt;"M5","",SSA!E122)</f>
        <v>5168.2558300000001</v>
      </c>
      <c r="I122" s="6">
        <f>IF($C122&lt;&gt;"M5","",SSA!F122)</f>
        <v>5166.7642999999998</v>
      </c>
      <c r="J122" s="5">
        <f>IF($C122&lt;&gt;"M5","",Dual_Tema!E122)</f>
        <v>5168.21</v>
      </c>
      <c r="K122" s="5">
        <f>IF($C122&lt;&gt;"M5","",Dual_Tema!F122)</f>
        <v>5158.22</v>
      </c>
      <c r="L122" s="6">
        <f>IF($C122&lt;&gt;"M5","",Trendlines!K122)</f>
        <v>0</v>
      </c>
      <c r="M122" s="6">
        <f>IF($C122&lt;&gt;"M5","",Trendlines!L122)</f>
        <v>0</v>
      </c>
      <c r="N122" s="6">
        <f>IF($C122&lt;&gt;"M5","",ZigZag!E122)</f>
        <v>0</v>
      </c>
      <c r="O122" s="6">
        <f>IF($C122&lt;&gt;"M5","",ZigZag!F122)</f>
        <v>0</v>
      </c>
      <c r="P122" s="6">
        <f>IF($C122&lt;&gt;"M5","",Pinbar!E122)</f>
        <v>0</v>
      </c>
      <c r="Q122">
        <f>IF(Q$1='Trendline Selection'!$ED$198,Trendlines!E122,IF(Q$1='Trendline Selection'!$EE$198,Trendlines!E122,""))</f>
        <v>0</v>
      </c>
      <c r="R122" t="str">
        <f>IF(R$1='Trendline Selection'!$ED$198,Trendlines!F122,IF(R$1='Trendline Selection'!$EE$198,Trendlines!F122,""))</f>
        <v/>
      </c>
      <c r="S122" t="str">
        <f>IF(S$1='Trendline Selection'!$ED$198,Trendlines!G122,IF(S$1='Trendline Selection'!$EE$198,Trendlines!G122,""))</f>
        <v/>
      </c>
      <c r="T122" t="str">
        <f>IF(T$1='Trendline Selection'!$ED$198,Trendlines!H122,IF(T$1='Trendline Selection'!$EE$198,Trendlines!H122,""))</f>
        <v/>
      </c>
      <c r="U122">
        <f>IF(U$1='Trendline Selection'!$ED$198,Trendlines!I122,IF(U$1='Trendline Selection'!$EE$198,Trendlines!I122,""))</f>
        <v>0</v>
      </c>
      <c r="V122" t="str">
        <f>IF(V$1='Trendline Selection'!$ED$198,Trendlines!J122,IF(V$1='Trendline Selection'!$EE$198,Trendlines!J122,""))</f>
        <v/>
      </c>
      <c r="W122" s="6" t="str">
        <f t="shared" si="128"/>
        <v/>
      </c>
      <c r="X122" s="6" t="str">
        <f t="shared" si="129"/>
        <v/>
      </c>
      <c r="Y122" s="6" t="str">
        <f t="shared" si="130"/>
        <v/>
      </c>
      <c r="Z122" s="6" t="str">
        <f t="shared" si="131"/>
        <v/>
      </c>
      <c r="AA122">
        <f t="shared" si="74"/>
        <v>8.5100000000002183</v>
      </c>
      <c r="AB122">
        <f t="shared" si="102"/>
        <v>7.3800000000001091</v>
      </c>
      <c r="AC122">
        <f t="shared" si="103"/>
        <v>1.1300000000001091</v>
      </c>
      <c r="AD122">
        <f t="shared" si="127"/>
        <v>8.5100000000002183</v>
      </c>
      <c r="AE122" s="26">
        <f t="shared" si="117"/>
        <v>2.1670946033537547E-4</v>
      </c>
      <c r="AF122" s="26">
        <f t="shared" si="75"/>
        <v>5.0404984665242158E-4</v>
      </c>
      <c r="AH122" s="30" t="str">
        <f t="shared" si="76"/>
        <v/>
      </c>
      <c r="AI122" s="21" t="str">
        <f t="shared" si="104"/>
        <v/>
      </c>
      <c r="AJ122" s="21" t="str">
        <f t="shared" si="121"/>
        <v/>
      </c>
      <c r="AK122" s="31" t="str">
        <f t="shared" si="120"/>
        <v/>
      </c>
      <c r="AL122" s="31" t="str">
        <f t="shared" si="77"/>
        <v/>
      </c>
      <c r="AM122" s="39" t="str">
        <f t="shared" si="78"/>
        <v/>
      </c>
      <c r="AN122" s="35" t="str">
        <f t="shared" si="79"/>
        <v/>
      </c>
      <c r="AO122" s="35" t="str">
        <f t="shared" si="118"/>
        <v/>
      </c>
      <c r="AP122" s="36" t="str">
        <f t="shared" si="119"/>
        <v/>
      </c>
      <c r="AQ122" s="36" t="str">
        <f t="shared" si="80"/>
        <v/>
      </c>
      <c r="AR122" s="40" t="str">
        <f t="shared" si="81"/>
        <v/>
      </c>
      <c r="AS122" s="37" t="str">
        <f t="shared" si="82"/>
        <v/>
      </c>
      <c r="AT122" s="37" t="str">
        <f t="shared" si="105"/>
        <v/>
      </c>
      <c r="AU122" s="38" t="str">
        <f t="shared" si="83"/>
        <v/>
      </c>
      <c r="AV122" s="38" t="str">
        <f t="shared" si="84"/>
        <v/>
      </c>
      <c r="AW122" s="30" t="str">
        <f t="shared" si="85"/>
        <v/>
      </c>
      <c r="AX122" s="21" t="str">
        <f t="shared" si="86"/>
        <v/>
      </c>
      <c r="AY122" s="21" t="str">
        <f t="shared" si="106"/>
        <v/>
      </c>
      <c r="AZ122" s="31" t="str">
        <f t="shared" si="87"/>
        <v/>
      </c>
      <c r="BA122" s="31" t="str">
        <f t="shared" si="88"/>
        <v/>
      </c>
      <c r="BB122" s="33" t="str">
        <f t="shared" si="89"/>
        <v/>
      </c>
      <c r="BC122" s="32" t="str">
        <f t="shared" si="90"/>
        <v/>
      </c>
      <c r="BD122" s="32" t="str">
        <f t="shared" si="107"/>
        <v/>
      </c>
      <c r="BE122" s="34" t="str">
        <f t="shared" si="108"/>
        <v/>
      </c>
      <c r="BF122" s="34" t="str">
        <f t="shared" si="91"/>
        <v/>
      </c>
      <c r="BG122" s="40" t="str">
        <f t="shared" si="92"/>
        <v/>
      </c>
      <c r="BH122" s="37" t="str">
        <f t="shared" si="93"/>
        <v/>
      </c>
      <c r="BI122" s="37" t="str">
        <f t="shared" si="109"/>
        <v/>
      </c>
      <c r="BJ122" s="38" t="str">
        <f t="shared" si="110"/>
        <v/>
      </c>
      <c r="BK122" s="38" t="str">
        <f t="shared" si="94"/>
        <v/>
      </c>
      <c r="BL122" s="41" t="str">
        <f t="shared" si="95"/>
        <v>------</v>
      </c>
      <c r="BM122" s="41" t="str">
        <f t="shared" si="96"/>
        <v>------</v>
      </c>
      <c r="BN122" s="41" t="str">
        <f t="shared" si="139"/>
        <v>-----</v>
      </c>
      <c r="BO122" s="41" t="str" cm="1">
        <f t="array" aca="1" ref="BO122" ca="1">_xlfn.LET(_xlpm.lookback,MIN(ROW()-ROW(BN$50),11),_xlpm.found,IFERROR(MATCH("Equal High",OFFSET(BN122,-_xlpm.lookback,0,_xlpm.lookback+1,1),0),-1),_xlpm.offset_rows,_xlpm.lookback-_xlpm.found+1,IF(_xlpm.found&gt;0,INDEX(E:E,ROW()-_xlpm.offset_rows),"-----"))</f>
        <v>-----</v>
      </c>
      <c r="BP122" s="41" t="str">
        <f t="shared" ca="1" si="132"/>
        <v>-----</v>
      </c>
      <c r="BQ122" s="41" t="str">
        <f t="shared" ca="1" si="133"/>
        <v>-----</v>
      </c>
      <c r="BR122" s="52" t="str">
        <f t="shared" ca="1" si="134"/>
        <v>-----</v>
      </c>
      <c r="BS122" s="41" t="str">
        <f t="shared" si="140"/>
        <v>-----</v>
      </c>
      <c r="BT122" s="41" t="str" cm="1">
        <f t="array" aca="1" ref="BT122" ca="1">_xlfn.LET(_xlpm.lookback,MIN(ROW()-ROW(BS$50),11),_xlpm.found,IFERROR(MATCH("Equal Low",OFFSET(BS122,-_xlpm.lookback,0,_xlpm.lookback+1,1),0),-1),_xlpm.offset_rows,_xlpm.lookback-_xlpm.found+1,IF(_xlpm.found&gt;0,INDEX(F:F,ROW()-_xlpm.offset_rows),"-----"))</f>
        <v>-----</v>
      </c>
      <c r="BU122" s="41" t="str">
        <f t="shared" ca="1" si="135"/>
        <v>-----</v>
      </c>
      <c r="BV122" s="41" t="str">
        <f t="shared" ca="1" si="136"/>
        <v>-----</v>
      </c>
      <c r="BW122" s="52" t="str">
        <f t="shared" ca="1" si="137"/>
        <v>-----</v>
      </c>
      <c r="BX122" s="50">
        <f t="shared" si="97"/>
        <v>1.4915300000002389</v>
      </c>
      <c r="BY122" s="50">
        <f t="shared" si="111"/>
        <v>1</v>
      </c>
      <c r="BZ122" s="50">
        <f t="shared" si="112"/>
        <v>2</v>
      </c>
      <c r="CA122" s="50" t="str">
        <f t="shared" si="113"/>
        <v>-----</v>
      </c>
      <c r="CB122" s="50" t="str">
        <f t="shared" si="114"/>
        <v>-----</v>
      </c>
      <c r="CC122" s="52" t="str">
        <f t="shared" si="98"/>
        <v/>
      </c>
      <c r="CD122" s="41">
        <f t="shared" si="99"/>
        <v>0</v>
      </c>
      <c r="CE122" s="52" t="str" cm="1">
        <f t="array" ref="CE122">IF(CD122&lt;&gt;1,"-----",_xlfn.IFS(OR(AL122="Above",AL122="Below"),AL122,OR(AQ122="Above",AQ122="Below"),AQ122,OR(AV122="Above",AV122="Below"),AV122,OR(BA122="Above",BA122="Below"),BA122,OR(BF122="Above",BF122="Below"),BF122,OR(BK122="Above",BK122="Below"),BK122,TRUE,"-----"))</f>
        <v>-----</v>
      </c>
      <c r="CF122" s="52" t="str">
        <f t="shared" ca="1" si="138"/>
        <v>-----</v>
      </c>
      <c r="CG122" s="52" t="str">
        <f t="shared" si="100"/>
        <v>UP</v>
      </c>
      <c r="CH122" s="42" t="str">
        <f t="shared" si="122"/>
        <v/>
      </c>
      <c r="CI122" s="43" t="str">
        <f t="shared" si="115"/>
        <v/>
      </c>
      <c r="CJ122" s="42" t="str">
        <f t="shared" si="116"/>
        <v/>
      </c>
      <c r="CK122" s="42" t="str">
        <f t="shared" si="123"/>
        <v/>
      </c>
      <c r="CL122" s="42" t="str">
        <f t="shared" si="101"/>
        <v/>
      </c>
      <c r="CM122" s="16">
        <f t="shared" si="124"/>
        <v>0</v>
      </c>
      <c r="CN122" s="53">
        <f t="shared" si="125"/>
        <v>0.13333333333333333</v>
      </c>
      <c r="CO122" s="14" t="str">
        <f t="shared" si="126"/>
        <v/>
      </c>
    </row>
    <row r="123" spans="1:93" x14ac:dyDescent="0.55000000000000004">
      <c r="A123">
        <f>IF('Data Validation'!$K$2&lt;&gt;TRUE,"",'Data Validation'!A123)</f>
        <v>1772064900</v>
      </c>
      <c r="B123" s="4" t="str">
        <f>IF('Data Validation'!$K$2&lt;&gt;TRUE,"",'Data Validation'!C123)</f>
        <v>XAUUSD</v>
      </c>
      <c r="C123" s="4" t="str">
        <f>IF('Data Validation'!$K$2&lt;&gt;TRUE,"",'Data Validation'!E123)</f>
        <v>M5</v>
      </c>
      <c r="D123" s="4">
        <f>IF('Data Validation'!$K$2&lt;&gt;TRUE,"",'Data Validation'!G123)</f>
        <v>5169.72</v>
      </c>
      <c r="E123" s="4">
        <f>IF($C123&lt;&gt;"M5","",Price!F123)</f>
        <v>5174.5600000000004</v>
      </c>
      <c r="F123" s="4">
        <f>IF($C123&lt;&gt;"M5","",Price!G123)</f>
        <v>5167.59</v>
      </c>
      <c r="G123" s="4">
        <f>IF($C123&lt;&gt;"M5","",Price!H123)</f>
        <v>510</v>
      </c>
      <c r="H123" s="4">
        <f>IF($C123&lt;&gt;"M5","",SSA!E123)</f>
        <v>5171.7230200000004</v>
      </c>
      <c r="I123" s="6">
        <f>IF($C123&lt;&gt;"M5","",SSA!F123)</f>
        <v>5169.2436600000001</v>
      </c>
      <c r="J123" s="5">
        <f>IF($C123&lt;&gt;"M5","",Dual_Tema!E123)</f>
        <v>5170.8599999999997</v>
      </c>
      <c r="K123" s="5">
        <f>IF($C123&lt;&gt;"M5","",Dual_Tema!F123)</f>
        <v>5162.17</v>
      </c>
      <c r="L123" s="6">
        <f>IF($C123&lt;&gt;"M5","",Trendlines!K123)</f>
        <v>0</v>
      </c>
      <c r="M123" s="6">
        <f>IF($C123&lt;&gt;"M5","",Trendlines!L123)</f>
        <v>0</v>
      </c>
      <c r="N123" s="6">
        <f>IF($C123&lt;&gt;"M5","",ZigZag!E123)</f>
        <v>0</v>
      </c>
      <c r="O123" s="6">
        <f>IF($C123&lt;&gt;"M5","",ZigZag!F123)</f>
        <v>0</v>
      </c>
      <c r="P123" s="6">
        <f>IF($C123&lt;&gt;"M5","",Pinbar!E123)</f>
        <v>0</v>
      </c>
      <c r="Q123">
        <f>IF(Q$1='Trendline Selection'!$ED$198,Trendlines!E123,IF(Q$1='Trendline Selection'!$EE$198,Trendlines!E123,""))</f>
        <v>0</v>
      </c>
      <c r="R123" t="str">
        <f>IF(R$1='Trendline Selection'!$ED$198,Trendlines!F123,IF(R$1='Trendline Selection'!$EE$198,Trendlines!F123,""))</f>
        <v/>
      </c>
      <c r="S123" t="str">
        <f>IF(S$1='Trendline Selection'!$ED$198,Trendlines!G123,IF(S$1='Trendline Selection'!$EE$198,Trendlines!G123,""))</f>
        <v/>
      </c>
      <c r="T123" t="str">
        <f>IF(T$1='Trendline Selection'!$ED$198,Trendlines!H123,IF(T$1='Trendline Selection'!$EE$198,Trendlines!H123,""))</f>
        <v/>
      </c>
      <c r="U123">
        <f>IF(U$1='Trendline Selection'!$ED$198,Trendlines!I123,IF(U$1='Trendline Selection'!$EE$198,Trendlines!I123,""))</f>
        <v>0</v>
      </c>
      <c r="V123" t="str">
        <f>IF(V$1='Trendline Selection'!$ED$198,Trendlines!J123,IF(V$1='Trendline Selection'!$EE$198,Trendlines!J123,""))</f>
        <v/>
      </c>
      <c r="W123" s="6" t="str">
        <f t="shared" si="128"/>
        <v/>
      </c>
      <c r="X123" s="6" t="str">
        <f t="shared" si="129"/>
        <v/>
      </c>
      <c r="Y123" s="6" t="str">
        <f t="shared" si="130"/>
        <v/>
      </c>
      <c r="Z123" s="6" t="str">
        <f t="shared" si="131"/>
        <v/>
      </c>
      <c r="AA123">
        <f t="shared" si="74"/>
        <v>6.9700000000002547</v>
      </c>
      <c r="AB123">
        <f t="shared" si="102"/>
        <v>6.8900000000003274</v>
      </c>
      <c r="AC123">
        <f t="shared" si="103"/>
        <v>7.999999999992724E-2</v>
      </c>
      <c r="AD123">
        <f t="shared" si="127"/>
        <v>6.9700000000002547</v>
      </c>
      <c r="AE123" s="26">
        <f t="shared" si="117"/>
        <v>7.1554828403799905E-4</v>
      </c>
      <c r="AF123" s="26">
        <f t="shared" si="75"/>
        <v>1.049946049820148E-3</v>
      </c>
      <c r="AH123" s="30" t="str">
        <f t="shared" si="76"/>
        <v/>
      </c>
      <c r="AI123" s="21" t="str">
        <f t="shared" si="104"/>
        <v/>
      </c>
      <c r="AJ123" s="21" t="str">
        <f t="shared" si="121"/>
        <v/>
      </c>
      <c r="AK123" s="31" t="str">
        <f t="shared" si="120"/>
        <v/>
      </c>
      <c r="AL123" s="31" t="str">
        <f t="shared" si="77"/>
        <v/>
      </c>
      <c r="AM123" s="39" t="str">
        <f t="shared" si="78"/>
        <v/>
      </c>
      <c r="AN123" s="35" t="str">
        <f t="shared" si="79"/>
        <v/>
      </c>
      <c r="AO123" s="35" t="str">
        <f t="shared" si="118"/>
        <v/>
      </c>
      <c r="AP123" s="36" t="str">
        <f t="shared" si="119"/>
        <v/>
      </c>
      <c r="AQ123" s="36" t="str">
        <f t="shared" si="80"/>
        <v/>
      </c>
      <c r="AR123" s="40" t="str">
        <f t="shared" si="81"/>
        <v/>
      </c>
      <c r="AS123" s="37" t="str">
        <f t="shared" si="82"/>
        <v/>
      </c>
      <c r="AT123" s="37" t="str">
        <f t="shared" si="105"/>
        <v/>
      </c>
      <c r="AU123" s="38" t="str">
        <f t="shared" si="83"/>
        <v/>
      </c>
      <c r="AV123" s="38" t="str">
        <f t="shared" si="84"/>
        <v/>
      </c>
      <c r="AW123" s="30" t="str">
        <f t="shared" si="85"/>
        <v/>
      </c>
      <c r="AX123" s="21" t="str">
        <f t="shared" si="86"/>
        <v/>
      </c>
      <c r="AY123" s="21" t="str">
        <f t="shared" si="106"/>
        <v/>
      </c>
      <c r="AZ123" s="31" t="str">
        <f t="shared" si="87"/>
        <v/>
      </c>
      <c r="BA123" s="31" t="str">
        <f t="shared" si="88"/>
        <v/>
      </c>
      <c r="BB123" s="33" t="str">
        <f t="shared" si="89"/>
        <v/>
      </c>
      <c r="BC123" s="32" t="str">
        <f t="shared" si="90"/>
        <v/>
      </c>
      <c r="BD123" s="32" t="str">
        <f t="shared" si="107"/>
        <v/>
      </c>
      <c r="BE123" s="34" t="str">
        <f t="shared" si="108"/>
        <v/>
      </c>
      <c r="BF123" s="34" t="str">
        <f t="shared" si="91"/>
        <v/>
      </c>
      <c r="BG123" s="40" t="str">
        <f t="shared" si="92"/>
        <v/>
      </c>
      <c r="BH123" s="37" t="str">
        <f t="shared" si="93"/>
        <v/>
      </c>
      <c r="BI123" s="37" t="str">
        <f t="shared" si="109"/>
        <v/>
      </c>
      <c r="BJ123" s="38" t="str">
        <f t="shared" si="110"/>
        <v/>
      </c>
      <c r="BK123" s="38" t="str">
        <f t="shared" si="94"/>
        <v/>
      </c>
      <c r="BL123" s="41" t="str">
        <f t="shared" si="95"/>
        <v>------</v>
      </c>
      <c r="BM123" s="41" t="str">
        <f t="shared" si="96"/>
        <v>------</v>
      </c>
      <c r="BN123" s="41" t="str">
        <f t="shared" si="139"/>
        <v>-----</v>
      </c>
      <c r="BO123" s="41" t="str" cm="1">
        <f t="array" aca="1" ref="BO123" ca="1">_xlfn.LET(_xlpm.lookback,MIN(ROW()-ROW(BN$50),11),_xlpm.found,IFERROR(MATCH("Equal High",OFFSET(BN123,-_xlpm.lookback,0,_xlpm.lookback+1,1),0),-1),_xlpm.offset_rows,_xlpm.lookback-_xlpm.found+1,IF(_xlpm.found&gt;0,INDEX(E:E,ROW()-_xlpm.offset_rows),"-----"))</f>
        <v>-----</v>
      </c>
      <c r="BP123" s="41" t="str">
        <f t="shared" ca="1" si="132"/>
        <v>-----</v>
      </c>
      <c r="BQ123" s="41" t="str">
        <f t="shared" ca="1" si="133"/>
        <v>-----</v>
      </c>
      <c r="BR123" s="52" t="str">
        <f t="shared" ca="1" si="134"/>
        <v>-----</v>
      </c>
      <c r="BS123" s="41" t="str">
        <f t="shared" si="140"/>
        <v>-----</v>
      </c>
      <c r="BT123" s="41" t="str" cm="1">
        <f t="array" aca="1" ref="BT123" ca="1">_xlfn.LET(_xlpm.lookback,MIN(ROW()-ROW(BS$50),11),_xlpm.found,IFERROR(MATCH("Equal Low",OFFSET(BS123,-_xlpm.lookback,0,_xlpm.lookback+1,1),0),-1),_xlpm.offset_rows,_xlpm.lookback-_xlpm.found+1,IF(_xlpm.found&gt;0,INDEX(F:F,ROW()-_xlpm.offset_rows),"-----"))</f>
        <v>-----</v>
      </c>
      <c r="BU123" s="41" t="str">
        <f t="shared" ca="1" si="135"/>
        <v>-----</v>
      </c>
      <c r="BV123" s="41" t="str">
        <f t="shared" ca="1" si="136"/>
        <v>-----</v>
      </c>
      <c r="BW123" s="52" t="str">
        <f t="shared" ca="1" si="137"/>
        <v>-----</v>
      </c>
      <c r="BX123" s="50">
        <f t="shared" si="97"/>
        <v>2.4793600000002698</v>
      </c>
      <c r="BY123" s="50">
        <f t="shared" si="111"/>
        <v>1</v>
      </c>
      <c r="BZ123" s="50">
        <f t="shared" si="112"/>
        <v>3</v>
      </c>
      <c r="CA123" s="50" t="str">
        <f t="shared" si="113"/>
        <v>-----</v>
      </c>
      <c r="CB123" s="50" t="str">
        <f t="shared" si="114"/>
        <v>-----</v>
      </c>
      <c r="CC123" s="52" t="str">
        <f t="shared" si="98"/>
        <v/>
      </c>
      <c r="CD123" s="41">
        <f t="shared" si="99"/>
        <v>0</v>
      </c>
      <c r="CE123" s="52" t="str" cm="1">
        <f t="array" ref="CE123">IF(CD123&lt;&gt;1,"-----",_xlfn.IFS(OR(AL123="Above",AL123="Below"),AL123,OR(AQ123="Above",AQ123="Below"),AQ123,OR(AV123="Above",AV123="Below"),AV123,OR(BA123="Above",BA123="Below"),BA123,OR(BF123="Above",BF123="Below"),BF123,OR(BK123="Above",BK123="Below"),BK123,TRUE,"-----"))</f>
        <v>-----</v>
      </c>
      <c r="CF123" s="52" t="str">
        <f t="shared" ca="1" si="138"/>
        <v>-----</v>
      </c>
      <c r="CG123" s="52" t="str">
        <f t="shared" si="100"/>
        <v>UP</v>
      </c>
      <c r="CH123" s="42" t="str">
        <f t="shared" si="122"/>
        <v/>
      </c>
      <c r="CI123" s="43">
        <f t="shared" si="115"/>
        <v>1</v>
      </c>
      <c r="CJ123" s="42" t="str">
        <f t="shared" si="116"/>
        <v/>
      </c>
      <c r="CK123" s="42" t="str">
        <f t="shared" si="123"/>
        <v/>
      </c>
      <c r="CL123" s="42" t="str">
        <f t="shared" si="101"/>
        <v/>
      </c>
      <c r="CM123" s="16">
        <f t="shared" si="124"/>
        <v>0.2</v>
      </c>
      <c r="CN123" s="53">
        <f t="shared" si="125"/>
        <v>6.6666666666666666E-2</v>
      </c>
      <c r="CO123" s="14" t="str">
        <f t="shared" si="126"/>
        <v/>
      </c>
    </row>
    <row r="124" spans="1:93" x14ac:dyDescent="0.55000000000000004">
      <c r="A124">
        <f>IF('Data Validation'!$K$2&lt;&gt;TRUE,"",'Data Validation'!A124)</f>
        <v>1772065200</v>
      </c>
      <c r="B124" s="4" t="str">
        <f>IF('Data Validation'!$K$2&lt;&gt;TRUE,"",'Data Validation'!C124)</f>
        <v>XAUUSD</v>
      </c>
      <c r="C124" s="4" t="str">
        <f>IF('Data Validation'!$K$2&lt;&gt;TRUE,"",'Data Validation'!E124)</f>
        <v>M5</v>
      </c>
      <c r="D124" s="4">
        <f>IF('Data Validation'!$K$2&lt;&gt;TRUE,"",'Data Validation'!G124)</f>
        <v>5180.9399999999996</v>
      </c>
      <c r="E124" s="4">
        <f>IF($C124&lt;&gt;"M5","",Price!F124)</f>
        <v>5182.62</v>
      </c>
      <c r="F124" s="4">
        <f>IF($C124&lt;&gt;"M5","",Price!G124)</f>
        <v>5169.8100000000004</v>
      </c>
      <c r="G124" s="4">
        <f>IF($C124&lt;&gt;"M5","",Price!H124)</f>
        <v>562</v>
      </c>
      <c r="H124" s="4">
        <f>IF($C124&lt;&gt;"M5","",SSA!E124)</f>
        <v>5175.7213599999995</v>
      </c>
      <c r="I124" s="6">
        <f>IF($C124&lt;&gt;"M5","",SSA!F124)</f>
        <v>5172.4825099999998</v>
      </c>
      <c r="J124" s="5">
        <f>IF($C124&lt;&gt;"M5","",Dual_Tema!E124)</f>
        <v>5176.54</v>
      </c>
      <c r="K124" s="5">
        <f>IF($C124&lt;&gt;"M5","",Dual_Tema!F124)</f>
        <v>5165.8500000000004</v>
      </c>
      <c r="L124" s="6">
        <f>IF($C124&lt;&gt;"M5","",Trendlines!K124)</f>
        <v>0</v>
      </c>
      <c r="M124" s="6">
        <f>IF($C124&lt;&gt;"M5","",Trendlines!L124)</f>
        <v>0</v>
      </c>
      <c r="N124" s="6">
        <f>IF($C124&lt;&gt;"M5","",ZigZag!E124)</f>
        <v>0</v>
      </c>
      <c r="O124" s="6">
        <f>IF($C124&lt;&gt;"M5","",ZigZag!F124)</f>
        <v>0</v>
      </c>
      <c r="P124" s="6">
        <f>IF($C124&lt;&gt;"M5","",Pinbar!E124)</f>
        <v>0</v>
      </c>
      <c r="Q124">
        <f>IF(Q$1='Trendline Selection'!$ED$198,Trendlines!E124,IF(Q$1='Trendline Selection'!$EE$198,Trendlines!E124,""))</f>
        <v>0</v>
      </c>
      <c r="R124" t="str">
        <f>IF(R$1='Trendline Selection'!$ED$198,Trendlines!F124,IF(R$1='Trendline Selection'!$EE$198,Trendlines!F124,""))</f>
        <v/>
      </c>
      <c r="S124" t="str">
        <f>IF(S$1='Trendline Selection'!$ED$198,Trendlines!G124,IF(S$1='Trendline Selection'!$EE$198,Trendlines!G124,""))</f>
        <v/>
      </c>
      <c r="T124" t="str">
        <f>IF(T$1='Trendline Selection'!$ED$198,Trendlines!H124,IF(T$1='Trendline Selection'!$EE$198,Trendlines!H124,""))</f>
        <v/>
      </c>
      <c r="U124">
        <f>IF(U$1='Trendline Selection'!$ED$198,Trendlines!I124,IF(U$1='Trendline Selection'!$EE$198,Trendlines!I124,""))</f>
        <v>0</v>
      </c>
      <c r="V124" t="str">
        <f>IF(V$1='Trendline Selection'!$ED$198,Trendlines!J124,IF(V$1='Trendline Selection'!$EE$198,Trendlines!J124,""))</f>
        <v/>
      </c>
      <c r="W124" s="6" t="str">
        <f t="shared" si="128"/>
        <v/>
      </c>
      <c r="X124" s="6" t="str">
        <f t="shared" si="129"/>
        <v/>
      </c>
      <c r="Y124" s="6" t="str">
        <f t="shared" si="130"/>
        <v/>
      </c>
      <c r="Z124" s="6" t="str">
        <f t="shared" si="131"/>
        <v/>
      </c>
      <c r="AA124">
        <f t="shared" si="74"/>
        <v>12.809999999999491</v>
      </c>
      <c r="AB124">
        <f t="shared" si="102"/>
        <v>12.899999999999636</v>
      </c>
      <c r="AC124">
        <f t="shared" si="103"/>
        <v>9.0000000000145519E-2</v>
      </c>
      <c r="AD124">
        <f t="shared" si="127"/>
        <v>12.899999999999636</v>
      </c>
      <c r="AE124" s="26">
        <f t="shared" si="117"/>
        <v>1.1745297051698484E-3</v>
      </c>
      <c r="AF124" s="26">
        <f t="shared" si="75"/>
        <v>7.6657278085891689E-4</v>
      </c>
      <c r="AH124" s="30" t="str">
        <f t="shared" si="76"/>
        <v/>
      </c>
      <c r="AI124" s="21" t="str">
        <f t="shared" si="104"/>
        <v/>
      </c>
      <c r="AJ124" s="21" t="str">
        <f t="shared" si="121"/>
        <v/>
      </c>
      <c r="AK124" s="31" t="str">
        <f t="shared" si="120"/>
        <v/>
      </c>
      <c r="AL124" s="31" t="str">
        <f t="shared" si="77"/>
        <v/>
      </c>
      <c r="AM124" s="39" t="str">
        <f t="shared" si="78"/>
        <v/>
      </c>
      <c r="AN124" s="35" t="str">
        <f t="shared" si="79"/>
        <v/>
      </c>
      <c r="AO124" s="35" t="str">
        <f t="shared" si="118"/>
        <v/>
      </c>
      <c r="AP124" s="36" t="str">
        <f t="shared" si="119"/>
        <v/>
      </c>
      <c r="AQ124" s="36" t="str">
        <f t="shared" si="80"/>
        <v/>
      </c>
      <c r="AR124" s="40" t="str">
        <f t="shared" si="81"/>
        <v/>
      </c>
      <c r="AS124" s="37" t="str">
        <f t="shared" si="82"/>
        <v/>
      </c>
      <c r="AT124" s="37" t="str">
        <f t="shared" si="105"/>
        <v/>
      </c>
      <c r="AU124" s="38" t="str">
        <f t="shared" si="83"/>
        <v/>
      </c>
      <c r="AV124" s="38" t="str">
        <f t="shared" si="84"/>
        <v/>
      </c>
      <c r="AW124" s="30" t="str">
        <f t="shared" si="85"/>
        <v/>
      </c>
      <c r="AX124" s="21" t="str">
        <f t="shared" si="86"/>
        <v/>
      </c>
      <c r="AY124" s="21" t="str">
        <f t="shared" si="106"/>
        <v/>
      </c>
      <c r="AZ124" s="31" t="str">
        <f t="shared" si="87"/>
        <v/>
      </c>
      <c r="BA124" s="31" t="str">
        <f t="shared" si="88"/>
        <v/>
      </c>
      <c r="BB124" s="33" t="str">
        <f t="shared" si="89"/>
        <v/>
      </c>
      <c r="BC124" s="32" t="str">
        <f t="shared" si="90"/>
        <v/>
      </c>
      <c r="BD124" s="32" t="str">
        <f t="shared" si="107"/>
        <v/>
      </c>
      <c r="BE124" s="34" t="str">
        <f t="shared" si="108"/>
        <v/>
      </c>
      <c r="BF124" s="34" t="str">
        <f t="shared" si="91"/>
        <v/>
      </c>
      <c r="BG124" s="40" t="str">
        <f t="shared" si="92"/>
        <v/>
      </c>
      <c r="BH124" s="37" t="str">
        <f t="shared" si="93"/>
        <v/>
      </c>
      <c r="BI124" s="37" t="str">
        <f t="shared" si="109"/>
        <v/>
      </c>
      <c r="BJ124" s="38" t="str">
        <f t="shared" si="110"/>
        <v/>
      </c>
      <c r="BK124" s="38" t="str">
        <f t="shared" si="94"/>
        <v/>
      </c>
      <c r="BL124" s="41" t="str">
        <f t="shared" si="95"/>
        <v>------</v>
      </c>
      <c r="BM124" s="41" t="str">
        <f t="shared" si="96"/>
        <v>------</v>
      </c>
      <c r="BN124" s="41" t="str">
        <f t="shared" si="139"/>
        <v>-----</v>
      </c>
      <c r="BO124" s="41" t="str" cm="1">
        <f t="array" aca="1" ref="BO124" ca="1">_xlfn.LET(_xlpm.lookback,MIN(ROW()-ROW(BN$50),11),_xlpm.found,IFERROR(MATCH("Equal High",OFFSET(BN124,-_xlpm.lookback,0,_xlpm.lookback+1,1),0),-1),_xlpm.offset_rows,_xlpm.lookback-_xlpm.found+1,IF(_xlpm.found&gt;0,INDEX(E:E,ROW()-_xlpm.offset_rows),"-----"))</f>
        <v>-----</v>
      </c>
      <c r="BP124" s="41" t="str">
        <f t="shared" ca="1" si="132"/>
        <v>-----</v>
      </c>
      <c r="BQ124" s="41" t="str">
        <f t="shared" ca="1" si="133"/>
        <v>-----</v>
      </c>
      <c r="BR124" s="52" t="str">
        <f t="shared" ca="1" si="134"/>
        <v>-----</v>
      </c>
      <c r="BS124" s="41" t="str">
        <f t="shared" si="140"/>
        <v>-----</v>
      </c>
      <c r="BT124" s="41" t="str" cm="1">
        <f t="array" aca="1" ref="BT124" ca="1">_xlfn.LET(_xlpm.lookback,MIN(ROW()-ROW(BS$50),11),_xlpm.found,IFERROR(MATCH("Equal Low",OFFSET(BS124,-_xlpm.lookback,0,_xlpm.lookback+1,1),0),-1),_xlpm.offset_rows,_xlpm.lookback-_xlpm.found+1,IF(_xlpm.found&gt;0,INDEX(F:F,ROW()-_xlpm.offset_rows),"-----"))</f>
        <v>-----</v>
      </c>
      <c r="BU124" s="41" t="str">
        <f t="shared" ca="1" si="135"/>
        <v>-----</v>
      </c>
      <c r="BV124" s="41" t="str">
        <f t="shared" ca="1" si="136"/>
        <v>-----</v>
      </c>
      <c r="BW124" s="52" t="str">
        <f t="shared" ca="1" si="137"/>
        <v>-----</v>
      </c>
      <c r="BX124" s="50">
        <f t="shared" si="97"/>
        <v>3.2388499999997293</v>
      </c>
      <c r="BY124" s="50">
        <f t="shared" si="111"/>
        <v>1</v>
      </c>
      <c r="BZ124" s="50">
        <f t="shared" si="112"/>
        <v>4</v>
      </c>
      <c r="CA124" s="50" t="str">
        <f t="shared" si="113"/>
        <v>-----</v>
      </c>
      <c r="CB124" s="50" t="str">
        <f t="shared" si="114"/>
        <v>-----</v>
      </c>
      <c r="CC124" s="52" t="str">
        <f t="shared" si="98"/>
        <v/>
      </c>
      <c r="CD124" s="41">
        <f t="shared" si="99"/>
        <v>0</v>
      </c>
      <c r="CE124" s="52" t="str" cm="1">
        <f t="array" ref="CE124">IF(CD124&lt;&gt;1,"-----",_xlfn.IFS(OR(AL124="Above",AL124="Below"),AL124,OR(AQ124="Above",AQ124="Below"),AQ124,OR(AV124="Above",AV124="Below"),AV124,OR(BA124="Above",BA124="Below"),BA124,OR(BF124="Above",BF124="Below"),BF124,OR(BK124="Above",BK124="Below"),BK124,TRUE,"-----"))</f>
        <v>-----</v>
      </c>
      <c r="CF124" s="52" t="str">
        <f t="shared" ca="1" si="138"/>
        <v>-----</v>
      </c>
      <c r="CG124" s="52" t="str">
        <f t="shared" si="100"/>
        <v>UP</v>
      </c>
      <c r="CH124" s="42" t="str">
        <f t="shared" si="122"/>
        <v/>
      </c>
      <c r="CI124" s="43">
        <f t="shared" si="115"/>
        <v>1</v>
      </c>
      <c r="CJ124" s="42" t="str">
        <f t="shared" si="116"/>
        <v/>
      </c>
      <c r="CK124" s="42" t="str">
        <f t="shared" si="123"/>
        <v/>
      </c>
      <c r="CL124" s="42" t="str">
        <f t="shared" si="101"/>
        <v/>
      </c>
      <c r="CM124" s="16">
        <f t="shared" si="124"/>
        <v>0.2</v>
      </c>
      <c r="CN124" s="53">
        <f t="shared" si="125"/>
        <v>0.13333333333333333</v>
      </c>
      <c r="CO124" s="14" t="str">
        <f t="shared" si="126"/>
        <v/>
      </c>
    </row>
    <row r="125" spans="1:93" x14ac:dyDescent="0.55000000000000004">
      <c r="A125">
        <f>IF('Data Validation'!$K$2&lt;&gt;TRUE,"",'Data Validation'!A125)</f>
        <v>1772065500</v>
      </c>
      <c r="B125" s="4" t="str">
        <f>IF('Data Validation'!$K$2&lt;&gt;TRUE,"",'Data Validation'!C125)</f>
        <v>XAUUSD</v>
      </c>
      <c r="C125" s="4" t="str">
        <f>IF('Data Validation'!$K$2&lt;&gt;TRUE,"",'Data Validation'!E125)</f>
        <v>M5</v>
      </c>
      <c r="D125" s="4">
        <f>IF('Data Validation'!$K$2&lt;&gt;TRUE,"",'Data Validation'!G125)</f>
        <v>5185.25</v>
      </c>
      <c r="E125" s="4">
        <f>IF($C125&lt;&gt;"M5","",Price!F125)</f>
        <v>5186.34</v>
      </c>
      <c r="F125" s="4">
        <f>IF($C125&lt;&gt;"M5","",Price!G125)</f>
        <v>5179</v>
      </c>
      <c r="G125" s="4">
        <f>IF($C125&lt;&gt;"M5","",Price!H125)</f>
        <v>480</v>
      </c>
      <c r="H125" s="4">
        <f>IF($C125&lt;&gt;"M5","",SSA!E125)</f>
        <v>5179.6087699999998</v>
      </c>
      <c r="I125" s="6">
        <f>IF($C125&lt;&gt;"M5","",SSA!F125)</f>
        <v>5176.0456400000003</v>
      </c>
      <c r="J125" s="5">
        <f>IF($C125&lt;&gt;"M5","",Dual_Tema!E125)</f>
        <v>5181.95</v>
      </c>
      <c r="K125" s="5">
        <f>IF($C125&lt;&gt;"M5","",Dual_Tema!F125)</f>
        <v>5172.67</v>
      </c>
      <c r="L125" s="6">
        <f>IF($C125&lt;&gt;"M5","",Trendlines!K125)</f>
        <v>0</v>
      </c>
      <c r="M125" s="6">
        <f>IF($C125&lt;&gt;"M5","",Trendlines!L125)</f>
        <v>0</v>
      </c>
      <c r="N125" s="6">
        <f>IF($C125&lt;&gt;"M5","",ZigZag!E125)</f>
        <v>0</v>
      </c>
      <c r="O125" s="6">
        <f>IF($C125&lt;&gt;"M5","",ZigZag!F125)</f>
        <v>0</v>
      </c>
      <c r="P125" s="6">
        <f>IF($C125&lt;&gt;"M5","",Pinbar!E125)</f>
        <v>0</v>
      </c>
      <c r="Q125">
        <f>IF(Q$1='Trendline Selection'!$ED$198,Trendlines!E125,IF(Q$1='Trendline Selection'!$EE$198,Trendlines!E125,""))</f>
        <v>0</v>
      </c>
      <c r="R125" t="str">
        <f>IF(R$1='Trendline Selection'!$ED$198,Trendlines!F125,IF(R$1='Trendline Selection'!$EE$198,Trendlines!F125,""))</f>
        <v/>
      </c>
      <c r="S125" t="str">
        <f>IF(S$1='Trendline Selection'!$ED$198,Trendlines!G125,IF(S$1='Trendline Selection'!$EE$198,Trendlines!G125,""))</f>
        <v/>
      </c>
      <c r="T125" t="str">
        <f>IF(T$1='Trendline Selection'!$ED$198,Trendlines!H125,IF(T$1='Trendline Selection'!$EE$198,Trendlines!H125,""))</f>
        <v/>
      </c>
      <c r="U125">
        <f>IF(U$1='Trendline Selection'!$ED$198,Trendlines!I125,IF(U$1='Trendline Selection'!$EE$198,Trendlines!I125,""))</f>
        <v>0</v>
      </c>
      <c r="V125" t="str">
        <f>IF(V$1='Trendline Selection'!$ED$198,Trendlines!J125,IF(V$1='Trendline Selection'!$EE$198,Trendlines!J125,""))</f>
        <v/>
      </c>
      <c r="W125" s="6" t="str">
        <f t="shared" si="128"/>
        <v/>
      </c>
      <c r="X125" s="6" t="str">
        <f t="shared" si="129"/>
        <v/>
      </c>
      <c r="Y125" s="6" t="str">
        <f t="shared" si="130"/>
        <v/>
      </c>
      <c r="Z125" s="6" t="str">
        <f t="shared" si="131"/>
        <v/>
      </c>
      <c r="AA125">
        <f t="shared" si="74"/>
        <v>7.3400000000001455</v>
      </c>
      <c r="AB125">
        <f t="shared" si="102"/>
        <v>5.4000000000005457</v>
      </c>
      <c r="AC125">
        <f t="shared" si="103"/>
        <v>1.9399999999995998</v>
      </c>
      <c r="AD125">
        <f t="shared" si="127"/>
        <v>7.3400000000001455</v>
      </c>
      <c r="AE125" s="26">
        <f t="shared" si="117"/>
        <v>8.4717143160399611E-4</v>
      </c>
      <c r="AF125" s="26">
        <f t="shared" si="75"/>
        <v>1.2237393841091598E-3</v>
      </c>
      <c r="AH125" s="30" t="str">
        <f t="shared" si="76"/>
        <v/>
      </c>
      <c r="AI125" s="21" t="str">
        <f t="shared" si="104"/>
        <v/>
      </c>
      <c r="AJ125" s="21" t="str">
        <f t="shared" si="121"/>
        <v/>
      </c>
      <c r="AK125" s="31" t="str">
        <f t="shared" si="120"/>
        <v/>
      </c>
      <c r="AL125" s="31" t="str">
        <f t="shared" si="77"/>
        <v/>
      </c>
      <c r="AM125" s="39" t="str">
        <f t="shared" si="78"/>
        <v/>
      </c>
      <c r="AN125" s="35" t="str">
        <f t="shared" si="79"/>
        <v/>
      </c>
      <c r="AO125" s="35" t="str">
        <f t="shared" si="118"/>
        <v/>
      </c>
      <c r="AP125" s="36" t="str">
        <f t="shared" si="119"/>
        <v/>
      </c>
      <c r="AQ125" s="36" t="str">
        <f t="shared" si="80"/>
        <v/>
      </c>
      <c r="AR125" s="40" t="str">
        <f t="shared" si="81"/>
        <v/>
      </c>
      <c r="AS125" s="37" t="str">
        <f t="shared" si="82"/>
        <v/>
      </c>
      <c r="AT125" s="37" t="str">
        <f t="shared" si="105"/>
        <v/>
      </c>
      <c r="AU125" s="38" t="str">
        <f t="shared" si="83"/>
        <v/>
      </c>
      <c r="AV125" s="38" t="str">
        <f t="shared" si="84"/>
        <v/>
      </c>
      <c r="AW125" s="30" t="str">
        <f t="shared" si="85"/>
        <v/>
      </c>
      <c r="AX125" s="21" t="str">
        <f t="shared" si="86"/>
        <v/>
      </c>
      <c r="AY125" s="21" t="str">
        <f t="shared" si="106"/>
        <v/>
      </c>
      <c r="AZ125" s="31" t="str">
        <f t="shared" si="87"/>
        <v/>
      </c>
      <c r="BA125" s="31" t="str">
        <f t="shared" si="88"/>
        <v/>
      </c>
      <c r="BB125" s="33" t="str">
        <f t="shared" si="89"/>
        <v/>
      </c>
      <c r="BC125" s="32" t="str">
        <f t="shared" si="90"/>
        <v/>
      </c>
      <c r="BD125" s="32" t="str">
        <f t="shared" si="107"/>
        <v/>
      </c>
      <c r="BE125" s="34" t="str">
        <f t="shared" si="108"/>
        <v/>
      </c>
      <c r="BF125" s="34" t="str">
        <f t="shared" si="91"/>
        <v/>
      </c>
      <c r="BG125" s="40" t="str">
        <f t="shared" si="92"/>
        <v/>
      </c>
      <c r="BH125" s="37" t="str">
        <f t="shared" si="93"/>
        <v/>
      </c>
      <c r="BI125" s="37" t="str">
        <f t="shared" si="109"/>
        <v/>
      </c>
      <c r="BJ125" s="38" t="str">
        <f t="shared" si="110"/>
        <v/>
      </c>
      <c r="BK125" s="38" t="str">
        <f t="shared" si="94"/>
        <v/>
      </c>
      <c r="BL125" s="41" t="str">
        <f t="shared" si="95"/>
        <v>------</v>
      </c>
      <c r="BM125" s="41" t="str">
        <f t="shared" si="96"/>
        <v>------</v>
      </c>
      <c r="BN125" s="41" t="str">
        <f t="shared" si="139"/>
        <v>-----</v>
      </c>
      <c r="BO125" s="41" t="str" cm="1">
        <f t="array" aca="1" ref="BO125" ca="1">_xlfn.LET(_xlpm.lookback,MIN(ROW()-ROW(BN$50),11),_xlpm.found,IFERROR(MATCH("Equal High",OFFSET(BN125,-_xlpm.lookback,0,_xlpm.lookback+1,1),0),-1),_xlpm.offset_rows,_xlpm.lookback-_xlpm.found+1,IF(_xlpm.found&gt;0,INDEX(E:E,ROW()-_xlpm.offset_rows),"-----"))</f>
        <v>-----</v>
      </c>
      <c r="BP125" s="41" t="str">
        <f t="shared" ca="1" si="132"/>
        <v>-----</v>
      </c>
      <c r="BQ125" s="41" t="str">
        <f t="shared" ca="1" si="133"/>
        <v>-----</v>
      </c>
      <c r="BR125" s="52" t="str">
        <f t="shared" ca="1" si="134"/>
        <v>-----</v>
      </c>
      <c r="BS125" s="41" t="str">
        <f t="shared" si="140"/>
        <v>-----</v>
      </c>
      <c r="BT125" s="41" t="str" cm="1">
        <f t="array" aca="1" ref="BT125" ca="1">_xlfn.LET(_xlpm.lookback,MIN(ROW()-ROW(BS$50),11),_xlpm.found,IFERROR(MATCH("Equal Low",OFFSET(BS125,-_xlpm.lookback,0,_xlpm.lookback+1,1),0),-1),_xlpm.offset_rows,_xlpm.lookback-_xlpm.found+1,IF(_xlpm.found&gt;0,INDEX(F:F,ROW()-_xlpm.offset_rows),"-----"))</f>
        <v>-----</v>
      </c>
      <c r="BU125" s="41" t="str">
        <f t="shared" ca="1" si="135"/>
        <v>-----</v>
      </c>
      <c r="BV125" s="41" t="str">
        <f t="shared" ca="1" si="136"/>
        <v>-----</v>
      </c>
      <c r="BW125" s="52" t="str">
        <f t="shared" ca="1" si="137"/>
        <v>-----</v>
      </c>
      <c r="BX125" s="50">
        <f t="shared" si="97"/>
        <v>3.5631299999995463</v>
      </c>
      <c r="BY125" s="50">
        <f t="shared" si="111"/>
        <v>1</v>
      </c>
      <c r="BZ125" s="50">
        <f t="shared" si="112"/>
        <v>5</v>
      </c>
      <c r="CA125" s="50" t="str">
        <f t="shared" si="113"/>
        <v>-----</v>
      </c>
      <c r="CB125" s="50" t="str">
        <f t="shared" si="114"/>
        <v>-----</v>
      </c>
      <c r="CC125" s="52" t="str">
        <f t="shared" si="98"/>
        <v/>
      </c>
      <c r="CD125" s="41">
        <f t="shared" si="99"/>
        <v>0</v>
      </c>
      <c r="CE125" s="52" t="str" cm="1">
        <f t="array" ref="CE125">IF(CD125&lt;&gt;1,"-----",_xlfn.IFS(OR(AL125="Above",AL125="Below"),AL125,OR(AQ125="Above",AQ125="Below"),AQ125,OR(AV125="Above",AV125="Below"),AV125,OR(BA125="Above",BA125="Below"),BA125,OR(BF125="Above",BF125="Below"),BF125,OR(BK125="Above",BK125="Below"),BK125,TRUE,"-----"))</f>
        <v>-----</v>
      </c>
      <c r="CF125" s="52" t="str">
        <f t="shared" ca="1" si="138"/>
        <v>-----</v>
      </c>
      <c r="CG125" s="52" t="str">
        <f t="shared" si="100"/>
        <v>UP</v>
      </c>
      <c r="CH125" s="42" t="str">
        <f t="shared" si="122"/>
        <v/>
      </c>
      <c r="CI125" s="43">
        <f t="shared" si="115"/>
        <v>1</v>
      </c>
      <c r="CJ125" s="42" t="str">
        <f t="shared" si="116"/>
        <v/>
      </c>
      <c r="CK125" s="42" t="str">
        <f t="shared" si="123"/>
        <v/>
      </c>
      <c r="CL125" s="42" t="str">
        <f t="shared" si="101"/>
        <v/>
      </c>
      <c r="CM125" s="16">
        <f t="shared" si="124"/>
        <v>0.2</v>
      </c>
      <c r="CN125" s="53">
        <f t="shared" si="125"/>
        <v>0.20000000000000004</v>
      </c>
      <c r="CO125" s="14" t="str">
        <f t="shared" si="126"/>
        <v/>
      </c>
    </row>
    <row r="126" spans="1:93" x14ac:dyDescent="0.55000000000000004">
      <c r="A126">
        <f>IF('Data Validation'!$K$2&lt;&gt;TRUE,"",'Data Validation'!A126)</f>
        <v>1772065800</v>
      </c>
      <c r="B126" s="4" t="str">
        <f>IF('Data Validation'!$K$2&lt;&gt;TRUE,"",'Data Validation'!C126)</f>
        <v>XAUUSD</v>
      </c>
      <c r="C126" s="4" t="str">
        <f>IF('Data Validation'!$K$2&lt;&gt;TRUE,"",'Data Validation'!E126)</f>
        <v>M5</v>
      </c>
      <c r="D126" s="4">
        <f>IF('Data Validation'!$K$2&lt;&gt;TRUE,"",'Data Validation'!G126)</f>
        <v>5182.32</v>
      </c>
      <c r="E126" s="4">
        <f>IF($C126&lt;&gt;"M5","",Price!F126)</f>
        <v>5189.46</v>
      </c>
      <c r="F126" s="4">
        <f>IF($C126&lt;&gt;"M5","",Price!G126)</f>
        <v>5182.32</v>
      </c>
      <c r="G126" s="4">
        <f>IF($C126&lt;&gt;"M5","",Price!H126)</f>
        <v>608</v>
      </c>
      <c r="H126" s="4">
        <f>IF($C126&lt;&gt;"M5","",SSA!E126)</f>
        <v>5183.0240700000004</v>
      </c>
      <c r="I126" s="6">
        <f>IF($C126&lt;&gt;"M5","",SSA!F126)</f>
        <v>5179.5348599999998</v>
      </c>
      <c r="J126" s="5">
        <f>IF($C126&lt;&gt;"M5","",Dual_Tema!E126)</f>
        <v>5186.79</v>
      </c>
      <c r="K126" s="5">
        <f>IF($C126&lt;&gt;"M5","",Dual_Tema!F126)</f>
        <v>5178.54</v>
      </c>
      <c r="L126" s="6">
        <f>IF($C126&lt;&gt;"M5","",Trendlines!K126)</f>
        <v>0</v>
      </c>
      <c r="M126" s="6">
        <f>IF($C126&lt;&gt;"M5","",Trendlines!L126)</f>
        <v>0</v>
      </c>
      <c r="N126" s="6">
        <f>IF($C126&lt;&gt;"M5","",ZigZag!E126)</f>
        <v>0</v>
      </c>
      <c r="O126" s="6">
        <f>IF($C126&lt;&gt;"M5","",ZigZag!F126)</f>
        <v>0</v>
      </c>
      <c r="P126" s="6">
        <f>IF($C126&lt;&gt;"M5","",Pinbar!E126)</f>
        <v>0</v>
      </c>
      <c r="Q126">
        <f>IF(Q$1='Trendline Selection'!$ED$198,Trendlines!E126,IF(Q$1='Trendline Selection'!$EE$198,Trendlines!E126,""))</f>
        <v>0</v>
      </c>
      <c r="R126" t="str">
        <f>IF(R$1='Trendline Selection'!$ED$198,Trendlines!F126,IF(R$1='Trendline Selection'!$EE$198,Trendlines!F126,""))</f>
        <v/>
      </c>
      <c r="S126" t="str">
        <f>IF(S$1='Trendline Selection'!$ED$198,Trendlines!G126,IF(S$1='Trendline Selection'!$EE$198,Trendlines!G126,""))</f>
        <v/>
      </c>
      <c r="T126" t="str">
        <f>IF(T$1='Trendline Selection'!$ED$198,Trendlines!H126,IF(T$1='Trendline Selection'!$EE$198,Trendlines!H126,""))</f>
        <v/>
      </c>
      <c r="U126">
        <f>IF(U$1='Trendline Selection'!$ED$198,Trendlines!I126,IF(U$1='Trendline Selection'!$EE$198,Trendlines!I126,""))</f>
        <v>0</v>
      </c>
      <c r="V126" t="str">
        <f>IF(V$1='Trendline Selection'!$ED$198,Trendlines!J126,IF(V$1='Trendline Selection'!$EE$198,Trendlines!J126,""))</f>
        <v/>
      </c>
      <c r="W126" s="6" t="str">
        <f t="shared" si="128"/>
        <v/>
      </c>
      <c r="X126" s="6" t="str">
        <f t="shared" si="129"/>
        <v/>
      </c>
      <c r="Y126" s="6" t="str">
        <f t="shared" si="130"/>
        <v/>
      </c>
      <c r="Z126" s="6" t="str">
        <f t="shared" si="131"/>
        <v/>
      </c>
      <c r="AA126">
        <f t="shared" si="74"/>
        <v>7.1400000000003274</v>
      </c>
      <c r="AB126">
        <f t="shared" si="102"/>
        <v>4.2100000000000364</v>
      </c>
      <c r="AC126">
        <f t="shared" si="103"/>
        <v>2.930000000000291</v>
      </c>
      <c r="AD126">
        <f t="shared" si="127"/>
        <v>7.1400000000003274</v>
      </c>
      <c r="AE126" s="26">
        <f t="shared" si="117"/>
        <v>5.147692503456035E-4</v>
      </c>
      <c r="AF126" s="26">
        <f t="shared" si="75"/>
        <v>7.2993546443587292E-4</v>
      </c>
      <c r="AH126" s="30" t="str">
        <f t="shared" si="76"/>
        <v/>
      </c>
      <c r="AI126" s="21" t="str">
        <f t="shared" si="104"/>
        <v/>
      </c>
      <c r="AJ126" s="21" t="str">
        <f t="shared" si="121"/>
        <v/>
      </c>
      <c r="AK126" s="31" t="str">
        <f t="shared" si="120"/>
        <v/>
      </c>
      <c r="AL126" s="31" t="str">
        <f t="shared" si="77"/>
        <v/>
      </c>
      <c r="AM126" s="39" t="str">
        <f t="shared" si="78"/>
        <v/>
      </c>
      <c r="AN126" s="35" t="str">
        <f t="shared" si="79"/>
        <v/>
      </c>
      <c r="AO126" s="35" t="str">
        <f t="shared" si="118"/>
        <v/>
      </c>
      <c r="AP126" s="36" t="str">
        <f t="shared" si="119"/>
        <v/>
      </c>
      <c r="AQ126" s="36" t="str">
        <f t="shared" si="80"/>
        <v/>
      </c>
      <c r="AR126" s="40" t="str">
        <f t="shared" si="81"/>
        <v/>
      </c>
      <c r="AS126" s="37" t="str">
        <f t="shared" si="82"/>
        <v/>
      </c>
      <c r="AT126" s="37" t="str">
        <f t="shared" si="105"/>
        <v/>
      </c>
      <c r="AU126" s="38" t="str">
        <f t="shared" si="83"/>
        <v/>
      </c>
      <c r="AV126" s="38" t="str">
        <f t="shared" si="84"/>
        <v/>
      </c>
      <c r="AW126" s="30" t="str">
        <f t="shared" si="85"/>
        <v/>
      </c>
      <c r="AX126" s="21" t="str">
        <f t="shared" si="86"/>
        <v/>
      </c>
      <c r="AY126" s="21" t="str">
        <f t="shared" si="106"/>
        <v/>
      </c>
      <c r="AZ126" s="31" t="str">
        <f t="shared" si="87"/>
        <v/>
      </c>
      <c r="BA126" s="31" t="str">
        <f t="shared" si="88"/>
        <v/>
      </c>
      <c r="BB126" s="33" t="str">
        <f t="shared" si="89"/>
        <v/>
      </c>
      <c r="BC126" s="32" t="str">
        <f t="shared" si="90"/>
        <v/>
      </c>
      <c r="BD126" s="32" t="str">
        <f t="shared" si="107"/>
        <v/>
      </c>
      <c r="BE126" s="34" t="str">
        <f t="shared" si="108"/>
        <v/>
      </c>
      <c r="BF126" s="34" t="str">
        <f t="shared" si="91"/>
        <v/>
      </c>
      <c r="BG126" s="40" t="str">
        <f t="shared" si="92"/>
        <v/>
      </c>
      <c r="BH126" s="37" t="str">
        <f t="shared" si="93"/>
        <v/>
      </c>
      <c r="BI126" s="37" t="str">
        <f t="shared" si="109"/>
        <v/>
      </c>
      <c r="BJ126" s="38" t="str">
        <f t="shared" si="110"/>
        <v/>
      </c>
      <c r="BK126" s="38" t="str">
        <f t="shared" si="94"/>
        <v/>
      </c>
      <c r="BL126" s="41" t="str">
        <f t="shared" si="95"/>
        <v>------</v>
      </c>
      <c r="BM126" s="41" t="str">
        <f t="shared" si="96"/>
        <v>------</v>
      </c>
      <c r="BN126" s="41" t="str">
        <f t="shared" si="139"/>
        <v>-----</v>
      </c>
      <c r="BO126" s="41" t="str" cm="1">
        <f t="array" aca="1" ref="BO126" ca="1">_xlfn.LET(_xlpm.lookback,MIN(ROW()-ROW(BN$50),11),_xlpm.found,IFERROR(MATCH("Equal High",OFFSET(BN126,-_xlpm.lookback,0,_xlpm.lookback+1,1),0),-1),_xlpm.offset_rows,_xlpm.lookback-_xlpm.found+1,IF(_xlpm.found&gt;0,INDEX(E:E,ROW()-_xlpm.offset_rows),"-----"))</f>
        <v>-----</v>
      </c>
      <c r="BP126" s="41" t="str">
        <f t="shared" ca="1" si="132"/>
        <v>-----</v>
      </c>
      <c r="BQ126" s="41" t="str">
        <f t="shared" ca="1" si="133"/>
        <v>-----</v>
      </c>
      <c r="BR126" s="52" t="str">
        <f t="shared" ca="1" si="134"/>
        <v>-----</v>
      </c>
      <c r="BS126" s="41" t="str">
        <f t="shared" si="140"/>
        <v>-----</v>
      </c>
      <c r="BT126" s="41" t="str" cm="1">
        <f t="array" aca="1" ref="BT126" ca="1">_xlfn.LET(_xlpm.lookback,MIN(ROW()-ROW(BS$50),11),_xlpm.found,IFERROR(MATCH("Equal Low",OFFSET(BS126,-_xlpm.lookback,0,_xlpm.lookback+1,1),0),-1),_xlpm.offset_rows,_xlpm.lookback-_xlpm.found+1,IF(_xlpm.found&gt;0,INDEX(F:F,ROW()-_xlpm.offset_rows),"-----"))</f>
        <v>-----</v>
      </c>
      <c r="BU126" s="41" t="str">
        <f t="shared" ca="1" si="135"/>
        <v>-----</v>
      </c>
      <c r="BV126" s="41" t="str">
        <f t="shared" ca="1" si="136"/>
        <v>-----</v>
      </c>
      <c r="BW126" s="52" t="str">
        <f t="shared" ca="1" si="137"/>
        <v>-----</v>
      </c>
      <c r="BX126" s="50">
        <f t="shared" si="97"/>
        <v>3.4892100000006394</v>
      </c>
      <c r="BY126" s="50">
        <f t="shared" si="111"/>
        <v>1</v>
      </c>
      <c r="BZ126" s="50">
        <f t="shared" si="112"/>
        <v>6</v>
      </c>
      <c r="CA126" s="50" t="str">
        <f t="shared" si="113"/>
        <v>-----</v>
      </c>
      <c r="CB126" s="50" t="str">
        <f t="shared" si="114"/>
        <v>-----</v>
      </c>
      <c r="CC126" s="52" t="str">
        <f t="shared" si="98"/>
        <v/>
      </c>
      <c r="CD126" s="41">
        <f t="shared" si="99"/>
        <v>0</v>
      </c>
      <c r="CE126" s="52" t="str" cm="1">
        <f t="array" ref="CE126">IF(CD126&lt;&gt;1,"-----",_xlfn.IFS(OR(AL126="Above",AL126="Below"),AL126,OR(AQ126="Above",AQ126="Below"),AQ126,OR(AV126="Above",AV126="Below"),AV126,OR(BA126="Above",BA126="Below"),BA126,OR(BF126="Above",BF126="Below"),BF126,OR(BK126="Above",BK126="Below"),BK126,TRUE,"-----"))</f>
        <v>-----</v>
      </c>
      <c r="CF126" s="52" t="str">
        <f t="shared" ca="1" si="138"/>
        <v>-----</v>
      </c>
      <c r="CG126" s="52" t="str">
        <f t="shared" si="100"/>
        <v>UP</v>
      </c>
      <c r="CH126" s="42" t="str">
        <f t="shared" si="122"/>
        <v/>
      </c>
      <c r="CI126" s="43">
        <f t="shared" si="115"/>
        <v>1</v>
      </c>
      <c r="CJ126" s="42" t="str">
        <f t="shared" si="116"/>
        <v/>
      </c>
      <c r="CK126" s="42" t="str">
        <f t="shared" si="123"/>
        <v/>
      </c>
      <c r="CL126" s="42" t="str">
        <f t="shared" si="101"/>
        <v/>
      </c>
      <c r="CM126" s="16">
        <f t="shared" si="124"/>
        <v>0.2</v>
      </c>
      <c r="CN126" s="53">
        <f t="shared" si="125"/>
        <v>0.20000000000000004</v>
      </c>
      <c r="CO126" s="14" t="str">
        <f t="shared" si="126"/>
        <v/>
      </c>
    </row>
    <row r="127" spans="1:93" x14ac:dyDescent="0.55000000000000004">
      <c r="A127">
        <f>IF('Data Validation'!$K$2&lt;&gt;TRUE,"",'Data Validation'!A127)</f>
        <v>1772066100</v>
      </c>
      <c r="B127" s="4" t="str">
        <f>IF('Data Validation'!$K$2&lt;&gt;TRUE,"",'Data Validation'!C127)</f>
        <v>XAUUSD</v>
      </c>
      <c r="C127" s="4" t="str">
        <f>IF('Data Validation'!$K$2&lt;&gt;TRUE,"",'Data Validation'!E127)</f>
        <v>M5</v>
      </c>
      <c r="D127" s="4">
        <f>IF('Data Validation'!$K$2&lt;&gt;TRUE,"",'Data Validation'!G127)</f>
        <v>5182.63</v>
      </c>
      <c r="E127" s="4">
        <f>IF($C127&lt;&gt;"M5","",Price!F127)</f>
        <v>5185.18</v>
      </c>
      <c r="F127" s="4">
        <f>IF($C127&lt;&gt;"M5","",Price!G127)</f>
        <v>5181.43</v>
      </c>
      <c r="G127" s="4">
        <f>IF($C127&lt;&gt;"M5","",Price!H127)</f>
        <v>437</v>
      </c>
      <c r="H127" s="4">
        <f>IF($C127&lt;&gt;"M5","",SSA!E127)</f>
        <v>5185.8508000000002</v>
      </c>
      <c r="I127" s="6">
        <f>IF($C127&lt;&gt;"M5","",SSA!F127)</f>
        <v>5182.69283</v>
      </c>
      <c r="J127" s="5">
        <f>IF($C127&lt;&gt;"M5","",Dual_Tema!E127)</f>
        <v>5187.57</v>
      </c>
      <c r="K127" s="5">
        <f>IF($C127&lt;&gt;"M5","",Dual_Tema!F127)</f>
        <v>5181.62</v>
      </c>
      <c r="L127" s="6">
        <f>IF($C127&lt;&gt;"M5","",Trendlines!K127)</f>
        <v>0</v>
      </c>
      <c r="M127" s="6">
        <f>IF($C127&lt;&gt;"M5","",Trendlines!L127)</f>
        <v>0</v>
      </c>
      <c r="N127" s="6">
        <f>IF($C127&lt;&gt;"M5","",ZigZag!E127)</f>
        <v>0</v>
      </c>
      <c r="O127" s="6">
        <f>IF($C127&lt;&gt;"M5","",ZigZag!F127)</f>
        <v>0</v>
      </c>
      <c r="P127" s="6">
        <f>IF($C127&lt;&gt;"M5","",Pinbar!E127)</f>
        <v>0</v>
      </c>
      <c r="Q127">
        <f>IF(Q$1='Trendline Selection'!$ED$198,Trendlines!E127,IF(Q$1='Trendline Selection'!$EE$198,Trendlines!E127,""))</f>
        <v>0</v>
      </c>
      <c r="R127" t="str">
        <f>IF(R$1='Trendline Selection'!$ED$198,Trendlines!F127,IF(R$1='Trendline Selection'!$EE$198,Trendlines!F127,""))</f>
        <v/>
      </c>
      <c r="S127" t="str">
        <f>IF(S$1='Trendline Selection'!$ED$198,Trendlines!G127,IF(S$1='Trendline Selection'!$EE$198,Trendlines!G127,""))</f>
        <v/>
      </c>
      <c r="T127" t="str">
        <f>IF(T$1='Trendline Selection'!$ED$198,Trendlines!H127,IF(T$1='Trendline Selection'!$EE$198,Trendlines!H127,""))</f>
        <v/>
      </c>
      <c r="U127">
        <f>IF(U$1='Trendline Selection'!$ED$198,Trendlines!I127,IF(U$1='Trendline Selection'!$EE$198,Trendlines!I127,""))</f>
        <v>0</v>
      </c>
      <c r="V127" t="str">
        <f>IF(V$1='Trendline Selection'!$ED$198,Trendlines!J127,IF(V$1='Trendline Selection'!$EE$198,Trendlines!J127,""))</f>
        <v/>
      </c>
      <c r="W127" s="6" t="str">
        <f t="shared" si="128"/>
        <v/>
      </c>
      <c r="X127" s="6" t="str">
        <f t="shared" si="129"/>
        <v/>
      </c>
      <c r="Y127" s="6" t="str">
        <f t="shared" si="130"/>
        <v/>
      </c>
      <c r="Z127" s="6" t="str">
        <f t="shared" si="131"/>
        <v/>
      </c>
      <c r="AA127">
        <f t="shared" si="74"/>
        <v>3.75</v>
      </c>
      <c r="AB127">
        <f t="shared" si="102"/>
        <v>2.8600000000005821</v>
      </c>
      <c r="AC127">
        <f t="shared" si="103"/>
        <v>0.88999999999941792</v>
      </c>
      <c r="AD127">
        <f t="shared" si="127"/>
        <v>3.75</v>
      </c>
      <c r="AE127" s="26">
        <f t="shared" si="117"/>
        <v>-4.6071667466644653E-4</v>
      </c>
      <c r="AF127" s="26">
        <f t="shared" si="75"/>
        <v>-3.6668069059406097E-5</v>
      </c>
      <c r="AH127" s="30" t="str">
        <f t="shared" si="76"/>
        <v/>
      </c>
      <c r="AI127" s="21" t="str">
        <f t="shared" si="104"/>
        <v/>
      </c>
      <c r="AJ127" s="21" t="str">
        <f t="shared" si="121"/>
        <v/>
      </c>
      <c r="AK127" s="31" t="str">
        <f t="shared" si="120"/>
        <v/>
      </c>
      <c r="AL127" s="31" t="str">
        <f t="shared" si="77"/>
        <v/>
      </c>
      <c r="AM127" s="39" t="str">
        <f t="shared" si="78"/>
        <v/>
      </c>
      <c r="AN127" s="35" t="str">
        <f t="shared" si="79"/>
        <v/>
      </c>
      <c r="AO127" s="35" t="str">
        <f t="shared" si="118"/>
        <v/>
      </c>
      <c r="AP127" s="36" t="str">
        <f t="shared" si="119"/>
        <v/>
      </c>
      <c r="AQ127" s="36" t="str">
        <f t="shared" si="80"/>
        <v/>
      </c>
      <c r="AR127" s="40" t="str">
        <f t="shared" si="81"/>
        <v/>
      </c>
      <c r="AS127" s="37" t="str">
        <f t="shared" si="82"/>
        <v/>
      </c>
      <c r="AT127" s="37" t="str">
        <f t="shared" si="105"/>
        <v/>
      </c>
      <c r="AU127" s="38" t="str">
        <f t="shared" si="83"/>
        <v/>
      </c>
      <c r="AV127" s="38" t="str">
        <f t="shared" si="84"/>
        <v/>
      </c>
      <c r="AW127" s="30" t="str">
        <f t="shared" si="85"/>
        <v/>
      </c>
      <c r="AX127" s="21" t="str">
        <f t="shared" si="86"/>
        <v/>
      </c>
      <c r="AY127" s="21" t="str">
        <f t="shared" si="106"/>
        <v/>
      </c>
      <c r="AZ127" s="31" t="str">
        <f t="shared" si="87"/>
        <v/>
      </c>
      <c r="BA127" s="31" t="str">
        <f t="shared" si="88"/>
        <v/>
      </c>
      <c r="BB127" s="33" t="str">
        <f t="shared" si="89"/>
        <v/>
      </c>
      <c r="BC127" s="32" t="str">
        <f t="shared" si="90"/>
        <v/>
      </c>
      <c r="BD127" s="32" t="str">
        <f t="shared" si="107"/>
        <v/>
      </c>
      <c r="BE127" s="34" t="str">
        <f t="shared" si="108"/>
        <v/>
      </c>
      <c r="BF127" s="34" t="str">
        <f t="shared" si="91"/>
        <v/>
      </c>
      <c r="BG127" s="40" t="str">
        <f t="shared" si="92"/>
        <v/>
      </c>
      <c r="BH127" s="37" t="str">
        <f t="shared" si="93"/>
        <v/>
      </c>
      <c r="BI127" s="37" t="str">
        <f t="shared" si="109"/>
        <v/>
      </c>
      <c r="BJ127" s="38" t="str">
        <f t="shared" si="110"/>
        <v/>
      </c>
      <c r="BK127" s="38" t="str">
        <f t="shared" si="94"/>
        <v/>
      </c>
      <c r="BL127" s="41" t="str">
        <f t="shared" si="95"/>
        <v>------</v>
      </c>
      <c r="BM127" s="41" t="str">
        <f t="shared" si="96"/>
        <v>------</v>
      </c>
      <c r="BN127" s="41" t="str">
        <f t="shared" si="139"/>
        <v>-----</v>
      </c>
      <c r="BO127" s="41" t="str" cm="1">
        <f t="array" aca="1" ref="BO127" ca="1">_xlfn.LET(_xlpm.lookback,MIN(ROW()-ROW(BN$50),11),_xlpm.found,IFERROR(MATCH("Equal High",OFFSET(BN127,-_xlpm.lookback,0,_xlpm.lookback+1,1),0),-1),_xlpm.offset_rows,_xlpm.lookback-_xlpm.found+1,IF(_xlpm.found&gt;0,INDEX(E:E,ROW()-_xlpm.offset_rows),"-----"))</f>
        <v>-----</v>
      </c>
      <c r="BP127" s="41" t="str">
        <f t="shared" ca="1" si="132"/>
        <v>-----</v>
      </c>
      <c r="BQ127" s="41" t="str">
        <f t="shared" ca="1" si="133"/>
        <v>-----</v>
      </c>
      <c r="BR127" s="52" t="str">
        <f t="shared" ca="1" si="134"/>
        <v>-----</v>
      </c>
      <c r="BS127" s="41" t="str">
        <f t="shared" si="140"/>
        <v>-----</v>
      </c>
      <c r="BT127" s="41" t="str" cm="1">
        <f t="array" aca="1" ref="BT127" ca="1">_xlfn.LET(_xlpm.lookback,MIN(ROW()-ROW(BS$50),11),_xlpm.found,IFERROR(MATCH("Equal Low",OFFSET(BS127,-_xlpm.lookback,0,_xlpm.lookback+1,1),0),-1),_xlpm.offset_rows,_xlpm.lookback-_xlpm.found+1,IF(_xlpm.found&gt;0,INDEX(F:F,ROW()-_xlpm.offset_rows),"-----"))</f>
        <v>-----</v>
      </c>
      <c r="BU127" s="41" t="str">
        <f t="shared" ca="1" si="135"/>
        <v>-----</v>
      </c>
      <c r="BV127" s="41" t="str">
        <f t="shared" ca="1" si="136"/>
        <v>-----</v>
      </c>
      <c r="BW127" s="52" t="str">
        <f t="shared" ca="1" si="137"/>
        <v>-----</v>
      </c>
      <c r="BX127" s="50">
        <f t="shared" si="97"/>
        <v>3.1579700000002049</v>
      </c>
      <c r="BY127" s="50">
        <f t="shared" si="111"/>
        <v>1</v>
      </c>
      <c r="BZ127" s="50">
        <f t="shared" si="112"/>
        <v>7</v>
      </c>
      <c r="CA127" s="50" t="str">
        <f t="shared" si="113"/>
        <v>-----</v>
      </c>
      <c r="CB127" s="50" t="str">
        <f t="shared" si="114"/>
        <v>-----</v>
      </c>
      <c r="CC127" s="52" t="str">
        <f t="shared" si="98"/>
        <v/>
      </c>
      <c r="CD127" s="41">
        <f t="shared" si="99"/>
        <v>0</v>
      </c>
      <c r="CE127" s="52" t="str" cm="1">
        <f t="array" ref="CE127">IF(CD127&lt;&gt;1,"-----",_xlfn.IFS(OR(AL127="Above",AL127="Below"),AL127,OR(AQ127="Above",AQ127="Below"),AQ127,OR(AV127="Above",AV127="Below"),AV127,OR(BA127="Above",BA127="Below"),BA127,OR(BF127="Above",BF127="Below"),BF127,OR(BK127="Above",BK127="Below"),BK127,TRUE,"-----"))</f>
        <v>-----</v>
      </c>
      <c r="CF127" s="52" t="str">
        <f t="shared" ca="1" si="138"/>
        <v>-----</v>
      </c>
      <c r="CG127" s="52" t="str">
        <f t="shared" si="100"/>
        <v>UP</v>
      </c>
      <c r="CH127" s="42" t="str">
        <f t="shared" si="122"/>
        <v/>
      </c>
      <c r="CI127" s="43" t="str">
        <f t="shared" si="115"/>
        <v/>
      </c>
      <c r="CJ127" s="42" t="str">
        <f t="shared" si="116"/>
        <v/>
      </c>
      <c r="CK127" s="42" t="str">
        <f t="shared" si="123"/>
        <v/>
      </c>
      <c r="CL127" s="42" t="str">
        <f t="shared" si="101"/>
        <v/>
      </c>
      <c r="CM127" s="16">
        <f t="shared" si="124"/>
        <v>0</v>
      </c>
      <c r="CN127" s="53">
        <f t="shared" si="125"/>
        <v>0.13333333333333333</v>
      </c>
      <c r="CO127" s="14" t="str">
        <f t="shared" si="126"/>
        <v/>
      </c>
    </row>
    <row r="128" spans="1:93" x14ac:dyDescent="0.55000000000000004">
      <c r="A128">
        <f>IF('Data Validation'!$K$2&lt;&gt;TRUE,"",'Data Validation'!A128)</f>
        <v>1772066400</v>
      </c>
      <c r="B128" s="4" t="str">
        <f>IF('Data Validation'!$K$2&lt;&gt;TRUE,"",'Data Validation'!C128)</f>
        <v>XAUUSD</v>
      </c>
      <c r="C128" s="4" t="str">
        <f>IF('Data Validation'!$K$2&lt;&gt;TRUE,"",'Data Validation'!E128)</f>
        <v>M5</v>
      </c>
      <c r="D128" s="4">
        <f>IF('Data Validation'!$K$2&lt;&gt;TRUE,"",'Data Validation'!G128)</f>
        <v>5188.37</v>
      </c>
      <c r="E128" s="4">
        <f>IF($C128&lt;&gt;"M5","",Price!F128)</f>
        <v>5188.43</v>
      </c>
      <c r="F128" s="4">
        <f>IF($C128&lt;&gt;"M5","",Price!G128)</f>
        <v>5181.29</v>
      </c>
      <c r="G128" s="4">
        <f>IF($C128&lt;&gt;"M5","",Price!H128)</f>
        <v>422</v>
      </c>
      <c r="H128" s="4">
        <f>IF($C128&lt;&gt;"M5","",SSA!E128)</f>
        <v>5187.9755800000003</v>
      </c>
      <c r="I128" s="6">
        <f>IF($C128&lt;&gt;"M5","",SSA!F128)</f>
        <v>5185.3342000000002</v>
      </c>
      <c r="J128" s="5">
        <f>IF($C128&lt;&gt;"M5","",Dual_Tema!E128)</f>
        <v>5189.3999999999996</v>
      </c>
      <c r="K128" s="5">
        <f>IF($C128&lt;&gt;"M5","",Dual_Tema!F128)</f>
        <v>5183.2299999999996</v>
      </c>
      <c r="L128" s="6">
        <f>IF($C128&lt;&gt;"M5","",Trendlines!K128)</f>
        <v>0</v>
      </c>
      <c r="M128" s="6">
        <f>IF($C128&lt;&gt;"M5","",Trendlines!L128)</f>
        <v>0</v>
      </c>
      <c r="N128" s="6">
        <f>IF($C128&lt;&gt;"M5","",ZigZag!E128)</f>
        <v>0</v>
      </c>
      <c r="O128" s="6">
        <f>IF($C128&lt;&gt;"M5","",ZigZag!F128)</f>
        <v>0</v>
      </c>
      <c r="P128" s="6">
        <f>IF($C128&lt;&gt;"M5","",Pinbar!E128)</f>
        <v>0</v>
      </c>
      <c r="Q128">
        <f>IF(Q$1='Trendline Selection'!$ED$198,Trendlines!E128,IF(Q$1='Trendline Selection'!$EE$198,Trendlines!E128,""))</f>
        <v>0</v>
      </c>
      <c r="R128" t="str">
        <f>IF(R$1='Trendline Selection'!$ED$198,Trendlines!F128,IF(R$1='Trendline Selection'!$EE$198,Trendlines!F128,""))</f>
        <v/>
      </c>
      <c r="S128" t="str">
        <f>IF(S$1='Trendline Selection'!$ED$198,Trendlines!G128,IF(S$1='Trendline Selection'!$EE$198,Trendlines!G128,""))</f>
        <v/>
      </c>
      <c r="T128" t="str">
        <f>IF(T$1='Trendline Selection'!$ED$198,Trendlines!H128,IF(T$1='Trendline Selection'!$EE$198,Trendlines!H128,""))</f>
        <v/>
      </c>
      <c r="U128">
        <f>IF(U$1='Trendline Selection'!$ED$198,Trendlines!I128,IF(U$1='Trendline Selection'!$EE$198,Trendlines!I128,""))</f>
        <v>0</v>
      </c>
      <c r="V128" t="str">
        <f>IF(V$1='Trendline Selection'!$ED$198,Trendlines!J128,IF(V$1='Trendline Selection'!$EE$198,Trendlines!J128,""))</f>
        <v/>
      </c>
      <c r="W128" s="6" t="str">
        <f t="shared" si="128"/>
        <v/>
      </c>
      <c r="X128" s="6" t="str">
        <f t="shared" si="129"/>
        <v/>
      </c>
      <c r="Y128" s="6" t="str">
        <f t="shared" si="130"/>
        <v/>
      </c>
      <c r="Z128" s="6" t="str">
        <f t="shared" si="131"/>
        <v/>
      </c>
      <c r="AA128">
        <f t="shared" si="74"/>
        <v>7.1400000000003274</v>
      </c>
      <c r="AB128">
        <f t="shared" si="102"/>
        <v>5.8000000000001819</v>
      </c>
      <c r="AC128">
        <f t="shared" si="103"/>
        <v>1.3400000000001455</v>
      </c>
      <c r="AD128">
        <f t="shared" si="127"/>
        <v>7.1400000000003274</v>
      </c>
      <c r="AE128" s="26">
        <f t="shared" si="117"/>
        <v>-1.8691948972893692E-4</v>
      </c>
      <c r="AF128" s="26">
        <f t="shared" si="75"/>
        <v>-3.7428398894118144E-4</v>
      </c>
      <c r="AH128" s="30" t="str">
        <f t="shared" si="76"/>
        <v/>
      </c>
      <c r="AI128" s="21" t="str">
        <f t="shared" si="104"/>
        <v/>
      </c>
      <c r="AJ128" s="21" t="str">
        <f t="shared" ref="AJ128:AJ191" si="141">IF(AI128="","",IF(AI128=AI127,AJ127+AI128,AI128))</f>
        <v/>
      </c>
      <c r="AK128" s="31" t="str">
        <f t="shared" si="120"/>
        <v/>
      </c>
      <c r="AL128" s="31" t="str">
        <f t="shared" si="77"/>
        <v/>
      </c>
      <c r="AM128" s="39" t="str">
        <f t="shared" si="78"/>
        <v/>
      </c>
      <c r="AN128" s="35" t="str">
        <f t="shared" si="79"/>
        <v/>
      </c>
      <c r="AO128" s="35" t="str">
        <f t="shared" si="118"/>
        <v/>
      </c>
      <c r="AP128" s="36" t="str">
        <f t="shared" si="119"/>
        <v/>
      </c>
      <c r="AQ128" s="36" t="str">
        <f t="shared" si="80"/>
        <v/>
      </c>
      <c r="AR128" s="40" t="str">
        <f t="shared" si="81"/>
        <v/>
      </c>
      <c r="AS128" s="37" t="str">
        <f t="shared" si="82"/>
        <v/>
      </c>
      <c r="AT128" s="37" t="str">
        <f t="shared" si="105"/>
        <v/>
      </c>
      <c r="AU128" s="38" t="str">
        <f t="shared" si="83"/>
        <v/>
      </c>
      <c r="AV128" s="38" t="str">
        <f t="shared" si="84"/>
        <v/>
      </c>
      <c r="AW128" s="30" t="str">
        <f t="shared" si="85"/>
        <v/>
      </c>
      <c r="AX128" s="21" t="str">
        <f t="shared" si="86"/>
        <v/>
      </c>
      <c r="AY128" s="21" t="str">
        <f t="shared" si="106"/>
        <v/>
      </c>
      <c r="AZ128" s="31" t="str">
        <f t="shared" si="87"/>
        <v/>
      </c>
      <c r="BA128" s="31" t="str">
        <f t="shared" si="88"/>
        <v/>
      </c>
      <c r="BB128" s="33" t="str">
        <f t="shared" si="89"/>
        <v/>
      </c>
      <c r="BC128" s="32" t="str">
        <f t="shared" si="90"/>
        <v/>
      </c>
      <c r="BD128" s="32" t="str">
        <f t="shared" si="107"/>
        <v/>
      </c>
      <c r="BE128" s="34" t="str">
        <f t="shared" si="108"/>
        <v/>
      </c>
      <c r="BF128" s="34" t="str">
        <f t="shared" si="91"/>
        <v/>
      </c>
      <c r="BG128" s="40" t="str">
        <f t="shared" si="92"/>
        <v/>
      </c>
      <c r="BH128" s="37" t="str">
        <f t="shared" si="93"/>
        <v/>
      </c>
      <c r="BI128" s="37" t="str">
        <f t="shared" si="109"/>
        <v/>
      </c>
      <c r="BJ128" s="38" t="str">
        <f t="shared" si="110"/>
        <v/>
      </c>
      <c r="BK128" s="38" t="str">
        <f t="shared" si="94"/>
        <v/>
      </c>
      <c r="BL128" s="41" t="str">
        <f t="shared" si="95"/>
        <v>------</v>
      </c>
      <c r="BM128" s="41" t="str">
        <f t="shared" si="96"/>
        <v>------</v>
      </c>
      <c r="BN128" s="41" t="str">
        <f t="shared" si="139"/>
        <v>-----</v>
      </c>
      <c r="BO128" s="41" t="str" cm="1">
        <f t="array" aca="1" ref="BO128" ca="1">_xlfn.LET(_xlpm.lookback,MIN(ROW()-ROW(BN$50),11),_xlpm.found,IFERROR(MATCH("Equal High",OFFSET(BN128,-_xlpm.lookback,0,_xlpm.lookback+1,1),0),-1),_xlpm.offset_rows,_xlpm.lookback-_xlpm.found+1,IF(_xlpm.found&gt;0,INDEX(E:E,ROW()-_xlpm.offset_rows),"-----"))</f>
        <v>-----</v>
      </c>
      <c r="BP128" s="41" t="str">
        <f t="shared" ca="1" si="132"/>
        <v>-----</v>
      </c>
      <c r="BQ128" s="41" t="str">
        <f t="shared" ca="1" si="133"/>
        <v>-----</v>
      </c>
      <c r="BR128" s="52" t="str">
        <f t="shared" ca="1" si="134"/>
        <v>-----</v>
      </c>
      <c r="BS128" s="41" t="str">
        <f t="shared" si="140"/>
        <v>-----</v>
      </c>
      <c r="BT128" s="41" t="str" cm="1">
        <f t="array" aca="1" ref="BT128" ca="1">_xlfn.LET(_xlpm.lookback,MIN(ROW()-ROW(BS$50),11),_xlpm.found,IFERROR(MATCH("Equal Low",OFFSET(BS128,-_xlpm.lookback,0,_xlpm.lookback+1,1),0),-1),_xlpm.offset_rows,_xlpm.lookback-_xlpm.found+1,IF(_xlpm.found&gt;0,INDEX(F:F,ROW()-_xlpm.offset_rows),"-----"))</f>
        <v>-----</v>
      </c>
      <c r="BU128" s="41" t="str">
        <f t="shared" ca="1" si="135"/>
        <v>-----</v>
      </c>
      <c r="BV128" s="41" t="str">
        <f t="shared" ca="1" si="136"/>
        <v>-----</v>
      </c>
      <c r="BW128" s="52" t="str">
        <f t="shared" ca="1" si="137"/>
        <v>-----</v>
      </c>
      <c r="BX128" s="50">
        <f t="shared" si="97"/>
        <v>2.6413800000000265</v>
      </c>
      <c r="BY128" s="50">
        <f t="shared" si="111"/>
        <v>1</v>
      </c>
      <c r="BZ128" s="50">
        <f t="shared" si="112"/>
        <v>8</v>
      </c>
      <c r="CA128" s="50" t="str">
        <f t="shared" si="113"/>
        <v>-----</v>
      </c>
      <c r="CB128" s="50" t="str">
        <f t="shared" si="114"/>
        <v>-----</v>
      </c>
      <c r="CC128" s="52" t="str">
        <f t="shared" si="98"/>
        <v/>
      </c>
      <c r="CD128" s="41">
        <f t="shared" si="99"/>
        <v>0</v>
      </c>
      <c r="CE128" s="52" t="str" cm="1">
        <f t="array" ref="CE128">IF(CD128&lt;&gt;1,"-----",_xlfn.IFS(OR(AL128="Above",AL128="Below"),AL128,OR(AQ128="Above",AQ128="Below"),AQ128,OR(AV128="Above",AV128="Below"),AV128,OR(BA128="Above",BA128="Below"),BA128,OR(BF128="Above",BF128="Below"),BF128,OR(BK128="Above",BK128="Below"),BK128,TRUE,"-----"))</f>
        <v>-----</v>
      </c>
      <c r="CF128" s="52" t="str">
        <f t="shared" ca="1" si="138"/>
        <v>-----</v>
      </c>
      <c r="CG128" s="52" t="str">
        <f t="shared" si="100"/>
        <v>UP</v>
      </c>
      <c r="CH128" s="42" t="str">
        <f t="shared" si="122"/>
        <v/>
      </c>
      <c r="CI128" s="43" t="str">
        <f t="shared" si="115"/>
        <v/>
      </c>
      <c r="CJ128" s="42" t="str">
        <f t="shared" si="116"/>
        <v/>
      </c>
      <c r="CK128" s="42" t="str">
        <f t="shared" si="123"/>
        <v/>
      </c>
      <c r="CL128" s="42" t="str">
        <f t="shared" si="101"/>
        <v/>
      </c>
      <c r="CM128" s="16">
        <f t="shared" si="124"/>
        <v>0</v>
      </c>
      <c r="CN128" s="53">
        <f t="shared" si="125"/>
        <v>6.6666666666666666E-2</v>
      </c>
      <c r="CO128" s="14" t="str">
        <f t="shared" si="126"/>
        <v/>
      </c>
    </row>
    <row r="129" spans="1:93" x14ac:dyDescent="0.55000000000000004">
      <c r="A129">
        <f>IF('Data Validation'!$K$2&lt;&gt;TRUE,"",'Data Validation'!A129)</f>
        <v>1772066700</v>
      </c>
      <c r="B129" s="4" t="str">
        <f>IF('Data Validation'!$K$2&lt;&gt;TRUE,"",'Data Validation'!C129)</f>
        <v>XAUUSD</v>
      </c>
      <c r="C129" s="4" t="str">
        <f>IF('Data Validation'!$K$2&lt;&gt;TRUE,"",'Data Validation'!E129)</f>
        <v>M5</v>
      </c>
      <c r="D129" s="4">
        <f>IF('Data Validation'!$K$2&lt;&gt;TRUE,"",'Data Validation'!G129)</f>
        <v>5185.97</v>
      </c>
      <c r="E129" s="4">
        <f>IF($C129&lt;&gt;"M5","",Price!F129)</f>
        <v>5190.0600000000004</v>
      </c>
      <c r="F129" s="4">
        <f>IF($C129&lt;&gt;"M5","",Price!G129)</f>
        <v>5185.24</v>
      </c>
      <c r="G129" s="4">
        <f>IF($C129&lt;&gt;"M5","",Price!H129)</f>
        <v>432</v>
      </c>
      <c r="H129" s="4">
        <f>IF($C129&lt;&gt;"M5","",SSA!E129)</f>
        <v>5189.2330599999996</v>
      </c>
      <c r="I129" s="6">
        <f>IF($C129&lt;&gt;"M5","",SSA!F129)</f>
        <v>5187.2836299999999</v>
      </c>
      <c r="J129" s="5">
        <f>IF($C129&lt;&gt;"M5","",Dual_Tema!E129)</f>
        <v>5191.12</v>
      </c>
      <c r="K129" s="5">
        <f>IF($C129&lt;&gt;"M5","",Dual_Tema!F129)</f>
        <v>5185.8900000000003</v>
      </c>
      <c r="L129" s="6">
        <f>IF($C129&lt;&gt;"M5","",Trendlines!K129)</f>
        <v>0</v>
      </c>
      <c r="M129" s="6">
        <f>IF($C129&lt;&gt;"M5","",Trendlines!L129)</f>
        <v>0</v>
      </c>
      <c r="N129" s="6">
        <f>IF($C129&lt;&gt;"M5","",ZigZag!E129)</f>
        <v>0</v>
      </c>
      <c r="O129" s="6">
        <f>IF($C129&lt;&gt;"M5","",ZigZag!F129)</f>
        <v>0</v>
      </c>
      <c r="P129" s="6">
        <f>IF($C129&lt;&gt;"M5","",Pinbar!E129)</f>
        <v>0</v>
      </c>
      <c r="Q129">
        <f>IF(Q$1='Trendline Selection'!$ED$198,Trendlines!E129,IF(Q$1='Trendline Selection'!$EE$198,Trendlines!E129,""))</f>
        <v>0</v>
      </c>
      <c r="R129" t="str">
        <f>IF(R$1='Trendline Selection'!$ED$198,Trendlines!F129,IF(R$1='Trendline Selection'!$EE$198,Trendlines!F129,""))</f>
        <v/>
      </c>
      <c r="S129" t="str">
        <f>IF(S$1='Trendline Selection'!$ED$198,Trendlines!G129,IF(S$1='Trendline Selection'!$EE$198,Trendlines!G129,""))</f>
        <v/>
      </c>
      <c r="T129" t="str">
        <f>IF(T$1='Trendline Selection'!$ED$198,Trendlines!H129,IF(T$1='Trendline Selection'!$EE$198,Trendlines!H129,""))</f>
        <v/>
      </c>
      <c r="U129">
        <f>IF(U$1='Trendline Selection'!$ED$198,Trendlines!I129,IF(U$1='Trendline Selection'!$EE$198,Trendlines!I129,""))</f>
        <v>0</v>
      </c>
      <c r="V129" t="str">
        <f>IF(V$1='Trendline Selection'!$ED$198,Trendlines!J129,IF(V$1='Trendline Selection'!$EE$198,Trendlines!J129,""))</f>
        <v/>
      </c>
      <c r="W129" s="6" t="str">
        <f t="shared" si="128"/>
        <v/>
      </c>
      <c r="X129" s="6" t="str">
        <f t="shared" si="129"/>
        <v/>
      </c>
      <c r="Y129" s="6" t="str">
        <f t="shared" si="130"/>
        <v/>
      </c>
      <c r="Z129" s="6" t="str">
        <f t="shared" si="131"/>
        <v/>
      </c>
      <c r="AA129">
        <f t="shared" si="74"/>
        <v>4.8200000000006185</v>
      </c>
      <c r="AB129">
        <f t="shared" si="102"/>
        <v>1.6900000000005093</v>
      </c>
      <c r="AC129">
        <f t="shared" si="103"/>
        <v>3.1300000000001091</v>
      </c>
      <c r="AD129">
        <f t="shared" si="127"/>
        <v>4.8200000000006185</v>
      </c>
      <c r="AE129" s="26">
        <f t="shared" si="117"/>
        <v>-2.041948558306282E-4</v>
      </c>
      <c r="AF129" s="26">
        <f t="shared" si="75"/>
        <v>-1.2534010555575719E-4</v>
      </c>
      <c r="AH129" s="30" t="str">
        <f t="shared" si="76"/>
        <v/>
      </c>
      <c r="AI129" s="21" t="str">
        <f t="shared" si="104"/>
        <v/>
      </c>
      <c r="AJ129" s="21" t="str">
        <f t="shared" si="141"/>
        <v/>
      </c>
      <c r="AK129" s="31" t="str">
        <f t="shared" si="120"/>
        <v/>
      </c>
      <c r="AL129" s="31" t="str">
        <f t="shared" si="77"/>
        <v/>
      </c>
      <c r="AM129" s="39" t="str">
        <f t="shared" si="78"/>
        <v/>
      </c>
      <c r="AN129" s="35" t="str">
        <f t="shared" si="79"/>
        <v/>
      </c>
      <c r="AO129" s="35" t="str">
        <f t="shared" si="118"/>
        <v/>
      </c>
      <c r="AP129" s="36" t="str">
        <f t="shared" si="119"/>
        <v/>
      </c>
      <c r="AQ129" s="36" t="str">
        <f t="shared" si="80"/>
        <v/>
      </c>
      <c r="AR129" s="40" t="str">
        <f t="shared" si="81"/>
        <v/>
      </c>
      <c r="AS129" s="37" t="str">
        <f t="shared" si="82"/>
        <v/>
      </c>
      <c r="AT129" s="37" t="str">
        <f t="shared" si="105"/>
        <v/>
      </c>
      <c r="AU129" s="38" t="str">
        <f t="shared" si="83"/>
        <v/>
      </c>
      <c r="AV129" s="38" t="str">
        <f t="shared" si="84"/>
        <v/>
      </c>
      <c r="AW129" s="30" t="str">
        <f t="shared" si="85"/>
        <v/>
      </c>
      <c r="AX129" s="21" t="str">
        <f t="shared" si="86"/>
        <v/>
      </c>
      <c r="AY129" s="21" t="str">
        <f t="shared" si="106"/>
        <v/>
      </c>
      <c r="AZ129" s="31" t="str">
        <f t="shared" si="87"/>
        <v/>
      </c>
      <c r="BA129" s="31" t="str">
        <f t="shared" si="88"/>
        <v/>
      </c>
      <c r="BB129" s="33" t="str">
        <f t="shared" si="89"/>
        <v/>
      </c>
      <c r="BC129" s="32" t="str">
        <f t="shared" si="90"/>
        <v/>
      </c>
      <c r="BD129" s="32" t="str">
        <f t="shared" si="107"/>
        <v/>
      </c>
      <c r="BE129" s="34" t="str">
        <f t="shared" si="108"/>
        <v/>
      </c>
      <c r="BF129" s="34" t="str">
        <f t="shared" si="91"/>
        <v/>
      </c>
      <c r="BG129" s="40" t="str">
        <f t="shared" si="92"/>
        <v/>
      </c>
      <c r="BH129" s="37" t="str">
        <f t="shared" si="93"/>
        <v/>
      </c>
      <c r="BI129" s="37" t="str">
        <f t="shared" si="109"/>
        <v/>
      </c>
      <c r="BJ129" s="38" t="str">
        <f t="shared" si="110"/>
        <v/>
      </c>
      <c r="BK129" s="38" t="str">
        <f t="shared" si="94"/>
        <v/>
      </c>
      <c r="BL129" s="41" t="str">
        <f t="shared" si="95"/>
        <v>------</v>
      </c>
      <c r="BM129" s="41" t="str">
        <f t="shared" si="96"/>
        <v>------</v>
      </c>
      <c r="BN129" s="41" t="str">
        <f t="shared" si="139"/>
        <v>-----</v>
      </c>
      <c r="BO129" s="41" t="str" cm="1">
        <f t="array" aca="1" ref="BO129" ca="1">_xlfn.LET(_xlpm.lookback,MIN(ROW()-ROW(BN$50),11),_xlpm.found,IFERROR(MATCH("Equal High",OFFSET(BN129,-_xlpm.lookback,0,_xlpm.lookback+1,1),0),-1),_xlpm.offset_rows,_xlpm.lookback-_xlpm.found+1,IF(_xlpm.found&gt;0,INDEX(E:E,ROW()-_xlpm.offset_rows),"-----"))</f>
        <v>-----</v>
      </c>
      <c r="BP129" s="41" t="str">
        <f t="shared" ca="1" si="132"/>
        <v>-----</v>
      </c>
      <c r="BQ129" s="41" t="str">
        <f t="shared" ca="1" si="133"/>
        <v>-----</v>
      </c>
      <c r="BR129" s="52" t="str">
        <f t="shared" ca="1" si="134"/>
        <v>-----</v>
      </c>
      <c r="BS129" s="41" t="str">
        <f t="shared" si="140"/>
        <v>-----</v>
      </c>
      <c r="BT129" s="41" t="str" cm="1">
        <f t="array" aca="1" ref="BT129" ca="1">_xlfn.LET(_xlpm.lookback,MIN(ROW()-ROW(BS$50),11),_xlpm.found,IFERROR(MATCH("Equal Low",OFFSET(BS129,-_xlpm.lookback,0,_xlpm.lookback+1,1),0),-1),_xlpm.offset_rows,_xlpm.lookback-_xlpm.found+1,IF(_xlpm.found&gt;0,INDEX(F:F,ROW()-_xlpm.offset_rows),"-----"))</f>
        <v>-----</v>
      </c>
      <c r="BU129" s="41" t="str">
        <f t="shared" ca="1" si="135"/>
        <v>-----</v>
      </c>
      <c r="BV129" s="41" t="str">
        <f t="shared" ca="1" si="136"/>
        <v>-----</v>
      </c>
      <c r="BW129" s="52" t="str">
        <f t="shared" ca="1" si="137"/>
        <v>-----</v>
      </c>
      <c r="BX129" s="50">
        <f t="shared" si="97"/>
        <v>1.9494299999996656</v>
      </c>
      <c r="BY129" s="50">
        <f t="shared" si="111"/>
        <v>1</v>
      </c>
      <c r="BZ129" s="50">
        <f t="shared" si="112"/>
        <v>9</v>
      </c>
      <c r="CA129" s="50" t="str">
        <f t="shared" si="113"/>
        <v>-----</v>
      </c>
      <c r="CB129" s="50" t="str">
        <f t="shared" si="114"/>
        <v>-----</v>
      </c>
      <c r="CC129" s="52" t="str">
        <f t="shared" si="98"/>
        <v/>
      </c>
      <c r="CD129" s="41">
        <f t="shared" si="99"/>
        <v>0</v>
      </c>
      <c r="CE129" s="52" t="str" cm="1">
        <f t="array" ref="CE129">IF(CD129&lt;&gt;1,"-----",_xlfn.IFS(OR(AL129="Above",AL129="Below"),AL129,OR(AQ129="Above",AQ129="Below"),AQ129,OR(AV129="Above",AV129="Below"),AV129,OR(BA129="Above",BA129="Below"),BA129,OR(BF129="Above",BF129="Below"),BF129,OR(BK129="Above",BK129="Below"),BK129,TRUE,"-----"))</f>
        <v>-----</v>
      </c>
      <c r="CF129" s="52" t="str">
        <f t="shared" ca="1" si="138"/>
        <v>-----</v>
      </c>
      <c r="CG129" s="52" t="str">
        <f t="shared" si="100"/>
        <v>UP</v>
      </c>
      <c r="CH129" s="42" t="str">
        <f t="shared" si="122"/>
        <v/>
      </c>
      <c r="CI129" s="43" t="str">
        <f t="shared" si="115"/>
        <v/>
      </c>
      <c r="CJ129" s="42" t="str">
        <f t="shared" si="116"/>
        <v/>
      </c>
      <c r="CK129" s="42" t="str">
        <f t="shared" si="123"/>
        <v/>
      </c>
      <c r="CL129" s="42" t="str">
        <f t="shared" si="101"/>
        <v/>
      </c>
      <c r="CM129" s="16">
        <f t="shared" si="124"/>
        <v>0</v>
      </c>
      <c r="CN129" s="53">
        <f t="shared" si="125"/>
        <v>0</v>
      </c>
      <c r="CO129" s="14" t="str">
        <f t="shared" si="126"/>
        <v/>
      </c>
    </row>
    <row r="130" spans="1:93" x14ac:dyDescent="0.55000000000000004">
      <c r="A130">
        <f>IF('Data Validation'!$K$2&lt;&gt;TRUE,"",'Data Validation'!A130)</f>
        <v>1772067000</v>
      </c>
      <c r="B130" s="4" t="str">
        <f>IF('Data Validation'!$K$2&lt;&gt;TRUE,"",'Data Validation'!C130)</f>
        <v>XAUUSD</v>
      </c>
      <c r="C130" s="4" t="str">
        <f>IF('Data Validation'!$K$2&lt;&gt;TRUE,"",'Data Validation'!E130)</f>
        <v>M5</v>
      </c>
      <c r="D130" s="4">
        <f>IF('Data Validation'!$K$2&lt;&gt;TRUE,"",'Data Validation'!G130)</f>
        <v>5189.7</v>
      </c>
      <c r="E130" s="4">
        <f>IF($C130&lt;&gt;"M5","",Price!F130)</f>
        <v>5191.1000000000004</v>
      </c>
      <c r="F130" s="4">
        <f>IF($C130&lt;&gt;"M5","",Price!G130)</f>
        <v>5184.97</v>
      </c>
      <c r="G130" s="4">
        <f>IF($C130&lt;&gt;"M5","",Price!H130)</f>
        <v>389</v>
      </c>
      <c r="H130" s="4">
        <f>IF($C130&lt;&gt;"M5","",SSA!E130)</f>
        <v>5189.7484100000001</v>
      </c>
      <c r="I130" s="6">
        <f>IF($C130&lt;&gt;"M5","",SSA!F130)</f>
        <v>5188.51602</v>
      </c>
      <c r="J130" s="5">
        <f>IF($C130&lt;&gt;"M5","",Dual_Tema!E130)</f>
        <v>5192.47</v>
      </c>
      <c r="K130" s="5">
        <f>IF($C130&lt;&gt;"M5","",Dual_Tema!F130)</f>
        <v>5187.1499999999996</v>
      </c>
      <c r="L130" s="6">
        <f>IF($C130&lt;&gt;"M5","",Trendlines!K130)</f>
        <v>0</v>
      </c>
      <c r="M130" s="6">
        <f>IF($C130&lt;&gt;"M5","",Trendlines!L130)</f>
        <v>0</v>
      </c>
      <c r="N130" s="6">
        <f>IF($C130&lt;&gt;"M5","",ZigZag!E130)</f>
        <v>0</v>
      </c>
      <c r="O130" s="6">
        <f>IF($C130&lt;&gt;"M5","",ZigZag!F130)</f>
        <v>0</v>
      </c>
      <c r="P130" s="6">
        <f>IF($C130&lt;&gt;"M5","",Pinbar!E130)</f>
        <v>0</v>
      </c>
      <c r="Q130">
        <f>IF(Q$1='Trendline Selection'!$ED$198,Trendlines!E130,IF(Q$1='Trendline Selection'!$EE$198,Trendlines!E130,""))</f>
        <v>0</v>
      </c>
      <c r="R130" t="str">
        <f>IF(R$1='Trendline Selection'!$ED$198,Trendlines!F130,IF(R$1='Trendline Selection'!$EE$198,Trendlines!F130,""))</f>
        <v/>
      </c>
      <c r="S130" t="str">
        <f>IF(S$1='Trendline Selection'!$ED$198,Trendlines!G130,IF(S$1='Trendline Selection'!$EE$198,Trendlines!G130,""))</f>
        <v/>
      </c>
      <c r="T130" t="str">
        <f>IF(T$1='Trendline Selection'!$ED$198,Trendlines!H130,IF(T$1='Trendline Selection'!$EE$198,Trendlines!H130,""))</f>
        <v/>
      </c>
      <c r="U130">
        <f>IF(U$1='Trendline Selection'!$ED$198,Trendlines!I130,IF(U$1='Trendline Selection'!$EE$198,Trendlines!I130,""))</f>
        <v>0</v>
      </c>
      <c r="V130" t="str">
        <f>IF(V$1='Trendline Selection'!$ED$198,Trendlines!J130,IF(V$1='Trendline Selection'!$EE$198,Trendlines!J130,""))</f>
        <v/>
      </c>
      <c r="W130" s="6" t="str">
        <f t="shared" si="128"/>
        <v/>
      </c>
      <c r="X130" s="6" t="str">
        <f t="shared" si="129"/>
        <v/>
      </c>
      <c r="Y130" s="6" t="str">
        <f t="shared" si="130"/>
        <v/>
      </c>
      <c r="Z130" s="6" t="str">
        <f t="shared" si="131"/>
        <v/>
      </c>
      <c r="AA130">
        <f t="shared" ref="AA130:AA193" si="142">E130-F130</f>
        <v>6.1300000000001091</v>
      </c>
      <c r="AB130">
        <f t="shared" si="102"/>
        <v>5.1300000000001091</v>
      </c>
      <c r="AC130">
        <f t="shared" si="103"/>
        <v>1</v>
      </c>
      <c r="AD130">
        <f t="shared" si="127"/>
        <v>6.1300000000001091</v>
      </c>
      <c r="AE130" s="26">
        <f t="shared" si="117"/>
        <v>-2.6384360429620025E-4</v>
      </c>
      <c r="AF130" s="26">
        <f t="shared" ref="AF130:AF193" si="143">(F130-K130)/K130</f>
        <v>-4.2026931937564591E-4</v>
      </c>
      <c r="AH130" s="30" t="str">
        <f t="shared" ref="AH130:AH193" si="144">IF(OR(Q130=0,Q130=""),"",((H130-Q130)/Q130))</f>
        <v/>
      </c>
      <c r="AI130" s="21" t="str">
        <f t="shared" si="104"/>
        <v/>
      </c>
      <c r="AJ130" s="21" t="str">
        <f t="shared" si="141"/>
        <v/>
      </c>
      <c r="AK130" s="31" t="str">
        <f t="shared" si="120"/>
        <v/>
      </c>
      <c r="AL130" s="31" t="str">
        <f t="shared" ref="AL130:AL193" si="145">IF(AH130="","",IF(AND(AK130="Touch Zone",AH130&gt;0%),"Above",IF(AND(AK130="Touch Zone",AH130&lt;0%),"Below","-----")))</f>
        <v/>
      </c>
      <c r="AM130" s="39" t="str">
        <f t="shared" ref="AM130:AM193" si="146">IF(OR(R130=0,R130=""),"",((H130-R130)/R130))</f>
        <v/>
      </c>
      <c r="AN130" s="35" t="str">
        <f t="shared" ref="AN130:AN193" si="147">IF(AM130="","",IF(AM130&gt;=0,1,-1))</f>
        <v/>
      </c>
      <c r="AO130" s="35" t="str">
        <f t="shared" si="118"/>
        <v/>
      </c>
      <c r="AP130" s="36" t="str">
        <f t="shared" si="119"/>
        <v/>
      </c>
      <c r="AQ130" s="36" t="str">
        <f t="shared" ref="AQ130:AQ193" si="148">IF(AM130="","",IF(AND(AP130="Touch Zone",AM130&gt;0%),"Above",IF(AND(AP130="Touch Zone",AM130&lt;0%),"Below","-----")))</f>
        <v/>
      </c>
      <c r="AR130" s="40" t="str">
        <f t="shared" ref="AR130:AR193" si="149">IF(OR(S130=0,S130=""),"",((H130-S130)/S130))</f>
        <v/>
      </c>
      <c r="AS130" s="37" t="str">
        <f t="shared" ref="AS130:AS193" si="150">IF(AR130="","",IF(AR130&gt;=0,1,-1))</f>
        <v/>
      </c>
      <c r="AT130" s="37" t="str">
        <f t="shared" si="105"/>
        <v/>
      </c>
      <c r="AU130" s="38" t="str">
        <f t="shared" ref="AU130:AU193" si="151">IF(AR130="","",IF(AND(AR130&gt;-0.1%,AR130&lt;0.1%),"Touch Zone","-----"))</f>
        <v/>
      </c>
      <c r="AV130" s="38" t="str">
        <f t="shared" ref="AV130:AV193" si="152">IF(AR130="","",IF(AND(AU130="Touch Zone",AR130&gt;0%),"Above",IF(AND(AU130="Touch Zone",AR130&lt;0%),"Below","-----")))</f>
        <v/>
      </c>
      <c r="AW130" s="30" t="str">
        <f t="shared" ref="AW130:AW193" si="153">IF(OR(T130=0,T130=""),"",((H130-T130)/T130))</f>
        <v/>
      </c>
      <c r="AX130" s="21" t="str">
        <f t="shared" ref="AX130:AX193" si="154">IF(AW130="","",IF(AW130&gt;=0,1,-1))</f>
        <v/>
      </c>
      <c r="AY130" s="21" t="str">
        <f t="shared" si="106"/>
        <v/>
      </c>
      <c r="AZ130" s="31" t="str">
        <f t="shared" ref="AZ130:AZ193" si="155">IF(AW130="","",IF(AND(AW130&gt;-0.1%,AW130&lt;0.1%),"Touch Zone","-----"))</f>
        <v/>
      </c>
      <c r="BA130" s="31" t="str">
        <f t="shared" ref="BA130:BA193" si="156">IF(AW130="","",IF(AND(AZ130="Touch Zone",AW130&gt;0%),"Above",IF(AND(AZ130="Touch Zone",AW130&lt;0%),"Below","-----")))</f>
        <v/>
      </c>
      <c r="BB130" s="33" t="str">
        <f t="shared" ref="BB130:BB193" si="157">IF(OR(U130=0,U130=""),"",((H130-U130)/U130))</f>
        <v/>
      </c>
      <c r="BC130" s="32" t="str">
        <f t="shared" ref="BC130:BC193" si="158">IF(BB130="","",IF(BB130&gt;=0,1,-1))</f>
        <v/>
      </c>
      <c r="BD130" s="32" t="str">
        <f t="shared" si="107"/>
        <v/>
      </c>
      <c r="BE130" s="34" t="str">
        <f t="shared" si="108"/>
        <v/>
      </c>
      <c r="BF130" s="34" t="str">
        <f t="shared" ref="BF130:BF193" si="159">IF(BB130="","",IF(AND(BE130="Touch Zone",BB130&gt;0%),"Above",IF(AND(BE130="Touch Zone",BB130&lt;0%),"Below","-----")))</f>
        <v/>
      </c>
      <c r="BG130" s="40" t="str">
        <f t="shared" ref="BG130:BG193" si="160">IF(OR(V130=0,V130=""),"",((H130-V130)/V130))</f>
        <v/>
      </c>
      <c r="BH130" s="37" t="str">
        <f t="shared" ref="BH130:BH193" si="161">IF(BG130="","",IF(BG130&gt;=0,1,-1))</f>
        <v/>
      </c>
      <c r="BI130" s="37" t="str">
        <f t="shared" si="109"/>
        <v/>
      </c>
      <c r="BJ130" s="38" t="str">
        <f t="shared" si="110"/>
        <v/>
      </c>
      <c r="BK130" s="38" t="str">
        <f t="shared" ref="BK130:BK193" si="162">IF(BG130="","",IF(AND(BJ130="Touch Zone",BG130&gt;0%),"Above",IF(AND(BJ130="Touch Zone",BG130&lt;0%),"Below","-----")))</f>
        <v/>
      </c>
      <c r="BL130" s="41" t="str">
        <f t="shared" ref="BL130:BL193" si="163">IF(AND(L130=N130,L130&gt;0,N130&gt;0),"Important High","------")</f>
        <v>------</v>
      </c>
      <c r="BM130" s="41" t="str">
        <f t="shared" ref="BM130:BM193" si="164">IF(AND(M130=O130,M130&gt;0,O130&gt;0),"Important Low","------")</f>
        <v>------</v>
      </c>
      <c r="BN130" s="41" t="str">
        <f t="shared" si="139"/>
        <v>-----</v>
      </c>
      <c r="BO130" s="41" t="str" cm="1">
        <f t="array" aca="1" ref="BO130" ca="1">_xlfn.LET(_xlpm.lookback,MIN(ROW()-ROW(BN$50),11),_xlpm.found,IFERROR(MATCH("Equal High",OFFSET(BN130,-_xlpm.lookback,0,_xlpm.lookback+1,1),0),-1),_xlpm.offset_rows,_xlpm.lookback-_xlpm.found+1,IF(_xlpm.found&gt;0,INDEX(E:E,ROW()-_xlpm.offset_rows),"-----"))</f>
        <v>-----</v>
      </c>
      <c r="BP130" s="41" t="str">
        <f t="shared" ca="1" si="132"/>
        <v>-----</v>
      </c>
      <c r="BQ130" s="41" t="str">
        <f t="shared" ca="1" si="133"/>
        <v>-----</v>
      </c>
      <c r="BR130" s="52" t="str">
        <f t="shared" ca="1" si="134"/>
        <v>-----</v>
      </c>
      <c r="BS130" s="41" t="str">
        <f t="shared" si="140"/>
        <v>-----</v>
      </c>
      <c r="BT130" s="41" t="str" cm="1">
        <f t="array" aca="1" ref="BT130" ca="1">_xlfn.LET(_xlpm.lookback,MIN(ROW()-ROW(BS$50),11),_xlpm.found,IFERROR(MATCH("Equal Low",OFFSET(BS130,-_xlpm.lookback,0,_xlpm.lookback+1,1),0),-1),_xlpm.offset_rows,_xlpm.lookback-_xlpm.found+1,IF(_xlpm.found&gt;0,INDEX(F:F,ROW()-_xlpm.offset_rows),"-----"))</f>
        <v>-----</v>
      </c>
      <c r="BU130" s="41" t="str">
        <f t="shared" ca="1" si="135"/>
        <v>-----</v>
      </c>
      <c r="BV130" s="41" t="str">
        <f t="shared" ca="1" si="136"/>
        <v>-----</v>
      </c>
      <c r="BW130" s="52" t="str">
        <f t="shared" ca="1" si="137"/>
        <v>-----</v>
      </c>
      <c r="BX130" s="50">
        <f t="shared" ref="BX130:BX193" si="165">H130-I130</f>
        <v>1.2323900000001231</v>
      </c>
      <c r="BY130" s="50">
        <f t="shared" si="111"/>
        <v>1</v>
      </c>
      <c r="BZ130" s="50">
        <f t="shared" si="112"/>
        <v>10</v>
      </c>
      <c r="CA130" s="50" t="str">
        <f t="shared" si="113"/>
        <v>-----</v>
      </c>
      <c r="CB130" s="50" t="str">
        <f t="shared" si="114"/>
        <v>-----</v>
      </c>
      <c r="CC130" s="52" t="str">
        <f t="shared" ref="CC130:CC193" si="166">IF(OR(AK130="Touch Zone",AP130="Touch Zone",AU130="Touch Zone",AZ130="Touch Zone",BE130="Touch Zone",BJ130="Touch Zone"),"TL Touch Zone","")</f>
        <v/>
      </c>
      <c r="CD130" s="41">
        <f t="shared" ref="CD130:CD193" si="167">COUNTIF(AL130,"Above")+COUNTIF(AL130,"Below")+COUNTIF(AQ130,"Above")+COUNTIF(AQ130,"Below")+COUNTIF(AV130,"Above")+COUNTIF(AV130,"Below")+COUNTIF(BA130,"Above")+COUNTIF(BA130,"Below")+COUNTIF(BF130,"Above")+COUNTIF(BF130,"Below")+COUNTIF(BK130,"Above")+COUNTIF(BK130,"Below")</f>
        <v>0</v>
      </c>
      <c r="CE130" s="52" t="str" cm="1">
        <f t="array" ref="CE130">IF(CD130&lt;&gt;1,"-----",_xlfn.IFS(OR(AL130="Above",AL130="Below"),AL130,OR(AQ130="Above",AQ130="Below"),AQ130,OR(AV130="Above",AV130="Below"),AV130,OR(BA130="Above",BA130="Below"),BA130,OR(BF130="Above",BF130="Below"),BF130,OR(BK130="Above",BK130="Below"),BK130,TRUE,"-----"))</f>
        <v>-----</v>
      </c>
      <c r="CF130" s="52" t="str">
        <f t="shared" ca="1" si="138"/>
        <v>-----</v>
      </c>
      <c r="CG130" s="52" t="str">
        <f t="shared" ref="CG130:CG193" si="168">IF(BX130&gt;0,"UP","DOWN")</f>
        <v>UP</v>
      </c>
      <c r="CH130" s="42" t="str">
        <f t="shared" si="122"/>
        <v/>
      </c>
      <c r="CI130" s="43" t="str">
        <f t="shared" si="115"/>
        <v/>
      </c>
      <c r="CJ130" s="42" t="str">
        <f t="shared" si="116"/>
        <v/>
      </c>
      <c r="CK130" s="42" t="str">
        <f t="shared" si="123"/>
        <v/>
      </c>
      <c r="CL130" s="42" t="str">
        <f t="shared" ref="CL130:CL193" si="169">IF(P130=0,"",1)</f>
        <v/>
      </c>
      <c r="CM130" s="16">
        <f t="shared" si="124"/>
        <v>0</v>
      </c>
      <c r="CN130" s="53">
        <f t="shared" si="125"/>
        <v>0</v>
      </c>
      <c r="CO130" s="14" t="str">
        <f t="shared" si="126"/>
        <v/>
      </c>
    </row>
    <row r="131" spans="1:93" x14ac:dyDescent="0.55000000000000004">
      <c r="A131">
        <f>IF('Data Validation'!$K$2&lt;&gt;TRUE,"",'Data Validation'!A131)</f>
        <v>1772067300</v>
      </c>
      <c r="B131" s="4" t="str">
        <f>IF('Data Validation'!$K$2&lt;&gt;TRUE,"",'Data Validation'!C131)</f>
        <v>XAUUSD</v>
      </c>
      <c r="C131" s="4" t="str">
        <f>IF('Data Validation'!$K$2&lt;&gt;TRUE,"",'Data Validation'!E131)</f>
        <v>M5</v>
      </c>
      <c r="D131" s="4">
        <f>IF('Data Validation'!$K$2&lt;&gt;TRUE,"",'Data Validation'!G131)</f>
        <v>5188.3100000000004</v>
      </c>
      <c r="E131" s="4">
        <f>IF($C131&lt;&gt;"M5","",Price!F131)</f>
        <v>5192.1499999999996</v>
      </c>
      <c r="F131" s="4">
        <f>IF($C131&lt;&gt;"M5","",Price!G131)</f>
        <v>5186.13</v>
      </c>
      <c r="G131" s="4">
        <f>IF($C131&lt;&gt;"M5","",Price!H131)</f>
        <v>539</v>
      </c>
      <c r="H131" s="4">
        <f>IF($C131&lt;&gt;"M5","",SSA!E131)</f>
        <v>5189.5547299999998</v>
      </c>
      <c r="I131" s="6">
        <f>IF($C131&lt;&gt;"M5","",SSA!F131)</f>
        <v>5189.0353699999996</v>
      </c>
      <c r="J131" s="5">
        <f>IF($C131&lt;&gt;"M5","",Dual_Tema!E131)</f>
        <v>5193.6000000000004</v>
      </c>
      <c r="K131" s="5">
        <f>IF($C131&lt;&gt;"M5","",Dual_Tema!F131)</f>
        <v>5188.22</v>
      </c>
      <c r="L131" s="6">
        <f>IF($C131&lt;&gt;"M5","",Trendlines!K131)</f>
        <v>0</v>
      </c>
      <c r="M131" s="6">
        <f>IF($C131&lt;&gt;"M5","",Trendlines!L131)</f>
        <v>0</v>
      </c>
      <c r="N131" s="6">
        <f>IF($C131&lt;&gt;"M5","",ZigZag!E131)</f>
        <v>0</v>
      </c>
      <c r="O131" s="6">
        <f>IF($C131&lt;&gt;"M5","",ZigZag!F131)</f>
        <v>0</v>
      </c>
      <c r="P131" s="6">
        <f>IF($C131&lt;&gt;"M5","",Pinbar!E131)</f>
        <v>0</v>
      </c>
      <c r="Q131">
        <f>IF(Q$1='Trendline Selection'!$ED$198,Trendlines!E131,IF(Q$1='Trendline Selection'!$EE$198,Trendlines!E131,""))</f>
        <v>0</v>
      </c>
      <c r="R131" t="str">
        <f>IF(R$1='Trendline Selection'!$ED$198,Trendlines!F131,IF(R$1='Trendline Selection'!$EE$198,Trendlines!F131,""))</f>
        <v/>
      </c>
      <c r="S131" t="str">
        <f>IF(S$1='Trendline Selection'!$ED$198,Trendlines!G131,IF(S$1='Trendline Selection'!$EE$198,Trendlines!G131,""))</f>
        <v/>
      </c>
      <c r="T131" t="str">
        <f>IF(T$1='Trendline Selection'!$ED$198,Trendlines!H131,IF(T$1='Trendline Selection'!$EE$198,Trendlines!H131,""))</f>
        <v/>
      </c>
      <c r="U131">
        <f>IF(U$1='Trendline Selection'!$ED$198,Trendlines!I131,IF(U$1='Trendline Selection'!$EE$198,Trendlines!I131,""))</f>
        <v>0</v>
      </c>
      <c r="V131" t="str">
        <f>IF(V$1='Trendline Selection'!$ED$198,Trendlines!J131,IF(V$1='Trendline Selection'!$EE$198,Trendlines!J131,""))</f>
        <v/>
      </c>
      <c r="W131" s="6" t="str">
        <f t="shared" si="128"/>
        <v/>
      </c>
      <c r="X131" s="6" t="str">
        <f t="shared" si="129"/>
        <v/>
      </c>
      <c r="Y131" s="6" t="str">
        <f t="shared" si="130"/>
        <v/>
      </c>
      <c r="Z131" s="6" t="str">
        <f t="shared" si="131"/>
        <v/>
      </c>
      <c r="AA131">
        <f t="shared" si="142"/>
        <v>6.0199999999995271</v>
      </c>
      <c r="AB131">
        <f t="shared" ref="AB131:AB194" si="170">ABS(E131-D130)</f>
        <v>2.4499999999998181</v>
      </c>
      <c r="AC131">
        <f t="shared" ref="AC131:AC194" si="171">ABS(F131-D130)</f>
        <v>3.569999999999709</v>
      </c>
      <c r="AD131">
        <f t="shared" si="127"/>
        <v>6.0199999999995271</v>
      </c>
      <c r="AE131" s="26">
        <f t="shared" si="117"/>
        <v>-2.7918977202725034E-4</v>
      </c>
      <c r="AF131" s="26">
        <f t="shared" si="143"/>
        <v>-4.0283565461760398E-4</v>
      </c>
      <c r="AH131" s="30" t="str">
        <f t="shared" si="144"/>
        <v/>
      </c>
      <c r="AI131" s="21" t="str">
        <f t="shared" ref="AI131:AI194" si="172">IF(AH131="","",IF(AH131&gt;=0,1,-1))</f>
        <v/>
      </c>
      <c r="AJ131" s="21" t="str">
        <f t="shared" si="141"/>
        <v/>
      </c>
      <c r="AK131" s="31" t="str">
        <f t="shared" si="120"/>
        <v/>
      </c>
      <c r="AL131" s="31" t="str">
        <f t="shared" si="145"/>
        <v/>
      </c>
      <c r="AM131" s="39" t="str">
        <f t="shared" si="146"/>
        <v/>
      </c>
      <c r="AN131" s="35" t="str">
        <f t="shared" si="147"/>
        <v/>
      </c>
      <c r="AO131" s="35" t="str">
        <f t="shared" si="118"/>
        <v/>
      </c>
      <c r="AP131" s="36" t="str">
        <f t="shared" si="119"/>
        <v/>
      </c>
      <c r="AQ131" s="36" t="str">
        <f t="shared" si="148"/>
        <v/>
      </c>
      <c r="AR131" s="40" t="str">
        <f t="shared" si="149"/>
        <v/>
      </c>
      <c r="AS131" s="37" t="str">
        <f t="shared" si="150"/>
        <v/>
      </c>
      <c r="AT131" s="37" t="str">
        <f t="shared" ref="AT131:AT194" si="173">IF(AS131="","",IF(AS131=AS130,AT130+AS131,AS131))</f>
        <v/>
      </c>
      <c r="AU131" s="38" t="str">
        <f t="shared" si="151"/>
        <v/>
      </c>
      <c r="AV131" s="38" t="str">
        <f t="shared" si="152"/>
        <v/>
      </c>
      <c r="AW131" s="30" t="str">
        <f t="shared" si="153"/>
        <v/>
      </c>
      <c r="AX131" s="21" t="str">
        <f t="shared" si="154"/>
        <v/>
      </c>
      <c r="AY131" s="21" t="str">
        <f t="shared" ref="AY131:AY194" si="174">IF(AX131="","",IF(AX131=AX130,AY130+AX131,AX131))</f>
        <v/>
      </c>
      <c r="AZ131" s="31" t="str">
        <f t="shared" si="155"/>
        <v/>
      </c>
      <c r="BA131" s="31" t="str">
        <f t="shared" si="156"/>
        <v/>
      </c>
      <c r="BB131" s="33" t="str">
        <f t="shared" si="157"/>
        <v/>
      </c>
      <c r="BC131" s="32" t="str">
        <f t="shared" si="158"/>
        <v/>
      </c>
      <c r="BD131" s="32" t="str">
        <f t="shared" ref="BD131:BD194" si="175">IF(BC131="","",IF(BC131=BC130,BD130+BC131,BC131))</f>
        <v/>
      </c>
      <c r="BE131" s="34" t="str">
        <f t="shared" ref="BE131:BE194" si="176">IF(BB131="","",IF(AND(BB131&gt;-0.1%,BB131&lt;0.1%),"Touch Zone","-----"))</f>
        <v/>
      </c>
      <c r="BF131" s="34" t="str">
        <f t="shared" si="159"/>
        <v/>
      </c>
      <c r="BG131" s="40" t="str">
        <f t="shared" si="160"/>
        <v/>
      </c>
      <c r="BH131" s="37" t="str">
        <f t="shared" si="161"/>
        <v/>
      </c>
      <c r="BI131" s="37" t="str">
        <f t="shared" ref="BI131:BI194" si="177">IF(BH131="","",IF(BH131=BH130,BI130+BH131,BH131))</f>
        <v/>
      </c>
      <c r="BJ131" s="38" t="str">
        <f t="shared" ref="BJ131:BJ194" si="178">IF(BG131="","",IF(AND(BG131&gt;-0.1%,BG131&lt;0.1%),"Touch Zone","-----"))</f>
        <v/>
      </c>
      <c r="BK131" s="38" t="str">
        <f t="shared" si="162"/>
        <v/>
      </c>
      <c r="BL131" s="41" t="str">
        <f t="shared" si="163"/>
        <v>------</v>
      </c>
      <c r="BM131" s="41" t="str">
        <f t="shared" si="164"/>
        <v>------</v>
      </c>
      <c r="BN131" s="41" t="str">
        <f t="shared" si="139"/>
        <v>-----</v>
      </c>
      <c r="BO131" s="41" t="str" cm="1">
        <f t="array" aca="1" ref="BO131" ca="1">_xlfn.LET(_xlpm.lookback,MIN(ROW()-ROW(BN$50),11),_xlpm.found,IFERROR(MATCH("Equal High",OFFSET(BN131,-_xlpm.lookback,0,_xlpm.lookback+1,1),0),-1),_xlpm.offset_rows,_xlpm.lookback-_xlpm.found+1,IF(_xlpm.found&gt;0,INDEX(E:E,ROW()-_xlpm.offset_rows),"-----"))</f>
        <v>-----</v>
      </c>
      <c r="BP131" s="41" t="str">
        <f t="shared" ca="1" si="132"/>
        <v>-----</v>
      </c>
      <c r="BQ131" s="41" t="str">
        <f t="shared" ca="1" si="133"/>
        <v>-----</v>
      </c>
      <c r="BR131" s="52" t="str">
        <f t="shared" ca="1" si="134"/>
        <v>-----</v>
      </c>
      <c r="BS131" s="41" t="str">
        <f t="shared" si="140"/>
        <v>-----</v>
      </c>
      <c r="BT131" s="41" t="str" cm="1">
        <f t="array" aca="1" ref="BT131" ca="1">_xlfn.LET(_xlpm.lookback,MIN(ROW()-ROW(BS$50),11),_xlpm.found,IFERROR(MATCH("Equal Low",OFFSET(BS131,-_xlpm.lookback,0,_xlpm.lookback+1,1),0),-1),_xlpm.offset_rows,_xlpm.lookback-_xlpm.found+1,IF(_xlpm.found&gt;0,INDEX(F:F,ROW()-_xlpm.offset_rows),"-----"))</f>
        <v>-----</v>
      </c>
      <c r="BU131" s="41" t="str">
        <f t="shared" ca="1" si="135"/>
        <v>-----</v>
      </c>
      <c r="BV131" s="41" t="str">
        <f t="shared" ca="1" si="136"/>
        <v>-----</v>
      </c>
      <c r="BW131" s="52" t="str">
        <f t="shared" ca="1" si="137"/>
        <v>-----</v>
      </c>
      <c r="BX131" s="50">
        <f t="shared" si="165"/>
        <v>0.51936000000023341</v>
      </c>
      <c r="BY131" s="50">
        <f t="shared" ref="BY131:BY194" si="179">IF(BX131&gt;=0,1,-1)</f>
        <v>1</v>
      </c>
      <c r="BZ131" s="50">
        <f t="shared" ref="BZ131:BZ194" si="180">IF(BY131=BY130,BZ130+BY131,BY131)</f>
        <v>11</v>
      </c>
      <c r="CA131" s="50" t="str">
        <f t="shared" ref="CA131:CA194" si="181">IF(AND(H131&gt;I131,H130&lt;I130),"crossover","-----")</f>
        <v>-----</v>
      </c>
      <c r="CB131" s="50" t="str">
        <f t="shared" ref="CB131:CB194" si="182">IF(AND(H131&lt;I131,H130&gt;I130),"crossunder","-----")</f>
        <v>-----</v>
      </c>
      <c r="CC131" s="52" t="str">
        <f t="shared" si="166"/>
        <v/>
      </c>
      <c r="CD131" s="41">
        <f t="shared" si="167"/>
        <v>0</v>
      </c>
      <c r="CE131" s="52" t="str" cm="1">
        <f t="array" ref="CE131">IF(CD131&lt;&gt;1,"-----",_xlfn.IFS(OR(AL131="Above",AL131="Below"),AL131,OR(AQ131="Above",AQ131="Below"),AQ131,OR(AV131="Above",AV131="Below"),AV131,OR(BA131="Above",BA131="Below"),BA131,OR(BF131="Above",BF131="Below"),BF131,OR(BK131="Above",BK131="Below"),BK131,TRUE,"-----"))</f>
        <v>-----</v>
      </c>
      <c r="CF131" s="52" t="str">
        <f t="shared" ca="1" si="138"/>
        <v>-----</v>
      </c>
      <c r="CG131" s="52" t="str">
        <f t="shared" si="168"/>
        <v>UP</v>
      </c>
      <c r="CH131" s="42" t="str">
        <f t="shared" si="122"/>
        <v/>
      </c>
      <c r="CI131" s="43" t="str">
        <f t="shared" ref="CI131:CI194" si="183">IF(AE131&gt;0.05%,1,"")</f>
        <v/>
      </c>
      <c r="CJ131" s="42" t="str">
        <f t="shared" ref="CJ131:CJ194" si="184">IF(AF131&lt;-0.05%,1,"")</f>
        <v/>
      </c>
      <c r="CK131" s="42" t="str">
        <f t="shared" si="123"/>
        <v/>
      </c>
      <c r="CL131" s="42" t="str">
        <f t="shared" si="169"/>
        <v/>
      </c>
      <c r="CM131" s="16">
        <f t="shared" si="124"/>
        <v>0</v>
      </c>
      <c r="CN131" s="53">
        <f t="shared" si="125"/>
        <v>0</v>
      </c>
      <c r="CO131" s="14" t="str">
        <f t="shared" si="126"/>
        <v/>
      </c>
    </row>
    <row r="132" spans="1:93" x14ac:dyDescent="0.55000000000000004">
      <c r="A132">
        <f>IF('Data Validation'!$K$2&lt;&gt;TRUE,"",'Data Validation'!A132)</f>
        <v>1772067600</v>
      </c>
      <c r="B132" s="4" t="str">
        <f>IF('Data Validation'!$K$2&lt;&gt;TRUE,"",'Data Validation'!C132)</f>
        <v>XAUUSD</v>
      </c>
      <c r="C132" s="4" t="str">
        <f>IF('Data Validation'!$K$2&lt;&gt;TRUE,"",'Data Validation'!E132)</f>
        <v>M5</v>
      </c>
      <c r="D132" s="4">
        <f>IF('Data Validation'!$K$2&lt;&gt;TRUE,"",'Data Validation'!G132)</f>
        <v>5194.75</v>
      </c>
      <c r="E132" s="4">
        <f>IF($C132&lt;&gt;"M5","",Price!F132)</f>
        <v>5198.49</v>
      </c>
      <c r="F132" s="4">
        <f>IF($C132&lt;&gt;"M5","",Price!G132)</f>
        <v>5188.24</v>
      </c>
      <c r="G132" s="4">
        <f>IF($C132&lt;&gt;"M5","",Price!H132)</f>
        <v>858</v>
      </c>
      <c r="H132" s="4">
        <f>IF($C132&lt;&gt;"M5","",SSA!E132)</f>
        <v>5188.8802500000002</v>
      </c>
      <c r="I132" s="6">
        <f>IF($C132&lt;&gt;"M5","",SSA!F132)</f>
        <v>5188.9578099999999</v>
      </c>
      <c r="J132" s="5">
        <f>IF($C132&lt;&gt;"M5","",Dual_Tema!E132)</f>
        <v>5197.18</v>
      </c>
      <c r="K132" s="5">
        <f>IF($C132&lt;&gt;"M5","",Dual_Tema!F132)</f>
        <v>5189.6499999999996</v>
      </c>
      <c r="L132" s="6">
        <f>IF($C132&lt;&gt;"M5","",Trendlines!K132)</f>
        <v>5198.49</v>
      </c>
      <c r="M132" s="6">
        <f>IF($C132&lt;&gt;"M5","",Trendlines!L132)</f>
        <v>0</v>
      </c>
      <c r="N132" s="6">
        <f>IF($C132&lt;&gt;"M5","",ZigZag!E132)</f>
        <v>5198.49</v>
      </c>
      <c r="O132" s="6">
        <f>IF($C132&lt;&gt;"M5","",ZigZag!F132)</f>
        <v>0</v>
      </c>
      <c r="P132" s="6">
        <f>IF($C132&lt;&gt;"M5","",Pinbar!E132)</f>
        <v>0</v>
      </c>
      <c r="Q132">
        <f>IF(Q$1='Trendline Selection'!$ED$198,Trendlines!E132,IF(Q$1='Trendline Selection'!$EE$198,Trendlines!E132,""))</f>
        <v>5198.49</v>
      </c>
      <c r="R132" t="str">
        <f>IF(R$1='Trendline Selection'!$ED$198,Trendlines!F132,IF(R$1='Trendline Selection'!$EE$198,Trendlines!F132,""))</f>
        <v/>
      </c>
      <c r="S132" t="str">
        <f>IF(S$1='Trendline Selection'!$ED$198,Trendlines!G132,IF(S$1='Trendline Selection'!$EE$198,Trendlines!G132,""))</f>
        <v/>
      </c>
      <c r="T132" t="str">
        <f>IF(T$1='Trendline Selection'!$ED$198,Trendlines!H132,IF(T$1='Trendline Selection'!$EE$198,Trendlines!H132,""))</f>
        <v/>
      </c>
      <c r="U132">
        <f>IF(U$1='Trendline Selection'!$ED$198,Trendlines!I132,IF(U$1='Trendline Selection'!$EE$198,Trendlines!I132,""))</f>
        <v>0</v>
      </c>
      <c r="V132" t="str">
        <f>IF(V$1='Trendline Selection'!$ED$198,Trendlines!J132,IF(V$1='Trendline Selection'!$EE$198,Trendlines!J132,""))</f>
        <v/>
      </c>
      <c r="W132" s="6">
        <f t="shared" si="128"/>
        <v>5182.16</v>
      </c>
      <c r="X132" s="6" t="str">
        <f t="shared" si="129"/>
        <v/>
      </c>
      <c r="Y132" s="6">
        <f t="shared" si="130"/>
        <v>3.1511956404279159E-3</v>
      </c>
      <c r="Z132" s="6" t="str">
        <f t="shared" si="131"/>
        <v/>
      </c>
      <c r="AA132">
        <f t="shared" si="142"/>
        <v>10.25</v>
      </c>
      <c r="AB132">
        <f t="shared" si="170"/>
        <v>10.179999999999382</v>
      </c>
      <c r="AC132">
        <f t="shared" si="171"/>
        <v>7.0000000000618456E-2</v>
      </c>
      <c r="AD132">
        <f t="shared" si="127"/>
        <v>10.25</v>
      </c>
      <c r="AE132" s="26">
        <f t="shared" ref="AE132:AE195" si="185">(E132-J132)/J132</f>
        <v>2.5205977087564615E-4</v>
      </c>
      <c r="AF132" s="26">
        <f t="shared" si="143"/>
        <v>-2.7169462295142341E-4</v>
      </c>
      <c r="AH132" s="30">
        <f t="shared" si="144"/>
        <v>-1.8485656411764996E-3</v>
      </c>
      <c r="AI132" s="21">
        <f t="shared" si="172"/>
        <v>-1</v>
      </c>
      <c r="AJ132" s="21">
        <f t="shared" si="141"/>
        <v>-1</v>
      </c>
      <c r="AK132" s="31" t="str">
        <f t="shared" si="120"/>
        <v>-----</v>
      </c>
      <c r="AL132" s="31" t="str">
        <f t="shared" si="145"/>
        <v>-----</v>
      </c>
      <c r="AM132" s="39" t="str">
        <f t="shared" si="146"/>
        <v/>
      </c>
      <c r="AN132" s="35" t="str">
        <f t="shared" si="147"/>
        <v/>
      </c>
      <c r="AO132" s="35" t="str">
        <f t="shared" si="118"/>
        <v/>
      </c>
      <c r="AP132" s="36" t="str">
        <f t="shared" si="119"/>
        <v/>
      </c>
      <c r="AQ132" s="36" t="str">
        <f t="shared" si="148"/>
        <v/>
      </c>
      <c r="AR132" s="40" t="str">
        <f t="shared" si="149"/>
        <v/>
      </c>
      <c r="AS132" s="37" t="str">
        <f t="shared" si="150"/>
        <v/>
      </c>
      <c r="AT132" s="37" t="str">
        <f t="shared" si="173"/>
        <v/>
      </c>
      <c r="AU132" s="38" t="str">
        <f t="shared" si="151"/>
        <v/>
      </c>
      <c r="AV132" s="38" t="str">
        <f t="shared" si="152"/>
        <v/>
      </c>
      <c r="AW132" s="30" t="str">
        <f t="shared" si="153"/>
        <v/>
      </c>
      <c r="AX132" s="21" t="str">
        <f t="shared" si="154"/>
        <v/>
      </c>
      <c r="AY132" s="21" t="str">
        <f t="shared" si="174"/>
        <v/>
      </c>
      <c r="AZ132" s="31" t="str">
        <f t="shared" si="155"/>
        <v/>
      </c>
      <c r="BA132" s="31" t="str">
        <f t="shared" si="156"/>
        <v/>
      </c>
      <c r="BB132" s="33" t="str">
        <f t="shared" si="157"/>
        <v/>
      </c>
      <c r="BC132" s="32" t="str">
        <f t="shared" si="158"/>
        <v/>
      </c>
      <c r="BD132" s="32" t="str">
        <f t="shared" si="175"/>
        <v/>
      </c>
      <c r="BE132" s="34" t="str">
        <f t="shared" si="176"/>
        <v/>
      </c>
      <c r="BF132" s="34" t="str">
        <f t="shared" si="159"/>
        <v/>
      </c>
      <c r="BG132" s="40" t="str">
        <f t="shared" si="160"/>
        <v/>
      </c>
      <c r="BH132" s="37" t="str">
        <f t="shared" si="161"/>
        <v/>
      </c>
      <c r="BI132" s="37" t="str">
        <f t="shared" si="177"/>
        <v/>
      </c>
      <c r="BJ132" s="38" t="str">
        <f t="shared" si="178"/>
        <v/>
      </c>
      <c r="BK132" s="38" t="str">
        <f t="shared" si="162"/>
        <v/>
      </c>
      <c r="BL132" s="41" t="str">
        <f t="shared" si="163"/>
        <v>Important High</v>
      </c>
      <c r="BM132" s="41" t="str">
        <f t="shared" si="164"/>
        <v>------</v>
      </c>
      <c r="BN132" s="41" t="str">
        <f t="shared" si="139"/>
        <v>-----</v>
      </c>
      <c r="BO132" s="41" t="str" cm="1">
        <f t="array" aca="1" ref="BO132" ca="1">_xlfn.LET(_xlpm.lookback,MIN(ROW()-ROW(BN$50),11),_xlpm.found,IFERROR(MATCH("Equal High",OFFSET(BN132,-_xlpm.lookback,0,_xlpm.lookback+1,1),0),-1),_xlpm.offset_rows,_xlpm.lookback-_xlpm.found+1,IF(_xlpm.found&gt;0,INDEX(E:E,ROW()-_xlpm.offset_rows),"-----"))</f>
        <v>-----</v>
      </c>
      <c r="BP132" s="41" t="str">
        <f t="shared" ca="1" si="132"/>
        <v>-----</v>
      </c>
      <c r="BQ132" s="41" t="str">
        <f t="shared" ca="1" si="133"/>
        <v>-----</v>
      </c>
      <c r="BR132" s="52" t="str">
        <f t="shared" ca="1" si="134"/>
        <v>-----</v>
      </c>
      <c r="BS132" s="41" t="str">
        <f t="shared" si="140"/>
        <v>-----</v>
      </c>
      <c r="BT132" s="41" t="str" cm="1">
        <f t="array" aca="1" ref="BT132" ca="1">_xlfn.LET(_xlpm.lookback,MIN(ROW()-ROW(BS$50),11),_xlpm.found,IFERROR(MATCH("Equal Low",OFFSET(BS132,-_xlpm.lookback,0,_xlpm.lookback+1,1),0),-1),_xlpm.offset_rows,_xlpm.lookback-_xlpm.found+1,IF(_xlpm.found&gt;0,INDEX(F:F,ROW()-_xlpm.offset_rows),"-----"))</f>
        <v>-----</v>
      </c>
      <c r="BU132" s="41" t="str">
        <f t="shared" ca="1" si="135"/>
        <v>-----</v>
      </c>
      <c r="BV132" s="41" t="str">
        <f t="shared" ca="1" si="136"/>
        <v>-----</v>
      </c>
      <c r="BW132" s="52" t="str">
        <f t="shared" ca="1" si="137"/>
        <v>-----</v>
      </c>
      <c r="BX132" s="50">
        <f t="shared" si="165"/>
        <v>-7.7559999999721185E-2</v>
      </c>
      <c r="BY132" s="50">
        <f t="shared" si="179"/>
        <v>-1</v>
      </c>
      <c r="BZ132" s="50">
        <f t="shared" si="180"/>
        <v>-1</v>
      </c>
      <c r="CA132" s="50" t="str">
        <f t="shared" si="181"/>
        <v>-----</v>
      </c>
      <c r="CB132" s="50" t="str">
        <f t="shared" si="182"/>
        <v>crossunder</v>
      </c>
      <c r="CC132" s="52" t="str">
        <f t="shared" si="166"/>
        <v/>
      </c>
      <c r="CD132" s="41">
        <f t="shared" si="167"/>
        <v>0</v>
      </c>
      <c r="CE132" s="52" t="str" cm="1">
        <f t="array" ref="CE132">IF(CD132&lt;&gt;1,"-----",_xlfn.IFS(OR(AL132="Above",AL132="Below"),AL132,OR(AQ132="Above",AQ132="Below"),AQ132,OR(AV132="Above",AV132="Below"),AV132,OR(BA132="Above",BA132="Below"),BA132,OR(BF132="Above",BF132="Below"),BF132,OR(BK132="Above",BK132="Below"),BK132,TRUE,"-----"))</f>
        <v>-----</v>
      </c>
      <c r="CF132" s="52" t="str">
        <f t="shared" ca="1" si="138"/>
        <v>-----</v>
      </c>
      <c r="CG132" s="52" t="str">
        <f t="shared" si="168"/>
        <v>DOWN</v>
      </c>
      <c r="CH132" s="42" t="str">
        <f t="shared" si="122"/>
        <v/>
      </c>
      <c r="CI132" s="43" t="str">
        <f t="shared" si="183"/>
        <v/>
      </c>
      <c r="CJ132" s="42" t="str">
        <f t="shared" si="184"/>
        <v/>
      </c>
      <c r="CK132" s="42">
        <f t="shared" si="123"/>
        <v>1</v>
      </c>
      <c r="CL132" s="42" t="str">
        <f t="shared" si="169"/>
        <v/>
      </c>
      <c r="CM132" s="16">
        <f t="shared" si="124"/>
        <v>0.2</v>
      </c>
      <c r="CN132" s="53">
        <f t="shared" si="125"/>
        <v>6.6666666666666666E-2</v>
      </c>
      <c r="CO132" s="14" t="str">
        <f t="shared" si="126"/>
        <v/>
      </c>
    </row>
    <row r="133" spans="1:93" x14ac:dyDescent="0.55000000000000004">
      <c r="A133">
        <f>IF('Data Validation'!$K$2&lt;&gt;TRUE,"",'Data Validation'!A133)</f>
        <v>1772067900</v>
      </c>
      <c r="B133" s="4" t="str">
        <f>IF('Data Validation'!$K$2&lt;&gt;TRUE,"",'Data Validation'!C133)</f>
        <v>XAUUSD</v>
      </c>
      <c r="C133" s="4" t="str">
        <f>IF('Data Validation'!$K$2&lt;&gt;TRUE,"",'Data Validation'!E133)</f>
        <v>M5</v>
      </c>
      <c r="D133" s="4">
        <f>IF('Data Validation'!$K$2&lt;&gt;TRUE,"",'Data Validation'!G133)</f>
        <v>5183.93</v>
      </c>
      <c r="E133" s="4">
        <f>IF($C133&lt;&gt;"M5","",Price!F133)</f>
        <v>5194.96</v>
      </c>
      <c r="F133" s="4">
        <f>IF($C133&lt;&gt;"M5","",Price!G133)</f>
        <v>5182.96</v>
      </c>
      <c r="G133" s="4">
        <f>IF($C133&lt;&gt;"M5","",Price!H133)</f>
        <v>688</v>
      </c>
      <c r="H133" s="4">
        <f>IF($C133&lt;&gt;"M5","",SSA!E133)</f>
        <v>5187.7817599999998</v>
      </c>
      <c r="I133" s="6">
        <f>IF($C133&lt;&gt;"M5","",SSA!F133)</f>
        <v>5188.3697899999997</v>
      </c>
      <c r="J133" s="5">
        <f>IF($C133&lt;&gt;"M5","",Dual_Tema!E133)</f>
        <v>5197.49</v>
      </c>
      <c r="K133" s="5">
        <f>IF($C133&lt;&gt;"M5","",Dual_Tema!F133)</f>
        <v>5187.71</v>
      </c>
      <c r="L133" s="6">
        <f>IF($C133&lt;&gt;"M5","",Trendlines!K133)</f>
        <v>0</v>
      </c>
      <c r="M133" s="6">
        <f>IF($C133&lt;&gt;"M5","",Trendlines!L133)</f>
        <v>0</v>
      </c>
      <c r="N133" s="6">
        <f>IF($C133&lt;&gt;"M5","",ZigZag!E133)</f>
        <v>0</v>
      </c>
      <c r="O133" s="6">
        <f>IF($C133&lt;&gt;"M5","",ZigZag!F133)</f>
        <v>0</v>
      </c>
      <c r="P133" s="6">
        <f>IF($C133&lt;&gt;"M5","",Pinbar!E133)</f>
        <v>0</v>
      </c>
      <c r="Q133">
        <f>IF(Q$1='Trendline Selection'!$ED$198,Trendlines!E133,IF(Q$1='Trendline Selection'!$EE$198,Trendlines!E133,""))</f>
        <v>5198.5</v>
      </c>
      <c r="R133" t="str">
        <f>IF(R$1='Trendline Selection'!$ED$198,Trendlines!F133,IF(R$1='Trendline Selection'!$EE$198,Trendlines!F133,""))</f>
        <v/>
      </c>
      <c r="S133" t="str">
        <f>IF(S$1='Trendline Selection'!$ED$198,Trendlines!G133,IF(S$1='Trendline Selection'!$EE$198,Trendlines!G133,""))</f>
        <v/>
      </c>
      <c r="T133" t="str">
        <f>IF(T$1='Trendline Selection'!$ED$198,Trendlines!H133,IF(T$1='Trendline Selection'!$EE$198,Trendlines!H133,""))</f>
        <v/>
      </c>
      <c r="U133">
        <f>IF(U$1='Trendline Selection'!$ED$198,Trendlines!I133,IF(U$1='Trendline Selection'!$EE$198,Trendlines!I133,""))</f>
        <v>0</v>
      </c>
      <c r="V133" t="str">
        <f>IF(V$1='Trendline Selection'!$ED$198,Trendlines!J133,IF(V$1='Trendline Selection'!$EE$198,Trendlines!J133,""))</f>
        <v/>
      </c>
      <c r="W133" s="6" t="str">
        <f t="shared" si="128"/>
        <v/>
      </c>
      <c r="X133" s="6" t="str">
        <f t="shared" si="129"/>
        <v/>
      </c>
      <c r="Y133" s="6" t="str">
        <f t="shared" si="130"/>
        <v/>
      </c>
      <c r="Z133" s="6" t="str">
        <f t="shared" si="131"/>
        <v/>
      </c>
      <c r="AA133">
        <f t="shared" si="142"/>
        <v>12</v>
      </c>
      <c r="AB133">
        <f t="shared" si="170"/>
        <v>0.21000000000003638</v>
      </c>
      <c r="AC133">
        <f t="shared" si="171"/>
        <v>11.789999999999964</v>
      </c>
      <c r="AD133">
        <f t="shared" si="127"/>
        <v>12</v>
      </c>
      <c r="AE133" s="26">
        <f t="shared" si="185"/>
        <v>-4.8677342332544081E-4</v>
      </c>
      <c r="AF133" s="26">
        <f t="shared" si="143"/>
        <v>-9.1562558431369529E-4</v>
      </c>
      <c r="AH133" s="30">
        <f t="shared" si="144"/>
        <v>-2.0617947484851688E-3</v>
      </c>
      <c r="AI133" s="21">
        <f t="shared" si="172"/>
        <v>-1</v>
      </c>
      <c r="AJ133" s="21">
        <f t="shared" si="141"/>
        <v>-2</v>
      </c>
      <c r="AK133" s="31" t="str">
        <f t="shared" si="120"/>
        <v>-----</v>
      </c>
      <c r="AL133" s="31" t="str">
        <f t="shared" si="145"/>
        <v>-----</v>
      </c>
      <c r="AM133" s="39" t="str">
        <f t="shared" si="146"/>
        <v/>
      </c>
      <c r="AN133" s="35" t="str">
        <f t="shared" si="147"/>
        <v/>
      </c>
      <c r="AO133" s="35" t="str">
        <f t="shared" ref="AO133:AO196" si="186">IF(AN133="","",IF(AN133=AN132,AO132+AN133,AN133))</f>
        <v/>
      </c>
      <c r="AP133" s="36" t="str">
        <f t="shared" ref="AP133:AP196" si="187">IF(AM133="","",IF(AND(AM133&gt;-0.1%,AM133&lt;0.1%),"Touch Zone","-----"))</f>
        <v/>
      </c>
      <c r="AQ133" s="36" t="str">
        <f t="shared" si="148"/>
        <v/>
      </c>
      <c r="AR133" s="40" t="str">
        <f t="shared" si="149"/>
        <v/>
      </c>
      <c r="AS133" s="37" t="str">
        <f t="shared" si="150"/>
        <v/>
      </c>
      <c r="AT133" s="37" t="str">
        <f t="shared" si="173"/>
        <v/>
      </c>
      <c r="AU133" s="38" t="str">
        <f t="shared" si="151"/>
        <v/>
      </c>
      <c r="AV133" s="38" t="str">
        <f t="shared" si="152"/>
        <v/>
      </c>
      <c r="AW133" s="30" t="str">
        <f t="shared" si="153"/>
        <v/>
      </c>
      <c r="AX133" s="21" t="str">
        <f t="shared" si="154"/>
        <v/>
      </c>
      <c r="AY133" s="21" t="str">
        <f t="shared" si="174"/>
        <v/>
      </c>
      <c r="AZ133" s="31" t="str">
        <f t="shared" si="155"/>
        <v/>
      </c>
      <c r="BA133" s="31" t="str">
        <f t="shared" si="156"/>
        <v/>
      </c>
      <c r="BB133" s="33" t="str">
        <f t="shared" si="157"/>
        <v/>
      </c>
      <c r="BC133" s="32" t="str">
        <f t="shared" si="158"/>
        <v/>
      </c>
      <c r="BD133" s="32" t="str">
        <f t="shared" si="175"/>
        <v/>
      </c>
      <c r="BE133" s="34" t="str">
        <f t="shared" si="176"/>
        <v/>
      </c>
      <c r="BF133" s="34" t="str">
        <f t="shared" si="159"/>
        <v/>
      </c>
      <c r="BG133" s="40" t="str">
        <f t="shared" si="160"/>
        <v/>
      </c>
      <c r="BH133" s="37" t="str">
        <f t="shared" si="161"/>
        <v/>
      </c>
      <c r="BI133" s="37" t="str">
        <f t="shared" si="177"/>
        <v/>
      </c>
      <c r="BJ133" s="38" t="str">
        <f t="shared" si="178"/>
        <v/>
      </c>
      <c r="BK133" s="38" t="str">
        <f t="shared" si="162"/>
        <v/>
      </c>
      <c r="BL133" s="41" t="str">
        <f t="shared" si="163"/>
        <v>------</v>
      </c>
      <c r="BM133" s="41" t="str">
        <f t="shared" si="164"/>
        <v>------</v>
      </c>
      <c r="BN133" s="41" t="str">
        <f t="shared" si="139"/>
        <v>-----</v>
      </c>
      <c r="BO133" s="41" t="str" cm="1">
        <f t="array" aca="1" ref="BO133" ca="1">_xlfn.LET(_xlpm.lookback,MIN(ROW()-ROW(BN$50),11),_xlpm.found,IFERROR(MATCH("Equal High",OFFSET(BN133,-_xlpm.lookback,0,_xlpm.lookback+1,1),0),-1),_xlpm.offset_rows,_xlpm.lookback-_xlpm.found+1,IF(_xlpm.found&gt;0,INDEX(E:E,ROW()-_xlpm.offset_rows),"-----"))</f>
        <v>-----</v>
      </c>
      <c r="BP133" s="41" t="str">
        <f t="shared" ca="1" si="132"/>
        <v>-----</v>
      </c>
      <c r="BQ133" s="41" t="str">
        <f t="shared" ca="1" si="133"/>
        <v>-----</v>
      </c>
      <c r="BR133" s="52" t="str">
        <f t="shared" ca="1" si="134"/>
        <v>-----</v>
      </c>
      <c r="BS133" s="41" t="str">
        <f t="shared" si="140"/>
        <v>-----</v>
      </c>
      <c r="BT133" s="41" t="str" cm="1">
        <f t="array" aca="1" ref="BT133" ca="1">_xlfn.LET(_xlpm.lookback,MIN(ROW()-ROW(BS$50),11),_xlpm.found,IFERROR(MATCH("Equal Low",OFFSET(BS133,-_xlpm.lookback,0,_xlpm.lookback+1,1),0),-1),_xlpm.offset_rows,_xlpm.lookback-_xlpm.found+1,IF(_xlpm.found&gt;0,INDEX(F:F,ROW()-_xlpm.offset_rows),"-----"))</f>
        <v>-----</v>
      </c>
      <c r="BU133" s="41" t="str">
        <f t="shared" ca="1" si="135"/>
        <v>-----</v>
      </c>
      <c r="BV133" s="41" t="str">
        <f t="shared" ca="1" si="136"/>
        <v>-----</v>
      </c>
      <c r="BW133" s="52" t="str">
        <f t="shared" ca="1" si="137"/>
        <v>-----</v>
      </c>
      <c r="BX133" s="50">
        <f t="shared" si="165"/>
        <v>-0.5880299999998897</v>
      </c>
      <c r="BY133" s="50">
        <f t="shared" si="179"/>
        <v>-1</v>
      </c>
      <c r="BZ133" s="50">
        <f t="shared" si="180"/>
        <v>-2</v>
      </c>
      <c r="CA133" s="50" t="str">
        <f t="shared" si="181"/>
        <v>-----</v>
      </c>
      <c r="CB133" s="50" t="str">
        <f t="shared" si="182"/>
        <v>-----</v>
      </c>
      <c r="CC133" s="52" t="str">
        <f t="shared" si="166"/>
        <v/>
      </c>
      <c r="CD133" s="41">
        <f t="shared" si="167"/>
        <v>0</v>
      </c>
      <c r="CE133" s="52" t="str" cm="1">
        <f t="array" ref="CE133">IF(CD133&lt;&gt;1,"-----",_xlfn.IFS(OR(AL133="Above",AL133="Below"),AL133,OR(AQ133="Above",AQ133="Below"),AQ133,OR(AV133="Above",AV133="Below"),AV133,OR(BA133="Above",BA133="Below"),BA133,OR(BF133="Above",BF133="Below"),BF133,OR(BK133="Above",BK133="Below"),BK133,TRUE,"-----"))</f>
        <v>-----</v>
      </c>
      <c r="CF133" s="52" t="str">
        <f t="shared" ca="1" si="138"/>
        <v>-----</v>
      </c>
      <c r="CG133" s="52" t="str">
        <f t="shared" si="168"/>
        <v>DOWN</v>
      </c>
      <c r="CH133" s="42" t="str">
        <f t="shared" si="122"/>
        <v/>
      </c>
      <c r="CI133" s="43" t="str">
        <f t="shared" si="183"/>
        <v/>
      </c>
      <c r="CJ133" s="42">
        <f t="shared" si="184"/>
        <v>1</v>
      </c>
      <c r="CK133" s="42" t="str">
        <f t="shared" si="123"/>
        <v/>
      </c>
      <c r="CL133" s="42" t="str">
        <f t="shared" si="169"/>
        <v/>
      </c>
      <c r="CM133" s="16">
        <f t="shared" si="124"/>
        <v>0.2</v>
      </c>
      <c r="CN133" s="53">
        <f t="shared" si="125"/>
        <v>0.13333333333333333</v>
      </c>
      <c r="CO133" s="14" t="str">
        <f t="shared" si="126"/>
        <v/>
      </c>
    </row>
    <row r="134" spans="1:93" x14ac:dyDescent="0.55000000000000004">
      <c r="A134">
        <f>IF('Data Validation'!$K$2&lt;&gt;TRUE,"",'Data Validation'!A134)</f>
        <v>1772068200</v>
      </c>
      <c r="B134" s="4" t="str">
        <f>IF('Data Validation'!$K$2&lt;&gt;TRUE,"",'Data Validation'!C134)</f>
        <v>XAUUSD</v>
      </c>
      <c r="C134" s="4" t="str">
        <f>IF('Data Validation'!$K$2&lt;&gt;TRUE,"",'Data Validation'!E134)</f>
        <v>M5</v>
      </c>
      <c r="D134" s="4">
        <f>IF('Data Validation'!$K$2&lt;&gt;TRUE,"",'Data Validation'!G134)</f>
        <v>5187.53</v>
      </c>
      <c r="E134" s="4">
        <f>IF($C134&lt;&gt;"M5","",Price!F134)</f>
        <v>5188.99</v>
      </c>
      <c r="F134" s="4">
        <f>IF($C134&lt;&gt;"M5","",Price!G134)</f>
        <v>5182.7700000000004</v>
      </c>
      <c r="G134" s="4">
        <f>IF($C134&lt;&gt;"M5","",Price!H134)</f>
        <v>700</v>
      </c>
      <c r="H134" s="4">
        <f>IF($C134&lt;&gt;"M5","",SSA!E134)</f>
        <v>5186.7898800000003</v>
      </c>
      <c r="I134" s="6">
        <f>IF($C134&lt;&gt;"M5","",SSA!F134)</f>
        <v>5187.5798299999997</v>
      </c>
      <c r="J134" s="5">
        <f>IF($C134&lt;&gt;"M5","",Dual_Tema!E134)</f>
        <v>5194.51</v>
      </c>
      <c r="K134" s="5">
        <f>IF($C134&lt;&gt;"M5","",Dual_Tema!F134)</f>
        <v>5186.1499999999996</v>
      </c>
      <c r="L134" s="6">
        <f>IF($C134&lt;&gt;"M5","",Trendlines!K134)</f>
        <v>0</v>
      </c>
      <c r="M134" s="6">
        <f>IF($C134&lt;&gt;"M5","",Trendlines!L134)</f>
        <v>0</v>
      </c>
      <c r="N134" s="6">
        <f>IF($C134&lt;&gt;"M5","",ZigZag!E134)</f>
        <v>0</v>
      </c>
      <c r="O134" s="6">
        <f>IF($C134&lt;&gt;"M5","",ZigZag!F134)</f>
        <v>0</v>
      </c>
      <c r="P134" s="6">
        <f>IF($C134&lt;&gt;"M5","",Pinbar!E134)</f>
        <v>0</v>
      </c>
      <c r="Q134">
        <f>IF(Q$1='Trendline Selection'!$ED$198,Trendlines!E134,IF(Q$1='Trendline Selection'!$EE$198,Trendlines!E134,""))</f>
        <v>5198.5</v>
      </c>
      <c r="R134" t="str">
        <f>IF(R$1='Trendline Selection'!$ED$198,Trendlines!F134,IF(R$1='Trendline Selection'!$EE$198,Trendlines!F134,""))</f>
        <v/>
      </c>
      <c r="S134" t="str">
        <f>IF(S$1='Trendline Selection'!$ED$198,Trendlines!G134,IF(S$1='Trendline Selection'!$EE$198,Trendlines!G134,""))</f>
        <v/>
      </c>
      <c r="T134" t="str">
        <f>IF(T$1='Trendline Selection'!$ED$198,Trendlines!H134,IF(T$1='Trendline Selection'!$EE$198,Trendlines!H134,""))</f>
        <v/>
      </c>
      <c r="U134">
        <f>IF(U$1='Trendline Selection'!$ED$198,Trendlines!I134,IF(U$1='Trendline Selection'!$EE$198,Trendlines!I134,""))</f>
        <v>0</v>
      </c>
      <c r="V134" t="str">
        <f>IF(V$1='Trendline Selection'!$ED$198,Trendlines!J134,IF(V$1='Trendline Selection'!$EE$198,Trendlines!J134,""))</f>
        <v/>
      </c>
      <c r="W134" s="6" t="str">
        <f t="shared" si="128"/>
        <v/>
      </c>
      <c r="X134" s="6" t="str">
        <f t="shared" si="129"/>
        <v/>
      </c>
      <c r="Y134" s="6" t="str">
        <f t="shared" si="130"/>
        <v/>
      </c>
      <c r="Z134" s="6" t="str">
        <f t="shared" si="131"/>
        <v/>
      </c>
      <c r="AA134">
        <f t="shared" si="142"/>
        <v>6.2199999999993452</v>
      </c>
      <c r="AB134">
        <f t="shared" si="170"/>
        <v>5.0599999999994907</v>
      </c>
      <c r="AC134">
        <f t="shared" si="171"/>
        <v>1.1599999999998545</v>
      </c>
      <c r="AD134">
        <f t="shared" si="127"/>
        <v>6.2199999999993452</v>
      </c>
      <c r="AE134" s="26">
        <f t="shared" si="185"/>
        <v>-1.0626603856765001E-3</v>
      </c>
      <c r="AF134" s="26">
        <f t="shared" si="143"/>
        <v>-6.5173587343196778E-4</v>
      </c>
      <c r="AH134" s="30">
        <f t="shared" si="144"/>
        <v>-2.2525959411368152E-3</v>
      </c>
      <c r="AI134" s="21">
        <f t="shared" si="172"/>
        <v>-1</v>
      </c>
      <c r="AJ134" s="21">
        <f t="shared" si="141"/>
        <v>-3</v>
      </c>
      <c r="AK134" s="31" t="str">
        <f t="shared" ref="AK134:AK197" si="188">IF(AH134="","",IF(AND(AH134&gt;-0.1%,AH134&lt;0.1%),"Touch Zone","-----"))</f>
        <v>-----</v>
      </c>
      <c r="AL134" s="31" t="str">
        <f t="shared" si="145"/>
        <v>-----</v>
      </c>
      <c r="AM134" s="39" t="str">
        <f t="shared" si="146"/>
        <v/>
      </c>
      <c r="AN134" s="35" t="str">
        <f t="shared" si="147"/>
        <v/>
      </c>
      <c r="AO134" s="35" t="str">
        <f t="shared" si="186"/>
        <v/>
      </c>
      <c r="AP134" s="36" t="str">
        <f t="shared" si="187"/>
        <v/>
      </c>
      <c r="AQ134" s="36" t="str">
        <f t="shared" si="148"/>
        <v/>
      </c>
      <c r="AR134" s="40" t="str">
        <f t="shared" si="149"/>
        <v/>
      </c>
      <c r="AS134" s="37" t="str">
        <f t="shared" si="150"/>
        <v/>
      </c>
      <c r="AT134" s="37" t="str">
        <f t="shared" si="173"/>
        <v/>
      </c>
      <c r="AU134" s="38" t="str">
        <f t="shared" si="151"/>
        <v/>
      </c>
      <c r="AV134" s="38" t="str">
        <f t="shared" si="152"/>
        <v/>
      </c>
      <c r="AW134" s="30" t="str">
        <f t="shared" si="153"/>
        <v/>
      </c>
      <c r="AX134" s="21" t="str">
        <f t="shared" si="154"/>
        <v/>
      </c>
      <c r="AY134" s="21" t="str">
        <f t="shared" si="174"/>
        <v/>
      </c>
      <c r="AZ134" s="31" t="str">
        <f t="shared" si="155"/>
        <v/>
      </c>
      <c r="BA134" s="31" t="str">
        <f t="shared" si="156"/>
        <v/>
      </c>
      <c r="BB134" s="33" t="str">
        <f t="shared" si="157"/>
        <v/>
      </c>
      <c r="BC134" s="32" t="str">
        <f t="shared" si="158"/>
        <v/>
      </c>
      <c r="BD134" s="32" t="str">
        <f t="shared" si="175"/>
        <v/>
      </c>
      <c r="BE134" s="34" t="str">
        <f t="shared" si="176"/>
        <v/>
      </c>
      <c r="BF134" s="34" t="str">
        <f t="shared" si="159"/>
        <v/>
      </c>
      <c r="BG134" s="40" t="str">
        <f t="shared" si="160"/>
        <v/>
      </c>
      <c r="BH134" s="37" t="str">
        <f t="shared" si="161"/>
        <v/>
      </c>
      <c r="BI134" s="37" t="str">
        <f t="shared" si="177"/>
        <v/>
      </c>
      <c r="BJ134" s="38" t="str">
        <f t="shared" si="178"/>
        <v/>
      </c>
      <c r="BK134" s="38" t="str">
        <f t="shared" si="162"/>
        <v/>
      </c>
      <c r="BL134" s="41" t="str">
        <f t="shared" si="163"/>
        <v>------</v>
      </c>
      <c r="BM134" s="41" t="str">
        <f t="shared" si="164"/>
        <v>------</v>
      </c>
      <c r="BN134" s="41" t="str">
        <f t="shared" si="139"/>
        <v>-----</v>
      </c>
      <c r="BO134" s="41" t="str" cm="1">
        <f t="array" aca="1" ref="BO134" ca="1">_xlfn.LET(_xlpm.lookback,MIN(ROW()-ROW(BN$50),11),_xlpm.found,IFERROR(MATCH("Equal High",OFFSET(BN134,-_xlpm.lookback,0,_xlpm.lookback+1,1),0),-1),_xlpm.offset_rows,_xlpm.lookback-_xlpm.found+1,IF(_xlpm.found&gt;0,INDEX(E:E,ROW()-_xlpm.offset_rows),"-----"))</f>
        <v>-----</v>
      </c>
      <c r="BP134" s="41" t="str">
        <f t="shared" ca="1" si="132"/>
        <v>-----</v>
      </c>
      <c r="BQ134" s="41" t="str">
        <f t="shared" ca="1" si="133"/>
        <v>-----</v>
      </c>
      <c r="BR134" s="52" t="str">
        <f t="shared" ca="1" si="134"/>
        <v>-----</v>
      </c>
      <c r="BS134" s="41" t="str">
        <f t="shared" si="140"/>
        <v>-----</v>
      </c>
      <c r="BT134" s="41" t="str" cm="1">
        <f t="array" aca="1" ref="BT134" ca="1">_xlfn.LET(_xlpm.lookback,MIN(ROW()-ROW(BS$50),11),_xlpm.found,IFERROR(MATCH("Equal Low",OFFSET(BS134,-_xlpm.lookback,0,_xlpm.lookback+1,1),0),-1),_xlpm.offset_rows,_xlpm.lookback-_xlpm.found+1,IF(_xlpm.found&gt;0,INDEX(F:F,ROW()-_xlpm.offset_rows),"-----"))</f>
        <v>-----</v>
      </c>
      <c r="BU134" s="41" t="str">
        <f t="shared" ca="1" si="135"/>
        <v>-----</v>
      </c>
      <c r="BV134" s="41" t="str">
        <f t="shared" ca="1" si="136"/>
        <v>-----</v>
      </c>
      <c r="BW134" s="52" t="str">
        <f t="shared" ca="1" si="137"/>
        <v>-----</v>
      </c>
      <c r="BX134" s="50">
        <f t="shared" si="165"/>
        <v>-0.78994999999940774</v>
      </c>
      <c r="BY134" s="50">
        <f t="shared" si="179"/>
        <v>-1</v>
      </c>
      <c r="BZ134" s="50">
        <f t="shared" si="180"/>
        <v>-3</v>
      </c>
      <c r="CA134" s="50" t="str">
        <f t="shared" si="181"/>
        <v>-----</v>
      </c>
      <c r="CB134" s="50" t="str">
        <f t="shared" si="182"/>
        <v>-----</v>
      </c>
      <c r="CC134" s="52" t="str">
        <f t="shared" si="166"/>
        <v/>
      </c>
      <c r="CD134" s="41">
        <f t="shared" si="167"/>
        <v>0</v>
      </c>
      <c r="CE134" s="52" t="str" cm="1">
        <f t="array" ref="CE134">IF(CD134&lt;&gt;1,"-----",_xlfn.IFS(OR(AL134="Above",AL134="Below"),AL134,OR(AQ134="Above",AQ134="Below"),AQ134,OR(AV134="Above",AV134="Below"),AV134,OR(BA134="Above",BA134="Below"),BA134,OR(BF134="Above",BF134="Below"),BF134,OR(BK134="Above",BK134="Below"),BK134,TRUE,"-----"))</f>
        <v>-----</v>
      </c>
      <c r="CF134" s="52" t="str">
        <f t="shared" ca="1" si="138"/>
        <v>-----</v>
      </c>
      <c r="CG134" s="52" t="str">
        <f t="shared" si="168"/>
        <v>DOWN</v>
      </c>
      <c r="CH134" s="42" t="str">
        <f t="shared" si="122"/>
        <v/>
      </c>
      <c r="CI134" s="43" t="str">
        <f t="shared" si="183"/>
        <v/>
      </c>
      <c r="CJ134" s="42">
        <f t="shared" si="184"/>
        <v>1</v>
      </c>
      <c r="CK134" s="42" t="str">
        <f t="shared" si="123"/>
        <v/>
      </c>
      <c r="CL134" s="42" t="str">
        <f t="shared" si="169"/>
        <v/>
      </c>
      <c r="CM134" s="16">
        <f t="shared" si="124"/>
        <v>0.2</v>
      </c>
      <c r="CN134" s="53">
        <f t="shared" si="125"/>
        <v>0.20000000000000004</v>
      </c>
      <c r="CO134" s="14" t="str">
        <f t="shared" si="126"/>
        <v/>
      </c>
    </row>
    <row r="135" spans="1:93" x14ac:dyDescent="0.55000000000000004">
      <c r="A135">
        <f>IF('Data Validation'!$K$2&lt;&gt;TRUE,"",'Data Validation'!A135)</f>
        <v>1772068500</v>
      </c>
      <c r="B135" s="4" t="str">
        <f>IF('Data Validation'!$K$2&lt;&gt;TRUE,"",'Data Validation'!C135)</f>
        <v>XAUUSD</v>
      </c>
      <c r="C135" s="4" t="str">
        <f>IF('Data Validation'!$K$2&lt;&gt;TRUE,"",'Data Validation'!E135)</f>
        <v>M5</v>
      </c>
      <c r="D135" s="4">
        <f>IF('Data Validation'!$K$2&lt;&gt;TRUE,"",'Data Validation'!G135)</f>
        <v>5189.46</v>
      </c>
      <c r="E135" s="4">
        <f>IF($C135&lt;&gt;"M5","",Price!F135)</f>
        <v>5192.5</v>
      </c>
      <c r="F135" s="4">
        <f>IF($C135&lt;&gt;"M5","",Price!G135)</f>
        <v>5187.47</v>
      </c>
      <c r="G135" s="4">
        <f>IF($C135&lt;&gt;"M5","",Price!H135)</f>
        <v>590</v>
      </c>
      <c r="H135" s="4">
        <f>IF($C135&lt;&gt;"M5","",SSA!E135)</f>
        <v>5186.0186400000002</v>
      </c>
      <c r="I135" s="6">
        <f>IF($C135&lt;&gt;"M5","",SSA!F135)</f>
        <v>5186.7992400000003</v>
      </c>
      <c r="J135" s="5">
        <f>IF($C135&lt;&gt;"M5","",Dual_Tema!E135)</f>
        <v>5194.13</v>
      </c>
      <c r="K135" s="5">
        <f>IF($C135&lt;&gt;"M5","",Dual_Tema!F135)</f>
        <v>5187.28</v>
      </c>
      <c r="L135" s="6">
        <f>IF($C135&lt;&gt;"M5","",Trendlines!K135)</f>
        <v>0</v>
      </c>
      <c r="M135" s="6">
        <f>IF($C135&lt;&gt;"M5","",Trendlines!L135)</f>
        <v>0</v>
      </c>
      <c r="N135" s="6">
        <f>IF($C135&lt;&gt;"M5","",ZigZag!E135)</f>
        <v>0</v>
      </c>
      <c r="O135" s="6">
        <f>IF($C135&lt;&gt;"M5","",ZigZag!F135)</f>
        <v>0</v>
      </c>
      <c r="P135" s="6">
        <f>IF($C135&lt;&gt;"M5","",Pinbar!E135)</f>
        <v>0</v>
      </c>
      <c r="Q135">
        <f>IF(Q$1='Trendline Selection'!$ED$198,Trendlines!E135,IF(Q$1='Trendline Selection'!$EE$198,Trendlines!E135,""))</f>
        <v>5198.51</v>
      </c>
      <c r="R135" t="str">
        <f>IF(R$1='Trendline Selection'!$ED$198,Trendlines!F135,IF(R$1='Trendline Selection'!$EE$198,Trendlines!F135,""))</f>
        <v/>
      </c>
      <c r="S135" t="str">
        <f>IF(S$1='Trendline Selection'!$ED$198,Trendlines!G135,IF(S$1='Trendline Selection'!$EE$198,Trendlines!G135,""))</f>
        <v/>
      </c>
      <c r="T135" t="str">
        <f>IF(T$1='Trendline Selection'!$ED$198,Trendlines!H135,IF(T$1='Trendline Selection'!$EE$198,Trendlines!H135,""))</f>
        <v/>
      </c>
      <c r="U135">
        <f>IF(U$1='Trendline Selection'!$ED$198,Trendlines!I135,IF(U$1='Trendline Selection'!$EE$198,Trendlines!I135,""))</f>
        <v>0</v>
      </c>
      <c r="V135" t="str">
        <f>IF(V$1='Trendline Selection'!$ED$198,Trendlines!J135,IF(V$1='Trendline Selection'!$EE$198,Trendlines!J135,""))</f>
        <v/>
      </c>
      <c r="W135" s="6" t="str">
        <f t="shared" si="128"/>
        <v/>
      </c>
      <c r="X135" s="6" t="str">
        <f t="shared" si="129"/>
        <v/>
      </c>
      <c r="Y135" s="6" t="str">
        <f t="shared" si="130"/>
        <v/>
      </c>
      <c r="Z135" s="6" t="str">
        <f t="shared" si="131"/>
        <v/>
      </c>
      <c r="AA135">
        <f t="shared" si="142"/>
        <v>5.0299999999997453</v>
      </c>
      <c r="AB135">
        <f t="shared" si="170"/>
        <v>4.9700000000002547</v>
      </c>
      <c r="AC135">
        <f t="shared" si="171"/>
        <v>5.9999999999490683E-2</v>
      </c>
      <c r="AD135">
        <f t="shared" si="127"/>
        <v>5.0299999999997453</v>
      </c>
      <c r="AE135" s="26">
        <f t="shared" si="185"/>
        <v>-3.1381578820709324E-4</v>
      </c>
      <c r="AF135" s="26">
        <f t="shared" si="143"/>
        <v>3.6628059406954957E-5</v>
      </c>
      <c r="AH135" s="30">
        <f t="shared" si="144"/>
        <v>-2.4028731309548284E-3</v>
      </c>
      <c r="AI135" s="21">
        <f t="shared" si="172"/>
        <v>-1</v>
      </c>
      <c r="AJ135" s="21">
        <f t="shared" si="141"/>
        <v>-4</v>
      </c>
      <c r="AK135" s="31" t="str">
        <f t="shared" si="188"/>
        <v>-----</v>
      </c>
      <c r="AL135" s="31" t="str">
        <f t="shared" si="145"/>
        <v>-----</v>
      </c>
      <c r="AM135" s="39" t="str">
        <f t="shared" si="146"/>
        <v/>
      </c>
      <c r="AN135" s="35" t="str">
        <f t="shared" si="147"/>
        <v/>
      </c>
      <c r="AO135" s="35" t="str">
        <f t="shared" si="186"/>
        <v/>
      </c>
      <c r="AP135" s="36" t="str">
        <f t="shared" si="187"/>
        <v/>
      </c>
      <c r="AQ135" s="36" t="str">
        <f t="shared" si="148"/>
        <v/>
      </c>
      <c r="AR135" s="40" t="str">
        <f t="shared" si="149"/>
        <v/>
      </c>
      <c r="AS135" s="37" t="str">
        <f t="shared" si="150"/>
        <v/>
      </c>
      <c r="AT135" s="37" t="str">
        <f t="shared" si="173"/>
        <v/>
      </c>
      <c r="AU135" s="38" t="str">
        <f t="shared" si="151"/>
        <v/>
      </c>
      <c r="AV135" s="38" t="str">
        <f t="shared" si="152"/>
        <v/>
      </c>
      <c r="AW135" s="30" t="str">
        <f t="shared" si="153"/>
        <v/>
      </c>
      <c r="AX135" s="21" t="str">
        <f t="shared" si="154"/>
        <v/>
      </c>
      <c r="AY135" s="21" t="str">
        <f t="shared" si="174"/>
        <v/>
      </c>
      <c r="AZ135" s="31" t="str">
        <f t="shared" si="155"/>
        <v/>
      </c>
      <c r="BA135" s="31" t="str">
        <f t="shared" si="156"/>
        <v/>
      </c>
      <c r="BB135" s="33" t="str">
        <f t="shared" si="157"/>
        <v/>
      </c>
      <c r="BC135" s="32" t="str">
        <f t="shared" si="158"/>
        <v/>
      </c>
      <c r="BD135" s="32" t="str">
        <f t="shared" si="175"/>
        <v/>
      </c>
      <c r="BE135" s="34" t="str">
        <f t="shared" si="176"/>
        <v/>
      </c>
      <c r="BF135" s="34" t="str">
        <f t="shared" si="159"/>
        <v/>
      </c>
      <c r="BG135" s="40" t="str">
        <f t="shared" si="160"/>
        <v/>
      </c>
      <c r="BH135" s="37" t="str">
        <f t="shared" si="161"/>
        <v/>
      </c>
      <c r="BI135" s="37" t="str">
        <f t="shared" si="177"/>
        <v/>
      </c>
      <c r="BJ135" s="38" t="str">
        <f t="shared" si="178"/>
        <v/>
      </c>
      <c r="BK135" s="38" t="str">
        <f t="shared" si="162"/>
        <v/>
      </c>
      <c r="BL135" s="41" t="str">
        <f t="shared" si="163"/>
        <v>------</v>
      </c>
      <c r="BM135" s="41" t="str">
        <f t="shared" si="164"/>
        <v>------</v>
      </c>
      <c r="BN135" s="41" t="str">
        <f t="shared" si="139"/>
        <v>-----</v>
      </c>
      <c r="BO135" s="41" t="str" cm="1">
        <f t="array" aca="1" ref="BO135" ca="1">_xlfn.LET(_xlpm.lookback,MIN(ROW()-ROW(BN$50),11),_xlpm.found,IFERROR(MATCH("Equal High",OFFSET(BN135,-_xlpm.lookback,0,_xlpm.lookback+1,1),0),-1),_xlpm.offset_rows,_xlpm.lookback-_xlpm.found+1,IF(_xlpm.found&gt;0,INDEX(E:E,ROW()-_xlpm.offset_rows),"-----"))</f>
        <v>-----</v>
      </c>
      <c r="BP135" s="41" t="str">
        <f t="shared" ca="1" si="132"/>
        <v>-----</v>
      </c>
      <c r="BQ135" s="41" t="str">
        <f t="shared" ca="1" si="133"/>
        <v>-----</v>
      </c>
      <c r="BR135" s="52" t="str">
        <f t="shared" ca="1" si="134"/>
        <v>-----</v>
      </c>
      <c r="BS135" s="41" t="str">
        <f t="shared" si="140"/>
        <v>-----</v>
      </c>
      <c r="BT135" s="41" t="str" cm="1">
        <f t="array" aca="1" ref="BT135" ca="1">_xlfn.LET(_xlpm.lookback,MIN(ROW()-ROW(BS$50),11),_xlpm.found,IFERROR(MATCH("Equal Low",OFFSET(BS135,-_xlpm.lookback,0,_xlpm.lookback+1,1),0),-1),_xlpm.offset_rows,_xlpm.lookback-_xlpm.found+1,IF(_xlpm.found&gt;0,INDEX(F:F,ROW()-_xlpm.offset_rows),"-----"))</f>
        <v>-----</v>
      </c>
      <c r="BU135" s="41" t="str">
        <f t="shared" ca="1" si="135"/>
        <v>-----</v>
      </c>
      <c r="BV135" s="41" t="str">
        <f t="shared" ca="1" si="136"/>
        <v>-----</v>
      </c>
      <c r="BW135" s="52" t="str">
        <f t="shared" ca="1" si="137"/>
        <v>-----</v>
      </c>
      <c r="BX135" s="50">
        <f t="shared" si="165"/>
        <v>-0.78060000000004948</v>
      </c>
      <c r="BY135" s="50">
        <f t="shared" si="179"/>
        <v>-1</v>
      </c>
      <c r="BZ135" s="50">
        <f t="shared" si="180"/>
        <v>-4</v>
      </c>
      <c r="CA135" s="50" t="str">
        <f t="shared" si="181"/>
        <v>-----</v>
      </c>
      <c r="CB135" s="50" t="str">
        <f t="shared" si="182"/>
        <v>-----</v>
      </c>
      <c r="CC135" s="52" t="str">
        <f t="shared" si="166"/>
        <v/>
      </c>
      <c r="CD135" s="41">
        <f t="shared" si="167"/>
        <v>0</v>
      </c>
      <c r="CE135" s="52" t="str" cm="1">
        <f t="array" ref="CE135">IF(CD135&lt;&gt;1,"-----",_xlfn.IFS(OR(AL135="Above",AL135="Below"),AL135,OR(AQ135="Above",AQ135="Below"),AQ135,OR(AV135="Above",AV135="Below"),AV135,OR(BA135="Above",BA135="Below"),BA135,OR(BF135="Above",BF135="Below"),BF135,OR(BK135="Above",BK135="Below"),BK135,TRUE,"-----"))</f>
        <v>-----</v>
      </c>
      <c r="CF135" s="52" t="str">
        <f t="shared" ca="1" si="138"/>
        <v>-----</v>
      </c>
      <c r="CG135" s="52" t="str">
        <f t="shared" si="168"/>
        <v>DOWN</v>
      </c>
      <c r="CH135" s="42" t="str">
        <f t="shared" si="122"/>
        <v/>
      </c>
      <c r="CI135" s="43" t="str">
        <f t="shared" si="183"/>
        <v/>
      </c>
      <c r="CJ135" s="42" t="str">
        <f t="shared" si="184"/>
        <v/>
      </c>
      <c r="CK135" s="42" t="str">
        <f t="shared" si="123"/>
        <v/>
      </c>
      <c r="CL135" s="42" t="str">
        <f t="shared" si="169"/>
        <v/>
      </c>
      <c r="CM135" s="16">
        <f t="shared" si="124"/>
        <v>0</v>
      </c>
      <c r="CN135" s="53">
        <f t="shared" si="125"/>
        <v>0.13333333333333333</v>
      </c>
      <c r="CO135" s="14" t="str">
        <f t="shared" si="126"/>
        <v/>
      </c>
    </row>
    <row r="136" spans="1:93" x14ac:dyDescent="0.55000000000000004">
      <c r="A136">
        <f>IF('Data Validation'!$K$2&lt;&gt;TRUE,"",'Data Validation'!A136)</f>
        <v>1772068800</v>
      </c>
      <c r="B136" s="4" t="str">
        <f>IF('Data Validation'!$K$2&lt;&gt;TRUE,"",'Data Validation'!C136)</f>
        <v>XAUUSD</v>
      </c>
      <c r="C136" s="4" t="str">
        <f>IF('Data Validation'!$K$2&lt;&gt;TRUE,"",'Data Validation'!E136)</f>
        <v>M5</v>
      </c>
      <c r="D136" s="4">
        <f>IF('Data Validation'!$K$2&lt;&gt;TRUE,"",'Data Validation'!G136)</f>
        <v>5186.05</v>
      </c>
      <c r="E136" s="4">
        <f>IF($C136&lt;&gt;"M5","",Price!F136)</f>
        <v>5195.0200000000004</v>
      </c>
      <c r="F136" s="4">
        <f>IF($C136&lt;&gt;"M5","",Price!G136)</f>
        <v>5183.5200000000004</v>
      </c>
      <c r="G136" s="4">
        <f>IF($C136&lt;&gt;"M5","",Price!H136)</f>
        <v>613</v>
      </c>
      <c r="H136" s="4">
        <f>IF($C136&lt;&gt;"M5","",SSA!E136)</f>
        <v>5185.56736</v>
      </c>
      <c r="I136" s="6">
        <f>IF($C136&lt;&gt;"M5","",SSA!F136)</f>
        <v>5186.1832999999997</v>
      </c>
      <c r="J136" s="5">
        <f>IF($C136&lt;&gt;"M5","",Dual_Tema!E136)</f>
        <v>5194.9799999999996</v>
      </c>
      <c r="K136" s="5">
        <f>IF($C136&lt;&gt;"M5","",Dual_Tema!F136)</f>
        <v>5185.9399999999996</v>
      </c>
      <c r="L136" s="6">
        <f>IF($C136&lt;&gt;"M5","",Trendlines!K136)</f>
        <v>0</v>
      </c>
      <c r="M136" s="6">
        <f>IF($C136&lt;&gt;"M5","",Trendlines!L136)</f>
        <v>0</v>
      </c>
      <c r="N136" s="6">
        <f>IF($C136&lt;&gt;"M5","",ZigZag!E136)</f>
        <v>0</v>
      </c>
      <c r="O136" s="6">
        <f>IF($C136&lt;&gt;"M5","",ZigZag!F136)</f>
        <v>0</v>
      </c>
      <c r="P136" s="6">
        <f>IF($C136&lt;&gt;"M5","",Pinbar!E136)</f>
        <v>0</v>
      </c>
      <c r="Q136">
        <f>IF(Q$1='Trendline Selection'!$ED$198,Trendlines!E136,IF(Q$1='Trendline Selection'!$EE$198,Trendlines!E136,""))</f>
        <v>5198.51</v>
      </c>
      <c r="R136" t="str">
        <f>IF(R$1='Trendline Selection'!$ED$198,Trendlines!F136,IF(R$1='Trendline Selection'!$EE$198,Trendlines!F136,""))</f>
        <v/>
      </c>
      <c r="S136" t="str">
        <f>IF(S$1='Trendline Selection'!$ED$198,Trendlines!G136,IF(S$1='Trendline Selection'!$EE$198,Trendlines!G136,""))</f>
        <v/>
      </c>
      <c r="T136" t="str">
        <f>IF(T$1='Trendline Selection'!$ED$198,Trendlines!H136,IF(T$1='Trendline Selection'!$EE$198,Trendlines!H136,""))</f>
        <v/>
      </c>
      <c r="U136">
        <f>IF(U$1='Trendline Selection'!$ED$198,Trendlines!I136,IF(U$1='Trendline Selection'!$EE$198,Trendlines!I136,""))</f>
        <v>0</v>
      </c>
      <c r="V136" t="str">
        <f>IF(V$1='Trendline Selection'!$ED$198,Trendlines!J136,IF(V$1='Trendline Selection'!$EE$198,Trendlines!J136,""))</f>
        <v/>
      </c>
      <c r="W136" s="6" t="str">
        <f t="shared" si="128"/>
        <v/>
      </c>
      <c r="X136" s="6" t="str">
        <f t="shared" si="129"/>
        <v/>
      </c>
      <c r="Y136" s="6" t="str">
        <f t="shared" si="130"/>
        <v/>
      </c>
      <c r="Z136" s="6" t="str">
        <f t="shared" si="131"/>
        <v/>
      </c>
      <c r="AA136">
        <f t="shared" si="142"/>
        <v>11.5</v>
      </c>
      <c r="AB136">
        <f t="shared" si="170"/>
        <v>5.5600000000004002</v>
      </c>
      <c r="AC136">
        <f t="shared" si="171"/>
        <v>5.9399999999995998</v>
      </c>
      <c r="AD136">
        <f t="shared" si="127"/>
        <v>11.5</v>
      </c>
      <c r="AE136" s="26">
        <f t="shared" si="185"/>
        <v>7.6997409038866588E-6</v>
      </c>
      <c r="AF136" s="26">
        <f t="shared" si="143"/>
        <v>-4.6664635533754024E-4</v>
      </c>
      <c r="AH136" s="30">
        <f t="shared" si="144"/>
        <v>-2.4896826205970959E-3</v>
      </c>
      <c r="AI136" s="21">
        <f t="shared" si="172"/>
        <v>-1</v>
      </c>
      <c r="AJ136" s="21">
        <f t="shared" si="141"/>
        <v>-5</v>
      </c>
      <c r="AK136" s="31" t="str">
        <f t="shared" si="188"/>
        <v>-----</v>
      </c>
      <c r="AL136" s="31" t="str">
        <f t="shared" si="145"/>
        <v>-----</v>
      </c>
      <c r="AM136" s="39" t="str">
        <f t="shared" si="146"/>
        <v/>
      </c>
      <c r="AN136" s="35" t="str">
        <f t="shared" si="147"/>
        <v/>
      </c>
      <c r="AO136" s="35" t="str">
        <f t="shared" si="186"/>
        <v/>
      </c>
      <c r="AP136" s="36" t="str">
        <f t="shared" si="187"/>
        <v/>
      </c>
      <c r="AQ136" s="36" t="str">
        <f t="shared" si="148"/>
        <v/>
      </c>
      <c r="AR136" s="40" t="str">
        <f t="shared" si="149"/>
        <v/>
      </c>
      <c r="AS136" s="37" t="str">
        <f t="shared" si="150"/>
        <v/>
      </c>
      <c r="AT136" s="37" t="str">
        <f t="shared" si="173"/>
        <v/>
      </c>
      <c r="AU136" s="38" t="str">
        <f t="shared" si="151"/>
        <v/>
      </c>
      <c r="AV136" s="38" t="str">
        <f t="shared" si="152"/>
        <v/>
      </c>
      <c r="AW136" s="30" t="str">
        <f t="shared" si="153"/>
        <v/>
      </c>
      <c r="AX136" s="21" t="str">
        <f t="shared" si="154"/>
        <v/>
      </c>
      <c r="AY136" s="21" t="str">
        <f t="shared" si="174"/>
        <v/>
      </c>
      <c r="AZ136" s="31" t="str">
        <f t="shared" si="155"/>
        <v/>
      </c>
      <c r="BA136" s="31" t="str">
        <f t="shared" si="156"/>
        <v/>
      </c>
      <c r="BB136" s="33" t="str">
        <f t="shared" si="157"/>
        <v/>
      </c>
      <c r="BC136" s="32" t="str">
        <f t="shared" si="158"/>
        <v/>
      </c>
      <c r="BD136" s="32" t="str">
        <f t="shared" si="175"/>
        <v/>
      </c>
      <c r="BE136" s="34" t="str">
        <f t="shared" si="176"/>
        <v/>
      </c>
      <c r="BF136" s="34" t="str">
        <f t="shared" si="159"/>
        <v/>
      </c>
      <c r="BG136" s="40" t="str">
        <f t="shared" si="160"/>
        <v/>
      </c>
      <c r="BH136" s="37" t="str">
        <f t="shared" si="161"/>
        <v/>
      </c>
      <c r="BI136" s="37" t="str">
        <f t="shared" si="177"/>
        <v/>
      </c>
      <c r="BJ136" s="38" t="str">
        <f t="shared" si="178"/>
        <v/>
      </c>
      <c r="BK136" s="38" t="str">
        <f t="shared" si="162"/>
        <v/>
      </c>
      <c r="BL136" s="41" t="str">
        <f t="shared" si="163"/>
        <v>------</v>
      </c>
      <c r="BM136" s="41" t="str">
        <f t="shared" si="164"/>
        <v>------</v>
      </c>
      <c r="BN136" s="41" t="str">
        <f t="shared" si="139"/>
        <v>-----</v>
      </c>
      <c r="BO136" s="41" t="str" cm="1">
        <f t="array" aca="1" ref="BO136" ca="1">_xlfn.LET(_xlpm.lookback,MIN(ROW()-ROW(BN$50),11),_xlpm.found,IFERROR(MATCH("Equal High",OFFSET(BN136,-_xlpm.lookback,0,_xlpm.lookback+1,1),0),-1),_xlpm.offset_rows,_xlpm.lookback-_xlpm.found+1,IF(_xlpm.found&gt;0,INDEX(E:E,ROW()-_xlpm.offset_rows),"-----"))</f>
        <v>-----</v>
      </c>
      <c r="BP136" s="41" t="str">
        <f t="shared" ca="1" si="132"/>
        <v>-----</v>
      </c>
      <c r="BQ136" s="41" t="str">
        <f t="shared" ca="1" si="133"/>
        <v>-----</v>
      </c>
      <c r="BR136" s="52" t="str">
        <f t="shared" ca="1" si="134"/>
        <v>-----</v>
      </c>
      <c r="BS136" s="41" t="str">
        <f t="shared" si="140"/>
        <v>-----</v>
      </c>
      <c r="BT136" s="41" t="str" cm="1">
        <f t="array" aca="1" ref="BT136" ca="1">_xlfn.LET(_xlpm.lookback,MIN(ROW()-ROW(BS$50),11),_xlpm.found,IFERROR(MATCH("Equal Low",OFFSET(BS136,-_xlpm.lookback,0,_xlpm.lookback+1,1),0),-1),_xlpm.offset_rows,_xlpm.lookback-_xlpm.found+1,IF(_xlpm.found&gt;0,INDEX(F:F,ROW()-_xlpm.offset_rows),"-----"))</f>
        <v>-----</v>
      </c>
      <c r="BU136" s="41" t="str">
        <f t="shared" ca="1" si="135"/>
        <v>-----</v>
      </c>
      <c r="BV136" s="41" t="str">
        <f t="shared" ca="1" si="136"/>
        <v>-----</v>
      </c>
      <c r="BW136" s="52" t="str">
        <f t="shared" ca="1" si="137"/>
        <v>-----</v>
      </c>
      <c r="BX136" s="50">
        <f t="shared" si="165"/>
        <v>-0.61593999999968219</v>
      </c>
      <c r="BY136" s="50">
        <f t="shared" si="179"/>
        <v>-1</v>
      </c>
      <c r="BZ136" s="50">
        <f t="shared" si="180"/>
        <v>-5</v>
      </c>
      <c r="CA136" s="50" t="str">
        <f t="shared" si="181"/>
        <v>-----</v>
      </c>
      <c r="CB136" s="50" t="str">
        <f t="shared" si="182"/>
        <v>-----</v>
      </c>
      <c r="CC136" s="52" t="str">
        <f t="shared" si="166"/>
        <v/>
      </c>
      <c r="CD136" s="41">
        <f t="shared" si="167"/>
        <v>0</v>
      </c>
      <c r="CE136" s="52" t="str" cm="1">
        <f t="array" ref="CE136">IF(CD136&lt;&gt;1,"-----",_xlfn.IFS(OR(AL136="Above",AL136="Below"),AL136,OR(AQ136="Above",AQ136="Below"),AQ136,OR(AV136="Above",AV136="Below"),AV136,OR(BA136="Above",BA136="Below"),BA136,OR(BF136="Above",BF136="Below"),BF136,OR(BK136="Above",BK136="Below"),BK136,TRUE,"-----"))</f>
        <v>-----</v>
      </c>
      <c r="CF136" s="52" t="str">
        <f t="shared" ca="1" si="138"/>
        <v>-----</v>
      </c>
      <c r="CG136" s="52" t="str">
        <f t="shared" si="168"/>
        <v>DOWN</v>
      </c>
      <c r="CH136" s="42" t="str">
        <f t="shared" si="122"/>
        <v/>
      </c>
      <c r="CI136" s="43" t="str">
        <f t="shared" si="183"/>
        <v/>
      </c>
      <c r="CJ136" s="42" t="str">
        <f t="shared" si="184"/>
        <v/>
      </c>
      <c r="CK136" s="42" t="str">
        <f t="shared" si="123"/>
        <v/>
      </c>
      <c r="CL136" s="42" t="str">
        <f t="shared" si="169"/>
        <v/>
      </c>
      <c r="CM136" s="16">
        <f t="shared" si="124"/>
        <v>0</v>
      </c>
      <c r="CN136" s="53">
        <f t="shared" si="125"/>
        <v>6.6666666666666666E-2</v>
      </c>
      <c r="CO136" s="14" t="str">
        <f t="shared" si="126"/>
        <v/>
      </c>
    </row>
    <row r="137" spans="1:93" x14ac:dyDescent="0.55000000000000004">
      <c r="A137">
        <f>IF('Data Validation'!$K$2&lt;&gt;TRUE,"",'Data Validation'!A137)</f>
        <v>1772069100</v>
      </c>
      <c r="B137" s="4" t="str">
        <f>IF('Data Validation'!$K$2&lt;&gt;TRUE,"",'Data Validation'!C137)</f>
        <v>XAUUSD</v>
      </c>
      <c r="C137" s="4" t="str">
        <f>IF('Data Validation'!$K$2&lt;&gt;TRUE,"",'Data Validation'!E137)</f>
        <v>M5</v>
      </c>
      <c r="D137" s="4">
        <f>IF('Data Validation'!$K$2&lt;&gt;TRUE,"",'Data Validation'!G137)</f>
        <v>5180.54</v>
      </c>
      <c r="E137" s="4">
        <f>IF($C137&lt;&gt;"M5","",Price!F137)</f>
        <v>5187.07</v>
      </c>
      <c r="F137" s="4">
        <f>IF($C137&lt;&gt;"M5","",Price!G137)</f>
        <v>5179.01</v>
      </c>
      <c r="G137" s="4">
        <f>IF($C137&lt;&gt;"M5","",Price!H137)</f>
        <v>562</v>
      </c>
      <c r="H137" s="4">
        <f>IF($C137&lt;&gt;"M5","",SSA!E137)</f>
        <v>5185.6213299999999</v>
      </c>
      <c r="I137" s="6">
        <f>IF($C137&lt;&gt;"M5","",SSA!F137)</f>
        <v>5185.9023200000001</v>
      </c>
      <c r="J137" s="5">
        <f>IF($C137&lt;&gt;"M5","",Dual_Tema!E137)</f>
        <v>5191.53</v>
      </c>
      <c r="K137" s="5">
        <f>IF($C137&lt;&gt;"M5","",Dual_Tema!F137)</f>
        <v>5182.78</v>
      </c>
      <c r="L137" s="6">
        <f>IF($C137&lt;&gt;"M5","",Trendlines!K137)</f>
        <v>0</v>
      </c>
      <c r="M137" s="6">
        <f>IF($C137&lt;&gt;"M5","",Trendlines!L137)</f>
        <v>0</v>
      </c>
      <c r="N137" s="6">
        <f>IF($C137&lt;&gt;"M5","",ZigZag!E137)</f>
        <v>0</v>
      </c>
      <c r="O137" s="6">
        <f>IF($C137&lt;&gt;"M5","",ZigZag!F137)</f>
        <v>0</v>
      </c>
      <c r="P137" s="6">
        <f>IF($C137&lt;&gt;"M5","",Pinbar!E137)</f>
        <v>0</v>
      </c>
      <c r="Q137">
        <f>IF(Q$1='Trendline Selection'!$ED$198,Trendlines!E137,IF(Q$1='Trendline Selection'!$EE$198,Trendlines!E137,""))</f>
        <v>5198.5200000000004</v>
      </c>
      <c r="R137" t="str">
        <f>IF(R$1='Trendline Selection'!$ED$198,Trendlines!F137,IF(R$1='Trendline Selection'!$EE$198,Trendlines!F137,""))</f>
        <v/>
      </c>
      <c r="S137" t="str">
        <f>IF(S$1='Trendline Selection'!$ED$198,Trendlines!G137,IF(S$1='Trendline Selection'!$EE$198,Trendlines!G137,""))</f>
        <v/>
      </c>
      <c r="T137" t="str">
        <f>IF(T$1='Trendline Selection'!$ED$198,Trendlines!H137,IF(T$1='Trendline Selection'!$EE$198,Trendlines!H137,""))</f>
        <v/>
      </c>
      <c r="U137">
        <f>IF(U$1='Trendline Selection'!$ED$198,Trendlines!I137,IF(U$1='Trendline Selection'!$EE$198,Trendlines!I137,""))</f>
        <v>0</v>
      </c>
      <c r="V137" t="str">
        <f>IF(V$1='Trendline Selection'!$ED$198,Trendlines!J137,IF(V$1='Trendline Selection'!$EE$198,Trendlines!J137,""))</f>
        <v/>
      </c>
      <c r="W137" s="6" t="str">
        <f t="shared" si="128"/>
        <v/>
      </c>
      <c r="X137" s="6" t="str">
        <f t="shared" si="129"/>
        <v/>
      </c>
      <c r="Y137" s="6" t="str">
        <f t="shared" si="130"/>
        <v/>
      </c>
      <c r="Z137" s="6" t="str">
        <f t="shared" si="131"/>
        <v/>
      </c>
      <c r="AA137">
        <f t="shared" si="142"/>
        <v>8.0599999999994907</v>
      </c>
      <c r="AB137">
        <f t="shared" si="170"/>
        <v>1.0199999999995271</v>
      </c>
      <c r="AC137">
        <f t="shared" si="171"/>
        <v>7.0399999999999636</v>
      </c>
      <c r="AD137">
        <f t="shared" si="127"/>
        <v>8.0599999999994907</v>
      </c>
      <c r="AE137" s="26">
        <f t="shared" si="185"/>
        <v>-8.5909163579908751E-4</v>
      </c>
      <c r="AF137" s="26">
        <f t="shared" si="143"/>
        <v>-7.2740884235864293E-4</v>
      </c>
      <c r="AH137" s="30">
        <f t="shared" si="144"/>
        <v>-2.4812196548249293E-3</v>
      </c>
      <c r="AI137" s="21">
        <f t="shared" si="172"/>
        <v>-1</v>
      </c>
      <c r="AJ137" s="21">
        <f t="shared" si="141"/>
        <v>-6</v>
      </c>
      <c r="AK137" s="31" t="str">
        <f t="shared" si="188"/>
        <v>-----</v>
      </c>
      <c r="AL137" s="31" t="str">
        <f t="shared" si="145"/>
        <v>-----</v>
      </c>
      <c r="AM137" s="39" t="str">
        <f t="shared" si="146"/>
        <v/>
      </c>
      <c r="AN137" s="35" t="str">
        <f t="shared" si="147"/>
        <v/>
      </c>
      <c r="AO137" s="35" t="str">
        <f t="shared" si="186"/>
        <v/>
      </c>
      <c r="AP137" s="36" t="str">
        <f t="shared" si="187"/>
        <v/>
      </c>
      <c r="AQ137" s="36" t="str">
        <f t="shared" si="148"/>
        <v/>
      </c>
      <c r="AR137" s="40" t="str">
        <f t="shared" si="149"/>
        <v/>
      </c>
      <c r="AS137" s="37" t="str">
        <f t="shared" si="150"/>
        <v/>
      </c>
      <c r="AT137" s="37" t="str">
        <f t="shared" si="173"/>
        <v/>
      </c>
      <c r="AU137" s="38" t="str">
        <f t="shared" si="151"/>
        <v/>
      </c>
      <c r="AV137" s="38" t="str">
        <f t="shared" si="152"/>
        <v/>
      </c>
      <c r="AW137" s="30" t="str">
        <f t="shared" si="153"/>
        <v/>
      </c>
      <c r="AX137" s="21" t="str">
        <f t="shared" si="154"/>
        <v/>
      </c>
      <c r="AY137" s="21" t="str">
        <f t="shared" si="174"/>
        <v/>
      </c>
      <c r="AZ137" s="31" t="str">
        <f t="shared" si="155"/>
        <v/>
      </c>
      <c r="BA137" s="31" t="str">
        <f t="shared" si="156"/>
        <v/>
      </c>
      <c r="BB137" s="33" t="str">
        <f t="shared" si="157"/>
        <v/>
      </c>
      <c r="BC137" s="32" t="str">
        <f t="shared" si="158"/>
        <v/>
      </c>
      <c r="BD137" s="32" t="str">
        <f t="shared" si="175"/>
        <v/>
      </c>
      <c r="BE137" s="34" t="str">
        <f t="shared" si="176"/>
        <v/>
      </c>
      <c r="BF137" s="34" t="str">
        <f t="shared" si="159"/>
        <v/>
      </c>
      <c r="BG137" s="40" t="str">
        <f t="shared" si="160"/>
        <v/>
      </c>
      <c r="BH137" s="37" t="str">
        <f t="shared" si="161"/>
        <v/>
      </c>
      <c r="BI137" s="37" t="str">
        <f t="shared" si="177"/>
        <v/>
      </c>
      <c r="BJ137" s="38" t="str">
        <f t="shared" si="178"/>
        <v/>
      </c>
      <c r="BK137" s="38" t="str">
        <f t="shared" si="162"/>
        <v/>
      </c>
      <c r="BL137" s="41" t="str">
        <f t="shared" si="163"/>
        <v>------</v>
      </c>
      <c r="BM137" s="41" t="str">
        <f t="shared" si="164"/>
        <v>------</v>
      </c>
      <c r="BN137" s="41" t="str">
        <f t="shared" si="139"/>
        <v>-----</v>
      </c>
      <c r="BO137" s="41" t="str" cm="1">
        <f t="array" aca="1" ref="BO137" ca="1">_xlfn.LET(_xlpm.lookback,MIN(ROW()-ROW(BN$50),11),_xlpm.found,IFERROR(MATCH("Equal High",OFFSET(BN137,-_xlpm.lookback,0,_xlpm.lookback+1,1),0),-1),_xlpm.offset_rows,_xlpm.lookback-_xlpm.found+1,IF(_xlpm.found&gt;0,INDEX(E:E,ROW()-_xlpm.offset_rows),"-----"))</f>
        <v>-----</v>
      </c>
      <c r="BP137" s="41" t="str">
        <f t="shared" ca="1" si="132"/>
        <v>-----</v>
      </c>
      <c r="BQ137" s="41" t="str">
        <f t="shared" ca="1" si="133"/>
        <v>-----</v>
      </c>
      <c r="BR137" s="52" t="str">
        <f t="shared" ca="1" si="134"/>
        <v>-----</v>
      </c>
      <c r="BS137" s="41" t="str">
        <f t="shared" si="140"/>
        <v>-----</v>
      </c>
      <c r="BT137" s="41" t="str" cm="1">
        <f t="array" aca="1" ref="BT137" ca="1">_xlfn.LET(_xlpm.lookback,MIN(ROW()-ROW(BS$50),11),_xlpm.found,IFERROR(MATCH("Equal Low",OFFSET(BS137,-_xlpm.lookback,0,_xlpm.lookback+1,1),0),-1),_xlpm.offset_rows,_xlpm.lookback-_xlpm.found+1,IF(_xlpm.found&gt;0,INDEX(F:F,ROW()-_xlpm.offset_rows),"-----"))</f>
        <v>-----</v>
      </c>
      <c r="BU137" s="41" t="str">
        <f t="shared" ca="1" si="135"/>
        <v>-----</v>
      </c>
      <c r="BV137" s="41" t="str">
        <f t="shared" ca="1" si="136"/>
        <v>-----</v>
      </c>
      <c r="BW137" s="52" t="str">
        <f t="shared" ca="1" si="137"/>
        <v>-----</v>
      </c>
      <c r="BX137" s="50">
        <f t="shared" si="165"/>
        <v>-0.28099000000020169</v>
      </c>
      <c r="BY137" s="50">
        <f t="shared" si="179"/>
        <v>-1</v>
      </c>
      <c r="BZ137" s="50">
        <f t="shared" si="180"/>
        <v>-6</v>
      </c>
      <c r="CA137" s="50" t="str">
        <f t="shared" si="181"/>
        <v>-----</v>
      </c>
      <c r="CB137" s="50" t="str">
        <f t="shared" si="182"/>
        <v>-----</v>
      </c>
      <c r="CC137" s="52" t="str">
        <f t="shared" si="166"/>
        <v/>
      </c>
      <c r="CD137" s="41">
        <f t="shared" si="167"/>
        <v>0</v>
      </c>
      <c r="CE137" s="52" t="str" cm="1">
        <f t="array" ref="CE137">IF(CD137&lt;&gt;1,"-----",_xlfn.IFS(OR(AL137="Above",AL137="Below"),AL137,OR(AQ137="Above",AQ137="Below"),AQ137,OR(AV137="Above",AV137="Below"),AV137,OR(BA137="Above",BA137="Below"),BA137,OR(BF137="Above",BF137="Below"),BF137,OR(BK137="Above",BK137="Below"),BK137,TRUE,"-----"))</f>
        <v>-----</v>
      </c>
      <c r="CF137" s="52" t="str">
        <f t="shared" ca="1" si="138"/>
        <v>-----</v>
      </c>
      <c r="CG137" s="52" t="str">
        <f t="shared" si="168"/>
        <v>DOWN</v>
      </c>
      <c r="CH137" s="42" t="str">
        <f t="shared" si="122"/>
        <v/>
      </c>
      <c r="CI137" s="43" t="str">
        <f t="shared" si="183"/>
        <v/>
      </c>
      <c r="CJ137" s="42">
        <f t="shared" si="184"/>
        <v>1</v>
      </c>
      <c r="CK137" s="42" t="str">
        <f t="shared" si="123"/>
        <v/>
      </c>
      <c r="CL137" s="42" t="str">
        <f t="shared" si="169"/>
        <v/>
      </c>
      <c r="CM137" s="16">
        <f t="shared" si="124"/>
        <v>0.2</v>
      </c>
      <c r="CN137" s="53">
        <f t="shared" si="125"/>
        <v>6.6666666666666666E-2</v>
      </c>
      <c r="CO137" s="14" t="str">
        <f t="shared" si="126"/>
        <v/>
      </c>
    </row>
    <row r="138" spans="1:93" x14ac:dyDescent="0.55000000000000004">
      <c r="A138">
        <f>IF('Data Validation'!$K$2&lt;&gt;TRUE,"",'Data Validation'!A138)</f>
        <v>1772069400</v>
      </c>
      <c r="B138" s="4" t="str">
        <f>IF('Data Validation'!$K$2&lt;&gt;TRUE,"",'Data Validation'!C138)</f>
        <v>XAUUSD</v>
      </c>
      <c r="C138" s="4" t="str">
        <f>IF('Data Validation'!$K$2&lt;&gt;TRUE,"",'Data Validation'!E138)</f>
        <v>M5</v>
      </c>
      <c r="D138" s="4">
        <f>IF('Data Validation'!$K$2&lt;&gt;TRUE,"",'Data Validation'!G138)</f>
        <v>5187.99</v>
      </c>
      <c r="E138" s="4">
        <f>IF($C138&lt;&gt;"M5","",Price!F138)</f>
        <v>5188.26</v>
      </c>
      <c r="F138" s="4">
        <f>IF($C138&lt;&gt;"M5","",Price!G138)</f>
        <v>5178.5600000000004</v>
      </c>
      <c r="G138" s="4">
        <f>IF($C138&lt;&gt;"M5","",Price!H138)</f>
        <v>661</v>
      </c>
      <c r="H138" s="4">
        <f>IF($C138&lt;&gt;"M5","",SSA!E138)</f>
        <v>5186.3205799999996</v>
      </c>
      <c r="I138" s="6">
        <f>IF($C138&lt;&gt;"M5","",SSA!F138)</f>
        <v>5186.1114500000003</v>
      </c>
      <c r="J138" s="5">
        <f>IF($C138&lt;&gt;"M5","",Dual_Tema!E138)</f>
        <v>5189.83</v>
      </c>
      <c r="K138" s="5">
        <f>IF($C138&lt;&gt;"M5","",Dual_Tema!F138)</f>
        <v>5180.49</v>
      </c>
      <c r="L138" s="6">
        <f>IF($C138&lt;&gt;"M5","",Trendlines!K138)</f>
        <v>0</v>
      </c>
      <c r="M138" s="6">
        <f>IF($C138&lt;&gt;"M5","",Trendlines!L138)</f>
        <v>0</v>
      </c>
      <c r="N138" s="6">
        <f>IF($C138&lt;&gt;"M5","",ZigZag!E138)</f>
        <v>0</v>
      </c>
      <c r="O138" s="6">
        <f>IF($C138&lt;&gt;"M5","",ZigZag!F138)</f>
        <v>5178.5600000000004</v>
      </c>
      <c r="P138" s="6">
        <f>IF($C138&lt;&gt;"M5","",Pinbar!E138)</f>
        <v>0</v>
      </c>
      <c r="Q138">
        <f>IF(Q$1='Trendline Selection'!$ED$198,Trendlines!E138,IF(Q$1='Trendline Selection'!$EE$198,Trendlines!E138,""))</f>
        <v>5198.5200000000004</v>
      </c>
      <c r="R138" t="str">
        <f>IF(R$1='Trendline Selection'!$ED$198,Trendlines!F138,IF(R$1='Trendline Selection'!$EE$198,Trendlines!F138,""))</f>
        <v/>
      </c>
      <c r="S138" t="str">
        <f>IF(S$1='Trendline Selection'!$ED$198,Trendlines!G138,IF(S$1='Trendline Selection'!$EE$198,Trendlines!G138,""))</f>
        <v/>
      </c>
      <c r="T138" t="str">
        <f>IF(T$1='Trendline Selection'!$ED$198,Trendlines!H138,IF(T$1='Trendline Selection'!$EE$198,Trendlines!H138,""))</f>
        <v/>
      </c>
      <c r="U138">
        <f>IF(U$1='Trendline Selection'!$ED$198,Trendlines!I138,IF(U$1='Trendline Selection'!$EE$198,Trendlines!I138,""))</f>
        <v>0</v>
      </c>
      <c r="V138" t="str">
        <f>IF(V$1='Trendline Selection'!$ED$198,Trendlines!J138,IF(V$1='Trendline Selection'!$EE$198,Trendlines!J138,""))</f>
        <v/>
      </c>
      <c r="W138" s="6" t="str">
        <f t="shared" si="128"/>
        <v/>
      </c>
      <c r="X138" s="6">
        <f t="shared" si="129"/>
        <v>5155.71</v>
      </c>
      <c r="Y138" s="6" t="str">
        <f t="shared" si="130"/>
        <v/>
      </c>
      <c r="Z138" s="6">
        <f t="shared" si="131"/>
        <v>4.4319793006201598E-3</v>
      </c>
      <c r="AA138">
        <f t="shared" si="142"/>
        <v>9.6999999999998181</v>
      </c>
      <c r="AB138">
        <f t="shared" si="170"/>
        <v>7.7200000000002547</v>
      </c>
      <c r="AC138">
        <f t="shared" si="171"/>
        <v>1.9799999999995634</v>
      </c>
      <c r="AD138">
        <f t="shared" si="127"/>
        <v>9.6999999999998181</v>
      </c>
      <c r="AE138" s="26">
        <f t="shared" si="185"/>
        <v>-3.0251472591582169E-4</v>
      </c>
      <c r="AF138" s="26">
        <f t="shared" si="143"/>
        <v>-3.7255163121623276E-4</v>
      </c>
      <c r="AH138" s="30">
        <f t="shared" si="144"/>
        <v>-2.3467102175236082E-3</v>
      </c>
      <c r="AI138" s="21">
        <f t="shared" si="172"/>
        <v>-1</v>
      </c>
      <c r="AJ138" s="21">
        <f t="shared" si="141"/>
        <v>-7</v>
      </c>
      <c r="AK138" s="31" t="str">
        <f t="shared" si="188"/>
        <v>-----</v>
      </c>
      <c r="AL138" s="31" t="str">
        <f t="shared" si="145"/>
        <v>-----</v>
      </c>
      <c r="AM138" s="39" t="str">
        <f t="shared" si="146"/>
        <v/>
      </c>
      <c r="AN138" s="35" t="str">
        <f t="shared" si="147"/>
        <v/>
      </c>
      <c r="AO138" s="35" t="str">
        <f t="shared" si="186"/>
        <v/>
      </c>
      <c r="AP138" s="36" t="str">
        <f t="shared" si="187"/>
        <v/>
      </c>
      <c r="AQ138" s="36" t="str">
        <f t="shared" si="148"/>
        <v/>
      </c>
      <c r="AR138" s="40" t="str">
        <f t="shared" si="149"/>
        <v/>
      </c>
      <c r="AS138" s="37" t="str">
        <f t="shared" si="150"/>
        <v/>
      </c>
      <c r="AT138" s="37" t="str">
        <f t="shared" si="173"/>
        <v/>
      </c>
      <c r="AU138" s="38" t="str">
        <f t="shared" si="151"/>
        <v/>
      </c>
      <c r="AV138" s="38" t="str">
        <f t="shared" si="152"/>
        <v/>
      </c>
      <c r="AW138" s="30" t="str">
        <f t="shared" si="153"/>
        <v/>
      </c>
      <c r="AX138" s="21" t="str">
        <f t="shared" si="154"/>
        <v/>
      </c>
      <c r="AY138" s="21" t="str">
        <f t="shared" si="174"/>
        <v/>
      </c>
      <c r="AZ138" s="31" t="str">
        <f t="shared" si="155"/>
        <v/>
      </c>
      <c r="BA138" s="31" t="str">
        <f t="shared" si="156"/>
        <v/>
      </c>
      <c r="BB138" s="33" t="str">
        <f t="shared" si="157"/>
        <v/>
      </c>
      <c r="BC138" s="32" t="str">
        <f t="shared" si="158"/>
        <v/>
      </c>
      <c r="BD138" s="32" t="str">
        <f t="shared" si="175"/>
        <v/>
      </c>
      <c r="BE138" s="34" t="str">
        <f t="shared" si="176"/>
        <v/>
      </c>
      <c r="BF138" s="34" t="str">
        <f t="shared" si="159"/>
        <v/>
      </c>
      <c r="BG138" s="40" t="str">
        <f t="shared" si="160"/>
        <v/>
      </c>
      <c r="BH138" s="37" t="str">
        <f t="shared" si="161"/>
        <v/>
      </c>
      <c r="BI138" s="37" t="str">
        <f t="shared" si="177"/>
        <v/>
      </c>
      <c r="BJ138" s="38" t="str">
        <f t="shared" si="178"/>
        <v/>
      </c>
      <c r="BK138" s="38" t="str">
        <f t="shared" si="162"/>
        <v/>
      </c>
      <c r="BL138" s="41" t="str">
        <f t="shared" si="163"/>
        <v>------</v>
      </c>
      <c r="BM138" s="41" t="str">
        <f t="shared" si="164"/>
        <v>------</v>
      </c>
      <c r="BN138" s="41" t="str">
        <f t="shared" si="139"/>
        <v>-----</v>
      </c>
      <c r="BO138" s="41" t="str" cm="1">
        <f t="array" aca="1" ref="BO138" ca="1">_xlfn.LET(_xlpm.lookback,MIN(ROW()-ROW(BN$50),11),_xlpm.found,IFERROR(MATCH("Equal High",OFFSET(BN138,-_xlpm.lookback,0,_xlpm.lookback+1,1),0),-1),_xlpm.offset_rows,_xlpm.lookback-_xlpm.found+1,IF(_xlpm.found&gt;0,INDEX(E:E,ROW()-_xlpm.offset_rows),"-----"))</f>
        <v>-----</v>
      </c>
      <c r="BP138" s="41" t="str">
        <f t="shared" ca="1" si="132"/>
        <v>-----</v>
      </c>
      <c r="BQ138" s="41" t="str">
        <f t="shared" ca="1" si="133"/>
        <v>-----</v>
      </c>
      <c r="BR138" s="52" t="str">
        <f t="shared" ca="1" si="134"/>
        <v>-----</v>
      </c>
      <c r="BS138" s="41" t="str">
        <f t="shared" si="140"/>
        <v>-----</v>
      </c>
      <c r="BT138" s="41" t="str" cm="1">
        <f t="array" aca="1" ref="BT138" ca="1">_xlfn.LET(_xlpm.lookback,MIN(ROW()-ROW(BS$50),11),_xlpm.found,IFERROR(MATCH("Equal Low",OFFSET(BS138,-_xlpm.lookback,0,_xlpm.lookback+1,1),0),-1),_xlpm.offset_rows,_xlpm.lookback-_xlpm.found+1,IF(_xlpm.found&gt;0,INDEX(F:F,ROW()-_xlpm.offset_rows),"-----"))</f>
        <v>-----</v>
      </c>
      <c r="BU138" s="41" t="str">
        <f t="shared" ca="1" si="135"/>
        <v>-----</v>
      </c>
      <c r="BV138" s="41" t="str">
        <f t="shared" ca="1" si="136"/>
        <v>-----</v>
      </c>
      <c r="BW138" s="52" t="str">
        <f t="shared" ca="1" si="137"/>
        <v>-----</v>
      </c>
      <c r="BX138" s="50">
        <f t="shared" si="165"/>
        <v>0.20912999999927706</v>
      </c>
      <c r="BY138" s="50">
        <f t="shared" si="179"/>
        <v>1</v>
      </c>
      <c r="BZ138" s="50">
        <f t="shared" si="180"/>
        <v>1</v>
      </c>
      <c r="CA138" s="50" t="str">
        <f t="shared" si="181"/>
        <v>crossover</v>
      </c>
      <c r="CB138" s="50" t="str">
        <f t="shared" si="182"/>
        <v>-----</v>
      </c>
      <c r="CC138" s="52" t="str">
        <f t="shared" si="166"/>
        <v/>
      </c>
      <c r="CD138" s="41">
        <f t="shared" si="167"/>
        <v>0</v>
      </c>
      <c r="CE138" s="52" t="str" cm="1">
        <f t="array" ref="CE138">IF(CD138&lt;&gt;1,"-----",_xlfn.IFS(OR(AL138="Above",AL138="Below"),AL138,OR(AQ138="Above",AQ138="Below"),AQ138,OR(AV138="Above",AV138="Below"),AV138,OR(BA138="Above",BA138="Below"),BA138,OR(BF138="Above",BF138="Below"),BF138,OR(BK138="Above",BK138="Below"),BK138,TRUE,"-----"))</f>
        <v>-----</v>
      </c>
      <c r="CF138" s="52" t="str">
        <f t="shared" ca="1" si="138"/>
        <v>-----</v>
      </c>
      <c r="CG138" s="52" t="str">
        <f t="shared" si="168"/>
        <v>UP</v>
      </c>
      <c r="CH138" s="42" t="str">
        <f t="shared" si="122"/>
        <v/>
      </c>
      <c r="CI138" s="43" t="str">
        <f t="shared" si="183"/>
        <v/>
      </c>
      <c r="CJ138" s="42" t="str">
        <f t="shared" si="184"/>
        <v/>
      </c>
      <c r="CK138" s="42" t="str">
        <f t="shared" si="123"/>
        <v/>
      </c>
      <c r="CL138" s="42" t="str">
        <f t="shared" si="169"/>
        <v/>
      </c>
      <c r="CM138" s="16">
        <f t="shared" si="124"/>
        <v>0</v>
      </c>
      <c r="CN138" s="53">
        <f t="shared" si="125"/>
        <v>6.6666666666666666E-2</v>
      </c>
      <c r="CO138" s="14" t="str">
        <f t="shared" si="126"/>
        <v/>
      </c>
    </row>
    <row r="139" spans="1:93" x14ac:dyDescent="0.55000000000000004">
      <c r="A139">
        <f>IF('Data Validation'!$K$2&lt;&gt;TRUE,"",'Data Validation'!A139)</f>
        <v>1772069700</v>
      </c>
      <c r="B139" s="4" t="str">
        <f>IF('Data Validation'!$K$2&lt;&gt;TRUE,"",'Data Validation'!C139)</f>
        <v>XAUUSD</v>
      </c>
      <c r="C139" s="4" t="str">
        <f>IF('Data Validation'!$K$2&lt;&gt;TRUE,"",'Data Validation'!E139)</f>
        <v>M5</v>
      </c>
      <c r="D139" s="4">
        <f>IF('Data Validation'!$K$2&lt;&gt;TRUE,"",'Data Validation'!G139)</f>
        <v>5185.42</v>
      </c>
      <c r="E139" s="4">
        <f>IF($C139&lt;&gt;"M5","",Price!F139)</f>
        <v>5191.43</v>
      </c>
      <c r="F139" s="4">
        <f>IF($C139&lt;&gt;"M5","",Price!G139)</f>
        <v>5184.84</v>
      </c>
      <c r="G139" s="4">
        <f>IF($C139&lt;&gt;"M5","",Price!H139)</f>
        <v>643</v>
      </c>
      <c r="H139" s="4">
        <f>IF($C139&lt;&gt;"M5","",SSA!E139)</f>
        <v>5187.3405199999997</v>
      </c>
      <c r="I139" s="6">
        <f>IF($C139&lt;&gt;"M5","",SSA!F139)</f>
        <v>5186.7259899999999</v>
      </c>
      <c r="J139" s="5">
        <f>IF($C139&lt;&gt;"M5","",Dual_Tema!E139)</f>
        <v>5190.29</v>
      </c>
      <c r="K139" s="5">
        <f>IF($C139&lt;&gt;"M5","",Dual_Tema!F139)</f>
        <v>5182.1099999999997</v>
      </c>
      <c r="L139" s="6">
        <f>IF($C139&lt;&gt;"M5","",Trendlines!K139)</f>
        <v>0</v>
      </c>
      <c r="M139" s="6">
        <f>IF($C139&lt;&gt;"M5","",Trendlines!L139)</f>
        <v>0</v>
      </c>
      <c r="N139" s="6">
        <f>IF($C139&lt;&gt;"M5","",ZigZag!E139)</f>
        <v>0</v>
      </c>
      <c r="O139" s="6">
        <f>IF($C139&lt;&gt;"M5","",ZigZag!F139)</f>
        <v>0</v>
      </c>
      <c r="P139" s="6">
        <f>IF($C139&lt;&gt;"M5","",Pinbar!E139)</f>
        <v>0</v>
      </c>
      <c r="Q139">
        <f>IF(Q$1='Trendline Selection'!$ED$198,Trendlines!E139,IF(Q$1='Trendline Selection'!$EE$198,Trendlines!E139,""))</f>
        <v>5198.53</v>
      </c>
      <c r="R139" t="str">
        <f>IF(R$1='Trendline Selection'!$ED$198,Trendlines!F139,IF(R$1='Trendline Selection'!$EE$198,Trendlines!F139,""))</f>
        <v/>
      </c>
      <c r="S139" t="str">
        <f>IF(S$1='Trendline Selection'!$ED$198,Trendlines!G139,IF(S$1='Trendline Selection'!$EE$198,Trendlines!G139,""))</f>
        <v/>
      </c>
      <c r="T139" t="str">
        <f>IF(T$1='Trendline Selection'!$ED$198,Trendlines!H139,IF(T$1='Trendline Selection'!$EE$198,Trendlines!H139,""))</f>
        <v/>
      </c>
      <c r="U139">
        <f>IF(U$1='Trendline Selection'!$ED$198,Trendlines!I139,IF(U$1='Trendline Selection'!$EE$198,Trendlines!I139,""))</f>
        <v>0</v>
      </c>
      <c r="V139" t="str">
        <f>IF(V$1='Trendline Selection'!$ED$198,Trendlines!J139,IF(V$1='Trendline Selection'!$EE$198,Trendlines!J139,""))</f>
        <v/>
      </c>
      <c r="W139" s="6" t="str">
        <f t="shared" si="128"/>
        <v/>
      </c>
      <c r="X139" s="6" t="str">
        <f t="shared" si="129"/>
        <v/>
      </c>
      <c r="Y139" s="6" t="str">
        <f t="shared" si="130"/>
        <v/>
      </c>
      <c r="Z139" s="6" t="str">
        <f t="shared" si="131"/>
        <v/>
      </c>
      <c r="AA139">
        <f t="shared" si="142"/>
        <v>6.5900000000001455</v>
      </c>
      <c r="AB139">
        <f t="shared" si="170"/>
        <v>3.4400000000005093</v>
      </c>
      <c r="AC139">
        <f t="shared" si="171"/>
        <v>3.1499999999996362</v>
      </c>
      <c r="AD139">
        <f t="shared" si="127"/>
        <v>6.5900000000001455</v>
      </c>
      <c r="AE139" s="26">
        <f t="shared" si="185"/>
        <v>2.196409063848701E-4</v>
      </c>
      <c r="AF139" s="26">
        <f t="shared" si="143"/>
        <v>5.2681243740493214E-4</v>
      </c>
      <c r="AH139" s="30">
        <f t="shared" si="144"/>
        <v>-2.1524315527658789E-3</v>
      </c>
      <c r="AI139" s="21">
        <f t="shared" si="172"/>
        <v>-1</v>
      </c>
      <c r="AJ139" s="21">
        <f t="shared" si="141"/>
        <v>-8</v>
      </c>
      <c r="AK139" s="31" t="str">
        <f t="shared" si="188"/>
        <v>-----</v>
      </c>
      <c r="AL139" s="31" t="str">
        <f t="shared" si="145"/>
        <v>-----</v>
      </c>
      <c r="AM139" s="39" t="str">
        <f t="shared" si="146"/>
        <v/>
      </c>
      <c r="AN139" s="35" t="str">
        <f t="shared" si="147"/>
        <v/>
      </c>
      <c r="AO139" s="35" t="str">
        <f t="shared" si="186"/>
        <v/>
      </c>
      <c r="AP139" s="36" t="str">
        <f t="shared" si="187"/>
        <v/>
      </c>
      <c r="AQ139" s="36" t="str">
        <f t="shared" si="148"/>
        <v/>
      </c>
      <c r="AR139" s="40" t="str">
        <f t="shared" si="149"/>
        <v/>
      </c>
      <c r="AS139" s="37" t="str">
        <f t="shared" si="150"/>
        <v/>
      </c>
      <c r="AT139" s="37" t="str">
        <f t="shared" si="173"/>
        <v/>
      </c>
      <c r="AU139" s="38" t="str">
        <f t="shared" si="151"/>
        <v/>
      </c>
      <c r="AV139" s="38" t="str">
        <f t="shared" si="152"/>
        <v/>
      </c>
      <c r="AW139" s="30" t="str">
        <f t="shared" si="153"/>
        <v/>
      </c>
      <c r="AX139" s="21" t="str">
        <f t="shared" si="154"/>
        <v/>
      </c>
      <c r="AY139" s="21" t="str">
        <f t="shared" si="174"/>
        <v/>
      </c>
      <c r="AZ139" s="31" t="str">
        <f t="shared" si="155"/>
        <v/>
      </c>
      <c r="BA139" s="31" t="str">
        <f t="shared" si="156"/>
        <v/>
      </c>
      <c r="BB139" s="33" t="str">
        <f t="shared" si="157"/>
        <v/>
      </c>
      <c r="BC139" s="32" t="str">
        <f t="shared" si="158"/>
        <v/>
      </c>
      <c r="BD139" s="32" t="str">
        <f t="shared" si="175"/>
        <v/>
      </c>
      <c r="BE139" s="34" t="str">
        <f t="shared" si="176"/>
        <v/>
      </c>
      <c r="BF139" s="34" t="str">
        <f t="shared" si="159"/>
        <v/>
      </c>
      <c r="BG139" s="40" t="str">
        <f t="shared" si="160"/>
        <v/>
      </c>
      <c r="BH139" s="37" t="str">
        <f t="shared" si="161"/>
        <v/>
      </c>
      <c r="BI139" s="37" t="str">
        <f t="shared" si="177"/>
        <v/>
      </c>
      <c r="BJ139" s="38" t="str">
        <f t="shared" si="178"/>
        <v/>
      </c>
      <c r="BK139" s="38" t="str">
        <f t="shared" si="162"/>
        <v/>
      </c>
      <c r="BL139" s="41" t="str">
        <f t="shared" si="163"/>
        <v>------</v>
      </c>
      <c r="BM139" s="41" t="str">
        <f t="shared" si="164"/>
        <v>------</v>
      </c>
      <c r="BN139" s="41" t="str">
        <f t="shared" si="139"/>
        <v>-----</v>
      </c>
      <c r="BO139" s="41" t="str" cm="1">
        <f t="array" aca="1" ref="BO139" ca="1">_xlfn.LET(_xlpm.lookback,MIN(ROW()-ROW(BN$50),11),_xlpm.found,IFERROR(MATCH("Equal High",OFFSET(BN139,-_xlpm.lookback,0,_xlpm.lookback+1,1),0),-1),_xlpm.offset_rows,_xlpm.lookback-_xlpm.found+1,IF(_xlpm.found&gt;0,INDEX(E:E,ROW()-_xlpm.offset_rows),"-----"))</f>
        <v>-----</v>
      </c>
      <c r="BP139" s="41" t="str">
        <f t="shared" ca="1" si="132"/>
        <v>-----</v>
      </c>
      <c r="BQ139" s="41" t="str">
        <f t="shared" ca="1" si="133"/>
        <v>-----</v>
      </c>
      <c r="BR139" s="52" t="str">
        <f t="shared" ca="1" si="134"/>
        <v>-----</v>
      </c>
      <c r="BS139" s="41" t="str">
        <f t="shared" si="140"/>
        <v>-----</v>
      </c>
      <c r="BT139" s="41" t="str" cm="1">
        <f t="array" aca="1" ref="BT139" ca="1">_xlfn.LET(_xlpm.lookback,MIN(ROW()-ROW(BS$50),11),_xlpm.found,IFERROR(MATCH("Equal Low",OFFSET(BS139,-_xlpm.lookback,0,_xlpm.lookback+1,1),0),-1),_xlpm.offset_rows,_xlpm.lookback-_xlpm.found+1,IF(_xlpm.found&gt;0,INDEX(F:F,ROW()-_xlpm.offset_rows),"-----"))</f>
        <v>-----</v>
      </c>
      <c r="BU139" s="41" t="str">
        <f t="shared" ca="1" si="135"/>
        <v>-----</v>
      </c>
      <c r="BV139" s="41" t="str">
        <f t="shared" ca="1" si="136"/>
        <v>-----</v>
      </c>
      <c r="BW139" s="52" t="str">
        <f t="shared" ca="1" si="137"/>
        <v>-----</v>
      </c>
      <c r="BX139" s="50">
        <f t="shared" si="165"/>
        <v>0.61452999999983149</v>
      </c>
      <c r="BY139" s="50">
        <f t="shared" si="179"/>
        <v>1</v>
      </c>
      <c r="BZ139" s="50">
        <f t="shared" si="180"/>
        <v>2</v>
      </c>
      <c r="CA139" s="50" t="str">
        <f t="shared" si="181"/>
        <v>-----</v>
      </c>
      <c r="CB139" s="50" t="str">
        <f t="shared" si="182"/>
        <v>-----</v>
      </c>
      <c r="CC139" s="52" t="str">
        <f t="shared" si="166"/>
        <v/>
      </c>
      <c r="CD139" s="41">
        <f t="shared" si="167"/>
        <v>0</v>
      </c>
      <c r="CE139" s="52" t="str" cm="1">
        <f t="array" ref="CE139">IF(CD139&lt;&gt;1,"-----",_xlfn.IFS(OR(AL139="Above",AL139="Below"),AL139,OR(AQ139="Above",AQ139="Below"),AQ139,OR(AV139="Above",AV139="Below"),AV139,OR(BA139="Above",BA139="Below"),BA139,OR(BF139="Above",BF139="Below"),BF139,OR(BK139="Above",BK139="Below"),BK139,TRUE,"-----"))</f>
        <v>-----</v>
      </c>
      <c r="CF139" s="52" t="str">
        <f t="shared" ca="1" si="138"/>
        <v>-----</v>
      </c>
      <c r="CG139" s="52" t="str">
        <f t="shared" si="168"/>
        <v>UP</v>
      </c>
      <c r="CH139" s="42" t="str">
        <f t="shared" si="122"/>
        <v/>
      </c>
      <c r="CI139" s="43" t="str">
        <f t="shared" si="183"/>
        <v/>
      </c>
      <c r="CJ139" s="42" t="str">
        <f t="shared" si="184"/>
        <v/>
      </c>
      <c r="CK139" s="42" t="str">
        <f t="shared" si="123"/>
        <v/>
      </c>
      <c r="CL139" s="42" t="str">
        <f t="shared" si="169"/>
        <v/>
      </c>
      <c r="CM139" s="16">
        <f t="shared" si="124"/>
        <v>0</v>
      </c>
      <c r="CN139" s="53">
        <f t="shared" si="125"/>
        <v>6.6666666666666666E-2</v>
      </c>
      <c r="CO139" s="14" t="str">
        <f t="shared" si="126"/>
        <v/>
      </c>
    </row>
    <row r="140" spans="1:93" x14ac:dyDescent="0.55000000000000004">
      <c r="A140">
        <f>IF('Data Validation'!$K$2&lt;&gt;TRUE,"",'Data Validation'!A140)</f>
        <v>1772070000</v>
      </c>
      <c r="B140" s="4" t="str">
        <f>IF('Data Validation'!$K$2&lt;&gt;TRUE,"",'Data Validation'!C140)</f>
        <v>XAUUSD</v>
      </c>
      <c r="C140" s="4" t="str">
        <f>IF('Data Validation'!$K$2&lt;&gt;TRUE,"",'Data Validation'!E140)</f>
        <v>M5</v>
      </c>
      <c r="D140" s="4">
        <f>IF('Data Validation'!$K$2&lt;&gt;TRUE,"",'Data Validation'!G140)</f>
        <v>5189.54</v>
      </c>
      <c r="E140" s="4">
        <f>IF($C140&lt;&gt;"M5","",Price!F140)</f>
        <v>5192.62</v>
      </c>
      <c r="F140" s="4">
        <f>IF($C140&lt;&gt;"M5","",Price!G140)</f>
        <v>5185.1400000000003</v>
      </c>
      <c r="G140" s="4">
        <f>IF($C140&lt;&gt;"M5","",Price!H140)</f>
        <v>571</v>
      </c>
      <c r="H140" s="4">
        <f>IF($C140&lt;&gt;"M5","",SSA!E140)</f>
        <v>5188.5525799999996</v>
      </c>
      <c r="I140" s="6">
        <f>IF($C140&lt;&gt;"M5","",SSA!F140)</f>
        <v>5187.6392900000001</v>
      </c>
      <c r="J140" s="5">
        <f>IF($C140&lt;&gt;"M5","",Dual_Tema!E140)</f>
        <v>5191.17</v>
      </c>
      <c r="K140" s="5">
        <f>IF($C140&lt;&gt;"M5","",Dual_Tema!F140)</f>
        <v>5183.32</v>
      </c>
      <c r="L140" s="6">
        <f>IF($C140&lt;&gt;"M5","",Trendlines!K140)</f>
        <v>0</v>
      </c>
      <c r="M140" s="6">
        <f>IF($C140&lt;&gt;"M5","",Trendlines!L140)</f>
        <v>0</v>
      </c>
      <c r="N140" s="6">
        <f>IF($C140&lt;&gt;"M5","",ZigZag!E140)</f>
        <v>0</v>
      </c>
      <c r="O140" s="6">
        <f>IF($C140&lt;&gt;"M5","",ZigZag!F140)</f>
        <v>0</v>
      </c>
      <c r="P140" s="6">
        <f>IF($C140&lt;&gt;"M5","",Pinbar!E140)</f>
        <v>0</v>
      </c>
      <c r="Q140">
        <f>IF(Q$1='Trendline Selection'!$ED$198,Trendlines!E140,IF(Q$1='Trendline Selection'!$EE$198,Trendlines!E140,""))</f>
        <v>5198.53</v>
      </c>
      <c r="R140" t="str">
        <f>IF(R$1='Trendline Selection'!$ED$198,Trendlines!F140,IF(R$1='Trendline Selection'!$EE$198,Trendlines!F140,""))</f>
        <v/>
      </c>
      <c r="S140" t="str">
        <f>IF(S$1='Trendline Selection'!$ED$198,Trendlines!G140,IF(S$1='Trendline Selection'!$EE$198,Trendlines!G140,""))</f>
        <v/>
      </c>
      <c r="T140" t="str">
        <f>IF(T$1='Trendline Selection'!$ED$198,Trendlines!H140,IF(T$1='Trendline Selection'!$EE$198,Trendlines!H140,""))</f>
        <v/>
      </c>
      <c r="U140">
        <f>IF(U$1='Trendline Selection'!$ED$198,Trendlines!I140,IF(U$1='Trendline Selection'!$EE$198,Trendlines!I140,""))</f>
        <v>0</v>
      </c>
      <c r="V140" t="str">
        <f>IF(V$1='Trendline Selection'!$ED$198,Trendlines!J140,IF(V$1='Trendline Selection'!$EE$198,Trendlines!J140,""))</f>
        <v/>
      </c>
      <c r="W140" s="6" t="str">
        <f t="shared" si="128"/>
        <v/>
      </c>
      <c r="X140" s="6" t="str">
        <f t="shared" si="129"/>
        <v/>
      </c>
      <c r="Y140" s="6" t="str">
        <f t="shared" si="130"/>
        <v/>
      </c>
      <c r="Z140" s="6" t="str">
        <f t="shared" si="131"/>
        <v/>
      </c>
      <c r="AA140">
        <f t="shared" si="142"/>
        <v>7.4799999999995634</v>
      </c>
      <c r="AB140">
        <f t="shared" si="170"/>
        <v>7.1999999999998181</v>
      </c>
      <c r="AC140">
        <f t="shared" si="171"/>
        <v>0.27999999999974534</v>
      </c>
      <c r="AD140">
        <f t="shared" si="127"/>
        <v>7.4799999999995634</v>
      </c>
      <c r="AE140" s="26">
        <f t="shared" si="185"/>
        <v>2.7932046147589428E-4</v>
      </c>
      <c r="AF140" s="26">
        <f t="shared" si="143"/>
        <v>3.5112630514817116E-4</v>
      </c>
      <c r="AH140" s="30">
        <f t="shared" si="144"/>
        <v>-1.9192771802798419E-3</v>
      </c>
      <c r="AI140" s="21">
        <f t="shared" si="172"/>
        <v>-1</v>
      </c>
      <c r="AJ140" s="21">
        <f t="shared" si="141"/>
        <v>-9</v>
      </c>
      <c r="AK140" s="31" t="str">
        <f t="shared" si="188"/>
        <v>-----</v>
      </c>
      <c r="AL140" s="31" t="str">
        <f t="shared" si="145"/>
        <v>-----</v>
      </c>
      <c r="AM140" s="39" t="str">
        <f t="shared" si="146"/>
        <v/>
      </c>
      <c r="AN140" s="35" t="str">
        <f t="shared" si="147"/>
        <v/>
      </c>
      <c r="AO140" s="35" t="str">
        <f t="shared" si="186"/>
        <v/>
      </c>
      <c r="AP140" s="36" t="str">
        <f t="shared" si="187"/>
        <v/>
      </c>
      <c r="AQ140" s="36" t="str">
        <f t="shared" si="148"/>
        <v/>
      </c>
      <c r="AR140" s="40" t="str">
        <f t="shared" si="149"/>
        <v/>
      </c>
      <c r="AS140" s="37" t="str">
        <f t="shared" si="150"/>
        <v/>
      </c>
      <c r="AT140" s="37" t="str">
        <f t="shared" si="173"/>
        <v/>
      </c>
      <c r="AU140" s="38" t="str">
        <f t="shared" si="151"/>
        <v/>
      </c>
      <c r="AV140" s="38" t="str">
        <f t="shared" si="152"/>
        <v/>
      </c>
      <c r="AW140" s="30" t="str">
        <f t="shared" si="153"/>
        <v/>
      </c>
      <c r="AX140" s="21" t="str">
        <f t="shared" si="154"/>
        <v/>
      </c>
      <c r="AY140" s="21" t="str">
        <f t="shared" si="174"/>
        <v/>
      </c>
      <c r="AZ140" s="31" t="str">
        <f t="shared" si="155"/>
        <v/>
      </c>
      <c r="BA140" s="31" t="str">
        <f t="shared" si="156"/>
        <v/>
      </c>
      <c r="BB140" s="33" t="str">
        <f t="shared" si="157"/>
        <v/>
      </c>
      <c r="BC140" s="32" t="str">
        <f t="shared" si="158"/>
        <v/>
      </c>
      <c r="BD140" s="32" t="str">
        <f t="shared" si="175"/>
        <v/>
      </c>
      <c r="BE140" s="34" t="str">
        <f t="shared" si="176"/>
        <v/>
      </c>
      <c r="BF140" s="34" t="str">
        <f t="shared" si="159"/>
        <v/>
      </c>
      <c r="BG140" s="40" t="str">
        <f t="shared" si="160"/>
        <v/>
      </c>
      <c r="BH140" s="37" t="str">
        <f t="shared" si="161"/>
        <v/>
      </c>
      <c r="BI140" s="37" t="str">
        <f t="shared" si="177"/>
        <v/>
      </c>
      <c r="BJ140" s="38" t="str">
        <f t="shared" si="178"/>
        <v/>
      </c>
      <c r="BK140" s="38" t="str">
        <f t="shared" si="162"/>
        <v/>
      </c>
      <c r="BL140" s="41" t="str">
        <f t="shared" si="163"/>
        <v>------</v>
      </c>
      <c r="BM140" s="41" t="str">
        <f t="shared" si="164"/>
        <v>------</v>
      </c>
      <c r="BN140" s="41" t="str">
        <f t="shared" si="139"/>
        <v>-----</v>
      </c>
      <c r="BO140" s="41" t="str" cm="1">
        <f t="array" aca="1" ref="BO140" ca="1">_xlfn.LET(_xlpm.lookback,MIN(ROW()-ROW(BN$50),11),_xlpm.found,IFERROR(MATCH("Equal High",OFFSET(BN140,-_xlpm.lookback,0,_xlpm.lookback+1,1),0),-1),_xlpm.offset_rows,_xlpm.lookback-_xlpm.found+1,IF(_xlpm.found&gt;0,INDEX(E:E,ROW()-_xlpm.offset_rows),"-----"))</f>
        <v>-----</v>
      </c>
      <c r="BP140" s="41" t="str">
        <f t="shared" ca="1" si="132"/>
        <v>-----</v>
      </c>
      <c r="BQ140" s="41" t="str">
        <f t="shared" ca="1" si="133"/>
        <v>-----</v>
      </c>
      <c r="BR140" s="52" t="str">
        <f t="shared" ca="1" si="134"/>
        <v>-----</v>
      </c>
      <c r="BS140" s="41" t="str">
        <f t="shared" si="140"/>
        <v>-----</v>
      </c>
      <c r="BT140" s="41" t="str" cm="1">
        <f t="array" aca="1" ref="BT140" ca="1">_xlfn.LET(_xlpm.lookback,MIN(ROW()-ROW(BS$50),11),_xlpm.found,IFERROR(MATCH("Equal Low",OFFSET(BS140,-_xlpm.lookback,0,_xlpm.lookback+1,1),0),-1),_xlpm.offset_rows,_xlpm.lookback-_xlpm.found+1,IF(_xlpm.found&gt;0,INDEX(F:F,ROW()-_xlpm.offset_rows),"-----"))</f>
        <v>-----</v>
      </c>
      <c r="BU140" s="41" t="str">
        <f t="shared" ca="1" si="135"/>
        <v>-----</v>
      </c>
      <c r="BV140" s="41" t="str">
        <f t="shared" ca="1" si="136"/>
        <v>-----</v>
      </c>
      <c r="BW140" s="52" t="str">
        <f t="shared" ca="1" si="137"/>
        <v>-----</v>
      </c>
      <c r="BX140" s="50">
        <f t="shared" si="165"/>
        <v>0.91328999999950611</v>
      </c>
      <c r="BY140" s="50">
        <f t="shared" si="179"/>
        <v>1</v>
      </c>
      <c r="BZ140" s="50">
        <f t="shared" si="180"/>
        <v>3</v>
      </c>
      <c r="CA140" s="50" t="str">
        <f t="shared" si="181"/>
        <v>-----</v>
      </c>
      <c r="CB140" s="50" t="str">
        <f t="shared" si="182"/>
        <v>-----</v>
      </c>
      <c r="CC140" s="52" t="str">
        <f t="shared" si="166"/>
        <v/>
      </c>
      <c r="CD140" s="41">
        <f t="shared" si="167"/>
        <v>0</v>
      </c>
      <c r="CE140" s="52" t="str" cm="1">
        <f t="array" ref="CE140">IF(CD140&lt;&gt;1,"-----",_xlfn.IFS(OR(AL140="Above",AL140="Below"),AL140,OR(AQ140="Above",AQ140="Below"),AQ140,OR(AV140="Above",AV140="Below"),AV140,OR(BA140="Above",BA140="Below"),BA140,OR(BF140="Above",BF140="Below"),BF140,OR(BK140="Above",BK140="Below"),BK140,TRUE,"-----"))</f>
        <v>-----</v>
      </c>
      <c r="CF140" s="52" t="str">
        <f t="shared" ca="1" si="138"/>
        <v>-----</v>
      </c>
      <c r="CG140" s="52" t="str">
        <f t="shared" si="168"/>
        <v>UP</v>
      </c>
      <c r="CH140" s="42" t="str">
        <f t="shared" si="122"/>
        <v/>
      </c>
      <c r="CI140" s="43" t="str">
        <f t="shared" si="183"/>
        <v/>
      </c>
      <c r="CJ140" s="42" t="str">
        <f t="shared" si="184"/>
        <v/>
      </c>
      <c r="CK140" s="42" t="str">
        <f t="shared" si="123"/>
        <v/>
      </c>
      <c r="CL140" s="42" t="str">
        <f t="shared" si="169"/>
        <v/>
      </c>
      <c r="CM140" s="16">
        <f t="shared" si="124"/>
        <v>0</v>
      </c>
      <c r="CN140" s="53">
        <f t="shared" si="125"/>
        <v>0</v>
      </c>
      <c r="CO140" s="14" t="str">
        <f t="shared" si="126"/>
        <v/>
      </c>
    </row>
    <row r="141" spans="1:93" x14ac:dyDescent="0.55000000000000004">
      <c r="A141">
        <f>IF('Data Validation'!$K$2&lt;&gt;TRUE,"",'Data Validation'!A141)</f>
        <v>1772070300</v>
      </c>
      <c r="B141" s="4" t="str">
        <f>IF('Data Validation'!$K$2&lt;&gt;TRUE,"",'Data Validation'!C141)</f>
        <v>XAUUSD</v>
      </c>
      <c r="C141" s="4" t="str">
        <f>IF('Data Validation'!$K$2&lt;&gt;TRUE,"",'Data Validation'!E141)</f>
        <v>M5</v>
      </c>
      <c r="D141" s="4">
        <f>IF('Data Validation'!$K$2&lt;&gt;TRUE,"",'Data Validation'!G141)</f>
        <v>5189.93</v>
      </c>
      <c r="E141" s="4">
        <f>IF($C141&lt;&gt;"M5","",Price!F141)</f>
        <v>5192.2</v>
      </c>
      <c r="F141" s="4">
        <f>IF($C141&lt;&gt;"M5","",Price!G141)</f>
        <v>5187.08</v>
      </c>
      <c r="G141" s="4">
        <f>IF($C141&lt;&gt;"M5","",Price!H141)</f>
        <v>622</v>
      </c>
      <c r="H141" s="4">
        <f>IF($C141&lt;&gt;"M5","",SSA!E141)</f>
        <v>5189.63177</v>
      </c>
      <c r="I141" s="6">
        <f>IF($C141&lt;&gt;"M5","",SSA!F141)</f>
        <v>5188.6355299999996</v>
      </c>
      <c r="J141" s="5">
        <f>IF($C141&lt;&gt;"M5","",Dual_Tema!E141)</f>
        <v>5191.5200000000004</v>
      </c>
      <c r="K141" s="5">
        <f>IF($C141&lt;&gt;"M5","",Dual_Tema!F141)</f>
        <v>5185.03</v>
      </c>
      <c r="L141" s="6">
        <f>IF($C141&lt;&gt;"M5","",Trendlines!K141)</f>
        <v>0</v>
      </c>
      <c r="M141" s="6">
        <f>IF($C141&lt;&gt;"M5","",Trendlines!L141)</f>
        <v>0</v>
      </c>
      <c r="N141" s="6">
        <f>IF($C141&lt;&gt;"M5","",ZigZag!E141)</f>
        <v>0</v>
      </c>
      <c r="O141" s="6">
        <f>IF($C141&lt;&gt;"M5","",ZigZag!F141)</f>
        <v>0</v>
      </c>
      <c r="P141" s="6">
        <f>IF($C141&lt;&gt;"M5","",Pinbar!E141)</f>
        <v>0</v>
      </c>
      <c r="Q141">
        <f>IF(Q$1='Trendline Selection'!$ED$198,Trendlines!E141,IF(Q$1='Trendline Selection'!$EE$198,Trendlines!E141,""))</f>
        <v>5198.54</v>
      </c>
      <c r="R141" t="str">
        <f>IF(R$1='Trendline Selection'!$ED$198,Trendlines!F141,IF(R$1='Trendline Selection'!$EE$198,Trendlines!F141,""))</f>
        <v/>
      </c>
      <c r="S141" t="str">
        <f>IF(S$1='Trendline Selection'!$ED$198,Trendlines!G141,IF(S$1='Trendline Selection'!$EE$198,Trendlines!G141,""))</f>
        <v/>
      </c>
      <c r="T141" t="str">
        <f>IF(T$1='Trendline Selection'!$ED$198,Trendlines!H141,IF(T$1='Trendline Selection'!$EE$198,Trendlines!H141,""))</f>
        <v/>
      </c>
      <c r="U141">
        <f>IF(U$1='Trendline Selection'!$ED$198,Trendlines!I141,IF(U$1='Trendline Selection'!$EE$198,Trendlines!I141,""))</f>
        <v>0</v>
      </c>
      <c r="V141" t="str">
        <f>IF(V$1='Trendline Selection'!$ED$198,Trendlines!J141,IF(V$1='Trendline Selection'!$EE$198,Trendlines!J141,""))</f>
        <v/>
      </c>
      <c r="W141" s="6" t="str">
        <f t="shared" si="128"/>
        <v/>
      </c>
      <c r="X141" s="6" t="str">
        <f t="shared" si="129"/>
        <v/>
      </c>
      <c r="Y141" s="6" t="str">
        <f t="shared" si="130"/>
        <v/>
      </c>
      <c r="Z141" s="6" t="str">
        <f t="shared" si="131"/>
        <v/>
      </c>
      <c r="AA141">
        <f t="shared" si="142"/>
        <v>5.1199999999998909</v>
      </c>
      <c r="AB141">
        <f t="shared" si="170"/>
        <v>2.6599999999998545</v>
      </c>
      <c r="AC141">
        <f t="shared" si="171"/>
        <v>2.4600000000000364</v>
      </c>
      <c r="AD141">
        <f t="shared" si="127"/>
        <v>5.1199999999998909</v>
      </c>
      <c r="AE141" s="26">
        <f t="shared" si="185"/>
        <v>1.3098283354381405E-4</v>
      </c>
      <c r="AF141" s="26">
        <f t="shared" si="143"/>
        <v>3.9536897568580743E-4</v>
      </c>
      <c r="AH141" s="30">
        <f t="shared" si="144"/>
        <v>-1.7136022806403342E-3</v>
      </c>
      <c r="AI141" s="21">
        <f t="shared" si="172"/>
        <v>-1</v>
      </c>
      <c r="AJ141" s="21">
        <f t="shared" si="141"/>
        <v>-10</v>
      </c>
      <c r="AK141" s="31" t="str">
        <f t="shared" si="188"/>
        <v>-----</v>
      </c>
      <c r="AL141" s="31" t="str">
        <f t="shared" si="145"/>
        <v>-----</v>
      </c>
      <c r="AM141" s="39" t="str">
        <f t="shared" si="146"/>
        <v/>
      </c>
      <c r="AN141" s="35" t="str">
        <f t="shared" si="147"/>
        <v/>
      </c>
      <c r="AO141" s="35" t="str">
        <f t="shared" si="186"/>
        <v/>
      </c>
      <c r="AP141" s="36" t="str">
        <f t="shared" si="187"/>
        <v/>
      </c>
      <c r="AQ141" s="36" t="str">
        <f t="shared" si="148"/>
        <v/>
      </c>
      <c r="AR141" s="40" t="str">
        <f t="shared" si="149"/>
        <v/>
      </c>
      <c r="AS141" s="37" t="str">
        <f t="shared" si="150"/>
        <v/>
      </c>
      <c r="AT141" s="37" t="str">
        <f t="shared" si="173"/>
        <v/>
      </c>
      <c r="AU141" s="38" t="str">
        <f t="shared" si="151"/>
        <v/>
      </c>
      <c r="AV141" s="38" t="str">
        <f t="shared" si="152"/>
        <v/>
      </c>
      <c r="AW141" s="30" t="str">
        <f t="shared" si="153"/>
        <v/>
      </c>
      <c r="AX141" s="21" t="str">
        <f t="shared" si="154"/>
        <v/>
      </c>
      <c r="AY141" s="21" t="str">
        <f t="shared" si="174"/>
        <v/>
      </c>
      <c r="AZ141" s="31" t="str">
        <f t="shared" si="155"/>
        <v/>
      </c>
      <c r="BA141" s="31" t="str">
        <f t="shared" si="156"/>
        <v/>
      </c>
      <c r="BB141" s="33" t="str">
        <f t="shared" si="157"/>
        <v/>
      </c>
      <c r="BC141" s="32" t="str">
        <f t="shared" si="158"/>
        <v/>
      </c>
      <c r="BD141" s="32" t="str">
        <f t="shared" si="175"/>
        <v/>
      </c>
      <c r="BE141" s="34" t="str">
        <f t="shared" si="176"/>
        <v/>
      </c>
      <c r="BF141" s="34" t="str">
        <f t="shared" si="159"/>
        <v/>
      </c>
      <c r="BG141" s="40" t="str">
        <f t="shared" si="160"/>
        <v/>
      </c>
      <c r="BH141" s="37" t="str">
        <f t="shared" si="161"/>
        <v/>
      </c>
      <c r="BI141" s="37" t="str">
        <f t="shared" si="177"/>
        <v/>
      </c>
      <c r="BJ141" s="38" t="str">
        <f t="shared" si="178"/>
        <v/>
      </c>
      <c r="BK141" s="38" t="str">
        <f t="shared" si="162"/>
        <v/>
      </c>
      <c r="BL141" s="41" t="str">
        <f t="shared" si="163"/>
        <v>------</v>
      </c>
      <c r="BM141" s="41" t="str">
        <f t="shared" si="164"/>
        <v>------</v>
      </c>
      <c r="BN141" s="41" t="str">
        <f t="shared" si="139"/>
        <v>-----</v>
      </c>
      <c r="BO141" s="41" t="str" cm="1">
        <f t="array" aca="1" ref="BO141" ca="1">_xlfn.LET(_xlpm.lookback,MIN(ROW()-ROW(BN$50),11),_xlpm.found,IFERROR(MATCH("Equal High",OFFSET(BN141,-_xlpm.lookback,0,_xlpm.lookback+1,1),0),-1),_xlpm.offset_rows,_xlpm.lookback-_xlpm.found+1,IF(_xlpm.found&gt;0,INDEX(E:E,ROW()-_xlpm.offset_rows),"-----"))</f>
        <v>-----</v>
      </c>
      <c r="BP141" s="41" t="str">
        <f t="shared" ca="1" si="132"/>
        <v>-----</v>
      </c>
      <c r="BQ141" s="41" t="str">
        <f t="shared" ca="1" si="133"/>
        <v>-----</v>
      </c>
      <c r="BR141" s="52" t="str">
        <f t="shared" ca="1" si="134"/>
        <v>-----</v>
      </c>
      <c r="BS141" s="41" t="str">
        <f t="shared" si="140"/>
        <v>-----</v>
      </c>
      <c r="BT141" s="41" t="str" cm="1">
        <f t="array" aca="1" ref="BT141" ca="1">_xlfn.LET(_xlpm.lookback,MIN(ROW()-ROW(BS$50),11),_xlpm.found,IFERROR(MATCH("Equal Low",OFFSET(BS141,-_xlpm.lookback,0,_xlpm.lookback+1,1),0),-1),_xlpm.offset_rows,_xlpm.lookback-_xlpm.found+1,IF(_xlpm.found&gt;0,INDEX(F:F,ROW()-_xlpm.offset_rows),"-----"))</f>
        <v>-----</v>
      </c>
      <c r="BU141" s="41" t="str">
        <f t="shared" ca="1" si="135"/>
        <v>-----</v>
      </c>
      <c r="BV141" s="41" t="str">
        <f t="shared" ca="1" si="136"/>
        <v>-----</v>
      </c>
      <c r="BW141" s="52" t="str">
        <f t="shared" ca="1" si="137"/>
        <v>-----</v>
      </c>
      <c r="BX141" s="50">
        <f t="shared" si="165"/>
        <v>0.99624000000039814</v>
      </c>
      <c r="BY141" s="50">
        <f t="shared" si="179"/>
        <v>1</v>
      </c>
      <c r="BZ141" s="50">
        <f t="shared" si="180"/>
        <v>4</v>
      </c>
      <c r="CA141" s="50" t="str">
        <f t="shared" si="181"/>
        <v>-----</v>
      </c>
      <c r="CB141" s="50" t="str">
        <f t="shared" si="182"/>
        <v>-----</v>
      </c>
      <c r="CC141" s="52" t="str">
        <f t="shared" si="166"/>
        <v/>
      </c>
      <c r="CD141" s="41">
        <f t="shared" si="167"/>
        <v>0</v>
      </c>
      <c r="CE141" s="52" t="str" cm="1">
        <f t="array" ref="CE141">IF(CD141&lt;&gt;1,"-----",_xlfn.IFS(OR(AL141="Above",AL141="Below"),AL141,OR(AQ141="Above",AQ141="Below"),AQ141,OR(AV141="Above",AV141="Below"),AV141,OR(BA141="Above",BA141="Below"),BA141,OR(BF141="Above",BF141="Below"),BF141,OR(BK141="Above",BK141="Below"),BK141,TRUE,"-----"))</f>
        <v>-----</v>
      </c>
      <c r="CF141" s="52" t="str">
        <f t="shared" ca="1" si="138"/>
        <v>-----</v>
      </c>
      <c r="CG141" s="52" t="str">
        <f t="shared" si="168"/>
        <v>UP</v>
      </c>
      <c r="CH141" s="42" t="str">
        <f t="shared" si="122"/>
        <v/>
      </c>
      <c r="CI141" s="43" t="str">
        <f t="shared" si="183"/>
        <v/>
      </c>
      <c r="CJ141" s="42" t="str">
        <f t="shared" si="184"/>
        <v/>
      </c>
      <c r="CK141" s="42" t="str">
        <f t="shared" si="123"/>
        <v/>
      </c>
      <c r="CL141" s="42" t="str">
        <f t="shared" si="169"/>
        <v/>
      </c>
      <c r="CM141" s="16">
        <f t="shared" si="124"/>
        <v>0</v>
      </c>
      <c r="CN141" s="53">
        <f t="shared" si="125"/>
        <v>0</v>
      </c>
      <c r="CO141" s="14" t="str">
        <f t="shared" si="126"/>
        <v/>
      </c>
    </row>
    <row r="142" spans="1:93" x14ac:dyDescent="0.55000000000000004">
      <c r="A142">
        <f>IF('Data Validation'!$K$2&lt;&gt;TRUE,"",'Data Validation'!A142)</f>
        <v>1772070600</v>
      </c>
      <c r="B142" s="4" t="str">
        <f>IF('Data Validation'!$K$2&lt;&gt;TRUE,"",'Data Validation'!C142)</f>
        <v>XAUUSD</v>
      </c>
      <c r="C142" s="4" t="str">
        <f>IF('Data Validation'!$K$2&lt;&gt;TRUE,"",'Data Validation'!E142)</f>
        <v>M5</v>
      </c>
      <c r="D142" s="4">
        <f>IF('Data Validation'!$K$2&lt;&gt;TRUE,"",'Data Validation'!G142)</f>
        <v>5191.16</v>
      </c>
      <c r="E142" s="4">
        <f>IF($C142&lt;&gt;"M5","",Price!F142)</f>
        <v>5193.5200000000004</v>
      </c>
      <c r="F142" s="4">
        <f>IF($C142&lt;&gt;"M5","",Price!G142)</f>
        <v>5185.1000000000004</v>
      </c>
      <c r="G142" s="4">
        <f>IF($C142&lt;&gt;"M5","",Price!H142)</f>
        <v>624</v>
      </c>
      <c r="H142" s="4">
        <f>IF($C142&lt;&gt;"M5","",SSA!E142)</f>
        <v>5190.3365299999996</v>
      </c>
      <c r="I142" s="6">
        <f>IF($C142&lt;&gt;"M5","",SSA!F142)</f>
        <v>5189.48603</v>
      </c>
      <c r="J142" s="5">
        <f>IF($C142&lt;&gt;"M5","",Dual_Tema!E142)</f>
        <v>5192.3900000000003</v>
      </c>
      <c r="K142" s="5">
        <f>IF($C142&lt;&gt;"M5","",Dual_Tema!F142)</f>
        <v>5185.1400000000003</v>
      </c>
      <c r="L142" s="6">
        <f>IF($C142&lt;&gt;"M5","",Trendlines!K142)</f>
        <v>0</v>
      </c>
      <c r="M142" s="6">
        <f>IF($C142&lt;&gt;"M5","",Trendlines!L142)</f>
        <v>0</v>
      </c>
      <c r="N142" s="6">
        <f>IF($C142&lt;&gt;"M5","",ZigZag!E142)</f>
        <v>0</v>
      </c>
      <c r="O142" s="6">
        <f>IF($C142&lt;&gt;"M5","",ZigZag!F142)</f>
        <v>0</v>
      </c>
      <c r="P142" s="6">
        <f>IF($C142&lt;&gt;"M5","",Pinbar!E142)</f>
        <v>0</v>
      </c>
      <c r="Q142">
        <f>IF(Q$1='Trendline Selection'!$ED$198,Trendlines!E142,IF(Q$1='Trendline Selection'!$EE$198,Trendlines!E142,""))</f>
        <v>5198.55</v>
      </c>
      <c r="R142" t="str">
        <f>IF(R$1='Trendline Selection'!$ED$198,Trendlines!F142,IF(R$1='Trendline Selection'!$EE$198,Trendlines!F142,""))</f>
        <v/>
      </c>
      <c r="S142" t="str">
        <f>IF(S$1='Trendline Selection'!$ED$198,Trendlines!G142,IF(S$1='Trendline Selection'!$EE$198,Trendlines!G142,""))</f>
        <v/>
      </c>
      <c r="T142" t="str">
        <f>IF(T$1='Trendline Selection'!$ED$198,Trendlines!H142,IF(T$1='Trendline Selection'!$EE$198,Trendlines!H142,""))</f>
        <v/>
      </c>
      <c r="U142">
        <f>IF(U$1='Trendline Selection'!$ED$198,Trendlines!I142,IF(U$1='Trendline Selection'!$EE$198,Trendlines!I142,""))</f>
        <v>0</v>
      </c>
      <c r="V142" t="str">
        <f>IF(V$1='Trendline Selection'!$ED$198,Trendlines!J142,IF(V$1='Trendline Selection'!$EE$198,Trendlines!J142,""))</f>
        <v/>
      </c>
      <c r="W142" s="6" t="str">
        <f t="shared" si="128"/>
        <v/>
      </c>
      <c r="X142" s="6" t="str">
        <f t="shared" si="129"/>
        <v/>
      </c>
      <c r="Y142" s="6" t="str">
        <f t="shared" si="130"/>
        <v/>
      </c>
      <c r="Z142" s="6" t="str">
        <f t="shared" si="131"/>
        <v/>
      </c>
      <c r="AA142">
        <f t="shared" si="142"/>
        <v>8.4200000000000728</v>
      </c>
      <c r="AB142">
        <f t="shared" si="170"/>
        <v>3.5900000000001455</v>
      </c>
      <c r="AC142">
        <f t="shared" si="171"/>
        <v>4.8299999999999272</v>
      </c>
      <c r="AD142">
        <f t="shared" si="127"/>
        <v>8.4200000000000728</v>
      </c>
      <c r="AE142" s="26">
        <f t="shared" si="185"/>
        <v>2.1762617985168853E-4</v>
      </c>
      <c r="AF142" s="26">
        <f t="shared" si="143"/>
        <v>-7.7143529393543129E-6</v>
      </c>
      <c r="AH142" s="30">
        <f t="shared" si="144"/>
        <v>-1.5799540256418805E-3</v>
      </c>
      <c r="AI142" s="21">
        <f t="shared" si="172"/>
        <v>-1</v>
      </c>
      <c r="AJ142" s="21">
        <f t="shared" si="141"/>
        <v>-11</v>
      </c>
      <c r="AK142" s="31" t="str">
        <f t="shared" si="188"/>
        <v>-----</v>
      </c>
      <c r="AL142" s="31" t="str">
        <f t="shared" si="145"/>
        <v>-----</v>
      </c>
      <c r="AM142" s="39" t="str">
        <f t="shared" si="146"/>
        <v/>
      </c>
      <c r="AN142" s="35" t="str">
        <f t="shared" si="147"/>
        <v/>
      </c>
      <c r="AO142" s="35" t="str">
        <f t="shared" si="186"/>
        <v/>
      </c>
      <c r="AP142" s="36" t="str">
        <f t="shared" si="187"/>
        <v/>
      </c>
      <c r="AQ142" s="36" t="str">
        <f t="shared" si="148"/>
        <v/>
      </c>
      <c r="AR142" s="40" t="str">
        <f t="shared" si="149"/>
        <v/>
      </c>
      <c r="AS142" s="37" t="str">
        <f t="shared" si="150"/>
        <v/>
      </c>
      <c r="AT142" s="37" t="str">
        <f t="shared" si="173"/>
        <v/>
      </c>
      <c r="AU142" s="38" t="str">
        <f t="shared" si="151"/>
        <v/>
      </c>
      <c r="AV142" s="38" t="str">
        <f t="shared" si="152"/>
        <v/>
      </c>
      <c r="AW142" s="30" t="str">
        <f t="shared" si="153"/>
        <v/>
      </c>
      <c r="AX142" s="21" t="str">
        <f t="shared" si="154"/>
        <v/>
      </c>
      <c r="AY142" s="21" t="str">
        <f t="shared" si="174"/>
        <v/>
      </c>
      <c r="AZ142" s="31" t="str">
        <f t="shared" si="155"/>
        <v/>
      </c>
      <c r="BA142" s="31" t="str">
        <f t="shared" si="156"/>
        <v/>
      </c>
      <c r="BB142" s="33" t="str">
        <f t="shared" si="157"/>
        <v/>
      </c>
      <c r="BC142" s="32" t="str">
        <f t="shared" si="158"/>
        <v/>
      </c>
      <c r="BD142" s="32" t="str">
        <f t="shared" si="175"/>
        <v/>
      </c>
      <c r="BE142" s="34" t="str">
        <f t="shared" si="176"/>
        <v/>
      </c>
      <c r="BF142" s="34" t="str">
        <f t="shared" si="159"/>
        <v/>
      </c>
      <c r="BG142" s="40" t="str">
        <f t="shared" si="160"/>
        <v/>
      </c>
      <c r="BH142" s="37" t="str">
        <f t="shared" si="161"/>
        <v/>
      </c>
      <c r="BI142" s="37" t="str">
        <f t="shared" si="177"/>
        <v/>
      </c>
      <c r="BJ142" s="38" t="str">
        <f t="shared" si="178"/>
        <v/>
      </c>
      <c r="BK142" s="38" t="str">
        <f t="shared" si="162"/>
        <v/>
      </c>
      <c r="BL142" s="41" t="str">
        <f t="shared" si="163"/>
        <v>------</v>
      </c>
      <c r="BM142" s="41" t="str">
        <f t="shared" si="164"/>
        <v>------</v>
      </c>
      <c r="BN142" s="41" t="str">
        <f t="shared" si="139"/>
        <v>-----</v>
      </c>
      <c r="BO142" s="41" t="str" cm="1">
        <f t="array" aca="1" ref="BO142" ca="1">_xlfn.LET(_xlpm.lookback,MIN(ROW()-ROW(BN$50),11),_xlpm.found,IFERROR(MATCH("Equal High",OFFSET(BN142,-_xlpm.lookback,0,_xlpm.lookback+1,1),0),-1),_xlpm.offset_rows,_xlpm.lookback-_xlpm.found+1,IF(_xlpm.found&gt;0,INDEX(E:E,ROW()-_xlpm.offset_rows),"-----"))</f>
        <v>-----</v>
      </c>
      <c r="BP142" s="41" t="str">
        <f t="shared" ca="1" si="132"/>
        <v>-----</v>
      </c>
      <c r="BQ142" s="41" t="str">
        <f t="shared" ca="1" si="133"/>
        <v>-----</v>
      </c>
      <c r="BR142" s="52" t="str">
        <f t="shared" ca="1" si="134"/>
        <v>-----</v>
      </c>
      <c r="BS142" s="41" t="str">
        <f t="shared" si="140"/>
        <v>-----</v>
      </c>
      <c r="BT142" s="41" t="str" cm="1">
        <f t="array" aca="1" ref="BT142" ca="1">_xlfn.LET(_xlpm.lookback,MIN(ROW()-ROW(BS$50),11),_xlpm.found,IFERROR(MATCH("Equal Low",OFFSET(BS142,-_xlpm.lookback,0,_xlpm.lookback+1,1),0),-1),_xlpm.offset_rows,_xlpm.lookback-_xlpm.found+1,IF(_xlpm.found&gt;0,INDEX(F:F,ROW()-_xlpm.offset_rows),"-----"))</f>
        <v>-----</v>
      </c>
      <c r="BU142" s="41" t="str">
        <f t="shared" ca="1" si="135"/>
        <v>-----</v>
      </c>
      <c r="BV142" s="41" t="str">
        <f t="shared" ca="1" si="136"/>
        <v>-----</v>
      </c>
      <c r="BW142" s="52" t="str">
        <f t="shared" ca="1" si="137"/>
        <v>-----</v>
      </c>
      <c r="BX142" s="50">
        <f t="shared" si="165"/>
        <v>0.85049999999955617</v>
      </c>
      <c r="BY142" s="50">
        <f t="shared" si="179"/>
        <v>1</v>
      </c>
      <c r="BZ142" s="50">
        <f t="shared" si="180"/>
        <v>5</v>
      </c>
      <c r="CA142" s="50" t="str">
        <f t="shared" si="181"/>
        <v>-----</v>
      </c>
      <c r="CB142" s="50" t="str">
        <f t="shared" si="182"/>
        <v>-----</v>
      </c>
      <c r="CC142" s="52" t="str">
        <f t="shared" si="166"/>
        <v/>
      </c>
      <c r="CD142" s="41">
        <f t="shared" si="167"/>
        <v>0</v>
      </c>
      <c r="CE142" s="52" t="str" cm="1">
        <f t="array" ref="CE142">IF(CD142&lt;&gt;1,"-----",_xlfn.IFS(OR(AL142="Above",AL142="Below"),AL142,OR(AQ142="Above",AQ142="Below"),AQ142,OR(AV142="Above",AV142="Below"),AV142,OR(BA142="Above",BA142="Below"),BA142,OR(BF142="Above",BF142="Below"),BF142,OR(BK142="Above",BK142="Below"),BK142,TRUE,"-----"))</f>
        <v>-----</v>
      </c>
      <c r="CF142" s="52" t="str">
        <f t="shared" ca="1" si="138"/>
        <v>-----</v>
      </c>
      <c r="CG142" s="52" t="str">
        <f t="shared" si="168"/>
        <v>UP</v>
      </c>
      <c r="CH142" s="42" t="str">
        <f t="shared" si="122"/>
        <v/>
      </c>
      <c r="CI142" s="43" t="str">
        <f t="shared" si="183"/>
        <v/>
      </c>
      <c r="CJ142" s="42" t="str">
        <f t="shared" si="184"/>
        <v/>
      </c>
      <c r="CK142" s="42" t="str">
        <f t="shared" si="123"/>
        <v/>
      </c>
      <c r="CL142" s="42" t="str">
        <f t="shared" si="169"/>
        <v/>
      </c>
      <c r="CM142" s="16">
        <f t="shared" si="124"/>
        <v>0</v>
      </c>
      <c r="CN142" s="53">
        <f t="shared" si="125"/>
        <v>0</v>
      </c>
      <c r="CO142" s="14" t="str">
        <f t="shared" si="126"/>
        <v/>
      </c>
    </row>
    <row r="143" spans="1:93" x14ac:dyDescent="0.55000000000000004">
      <c r="A143">
        <f>IF('Data Validation'!$K$2&lt;&gt;TRUE,"",'Data Validation'!A143)</f>
        <v>1772070900</v>
      </c>
      <c r="B143" s="4" t="str">
        <f>IF('Data Validation'!$K$2&lt;&gt;TRUE,"",'Data Validation'!C143)</f>
        <v>XAUUSD</v>
      </c>
      <c r="C143" s="4" t="str">
        <f>IF('Data Validation'!$K$2&lt;&gt;TRUE,"",'Data Validation'!E143)</f>
        <v>M5</v>
      </c>
      <c r="D143" s="4">
        <f>IF('Data Validation'!$K$2&lt;&gt;TRUE,"",'Data Validation'!G143)</f>
        <v>5191.71</v>
      </c>
      <c r="E143" s="4">
        <f>IF($C143&lt;&gt;"M5","",Price!F143)</f>
        <v>5194.08</v>
      </c>
      <c r="F143" s="4">
        <f>IF($C143&lt;&gt;"M5","",Price!G143)</f>
        <v>5190.34</v>
      </c>
      <c r="G143" s="4">
        <f>IF($C143&lt;&gt;"M5","",Price!H143)</f>
        <v>497</v>
      </c>
      <c r="H143" s="4">
        <f>IF($C143&lt;&gt;"M5","",SSA!E143)</f>
        <v>5190.4504299999999</v>
      </c>
      <c r="I143" s="6">
        <f>IF($C143&lt;&gt;"M5","",SSA!F143)</f>
        <v>5189.9682300000004</v>
      </c>
      <c r="J143" s="5">
        <f>IF($C143&lt;&gt;"M5","",Dual_Tema!E143)</f>
        <v>5193.2</v>
      </c>
      <c r="K143" s="5">
        <f>IF($C143&lt;&gt;"M5","",Dual_Tema!F143)</f>
        <v>5187.7299999999996</v>
      </c>
      <c r="L143" s="6">
        <f>IF($C143&lt;&gt;"M5","",Trendlines!K143)</f>
        <v>0</v>
      </c>
      <c r="M143" s="6">
        <f>IF($C143&lt;&gt;"M5","",Trendlines!L143)</f>
        <v>0</v>
      </c>
      <c r="N143" s="6">
        <f>IF($C143&lt;&gt;"M5","",ZigZag!E143)</f>
        <v>0</v>
      </c>
      <c r="O143" s="6">
        <f>IF($C143&lt;&gt;"M5","",ZigZag!F143)</f>
        <v>0</v>
      </c>
      <c r="P143" s="6">
        <f>IF($C143&lt;&gt;"M5","",Pinbar!E143)</f>
        <v>0</v>
      </c>
      <c r="Q143">
        <f>IF(Q$1='Trendline Selection'!$ED$198,Trendlines!E143,IF(Q$1='Trendline Selection'!$EE$198,Trendlines!E143,""))</f>
        <v>5198.55</v>
      </c>
      <c r="R143" t="str">
        <f>IF(R$1='Trendline Selection'!$ED$198,Trendlines!F143,IF(R$1='Trendline Selection'!$EE$198,Trendlines!F143,""))</f>
        <v/>
      </c>
      <c r="S143" t="str">
        <f>IF(S$1='Trendline Selection'!$ED$198,Trendlines!G143,IF(S$1='Trendline Selection'!$EE$198,Trendlines!G143,""))</f>
        <v/>
      </c>
      <c r="T143" t="str">
        <f>IF(T$1='Trendline Selection'!$ED$198,Trendlines!H143,IF(T$1='Trendline Selection'!$EE$198,Trendlines!H143,""))</f>
        <v/>
      </c>
      <c r="U143">
        <f>IF(U$1='Trendline Selection'!$ED$198,Trendlines!I143,IF(U$1='Trendline Selection'!$EE$198,Trendlines!I143,""))</f>
        <v>0</v>
      </c>
      <c r="V143" t="str">
        <f>IF(V$1='Trendline Selection'!$ED$198,Trendlines!J143,IF(V$1='Trendline Selection'!$EE$198,Trendlines!J143,""))</f>
        <v/>
      </c>
      <c r="W143" s="6" t="str">
        <f t="shared" si="128"/>
        <v/>
      </c>
      <c r="X143" s="6" t="str">
        <f t="shared" si="129"/>
        <v/>
      </c>
      <c r="Y143" s="6" t="str">
        <f t="shared" si="130"/>
        <v/>
      </c>
      <c r="Z143" s="6" t="str">
        <f t="shared" si="131"/>
        <v/>
      </c>
      <c r="AA143">
        <f t="shared" si="142"/>
        <v>3.7399999999997817</v>
      </c>
      <c r="AB143">
        <f t="shared" si="170"/>
        <v>2.9200000000000728</v>
      </c>
      <c r="AC143">
        <f t="shared" si="171"/>
        <v>0.81999999999970896</v>
      </c>
      <c r="AD143">
        <f t="shared" si="127"/>
        <v>3.7399999999997817</v>
      </c>
      <c r="AE143" s="26">
        <f t="shared" si="185"/>
        <v>1.6945236077950187E-4</v>
      </c>
      <c r="AF143" s="26">
        <f t="shared" si="143"/>
        <v>5.0311022354682729E-4</v>
      </c>
      <c r="AH143" s="30">
        <f t="shared" si="144"/>
        <v>-1.5580440699811125E-3</v>
      </c>
      <c r="AI143" s="21">
        <f t="shared" si="172"/>
        <v>-1</v>
      </c>
      <c r="AJ143" s="21">
        <f t="shared" si="141"/>
        <v>-12</v>
      </c>
      <c r="AK143" s="31" t="str">
        <f t="shared" si="188"/>
        <v>-----</v>
      </c>
      <c r="AL143" s="31" t="str">
        <f t="shared" si="145"/>
        <v>-----</v>
      </c>
      <c r="AM143" s="39" t="str">
        <f t="shared" si="146"/>
        <v/>
      </c>
      <c r="AN143" s="35" t="str">
        <f t="shared" si="147"/>
        <v/>
      </c>
      <c r="AO143" s="35" t="str">
        <f t="shared" si="186"/>
        <v/>
      </c>
      <c r="AP143" s="36" t="str">
        <f t="shared" si="187"/>
        <v/>
      </c>
      <c r="AQ143" s="36" t="str">
        <f t="shared" si="148"/>
        <v/>
      </c>
      <c r="AR143" s="40" t="str">
        <f t="shared" si="149"/>
        <v/>
      </c>
      <c r="AS143" s="37" t="str">
        <f t="shared" si="150"/>
        <v/>
      </c>
      <c r="AT143" s="37" t="str">
        <f t="shared" si="173"/>
        <v/>
      </c>
      <c r="AU143" s="38" t="str">
        <f t="shared" si="151"/>
        <v/>
      </c>
      <c r="AV143" s="38" t="str">
        <f t="shared" si="152"/>
        <v/>
      </c>
      <c r="AW143" s="30" t="str">
        <f t="shared" si="153"/>
        <v/>
      </c>
      <c r="AX143" s="21" t="str">
        <f t="shared" si="154"/>
        <v/>
      </c>
      <c r="AY143" s="21" t="str">
        <f t="shared" si="174"/>
        <v/>
      </c>
      <c r="AZ143" s="31" t="str">
        <f t="shared" si="155"/>
        <v/>
      </c>
      <c r="BA143" s="31" t="str">
        <f t="shared" si="156"/>
        <v/>
      </c>
      <c r="BB143" s="33" t="str">
        <f t="shared" si="157"/>
        <v/>
      </c>
      <c r="BC143" s="32" t="str">
        <f t="shared" si="158"/>
        <v/>
      </c>
      <c r="BD143" s="32" t="str">
        <f t="shared" si="175"/>
        <v/>
      </c>
      <c r="BE143" s="34" t="str">
        <f t="shared" si="176"/>
        <v/>
      </c>
      <c r="BF143" s="34" t="str">
        <f t="shared" si="159"/>
        <v/>
      </c>
      <c r="BG143" s="40" t="str">
        <f t="shared" si="160"/>
        <v/>
      </c>
      <c r="BH143" s="37" t="str">
        <f t="shared" si="161"/>
        <v/>
      </c>
      <c r="BI143" s="37" t="str">
        <f t="shared" si="177"/>
        <v/>
      </c>
      <c r="BJ143" s="38" t="str">
        <f t="shared" si="178"/>
        <v/>
      </c>
      <c r="BK143" s="38" t="str">
        <f t="shared" si="162"/>
        <v/>
      </c>
      <c r="BL143" s="41" t="str">
        <f t="shared" si="163"/>
        <v>------</v>
      </c>
      <c r="BM143" s="41" t="str">
        <f t="shared" si="164"/>
        <v>------</v>
      </c>
      <c r="BN143" s="41" t="str">
        <f t="shared" si="139"/>
        <v>-----</v>
      </c>
      <c r="BO143" s="41" t="str" cm="1">
        <f t="array" aca="1" ref="BO143" ca="1">_xlfn.LET(_xlpm.lookback,MIN(ROW()-ROW(BN$50),11),_xlpm.found,IFERROR(MATCH("Equal High",OFFSET(BN143,-_xlpm.lookback,0,_xlpm.lookback+1,1),0),-1),_xlpm.offset_rows,_xlpm.lookback-_xlpm.found+1,IF(_xlpm.found&gt;0,INDEX(E:E,ROW()-_xlpm.offset_rows),"-----"))</f>
        <v>-----</v>
      </c>
      <c r="BP143" s="41" t="str">
        <f t="shared" ca="1" si="132"/>
        <v>-----</v>
      </c>
      <c r="BQ143" s="41" t="str">
        <f t="shared" ca="1" si="133"/>
        <v>-----</v>
      </c>
      <c r="BR143" s="52" t="str">
        <f t="shared" ca="1" si="134"/>
        <v>-----</v>
      </c>
      <c r="BS143" s="41" t="str">
        <f t="shared" si="140"/>
        <v>-----</v>
      </c>
      <c r="BT143" s="41" t="str" cm="1">
        <f t="array" aca="1" ref="BT143" ca="1">_xlfn.LET(_xlpm.lookback,MIN(ROW()-ROW(BS$50),11),_xlpm.found,IFERROR(MATCH("Equal Low",OFFSET(BS143,-_xlpm.lookback,0,_xlpm.lookback+1,1),0),-1),_xlpm.offset_rows,_xlpm.lookback-_xlpm.found+1,IF(_xlpm.found&gt;0,INDEX(F:F,ROW()-_xlpm.offset_rows),"-----"))</f>
        <v>-----</v>
      </c>
      <c r="BU143" s="41" t="str">
        <f t="shared" ca="1" si="135"/>
        <v>-----</v>
      </c>
      <c r="BV143" s="41" t="str">
        <f t="shared" ca="1" si="136"/>
        <v>-----</v>
      </c>
      <c r="BW143" s="52" t="str">
        <f t="shared" ca="1" si="137"/>
        <v>-----</v>
      </c>
      <c r="BX143" s="50">
        <f t="shared" si="165"/>
        <v>0.48219999999946594</v>
      </c>
      <c r="BY143" s="50">
        <f t="shared" si="179"/>
        <v>1</v>
      </c>
      <c r="BZ143" s="50">
        <f t="shared" si="180"/>
        <v>6</v>
      </c>
      <c r="CA143" s="50" t="str">
        <f t="shared" si="181"/>
        <v>-----</v>
      </c>
      <c r="CB143" s="50" t="str">
        <f t="shared" si="182"/>
        <v>-----</v>
      </c>
      <c r="CC143" s="52" t="str">
        <f t="shared" si="166"/>
        <v/>
      </c>
      <c r="CD143" s="41">
        <f t="shared" si="167"/>
        <v>0</v>
      </c>
      <c r="CE143" s="52" t="str" cm="1">
        <f t="array" ref="CE143">IF(CD143&lt;&gt;1,"-----",_xlfn.IFS(OR(AL143="Above",AL143="Below"),AL143,OR(AQ143="Above",AQ143="Below"),AQ143,OR(AV143="Above",AV143="Below"),AV143,OR(BA143="Above",BA143="Below"),BA143,OR(BF143="Above",BF143="Below"),BF143,OR(BK143="Above",BK143="Below"),BK143,TRUE,"-----"))</f>
        <v>-----</v>
      </c>
      <c r="CF143" s="52" t="str">
        <f t="shared" ca="1" si="138"/>
        <v>-----</v>
      </c>
      <c r="CG143" s="52" t="str">
        <f t="shared" si="168"/>
        <v>UP</v>
      </c>
      <c r="CH143" s="42" t="str">
        <f t="shared" si="122"/>
        <v/>
      </c>
      <c r="CI143" s="43" t="str">
        <f t="shared" si="183"/>
        <v/>
      </c>
      <c r="CJ143" s="42" t="str">
        <f t="shared" si="184"/>
        <v/>
      </c>
      <c r="CK143" s="42" t="str">
        <f t="shared" si="123"/>
        <v/>
      </c>
      <c r="CL143" s="42" t="str">
        <f t="shared" si="169"/>
        <v/>
      </c>
      <c r="CM143" s="16">
        <f t="shared" si="124"/>
        <v>0</v>
      </c>
      <c r="CN143" s="53">
        <f t="shared" si="125"/>
        <v>0</v>
      </c>
      <c r="CO143" s="14" t="str">
        <f t="shared" si="126"/>
        <v/>
      </c>
    </row>
    <row r="144" spans="1:93" x14ac:dyDescent="0.55000000000000004">
      <c r="A144">
        <f>IF('Data Validation'!$K$2&lt;&gt;TRUE,"",'Data Validation'!A144)</f>
        <v>1772071200</v>
      </c>
      <c r="B144" s="4" t="str">
        <f>IF('Data Validation'!$K$2&lt;&gt;TRUE,"",'Data Validation'!C144)</f>
        <v>XAUUSD</v>
      </c>
      <c r="C144" s="4" t="str">
        <f>IF('Data Validation'!$K$2&lt;&gt;TRUE,"",'Data Validation'!E144)</f>
        <v>M5</v>
      </c>
      <c r="D144" s="4">
        <f>IF('Data Validation'!$K$2&lt;&gt;TRUE,"",'Data Validation'!G144)</f>
        <v>5190.17</v>
      </c>
      <c r="E144" s="4">
        <f>IF($C144&lt;&gt;"M5","",Price!F144)</f>
        <v>5195.51</v>
      </c>
      <c r="F144" s="4">
        <f>IF($C144&lt;&gt;"M5","",Price!G144)</f>
        <v>5187.74</v>
      </c>
      <c r="G144" s="4">
        <f>IF($C144&lt;&gt;"M5","",Price!H144)</f>
        <v>530</v>
      </c>
      <c r="H144" s="4">
        <f>IF($C144&lt;&gt;"M5","",SSA!E144)</f>
        <v>5189.84825</v>
      </c>
      <c r="I144" s="6">
        <f>IF($C144&lt;&gt;"M5","",SSA!F144)</f>
        <v>5189.9082399999998</v>
      </c>
      <c r="J144" s="5">
        <f>IF($C144&lt;&gt;"M5","",Dual_Tema!E144)</f>
        <v>5194.38</v>
      </c>
      <c r="K144" s="5">
        <f>IF($C144&lt;&gt;"M5","",Dual_Tema!F144)</f>
        <v>5188.05</v>
      </c>
      <c r="L144" s="6">
        <f>IF($C144&lt;&gt;"M5","",Trendlines!K144)</f>
        <v>0</v>
      </c>
      <c r="M144" s="6">
        <f>IF($C144&lt;&gt;"M5","",Trendlines!L144)</f>
        <v>0</v>
      </c>
      <c r="N144" s="6">
        <f>IF($C144&lt;&gt;"M5","",ZigZag!E144)</f>
        <v>5195.51</v>
      </c>
      <c r="O144" s="6">
        <f>IF($C144&lt;&gt;"M5","",ZigZag!F144)</f>
        <v>0</v>
      </c>
      <c r="P144" s="6">
        <f>IF($C144&lt;&gt;"M5","",Pinbar!E144)</f>
        <v>0</v>
      </c>
      <c r="Q144">
        <f>IF(Q$1='Trendline Selection'!$ED$198,Trendlines!E144,IF(Q$1='Trendline Selection'!$EE$198,Trendlines!E144,""))</f>
        <v>5198.5600000000004</v>
      </c>
      <c r="R144" t="str">
        <f>IF(R$1='Trendline Selection'!$ED$198,Trendlines!F144,IF(R$1='Trendline Selection'!$EE$198,Trendlines!F144,""))</f>
        <v/>
      </c>
      <c r="S144" t="str">
        <f>IF(S$1='Trendline Selection'!$ED$198,Trendlines!G144,IF(S$1='Trendline Selection'!$EE$198,Trendlines!G144,""))</f>
        <v/>
      </c>
      <c r="T144" t="str">
        <f>IF(T$1='Trendline Selection'!$ED$198,Trendlines!H144,IF(T$1='Trendline Selection'!$EE$198,Trendlines!H144,""))</f>
        <v/>
      </c>
      <c r="U144">
        <f>IF(U$1='Trendline Selection'!$ED$198,Trendlines!I144,IF(U$1='Trendline Selection'!$EE$198,Trendlines!I144,""))</f>
        <v>0</v>
      </c>
      <c r="V144" t="str">
        <f>IF(V$1='Trendline Selection'!$ED$198,Trendlines!J144,IF(V$1='Trendline Selection'!$EE$198,Trendlines!J144,""))</f>
        <v/>
      </c>
      <c r="W144" s="6">
        <f t="shared" si="128"/>
        <v>5198.49</v>
      </c>
      <c r="X144" s="6" t="str">
        <f t="shared" si="129"/>
        <v/>
      </c>
      <c r="Y144" s="6">
        <f t="shared" si="130"/>
        <v>-5.7324338413646339E-4</v>
      </c>
      <c r="Z144" s="6" t="str">
        <f t="shared" si="131"/>
        <v/>
      </c>
      <c r="AA144">
        <f t="shared" si="142"/>
        <v>7.7700000000004366</v>
      </c>
      <c r="AB144">
        <f t="shared" si="170"/>
        <v>3.8000000000001819</v>
      </c>
      <c r="AC144">
        <f t="shared" si="171"/>
        <v>3.9700000000002547</v>
      </c>
      <c r="AD144">
        <f t="shared" si="127"/>
        <v>7.7700000000004366</v>
      </c>
      <c r="AE144" s="26">
        <f t="shared" si="185"/>
        <v>2.1754280587868218E-4</v>
      </c>
      <c r="AF144" s="26">
        <f t="shared" si="143"/>
        <v>-5.9752700918533968E-5</v>
      </c>
      <c r="AH144" s="30">
        <f t="shared" si="144"/>
        <v>-1.6758006063218262E-3</v>
      </c>
      <c r="AI144" s="21">
        <f t="shared" si="172"/>
        <v>-1</v>
      </c>
      <c r="AJ144" s="21">
        <f t="shared" si="141"/>
        <v>-13</v>
      </c>
      <c r="AK144" s="31" t="str">
        <f t="shared" si="188"/>
        <v>-----</v>
      </c>
      <c r="AL144" s="31" t="str">
        <f t="shared" si="145"/>
        <v>-----</v>
      </c>
      <c r="AM144" s="39" t="str">
        <f t="shared" si="146"/>
        <v/>
      </c>
      <c r="AN144" s="35" t="str">
        <f t="shared" si="147"/>
        <v/>
      </c>
      <c r="AO144" s="35" t="str">
        <f t="shared" si="186"/>
        <v/>
      </c>
      <c r="AP144" s="36" t="str">
        <f t="shared" si="187"/>
        <v/>
      </c>
      <c r="AQ144" s="36" t="str">
        <f t="shared" si="148"/>
        <v/>
      </c>
      <c r="AR144" s="40" t="str">
        <f t="shared" si="149"/>
        <v/>
      </c>
      <c r="AS144" s="37" t="str">
        <f t="shared" si="150"/>
        <v/>
      </c>
      <c r="AT144" s="37" t="str">
        <f t="shared" si="173"/>
        <v/>
      </c>
      <c r="AU144" s="38" t="str">
        <f t="shared" si="151"/>
        <v/>
      </c>
      <c r="AV144" s="38" t="str">
        <f t="shared" si="152"/>
        <v/>
      </c>
      <c r="AW144" s="30" t="str">
        <f t="shared" si="153"/>
        <v/>
      </c>
      <c r="AX144" s="21" t="str">
        <f t="shared" si="154"/>
        <v/>
      </c>
      <c r="AY144" s="21" t="str">
        <f t="shared" si="174"/>
        <v/>
      </c>
      <c r="AZ144" s="31" t="str">
        <f t="shared" si="155"/>
        <v/>
      </c>
      <c r="BA144" s="31" t="str">
        <f t="shared" si="156"/>
        <v/>
      </c>
      <c r="BB144" s="33" t="str">
        <f t="shared" si="157"/>
        <v/>
      </c>
      <c r="BC144" s="32" t="str">
        <f t="shared" si="158"/>
        <v/>
      </c>
      <c r="BD144" s="32" t="str">
        <f t="shared" si="175"/>
        <v/>
      </c>
      <c r="BE144" s="34" t="str">
        <f t="shared" si="176"/>
        <v/>
      </c>
      <c r="BF144" s="34" t="str">
        <f t="shared" si="159"/>
        <v/>
      </c>
      <c r="BG144" s="40" t="str">
        <f t="shared" si="160"/>
        <v/>
      </c>
      <c r="BH144" s="37" t="str">
        <f t="shared" si="161"/>
        <v/>
      </c>
      <c r="BI144" s="37" t="str">
        <f t="shared" si="177"/>
        <v/>
      </c>
      <c r="BJ144" s="38" t="str">
        <f t="shared" si="178"/>
        <v/>
      </c>
      <c r="BK144" s="38" t="str">
        <f t="shared" si="162"/>
        <v/>
      </c>
      <c r="BL144" s="41" t="str">
        <f t="shared" si="163"/>
        <v>------</v>
      </c>
      <c r="BM144" s="41" t="str">
        <f t="shared" si="164"/>
        <v>------</v>
      </c>
      <c r="BN144" s="41" t="str">
        <f t="shared" si="139"/>
        <v>Equal High</v>
      </c>
      <c r="BO144" s="41" cm="1">
        <f t="array" aca="1" ref="BO144" ca="1">_xlfn.LET(_xlpm.lookback,MIN(ROW()-ROW(BN$50),11),_xlpm.found,IFERROR(MATCH("Equal High",OFFSET(BN144,-_xlpm.lookback,0,_xlpm.lookback+1,1),0),-1),_xlpm.offset_rows,_xlpm.lookback-_xlpm.found+1,IF(_xlpm.found&gt;0,INDEX(E:E,ROW()-_xlpm.offset_rows),"-----"))</f>
        <v>5195.51</v>
      </c>
      <c r="BP144" s="41">
        <f t="shared" ca="1" si="132"/>
        <v>5189.84825</v>
      </c>
      <c r="BQ144" s="41">
        <f t="shared" ca="1" si="133"/>
        <v>5189.9082399999998</v>
      </c>
      <c r="BR144" s="52" t="str">
        <f t="shared" ca="1" si="134"/>
        <v>Eqh Touch</v>
      </c>
      <c r="BS144" s="41" t="str">
        <f t="shared" si="140"/>
        <v>-----</v>
      </c>
      <c r="BT144" s="41" t="str" cm="1">
        <f t="array" aca="1" ref="BT144" ca="1">_xlfn.LET(_xlpm.lookback,MIN(ROW()-ROW(BS$50),11),_xlpm.found,IFERROR(MATCH("Equal Low",OFFSET(BS144,-_xlpm.lookback,0,_xlpm.lookback+1,1),0),-1),_xlpm.offset_rows,_xlpm.lookback-_xlpm.found+1,IF(_xlpm.found&gt;0,INDEX(F:F,ROW()-_xlpm.offset_rows),"-----"))</f>
        <v>-----</v>
      </c>
      <c r="BU144" s="41" t="str">
        <f t="shared" ca="1" si="135"/>
        <v>-----</v>
      </c>
      <c r="BV144" s="41" t="str">
        <f t="shared" ca="1" si="136"/>
        <v>-----</v>
      </c>
      <c r="BW144" s="52" t="str">
        <f t="shared" ca="1" si="137"/>
        <v>-----</v>
      </c>
      <c r="BX144" s="50">
        <f t="shared" si="165"/>
        <v>-5.9989999999743304E-2</v>
      </c>
      <c r="BY144" s="50">
        <f t="shared" si="179"/>
        <v>-1</v>
      </c>
      <c r="BZ144" s="50">
        <f t="shared" si="180"/>
        <v>-1</v>
      </c>
      <c r="CA144" s="50" t="str">
        <f t="shared" si="181"/>
        <v>-----</v>
      </c>
      <c r="CB144" s="50" t="str">
        <f t="shared" si="182"/>
        <v>crossunder</v>
      </c>
      <c r="CC144" s="52" t="str">
        <f t="shared" si="166"/>
        <v/>
      </c>
      <c r="CD144" s="41">
        <f t="shared" si="167"/>
        <v>0</v>
      </c>
      <c r="CE144" s="52" t="str" cm="1">
        <f t="array" ref="CE144">IF(CD144&lt;&gt;1,"-----",_xlfn.IFS(OR(AL144="Above",AL144="Below"),AL144,OR(AQ144="Above",AQ144="Below"),AQ144,OR(AV144="Above",AV144="Below"),AV144,OR(BA144="Above",BA144="Below"),BA144,OR(BF144="Above",BF144="Below"),BF144,OR(BK144="Above",BK144="Below"),BK144,TRUE,"-----"))</f>
        <v>-----</v>
      </c>
      <c r="CF144" s="52" t="str">
        <f t="shared" ca="1" si="138"/>
        <v>Eqh Touch</v>
      </c>
      <c r="CG144" s="52" t="str">
        <f t="shared" si="168"/>
        <v>DOWN</v>
      </c>
      <c r="CH144" s="42" t="str">
        <f t="shared" si="122"/>
        <v/>
      </c>
      <c r="CI144" s="43" t="str">
        <f t="shared" si="183"/>
        <v/>
      </c>
      <c r="CJ144" s="42" t="str">
        <f t="shared" si="184"/>
        <v/>
      </c>
      <c r="CK144" s="42" t="str">
        <f t="shared" si="123"/>
        <v/>
      </c>
      <c r="CL144" s="42" t="str">
        <f t="shared" si="169"/>
        <v/>
      </c>
      <c r="CM144" s="16">
        <f t="shared" si="124"/>
        <v>0</v>
      </c>
      <c r="CN144" s="53">
        <f t="shared" si="125"/>
        <v>0</v>
      </c>
      <c r="CO144" s="14" t="str">
        <f t="shared" si="126"/>
        <v/>
      </c>
    </row>
    <row r="145" spans="1:93" x14ac:dyDescent="0.55000000000000004">
      <c r="A145">
        <f>IF('Data Validation'!$K$2&lt;&gt;TRUE,"",'Data Validation'!A145)</f>
        <v>1772071500</v>
      </c>
      <c r="B145" s="4" t="str">
        <f>IF('Data Validation'!$K$2&lt;&gt;TRUE,"",'Data Validation'!C145)</f>
        <v>XAUUSD</v>
      </c>
      <c r="C145" s="4" t="str">
        <f>IF('Data Validation'!$K$2&lt;&gt;TRUE,"",'Data Validation'!E145)</f>
        <v>M5</v>
      </c>
      <c r="D145" s="4">
        <f>IF('Data Validation'!$K$2&lt;&gt;TRUE,"",'Data Validation'!G145)</f>
        <v>5187.26</v>
      </c>
      <c r="E145" s="4">
        <f>IF($C145&lt;&gt;"M5","",Price!F145)</f>
        <v>5190.2700000000004</v>
      </c>
      <c r="F145" s="4">
        <f>IF($C145&lt;&gt;"M5","",Price!G145)</f>
        <v>5184.7700000000004</v>
      </c>
      <c r="G145" s="4">
        <f>IF($C145&lt;&gt;"M5","",Price!H145)</f>
        <v>460</v>
      </c>
      <c r="H145" s="4">
        <f>IF($C145&lt;&gt;"M5","",SSA!E145)</f>
        <v>5188.5621499999997</v>
      </c>
      <c r="I145" s="6">
        <f>IF($C145&lt;&gt;"M5","",SSA!F145)</f>
        <v>5189.2351900000003</v>
      </c>
      <c r="J145" s="5">
        <f>IF($C145&lt;&gt;"M5","",Dual_Tema!E145)</f>
        <v>5192.54</v>
      </c>
      <c r="K145" s="5">
        <f>IF($C145&lt;&gt;"M5","",Dual_Tema!F145)</f>
        <v>5186.74</v>
      </c>
      <c r="L145" s="6">
        <f>IF($C145&lt;&gt;"M5","",Trendlines!K145)</f>
        <v>0</v>
      </c>
      <c r="M145" s="6">
        <f>IF($C145&lt;&gt;"M5","",Trendlines!L145)</f>
        <v>0</v>
      </c>
      <c r="N145" s="6">
        <f>IF($C145&lt;&gt;"M5","",ZigZag!E145)</f>
        <v>0</v>
      </c>
      <c r="O145" s="6">
        <f>IF($C145&lt;&gt;"M5","",ZigZag!F145)</f>
        <v>0</v>
      </c>
      <c r="P145" s="6">
        <f>IF($C145&lt;&gt;"M5","",Pinbar!E145)</f>
        <v>0</v>
      </c>
      <c r="Q145">
        <f>IF(Q$1='Trendline Selection'!$ED$198,Trendlines!E145,IF(Q$1='Trendline Selection'!$EE$198,Trendlines!E145,""))</f>
        <v>5198.5600000000004</v>
      </c>
      <c r="R145" t="str">
        <f>IF(R$1='Trendline Selection'!$ED$198,Trendlines!F145,IF(R$1='Trendline Selection'!$EE$198,Trendlines!F145,""))</f>
        <v/>
      </c>
      <c r="S145" t="str">
        <f>IF(S$1='Trendline Selection'!$ED$198,Trendlines!G145,IF(S$1='Trendline Selection'!$EE$198,Trendlines!G145,""))</f>
        <v/>
      </c>
      <c r="T145" t="str">
        <f>IF(T$1='Trendline Selection'!$ED$198,Trendlines!H145,IF(T$1='Trendline Selection'!$EE$198,Trendlines!H145,""))</f>
        <v/>
      </c>
      <c r="U145">
        <f>IF(U$1='Trendline Selection'!$ED$198,Trendlines!I145,IF(U$1='Trendline Selection'!$EE$198,Trendlines!I145,""))</f>
        <v>0</v>
      </c>
      <c r="V145" t="str">
        <f>IF(V$1='Trendline Selection'!$ED$198,Trendlines!J145,IF(V$1='Trendline Selection'!$EE$198,Trendlines!J145,""))</f>
        <v/>
      </c>
      <c r="W145" s="6" t="str">
        <f t="shared" si="128"/>
        <v/>
      </c>
      <c r="X145" s="6" t="str">
        <f t="shared" si="129"/>
        <v/>
      </c>
      <c r="Y145" s="6" t="str">
        <f t="shared" si="130"/>
        <v/>
      </c>
      <c r="Z145" s="6" t="str">
        <f t="shared" si="131"/>
        <v/>
      </c>
      <c r="AA145">
        <f t="shared" si="142"/>
        <v>5.5</v>
      </c>
      <c r="AB145">
        <f t="shared" si="170"/>
        <v>0.1000000000003638</v>
      </c>
      <c r="AC145">
        <f t="shared" si="171"/>
        <v>5.3999999999996362</v>
      </c>
      <c r="AD145">
        <f t="shared" si="127"/>
        <v>5.5</v>
      </c>
      <c r="AE145" s="26">
        <f t="shared" si="185"/>
        <v>-4.3716562607115731E-4</v>
      </c>
      <c r="AF145" s="26">
        <f t="shared" si="143"/>
        <v>-3.7981468128330036E-4</v>
      </c>
      <c r="AH145" s="30">
        <f t="shared" si="144"/>
        <v>-1.9231960389032065E-3</v>
      </c>
      <c r="AI145" s="21">
        <f t="shared" si="172"/>
        <v>-1</v>
      </c>
      <c r="AJ145" s="21">
        <f t="shared" si="141"/>
        <v>-14</v>
      </c>
      <c r="AK145" s="31" t="str">
        <f t="shared" si="188"/>
        <v>-----</v>
      </c>
      <c r="AL145" s="31" t="str">
        <f t="shared" si="145"/>
        <v>-----</v>
      </c>
      <c r="AM145" s="39" t="str">
        <f t="shared" si="146"/>
        <v/>
      </c>
      <c r="AN145" s="35" t="str">
        <f t="shared" si="147"/>
        <v/>
      </c>
      <c r="AO145" s="35" t="str">
        <f t="shared" si="186"/>
        <v/>
      </c>
      <c r="AP145" s="36" t="str">
        <f t="shared" si="187"/>
        <v/>
      </c>
      <c r="AQ145" s="36" t="str">
        <f t="shared" si="148"/>
        <v/>
      </c>
      <c r="AR145" s="40" t="str">
        <f t="shared" si="149"/>
        <v/>
      </c>
      <c r="AS145" s="37" t="str">
        <f t="shared" si="150"/>
        <v/>
      </c>
      <c r="AT145" s="37" t="str">
        <f t="shared" si="173"/>
        <v/>
      </c>
      <c r="AU145" s="38" t="str">
        <f t="shared" si="151"/>
        <v/>
      </c>
      <c r="AV145" s="38" t="str">
        <f t="shared" si="152"/>
        <v/>
      </c>
      <c r="AW145" s="30" t="str">
        <f t="shared" si="153"/>
        <v/>
      </c>
      <c r="AX145" s="21" t="str">
        <f t="shared" si="154"/>
        <v/>
      </c>
      <c r="AY145" s="21" t="str">
        <f t="shared" si="174"/>
        <v/>
      </c>
      <c r="AZ145" s="31" t="str">
        <f t="shared" si="155"/>
        <v/>
      </c>
      <c r="BA145" s="31" t="str">
        <f t="shared" si="156"/>
        <v/>
      </c>
      <c r="BB145" s="33" t="str">
        <f t="shared" si="157"/>
        <v/>
      </c>
      <c r="BC145" s="32" t="str">
        <f t="shared" si="158"/>
        <v/>
      </c>
      <c r="BD145" s="32" t="str">
        <f t="shared" si="175"/>
        <v/>
      </c>
      <c r="BE145" s="34" t="str">
        <f t="shared" si="176"/>
        <v/>
      </c>
      <c r="BF145" s="34" t="str">
        <f t="shared" si="159"/>
        <v/>
      </c>
      <c r="BG145" s="40" t="str">
        <f t="shared" si="160"/>
        <v/>
      </c>
      <c r="BH145" s="37" t="str">
        <f t="shared" si="161"/>
        <v/>
      </c>
      <c r="BI145" s="37" t="str">
        <f t="shared" si="177"/>
        <v/>
      </c>
      <c r="BJ145" s="38" t="str">
        <f t="shared" si="178"/>
        <v/>
      </c>
      <c r="BK145" s="38" t="str">
        <f t="shared" si="162"/>
        <v/>
      </c>
      <c r="BL145" s="41" t="str">
        <f t="shared" si="163"/>
        <v>------</v>
      </c>
      <c r="BM145" s="41" t="str">
        <f t="shared" si="164"/>
        <v>------</v>
      </c>
      <c r="BN145" s="41" t="str">
        <f t="shared" si="139"/>
        <v>-----</v>
      </c>
      <c r="BO145" s="41" cm="1">
        <f t="array" aca="1" ref="BO145" ca="1">_xlfn.LET(_xlpm.lookback,MIN(ROW()-ROW(BN$50),11),_xlpm.found,IFERROR(MATCH("Equal High",OFFSET(BN145,-_xlpm.lookback,0,_xlpm.lookback+1,1),0),-1),_xlpm.offset_rows,_xlpm.lookback-_xlpm.found+1,IF(_xlpm.found&gt;0,INDEX(E:E,ROW()-_xlpm.offset_rows),"-----"))</f>
        <v>5195.51</v>
      </c>
      <c r="BP145" s="41">
        <f t="shared" ca="1" si="132"/>
        <v>5188.5621499999997</v>
      </c>
      <c r="BQ145" s="41">
        <f t="shared" ca="1" si="133"/>
        <v>5189.2351900000003</v>
      </c>
      <c r="BR145" s="52" t="str">
        <f t="shared" ca="1" si="134"/>
        <v>Eqh Touch</v>
      </c>
      <c r="BS145" s="41" t="str">
        <f t="shared" si="140"/>
        <v>-----</v>
      </c>
      <c r="BT145" s="41" t="str" cm="1">
        <f t="array" aca="1" ref="BT145" ca="1">_xlfn.LET(_xlpm.lookback,MIN(ROW()-ROW(BS$50),11),_xlpm.found,IFERROR(MATCH("Equal Low",OFFSET(BS145,-_xlpm.lookback,0,_xlpm.lookback+1,1),0),-1),_xlpm.offset_rows,_xlpm.lookback-_xlpm.found+1,IF(_xlpm.found&gt;0,INDEX(F:F,ROW()-_xlpm.offset_rows),"-----"))</f>
        <v>-----</v>
      </c>
      <c r="BU145" s="41" t="str">
        <f t="shared" ca="1" si="135"/>
        <v>-----</v>
      </c>
      <c r="BV145" s="41" t="str">
        <f t="shared" ca="1" si="136"/>
        <v>-----</v>
      </c>
      <c r="BW145" s="52" t="str">
        <f t="shared" ca="1" si="137"/>
        <v>-----</v>
      </c>
      <c r="BX145" s="50">
        <f t="shared" si="165"/>
        <v>-0.67304000000058295</v>
      </c>
      <c r="BY145" s="50">
        <f t="shared" si="179"/>
        <v>-1</v>
      </c>
      <c r="BZ145" s="50">
        <f t="shared" si="180"/>
        <v>-2</v>
      </c>
      <c r="CA145" s="50" t="str">
        <f t="shared" si="181"/>
        <v>-----</v>
      </c>
      <c r="CB145" s="50" t="str">
        <f t="shared" si="182"/>
        <v>-----</v>
      </c>
      <c r="CC145" s="52" t="str">
        <f t="shared" si="166"/>
        <v/>
      </c>
      <c r="CD145" s="41">
        <f t="shared" si="167"/>
        <v>0</v>
      </c>
      <c r="CE145" s="52" t="str" cm="1">
        <f t="array" ref="CE145">IF(CD145&lt;&gt;1,"-----",_xlfn.IFS(OR(AL145="Above",AL145="Below"),AL145,OR(AQ145="Above",AQ145="Below"),AQ145,OR(AV145="Above",AV145="Below"),AV145,OR(BA145="Above",BA145="Below"),BA145,OR(BF145="Above",BF145="Below"),BF145,OR(BK145="Above",BK145="Below"),BK145,TRUE,"-----"))</f>
        <v>-----</v>
      </c>
      <c r="CF145" s="52" t="str">
        <f t="shared" ca="1" si="138"/>
        <v>Eqh Touch</v>
      </c>
      <c r="CG145" s="52" t="str">
        <f t="shared" si="168"/>
        <v>DOWN</v>
      </c>
      <c r="CH145" s="42" t="str">
        <f t="shared" si="122"/>
        <v/>
      </c>
      <c r="CI145" s="43" t="str">
        <f t="shared" si="183"/>
        <v/>
      </c>
      <c r="CJ145" s="42" t="str">
        <f t="shared" si="184"/>
        <v/>
      </c>
      <c r="CK145" s="42" t="str">
        <f t="shared" si="123"/>
        <v/>
      </c>
      <c r="CL145" s="42" t="str">
        <f t="shared" si="169"/>
        <v/>
      </c>
      <c r="CM145" s="16">
        <f t="shared" si="124"/>
        <v>0</v>
      </c>
      <c r="CN145" s="53">
        <f t="shared" si="125"/>
        <v>0</v>
      </c>
      <c r="CO145" s="14" t="str">
        <f t="shared" si="126"/>
        <v/>
      </c>
    </row>
    <row r="146" spans="1:93" x14ac:dyDescent="0.55000000000000004">
      <c r="A146">
        <f>IF('Data Validation'!$K$2&lt;&gt;TRUE,"",'Data Validation'!A146)</f>
        <v>1772071800</v>
      </c>
      <c r="B146" s="4" t="str">
        <f>IF('Data Validation'!$K$2&lt;&gt;TRUE,"",'Data Validation'!C146)</f>
        <v>XAUUSD</v>
      </c>
      <c r="C146" s="4" t="str">
        <f>IF('Data Validation'!$K$2&lt;&gt;TRUE,"",'Data Validation'!E146)</f>
        <v>M5</v>
      </c>
      <c r="D146" s="4">
        <f>IF('Data Validation'!$K$2&lt;&gt;TRUE,"",'Data Validation'!G146)</f>
        <v>5183.0600000000004</v>
      </c>
      <c r="E146" s="4">
        <f>IF($C146&lt;&gt;"M5","",Price!F146)</f>
        <v>5190.97</v>
      </c>
      <c r="F146" s="4">
        <f>IF($C146&lt;&gt;"M5","",Price!G146)</f>
        <v>5182.2</v>
      </c>
      <c r="G146" s="4">
        <f>IF($C146&lt;&gt;"M5","",Price!H146)</f>
        <v>537</v>
      </c>
      <c r="H146" s="4">
        <f>IF($C146&lt;&gt;"M5","",SSA!E146)</f>
        <v>5186.7647900000002</v>
      </c>
      <c r="I146" s="6">
        <f>IF($C146&lt;&gt;"M5","",SSA!F146)</f>
        <v>5187.9999900000003</v>
      </c>
      <c r="J146" s="5">
        <f>IF($C146&lt;&gt;"M5","",Dual_Tema!E146)</f>
        <v>5191.67</v>
      </c>
      <c r="K146" s="5">
        <f>IF($C146&lt;&gt;"M5","",Dual_Tema!F146)</f>
        <v>5184.59</v>
      </c>
      <c r="L146" s="6">
        <f>IF($C146&lt;&gt;"M5","",Trendlines!K146)</f>
        <v>0</v>
      </c>
      <c r="M146" s="6">
        <f>IF($C146&lt;&gt;"M5","",Trendlines!L146)</f>
        <v>0</v>
      </c>
      <c r="N146" s="6">
        <f>IF($C146&lt;&gt;"M5","",ZigZag!E146)</f>
        <v>0</v>
      </c>
      <c r="O146" s="6">
        <f>IF($C146&lt;&gt;"M5","",ZigZag!F146)</f>
        <v>0</v>
      </c>
      <c r="P146" s="6">
        <f>IF($C146&lt;&gt;"M5","",Pinbar!E146)</f>
        <v>0</v>
      </c>
      <c r="Q146">
        <f>IF(Q$1='Trendline Selection'!$ED$198,Trendlines!E146,IF(Q$1='Trendline Selection'!$EE$198,Trendlines!E146,""))</f>
        <v>5198.57</v>
      </c>
      <c r="R146" t="str">
        <f>IF(R$1='Trendline Selection'!$ED$198,Trendlines!F146,IF(R$1='Trendline Selection'!$EE$198,Trendlines!F146,""))</f>
        <v/>
      </c>
      <c r="S146" t="str">
        <f>IF(S$1='Trendline Selection'!$ED$198,Trendlines!G146,IF(S$1='Trendline Selection'!$EE$198,Trendlines!G146,""))</f>
        <v/>
      </c>
      <c r="T146" t="str">
        <f>IF(T$1='Trendline Selection'!$ED$198,Trendlines!H146,IF(T$1='Trendline Selection'!$EE$198,Trendlines!H146,""))</f>
        <v/>
      </c>
      <c r="U146">
        <f>IF(U$1='Trendline Selection'!$ED$198,Trendlines!I146,IF(U$1='Trendline Selection'!$EE$198,Trendlines!I146,""))</f>
        <v>0</v>
      </c>
      <c r="V146" t="str">
        <f>IF(V$1='Trendline Selection'!$ED$198,Trendlines!J146,IF(V$1='Trendline Selection'!$EE$198,Trendlines!J146,""))</f>
        <v/>
      </c>
      <c r="W146" s="6" t="str">
        <f t="shared" si="128"/>
        <v/>
      </c>
      <c r="X146" s="6" t="str">
        <f t="shared" si="129"/>
        <v/>
      </c>
      <c r="Y146" s="6" t="str">
        <f t="shared" si="130"/>
        <v/>
      </c>
      <c r="Z146" s="6" t="str">
        <f t="shared" si="131"/>
        <v/>
      </c>
      <c r="AA146">
        <f t="shared" si="142"/>
        <v>8.7700000000004366</v>
      </c>
      <c r="AB146">
        <f t="shared" si="170"/>
        <v>3.7100000000000364</v>
      </c>
      <c r="AC146">
        <f t="shared" si="171"/>
        <v>5.0600000000004002</v>
      </c>
      <c r="AD146">
        <f t="shared" si="127"/>
        <v>8.7700000000004366</v>
      </c>
      <c r="AE146" s="26">
        <f t="shared" si="185"/>
        <v>-1.3483137410502172E-4</v>
      </c>
      <c r="AF146" s="26">
        <f t="shared" si="143"/>
        <v>-4.6098148551772223E-4</v>
      </c>
      <c r="AH146" s="30">
        <f t="shared" si="144"/>
        <v>-2.2708571780315615E-3</v>
      </c>
      <c r="AI146" s="21">
        <f t="shared" si="172"/>
        <v>-1</v>
      </c>
      <c r="AJ146" s="21">
        <f t="shared" si="141"/>
        <v>-15</v>
      </c>
      <c r="AK146" s="31" t="str">
        <f t="shared" si="188"/>
        <v>-----</v>
      </c>
      <c r="AL146" s="31" t="str">
        <f t="shared" si="145"/>
        <v>-----</v>
      </c>
      <c r="AM146" s="39" t="str">
        <f t="shared" si="146"/>
        <v/>
      </c>
      <c r="AN146" s="35" t="str">
        <f t="shared" si="147"/>
        <v/>
      </c>
      <c r="AO146" s="35" t="str">
        <f t="shared" si="186"/>
        <v/>
      </c>
      <c r="AP146" s="36" t="str">
        <f t="shared" si="187"/>
        <v/>
      </c>
      <c r="AQ146" s="36" t="str">
        <f t="shared" si="148"/>
        <v/>
      </c>
      <c r="AR146" s="40" t="str">
        <f t="shared" si="149"/>
        <v/>
      </c>
      <c r="AS146" s="37" t="str">
        <f t="shared" si="150"/>
        <v/>
      </c>
      <c r="AT146" s="37" t="str">
        <f t="shared" si="173"/>
        <v/>
      </c>
      <c r="AU146" s="38" t="str">
        <f t="shared" si="151"/>
        <v/>
      </c>
      <c r="AV146" s="38" t="str">
        <f t="shared" si="152"/>
        <v/>
      </c>
      <c r="AW146" s="30" t="str">
        <f t="shared" si="153"/>
        <v/>
      </c>
      <c r="AX146" s="21" t="str">
        <f t="shared" si="154"/>
        <v/>
      </c>
      <c r="AY146" s="21" t="str">
        <f t="shared" si="174"/>
        <v/>
      </c>
      <c r="AZ146" s="31" t="str">
        <f t="shared" si="155"/>
        <v/>
      </c>
      <c r="BA146" s="31" t="str">
        <f t="shared" si="156"/>
        <v/>
      </c>
      <c r="BB146" s="33" t="str">
        <f t="shared" si="157"/>
        <v/>
      </c>
      <c r="BC146" s="32" t="str">
        <f t="shared" si="158"/>
        <v/>
      </c>
      <c r="BD146" s="32" t="str">
        <f t="shared" si="175"/>
        <v/>
      </c>
      <c r="BE146" s="34" t="str">
        <f t="shared" si="176"/>
        <v/>
      </c>
      <c r="BF146" s="34" t="str">
        <f t="shared" si="159"/>
        <v/>
      </c>
      <c r="BG146" s="40" t="str">
        <f t="shared" si="160"/>
        <v/>
      </c>
      <c r="BH146" s="37" t="str">
        <f t="shared" si="161"/>
        <v/>
      </c>
      <c r="BI146" s="37" t="str">
        <f t="shared" si="177"/>
        <v/>
      </c>
      <c r="BJ146" s="38" t="str">
        <f t="shared" si="178"/>
        <v/>
      </c>
      <c r="BK146" s="38" t="str">
        <f t="shared" si="162"/>
        <v/>
      </c>
      <c r="BL146" s="41" t="str">
        <f t="shared" si="163"/>
        <v>------</v>
      </c>
      <c r="BM146" s="41" t="str">
        <f t="shared" si="164"/>
        <v>------</v>
      </c>
      <c r="BN146" s="41" t="str">
        <f t="shared" si="139"/>
        <v>-----</v>
      </c>
      <c r="BO146" s="41" cm="1">
        <f t="array" aca="1" ref="BO146" ca="1">_xlfn.LET(_xlpm.lookback,MIN(ROW()-ROW(BN$50),11),_xlpm.found,IFERROR(MATCH("Equal High",OFFSET(BN146,-_xlpm.lookback,0,_xlpm.lookback+1,1),0),-1),_xlpm.offset_rows,_xlpm.lookback-_xlpm.found+1,IF(_xlpm.found&gt;0,INDEX(E:E,ROW()-_xlpm.offset_rows),"-----"))</f>
        <v>5195.51</v>
      </c>
      <c r="BP146" s="41">
        <f t="shared" ca="1" si="132"/>
        <v>5186.7647900000002</v>
      </c>
      <c r="BQ146" s="41">
        <f t="shared" ca="1" si="133"/>
        <v>5187.9999900000003</v>
      </c>
      <c r="BR146" s="52" t="str">
        <f t="shared" ca="1" si="134"/>
        <v>-----</v>
      </c>
      <c r="BS146" s="41" t="str">
        <f t="shared" si="140"/>
        <v>-----</v>
      </c>
      <c r="BT146" s="41" t="str" cm="1">
        <f t="array" aca="1" ref="BT146" ca="1">_xlfn.LET(_xlpm.lookback,MIN(ROW()-ROW(BS$50),11),_xlpm.found,IFERROR(MATCH("Equal Low",OFFSET(BS146,-_xlpm.lookback,0,_xlpm.lookback+1,1),0),-1),_xlpm.offset_rows,_xlpm.lookback-_xlpm.found+1,IF(_xlpm.found&gt;0,INDEX(F:F,ROW()-_xlpm.offset_rows),"-----"))</f>
        <v>-----</v>
      </c>
      <c r="BU146" s="41" t="str">
        <f t="shared" ca="1" si="135"/>
        <v>-----</v>
      </c>
      <c r="BV146" s="41" t="str">
        <f t="shared" ca="1" si="136"/>
        <v>-----</v>
      </c>
      <c r="BW146" s="52" t="str">
        <f t="shared" ca="1" si="137"/>
        <v>-----</v>
      </c>
      <c r="BX146" s="50">
        <f t="shared" si="165"/>
        <v>-1.2352000000000771</v>
      </c>
      <c r="BY146" s="50">
        <f t="shared" si="179"/>
        <v>-1</v>
      </c>
      <c r="BZ146" s="50">
        <f t="shared" si="180"/>
        <v>-3</v>
      </c>
      <c r="CA146" s="50" t="str">
        <f t="shared" si="181"/>
        <v>-----</v>
      </c>
      <c r="CB146" s="50" t="str">
        <f t="shared" si="182"/>
        <v>-----</v>
      </c>
      <c r="CC146" s="52" t="str">
        <f t="shared" si="166"/>
        <v/>
      </c>
      <c r="CD146" s="41">
        <f t="shared" si="167"/>
        <v>0</v>
      </c>
      <c r="CE146" s="52" t="str" cm="1">
        <f t="array" ref="CE146">IF(CD146&lt;&gt;1,"-----",_xlfn.IFS(OR(AL146="Above",AL146="Below"),AL146,OR(AQ146="Above",AQ146="Below"),AQ146,OR(AV146="Above",AV146="Below"),AV146,OR(BA146="Above",BA146="Below"),BA146,OR(BF146="Above",BF146="Below"),BF146,OR(BK146="Above",BK146="Below"),BK146,TRUE,"-----"))</f>
        <v>-----</v>
      </c>
      <c r="CF146" s="52" t="str">
        <f t="shared" ca="1" si="138"/>
        <v>-----</v>
      </c>
      <c r="CG146" s="52" t="str">
        <f t="shared" si="168"/>
        <v>DOWN</v>
      </c>
      <c r="CH146" s="42" t="str">
        <f t="shared" si="122"/>
        <v/>
      </c>
      <c r="CI146" s="43" t="str">
        <f t="shared" si="183"/>
        <v/>
      </c>
      <c r="CJ146" s="42" t="str">
        <f t="shared" si="184"/>
        <v/>
      </c>
      <c r="CK146" s="42" t="str">
        <f t="shared" si="123"/>
        <v/>
      </c>
      <c r="CL146" s="42" t="str">
        <f t="shared" si="169"/>
        <v/>
      </c>
      <c r="CM146" s="16">
        <f t="shared" si="124"/>
        <v>0</v>
      </c>
      <c r="CN146" s="53">
        <f t="shared" si="125"/>
        <v>0</v>
      </c>
      <c r="CO146" s="14" t="str">
        <f t="shared" si="126"/>
        <v/>
      </c>
    </row>
    <row r="147" spans="1:93" x14ac:dyDescent="0.55000000000000004">
      <c r="A147">
        <f>IF('Data Validation'!$K$2&lt;&gt;TRUE,"",'Data Validation'!A147)</f>
        <v>1772072100</v>
      </c>
      <c r="B147" s="4" t="str">
        <f>IF('Data Validation'!$K$2&lt;&gt;TRUE,"",'Data Validation'!C147)</f>
        <v>XAUUSD</v>
      </c>
      <c r="C147" s="4" t="str">
        <f>IF('Data Validation'!$K$2&lt;&gt;TRUE,"",'Data Validation'!E147)</f>
        <v>M5</v>
      </c>
      <c r="D147" s="4">
        <f>IF('Data Validation'!$K$2&lt;&gt;TRUE,"",'Data Validation'!G147)</f>
        <v>5188.25</v>
      </c>
      <c r="E147" s="4">
        <f>IF($C147&lt;&gt;"M5","",Price!F147)</f>
        <v>5190.04</v>
      </c>
      <c r="F147" s="4">
        <f>IF($C147&lt;&gt;"M5","",Price!G147)</f>
        <v>5181.8</v>
      </c>
      <c r="G147" s="4">
        <f>IF($C147&lt;&gt;"M5","",Price!H147)</f>
        <v>395</v>
      </c>
      <c r="H147" s="4">
        <f>IF($C147&lt;&gt;"M5","",SSA!E147)</f>
        <v>5184.7471800000003</v>
      </c>
      <c r="I147" s="6">
        <f>IF($C147&lt;&gt;"M5","",SSA!F147)</f>
        <v>5186.3735900000001</v>
      </c>
      <c r="J147" s="5">
        <f>IF($C147&lt;&gt;"M5","",Dual_Tema!E147)</f>
        <v>5190.67</v>
      </c>
      <c r="K147" s="5">
        <f>IF($C147&lt;&gt;"M5","",Dual_Tema!F147)</f>
        <v>5183</v>
      </c>
      <c r="L147" s="6">
        <f>IF($C147&lt;&gt;"M5","",Trendlines!K147)</f>
        <v>0</v>
      </c>
      <c r="M147" s="6">
        <f>IF($C147&lt;&gt;"M5","",Trendlines!L147)</f>
        <v>0</v>
      </c>
      <c r="N147" s="6">
        <f>IF($C147&lt;&gt;"M5","",ZigZag!E147)</f>
        <v>0</v>
      </c>
      <c r="O147" s="6">
        <f>IF($C147&lt;&gt;"M5","",ZigZag!F147)</f>
        <v>0</v>
      </c>
      <c r="P147" s="6">
        <f>IF($C147&lt;&gt;"M5","",Pinbar!E147)</f>
        <v>0</v>
      </c>
      <c r="Q147">
        <f>IF(Q$1='Trendline Selection'!$ED$198,Trendlines!E147,IF(Q$1='Trendline Selection'!$EE$198,Trendlines!E147,""))</f>
        <v>5198.57</v>
      </c>
      <c r="R147" t="str">
        <f>IF(R$1='Trendline Selection'!$ED$198,Trendlines!F147,IF(R$1='Trendline Selection'!$EE$198,Trendlines!F147,""))</f>
        <v/>
      </c>
      <c r="S147" t="str">
        <f>IF(S$1='Trendline Selection'!$ED$198,Trendlines!G147,IF(S$1='Trendline Selection'!$EE$198,Trendlines!G147,""))</f>
        <v/>
      </c>
      <c r="T147" t="str">
        <f>IF(T$1='Trendline Selection'!$ED$198,Trendlines!H147,IF(T$1='Trendline Selection'!$EE$198,Trendlines!H147,""))</f>
        <v/>
      </c>
      <c r="U147">
        <f>IF(U$1='Trendline Selection'!$ED$198,Trendlines!I147,IF(U$1='Trendline Selection'!$EE$198,Trendlines!I147,""))</f>
        <v>0</v>
      </c>
      <c r="V147" t="str">
        <f>IF(V$1='Trendline Selection'!$ED$198,Trendlines!J147,IF(V$1='Trendline Selection'!$EE$198,Trendlines!J147,""))</f>
        <v/>
      </c>
      <c r="W147" s="6" t="str">
        <f t="shared" si="128"/>
        <v/>
      </c>
      <c r="X147" s="6" t="str">
        <f t="shared" si="129"/>
        <v/>
      </c>
      <c r="Y147" s="6" t="str">
        <f t="shared" si="130"/>
        <v/>
      </c>
      <c r="Z147" s="6" t="str">
        <f t="shared" si="131"/>
        <v/>
      </c>
      <c r="AA147">
        <f t="shared" si="142"/>
        <v>8.2399999999997817</v>
      </c>
      <c r="AB147">
        <f t="shared" si="170"/>
        <v>6.9799999999995634</v>
      </c>
      <c r="AC147">
        <f t="shared" si="171"/>
        <v>1.2600000000002183</v>
      </c>
      <c r="AD147">
        <f t="shared" si="127"/>
        <v>8.2399999999997817</v>
      </c>
      <c r="AE147" s="26">
        <f t="shared" si="185"/>
        <v>-1.213716148397238E-4</v>
      </c>
      <c r="AF147" s="26">
        <f t="shared" si="143"/>
        <v>-2.3152614316029676E-4</v>
      </c>
      <c r="AH147" s="30">
        <f t="shared" si="144"/>
        <v>-2.6589658309880237E-3</v>
      </c>
      <c r="AI147" s="21">
        <f t="shared" si="172"/>
        <v>-1</v>
      </c>
      <c r="AJ147" s="21">
        <f t="shared" si="141"/>
        <v>-16</v>
      </c>
      <c r="AK147" s="31" t="str">
        <f t="shared" si="188"/>
        <v>-----</v>
      </c>
      <c r="AL147" s="31" t="str">
        <f t="shared" si="145"/>
        <v>-----</v>
      </c>
      <c r="AM147" s="39" t="str">
        <f t="shared" si="146"/>
        <v/>
      </c>
      <c r="AN147" s="35" t="str">
        <f t="shared" si="147"/>
        <v/>
      </c>
      <c r="AO147" s="35" t="str">
        <f t="shared" si="186"/>
        <v/>
      </c>
      <c r="AP147" s="36" t="str">
        <f t="shared" si="187"/>
        <v/>
      </c>
      <c r="AQ147" s="36" t="str">
        <f t="shared" si="148"/>
        <v/>
      </c>
      <c r="AR147" s="40" t="str">
        <f t="shared" si="149"/>
        <v/>
      </c>
      <c r="AS147" s="37" t="str">
        <f t="shared" si="150"/>
        <v/>
      </c>
      <c r="AT147" s="37" t="str">
        <f t="shared" si="173"/>
        <v/>
      </c>
      <c r="AU147" s="38" t="str">
        <f t="shared" si="151"/>
        <v/>
      </c>
      <c r="AV147" s="38" t="str">
        <f t="shared" si="152"/>
        <v/>
      </c>
      <c r="AW147" s="30" t="str">
        <f t="shared" si="153"/>
        <v/>
      </c>
      <c r="AX147" s="21" t="str">
        <f t="shared" si="154"/>
        <v/>
      </c>
      <c r="AY147" s="21" t="str">
        <f t="shared" si="174"/>
        <v/>
      </c>
      <c r="AZ147" s="31" t="str">
        <f t="shared" si="155"/>
        <v/>
      </c>
      <c r="BA147" s="31" t="str">
        <f t="shared" si="156"/>
        <v/>
      </c>
      <c r="BB147" s="33" t="str">
        <f t="shared" si="157"/>
        <v/>
      </c>
      <c r="BC147" s="32" t="str">
        <f t="shared" si="158"/>
        <v/>
      </c>
      <c r="BD147" s="32" t="str">
        <f t="shared" si="175"/>
        <v/>
      </c>
      <c r="BE147" s="34" t="str">
        <f t="shared" si="176"/>
        <v/>
      </c>
      <c r="BF147" s="34" t="str">
        <f t="shared" si="159"/>
        <v/>
      </c>
      <c r="BG147" s="40" t="str">
        <f t="shared" si="160"/>
        <v/>
      </c>
      <c r="BH147" s="37" t="str">
        <f t="shared" si="161"/>
        <v/>
      </c>
      <c r="BI147" s="37" t="str">
        <f t="shared" si="177"/>
        <v/>
      </c>
      <c r="BJ147" s="38" t="str">
        <f t="shared" si="178"/>
        <v/>
      </c>
      <c r="BK147" s="38" t="str">
        <f t="shared" si="162"/>
        <v/>
      </c>
      <c r="BL147" s="41" t="str">
        <f t="shared" si="163"/>
        <v>------</v>
      </c>
      <c r="BM147" s="41" t="str">
        <f t="shared" si="164"/>
        <v>------</v>
      </c>
      <c r="BN147" s="41" t="str">
        <f t="shared" si="139"/>
        <v>-----</v>
      </c>
      <c r="BO147" s="41" cm="1">
        <f t="array" aca="1" ref="BO147" ca="1">_xlfn.LET(_xlpm.lookback,MIN(ROW()-ROW(BN$50),11),_xlpm.found,IFERROR(MATCH("Equal High",OFFSET(BN147,-_xlpm.lookback,0,_xlpm.lookback+1,1),0),-1),_xlpm.offset_rows,_xlpm.lookback-_xlpm.found+1,IF(_xlpm.found&gt;0,INDEX(E:E,ROW()-_xlpm.offset_rows),"-----"))</f>
        <v>5195.51</v>
      </c>
      <c r="BP147" s="41">
        <f t="shared" ca="1" si="132"/>
        <v>5184.7471800000003</v>
      </c>
      <c r="BQ147" s="41">
        <f t="shared" ca="1" si="133"/>
        <v>5186.3735900000001</v>
      </c>
      <c r="BR147" s="52" t="str">
        <f t="shared" ca="1" si="134"/>
        <v>-----</v>
      </c>
      <c r="BS147" s="41" t="str">
        <f t="shared" si="140"/>
        <v>-----</v>
      </c>
      <c r="BT147" s="41" t="str" cm="1">
        <f t="array" aca="1" ref="BT147" ca="1">_xlfn.LET(_xlpm.lookback,MIN(ROW()-ROW(BS$50),11),_xlpm.found,IFERROR(MATCH("Equal Low",OFFSET(BS147,-_xlpm.lookback,0,_xlpm.lookback+1,1),0),-1),_xlpm.offset_rows,_xlpm.lookback-_xlpm.found+1,IF(_xlpm.found&gt;0,INDEX(F:F,ROW()-_xlpm.offset_rows),"-----"))</f>
        <v>-----</v>
      </c>
      <c r="BU147" s="41" t="str">
        <f t="shared" ca="1" si="135"/>
        <v>-----</v>
      </c>
      <c r="BV147" s="41" t="str">
        <f t="shared" ca="1" si="136"/>
        <v>-----</v>
      </c>
      <c r="BW147" s="52" t="str">
        <f t="shared" ca="1" si="137"/>
        <v>-----</v>
      </c>
      <c r="BX147" s="50">
        <f t="shared" si="165"/>
        <v>-1.6264099999998507</v>
      </c>
      <c r="BY147" s="50">
        <f t="shared" si="179"/>
        <v>-1</v>
      </c>
      <c r="BZ147" s="50">
        <f t="shared" si="180"/>
        <v>-4</v>
      </c>
      <c r="CA147" s="50" t="str">
        <f t="shared" si="181"/>
        <v>-----</v>
      </c>
      <c r="CB147" s="50" t="str">
        <f t="shared" si="182"/>
        <v>-----</v>
      </c>
      <c r="CC147" s="52" t="str">
        <f t="shared" si="166"/>
        <v/>
      </c>
      <c r="CD147" s="41">
        <f t="shared" si="167"/>
        <v>0</v>
      </c>
      <c r="CE147" s="52" t="str" cm="1">
        <f t="array" ref="CE147">IF(CD147&lt;&gt;1,"-----",_xlfn.IFS(OR(AL147="Above",AL147="Below"),AL147,OR(AQ147="Above",AQ147="Below"),AQ147,OR(AV147="Above",AV147="Below"),AV147,OR(BA147="Above",BA147="Below"),BA147,OR(BF147="Above",BF147="Below"),BF147,OR(BK147="Above",BK147="Below"),BK147,TRUE,"-----"))</f>
        <v>-----</v>
      </c>
      <c r="CF147" s="52" t="str">
        <f t="shared" ca="1" si="138"/>
        <v>-----</v>
      </c>
      <c r="CG147" s="52" t="str">
        <f t="shared" si="168"/>
        <v>DOWN</v>
      </c>
      <c r="CH147" s="42" t="str">
        <f t="shared" si="122"/>
        <v/>
      </c>
      <c r="CI147" s="43" t="str">
        <f t="shared" si="183"/>
        <v/>
      </c>
      <c r="CJ147" s="42" t="str">
        <f t="shared" si="184"/>
        <v/>
      </c>
      <c r="CK147" s="42" t="str">
        <f t="shared" si="123"/>
        <v/>
      </c>
      <c r="CL147" s="42" t="str">
        <f t="shared" si="169"/>
        <v/>
      </c>
      <c r="CM147" s="16">
        <f t="shared" si="124"/>
        <v>0</v>
      </c>
      <c r="CN147" s="53">
        <f t="shared" si="125"/>
        <v>0</v>
      </c>
      <c r="CO147" s="14" t="str">
        <f t="shared" si="126"/>
        <v/>
      </c>
    </row>
    <row r="148" spans="1:93" x14ac:dyDescent="0.55000000000000004">
      <c r="A148">
        <f>IF('Data Validation'!$K$2&lt;&gt;TRUE,"",'Data Validation'!A148)</f>
        <v>1772072400</v>
      </c>
      <c r="B148" s="4" t="str">
        <f>IF('Data Validation'!$K$2&lt;&gt;TRUE,"",'Data Validation'!C148)</f>
        <v>XAUUSD</v>
      </c>
      <c r="C148" s="4" t="str">
        <f>IF('Data Validation'!$K$2&lt;&gt;TRUE,"",'Data Validation'!E148)</f>
        <v>M5</v>
      </c>
      <c r="D148" s="4">
        <f>IF('Data Validation'!$K$2&lt;&gt;TRUE,"",'Data Validation'!G148)</f>
        <v>5183.4399999999996</v>
      </c>
      <c r="E148" s="4">
        <f>IF($C148&lt;&gt;"M5","",Price!F148)</f>
        <v>5189.3500000000004</v>
      </c>
      <c r="F148" s="4">
        <f>IF($C148&lt;&gt;"M5","",Price!G148)</f>
        <v>5181.3500000000004</v>
      </c>
      <c r="G148" s="4">
        <f>IF($C148&lt;&gt;"M5","",Price!H148)</f>
        <v>354</v>
      </c>
      <c r="H148" s="4">
        <f>IF($C148&lt;&gt;"M5","",SSA!E148)</f>
        <v>5182.6210300000002</v>
      </c>
      <c r="I148" s="6">
        <f>IF($C148&lt;&gt;"M5","",SSA!F148)</f>
        <v>5184.4973099999997</v>
      </c>
      <c r="J148" s="5">
        <f>IF($C148&lt;&gt;"M5","",Dual_Tema!E148)</f>
        <v>5189.72</v>
      </c>
      <c r="K148" s="5">
        <f>IF($C148&lt;&gt;"M5","",Dual_Tema!F148)</f>
        <v>5181.8</v>
      </c>
      <c r="L148" s="6">
        <f>IF($C148&lt;&gt;"M5","",Trendlines!K148)</f>
        <v>0</v>
      </c>
      <c r="M148" s="6">
        <f>IF($C148&lt;&gt;"M5","",Trendlines!L148)</f>
        <v>0</v>
      </c>
      <c r="N148" s="6">
        <f>IF($C148&lt;&gt;"M5","",ZigZag!E148)</f>
        <v>0</v>
      </c>
      <c r="O148" s="6">
        <f>IF($C148&lt;&gt;"M5","",ZigZag!F148)</f>
        <v>0</v>
      </c>
      <c r="P148" s="6">
        <f>IF($C148&lt;&gt;"M5","",Pinbar!E148)</f>
        <v>0</v>
      </c>
      <c r="Q148">
        <f>IF(Q$1='Trendline Selection'!$ED$198,Trendlines!E148,IF(Q$1='Trendline Selection'!$EE$198,Trendlines!E148,""))</f>
        <v>5198.58</v>
      </c>
      <c r="R148" t="str">
        <f>IF(R$1='Trendline Selection'!$ED$198,Trendlines!F148,IF(R$1='Trendline Selection'!$EE$198,Trendlines!F148,""))</f>
        <v/>
      </c>
      <c r="S148" t="str">
        <f>IF(S$1='Trendline Selection'!$ED$198,Trendlines!G148,IF(S$1='Trendline Selection'!$EE$198,Trendlines!G148,""))</f>
        <v/>
      </c>
      <c r="T148" t="str">
        <f>IF(T$1='Trendline Selection'!$ED$198,Trendlines!H148,IF(T$1='Trendline Selection'!$EE$198,Trendlines!H148,""))</f>
        <v/>
      </c>
      <c r="U148">
        <f>IF(U$1='Trendline Selection'!$ED$198,Trendlines!I148,IF(U$1='Trendline Selection'!$EE$198,Trendlines!I148,""))</f>
        <v>0</v>
      </c>
      <c r="V148" t="str">
        <f>IF(V$1='Trendline Selection'!$ED$198,Trendlines!J148,IF(V$1='Trendline Selection'!$EE$198,Trendlines!J148,""))</f>
        <v/>
      </c>
      <c r="W148" s="6" t="str">
        <f t="shared" si="128"/>
        <v/>
      </c>
      <c r="X148" s="6" t="str">
        <f t="shared" si="129"/>
        <v/>
      </c>
      <c r="Y148" s="6" t="str">
        <f t="shared" si="130"/>
        <v/>
      </c>
      <c r="Z148" s="6" t="str">
        <f t="shared" si="131"/>
        <v/>
      </c>
      <c r="AA148">
        <f t="shared" si="142"/>
        <v>8</v>
      </c>
      <c r="AB148">
        <f t="shared" si="170"/>
        <v>1.1000000000003638</v>
      </c>
      <c r="AC148">
        <f t="shared" si="171"/>
        <v>6.8999999999996362</v>
      </c>
      <c r="AD148">
        <f t="shared" si="127"/>
        <v>8</v>
      </c>
      <c r="AE148" s="26">
        <f t="shared" si="185"/>
        <v>-7.1294790470370433E-5</v>
      </c>
      <c r="AF148" s="26">
        <f t="shared" si="143"/>
        <v>-8.6842409973333215E-5</v>
      </c>
      <c r="AH148" s="30">
        <f t="shared" si="144"/>
        <v>-3.0698710032354376E-3</v>
      </c>
      <c r="AI148" s="21">
        <f t="shared" si="172"/>
        <v>-1</v>
      </c>
      <c r="AJ148" s="21">
        <f t="shared" si="141"/>
        <v>-17</v>
      </c>
      <c r="AK148" s="31" t="str">
        <f t="shared" si="188"/>
        <v>-----</v>
      </c>
      <c r="AL148" s="31" t="str">
        <f t="shared" si="145"/>
        <v>-----</v>
      </c>
      <c r="AM148" s="39" t="str">
        <f t="shared" si="146"/>
        <v/>
      </c>
      <c r="AN148" s="35" t="str">
        <f t="shared" si="147"/>
        <v/>
      </c>
      <c r="AO148" s="35" t="str">
        <f t="shared" si="186"/>
        <v/>
      </c>
      <c r="AP148" s="36" t="str">
        <f t="shared" si="187"/>
        <v/>
      </c>
      <c r="AQ148" s="36" t="str">
        <f t="shared" si="148"/>
        <v/>
      </c>
      <c r="AR148" s="40" t="str">
        <f t="shared" si="149"/>
        <v/>
      </c>
      <c r="AS148" s="37" t="str">
        <f t="shared" si="150"/>
        <v/>
      </c>
      <c r="AT148" s="37" t="str">
        <f t="shared" si="173"/>
        <v/>
      </c>
      <c r="AU148" s="38" t="str">
        <f t="shared" si="151"/>
        <v/>
      </c>
      <c r="AV148" s="38" t="str">
        <f t="shared" si="152"/>
        <v/>
      </c>
      <c r="AW148" s="30" t="str">
        <f t="shared" si="153"/>
        <v/>
      </c>
      <c r="AX148" s="21" t="str">
        <f t="shared" si="154"/>
        <v/>
      </c>
      <c r="AY148" s="21" t="str">
        <f t="shared" si="174"/>
        <v/>
      </c>
      <c r="AZ148" s="31" t="str">
        <f t="shared" si="155"/>
        <v/>
      </c>
      <c r="BA148" s="31" t="str">
        <f t="shared" si="156"/>
        <v/>
      </c>
      <c r="BB148" s="33" t="str">
        <f t="shared" si="157"/>
        <v/>
      </c>
      <c r="BC148" s="32" t="str">
        <f t="shared" si="158"/>
        <v/>
      </c>
      <c r="BD148" s="32" t="str">
        <f t="shared" si="175"/>
        <v/>
      </c>
      <c r="BE148" s="34" t="str">
        <f t="shared" si="176"/>
        <v/>
      </c>
      <c r="BF148" s="34" t="str">
        <f t="shared" si="159"/>
        <v/>
      </c>
      <c r="BG148" s="40" t="str">
        <f t="shared" si="160"/>
        <v/>
      </c>
      <c r="BH148" s="37" t="str">
        <f t="shared" si="161"/>
        <v/>
      </c>
      <c r="BI148" s="37" t="str">
        <f t="shared" si="177"/>
        <v/>
      </c>
      <c r="BJ148" s="38" t="str">
        <f t="shared" si="178"/>
        <v/>
      </c>
      <c r="BK148" s="38" t="str">
        <f t="shared" si="162"/>
        <v/>
      </c>
      <c r="BL148" s="41" t="str">
        <f t="shared" si="163"/>
        <v>------</v>
      </c>
      <c r="BM148" s="41" t="str">
        <f t="shared" si="164"/>
        <v>------</v>
      </c>
      <c r="BN148" s="41" t="str">
        <f t="shared" si="139"/>
        <v>-----</v>
      </c>
      <c r="BO148" s="41" cm="1">
        <f t="array" aca="1" ref="BO148" ca="1">_xlfn.LET(_xlpm.lookback,MIN(ROW()-ROW(BN$50),11),_xlpm.found,IFERROR(MATCH("Equal High",OFFSET(BN148,-_xlpm.lookback,0,_xlpm.lookback+1,1),0),-1),_xlpm.offset_rows,_xlpm.lookback-_xlpm.found+1,IF(_xlpm.found&gt;0,INDEX(E:E,ROW()-_xlpm.offset_rows),"-----"))</f>
        <v>5195.51</v>
      </c>
      <c r="BP148" s="41">
        <f t="shared" ca="1" si="132"/>
        <v>5182.6210300000002</v>
      </c>
      <c r="BQ148" s="41">
        <f t="shared" ca="1" si="133"/>
        <v>5184.4973099999997</v>
      </c>
      <c r="BR148" s="52" t="str">
        <f t="shared" ca="1" si="134"/>
        <v>-----</v>
      </c>
      <c r="BS148" s="41" t="str">
        <f t="shared" si="140"/>
        <v>-----</v>
      </c>
      <c r="BT148" s="41" t="str" cm="1">
        <f t="array" aca="1" ref="BT148" ca="1">_xlfn.LET(_xlpm.lookback,MIN(ROW()-ROW(BS$50),11),_xlpm.found,IFERROR(MATCH("Equal Low",OFFSET(BS148,-_xlpm.lookback,0,_xlpm.lookback+1,1),0),-1),_xlpm.offset_rows,_xlpm.lookback-_xlpm.found+1,IF(_xlpm.found&gt;0,INDEX(F:F,ROW()-_xlpm.offset_rows),"-----"))</f>
        <v>-----</v>
      </c>
      <c r="BU148" s="41" t="str">
        <f t="shared" ca="1" si="135"/>
        <v>-----</v>
      </c>
      <c r="BV148" s="41" t="str">
        <f t="shared" ca="1" si="136"/>
        <v>-----</v>
      </c>
      <c r="BW148" s="52" t="str">
        <f t="shared" ca="1" si="137"/>
        <v>-----</v>
      </c>
      <c r="BX148" s="50">
        <f t="shared" si="165"/>
        <v>-1.8762799999994968</v>
      </c>
      <c r="BY148" s="50">
        <f t="shared" si="179"/>
        <v>-1</v>
      </c>
      <c r="BZ148" s="50">
        <f t="shared" si="180"/>
        <v>-5</v>
      </c>
      <c r="CA148" s="50" t="str">
        <f t="shared" si="181"/>
        <v>-----</v>
      </c>
      <c r="CB148" s="50" t="str">
        <f t="shared" si="182"/>
        <v>-----</v>
      </c>
      <c r="CC148" s="52" t="str">
        <f t="shared" si="166"/>
        <v/>
      </c>
      <c r="CD148" s="41">
        <f t="shared" si="167"/>
        <v>0</v>
      </c>
      <c r="CE148" s="52" t="str" cm="1">
        <f t="array" ref="CE148">IF(CD148&lt;&gt;1,"-----",_xlfn.IFS(OR(AL148="Above",AL148="Below"),AL148,OR(AQ148="Above",AQ148="Below"),AQ148,OR(AV148="Above",AV148="Below"),AV148,OR(BA148="Above",BA148="Below"),BA148,OR(BF148="Above",BF148="Below"),BF148,OR(BK148="Above",BK148="Below"),BK148,TRUE,"-----"))</f>
        <v>-----</v>
      </c>
      <c r="CF148" s="52" t="str">
        <f t="shared" ca="1" si="138"/>
        <v>-----</v>
      </c>
      <c r="CG148" s="52" t="str">
        <f t="shared" si="168"/>
        <v>DOWN</v>
      </c>
      <c r="CH148" s="42" t="str">
        <f t="shared" si="122"/>
        <v/>
      </c>
      <c r="CI148" s="43" t="str">
        <f t="shared" si="183"/>
        <v/>
      </c>
      <c r="CJ148" s="42" t="str">
        <f t="shared" si="184"/>
        <v/>
      </c>
      <c r="CK148" s="42" t="str">
        <f t="shared" si="123"/>
        <v/>
      </c>
      <c r="CL148" s="42" t="str">
        <f t="shared" si="169"/>
        <v/>
      </c>
      <c r="CM148" s="16">
        <f t="shared" si="124"/>
        <v>0</v>
      </c>
      <c r="CN148" s="53">
        <f t="shared" si="125"/>
        <v>0</v>
      </c>
      <c r="CO148" s="14" t="str">
        <f t="shared" si="126"/>
        <v/>
      </c>
    </row>
    <row r="149" spans="1:93" x14ac:dyDescent="0.55000000000000004">
      <c r="A149">
        <f>IF('Data Validation'!$K$2&lt;&gt;TRUE,"",'Data Validation'!A149)</f>
        <v>1772072700</v>
      </c>
      <c r="B149" s="4" t="str">
        <f>IF('Data Validation'!$K$2&lt;&gt;TRUE,"",'Data Validation'!C149)</f>
        <v>XAUUSD</v>
      </c>
      <c r="C149" s="4" t="str">
        <f>IF('Data Validation'!$K$2&lt;&gt;TRUE,"",'Data Validation'!E149)</f>
        <v>M5</v>
      </c>
      <c r="D149" s="4">
        <f>IF('Data Validation'!$K$2&lt;&gt;TRUE,"",'Data Validation'!G149)</f>
        <v>5180.79</v>
      </c>
      <c r="E149" s="4">
        <f>IF($C149&lt;&gt;"M5","",Price!F149)</f>
        <v>5184.7</v>
      </c>
      <c r="F149" s="4">
        <f>IF($C149&lt;&gt;"M5","",Price!G149)</f>
        <v>5180.67</v>
      </c>
      <c r="G149" s="4">
        <f>IF($C149&lt;&gt;"M5","",Price!H149)</f>
        <v>405</v>
      </c>
      <c r="H149" s="4">
        <f>IF($C149&lt;&gt;"M5","",SSA!E149)</f>
        <v>5180.77934</v>
      </c>
      <c r="I149" s="6">
        <f>IF($C149&lt;&gt;"M5","",SSA!F149)</f>
        <v>5182.63832</v>
      </c>
      <c r="J149" s="5">
        <f>IF($C149&lt;&gt;"M5","",Dual_Tema!E149)</f>
        <v>5186.88</v>
      </c>
      <c r="K149" s="5">
        <f>IF($C149&lt;&gt;"M5","",Dual_Tema!F149)</f>
        <v>5180.76</v>
      </c>
      <c r="L149" s="6">
        <f>IF($C149&lt;&gt;"M5","",Trendlines!K149)</f>
        <v>0</v>
      </c>
      <c r="M149" s="6">
        <f>IF($C149&lt;&gt;"M5","",Trendlines!L149)</f>
        <v>0</v>
      </c>
      <c r="N149" s="6">
        <f>IF($C149&lt;&gt;"M5","",ZigZag!E149)</f>
        <v>0</v>
      </c>
      <c r="O149" s="6">
        <f>IF($C149&lt;&gt;"M5","",ZigZag!F149)</f>
        <v>0</v>
      </c>
      <c r="P149" s="6">
        <f>IF($C149&lt;&gt;"M5","",Pinbar!E149)</f>
        <v>0</v>
      </c>
      <c r="Q149">
        <f>IF(Q$1='Trendline Selection'!$ED$198,Trendlines!E149,IF(Q$1='Trendline Selection'!$EE$198,Trendlines!E149,""))</f>
        <v>5198.58</v>
      </c>
      <c r="R149" t="str">
        <f>IF(R$1='Trendline Selection'!$ED$198,Trendlines!F149,IF(R$1='Trendline Selection'!$EE$198,Trendlines!F149,""))</f>
        <v/>
      </c>
      <c r="S149" t="str">
        <f>IF(S$1='Trendline Selection'!$ED$198,Trendlines!G149,IF(S$1='Trendline Selection'!$EE$198,Trendlines!G149,""))</f>
        <v/>
      </c>
      <c r="T149" t="str">
        <f>IF(T$1='Trendline Selection'!$ED$198,Trendlines!H149,IF(T$1='Trendline Selection'!$EE$198,Trendlines!H149,""))</f>
        <v/>
      </c>
      <c r="U149">
        <f>IF(U$1='Trendline Selection'!$ED$198,Trendlines!I149,IF(U$1='Trendline Selection'!$EE$198,Trendlines!I149,""))</f>
        <v>0</v>
      </c>
      <c r="V149" t="str">
        <f>IF(V$1='Trendline Selection'!$ED$198,Trendlines!J149,IF(V$1='Trendline Selection'!$EE$198,Trendlines!J149,""))</f>
        <v/>
      </c>
      <c r="W149" s="6" t="str">
        <f t="shared" si="128"/>
        <v/>
      </c>
      <c r="X149" s="6" t="str">
        <f t="shared" si="129"/>
        <v/>
      </c>
      <c r="Y149" s="6" t="str">
        <f t="shared" si="130"/>
        <v/>
      </c>
      <c r="Z149" s="6" t="str">
        <f t="shared" si="131"/>
        <v/>
      </c>
      <c r="AA149">
        <f t="shared" si="142"/>
        <v>4.0299999999997453</v>
      </c>
      <c r="AB149">
        <f t="shared" si="170"/>
        <v>1.2600000000002183</v>
      </c>
      <c r="AC149">
        <f t="shared" si="171"/>
        <v>2.7699999999995271</v>
      </c>
      <c r="AD149">
        <f t="shared" si="127"/>
        <v>4.0299999999997453</v>
      </c>
      <c r="AE149" s="26">
        <f t="shared" si="185"/>
        <v>-4.2029119624905357E-4</v>
      </c>
      <c r="AF149" s="26">
        <f t="shared" si="143"/>
        <v>-1.7371968591508875E-5</v>
      </c>
      <c r="AH149" s="30">
        <f t="shared" si="144"/>
        <v>-3.4241388994686781E-3</v>
      </c>
      <c r="AI149" s="21">
        <f t="shared" si="172"/>
        <v>-1</v>
      </c>
      <c r="AJ149" s="21">
        <f t="shared" si="141"/>
        <v>-18</v>
      </c>
      <c r="AK149" s="31" t="str">
        <f t="shared" si="188"/>
        <v>-----</v>
      </c>
      <c r="AL149" s="31" t="str">
        <f t="shared" si="145"/>
        <v>-----</v>
      </c>
      <c r="AM149" s="39" t="str">
        <f t="shared" si="146"/>
        <v/>
      </c>
      <c r="AN149" s="35" t="str">
        <f t="shared" si="147"/>
        <v/>
      </c>
      <c r="AO149" s="35" t="str">
        <f t="shared" si="186"/>
        <v/>
      </c>
      <c r="AP149" s="36" t="str">
        <f t="shared" si="187"/>
        <v/>
      </c>
      <c r="AQ149" s="36" t="str">
        <f t="shared" si="148"/>
        <v/>
      </c>
      <c r="AR149" s="40" t="str">
        <f t="shared" si="149"/>
        <v/>
      </c>
      <c r="AS149" s="37" t="str">
        <f t="shared" si="150"/>
        <v/>
      </c>
      <c r="AT149" s="37" t="str">
        <f t="shared" si="173"/>
        <v/>
      </c>
      <c r="AU149" s="38" t="str">
        <f t="shared" si="151"/>
        <v/>
      </c>
      <c r="AV149" s="38" t="str">
        <f t="shared" si="152"/>
        <v/>
      </c>
      <c r="AW149" s="30" t="str">
        <f t="shared" si="153"/>
        <v/>
      </c>
      <c r="AX149" s="21" t="str">
        <f t="shared" si="154"/>
        <v/>
      </c>
      <c r="AY149" s="21" t="str">
        <f t="shared" si="174"/>
        <v/>
      </c>
      <c r="AZ149" s="31" t="str">
        <f t="shared" si="155"/>
        <v/>
      </c>
      <c r="BA149" s="31" t="str">
        <f t="shared" si="156"/>
        <v/>
      </c>
      <c r="BB149" s="33" t="str">
        <f t="shared" si="157"/>
        <v/>
      </c>
      <c r="BC149" s="32" t="str">
        <f t="shared" si="158"/>
        <v/>
      </c>
      <c r="BD149" s="32" t="str">
        <f t="shared" si="175"/>
        <v/>
      </c>
      <c r="BE149" s="34" t="str">
        <f t="shared" si="176"/>
        <v/>
      </c>
      <c r="BF149" s="34" t="str">
        <f t="shared" si="159"/>
        <v/>
      </c>
      <c r="BG149" s="40" t="str">
        <f t="shared" si="160"/>
        <v/>
      </c>
      <c r="BH149" s="37" t="str">
        <f t="shared" si="161"/>
        <v/>
      </c>
      <c r="BI149" s="37" t="str">
        <f t="shared" si="177"/>
        <v/>
      </c>
      <c r="BJ149" s="38" t="str">
        <f t="shared" si="178"/>
        <v/>
      </c>
      <c r="BK149" s="38" t="str">
        <f t="shared" si="162"/>
        <v/>
      </c>
      <c r="BL149" s="41" t="str">
        <f t="shared" si="163"/>
        <v>------</v>
      </c>
      <c r="BM149" s="41" t="str">
        <f t="shared" si="164"/>
        <v>------</v>
      </c>
      <c r="BN149" s="41" t="str">
        <f t="shared" si="139"/>
        <v>-----</v>
      </c>
      <c r="BO149" s="41" cm="1">
        <f t="array" aca="1" ref="BO149" ca="1">_xlfn.LET(_xlpm.lookback,MIN(ROW()-ROW(BN$50),11),_xlpm.found,IFERROR(MATCH("Equal High",OFFSET(BN149,-_xlpm.lookback,0,_xlpm.lookback+1,1),0),-1),_xlpm.offset_rows,_xlpm.lookback-_xlpm.found+1,IF(_xlpm.found&gt;0,INDEX(E:E,ROW()-_xlpm.offset_rows),"-----"))</f>
        <v>5195.51</v>
      </c>
      <c r="BP149" s="41">
        <f t="shared" ca="1" si="132"/>
        <v>5180.77934</v>
      </c>
      <c r="BQ149" s="41">
        <f t="shared" ca="1" si="133"/>
        <v>5182.63832</v>
      </c>
      <c r="BR149" s="52" t="str">
        <f t="shared" ca="1" si="134"/>
        <v>-----</v>
      </c>
      <c r="BS149" s="41" t="str">
        <f t="shared" si="140"/>
        <v>-----</v>
      </c>
      <c r="BT149" s="41" t="str" cm="1">
        <f t="array" aca="1" ref="BT149" ca="1">_xlfn.LET(_xlpm.lookback,MIN(ROW()-ROW(BS$50),11),_xlpm.found,IFERROR(MATCH("Equal Low",OFFSET(BS149,-_xlpm.lookback,0,_xlpm.lookback+1,1),0),-1),_xlpm.offset_rows,_xlpm.lookback-_xlpm.found+1,IF(_xlpm.found&gt;0,INDEX(F:F,ROW()-_xlpm.offset_rows),"-----"))</f>
        <v>-----</v>
      </c>
      <c r="BU149" s="41" t="str">
        <f t="shared" ca="1" si="135"/>
        <v>-----</v>
      </c>
      <c r="BV149" s="41" t="str">
        <f t="shared" ca="1" si="136"/>
        <v>-----</v>
      </c>
      <c r="BW149" s="52" t="str">
        <f t="shared" ca="1" si="137"/>
        <v>-----</v>
      </c>
      <c r="BX149" s="50">
        <f t="shared" si="165"/>
        <v>-1.8589799999999741</v>
      </c>
      <c r="BY149" s="50">
        <f t="shared" si="179"/>
        <v>-1</v>
      </c>
      <c r="BZ149" s="50">
        <f t="shared" si="180"/>
        <v>-6</v>
      </c>
      <c r="CA149" s="50" t="str">
        <f t="shared" si="181"/>
        <v>-----</v>
      </c>
      <c r="CB149" s="50" t="str">
        <f t="shared" si="182"/>
        <v>-----</v>
      </c>
      <c r="CC149" s="52" t="str">
        <f t="shared" si="166"/>
        <v/>
      </c>
      <c r="CD149" s="41">
        <f t="shared" si="167"/>
        <v>0</v>
      </c>
      <c r="CE149" s="52" t="str" cm="1">
        <f t="array" ref="CE149">IF(CD149&lt;&gt;1,"-----",_xlfn.IFS(OR(AL149="Above",AL149="Below"),AL149,OR(AQ149="Above",AQ149="Below"),AQ149,OR(AV149="Above",AV149="Below"),AV149,OR(BA149="Above",BA149="Below"),BA149,OR(BF149="Above",BF149="Below"),BF149,OR(BK149="Above",BK149="Below"),BK149,TRUE,"-----"))</f>
        <v>-----</v>
      </c>
      <c r="CF149" s="52" t="str">
        <f t="shared" ca="1" si="138"/>
        <v>-----</v>
      </c>
      <c r="CG149" s="52" t="str">
        <f t="shared" si="168"/>
        <v>DOWN</v>
      </c>
      <c r="CH149" s="42" t="str">
        <f t="shared" si="122"/>
        <v/>
      </c>
      <c r="CI149" s="43" t="str">
        <f t="shared" si="183"/>
        <v/>
      </c>
      <c r="CJ149" s="42" t="str">
        <f t="shared" si="184"/>
        <v/>
      </c>
      <c r="CK149" s="42" t="str">
        <f t="shared" si="123"/>
        <v/>
      </c>
      <c r="CL149" s="42" t="str">
        <f t="shared" si="169"/>
        <v/>
      </c>
      <c r="CM149" s="16">
        <f t="shared" si="124"/>
        <v>0</v>
      </c>
      <c r="CN149" s="53">
        <f t="shared" si="125"/>
        <v>0</v>
      </c>
      <c r="CO149" s="14" t="str">
        <f t="shared" si="126"/>
        <v/>
      </c>
    </row>
    <row r="150" spans="1:93" x14ac:dyDescent="0.55000000000000004">
      <c r="A150">
        <f>IF('Data Validation'!$K$2&lt;&gt;TRUE,"",'Data Validation'!A150)</f>
        <v>1772073000</v>
      </c>
      <c r="B150" s="4" t="str">
        <f>IF('Data Validation'!$K$2&lt;&gt;TRUE,"",'Data Validation'!C150)</f>
        <v>XAUUSD</v>
      </c>
      <c r="C150" s="4" t="str">
        <f>IF('Data Validation'!$K$2&lt;&gt;TRUE,"",'Data Validation'!E150)</f>
        <v>M5</v>
      </c>
      <c r="D150" s="4">
        <f>IF('Data Validation'!$K$2&lt;&gt;TRUE,"",'Data Validation'!G150)</f>
        <v>5178.87</v>
      </c>
      <c r="E150" s="4">
        <f>IF($C150&lt;&gt;"M5","",Price!F150)</f>
        <v>5183.7299999999996</v>
      </c>
      <c r="F150" s="4">
        <f>IF($C150&lt;&gt;"M5","",Price!G150)</f>
        <v>5178.12</v>
      </c>
      <c r="G150" s="4">
        <f>IF($C150&lt;&gt;"M5","",Price!H150)</f>
        <v>628</v>
      </c>
      <c r="H150" s="4">
        <f>IF($C150&lt;&gt;"M5","",SSA!E150)</f>
        <v>5179.5485900000003</v>
      </c>
      <c r="I150" s="6">
        <f>IF($C150&lt;&gt;"M5","",SSA!F150)</f>
        <v>5181.0934600000001</v>
      </c>
      <c r="J150" s="5">
        <f>IF($C150&lt;&gt;"M5","",Dual_Tema!E150)</f>
        <v>5184.67</v>
      </c>
      <c r="K150" s="5">
        <f>IF($C150&lt;&gt;"M5","",Dual_Tema!F150)</f>
        <v>5178.92</v>
      </c>
      <c r="L150" s="6">
        <f>IF($C150&lt;&gt;"M5","",Trendlines!K150)</f>
        <v>0</v>
      </c>
      <c r="M150" s="6">
        <f>IF($C150&lt;&gt;"M5","",Trendlines!L150)</f>
        <v>0</v>
      </c>
      <c r="N150" s="6">
        <f>IF($C150&lt;&gt;"M5","",ZigZag!E150)</f>
        <v>0</v>
      </c>
      <c r="O150" s="6">
        <f>IF($C150&lt;&gt;"M5","",ZigZag!F150)</f>
        <v>0</v>
      </c>
      <c r="P150" s="6">
        <f>IF($C150&lt;&gt;"M5","",Pinbar!E150)</f>
        <v>0</v>
      </c>
      <c r="Q150">
        <f>IF(Q$1='Trendline Selection'!$ED$198,Trendlines!E150,IF(Q$1='Trendline Selection'!$EE$198,Trendlines!E150,""))</f>
        <v>5198.59</v>
      </c>
      <c r="R150" t="str">
        <f>IF(R$1='Trendline Selection'!$ED$198,Trendlines!F150,IF(R$1='Trendline Selection'!$EE$198,Trendlines!F150,""))</f>
        <v/>
      </c>
      <c r="S150" t="str">
        <f>IF(S$1='Trendline Selection'!$ED$198,Trendlines!G150,IF(S$1='Trendline Selection'!$EE$198,Trendlines!G150,""))</f>
        <v/>
      </c>
      <c r="T150" t="str">
        <f>IF(T$1='Trendline Selection'!$ED$198,Trendlines!H150,IF(T$1='Trendline Selection'!$EE$198,Trendlines!H150,""))</f>
        <v/>
      </c>
      <c r="U150">
        <f>IF(U$1='Trendline Selection'!$ED$198,Trendlines!I150,IF(U$1='Trendline Selection'!$EE$198,Trendlines!I150,""))</f>
        <v>0</v>
      </c>
      <c r="V150" t="str">
        <f>IF(V$1='Trendline Selection'!$ED$198,Trendlines!J150,IF(V$1='Trendline Selection'!$EE$198,Trendlines!J150,""))</f>
        <v/>
      </c>
      <c r="W150" s="6" t="str">
        <f t="shared" si="128"/>
        <v/>
      </c>
      <c r="X150" s="6" t="str">
        <f t="shared" si="129"/>
        <v/>
      </c>
      <c r="Y150" s="6" t="str">
        <f t="shared" si="130"/>
        <v/>
      </c>
      <c r="Z150" s="6" t="str">
        <f t="shared" si="131"/>
        <v/>
      </c>
      <c r="AA150">
        <f t="shared" si="142"/>
        <v>5.6099999999996726</v>
      </c>
      <c r="AB150">
        <f t="shared" si="170"/>
        <v>2.9399999999995998</v>
      </c>
      <c r="AC150">
        <f t="shared" si="171"/>
        <v>2.6700000000000728</v>
      </c>
      <c r="AD150">
        <f t="shared" si="127"/>
        <v>5.6099999999996726</v>
      </c>
      <c r="AE150" s="26">
        <f t="shared" si="185"/>
        <v>-1.813037281062265E-4</v>
      </c>
      <c r="AF150" s="26">
        <f t="shared" si="143"/>
        <v>-1.5447236103283731E-4</v>
      </c>
      <c r="AH150" s="30">
        <f t="shared" si="144"/>
        <v>-3.6628027984510828E-3</v>
      </c>
      <c r="AI150" s="21">
        <f t="shared" si="172"/>
        <v>-1</v>
      </c>
      <c r="AJ150" s="21">
        <f t="shared" si="141"/>
        <v>-19</v>
      </c>
      <c r="AK150" s="31" t="str">
        <f t="shared" si="188"/>
        <v>-----</v>
      </c>
      <c r="AL150" s="31" t="str">
        <f t="shared" si="145"/>
        <v>-----</v>
      </c>
      <c r="AM150" s="39" t="str">
        <f t="shared" si="146"/>
        <v/>
      </c>
      <c r="AN150" s="35" t="str">
        <f t="shared" si="147"/>
        <v/>
      </c>
      <c r="AO150" s="35" t="str">
        <f t="shared" si="186"/>
        <v/>
      </c>
      <c r="AP150" s="36" t="str">
        <f t="shared" si="187"/>
        <v/>
      </c>
      <c r="AQ150" s="36" t="str">
        <f t="shared" si="148"/>
        <v/>
      </c>
      <c r="AR150" s="40" t="str">
        <f t="shared" si="149"/>
        <v/>
      </c>
      <c r="AS150" s="37" t="str">
        <f t="shared" si="150"/>
        <v/>
      </c>
      <c r="AT150" s="37" t="str">
        <f t="shared" si="173"/>
        <v/>
      </c>
      <c r="AU150" s="38" t="str">
        <f t="shared" si="151"/>
        <v/>
      </c>
      <c r="AV150" s="38" t="str">
        <f t="shared" si="152"/>
        <v/>
      </c>
      <c r="AW150" s="30" t="str">
        <f t="shared" si="153"/>
        <v/>
      </c>
      <c r="AX150" s="21" t="str">
        <f t="shared" si="154"/>
        <v/>
      </c>
      <c r="AY150" s="21" t="str">
        <f t="shared" si="174"/>
        <v/>
      </c>
      <c r="AZ150" s="31" t="str">
        <f t="shared" si="155"/>
        <v/>
      </c>
      <c r="BA150" s="31" t="str">
        <f t="shared" si="156"/>
        <v/>
      </c>
      <c r="BB150" s="33" t="str">
        <f t="shared" si="157"/>
        <v/>
      </c>
      <c r="BC150" s="32" t="str">
        <f t="shared" si="158"/>
        <v/>
      </c>
      <c r="BD150" s="32" t="str">
        <f t="shared" si="175"/>
        <v/>
      </c>
      <c r="BE150" s="34" t="str">
        <f t="shared" si="176"/>
        <v/>
      </c>
      <c r="BF150" s="34" t="str">
        <f t="shared" si="159"/>
        <v/>
      </c>
      <c r="BG150" s="40" t="str">
        <f t="shared" si="160"/>
        <v/>
      </c>
      <c r="BH150" s="37" t="str">
        <f t="shared" si="161"/>
        <v/>
      </c>
      <c r="BI150" s="37" t="str">
        <f t="shared" si="177"/>
        <v/>
      </c>
      <c r="BJ150" s="38" t="str">
        <f t="shared" si="178"/>
        <v/>
      </c>
      <c r="BK150" s="38" t="str">
        <f t="shared" si="162"/>
        <v/>
      </c>
      <c r="BL150" s="41" t="str">
        <f t="shared" si="163"/>
        <v>------</v>
      </c>
      <c r="BM150" s="41" t="str">
        <f t="shared" si="164"/>
        <v>------</v>
      </c>
      <c r="BN150" s="41" t="str">
        <f t="shared" si="139"/>
        <v>-----</v>
      </c>
      <c r="BO150" s="41" cm="1">
        <f t="array" aca="1" ref="BO150" ca="1">_xlfn.LET(_xlpm.lookback,MIN(ROW()-ROW(BN$50),11),_xlpm.found,IFERROR(MATCH("Equal High",OFFSET(BN150,-_xlpm.lookback,0,_xlpm.lookback+1,1),0),-1),_xlpm.offset_rows,_xlpm.lookback-_xlpm.found+1,IF(_xlpm.found&gt;0,INDEX(E:E,ROW()-_xlpm.offset_rows),"-----"))</f>
        <v>5195.51</v>
      </c>
      <c r="BP150" s="41">
        <f t="shared" ca="1" si="132"/>
        <v>5179.5485900000003</v>
      </c>
      <c r="BQ150" s="41">
        <f t="shared" ca="1" si="133"/>
        <v>5181.0934600000001</v>
      </c>
      <c r="BR150" s="52" t="str">
        <f t="shared" ca="1" si="134"/>
        <v>-----</v>
      </c>
      <c r="BS150" s="41" t="str">
        <f t="shared" si="140"/>
        <v>-----</v>
      </c>
      <c r="BT150" s="41" t="str" cm="1">
        <f t="array" aca="1" ref="BT150" ca="1">_xlfn.LET(_xlpm.lookback,MIN(ROW()-ROW(BS$50),11),_xlpm.found,IFERROR(MATCH("Equal Low",OFFSET(BS150,-_xlpm.lookback,0,_xlpm.lookback+1,1),0),-1),_xlpm.offset_rows,_xlpm.lookback-_xlpm.found+1,IF(_xlpm.found&gt;0,INDEX(F:F,ROW()-_xlpm.offset_rows),"-----"))</f>
        <v>-----</v>
      </c>
      <c r="BU150" s="41" t="str">
        <f t="shared" ca="1" si="135"/>
        <v>-----</v>
      </c>
      <c r="BV150" s="41" t="str">
        <f t="shared" ca="1" si="136"/>
        <v>-----</v>
      </c>
      <c r="BW150" s="52" t="str">
        <f t="shared" ca="1" si="137"/>
        <v>-----</v>
      </c>
      <c r="BX150" s="50">
        <f t="shared" si="165"/>
        <v>-1.5448699999997189</v>
      </c>
      <c r="BY150" s="50">
        <f t="shared" si="179"/>
        <v>-1</v>
      </c>
      <c r="BZ150" s="50">
        <f t="shared" si="180"/>
        <v>-7</v>
      </c>
      <c r="CA150" s="50" t="str">
        <f t="shared" si="181"/>
        <v>-----</v>
      </c>
      <c r="CB150" s="50" t="str">
        <f t="shared" si="182"/>
        <v>-----</v>
      </c>
      <c r="CC150" s="52" t="str">
        <f t="shared" si="166"/>
        <v/>
      </c>
      <c r="CD150" s="41">
        <f t="shared" si="167"/>
        <v>0</v>
      </c>
      <c r="CE150" s="52" t="str" cm="1">
        <f t="array" ref="CE150">IF(CD150&lt;&gt;1,"-----",_xlfn.IFS(OR(AL150="Above",AL150="Below"),AL150,OR(AQ150="Above",AQ150="Below"),AQ150,OR(AV150="Above",AV150="Below"),AV150,OR(BA150="Above",BA150="Below"),BA150,OR(BF150="Above",BF150="Below"),BF150,OR(BK150="Above",BK150="Below"),BK150,TRUE,"-----"))</f>
        <v>-----</v>
      </c>
      <c r="CF150" s="52" t="str">
        <f t="shared" ca="1" si="138"/>
        <v>-----</v>
      </c>
      <c r="CG150" s="52" t="str">
        <f t="shared" si="168"/>
        <v>DOWN</v>
      </c>
      <c r="CH150" s="42" t="str">
        <f t="shared" ref="CH150:CH213" si="189">IF(AD150&gt;(AVERAGE(AD130:AD150)+(2*_xlfn.STDEV.P(AD130:AD150))),1,"")</f>
        <v/>
      </c>
      <c r="CI150" s="43" t="str">
        <f t="shared" si="183"/>
        <v/>
      </c>
      <c r="CJ150" s="42" t="str">
        <f t="shared" si="184"/>
        <v/>
      </c>
      <c r="CK150" s="42" t="str">
        <f t="shared" ref="CK150:CK213" si="190">IF(G150&gt;(AVERAGE(G130:G150)+(2*_xlfn.STDEV.P(G130:G150))),1,"")</f>
        <v/>
      </c>
      <c r="CL150" s="42" t="str">
        <f t="shared" si="169"/>
        <v/>
      </c>
      <c r="CM150" s="16">
        <f t="shared" ref="CM150:CM213" si="191">SUM(CH150:CL150)/5</f>
        <v>0</v>
      </c>
      <c r="CN150" s="53">
        <f t="shared" si="125"/>
        <v>0</v>
      </c>
      <c r="CO150" s="14" t="str">
        <f t="shared" si="126"/>
        <v/>
      </c>
    </row>
    <row r="151" spans="1:93" x14ac:dyDescent="0.55000000000000004">
      <c r="A151">
        <f>IF('Data Validation'!$K$2&lt;&gt;TRUE,"",'Data Validation'!A151)</f>
        <v>1772073300</v>
      </c>
      <c r="B151" s="4" t="str">
        <f>IF('Data Validation'!$K$2&lt;&gt;TRUE,"",'Data Validation'!C151)</f>
        <v>XAUUSD</v>
      </c>
      <c r="C151" s="4" t="str">
        <f>IF('Data Validation'!$K$2&lt;&gt;TRUE,"",'Data Validation'!E151)</f>
        <v>M5</v>
      </c>
      <c r="D151" s="4">
        <f>IF('Data Validation'!$K$2&lt;&gt;TRUE,"",'Data Validation'!G151)</f>
        <v>5180.5200000000004</v>
      </c>
      <c r="E151" s="4">
        <f>IF($C151&lt;&gt;"M5","",Price!F151)</f>
        <v>5184.17</v>
      </c>
      <c r="F151" s="4">
        <f>IF($C151&lt;&gt;"M5","",Price!G151)</f>
        <v>5174.7299999999996</v>
      </c>
      <c r="G151" s="4">
        <f>IF($C151&lt;&gt;"M5","",Price!H151)</f>
        <v>623</v>
      </c>
      <c r="H151" s="4">
        <f>IF($C151&lt;&gt;"M5","",SSA!E151)</f>
        <v>5179.1472400000002</v>
      </c>
      <c r="I151" s="6">
        <f>IF($C151&lt;&gt;"M5","",SSA!F151)</f>
        <v>5180.1203500000001</v>
      </c>
      <c r="J151" s="5">
        <f>IF($C151&lt;&gt;"M5","",Dual_Tema!E151)</f>
        <v>5183.59</v>
      </c>
      <c r="K151" s="5">
        <f>IF($C151&lt;&gt;"M5","",Dual_Tema!F151)</f>
        <v>5176.18</v>
      </c>
      <c r="L151" s="6">
        <f>IF($C151&lt;&gt;"M5","",Trendlines!K151)</f>
        <v>0</v>
      </c>
      <c r="M151" s="6">
        <f>IF($C151&lt;&gt;"M5","",Trendlines!L151)</f>
        <v>0</v>
      </c>
      <c r="N151" s="6">
        <f>IF($C151&lt;&gt;"M5","",ZigZag!E151)</f>
        <v>0</v>
      </c>
      <c r="O151" s="6">
        <f>IF($C151&lt;&gt;"M5","",ZigZag!F151)</f>
        <v>0</v>
      </c>
      <c r="P151" s="6">
        <f>IF($C151&lt;&gt;"M5","",Pinbar!E151)</f>
        <v>0</v>
      </c>
      <c r="Q151">
        <f>IF(Q$1='Trendline Selection'!$ED$198,Trendlines!E151,IF(Q$1='Trendline Selection'!$EE$198,Trendlines!E151,""))</f>
        <v>5198.6000000000004</v>
      </c>
      <c r="R151" t="str">
        <f>IF(R$1='Trendline Selection'!$ED$198,Trendlines!F151,IF(R$1='Trendline Selection'!$EE$198,Trendlines!F151,""))</f>
        <v/>
      </c>
      <c r="S151" t="str">
        <f>IF(S$1='Trendline Selection'!$ED$198,Trendlines!G151,IF(S$1='Trendline Selection'!$EE$198,Trendlines!G151,""))</f>
        <v/>
      </c>
      <c r="T151" t="str">
        <f>IF(T$1='Trendline Selection'!$ED$198,Trendlines!H151,IF(T$1='Trendline Selection'!$EE$198,Trendlines!H151,""))</f>
        <v/>
      </c>
      <c r="U151">
        <f>IF(U$1='Trendline Selection'!$ED$198,Trendlines!I151,IF(U$1='Trendline Selection'!$EE$198,Trendlines!I151,""))</f>
        <v>0</v>
      </c>
      <c r="V151" t="str">
        <f>IF(V$1='Trendline Selection'!$ED$198,Trendlines!J151,IF(V$1='Trendline Selection'!$EE$198,Trendlines!J151,""))</f>
        <v/>
      </c>
      <c r="W151" s="6" t="str">
        <f t="shared" si="128"/>
        <v/>
      </c>
      <c r="X151" s="6" t="str">
        <f t="shared" si="129"/>
        <v/>
      </c>
      <c r="Y151" s="6" t="str">
        <f t="shared" si="130"/>
        <v/>
      </c>
      <c r="Z151" s="6" t="str">
        <f t="shared" si="131"/>
        <v/>
      </c>
      <c r="AA151">
        <f t="shared" si="142"/>
        <v>9.4400000000005093</v>
      </c>
      <c r="AB151">
        <f t="shared" si="170"/>
        <v>5.3000000000001819</v>
      </c>
      <c r="AC151">
        <f t="shared" si="171"/>
        <v>4.1400000000003274</v>
      </c>
      <c r="AD151">
        <f t="shared" si="127"/>
        <v>9.4400000000005093</v>
      </c>
      <c r="AE151" s="26">
        <f t="shared" si="185"/>
        <v>1.1189156549802882E-4</v>
      </c>
      <c r="AF151" s="26">
        <f t="shared" si="143"/>
        <v>-2.8012936180749656E-4</v>
      </c>
      <c r="AH151" s="30">
        <f t="shared" si="144"/>
        <v>-3.7419228253760869E-3</v>
      </c>
      <c r="AI151" s="21">
        <f t="shared" si="172"/>
        <v>-1</v>
      </c>
      <c r="AJ151" s="21">
        <f t="shared" si="141"/>
        <v>-20</v>
      </c>
      <c r="AK151" s="31" t="str">
        <f t="shared" si="188"/>
        <v>-----</v>
      </c>
      <c r="AL151" s="31" t="str">
        <f t="shared" si="145"/>
        <v>-----</v>
      </c>
      <c r="AM151" s="39" t="str">
        <f t="shared" si="146"/>
        <v/>
      </c>
      <c r="AN151" s="35" t="str">
        <f t="shared" si="147"/>
        <v/>
      </c>
      <c r="AO151" s="35" t="str">
        <f t="shared" si="186"/>
        <v/>
      </c>
      <c r="AP151" s="36" t="str">
        <f t="shared" si="187"/>
        <v/>
      </c>
      <c r="AQ151" s="36" t="str">
        <f t="shared" si="148"/>
        <v/>
      </c>
      <c r="AR151" s="40" t="str">
        <f t="shared" si="149"/>
        <v/>
      </c>
      <c r="AS151" s="37" t="str">
        <f t="shared" si="150"/>
        <v/>
      </c>
      <c r="AT151" s="37" t="str">
        <f t="shared" si="173"/>
        <v/>
      </c>
      <c r="AU151" s="38" t="str">
        <f t="shared" si="151"/>
        <v/>
      </c>
      <c r="AV151" s="38" t="str">
        <f t="shared" si="152"/>
        <v/>
      </c>
      <c r="AW151" s="30" t="str">
        <f t="shared" si="153"/>
        <v/>
      </c>
      <c r="AX151" s="21" t="str">
        <f t="shared" si="154"/>
        <v/>
      </c>
      <c r="AY151" s="21" t="str">
        <f t="shared" si="174"/>
        <v/>
      </c>
      <c r="AZ151" s="31" t="str">
        <f t="shared" si="155"/>
        <v/>
      </c>
      <c r="BA151" s="31" t="str">
        <f t="shared" si="156"/>
        <v/>
      </c>
      <c r="BB151" s="33" t="str">
        <f t="shared" si="157"/>
        <v/>
      </c>
      <c r="BC151" s="32" t="str">
        <f t="shared" si="158"/>
        <v/>
      </c>
      <c r="BD151" s="32" t="str">
        <f t="shared" si="175"/>
        <v/>
      </c>
      <c r="BE151" s="34" t="str">
        <f t="shared" si="176"/>
        <v/>
      </c>
      <c r="BF151" s="34" t="str">
        <f t="shared" si="159"/>
        <v/>
      </c>
      <c r="BG151" s="40" t="str">
        <f t="shared" si="160"/>
        <v/>
      </c>
      <c r="BH151" s="37" t="str">
        <f t="shared" si="161"/>
        <v/>
      </c>
      <c r="BI151" s="37" t="str">
        <f t="shared" si="177"/>
        <v/>
      </c>
      <c r="BJ151" s="38" t="str">
        <f t="shared" si="178"/>
        <v/>
      </c>
      <c r="BK151" s="38" t="str">
        <f t="shared" si="162"/>
        <v/>
      </c>
      <c r="BL151" s="41" t="str">
        <f t="shared" si="163"/>
        <v>------</v>
      </c>
      <c r="BM151" s="41" t="str">
        <f t="shared" si="164"/>
        <v>------</v>
      </c>
      <c r="BN151" s="41" t="str">
        <f t="shared" si="139"/>
        <v>-----</v>
      </c>
      <c r="BO151" s="41" cm="1">
        <f t="array" aca="1" ref="BO151" ca="1">_xlfn.LET(_xlpm.lookback,MIN(ROW()-ROW(BN$50),11),_xlpm.found,IFERROR(MATCH("Equal High",OFFSET(BN151,-_xlpm.lookback,0,_xlpm.lookback+1,1),0),-1),_xlpm.offset_rows,_xlpm.lookback-_xlpm.found+1,IF(_xlpm.found&gt;0,INDEX(E:E,ROW()-_xlpm.offset_rows),"-----"))</f>
        <v>5195.51</v>
      </c>
      <c r="BP151" s="41">
        <f t="shared" ca="1" si="132"/>
        <v>5179.1472400000002</v>
      </c>
      <c r="BQ151" s="41">
        <f t="shared" ca="1" si="133"/>
        <v>5180.1203500000001</v>
      </c>
      <c r="BR151" s="52" t="str">
        <f t="shared" ca="1" si="134"/>
        <v>-----</v>
      </c>
      <c r="BS151" s="41" t="str">
        <f t="shared" si="140"/>
        <v>-----</v>
      </c>
      <c r="BT151" s="41" t="str" cm="1">
        <f t="array" aca="1" ref="BT151" ca="1">_xlfn.LET(_xlpm.lookback,MIN(ROW()-ROW(BS$50),11),_xlpm.found,IFERROR(MATCH("Equal Low",OFFSET(BS151,-_xlpm.lookback,0,_xlpm.lookback+1,1),0),-1),_xlpm.offset_rows,_xlpm.lookback-_xlpm.found+1,IF(_xlpm.found&gt;0,INDEX(F:F,ROW()-_xlpm.offset_rows),"-----"))</f>
        <v>-----</v>
      </c>
      <c r="BU151" s="41" t="str">
        <f t="shared" ca="1" si="135"/>
        <v>-----</v>
      </c>
      <c r="BV151" s="41" t="str">
        <f t="shared" ca="1" si="136"/>
        <v>-----</v>
      </c>
      <c r="BW151" s="52" t="str">
        <f t="shared" ca="1" si="137"/>
        <v>-----</v>
      </c>
      <c r="BX151" s="50">
        <f t="shared" si="165"/>
        <v>-0.97310999999990599</v>
      </c>
      <c r="BY151" s="50">
        <f t="shared" si="179"/>
        <v>-1</v>
      </c>
      <c r="BZ151" s="50">
        <f t="shared" si="180"/>
        <v>-8</v>
      </c>
      <c r="CA151" s="50" t="str">
        <f t="shared" si="181"/>
        <v>-----</v>
      </c>
      <c r="CB151" s="50" t="str">
        <f t="shared" si="182"/>
        <v>-----</v>
      </c>
      <c r="CC151" s="52" t="str">
        <f t="shared" si="166"/>
        <v/>
      </c>
      <c r="CD151" s="41">
        <f t="shared" si="167"/>
        <v>0</v>
      </c>
      <c r="CE151" s="52" t="str" cm="1">
        <f t="array" ref="CE151">IF(CD151&lt;&gt;1,"-----",_xlfn.IFS(OR(AL151="Above",AL151="Below"),AL151,OR(AQ151="Above",AQ151="Below"),AQ151,OR(AV151="Above",AV151="Below"),AV151,OR(BA151="Above",BA151="Below"),BA151,OR(BF151="Above",BF151="Below"),BF151,OR(BK151="Above",BK151="Below"),BK151,TRUE,"-----"))</f>
        <v>-----</v>
      </c>
      <c r="CF151" s="52" t="str">
        <f t="shared" ca="1" si="138"/>
        <v>-----</v>
      </c>
      <c r="CG151" s="52" t="str">
        <f t="shared" si="168"/>
        <v>DOWN</v>
      </c>
      <c r="CH151" s="42" t="str">
        <f t="shared" si="189"/>
        <v/>
      </c>
      <c r="CI151" s="43" t="str">
        <f t="shared" si="183"/>
        <v/>
      </c>
      <c r="CJ151" s="42" t="str">
        <f t="shared" si="184"/>
        <v/>
      </c>
      <c r="CK151" s="42" t="str">
        <f t="shared" si="190"/>
        <v/>
      </c>
      <c r="CL151" s="42" t="str">
        <f t="shared" si="169"/>
        <v/>
      </c>
      <c r="CM151" s="16">
        <f t="shared" si="191"/>
        <v>0</v>
      </c>
      <c r="CN151" s="53">
        <f t="shared" si="125"/>
        <v>0</v>
      </c>
      <c r="CO151" s="14" t="str">
        <f t="shared" si="126"/>
        <v/>
      </c>
    </row>
    <row r="152" spans="1:93" x14ac:dyDescent="0.55000000000000004">
      <c r="A152">
        <f>IF('Data Validation'!$K$2&lt;&gt;TRUE,"",'Data Validation'!A152)</f>
        <v>1772073600</v>
      </c>
      <c r="B152" s="4" t="str">
        <f>IF('Data Validation'!$K$2&lt;&gt;TRUE,"",'Data Validation'!C152)</f>
        <v>XAUUSD</v>
      </c>
      <c r="C152" s="4" t="str">
        <f>IF('Data Validation'!$K$2&lt;&gt;TRUE,"",'Data Validation'!E152)</f>
        <v>M5</v>
      </c>
      <c r="D152" s="4">
        <f>IF('Data Validation'!$K$2&lt;&gt;TRUE,"",'Data Validation'!G152)</f>
        <v>5176.09</v>
      </c>
      <c r="E152" s="4">
        <f>IF($C152&lt;&gt;"M5","",Price!F152)</f>
        <v>5180.3900000000003</v>
      </c>
      <c r="F152" s="4">
        <f>IF($C152&lt;&gt;"M5","",Price!G152)</f>
        <v>5174.34</v>
      </c>
      <c r="G152" s="4">
        <f>IF($C152&lt;&gt;"M5","",Price!H152)</f>
        <v>708</v>
      </c>
      <c r="H152" s="4">
        <f>IF($C152&lt;&gt;"M5","",SSA!E152)</f>
        <v>5179.5730199999998</v>
      </c>
      <c r="I152" s="6">
        <f>IF($C152&lt;&gt;"M5","",SSA!F152)</f>
        <v>5179.8466900000003</v>
      </c>
      <c r="J152" s="5">
        <f>IF($C152&lt;&gt;"M5","",Dual_Tema!E152)</f>
        <v>5181.1899999999996</v>
      </c>
      <c r="K152" s="5">
        <f>IF($C152&lt;&gt;"M5","",Dual_Tema!F152)</f>
        <v>5174.37</v>
      </c>
      <c r="L152" s="6">
        <f>IF($C152&lt;&gt;"M5","",Trendlines!K152)</f>
        <v>0</v>
      </c>
      <c r="M152" s="6">
        <f>IF($C152&lt;&gt;"M5","",Trendlines!L152)</f>
        <v>5174.34</v>
      </c>
      <c r="N152" s="6">
        <f>IF($C152&lt;&gt;"M5","",ZigZag!E152)</f>
        <v>0</v>
      </c>
      <c r="O152" s="6">
        <f>IF($C152&lt;&gt;"M5","",ZigZag!F152)</f>
        <v>5174.34</v>
      </c>
      <c r="P152" s="6">
        <f>IF($C152&lt;&gt;"M5","",Pinbar!E152)</f>
        <v>0</v>
      </c>
      <c r="Q152">
        <f>IF(Q$1='Trendline Selection'!$ED$198,Trendlines!E152,IF(Q$1='Trendline Selection'!$EE$198,Trendlines!E152,""))</f>
        <v>5198.6000000000004</v>
      </c>
      <c r="R152" t="str">
        <f>IF(R$1='Trendline Selection'!$ED$198,Trendlines!F152,IF(R$1='Trendline Selection'!$EE$198,Trendlines!F152,""))</f>
        <v/>
      </c>
      <c r="S152" t="str">
        <f>IF(S$1='Trendline Selection'!$ED$198,Trendlines!G152,IF(S$1='Trendline Selection'!$EE$198,Trendlines!G152,""))</f>
        <v/>
      </c>
      <c r="T152" t="str">
        <f>IF(T$1='Trendline Selection'!$ED$198,Trendlines!H152,IF(T$1='Trendline Selection'!$EE$198,Trendlines!H152,""))</f>
        <v/>
      </c>
      <c r="U152">
        <f>IF(U$1='Trendline Selection'!$ED$198,Trendlines!I152,IF(U$1='Trendline Selection'!$EE$198,Trendlines!I152,""))</f>
        <v>5174.34</v>
      </c>
      <c r="V152" t="str">
        <f>IF(V$1='Trendline Selection'!$ED$198,Trendlines!J152,IF(V$1='Trendline Selection'!$EE$198,Trendlines!J152,""))</f>
        <v/>
      </c>
      <c r="W152" s="6" t="str">
        <f t="shared" si="128"/>
        <v/>
      </c>
      <c r="X152" s="6">
        <f t="shared" si="129"/>
        <v>5178.5600000000004</v>
      </c>
      <c r="Y152" s="6" t="str">
        <f t="shared" si="130"/>
        <v/>
      </c>
      <c r="Z152" s="6">
        <f t="shared" si="131"/>
        <v>-8.1489835012054593E-4</v>
      </c>
      <c r="AA152">
        <f t="shared" si="142"/>
        <v>6.0500000000001819</v>
      </c>
      <c r="AB152">
        <f t="shared" si="170"/>
        <v>0.13000000000010914</v>
      </c>
      <c r="AC152">
        <f t="shared" si="171"/>
        <v>6.180000000000291</v>
      </c>
      <c r="AD152">
        <f t="shared" si="127"/>
        <v>6.180000000000291</v>
      </c>
      <c r="AE152" s="26">
        <f t="shared" si="185"/>
        <v>-1.5440468309389782E-4</v>
      </c>
      <c r="AF152" s="26">
        <f t="shared" si="143"/>
        <v>-5.7978072692415389E-6</v>
      </c>
      <c r="AH152" s="30">
        <f t="shared" si="144"/>
        <v>-3.6600200053861706E-3</v>
      </c>
      <c r="AI152" s="21">
        <f t="shared" si="172"/>
        <v>-1</v>
      </c>
      <c r="AJ152" s="21">
        <f t="shared" si="141"/>
        <v>-21</v>
      </c>
      <c r="AK152" s="31" t="str">
        <f t="shared" si="188"/>
        <v>-----</v>
      </c>
      <c r="AL152" s="31" t="str">
        <f t="shared" si="145"/>
        <v>-----</v>
      </c>
      <c r="AM152" s="39" t="str">
        <f t="shared" si="146"/>
        <v/>
      </c>
      <c r="AN152" s="35" t="str">
        <f t="shared" si="147"/>
        <v/>
      </c>
      <c r="AO152" s="35" t="str">
        <f t="shared" si="186"/>
        <v/>
      </c>
      <c r="AP152" s="36" t="str">
        <f t="shared" si="187"/>
        <v/>
      </c>
      <c r="AQ152" s="36" t="str">
        <f t="shared" si="148"/>
        <v/>
      </c>
      <c r="AR152" s="40" t="str">
        <f t="shared" si="149"/>
        <v/>
      </c>
      <c r="AS152" s="37" t="str">
        <f t="shared" si="150"/>
        <v/>
      </c>
      <c r="AT152" s="37" t="str">
        <f t="shared" si="173"/>
        <v/>
      </c>
      <c r="AU152" s="38" t="str">
        <f t="shared" si="151"/>
        <v/>
      </c>
      <c r="AV152" s="38" t="str">
        <f t="shared" si="152"/>
        <v/>
      </c>
      <c r="AW152" s="30" t="str">
        <f t="shared" si="153"/>
        <v/>
      </c>
      <c r="AX152" s="21" t="str">
        <f t="shared" si="154"/>
        <v/>
      </c>
      <c r="AY152" s="21" t="str">
        <f t="shared" si="174"/>
        <v/>
      </c>
      <c r="AZ152" s="31" t="str">
        <f t="shared" si="155"/>
        <v/>
      </c>
      <c r="BA152" s="31" t="str">
        <f t="shared" si="156"/>
        <v/>
      </c>
      <c r="BB152" s="33">
        <f t="shared" si="157"/>
        <v>1.0113405767691473E-3</v>
      </c>
      <c r="BC152" s="32">
        <f t="shared" si="158"/>
        <v>1</v>
      </c>
      <c r="BD152" s="32">
        <f t="shared" si="175"/>
        <v>1</v>
      </c>
      <c r="BE152" s="34" t="str">
        <f t="shared" si="176"/>
        <v>-----</v>
      </c>
      <c r="BF152" s="34" t="str">
        <f t="shared" si="159"/>
        <v>-----</v>
      </c>
      <c r="BG152" s="40" t="str">
        <f t="shared" si="160"/>
        <v/>
      </c>
      <c r="BH152" s="37" t="str">
        <f t="shared" si="161"/>
        <v/>
      </c>
      <c r="BI152" s="37" t="str">
        <f t="shared" si="177"/>
        <v/>
      </c>
      <c r="BJ152" s="38" t="str">
        <f t="shared" si="178"/>
        <v/>
      </c>
      <c r="BK152" s="38" t="str">
        <f t="shared" si="162"/>
        <v/>
      </c>
      <c r="BL152" s="41" t="str">
        <f t="shared" si="163"/>
        <v>------</v>
      </c>
      <c r="BM152" s="41" t="str">
        <f t="shared" si="164"/>
        <v>Important Low</v>
      </c>
      <c r="BN152" s="41" t="str">
        <f t="shared" si="139"/>
        <v>-----</v>
      </c>
      <c r="BO152" s="41" cm="1">
        <f t="array" aca="1" ref="BO152" ca="1">_xlfn.LET(_xlpm.lookback,MIN(ROW()-ROW(BN$50),11),_xlpm.found,IFERROR(MATCH("Equal High",OFFSET(BN152,-_xlpm.lookback,0,_xlpm.lookback+1,1),0),-1),_xlpm.offset_rows,_xlpm.lookback-_xlpm.found+1,IF(_xlpm.found&gt;0,INDEX(E:E,ROW()-_xlpm.offset_rows),"-----"))</f>
        <v>5195.51</v>
      </c>
      <c r="BP152" s="41">
        <f t="shared" ca="1" si="132"/>
        <v>5179.5730199999998</v>
      </c>
      <c r="BQ152" s="41">
        <f t="shared" ca="1" si="133"/>
        <v>5179.8466900000003</v>
      </c>
      <c r="BR152" s="52" t="str">
        <f t="shared" ca="1" si="134"/>
        <v>-----</v>
      </c>
      <c r="BS152" s="41" t="str">
        <f t="shared" si="140"/>
        <v>Equal Low</v>
      </c>
      <c r="BT152" s="41" cm="1">
        <f t="array" aca="1" ref="BT152" ca="1">_xlfn.LET(_xlpm.lookback,MIN(ROW()-ROW(BS$50),11),_xlpm.found,IFERROR(MATCH("Equal Low",OFFSET(BS152,-_xlpm.lookback,0,_xlpm.lookback+1,1),0),-1),_xlpm.offset_rows,_xlpm.lookback-_xlpm.found+1,IF(_xlpm.found&gt;0,INDEX(F:F,ROW()-_xlpm.offset_rows),"-----"))</f>
        <v>5174.34</v>
      </c>
      <c r="BU152" s="41">
        <f t="shared" ca="1" si="135"/>
        <v>5179.5730199999998</v>
      </c>
      <c r="BV152" s="41">
        <f t="shared" ca="1" si="136"/>
        <v>5179.8466900000003</v>
      </c>
      <c r="BW152" s="52" t="str">
        <f t="shared" ca="1" si="137"/>
        <v>Eql Touch</v>
      </c>
      <c r="BX152" s="50">
        <f t="shared" si="165"/>
        <v>-0.27367000000049302</v>
      </c>
      <c r="BY152" s="50">
        <f t="shared" si="179"/>
        <v>-1</v>
      </c>
      <c r="BZ152" s="50">
        <f t="shared" si="180"/>
        <v>-9</v>
      </c>
      <c r="CA152" s="50" t="str">
        <f t="shared" si="181"/>
        <v>-----</v>
      </c>
      <c r="CB152" s="50" t="str">
        <f t="shared" si="182"/>
        <v>-----</v>
      </c>
      <c r="CC152" s="52" t="str">
        <f t="shared" si="166"/>
        <v/>
      </c>
      <c r="CD152" s="41">
        <f t="shared" si="167"/>
        <v>0</v>
      </c>
      <c r="CE152" s="52" t="str" cm="1">
        <f t="array" ref="CE152">IF(CD152&lt;&gt;1,"-----",_xlfn.IFS(OR(AL152="Above",AL152="Below"),AL152,OR(AQ152="Above",AQ152="Below"),AQ152,OR(AV152="Above",AV152="Below"),AV152,OR(BA152="Above",BA152="Below"),BA152,OR(BF152="Above",BF152="Below"),BF152,OR(BK152="Above",BK152="Below"),BK152,TRUE,"-----"))</f>
        <v>-----</v>
      </c>
      <c r="CF152" s="52" t="str">
        <f t="shared" ca="1" si="138"/>
        <v>Eql Touch</v>
      </c>
      <c r="CG152" s="52" t="str">
        <f t="shared" si="168"/>
        <v>DOWN</v>
      </c>
      <c r="CH152" s="42" t="str">
        <f t="shared" si="189"/>
        <v/>
      </c>
      <c r="CI152" s="43" t="str">
        <f t="shared" si="183"/>
        <v/>
      </c>
      <c r="CJ152" s="42" t="str">
        <f t="shared" si="184"/>
        <v/>
      </c>
      <c r="CK152" s="42" t="str">
        <f t="shared" si="190"/>
        <v/>
      </c>
      <c r="CL152" s="42" t="str">
        <f t="shared" si="169"/>
        <v/>
      </c>
      <c r="CM152" s="16">
        <f t="shared" si="191"/>
        <v>0</v>
      </c>
      <c r="CN152" s="53">
        <f t="shared" si="125"/>
        <v>0</v>
      </c>
      <c r="CO152" s="14" t="str">
        <f t="shared" si="126"/>
        <v/>
      </c>
    </row>
    <row r="153" spans="1:93" x14ac:dyDescent="0.55000000000000004">
      <c r="A153">
        <f>IF('Data Validation'!$K$2&lt;&gt;TRUE,"",'Data Validation'!A153)</f>
        <v>1772073900</v>
      </c>
      <c r="B153" s="4" t="str">
        <f>IF('Data Validation'!$K$2&lt;&gt;TRUE,"",'Data Validation'!C153)</f>
        <v>XAUUSD</v>
      </c>
      <c r="C153" s="4" t="str">
        <f>IF('Data Validation'!$K$2&lt;&gt;TRUE,"",'Data Validation'!E153)</f>
        <v>M5</v>
      </c>
      <c r="D153" s="4">
        <f>IF('Data Validation'!$K$2&lt;&gt;TRUE,"",'Data Validation'!G153)</f>
        <v>5180.78</v>
      </c>
      <c r="E153" s="4">
        <f>IF($C153&lt;&gt;"M5","",Price!F153)</f>
        <v>5183.21</v>
      </c>
      <c r="F153" s="4">
        <f>IF($C153&lt;&gt;"M5","",Price!G153)</f>
        <v>5176.09</v>
      </c>
      <c r="G153" s="4">
        <f>IF($C153&lt;&gt;"M5","",Price!H153)</f>
        <v>599</v>
      </c>
      <c r="H153" s="4">
        <f>IF($C153&lt;&gt;"M5","",SSA!E153)</f>
        <v>5180.8447800000004</v>
      </c>
      <c r="I153" s="6">
        <f>IF($C153&lt;&gt;"M5","",SSA!F153)</f>
        <v>5180.34573</v>
      </c>
      <c r="J153" s="5">
        <f>IF($C153&lt;&gt;"M5","",Dual_Tema!E153)</f>
        <v>5181.1899999999996</v>
      </c>
      <c r="K153" s="5">
        <f>IF($C153&lt;&gt;"M5","",Dual_Tema!F153)</f>
        <v>5174.22</v>
      </c>
      <c r="L153" s="6">
        <f>IF($C153&lt;&gt;"M5","",Trendlines!K153)</f>
        <v>0</v>
      </c>
      <c r="M153" s="6">
        <f>IF($C153&lt;&gt;"M5","",Trendlines!L153)</f>
        <v>0</v>
      </c>
      <c r="N153" s="6">
        <f>IF($C153&lt;&gt;"M5","",ZigZag!E153)</f>
        <v>0</v>
      </c>
      <c r="O153" s="6">
        <f>IF($C153&lt;&gt;"M5","",ZigZag!F153)</f>
        <v>0</v>
      </c>
      <c r="P153" s="6">
        <f>IF($C153&lt;&gt;"M5","",Pinbar!E153)</f>
        <v>0</v>
      </c>
      <c r="Q153">
        <f>IF(Q$1='Trendline Selection'!$ED$198,Trendlines!E153,IF(Q$1='Trendline Selection'!$EE$198,Trendlines!E153,""))</f>
        <v>5198.6099999999997</v>
      </c>
      <c r="R153" t="str">
        <f>IF(R$1='Trendline Selection'!$ED$198,Trendlines!F153,IF(R$1='Trendline Selection'!$EE$198,Trendlines!F153,""))</f>
        <v/>
      </c>
      <c r="S153" t="str">
        <f>IF(S$1='Trendline Selection'!$ED$198,Trendlines!G153,IF(S$1='Trendline Selection'!$EE$198,Trendlines!G153,""))</f>
        <v/>
      </c>
      <c r="T153" t="str">
        <f>IF(T$1='Trendline Selection'!$ED$198,Trendlines!H153,IF(T$1='Trendline Selection'!$EE$198,Trendlines!H153,""))</f>
        <v/>
      </c>
      <c r="U153">
        <f>IF(U$1='Trendline Selection'!$ED$198,Trendlines!I153,IF(U$1='Trendline Selection'!$EE$198,Trendlines!I153,""))</f>
        <v>5174.3599999999997</v>
      </c>
      <c r="V153" t="str">
        <f>IF(V$1='Trendline Selection'!$ED$198,Trendlines!J153,IF(V$1='Trendline Selection'!$EE$198,Trendlines!J153,""))</f>
        <v/>
      </c>
      <c r="W153" s="6" t="str">
        <f t="shared" si="128"/>
        <v/>
      </c>
      <c r="X153" s="6" t="str">
        <f t="shared" si="129"/>
        <v/>
      </c>
      <c r="Y153" s="6" t="str">
        <f t="shared" si="130"/>
        <v/>
      </c>
      <c r="Z153" s="6" t="str">
        <f t="shared" si="131"/>
        <v/>
      </c>
      <c r="AA153">
        <f t="shared" si="142"/>
        <v>7.1199999999998909</v>
      </c>
      <c r="AB153">
        <f t="shared" si="170"/>
        <v>7.1199999999998909</v>
      </c>
      <c r="AC153">
        <f t="shared" si="171"/>
        <v>0</v>
      </c>
      <c r="AD153">
        <f t="shared" si="127"/>
        <v>7.1199999999998909</v>
      </c>
      <c r="AE153" s="26">
        <f t="shared" si="185"/>
        <v>3.8987182481253085E-4</v>
      </c>
      <c r="AF153" s="26">
        <f t="shared" si="143"/>
        <v>3.6140712996352893E-4</v>
      </c>
      <c r="AH153" s="30">
        <f t="shared" si="144"/>
        <v>-3.4173019326318608E-3</v>
      </c>
      <c r="AI153" s="21">
        <f t="shared" si="172"/>
        <v>-1</v>
      </c>
      <c r="AJ153" s="21">
        <f t="shared" si="141"/>
        <v>-22</v>
      </c>
      <c r="AK153" s="31" t="str">
        <f t="shared" si="188"/>
        <v>-----</v>
      </c>
      <c r="AL153" s="31" t="str">
        <f t="shared" si="145"/>
        <v>-----</v>
      </c>
      <c r="AM153" s="39" t="str">
        <f t="shared" si="146"/>
        <v/>
      </c>
      <c r="AN153" s="35" t="str">
        <f t="shared" si="147"/>
        <v/>
      </c>
      <c r="AO153" s="35" t="str">
        <f t="shared" si="186"/>
        <v/>
      </c>
      <c r="AP153" s="36" t="str">
        <f t="shared" si="187"/>
        <v/>
      </c>
      <c r="AQ153" s="36" t="str">
        <f t="shared" si="148"/>
        <v/>
      </c>
      <c r="AR153" s="40" t="str">
        <f t="shared" si="149"/>
        <v/>
      </c>
      <c r="AS153" s="37" t="str">
        <f t="shared" si="150"/>
        <v/>
      </c>
      <c r="AT153" s="37" t="str">
        <f t="shared" si="173"/>
        <v/>
      </c>
      <c r="AU153" s="38" t="str">
        <f t="shared" si="151"/>
        <v/>
      </c>
      <c r="AV153" s="38" t="str">
        <f t="shared" si="152"/>
        <v/>
      </c>
      <c r="AW153" s="30" t="str">
        <f t="shared" si="153"/>
        <v/>
      </c>
      <c r="AX153" s="21" t="str">
        <f t="shared" si="154"/>
        <v/>
      </c>
      <c r="AY153" s="21" t="str">
        <f t="shared" si="174"/>
        <v/>
      </c>
      <c r="AZ153" s="31" t="str">
        <f t="shared" si="155"/>
        <v/>
      </c>
      <c r="BA153" s="31" t="str">
        <f t="shared" si="156"/>
        <v/>
      </c>
      <c r="BB153" s="33">
        <f t="shared" si="157"/>
        <v>1.2532525761641408E-3</v>
      </c>
      <c r="BC153" s="32">
        <f t="shared" si="158"/>
        <v>1</v>
      </c>
      <c r="BD153" s="32">
        <f t="shared" si="175"/>
        <v>2</v>
      </c>
      <c r="BE153" s="34" t="str">
        <f t="shared" si="176"/>
        <v>-----</v>
      </c>
      <c r="BF153" s="34" t="str">
        <f t="shared" si="159"/>
        <v>-----</v>
      </c>
      <c r="BG153" s="40" t="str">
        <f t="shared" si="160"/>
        <v/>
      </c>
      <c r="BH153" s="37" t="str">
        <f t="shared" si="161"/>
        <v/>
      </c>
      <c r="BI153" s="37" t="str">
        <f t="shared" si="177"/>
        <v/>
      </c>
      <c r="BJ153" s="38" t="str">
        <f t="shared" si="178"/>
        <v/>
      </c>
      <c r="BK153" s="38" t="str">
        <f t="shared" si="162"/>
        <v/>
      </c>
      <c r="BL153" s="41" t="str">
        <f t="shared" si="163"/>
        <v>------</v>
      </c>
      <c r="BM153" s="41" t="str">
        <f t="shared" si="164"/>
        <v>------</v>
      </c>
      <c r="BN153" s="41" t="str">
        <f t="shared" si="139"/>
        <v>-----</v>
      </c>
      <c r="BO153" s="41" cm="1">
        <f t="array" aca="1" ref="BO153" ca="1">_xlfn.LET(_xlpm.lookback,MIN(ROW()-ROW(BN$50),11),_xlpm.found,IFERROR(MATCH("Equal High",OFFSET(BN153,-_xlpm.lookback,0,_xlpm.lookback+1,1),0),-1),_xlpm.offset_rows,_xlpm.lookback-_xlpm.found+1,IF(_xlpm.found&gt;0,INDEX(E:E,ROW()-_xlpm.offset_rows),"-----"))</f>
        <v>5195.51</v>
      </c>
      <c r="BP153" s="41">
        <f t="shared" ca="1" si="132"/>
        <v>5180.8447800000004</v>
      </c>
      <c r="BQ153" s="41">
        <f t="shared" ca="1" si="133"/>
        <v>5180.34573</v>
      </c>
      <c r="BR153" s="52" t="str">
        <f t="shared" ca="1" si="134"/>
        <v>-----</v>
      </c>
      <c r="BS153" s="41" t="str">
        <f t="shared" si="140"/>
        <v>-----</v>
      </c>
      <c r="BT153" s="41" cm="1">
        <f t="array" aca="1" ref="BT153" ca="1">_xlfn.LET(_xlpm.lookback,MIN(ROW()-ROW(BS$50),11),_xlpm.found,IFERROR(MATCH("Equal Low",OFFSET(BS153,-_xlpm.lookback,0,_xlpm.lookback+1,1),0),-1),_xlpm.offset_rows,_xlpm.lookback-_xlpm.found+1,IF(_xlpm.found&gt;0,INDEX(F:F,ROW()-_xlpm.offset_rows),"-----"))</f>
        <v>5174.34</v>
      </c>
      <c r="BU153" s="41">
        <f t="shared" ca="1" si="135"/>
        <v>5180.8447800000004</v>
      </c>
      <c r="BV153" s="41">
        <f t="shared" ca="1" si="136"/>
        <v>5180.34573</v>
      </c>
      <c r="BW153" s="52" t="str">
        <f t="shared" ca="1" si="137"/>
        <v>Eql Touch</v>
      </c>
      <c r="BX153" s="50">
        <f t="shared" si="165"/>
        <v>0.49905000000035216</v>
      </c>
      <c r="BY153" s="50">
        <f t="shared" si="179"/>
        <v>1</v>
      </c>
      <c r="BZ153" s="50">
        <f t="shared" si="180"/>
        <v>1</v>
      </c>
      <c r="CA153" s="50" t="str">
        <f t="shared" si="181"/>
        <v>crossover</v>
      </c>
      <c r="CB153" s="50" t="str">
        <f t="shared" si="182"/>
        <v>-----</v>
      </c>
      <c r="CC153" s="52" t="str">
        <f t="shared" si="166"/>
        <v/>
      </c>
      <c r="CD153" s="41">
        <f t="shared" si="167"/>
        <v>0</v>
      </c>
      <c r="CE153" s="52" t="str" cm="1">
        <f t="array" ref="CE153">IF(CD153&lt;&gt;1,"-----",_xlfn.IFS(OR(AL153="Above",AL153="Below"),AL153,OR(AQ153="Above",AQ153="Below"),AQ153,OR(AV153="Above",AV153="Below"),AV153,OR(BA153="Above",BA153="Below"),BA153,OR(BF153="Above",BF153="Below"),BF153,OR(BK153="Above",BK153="Below"),BK153,TRUE,"-----"))</f>
        <v>-----</v>
      </c>
      <c r="CF153" s="52" t="str">
        <f t="shared" ca="1" si="138"/>
        <v>Eql Touch</v>
      </c>
      <c r="CG153" s="52" t="str">
        <f t="shared" si="168"/>
        <v>UP</v>
      </c>
      <c r="CH153" s="42" t="str">
        <f t="shared" si="189"/>
        <v/>
      </c>
      <c r="CI153" s="43" t="str">
        <f t="shared" si="183"/>
        <v/>
      </c>
      <c r="CJ153" s="42" t="str">
        <f t="shared" si="184"/>
        <v/>
      </c>
      <c r="CK153" s="42" t="str">
        <f t="shared" si="190"/>
        <v/>
      </c>
      <c r="CL153" s="42" t="str">
        <f t="shared" si="169"/>
        <v/>
      </c>
      <c r="CM153" s="16">
        <f t="shared" si="191"/>
        <v>0</v>
      </c>
      <c r="CN153" s="53">
        <f t="shared" ref="CN153:CN216" si="192">AVERAGE(CM151:CM153)</f>
        <v>0</v>
      </c>
      <c r="CO153" s="14" t="str">
        <f t="shared" ref="CO153:CO216" si="193">IF(CN153&gt;20%,"Turbulance","")</f>
        <v/>
      </c>
    </row>
    <row r="154" spans="1:93" x14ac:dyDescent="0.55000000000000004">
      <c r="A154">
        <f>IF('Data Validation'!$K$2&lt;&gt;TRUE,"",'Data Validation'!A154)</f>
        <v>1772074200</v>
      </c>
      <c r="B154" s="4" t="str">
        <f>IF('Data Validation'!$K$2&lt;&gt;TRUE,"",'Data Validation'!C154)</f>
        <v>XAUUSD</v>
      </c>
      <c r="C154" s="4" t="str">
        <f>IF('Data Validation'!$K$2&lt;&gt;TRUE,"",'Data Validation'!E154)</f>
        <v>M5</v>
      </c>
      <c r="D154" s="4">
        <f>IF('Data Validation'!$K$2&lt;&gt;TRUE,"",'Data Validation'!G154)</f>
        <v>5184.6899999999996</v>
      </c>
      <c r="E154" s="4">
        <f>IF($C154&lt;&gt;"M5","",Price!F154)</f>
        <v>5184.7700000000004</v>
      </c>
      <c r="F154" s="4">
        <f>IF($C154&lt;&gt;"M5","",Price!G154)</f>
        <v>5180.7299999999996</v>
      </c>
      <c r="G154" s="4">
        <f>IF($C154&lt;&gt;"M5","",Price!H154)</f>
        <v>504</v>
      </c>
      <c r="H154" s="4">
        <f>IF($C154&lt;&gt;"M5","",SSA!E154)</f>
        <v>5182.6275500000002</v>
      </c>
      <c r="I154" s="6">
        <f>IF($C154&lt;&gt;"M5","",SSA!F154)</f>
        <v>5181.4866400000001</v>
      </c>
      <c r="J154" s="5">
        <f>IF($C154&lt;&gt;"M5","",Dual_Tema!E154)</f>
        <v>5182.1099999999997</v>
      </c>
      <c r="K154" s="5">
        <f>IF($C154&lt;&gt;"M5","",Dual_Tema!F154)</f>
        <v>5176.55</v>
      </c>
      <c r="L154" s="6">
        <f>IF($C154&lt;&gt;"M5","",Trendlines!K154)</f>
        <v>0</v>
      </c>
      <c r="M154" s="6">
        <f>IF($C154&lt;&gt;"M5","",Trendlines!L154)</f>
        <v>0</v>
      </c>
      <c r="N154" s="6">
        <f>IF($C154&lt;&gt;"M5","",ZigZag!E154)</f>
        <v>0</v>
      </c>
      <c r="O154" s="6">
        <f>IF($C154&lt;&gt;"M5","",ZigZag!F154)</f>
        <v>0</v>
      </c>
      <c r="P154" s="6">
        <f>IF($C154&lt;&gt;"M5","",Pinbar!E154)</f>
        <v>0</v>
      </c>
      <c r="Q154">
        <f>IF(Q$1='Trendline Selection'!$ED$198,Trendlines!E154,IF(Q$1='Trendline Selection'!$EE$198,Trendlines!E154,""))</f>
        <v>5198.6099999999997</v>
      </c>
      <c r="R154" t="str">
        <f>IF(R$1='Trendline Selection'!$ED$198,Trendlines!F154,IF(R$1='Trendline Selection'!$EE$198,Trendlines!F154,""))</f>
        <v/>
      </c>
      <c r="S154" t="str">
        <f>IF(S$1='Trendline Selection'!$ED$198,Trendlines!G154,IF(S$1='Trendline Selection'!$EE$198,Trendlines!G154,""))</f>
        <v/>
      </c>
      <c r="T154" t="str">
        <f>IF(T$1='Trendline Selection'!$ED$198,Trendlines!H154,IF(T$1='Trendline Selection'!$EE$198,Trendlines!H154,""))</f>
        <v/>
      </c>
      <c r="U154">
        <f>IF(U$1='Trendline Selection'!$ED$198,Trendlines!I154,IF(U$1='Trendline Selection'!$EE$198,Trendlines!I154,""))</f>
        <v>5174.38</v>
      </c>
      <c r="V154" t="str">
        <f>IF(V$1='Trendline Selection'!$ED$198,Trendlines!J154,IF(V$1='Trendline Selection'!$EE$198,Trendlines!J154,""))</f>
        <v/>
      </c>
      <c r="W154" s="6" t="str">
        <f t="shared" si="128"/>
        <v/>
      </c>
      <c r="X154" s="6" t="str">
        <f t="shared" si="129"/>
        <v/>
      </c>
      <c r="Y154" s="6" t="str">
        <f t="shared" si="130"/>
        <v/>
      </c>
      <c r="Z154" s="6" t="str">
        <f t="shared" si="131"/>
        <v/>
      </c>
      <c r="AA154">
        <f t="shared" si="142"/>
        <v>4.0400000000008731</v>
      </c>
      <c r="AB154">
        <f t="shared" si="170"/>
        <v>3.9900000000006912</v>
      </c>
      <c r="AC154">
        <f t="shared" si="171"/>
        <v>5.0000000000181899E-2</v>
      </c>
      <c r="AD154">
        <f t="shared" si="127"/>
        <v>4.0400000000008731</v>
      </c>
      <c r="AE154" s="26">
        <f t="shared" si="185"/>
        <v>5.1330442618947956E-4</v>
      </c>
      <c r="AF154" s="26">
        <f t="shared" si="143"/>
        <v>8.0748761240582653E-4</v>
      </c>
      <c r="AH154" s="30">
        <f t="shared" si="144"/>
        <v>-3.0743698796408111E-3</v>
      </c>
      <c r="AI154" s="21">
        <f t="shared" si="172"/>
        <v>-1</v>
      </c>
      <c r="AJ154" s="21">
        <f t="shared" si="141"/>
        <v>-23</v>
      </c>
      <c r="AK154" s="31" t="str">
        <f t="shared" si="188"/>
        <v>-----</v>
      </c>
      <c r="AL154" s="31" t="str">
        <f t="shared" si="145"/>
        <v>-----</v>
      </c>
      <c r="AM154" s="39" t="str">
        <f t="shared" si="146"/>
        <v/>
      </c>
      <c r="AN154" s="35" t="str">
        <f t="shared" si="147"/>
        <v/>
      </c>
      <c r="AO154" s="35" t="str">
        <f t="shared" si="186"/>
        <v/>
      </c>
      <c r="AP154" s="36" t="str">
        <f t="shared" si="187"/>
        <v/>
      </c>
      <c r="AQ154" s="36" t="str">
        <f t="shared" si="148"/>
        <v/>
      </c>
      <c r="AR154" s="40" t="str">
        <f t="shared" si="149"/>
        <v/>
      </c>
      <c r="AS154" s="37" t="str">
        <f t="shared" si="150"/>
        <v/>
      </c>
      <c r="AT154" s="37" t="str">
        <f t="shared" si="173"/>
        <v/>
      </c>
      <c r="AU154" s="38" t="str">
        <f t="shared" si="151"/>
        <v/>
      </c>
      <c r="AV154" s="38" t="str">
        <f t="shared" si="152"/>
        <v/>
      </c>
      <c r="AW154" s="30" t="str">
        <f t="shared" si="153"/>
        <v/>
      </c>
      <c r="AX154" s="21" t="str">
        <f t="shared" si="154"/>
        <v/>
      </c>
      <c r="AY154" s="21" t="str">
        <f t="shared" si="174"/>
        <v/>
      </c>
      <c r="AZ154" s="31" t="str">
        <f t="shared" si="155"/>
        <v/>
      </c>
      <c r="BA154" s="31" t="str">
        <f t="shared" si="156"/>
        <v/>
      </c>
      <c r="BB154" s="33">
        <f t="shared" si="157"/>
        <v>1.5939204310468204E-3</v>
      </c>
      <c r="BC154" s="32">
        <f t="shared" si="158"/>
        <v>1</v>
      </c>
      <c r="BD154" s="32">
        <f t="shared" si="175"/>
        <v>3</v>
      </c>
      <c r="BE154" s="34" t="str">
        <f t="shared" si="176"/>
        <v>-----</v>
      </c>
      <c r="BF154" s="34" t="str">
        <f t="shared" si="159"/>
        <v>-----</v>
      </c>
      <c r="BG154" s="40" t="str">
        <f t="shared" si="160"/>
        <v/>
      </c>
      <c r="BH154" s="37" t="str">
        <f t="shared" si="161"/>
        <v/>
      </c>
      <c r="BI154" s="37" t="str">
        <f t="shared" si="177"/>
        <v/>
      </c>
      <c r="BJ154" s="38" t="str">
        <f t="shared" si="178"/>
        <v/>
      </c>
      <c r="BK154" s="38" t="str">
        <f t="shared" si="162"/>
        <v/>
      </c>
      <c r="BL154" s="41" t="str">
        <f t="shared" si="163"/>
        <v>------</v>
      </c>
      <c r="BM154" s="41" t="str">
        <f t="shared" si="164"/>
        <v>------</v>
      </c>
      <c r="BN154" s="41" t="str">
        <f t="shared" si="139"/>
        <v>-----</v>
      </c>
      <c r="BO154" s="41" cm="1">
        <f t="array" aca="1" ref="BO154" ca="1">_xlfn.LET(_xlpm.lookback,MIN(ROW()-ROW(BN$50),11),_xlpm.found,IFERROR(MATCH("Equal High",OFFSET(BN154,-_xlpm.lookback,0,_xlpm.lookback+1,1),0),-1),_xlpm.offset_rows,_xlpm.lookback-_xlpm.found+1,IF(_xlpm.found&gt;0,INDEX(E:E,ROW()-_xlpm.offset_rows),"-----"))</f>
        <v>5195.51</v>
      </c>
      <c r="BP154" s="41">
        <f t="shared" ca="1" si="132"/>
        <v>5182.6275500000002</v>
      </c>
      <c r="BQ154" s="41">
        <f t="shared" ca="1" si="133"/>
        <v>5181.4866400000001</v>
      </c>
      <c r="BR154" s="52" t="str">
        <f t="shared" ca="1" si="134"/>
        <v>-----</v>
      </c>
      <c r="BS154" s="41" t="str">
        <f t="shared" si="140"/>
        <v>-----</v>
      </c>
      <c r="BT154" s="41" cm="1">
        <f t="array" aca="1" ref="BT154" ca="1">_xlfn.LET(_xlpm.lookback,MIN(ROW()-ROW(BS$50),11),_xlpm.found,IFERROR(MATCH("Equal Low",OFFSET(BS154,-_xlpm.lookback,0,_xlpm.lookback+1,1),0),-1),_xlpm.offset_rows,_xlpm.lookback-_xlpm.found+1,IF(_xlpm.found&gt;0,INDEX(F:F,ROW()-_xlpm.offset_rows),"-----"))</f>
        <v>5174.34</v>
      </c>
      <c r="BU154" s="41">
        <f t="shared" ca="1" si="135"/>
        <v>5182.6275500000002</v>
      </c>
      <c r="BV154" s="41">
        <f t="shared" ca="1" si="136"/>
        <v>5181.4866400000001</v>
      </c>
      <c r="BW154" s="52" t="str">
        <f t="shared" ca="1" si="137"/>
        <v>-----</v>
      </c>
      <c r="BX154" s="50">
        <f t="shared" si="165"/>
        <v>1.1409100000000763</v>
      </c>
      <c r="BY154" s="50">
        <f t="shared" si="179"/>
        <v>1</v>
      </c>
      <c r="BZ154" s="50">
        <f t="shared" si="180"/>
        <v>2</v>
      </c>
      <c r="CA154" s="50" t="str">
        <f t="shared" si="181"/>
        <v>-----</v>
      </c>
      <c r="CB154" s="50" t="str">
        <f t="shared" si="182"/>
        <v>-----</v>
      </c>
      <c r="CC154" s="52" t="str">
        <f t="shared" si="166"/>
        <v/>
      </c>
      <c r="CD154" s="41">
        <f t="shared" si="167"/>
        <v>0</v>
      </c>
      <c r="CE154" s="52" t="str" cm="1">
        <f t="array" ref="CE154">IF(CD154&lt;&gt;1,"-----",_xlfn.IFS(OR(AL154="Above",AL154="Below"),AL154,OR(AQ154="Above",AQ154="Below"),AQ154,OR(AV154="Above",AV154="Below"),AV154,OR(BA154="Above",BA154="Below"),BA154,OR(BF154="Above",BF154="Below"),BF154,OR(BK154="Above",BK154="Below"),BK154,TRUE,"-----"))</f>
        <v>-----</v>
      </c>
      <c r="CF154" s="52" t="str">
        <f t="shared" ca="1" si="138"/>
        <v>-----</v>
      </c>
      <c r="CG154" s="52" t="str">
        <f t="shared" si="168"/>
        <v>UP</v>
      </c>
      <c r="CH154" s="42" t="str">
        <f t="shared" si="189"/>
        <v/>
      </c>
      <c r="CI154" s="43">
        <f t="shared" si="183"/>
        <v>1</v>
      </c>
      <c r="CJ154" s="42" t="str">
        <f t="shared" si="184"/>
        <v/>
      </c>
      <c r="CK154" s="42" t="str">
        <f t="shared" si="190"/>
        <v/>
      </c>
      <c r="CL154" s="42" t="str">
        <f t="shared" si="169"/>
        <v/>
      </c>
      <c r="CM154" s="16">
        <f t="shared" si="191"/>
        <v>0.2</v>
      </c>
      <c r="CN154" s="53">
        <f t="shared" si="192"/>
        <v>6.6666666666666666E-2</v>
      </c>
      <c r="CO154" s="14" t="str">
        <f t="shared" si="193"/>
        <v/>
      </c>
    </row>
    <row r="155" spans="1:93" x14ac:dyDescent="0.55000000000000004">
      <c r="A155">
        <f>IF('Data Validation'!$K$2&lt;&gt;TRUE,"",'Data Validation'!A155)</f>
        <v>1772074500</v>
      </c>
      <c r="B155" s="4" t="str">
        <f>IF('Data Validation'!$K$2&lt;&gt;TRUE,"",'Data Validation'!C155)</f>
        <v>XAUUSD</v>
      </c>
      <c r="C155" s="4" t="str">
        <f>IF('Data Validation'!$K$2&lt;&gt;TRUE,"",'Data Validation'!E155)</f>
        <v>M5</v>
      </c>
      <c r="D155" s="4">
        <f>IF('Data Validation'!$K$2&lt;&gt;TRUE,"",'Data Validation'!G155)</f>
        <v>5184.34</v>
      </c>
      <c r="E155" s="4">
        <f>IF($C155&lt;&gt;"M5","",Price!F155)</f>
        <v>5186.34</v>
      </c>
      <c r="F155" s="4">
        <f>IF($C155&lt;&gt;"M5","",Price!G155)</f>
        <v>5183.78</v>
      </c>
      <c r="G155" s="4">
        <f>IF($C155&lt;&gt;"M5","",Price!H155)</f>
        <v>490</v>
      </c>
      <c r="H155" s="4">
        <f>IF($C155&lt;&gt;"M5","",SSA!E155)</f>
        <v>5184.5319300000001</v>
      </c>
      <c r="I155" s="6">
        <f>IF($C155&lt;&gt;"M5","",SSA!F155)</f>
        <v>5183.0092800000002</v>
      </c>
      <c r="J155" s="5">
        <f>IF($C155&lt;&gt;"M5","",Dual_Tema!E155)</f>
        <v>5183.59</v>
      </c>
      <c r="K155" s="5">
        <f>IF($C155&lt;&gt;"M5","",Dual_Tema!F155)</f>
        <v>5179.6499999999996</v>
      </c>
      <c r="L155" s="6">
        <f>IF($C155&lt;&gt;"M5","",Trendlines!K155)</f>
        <v>0</v>
      </c>
      <c r="M155" s="6">
        <f>IF($C155&lt;&gt;"M5","",Trendlines!L155)</f>
        <v>0</v>
      </c>
      <c r="N155" s="6">
        <f>IF($C155&lt;&gt;"M5","",ZigZag!E155)</f>
        <v>0</v>
      </c>
      <c r="O155" s="6">
        <f>IF($C155&lt;&gt;"M5","",ZigZag!F155)</f>
        <v>0</v>
      </c>
      <c r="P155" s="6">
        <f>IF($C155&lt;&gt;"M5","",Pinbar!E155)</f>
        <v>0</v>
      </c>
      <c r="Q155">
        <f>IF(Q$1='Trendline Selection'!$ED$198,Trendlines!E155,IF(Q$1='Trendline Selection'!$EE$198,Trendlines!E155,""))</f>
        <v>5198.62</v>
      </c>
      <c r="R155" t="str">
        <f>IF(R$1='Trendline Selection'!$ED$198,Trendlines!F155,IF(R$1='Trendline Selection'!$EE$198,Trendlines!F155,""))</f>
        <v/>
      </c>
      <c r="S155" t="str">
        <f>IF(S$1='Trendline Selection'!$ED$198,Trendlines!G155,IF(S$1='Trendline Selection'!$EE$198,Trendlines!G155,""))</f>
        <v/>
      </c>
      <c r="T155" t="str">
        <f>IF(T$1='Trendline Selection'!$ED$198,Trendlines!H155,IF(T$1='Trendline Selection'!$EE$198,Trendlines!H155,""))</f>
        <v/>
      </c>
      <c r="U155">
        <f>IF(U$1='Trendline Selection'!$ED$198,Trendlines!I155,IF(U$1='Trendline Selection'!$EE$198,Trendlines!I155,""))</f>
        <v>5174.41</v>
      </c>
      <c r="V155" t="str">
        <f>IF(V$1='Trendline Selection'!$ED$198,Trendlines!J155,IF(V$1='Trendline Selection'!$EE$198,Trendlines!J155,""))</f>
        <v/>
      </c>
      <c r="W155" s="6" t="str">
        <f t="shared" si="128"/>
        <v/>
      </c>
      <c r="X155" s="6" t="str">
        <f t="shared" si="129"/>
        <v/>
      </c>
      <c r="Y155" s="6" t="str">
        <f t="shared" si="130"/>
        <v/>
      </c>
      <c r="Z155" s="6" t="str">
        <f t="shared" si="131"/>
        <v/>
      </c>
      <c r="AA155">
        <f t="shared" si="142"/>
        <v>2.5600000000004002</v>
      </c>
      <c r="AB155">
        <f t="shared" si="170"/>
        <v>1.6500000000005457</v>
      </c>
      <c r="AC155">
        <f t="shared" si="171"/>
        <v>0.90999999999985448</v>
      </c>
      <c r="AD155">
        <f t="shared" si="127"/>
        <v>2.5600000000004002</v>
      </c>
      <c r="AE155" s="26">
        <f t="shared" si="185"/>
        <v>5.3052035365451359E-4</v>
      </c>
      <c r="AF155" s="26">
        <f t="shared" si="143"/>
        <v>7.9735117237653304E-4</v>
      </c>
      <c r="AH155" s="30">
        <f t="shared" si="144"/>
        <v>-2.7099634133673531E-3</v>
      </c>
      <c r="AI155" s="21">
        <f t="shared" si="172"/>
        <v>-1</v>
      </c>
      <c r="AJ155" s="21">
        <f t="shared" si="141"/>
        <v>-24</v>
      </c>
      <c r="AK155" s="31" t="str">
        <f t="shared" si="188"/>
        <v>-----</v>
      </c>
      <c r="AL155" s="31" t="str">
        <f t="shared" si="145"/>
        <v>-----</v>
      </c>
      <c r="AM155" s="39" t="str">
        <f t="shared" si="146"/>
        <v/>
      </c>
      <c r="AN155" s="35" t="str">
        <f t="shared" si="147"/>
        <v/>
      </c>
      <c r="AO155" s="35" t="str">
        <f t="shared" si="186"/>
        <v/>
      </c>
      <c r="AP155" s="36" t="str">
        <f t="shared" si="187"/>
        <v/>
      </c>
      <c r="AQ155" s="36" t="str">
        <f t="shared" si="148"/>
        <v/>
      </c>
      <c r="AR155" s="40" t="str">
        <f t="shared" si="149"/>
        <v/>
      </c>
      <c r="AS155" s="37" t="str">
        <f t="shared" si="150"/>
        <v/>
      </c>
      <c r="AT155" s="37" t="str">
        <f t="shared" si="173"/>
        <v/>
      </c>
      <c r="AU155" s="38" t="str">
        <f t="shared" si="151"/>
        <v/>
      </c>
      <c r="AV155" s="38" t="str">
        <f t="shared" si="152"/>
        <v/>
      </c>
      <c r="AW155" s="30" t="str">
        <f t="shared" si="153"/>
        <v/>
      </c>
      <c r="AX155" s="21" t="str">
        <f t="shared" si="154"/>
        <v/>
      </c>
      <c r="AY155" s="21" t="str">
        <f t="shared" si="174"/>
        <v/>
      </c>
      <c r="AZ155" s="31" t="str">
        <f t="shared" si="155"/>
        <v/>
      </c>
      <c r="BA155" s="31" t="str">
        <f t="shared" si="156"/>
        <v/>
      </c>
      <c r="BB155" s="33">
        <f t="shared" si="157"/>
        <v>1.9561515225890967E-3</v>
      </c>
      <c r="BC155" s="32">
        <f t="shared" si="158"/>
        <v>1</v>
      </c>
      <c r="BD155" s="32">
        <f t="shared" si="175"/>
        <v>4</v>
      </c>
      <c r="BE155" s="34" t="str">
        <f t="shared" si="176"/>
        <v>-----</v>
      </c>
      <c r="BF155" s="34" t="str">
        <f t="shared" si="159"/>
        <v>-----</v>
      </c>
      <c r="BG155" s="40" t="str">
        <f t="shared" si="160"/>
        <v/>
      </c>
      <c r="BH155" s="37" t="str">
        <f t="shared" si="161"/>
        <v/>
      </c>
      <c r="BI155" s="37" t="str">
        <f t="shared" si="177"/>
        <v/>
      </c>
      <c r="BJ155" s="38" t="str">
        <f t="shared" si="178"/>
        <v/>
      </c>
      <c r="BK155" s="38" t="str">
        <f t="shared" si="162"/>
        <v/>
      </c>
      <c r="BL155" s="41" t="str">
        <f t="shared" si="163"/>
        <v>------</v>
      </c>
      <c r="BM155" s="41" t="str">
        <f t="shared" si="164"/>
        <v>------</v>
      </c>
      <c r="BN155" s="41" t="str">
        <f t="shared" si="139"/>
        <v>-----</v>
      </c>
      <c r="BO155" s="41" cm="1">
        <f t="array" aca="1" ref="BO155" ca="1">_xlfn.LET(_xlpm.lookback,MIN(ROW()-ROW(BN$50),11),_xlpm.found,IFERROR(MATCH("Equal High",OFFSET(BN155,-_xlpm.lookback,0,_xlpm.lookback+1,1),0),-1),_xlpm.offset_rows,_xlpm.lookback-_xlpm.found+1,IF(_xlpm.found&gt;0,INDEX(E:E,ROW()-_xlpm.offset_rows),"-----"))</f>
        <v>5195.51</v>
      </c>
      <c r="BP155" s="41">
        <f t="shared" ca="1" si="132"/>
        <v>5184.5319300000001</v>
      </c>
      <c r="BQ155" s="41">
        <f t="shared" ca="1" si="133"/>
        <v>5183.0092800000002</v>
      </c>
      <c r="BR155" s="52" t="str">
        <f t="shared" ca="1" si="134"/>
        <v>-----</v>
      </c>
      <c r="BS155" s="41" t="str">
        <f t="shared" si="140"/>
        <v>-----</v>
      </c>
      <c r="BT155" s="41" cm="1">
        <f t="array" aca="1" ref="BT155" ca="1">_xlfn.LET(_xlpm.lookback,MIN(ROW()-ROW(BS$50),11),_xlpm.found,IFERROR(MATCH("Equal Low",OFFSET(BS155,-_xlpm.lookback,0,_xlpm.lookback+1,1),0),-1),_xlpm.offset_rows,_xlpm.lookback-_xlpm.found+1,IF(_xlpm.found&gt;0,INDEX(F:F,ROW()-_xlpm.offset_rows),"-----"))</f>
        <v>5174.34</v>
      </c>
      <c r="BU155" s="41">
        <f t="shared" ca="1" si="135"/>
        <v>5184.5319300000001</v>
      </c>
      <c r="BV155" s="41">
        <f t="shared" ca="1" si="136"/>
        <v>5183.0092800000002</v>
      </c>
      <c r="BW155" s="52" t="str">
        <f t="shared" ca="1" si="137"/>
        <v>-----</v>
      </c>
      <c r="BX155" s="50">
        <f t="shared" si="165"/>
        <v>1.522649999999885</v>
      </c>
      <c r="BY155" s="50">
        <f t="shared" si="179"/>
        <v>1</v>
      </c>
      <c r="BZ155" s="50">
        <f t="shared" si="180"/>
        <v>3</v>
      </c>
      <c r="CA155" s="50" t="str">
        <f t="shared" si="181"/>
        <v>-----</v>
      </c>
      <c r="CB155" s="50" t="str">
        <f t="shared" si="182"/>
        <v>-----</v>
      </c>
      <c r="CC155" s="52" t="str">
        <f t="shared" si="166"/>
        <v/>
      </c>
      <c r="CD155" s="41">
        <f t="shared" si="167"/>
        <v>0</v>
      </c>
      <c r="CE155" s="52" t="str" cm="1">
        <f t="array" ref="CE155">IF(CD155&lt;&gt;1,"-----",_xlfn.IFS(OR(AL155="Above",AL155="Below"),AL155,OR(AQ155="Above",AQ155="Below"),AQ155,OR(AV155="Above",AV155="Below"),AV155,OR(BA155="Above",BA155="Below"),BA155,OR(BF155="Above",BF155="Below"),BF155,OR(BK155="Above",BK155="Below"),BK155,TRUE,"-----"))</f>
        <v>-----</v>
      </c>
      <c r="CF155" s="52" t="str">
        <f t="shared" ca="1" si="138"/>
        <v>-----</v>
      </c>
      <c r="CG155" s="52" t="str">
        <f t="shared" si="168"/>
        <v>UP</v>
      </c>
      <c r="CH155" s="42" t="str">
        <f t="shared" si="189"/>
        <v/>
      </c>
      <c r="CI155" s="43">
        <f t="shared" si="183"/>
        <v>1</v>
      </c>
      <c r="CJ155" s="42" t="str">
        <f t="shared" si="184"/>
        <v/>
      </c>
      <c r="CK155" s="42" t="str">
        <f t="shared" si="190"/>
        <v/>
      </c>
      <c r="CL155" s="42" t="str">
        <f t="shared" si="169"/>
        <v/>
      </c>
      <c r="CM155" s="16">
        <f t="shared" si="191"/>
        <v>0.2</v>
      </c>
      <c r="CN155" s="53">
        <f t="shared" si="192"/>
        <v>0.13333333333333333</v>
      </c>
      <c r="CO155" s="14" t="str">
        <f t="shared" si="193"/>
        <v/>
      </c>
    </row>
    <row r="156" spans="1:93" x14ac:dyDescent="0.55000000000000004">
      <c r="A156">
        <f>IF('Data Validation'!$K$2&lt;&gt;TRUE,"",'Data Validation'!A156)</f>
        <v>1772074800</v>
      </c>
      <c r="B156" s="4" t="str">
        <f>IF('Data Validation'!$K$2&lt;&gt;TRUE,"",'Data Validation'!C156)</f>
        <v>XAUUSD</v>
      </c>
      <c r="C156" s="4" t="str">
        <f>IF('Data Validation'!$K$2&lt;&gt;TRUE,"",'Data Validation'!E156)</f>
        <v>M5</v>
      </c>
      <c r="D156" s="4">
        <f>IF('Data Validation'!$K$2&lt;&gt;TRUE,"",'Data Validation'!G156)</f>
        <v>5187.4399999999996</v>
      </c>
      <c r="E156" s="4">
        <f>IF($C156&lt;&gt;"M5","",Price!F156)</f>
        <v>5187.6099999999997</v>
      </c>
      <c r="F156" s="4">
        <f>IF($C156&lt;&gt;"M5","",Price!G156)</f>
        <v>5182.95</v>
      </c>
      <c r="G156" s="4">
        <f>IF($C156&lt;&gt;"M5","",Price!H156)</f>
        <v>524</v>
      </c>
      <c r="H156" s="4">
        <f>IF($C156&lt;&gt;"M5","",SSA!E156)</f>
        <v>5186.3059199999998</v>
      </c>
      <c r="I156" s="6">
        <f>IF($C156&lt;&gt;"M5","",SSA!F156)</f>
        <v>5184.6575999999995</v>
      </c>
      <c r="J156" s="5">
        <f>IF($C156&lt;&gt;"M5","",Dual_Tema!E156)</f>
        <v>5185.25</v>
      </c>
      <c r="K156" s="5">
        <f>IF($C156&lt;&gt;"M5","",Dual_Tema!F156)</f>
        <v>5181.2700000000004</v>
      </c>
      <c r="L156" s="6">
        <f>IF($C156&lt;&gt;"M5","",Trendlines!K156)</f>
        <v>0</v>
      </c>
      <c r="M156" s="6">
        <f>IF($C156&lt;&gt;"M5","",Trendlines!L156)</f>
        <v>0</v>
      </c>
      <c r="N156" s="6">
        <f>IF($C156&lt;&gt;"M5","",ZigZag!E156)</f>
        <v>0</v>
      </c>
      <c r="O156" s="6">
        <f>IF($C156&lt;&gt;"M5","",ZigZag!F156)</f>
        <v>0</v>
      </c>
      <c r="P156" s="6">
        <f>IF($C156&lt;&gt;"M5","",Pinbar!E156)</f>
        <v>0</v>
      </c>
      <c r="Q156">
        <f>IF(Q$1='Trendline Selection'!$ED$198,Trendlines!E156,IF(Q$1='Trendline Selection'!$EE$198,Trendlines!E156,""))</f>
        <v>5198.62</v>
      </c>
      <c r="R156" t="str">
        <f>IF(R$1='Trendline Selection'!$ED$198,Trendlines!F156,IF(R$1='Trendline Selection'!$EE$198,Trendlines!F156,""))</f>
        <v/>
      </c>
      <c r="S156" t="str">
        <f>IF(S$1='Trendline Selection'!$ED$198,Trendlines!G156,IF(S$1='Trendline Selection'!$EE$198,Trendlines!G156,""))</f>
        <v/>
      </c>
      <c r="T156" t="str">
        <f>IF(T$1='Trendline Selection'!$ED$198,Trendlines!H156,IF(T$1='Trendline Selection'!$EE$198,Trendlines!H156,""))</f>
        <v/>
      </c>
      <c r="U156">
        <f>IF(U$1='Trendline Selection'!$ED$198,Trendlines!I156,IF(U$1='Trendline Selection'!$EE$198,Trendlines!I156,""))</f>
        <v>5174.43</v>
      </c>
      <c r="V156" t="str">
        <f>IF(V$1='Trendline Selection'!$ED$198,Trendlines!J156,IF(V$1='Trendline Selection'!$EE$198,Trendlines!J156,""))</f>
        <v/>
      </c>
      <c r="W156" s="6" t="str">
        <f t="shared" si="128"/>
        <v/>
      </c>
      <c r="X156" s="6" t="str">
        <f t="shared" si="129"/>
        <v/>
      </c>
      <c r="Y156" s="6" t="str">
        <f t="shared" si="130"/>
        <v/>
      </c>
      <c r="Z156" s="6" t="str">
        <f t="shared" si="131"/>
        <v/>
      </c>
      <c r="AA156">
        <f t="shared" si="142"/>
        <v>4.6599999999998545</v>
      </c>
      <c r="AB156">
        <f t="shared" si="170"/>
        <v>3.2699999999995271</v>
      </c>
      <c r="AC156">
        <f t="shared" si="171"/>
        <v>1.3900000000003274</v>
      </c>
      <c r="AD156">
        <f t="shared" si="127"/>
        <v>4.6599999999998545</v>
      </c>
      <c r="AE156" s="26">
        <f t="shared" si="185"/>
        <v>4.5513716792819489E-4</v>
      </c>
      <c r="AF156" s="26">
        <f t="shared" si="143"/>
        <v>3.2424482800536963E-4</v>
      </c>
      <c r="AH156" s="30">
        <f t="shared" si="144"/>
        <v>-2.3687209297852323E-3</v>
      </c>
      <c r="AI156" s="21">
        <f t="shared" si="172"/>
        <v>-1</v>
      </c>
      <c r="AJ156" s="21">
        <f t="shared" si="141"/>
        <v>-25</v>
      </c>
      <c r="AK156" s="31" t="str">
        <f t="shared" si="188"/>
        <v>-----</v>
      </c>
      <c r="AL156" s="31" t="str">
        <f t="shared" si="145"/>
        <v>-----</v>
      </c>
      <c r="AM156" s="39" t="str">
        <f t="shared" si="146"/>
        <v/>
      </c>
      <c r="AN156" s="35" t="str">
        <f t="shared" si="147"/>
        <v/>
      </c>
      <c r="AO156" s="35" t="str">
        <f t="shared" si="186"/>
        <v/>
      </c>
      <c r="AP156" s="36" t="str">
        <f t="shared" si="187"/>
        <v/>
      </c>
      <c r="AQ156" s="36" t="str">
        <f t="shared" si="148"/>
        <v/>
      </c>
      <c r="AR156" s="40" t="str">
        <f t="shared" si="149"/>
        <v/>
      </c>
      <c r="AS156" s="37" t="str">
        <f t="shared" si="150"/>
        <v/>
      </c>
      <c r="AT156" s="37" t="str">
        <f t="shared" si="173"/>
        <v/>
      </c>
      <c r="AU156" s="38" t="str">
        <f t="shared" si="151"/>
        <v/>
      </c>
      <c r="AV156" s="38" t="str">
        <f t="shared" si="152"/>
        <v/>
      </c>
      <c r="AW156" s="30" t="str">
        <f t="shared" si="153"/>
        <v/>
      </c>
      <c r="AX156" s="21" t="str">
        <f t="shared" si="154"/>
        <v/>
      </c>
      <c r="AY156" s="21" t="str">
        <f t="shared" si="174"/>
        <v/>
      </c>
      <c r="AZ156" s="31" t="str">
        <f t="shared" si="155"/>
        <v/>
      </c>
      <c r="BA156" s="31" t="str">
        <f t="shared" si="156"/>
        <v/>
      </c>
      <c r="BB156" s="33">
        <f t="shared" si="157"/>
        <v>2.2951165635634253E-3</v>
      </c>
      <c r="BC156" s="32">
        <f t="shared" si="158"/>
        <v>1</v>
      </c>
      <c r="BD156" s="32">
        <f t="shared" si="175"/>
        <v>5</v>
      </c>
      <c r="BE156" s="34" t="str">
        <f t="shared" si="176"/>
        <v>-----</v>
      </c>
      <c r="BF156" s="34" t="str">
        <f t="shared" si="159"/>
        <v>-----</v>
      </c>
      <c r="BG156" s="40" t="str">
        <f t="shared" si="160"/>
        <v/>
      </c>
      <c r="BH156" s="37" t="str">
        <f t="shared" si="161"/>
        <v/>
      </c>
      <c r="BI156" s="37" t="str">
        <f t="shared" si="177"/>
        <v/>
      </c>
      <c r="BJ156" s="38" t="str">
        <f t="shared" si="178"/>
        <v/>
      </c>
      <c r="BK156" s="38" t="str">
        <f t="shared" si="162"/>
        <v/>
      </c>
      <c r="BL156" s="41" t="str">
        <f t="shared" si="163"/>
        <v>------</v>
      </c>
      <c r="BM156" s="41" t="str">
        <f t="shared" si="164"/>
        <v>------</v>
      </c>
      <c r="BN156" s="41" t="str">
        <f t="shared" si="139"/>
        <v>-----</v>
      </c>
      <c r="BO156" s="41" t="str" cm="1">
        <f t="array" aca="1" ref="BO156" ca="1">_xlfn.LET(_xlpm.lookback,MIN(ROW()-ROW(BN$50),11),_xlpm.found,IFERROR(MATCH("Equal High",OFFSET(BN156,-_xlpm.lookback,0,_xlpm.lookback+1,1),0),-1),_xlpm.offset_rows,_xlpm.lookback-_xlpm.found+1,IF(_xlpm.found&gt;0,INDEX(E:E,ROW()-_xlpm.offset_rows),"-----"))</f>
        <v>-----</v>
      </c>
      <c r="BP156" s="41" t="str">
        <f t="shared" ca="1" si="132"/>
        <v>-----</v>
      </c>
      <c r="BQ156" s="41" t="str">
        <f t="shared" ca="1" si="133"/>
        <v>-----</v>
      </c>
      <c r="BR156" s="52" t="str">
        <f t="shared" ca="1" si="134"/>
        <v>-----</v>
      </c>
      <c r="BS156" s="41" t="str">
        <f t="shared" si="140"/>
        <v>-----</v>
      </c>
      <c r="BT156" s="41" cm="1">
        <f t="array" aca="1" ref="BT156" ca="1">_xlfn.LET(_xlpm.lookback,MIN(ROW()-ROW(BS$50),11),_xlpm.found,IFERROR(MATCH("Equal Low",OFFSET(BS156,-_xlpm.lookback,0,_xlpm.lookback+1,1),0),-1),_xlpm.offset_rows,_xlpm.lookback-_xlpm.found+1,IF(_xlpm.found&gt;0,INDEX(F:F,ROW()-_xlpm.offset_rows),"-----"))</f>
        <v>5174.34</v>
      </c>
      <c r="BU156" s="41">
        <f t="shared" ca="1" si="135"/>
        <v>5186.3059199999998</v>
      </c>
      <c r="BV156" s="41">
        <f t="shared" ca="1" si="136"/>
        <v>5184.6575999999995</v>
      </c>
      <c r="BW156" s="52" t="str">
        <f t="shared" ca="1" si="137"/>
        <v>-----</v>
      </c>
      <c r="BX156" s="50">
        <f t="shared" si="165"/>
        <v>1.6483200000002398</v>
      </c>
      <c r="BY156" s="50">
        <f t="shared" si="179"/>
        <v>1</v>
      </c>
      <c r="BZ156" s="50">
        <f t="shared" si="180"/>
        <v>4</v>
      </c>
      <c r="CA156" s="50" t="str">
        <f t="shared" si="181"/>
        <v>-----</v>
      </c>
      <c r="CB156" s="50" t="str">
        <f t="shared" si="182"/>
        <v>-----</v>
      </c>
      <c r="CC156" s="52" t="str">
        <f t="shared" si="166"/>
        <v/>
      </c>
      <c r="CD156" s="41">
        <f t="shared" si="167"/>
        <v>0</v>
      </c>
      <c r="CE156" s="52" t="str" cm="1">
        <f t="array" ref="CE156">IF(CD156&lt;&gt;1,"-----",_xlfn.IFS(OR(AL156="Above",AL156="Below"),AL156,OR(AQ156="Above",AQ156="Below"),AQ156,OR(AV156="Above",AV156="Below"),AV156,OR(BA156="Above",BA156="Below"),BA156,OR(BF156="Above",BF156="Below"),BF156,OR(BK156="Above",BK156="Below"),BK156,TRUE,"-----"))</f>
        <v>-----</v>
      </c>
      <c r="CF156" s="52" t="str">
        <f t="shared" ca="1" si="138"/>
        <v>-----</v>
      </c>
      <c r="CG156" s="52" t="str">
        <f t="shared" si="168"/>
        <v>UP</v>
      </c>
      <c r="CH156" s="42" t="str">
        <f t="shared" si="189"/>
        <v/>
      </c>
      <c r="CI156" s="43" t="str">
        <f t="shared" si="183"/>
        <v/>
      </c>
      <c r="CJ156" s="42" t="str">
        <f t="shared" si="184"/>
        <v/>
      </c>
      <c r="CK156" s="42" t="str">
        <f t="shared" si="190"/>
        <v/>
      </c>
      <c r="CL156" s="42" t="str">
        <f t="shared" si="169"/>
        <v/>
      </c>
      <c r="CM156" s="16">
        <f t="shared" si="191"/>
        <v>0</v>
      </c>
      <c r="CN156" s="53">
        <f t="shared" si="192"/>
        <v>0.13333333333333333</v>
      </c>
      <c r="CO156" s="14" t="str">
        <f t="shared" si="193"/>
        <v/>
      </c>
    </row>
    <row r="157" spans="1:93" x14ac:dyDescent="0.55000000000000004">
      <c r="A157">
        <f>IF('Data Validation'!$K$2&lt;&gt;TRUE,"",'Data Validation'!A157)</f>
        <v>1772075100</v>
      </c>
      <c r="B157" s="4" t="str">
        <f>IF('Data Validation'!$K$2&lt;&gt;TRUE,"",'Data Validation'!C157)</f>
        <v>XAUUSD</v>
      </c>
      <c r="C157" s="4" t="str">
        <f>IF('Data Validation'!$K$2&lt;&gt;TRUE,"",'Data Validation'!E157)</f>
        <v>M5</v>
      </c>
      <c r="D157" s="4">
        <f>IF('Data Validation'!$K$2&lt;&gt;TRUE,"",'Data Validation'!G157)</f>
        <v>5185.97</v>
      </c>
      <c r="E157" s="4">
        <f>IF($C157&lt;&gt;"M5","",Price!F157)</f>
        <v>5187.53</v>
      </c>
      <c r="F157" s="4">
        <f>IF($C157&lt;&gt;"M5","",Price!G157)</f>
        <v>5184.33</v>
      </c>
      <c r="G157" s="4">
        <f>IF($C157&lt;&gt;"M5","",Price!H157)</f>
        <v>484</v>
      </c>
      <c r="H157" s="4">
        <f>IF($C157&lt;&gt;"M5","",SSA!E157)</f>
        <v>5187.6740200000004</v>
      </c>
      <c r="I157" s="6">
        <f>IF($C157&lt;&gt;"M5","",SSA!F157)</f>
        <v>5186.1658100000004</v>
      </c>
      <c r="J157" s="5">
        <f>IF($C157&lt;&gt;"M5","",Dual_Tema!E157)</f>
        <v>5186.3100000000004</v>
      </c>
      <c r="K157" s="5">
        <f>IF($C157&lt;&gt;"M5","",Dual_Tema!F157)</f>
        <v>5182.97</v>
      </c>
      <c r="L157" s="6">
        <f>IF($C157&lt;&gt;"M5","",Trendlines!K157)</f>
        <v>0</v>
      </c>
      <c r="M157" s="6">
        <f>IF($C157&lt;&gt;"M5","",Trendlines!L157)</f>
        <v>0</v>
      </c>
      <c r="N157" s="6">
        <f>IF($C157&lt;&gt;"M5","",ZigZag!E157)</f>
        <v>0</v>
      </c>
      <c r="O157" s="6">
        <f>IF($C157&lt;&gt;"M5","",ZigZag!F157)</f>
        <v>0</v>
      </c>
      <c r="P157" s="6">
        <f>IF($C157&lt;&gt;"M5","",Pinbar!E157)</f>
        <v>0</v>
      </c>
      <c r="Q157">
        <f>IF(Q$1='Trendline Selection'!$ED$198,Trendlines!E157,IF(Q$1='Trendline Selection'!$EE$198,Trendlines!E157,""))</f>
        <v>5198.63</v>
      </c>
      <c r="R157" t="str">
        <f>IF(R$1='Trendline Selection'!$ED$198,Trendlines!F157,IF(R$1='Trendline Selection'!$EE$198,Trendlines!F157,""))</f>
        <v/>
      </c>
      <c r="S157" t="str">
        <f>IF(S$1='Trendline Selection'!$ED$198,Trendlines!G157,IF(S$1='Trendline Selection'!$EE$198,Trendlines!G157,""))</f>
        <v/>
      </c>
      <c r="T157" t="str">
        <f>IF(T$1='Trendline Selection'!$ED$198,Trendlines!H157,IF(T$1='Trendline Selection'!$EE$198,Trendlines!H157,""))</f>
        <v/>
      </c>
      <c r="U157">
        <f>IF(U$1='Trendline Selection'!$ED$198,Trendlines!I157,IF(U$1='Trendline Selection'!$EE$198,Trendlines!I157,""))</f>
        <v>5174.45</v>
      </c>
      <c r="V157" t="str">
        <f>IF(V$1='Trendline Selection'!$ED$198,Trendlines!J157,IF(V$1='Trendline Selection'!$EE$198,Trendlines!J157,""))</f>
        <v/>
      </c>
      <c r="W157" s="6" t="str">
        <f t="shared" si="128"/>
        <v/>
      </c>
      <c r="X157" s="6" t="str">
        <f t="shared" si="129"/>
        <v/>
      </c>
      <c r="Y157" s="6" t="str">
        <f t="shared" si="130"/>
        <v/>
      </c>
      <c r="Z157" s="6" t="str">
        <f t="shared" si="131"/>
        <v/>
      </c>
      <c r="AA157">
        <f t="shared" si="142"/>
        <v>3.1999999999998181</v>
      </c>
      <c r="AB157">
        <f t="shared" si="170"/>
        <v>9.0000000000145519E-2</v>
      </c>
      <c r="AC157">
        <f t="shared" si="171"/>
        <v>3.1099999999996726</v>
      </c>
      <c r="AD157">
        <f t="shared" si="127"/>
        <v>3.1999999999998181</v>
      </c>
      <c r="AE157" s="26">
        <f t="shared" si="185"/>
        <v>2.3523468516138546E-4</v>
      </c>
      <c r="AF157" s="26">
        <f t="shared" si="143"/>
        <v>2.6239781438049467E-4</v>
      </c>
      <c r="AH157" s="30">
        <f t="shared" si="144"/>
        <v>-2.1074744692351111E-3</v>
      </c>
      <c r="AI157" s="21">
        <f t="shared" si="172"/>
        <v>-1</v>
      </c>
      <c r="AJ157" s="21">
        <f t="shared" si="141"/>
        <v>-26</v>
      </c>
      <c r="AK157" s="31" t="str">
        <f t="shared" si="188"/>
        <v>-----</v>
      </c>
      <c r="AL157" s="31" t="str">
        <f t="shared" si="145"/>
        <v>-----</v>
      </c>
      <c r="AM157" s="39" t="str">
        <f t="shared" si="146"/>
        <v/>
      </c>
      <c r="AN157" s="35" t="str">
        <f t="shared" si="147"/>
        <v/>
      </c>
      <c r="AO157" s="35" t="str">
        <f t="shared" si="186"/>
        <v/>
      </c>
      <c r="AP157" s="36" t="str">
        <f t="shared" si="187"/>
        <v/>
      </c>
      <c r="AQ157" s="36" t="str">
        <f t="shared" si="148"/>
        <v/>
      </c>
      <c r="AR157" s="40" t="str">
        <f t="shared" si="149"/>
        <v/>
      </c>
      <c r="AS157" s="37" t="str">
        <f t="shared" si="150"/>
        <v/>
      </c>
      <c r="AT157" s="37" t="str">
        <f t="shared" si="173"/>
        <v/>
      </c>
      <c r="AU157" s="38" t="str">
        <f t="shared" si="151"/>
        <v/>
      </c>
      <c r="AV157" s="38" t="str">
        <f t="shared" si="152"/>
        <v/>
      </c>
      <c r="AW157" s="30" t="str">
        <f t="shared" si="153"/>
        <v/>
      </c>
      <c r="AX157" s="21" t="str">
        <f t="shared" si="154"/>
        <v/>
      </c>
      <c r="AY157" s="21" t="str">
        <f t="shared" si="174"/>
        <v/>
      </c>
      <c r="AZ157" s="31" t="str">
        <f t="shared" si="155"/>
        <v/>
      </c>
      <c r="BA157" s="31" t="str">
        <f t="shared" si="156"/>
        <v/>
      </c>
      <c r="BB157" s="33">
        <f t="shared" si="157"/>
        <v>2.5556377972539234E-3</v>
      </c>
      <c r="BC157" s="32">
        <f t="shared" si="158"/>
        <v>1</v>
      </c>
      <c r="BD157" s="32">
        <f t="shared" si="175"/>
        <v>6</v>
      </c>
      <c r="BE157" s="34" t="str">
        <f t="shared" si="176"/>
        <v>-----</v>
      </c>
      <c r="BF157" s="34" t="str">
        <f t="shared" si="159"/>
        <v>-----</v>
      </c>
      <c r="BG157" s="40" t="str">
        <f t="shared" si="160"/>
        <v/>
      </c>
      <c r="BH157" s="37" t="str">
        <f t="shared" si="161"/>
        <v/>
      </c>
      <c r="BI157" s="37" t="str">
        <f t="shared" si="177"/>
        <v/>
      </c>
      <c r="BJ157" s="38" t="str">
        <f t="shared" si="178"/>
        <v/>
      </c>
      <c r="BK157" s="38" t="str">
        <f t="shared" si="162"/>
        <v/>
      </c>
      <c r="BL157" s="41" t="str">
        <f t="shared" si="163"/>
        <v>------</v>
      </c>
      <c r="BM157" s="41" t="str">
        <f t="shared" si="164"/>
        <v>------</v>
      </c>
      <c r="BN157" s="41" t="str">
        <f t="shared" si="139"/>
        <v>-----</v>
      </c>
      <c r="BO157" s="41" t="str" cm="1">
        <f t="array" aca="1" ref="BO157" ca="1">_xlfn.LET(_xlpm.lookback,MIN(ROW()-ROW(BN$50),11),_xlpm.found,IFERROR(MATCH("Equal High",OFFSET(BN157,-_xlpm.lookback,0,_xlpm.lookback+1,1),0),-1),_xlpm.offset_rows,_xlpm.lookback-_xlpm.found+1,IF(_xlpm.found&gt;0,INDEX(E:E,ROW()-_xlpm.offset_rows),"-----"))</f>
        <v>-----</v>
      </c>
      <c r="BP157" s="41" t="str">
        <f t="shared" ca="1" si="132"/>
        <v>-----</v>
      </c>
      <c r="BQ157" s="41" t="str">
        <f t="shared" ca="1" si="133"/>
        <v>-----</v>
      </c>
      <c r="BR157" s="52" t="str">
        <f t="shared" ca="1" si="134"/>
        <v>-----</v>
      </c>
      <c r="BS157" s="41" t="str">
        <f t="shared" si="140"/>
        <v>-----</v>
      </c>
      <c r="BT157" s="41" cm="1">
        <f t="array" aca="1" ref="BT157" ca="1">_xlfn.LET(_xlpm.lookback,MIN(ROW()-ROW(BS$50),11),_xlpm.found,IFERROR(MATCH("Equal Low",OFFSET(BS157,-_xlpm.lookback,0,_xlpm.lookback+1,1),0),-1),_xlpm.offset_rows,_xlpm.lookback-_xlpm.found+1,IF(_xlpm.found&gt;0,INDEX(F:F,ROW()-_xlpm.offset_rows),"-----"))</f>
        <v>5174.34</v>
      </c>
      <c r="BU157" s="41">
        <f t="shared" ca="1" si="135"/>
        <v>5187.6740200000004</v>
      </c>
      <c r="BV157" s="41">
        <f t="shared" ca="1" si="136"/>
        <v>5186.1658100000004</v>
      </c>
      <c r="BW157" s="52" t="str">
        <f t="shared" ca="1" si="137"/>
        <v>-----</v>
      </c>
      <c r="BX157" s="50">
        <f t="shared" si="165"/>
        <v>1.5082099999999627</v>
      </c>
      <c r="BY157" s="50">
        <f t="shared" si="179"/>
        <v>1</v>
      </c>
      <c r="BZ157" s="50">
        <f t="shared" si="180"/>
        <v>5</v>
      </c>
      <c r="CA157" s="50" t="str">
        <f t="shared" si="181"/>
        <v>-----</v>
      </c>
      <c r="CB157" s="50" t="str">
        <f t="shared" si="182"/>
        <v>-----</v>
      </c>
      <c r="CC157" s="52" t="str">
        <f t="shared" si="166"/>
        <v/>
      </c>
      <c r="CD157" s="41">
        <f t="shared" si="167"/>
        <v>0</v>
      </c>
      <c r="CE157" s="52" t="str" cm="1">
        <f t="array" ref="CE157">IF(CD157&lt;&gt;1,"-----",_xlfn.IFS(OR(AL157="Above",AL157="Below"),AL157,OR(AQ157="Above",AQ157="Below"),AQ157,OR(AV157="Above",AV157="Below"),AV157,OR(BA157="Above",BA157="Below"),BA157,OR(BF157="Above",BF157="Below"),BF157,OR(BK157="Above",BK157="Below"),BK157,TRUE,"-----"))</f>
        <v>-----</v>
      </c>
      <c r="CF157" s="52" t="str">
        <f t="shared" ca="1" si="138"/>
        <v>-----</v>
      </c>
      <c r="CG157" s="52" t="str">
        <f t="shared" si="168"/>
        <v>UP</v>
      </c>
      <c r="CH157" s="42" t="str">
        <f t="shared" si="189"/>
        <v/>
      </c>
      <c r="CI157" s="43" t="str">
        <f t="shared" si="183"/>
        <v/>
      </c>
      <c r="CJ157" s="42" t="str">
        <f t="shared" si="184"/>
        <v/>
      </c>
      <c r="CK157" s="42" t="str">
        <f t="shared" si="190"/>
        <v/>
      </c>
      <c r="CL157" s="42" t="str">
        <f t="shared" si="169"/>
        <v/>
      </c>
      <c r="CM157" s="16">
        <f t="shared" si="191"/>
        <v>0</v>
      </c>
      <c r="CN157" s="53">
        <f t="shared" si="192"/>
        <v>6.6666666666666666E-2</v>
      </c>
      <c r="CO157" s="14" t="str">
        <f t="shared" si="193"/>
        <v/>
      </c>
    </row>
    <row r="158" spans="1:93" x14ac:dyDescent="0.55000000000000004">
      <c r="A158">
        <f>IF('Data Validation'!$K$2&lt;&gt;TRUE,"",'Data Validation'!A158)</f>
        <v>1772075400</v>
      </c>
      <c r="B158" s="4" t="str">
        <f>IF('Data Validation'!$K$2&lt;&gt;TRUE,"",'Data Validation'!C158)</f>
        <v>XAUUSD</v>
      </c>
      <c r="C158" s="4" t="str">
        <f>IF('Data Validation'!$K$2&lt;&gt;TRUE,"",'Data Validation'!E158)</f>
        <v>M5</v>
      </c>
      <c r="D158" s="4">
        <f>IF('Data Validation'!$K$2&lt;&gt;TRUE,"",'Data Validation'!G158)</f>
        <v>5187.26</v>
      </c>
      <c r="E158" s="4">
        <f>IF($C158&lt;&gt;"M5","",Price!F158)</f>
        <v>5188.1400000000003</v>
      </c>
      <c r="F158" s="4">
        <f>IF($C158&lt;&gt;"M5","",Price!G158)</f>
        <v>5184.3599999999997</v>
      </c>
      <c r="G158" s="4">
        <f>IF($C158&lt;&gt;"M5","",Price!H158)</f>
        <v>429</v>
      </c>
      <c r="H158" s="4">
        <f>IF($C158&lt;&gt;"M5","",SSA!E158)</f>
        <v>5188.5767800000003</v>
      </c>
      <c r="I158" s="6">
        <f>IF($C158&lt;&gt;"M5","",SSA!F158)</f>
        <v>5187.3712999999998</v>
      </c>
      <c r="J158" s="5">
        <f>IF($C158&lt;&gt;"M5","",Dual_Tema!E158)</f>
        <v>5187.3</v>
      </c>
      <c r="K158" s="5">
        <f>IF($C158&lt;&gt;"M5","",Dual_Tema!F158)</f>
        <v>5184.04</v>
      </c>
      <c r="L158" s="6">
        <f>IF($C158&lt;&gt;"M5","",Trendlines!K158)</f>
        <v>0</v>
      </c>
      <c r="M158" s="6">
        <f>IF($C158&lt;&gt;"M5","",Trendlines!L158)</f>
        <v>0</v>
      </c>
      <c r="N158" s="6">
        <f>IF($C158&lt;&gt;"M5","",ZigZag!E158)</f>
        <v>0</v>
      </c>
      <c r="O158" s="6">
        <f>IF($C158&lt;&gt;"M5","",ZigZag!F158)</f>
        <v>0</v>
      </c>
      <c r="P158" s="6">
        <f>IF($C158&lt;&gt;"M5","",Pinbar!E158)</f>
        <v>0</v>
      </c>
      <c r="Q158">
        <f>IF(Q$1='Trendline Selection'!$ED$198,Trendlines!E158,IF(Q$1='Trendline Selection'!$EE$198,Trendlines!E158,""))</f>
        <v>5198.6400000000003</v>
      </c>
      <c r="R158" t="str">
        <f>IF(R$1='Trendline Selection'!$ED$198,Trendlines!F158,IF(R$1='Trendline Selection'!$EE$198,Trendlines!F158,""))</f>
        <v/>
      </c>
      <c r="S158" t="str">
        <f>IF(S$1='Trendline Selection'!$ED$198,Trendlines!G158,IF(S$1='Trendline Selection'!$EE$198,Trendlines!G158,""))</f>
        <v/>
      </c>
      <c r="T158" t="str">
        <f>IF(T$1='Trendline Selection'!$ED$198,Trendlines!H158,IF(T$1='Trendline Selection'!$EE$198,Trendlines!H158,""))</f>
        <v/>
      </c>
      <c r="U158">
        <f>IF(U$1='Trendline Selection'!$ED$198,Trendlines!I158,IF(U$1='Trendline Selection'!$EE$198,Trendlines!I158,""))</f>
        <v>5174.47</v>
      </c>
      <c r="V158" t="str">
        <f>IF(V$1='Trendline Selection'!$ED$198,Trendlines!J158,IF(V$1='Trendline Selection'!$EE$198,Trendlines!J158,""))</f>
        <v/>
      </c>
      <c r="W158" s="6" t="str">
        <f t="shared" si="128"/>
        <v/>
      </c>
      <c r="X158" s="6" t="str">
        <f t="shared" si="129"/>
        <v/>
      </c>
      <c r="Y158" s="6" t="str">
        <f t="shared" si="130"/>
        <v/>
      </c>
      <c r="Z158" s="6" t="str">
        <f t="shared" si="131"/>
        <v/>
      </c>
      <c r="AA158">
        <f t="shared" si="142"/>
        <v>3.7800000000006548</v>
      </c>
      <c r="AB158">
        <f t="shared" si="170"/>
        <v>2.1700000000000728</v>
      </c>
      <c r="AC158">
        <f t="shared" si="171"/>
        <v>1.6100000000005821</v>
      </c>
      <c r="AD158">
        <f t="shared" si="127"/>
        <v>3.7800000000006548</v>
      </c>
      <c r="AE158" s="26">
        <f t="shared" si="185"/>
        <v>1.6193395408018536E-4</v>
      </c>
      <c r="AF158" s="26">
        <f t="shared" si="143"/>
        <v>6.1727918766002758E-5</v>
      </c>
      <c r="AH158" s="30">
        <f t="shared" si="144"/>
        <v>-1.9357408860778975E-3</v>
      </c>
      <c r="AI158" s="21">
        <f t="shared" si="172"/>
        <v>-1</v>
      </c>
      <c r="AJ158" s="21">
        <f t="shared" si="141"/>
        <v>-27</v>
      </c>
      <c r="AK158" s="31" t="str">
        <f t="shared" si="188"/>
        <v>-----</v>
      </c>
      <c r="AL158" s="31" t="str">
        <f t="shared" si="145"/>
        <v>-----</v>
      </c>
      <c r="AM158" s="39" t="str">
        <f t="shared" si="146"/>
        <v/>
      </c>
      <c r="AN158" s="35" t="str">
        <f t="shared" si="147"/>
        <v/>
      </c>
      <c r="AO158" s="35" t="str">
        <f t="shared" si="186"/>
        <v/>
      </c>
      <c r="AP158" s="36" t="str">
        <f t="shared" si="187"/>
        <v/>
      </c>
      <c r="AQ158" s="36" t="str">
        <f t="shared" si="148"/>
        <v/>
      </c>
      <c r="AR158" s="40" t="str">
        <f t="shared" si="149"/>
        <v/>
      </c>
      <c r="AS158" s="37" t="str">
        <f t="shared" si="150"/>
        <v/>
      </c>
      <c r="AT158" s="37" t="str">
        <f t="shared" si="173"/>
        <v/>
      </c>
      <c r="AU158" s="38" t="str">
        <f t="shared" si="151"/>
        <v/>
      </c>
      <c r="AV158" s="38" t="str">
        <f t="shared" si="152"/>
        <v/>
      </c>
      <c r="AW158" s="30" t="str">
        <f t="shared" si="153"/>
        <v/>
      </c>
      <c r="AX158" s="21" t="str">
        <f t="shared" si="154"/>
        <v/>
      </c>
      <c r="AY158" s="21" t="str">
        <f t="shared" si="174"/>
        <v/>
      </c>
      <c r="AZ158" s="31" t="str">
        <f t="shared" si="155"/>
        <v/>
      </c>
      <c r="BA158" s="31" t="str">
        <f t="shared" si="156"/>
        <v/>
      </c>
      <c r="BB158" s="33">
        <f t="shared" si="157"/>
        <v>2.7262270338798121E-3</v>
      </c>
      <c r="BC158" s="32">
        <f t="shared" si="158"/>
        <v>1</v>
      </c>
      <c r="BD158" s="32">
        <f t="shared" si="175"/>
        <v>7</v>
      </c>
      <c r="BE158" s="34" t="str">
        <f t="shared" si="176"/>
        <v>-----</v>
      </c>
      <c r="BF158" s="34" t="str">
        <f t="shared" si="159"/>
        <v>-----</v>
      </c>
      <c r="BG158" s="40" t="str">
        <f t="shared" si="160"/>
        <v/>
      </c>
      <c r="BH158" s="37" t="str">
        <f t="shared" si="161"/>
        <v/>
      </c>
      <c r="BI158" s="37" t="str">
        <f t="shared" si="177"/>
        <v/>
      </c>
      <c r="BJ158" s="38" t="str">
        <f t="shared" si="178"/>
        <v/>
      </c>
      <c r="BK158" s="38" t="str">
        <f t="shared" si="162"/>
        <v/>
      </c>
      <c r="BL158" s="41" t="str">
        <f t="shared" si="163"/>
        <v>------</v>
      </c>
      <c r="BM158" s="41" t="str">
        <f t="shared" si="164"/>
        <v>------</v>
      </c>
      <c r="BN158" s="41" t="str">
        <f t="shared" si="139"/>
        <v>-----</v>
      </c>
      <c r="BO158" s="41" t="str" cm="1">
        <f t="array" aca="1" ref="BO158" ca="1">_xlfn.LET(_xlpm.lookback,MIN(ROW()-ROW(BN$50),11),_xlpm.found,IFERROR(MATCH("Equal High",OFFSET(BN158,-_xlpm.lookback,0,_xlpm.lookback+1,1),0),-1),_xlpm.offset_rows,_xlpm.lookback-_xlpm.found+1,IF(_xlpm.found&gt;0,INDEX(E:E,ROW()-_xlpm.offset_rows),"-----"))</f>
        <v>-----</v>
      </c>
      <c r="BP158" s="41" t="str">
        <f t="shared" ca="1" si="132"/>
        <v>-----</v>
      </c>
      <c r="BQ158" s="41" t="str">
        <f t="shared" ca="1" si="133"/>
        <v>-----</v>
      </c>
      <c r="BR158" s="52" t="str">
        <f t="shared" ca="1" si="134"/>
        <v>-----</v>
      </c>
      <c r="BS158" s="41" t="str">
        <f t="shared" si="140"/>
        <v>-----</v>
      </c>
      <c r="BT158" s="41" cm="1">
        <f t="array" aca="1" ref="BT158" ca="1">_xlfn.LET(_xlpm.lookback,MIN(ROW()-ROW(BS$50),11),_xlpm.found,IFERROR(MATCH("Equal Low",OFFSET(BS158,-_xlpm.lookback,0,_xlpm.lookback+1,1),0),-1),_xlpm.offset_rows,_xlpm.lookback-_xlpm.found+1,IF(_xlpm.found&gt;0,INDEX(F:F,ROW()-_xlpm.offset_rows),"-----"))</f>
        <v>5174.34</v>
      </c>
      <c r="BU158" s="41">
        <f t="shared" ca="1" si="135"/>
        <v>5188.5767800000003</v>
      </c>
      <c r="BV158" s="41">
        <f t="shared" ca="1" si="136"/>
        <v>5187.3712999999998</v>
      </c>
      <c r="BW158" s="52" t="str">
        <f t="shared" ca="1" si="137"/>
        <v>-----</v>
      </c>
      <c r="BX158" s="50">
        <f t="shared" si="165"/>
        <v>1.2054800000005343</v>
      </c>
      <c r="BY158" s="50">
        <f t="shared" si="179"/>
        <v>1</v>
      </c>
      <c r="BZ158" s="50">
        <f t="shared" si="180"/>
        <v>6</v>
      </c>
      <c r="CA158" s="50" t="str">
        <f t="shared" si="181"/>
        <v>-----</v>
      </c>
      <c r="CB158" s="50" t="str">
        <f t="shared" si="182"/>
        <v>-----</v>
      </c>
      <c r="CC158" s="52" t="str">
        <f t="shared" si="166"/>
        <v/>
      </c>
      <c r="CD158" s="41">
        <f t="shared" si="167"/>
        <v>0</v>
      </c>
      <c r="CE158" s="52" t="str" cm="1">
        <f t="array" ref="CE158">IF(CD158&lt;&gt;1,"-----",_xlfn.IFS(OR(AL158="Above",AL158="Below"),AL158,OR(AQ158="Above",AQ158="Below"),AQ158,OR(AV158="Above",AV158="Below"),AV158,OR(BA158="Above",BA158="Below"),BA158,OR(BF158="Above",BF158="Below"),BF158,OR(BK158="Above",BK158="Below"),BK158,TRUE,"-----"))</f>
        <v>-----</v>
      </c>
      <c r="CF158" s="52" t="str">
        <f t="shared" ca="1" si="138"/>
        <v>-----</v>
      </c>
      <c r="CG158" s="52" t="str">
        <f t="shared" si="168"/>
        <v>UP</v>
      </c>
      <c r="CH158" s="42" t="str">
        <f t="shared" si="189"/>
        <v/>
      </c>
      <c r="CI158" s="43" t="str">
        <f t="shared" si="183"/>
        <v/>
      </c>
      <c r="CJ158" s="42" t="str">
        <f t="shared" si="184"/>
        <v/>
      </c>
      <c r="CK158" s="42" t="str">
        <f t="shared" si="190"/>
        <v/>
      </c>
      <c r="CL158" s="42" t="str">
        <f t="shared" si="169"/>
        <v/>
      </c>
      <c r="CM158" s="16">
        <f t="shared" si="191"/>
        <v>0</v>
      </c>
      <c r="CN158" s="53">
        <f t="shared" si="192"/>
        <v>0</v>
      </c>
      <c r="CO158" s="14" t="str">
        <f t="shared" si="193"/>
        <v/>
      </c>
    </row>
    <row r="159" spans="1:93" x14ac:dyDescent="0.55000000000000004">
      <c r="A159">
        <f>IF('Data Validation'!$K$2&lt;&gt;TRUE,"",'Data Validation'!A159)</f>
        <v>1772075700</v>
      </c>
      <c r="B159" s="4" t="str">
        <f>IF('Data Validation'!$K$2&lt;&gt;TRUE,"",'Data Validation'!C159)</f>
        <v>XAUUSD</v>
      </c>
      <c r="C159" s="4" t="str">
        <f>IF('Data Validation'!$K$2&lt;&gt;TRUE,"",'Data Validation'!E159)</f>
        <v>M5</v>
      </c>
      <c r="D159" s="4">
        <f>IF('Data Validation'!$K$2&lt;&gt;TRUE,"",'Data Validation'!G159)</f>
        <v>5190.1899999999996</v>
      </c>
      <c r="E159" s="4">
        <f>IF($C159&lt;&gt;"M5","",Price!F159)</f>
        <v>5193.82</v>
      </c>
      <c r="F159" s="4">
        <f>IF($C159&lt;&gt;"M5","",Price!G159)</f>
        <v>5185.54</v>
      </c>
      <c r="G159" s="4">
        <f>IF($C159&lt;&gt;"M5","",Price!H159)</f>
        <v>543</v>
      </c>
      <c r="H159" s="4">
        <f>IF($C159&lt;&gt;"M5","",SSA!E159)</f>
        <v>5188.9750400000003</v>
      </c>
      <c r="I159" s="6">
        <f>IF($C159&lt;&gt;"M5","",SSA!F159)</f>
        <v>5188.17317</v>
      </c>
      <c r="J159" s="5">
        <f>IF($C159&lt;&gt;"M5","",Dual_Tema!E159)</f>
        <v>5190.7</v>
      </c>
      <c r="K159" s="5">
        <f>IF($C159&lt;&gt;"M5","",Dual_Tema!F159)</f>
        <v>5185.2299999999996</v>
      </c>
      <c r="L159" s="6">
        <f>IF($C159&lt;&gt;"M5","",Trendlines!K159)</f>
        <v>0</v>
      </c>
      <c r="M159" s="6">
        <f>IF($C159&lt;&gt;"M5","",Trendlines!L159)</f>
        <v>0</v>
      </c>
      <c r="N159" s="6">
        <f>IF($C159&lt;&gt;"M5","",ZigZag!E159)</f>
        <v>0</v>
      </c>
      <c r="O159" s="6">
        <f>IF($C159&lt;&gt;"M5","",ZigZag!F159)</f>
        <v>0</v>
      </c>
      <c r="P159" s="6">
        <f>IF($C159&lt;&gt;"M5","",Pinbar!E159)</f>
        <v>0</v>
      </c>
      <c r="Q159">
        <f>IF(Q$1='Trendline Selection'!$ED$198,Trendlines!E159,IF(Q$1='Trendline Selection'!$EE$198,Trendlines!E159,""))</f>
        <v>5198.6400000000003</v>
      </c>
      <c r="R159" t="str">
        <f>IF(R$1='Trendline Selection'!$ED$198,Trendlines!F159,IF(R$1='Trendline Selection'!$EE$198,Trendlines!F159,""))</f>
        <v/>
      </c>
      <c r="S159" t="str">
        <f>IF(S$1='Trendline Selection'!$ED$198,Trendlines!G159,IF(S$1='Trendline Selection'!$EE$198,Trendlines!G159,""))</f>
        <v/>
      </c>
      <c r="T159" t="str">
        <f>IF(T$1='Trendline Selection'!$ED$198,Trendlines!H159,IF(T$1='Trendline Selection'!$EE$198,Trendlines!H159,""))</f>
        <v/>
      </c>
      <c r="U159">
        <f>IF(U$1='Trendline Selection'!$ED$198,Trendlines!I159,IF(U$1='Trendline Selection'!$EE$198,Trendlines!I159,""))</f>
        <v>5174.5</v>
      </c>
      <c r="V159" t="str">
        <f>IF(V$1='Trendline Selection'!$ED$198,Trendlines!J159,IF(V$1='Trendline Selection'!$EE$198,Trendlines!J159,""))</f>
        <v/>
      </c>
      <c r="W159" s="6" t="str">
        <f t="shared" si="128"/>
        <v/>
      </c>
      <c r="X159" s="6" t="str">
        <f t="shared" si="129"/>
        <v/>
      </c>
      <c r="Y159" s="6" t="str">
        <f t="shared" si="130"/>
        <v/>
      </c>
      <c r="Z159" s="6" t="str">
        <f t="shared" si="131"/>
        <v/>
      </c>
      <c r="AA159">
        <f t="shared" si="142"/>
        <v>8.2799999999997453</v>
      </c>
      <c r="AB159">
        <f t="shared" si="170"/>
        <v>6.5599999999994907</v>
      </c>
      <c r="AC159">
        <f t="shared" si="171"/>
        <v>1.7200000000002547</v>
      </c>
      <c r="AD159">
        <f t="shared" si="127"/>
        <v>8.2799999999997453</v>
      </c>
      <c r="AE159" s="26">
        <f t="shared" si="185"/>
        <v>6.0107499951834835E-4</v>
      </c>
      <c r="AF159" s="26">
        <f t="shared" si="143"/>
        <v>5.9785197570869608E-5</v>
      </c>
      <c r="AH159" s="30">
        <f t="shared" si="144"/>
        <v>-1.8591323884708431E-3</v>
      </c>
      <c r="AI159" s="21">
        <f t="shared" si="172"/>
        <v>-1</v>
      </c>
      <c r="AJ159" s="21">
        <f t="shared" si="141"/>
        <v>-28</v>
      </c>
      <c r="AK159" s="31" t="str">
        <f t="shared" si="188"/>
        <v>-----</v>
      </c>
      <c r="AL159" s="31" t="str">
        <f t="shared" si="145"/>
        <v>-----</v>
      </c>
      <c r="AM159" s="39" t="str">
        <f t="shared" si="146"/>
        <v/>
      </c>
      <c r="AN159" s="35" t="str">
        <f t="shared" si="147"/>
        <v/>
      </c>
      <c r="AO159" s="35" t="str">
        <f t="shared" si="186"/>
        <v/>
      </c>
      <c r="AP159" s="36" t="str">
        <f t="shared" si="187"/>
        <v/>
      </c>
      <c r="AQ159" s="36" t="str">
        <f t="shared" si="148"/>
        <v/>
      </c>
      <c r="AR159" s="40" t="str">
        <f t="shared" si="149"/>
        <v/>
      </c>
      <c r="AS159" s="37" t="str">
        <f t="shared" si="150"/>
        <v/>
      </c>
      <c r="AT159" s="37" t="str">
        <f t="shared" si="173"/>
        <v/>
      </c>
      <c r="AU159" s="38" t="str">
        <f t="shared" si="151"/>
        <v/>
      </c>
      <c r="AV159" s="38" t="str">
        <f t="shared" si="152"/>
        <v/>
      </c>
      <c r="AW159" s="30" t="str">
        <f t="shared" si="153"/>
        <v/>
      </c>
      <c r="AX159" s="21" t="str">
        <f t="shared" si="154"/>
        <v/>
      </c>
      <c r="AY159" s="21" t="str">
        <f t="shared" si="174"/>
        <v/>
      </c>
      <c r="AZ159" s="31" t="str">
        <f t="shared" si="155"/>
        <v/>
      </c>
      <c r="BA159" s="31" t="str">
        <f t="shared" si="156"/>
        <v/>
      </c>
      <c r="BB159" s="33">
        <f t="shared" si="157"/>
        <v>2.7973794569524134E-3</v>
      </c>
      <c r="BC159" s="32">
        <f t="shared" si="158"/>
        <v>1</v>
      </c>
      <c r="BD159" s="32">
        <f t="shared" si="175"/>
        <v>8</v>
      </c>
      <c r="BE159" s="34" t="str">
        <f t="shared" si="176"/>
        <v>-----</v>
      </c>
      <c r="BF159" s="34" t="str">
        <f t="shared" si="159"/>
        <v>-----</v>
      </c>
      <c r="BG159" s="40" t="str">
        <f t="shared" si="160"/>
        <v/>
      </c>
      <c r="BH159" s="37" t="str">
        <f t="shared" si="161"/>
        <v/>
      </c>
      <c r="BI159" s="37" t="str">
        <f t="shared" si="177"/>
        <v/>
      </c>
      <c r="BJ159" s="38" t="str">
        <f t="shared" si="178"/>
        <v/>
      </c>
      <c r="BK159" s="38" t="str">
        <f t="shared" si="162"/>
        <v/>
      </c>
      <c r="BL159" s="41" t="str">
        <f t="shared" si="163"/>
        <v>------</v>
      </c>
      <c r="BM159" s="41" t="str">
        <f t="shared" si="164"/>
        <v>------</v>
      </c>
      <c r="BN159" s="41" t="str">
        <f t="shared" si="139"/>
        <v>-----</v>
      </c>
      <c r="BO159" s="41" t="str" cm="1">
        <f t="array" aca="1" ref="BO159" ca="1">_xlfn.LET(_xlpm.lookback,MIN(ROW()-ROW(BN$50),11),_xlpm.found,IFERROR(MATCH("Equal High",OFFSET(BN159,-_xlpm.lookback,0,_xlpm.lookback+1,1),0),-1),_xlpm.offset_rows,_xlpm.lookback-_xlpm.found+1,IF(_xlpm.found&gt;0,INDEX(E:E,ROW()-_xlpm.offset_rows),"-----"))</f>
        <v>-----</v>
      </c>
      <c r="BP159" s="41" t="str">
        <f t="shared" ca="1" si="132"/>
        <v>-----</v>
      </c>
      <c r="BQ159" s="41" t="str">
        <f t="shared" ca="1" si="133"/>
        <v>-----</v>
      </c>
      <c r="BR159" s="52" t="str">
        <f t="shared" ca="1" si="134"/>
        <v>-----</v>
      </c>
      <c r="BS159" s="41" t="str">
        <f t="shared" si="140"/>
        <v>-----</v>
      </c>
      <c r="BT159" s="41" cm="1">
        <f t="array" aca="1" ref="BT159" ca="1">_xlfn.LET(_xlpm.lookback,MIN(ROW()-ROW(BS$50),11),_xlpm.found,IFERROR(MATCH("Equal Low",OFFSET(BS159,-_xlpm.lookback,0,_xlpm.lookback+1,1),0),-1),_xlpm.offset_rows,_xlpm.lookback-_xlpm.found+1,IF(_xlpm.found&gt;0,INDEX(F:F,ROW()-_xlpm.offset_rows),"-----"))</f>
        <v>5174.34</v>
      </c>
      <c r="BU159" s="41">
        <f t="shared" ca="1" si="135"/>
        <v>5188.9750400000003</v>
      </c>
      <c r="BV159" s="41">
        <f t="shared" ca="1" si="136"/>
        <v>5188.17317</v>
      </c>
      <c r="BW159" s="52" t="str">
        <f t="shared" ca="1" si="137"/>
        <v>-----</v>
      </c>
      <c r="BX159" s="50">
        <f t="shared" si="165"/>
        <v>0.80187000000023545</v>
      </c>
      <c r="BY159" s="50">
        <f t="shared" si="179"/>
        <v>1</v>
      </c>
      <c r="BZ159" s="50">
        <f t="shared" si="180"/>
        <v>7</v>
      </c>
      <c r="CA159" s="50" t="str">
        <f t="shared" si="181"/>
        <v>-----</v>
      </c>
      <c r="CB159" s="50" t="str">
        <f t="shared" si="182"/>
        <v>-----</v>
      </c>
      <c r="CC159" s="52" t="str">
        <f t="shared" si="166"/>
        <v/>
      </c>
      <c r="CD159" s="41">
        <f t="shared" si="167"/>
        <v>0</v>
      </c>
      <c r="CE159" s="52" t="str" cm="1">
        <f t="array" ref="CE159">IF(CD159&lt;&gt;1,"-----",_xlfn.IFS(OR(AL159="Above",AL159="Below"),AL159,OR(AQ159="Above",AQ159="Below"),AQ159,OR(AV159="Above",AV159="Below"),AV159,OR(BA159="Above",BA159="Below"),BA159,OR(BF159="Above",BF159="Below"),BF159,OR(BK159="Above",BK159="Below"),BK159,TRUE,"-----"))</f>
        <v>-----</v>
      </c>
      <c r="CF159" s="52" t="str">
        <f t="shared" ca="1" si="138"/>
        <v>-----</v>
      </c>
      <c r="CG159" s="52" t="str">
        <f t="shared" si="168"/>
        <v>UP</v>
      </c>
      <c r="CH159" s="42" t="str">
        <f t="shared" si="189"/>
        <v/>
      </c>
      <c r="CI159" s="43">
        <f t="shared" si="183"/>
        <v>1</v>
      </c>
      <c r="CJ159" s="42" t="str">
        <f t="shared" si="184"/>
        <v/>
      </c>
      <c r="CK159" s="42" t="str">
        <f t="shared" si="190"/>
        <v/>
      </c>
      <c r="CL159" s="42" t="str">
        <f t="shared" si="169"/>
        <v/>
      </c>
      <c r="CM159" s="16">
        <f t="shared" si="191"/>
        <v>0.2</v>
      </c>
      <c r="CN159" s="53">
        <f t="shared" si="192"/>
        <v>6.6666666666666666E-2</v>
      </c>
      <c r="CO159" s="14" t="str">
        <f t="shared" si="193"/>
        <v/>
      </c>
    </row>
    <row r="160" spans="1:93" x14ac:dyDescent="0.55000000000000004">
      <c r="A160">
        <f>IF('Data Validation'!$K$2&lt;&gt;TRUE,"",'Data Validation'!A160)</f>
        <v>1772076000</v>
      </c>
      <c r="B160" s="4" t="str">
        <f>IF('Data Validation'!$K$2&lt;&gt;TRUE,"",'Data Validation'!C160)</f>
        <v>XAUUSD</v>
      </c>
      <c r="C160" s="4" t="str">
        <f>IF('Data Validation'!$K$2&lt;&gt;TRUE,"",'Data Validation'!E160)</f>
        <v>M5</v>
      </c>
      <c r="D160" s="4">
        <f>IF('Data Validation'!$K$2&lt;&gt;TRUE,"",'Data Validation'!G160)</f>
        <v>5191.04</v>
      </c>
      <c r="E160" s="4">
        <f>IF($C160&lt;&gt;"M5","",Price!F160)</f>
        <v>5191.72</v>
      </c>
      <c r="F160" s="4">
        <f>IF($C160&lt;&gt;"M5","",Price!G160)</f>
        <v>5187.8900000000003</v>
      </c>
      <c r="G160" s="4">
        <f>IF($C160&lt;&gt;"M5","",Price!H160)</f>
        <v>470</v>
      </c>
      <c r="H160" s="4">
        <f>IF($C160&lt;&gt;"M5","",SSA!E160)</f>
        <v>5188.90391</v>
      </c>
      <c r="I160" s="6">
        <f>IF($C160&lt;&gt;"M5","",SSA!F160)</f>
        <v>5188.5385399999996</v>
      </c>
      <c r="J160" s="5">
        <f>IF($C160&lt;&gt;"M5","",Dual_Tema!E160)</f>
        <v>5191.79</v>
      </c>
      <c r="K160" s="5">
        <f>IF($C160&lt;&gt;"M5","",Dual_Tema!F160)</f>
        <v>5187.0600000000004</v>
      </c>
      <c r="L160" s="6">
        <f>IF($C160&lt;&gt;"M5","",Trendlines!K160)</f>
        <v>0</v>
      </c>
      <c r="M160" s="6">
        <f>IF($C160&lt;&gt;"M5","",Trendlines!L160)</f>
        <v>0</v>
      </c>
      <c r="N160" s="6">
        <f>IF($C160&lt;&gt;"M5","",ZigZag!E160)</f>
        <v>0</v>
      </c>
      <c r="O160" s="6">
        <f>IF($C160&lt;&gt;"M5","",ZigZag!F160)</f>
        <v>0</v>
      </c>
      <c r="P160" s="6">
        <f>IF($C160&lt;&gt;"M5","",Pinbar!E160)</f>
        <v>0</v>
      </c>
      <c r="Q160">
        <f>IF(Q$1='Trendline Selection'!$ED$198,Trendlines!E160,IF(Q$1='Trendline Selection'!$EE$198,Trendlines!E160,""))</f>
        <v>5198.6499999999996</v>
      </c>
      <c r="R160" t="str">
        <f>IF(R$1='Trendline Selection'!$ED$198,Trendlines!F160,IF(R$1='Trendline Selection'!$EE$198,Trendlines!F160,""))</f>
        <v/>
      </c>
      <c r="S160" t="str">
        <f>IF(S$1='Trendline Selection'!$ED$198,Trendlines!G160,IF(S$1='Trendline Selection'!$EE$198,Trendlines!G160,""))</f>
        <v/>
      </c>
      <c r="T160" t="str">
        <f>IF(T$1='Trendline Selection'!$ED$198,Trendlines!H160,IF(T$1='Trendline Selection'!$EE$198,Trendlines!H160,""))</f>
        <v/>
      </c>
      <c r="U160">
        <f>IF(U$1='Trendline Selection'!$ED$198,Trendlines!I160,IF(U$1='Trendline Selection'!$EE$198,Trendlines!I160,""))</f>
        <v>5174.5200000000004</v>
      </c>
      <c r="V160" t="str">
        <f>IF(V$1='Trendline Selection'!$ED$198,Trendlines!J160,IF(V$1='Trendline Selection'!$EE$198,Trendlines!J160,""))</f>
        <v/>
      </c>
      <c r="W160" s="6" t="str">
        <f t="shared" si="128"/>
        <v/>
      </c>
      <c r="X160" s="6" t="str">
        <f t="shared" si="129"/>
        <v/>
      </c>
      <c r="Y160" s="6" t="str">
        <f t="shared" si="130"/>
        <v/>
      </c>
      <c r="Z160" s="6" t="str">
        <f t="shared" si="131"/>
        <v/>
      </c>
      <c r="AA160">
        <f t="shared" si="142"/>
        <v>3.8299999999999272</v>
      </c>
      <c r="AB160">
        <f t="shared" si="170"/>
        <v>1.5300000000006548</v>
      </c>
      <c r="AC160">
        <f t="shared" si="171"/>
        <v>2.2999999999992724</v>
      </c>
      <c r="AD160">
        <f t="shared" si="127"/>
        <v>3.8299999999999272</v>
      </c>
      <c r="AE160" s="26">
        <f t="shared" si="185"/>
        <v>-1.3482825769091001E-5</v>
      </c>
      <c r="AF160" s="26">
        <f t="shared" si="143"/>
        <v>1.6001357223551052E-4</v>
      </c>
      <c r="AH160" s="30">
        <f t="shared" si="144"/>
        <v>-1.8747347869157648E-3</v>
      </c>
      <c r="AI160" s="21">
        <f t="shared" si="172"/>
        <v>-1</v>
      </c>
      <c r="AJ160" s="21">
        <f t="shared" si="141"/>
        <v>-29</v>
      </c>
      <c r="AK160" s="31" t="str">
        <f t="shared" si="188"/>
        <v>-----</v>
      </c>
      <c r="AL160" s="31" t="str">
        <f t="shared" si="145"/>
        <v>-----</v>
      </c>
      <c r="AM160" s="39" t="str">
        <f t="shared" si="146"/>
        <v/>
      </c>
      <c r="AN160" s="35" t="str">
        <f t="shared" si="147"/>
        <v/>
      </c>
      <c r="AO160" s="35" t="str">
        <f t="shared" si="186"/>
        <v/>
      </c>
      <c r="AP160" s="36" t="str">
        <f t="shared" si="187"/>
        <v/>
      </c>
      <c r="AQ160" s="36" t="str">
        <f t="shared" si="148"/>
        <v/>
      </c>
      <c r="AR160" s="40" t="str">
        <f t="shared" si="149"/>
        <v/>
      </c>
      <c r="AS160" s="37" t="str">
        <f t="shared" si="150"/>
        <v/>
      </c>
      <c r="AT160" s="37" t="str">
        <f t="shared" si="173"/>
        <v/>
      </c>
      <c r="AU160" s="38" t="str">
        <f t="shared" si="151"/>
        <v/>
      </c>
      <c r="AV160" s="38" t="str">
        <f t="shared" si="152"/>
        <v/>
      </c>
      <c r="AW160" s="30" t="str">
        <f t="shared" si="153"/>
        <v/>
      </c>
      <c r="AX160" s="21" t="str">
        <f t="shared" si="154"/>
        <v/>
      </c>
      <c r="AY160" s="21" t="str">
        <f t="shared" si="174"/>
        <v/>
      </c>
      <c r="AZ160" s="31" t="str">
        <f t="shared" si="155"/>
        <v/>
      </c>
      <c r="BA160" s="31" t="str">
        <f t="shared" si="156"/>
        <v/>
      </c>
      <c r="BB160" s="33">
        <f t="shared" si="157"/>
        <v>2.7797573494738755E-3</v>
      </c>
      <c r="BC160" s="32">
        <f t="shared" si="158"/>
        <v>1</v>
      </c>
      <c r="BD160" s="32">
        <f t="shared" si="175"/>
        <v>9</v>
      </c>
      <c r="BE160" s="34" t="str">
        <f t="shared" si="176"/>
        <v>-----</v>
      </c>
      <c r="BF160" s="34" t="str">
        <f t="shared" si="159"/>
        <v>-----</v>
      </c>
      <c r="BG160" s="40" t="str">
        <f t="shared" si="160"/>
        <v/>
      </c>
      <c r="BH160" s="37" t="str">
        <f t="shared" si="161"/>
        <v/>
      </c>
      <c r="BI160" s="37" t="str">
        <f t="shared" si="177"/>
        <v/>
      </c>
      <c r="BJ160" s="38" t="str">
        <f t="shared" si="178"/>
        <v/>
      </c>
      <c r="BK160" s="38" t="str">
        <f t="shared" si="162"/>
        <v/>
      </c>
      <c r="BL160" s="41" t="str">
        <f t="shared" si="163"/>
        <v>------</v>
      </c>
      <c r="BM160" s="41" t="str">
        <f t="shared" si="164"/>
        <v>------</v>
      </c>
      <c r="BN160" s="41" t="str">
        <f t="shared" si="139"/>
        <v>-----</v>
      </c>
      <c r="BO160" s="41" t="str" cm="1">
        <f t="array" aca="1" ref="BO160" ca="1">_xlfn.LET(_xlpm.lookback,MIN(ROW()-ROW(BN$50),11),_xlpm.found,IFERROR(MATCH("Equal High",OFFSET(BN160,-_xlpm.lookback,0,_xlpm.lookback+1,1),0),-1),_xlpm.offset_rows,_xlpm.lookback-_xlpm.found+1,IF(_xlpm.found&gt;0,INDEX(E:E,ROW()-_xlpm.offset_rows),"-----"))</f>
        <v>-----</v>
      </c>
      <c r="BP160" s="41" t="str">
        <f t="shared" ca="1" si="132"/>
        <v>-----</v>
      </c>
      <c r="BQ160" s="41" t="str">
        <f t="shared" ca="1" si="133"/>
        <v>-----</v>
      </c>
      <c r="BR160" s="52" t="str">
        <f t="shared" ca="1" si="134"/>
        <v>-----</v>
      </c>
      <c r="BS160" s="41" t="str">
        <f t="shared" si="140"/>
        <v>-----</v>
      </c>
      <c r="BT160" s="41" cm="1">
        <f t="array" aca="1" ref="BT160" ca="1">_xlfn.LET(_xlpm.lookback,MIN(ROW()-ROW(BS$50),11),_xlpm.found,IFERROR(MATCH("Equal Low",OFFSET(BS160,-_xlpm.lookback,0,_xlpm.lookback+1,1),0),-1),_xlpm.offset_rows,_xlpm.lookback-_xlpm.found+1,IF(_xlpm.found&gt;0,INDEX(F:F,ROW()-_xlpm.offset_rows),"-----"))</f>
        <v>5174.34</v>
      </c>
      <c r="BU160" s="41">
        <f t="shared" ca="1" si="135"/>
        <v>5188.90391</v>
      </c>
      <c r="BV160" s="41">
        <f t="shared" ca="1" si="136"/>
        <v>5188.5385399999996</v>
      </c>
      <c r="BW160" s="52" t="str">
        <f t="shared" ca="1" si="137"/>
        <v>-----</v>
      </c>
      <c r="BX160" s="50">
        <f t="shared" si="165"/>
        <v>0.36537000000043918</v>
      </c>
      <c r="BY160" s="50">
        <f t="shared" si="179"/>
        <v>1</v>
      </c>
      <c r="BZ160" s="50">
        <f t="shared" si="180"/>
        <v>8</v>
      </c>
      <c r="CA160" s="50" t="str">
        <f t="shared" si="181"/>
        <v>-----</v>
      </c>
      <c r="CB160" s="50" t="str">
        <f t="shared" si="182"/>
        <v>-----</v>
      </c>
      <c r="CC160" s="52" t="str">
        <f t="shared" si="166"/>
        <v/>
      </c>
      <c r="CD160" s="41">
        <f t="shared" si="167"/>
        <v>0</v>
      </c>
      <c r="CE160" s="52" t="str" cm="1">
        <f t="array" ref="CE160">IF(CD160&lt;&gt;1,"-----",_xlfn.IFS(OR(AL160="Above",AL160="Below"),AL160,OR(AQ160="Above",AQ160="Below"),AQ160,OR(AV160="Above",AV160="Below"),AV160,OR(BA160="Above",BA160="Below"),BA160,OR(BF160="Above",BF160="Below"),BF160,OR(BK160="Above",BK160="Below"),BK160,TRUE,"-----"))</f>
        <v>-----</v>
      </c>
      <c r="CF160" s="52" t="str">
        <f t="shared" ca="1" si="138"/>
        <v>-----</v>
      </c>
      <c r="CG160" s="52" t="str">
        <f t="shared" si="168"/>
        <v>UP</v>
      </c>
      <c r="CH160" s="42" t="str">
        <f t="shared" si="189"/>
        <v/>
      </c>
      <c r="CI160" s="43" t="str">
        <f t="shared" si="183"/>
        <v/>
      </c>
      <c r="CJ160" s="42" t="str">
        <f t="shared" si="184"/>
        <v/>
      </c>
      <c r="CK160" s="42" t="str">
        <f t="shared" si="190"/>
        <v/>
      </c>
      <c r="CL160" s="42" t="str">
        <f t="shared" si="169"/>
        <v/>
      </c>
      <c r="CM160" s="16">
        <f t="shared" si="191"/>
        <v>0</v>
      </c>
      <c r="CN160" s="53">
        <f t="shared" si="192"/>
        <v>6.6666666666666666E-2</v>
      </c>
      <c r="CO160" s="14" t="str">
        <f t="shared" si="193"/>
        <v/>
      </c>
    </row>
    <row r="161" spans="1:93" x14ac:dyDescent="0.55000000000000004">
      <c r="A161">
        <f>IF('Data Validation'!$K$2&lt;&gt;TRUE,"",'Data Validation'!A161)</f>
        <v>1772076300</v>
      </c>
      <c r="B161" s="4" t="str">
        <f>IF('Data Validation'!$K$2&lt;&gt;TRUE,"",'Data Validation'!C161)</f>
        <v>XAUUSD</v>
      </c>
      <c r="C161" s="4" t="str">
        <f>IF('Data Validation'!$K$2&lt;&gt;TRUE,"",'Data Validation'!E161)</f>
        <v>M5</v>
      </c>
      <c r="D161" s="4">
        <f>IF('Data Validation'!$K$2&lt;&gt;TRUE,"",'Data Validation'!G161)</f>
        <v>5188.3500000000004</v>
      </c>
      <c r="E161" s="4">
        <f>IF($C161&lt;&gt;"M5","",Price!F161)</f>
        <v>5191.25</v>
      </c>
      <c r="F161" s="4">
        <f>IF($C161&lt;&gt;"M5","",Price!G161)</f>
        <v>5187.78</v>
      </c>
      <c r="G161" s="4">
        <f>IF($C161&lt;&gt;"M5","",Price!H161)</f>
        <v>392</v>
      </c>
      <c r="H161" s="4">
        <f>IF($C161&lt;&gt;"M5","",SSA!E161)</f>
        <v>5188.5233900000003</v>
      </c>
      <c r="I161" s="6">
        <f>IF($C161&lt;&gt;"M5","",SSA!F161)</f>
        <v>5188.5309600000001</v>
      </c>
      <c r="J161" s="5">
        <f>IF($C161&lt;&gt;"M5","",Dual_Tema!E161)</f>
        <v>5192.16</v>
      </c>
      <c r="K161" s="5">
        <f>IF($C161&lt;&gt;"M5","",Dual_Tema!F161)</f>
        <v>5188.08</v>
      </c>
      <c r="L161" s="6">
        <f>IF($C161&lt;&gt;"M5","",Trendlines!K161)</f>
        <v>0</v>
      </c>
      <c r="M161" s="6">
        <f>IF($C161&lt;&gt;"M5","",Trendlines!L161)</f>
        <v>0</v>
      </c>
      <c r="N161" s="6">
        <f>IF($C161&lt;&gt;"M5","",ZigZag!E161)</f>
        <v>0</v>
      </c>
      <c r="O161" s="6">
        <f>IF($C161&lt;&gt;"M5","",ZigZag!F161)</f>
        <v>0</v>
      </c>
      <c r="P161" s="6">
        <f>IF($C161&lt;&gt;"M5","",Pinbar!E161)</f>
        <v>0</v>
      </c>
      <c r="Q161">
        <f>IF(Q$1='Trendline Selection'!$ED$198,Trendlines!E161,IF(Q$1='Trendline Selection'!$EE$198,Trendlines!E161,""))</f>
        <v>5198.6499999999996</v>
      </c>
      <c r="R161" t="str">
        <f>IF(R$1='Trendline Selection'!$ED$198,Trendlines!F161,IF(R$1='Trendline Selection'!$EE$198,Trendlines!F161,""))</f>
        <v/>
      </c>
      <c r="S161" t="str">
        <f>IF(S$1='Trendline Selection'!$ED$198,Trendlines!G161,IF(S$1='Trendline Selection'!$EE$198,Trendlines!G161,""))</f>
        <v/>
      </c>
      <c r="T161" t="str">
        <f>IF(T$1='Trendline Selection'!$ED$198,Trendlines!H161,IF(T$1='Trendline Selection'!$EE$198,Trendlines!H161,""))</f>
        <v/>
      </c>
      <c r="U161">
        <f>IF(U$1='Trendline Selection'!$ED$198,Trendlines!I161,IF(U$1='Trendline Selection'!$EE$198,Trendlines!I161,""))</f>
        <v>5174.54</v>
      </c>
      <c r="V161" t="str">
        <f>IF(V$1='Trendline Selection'!$ED$198,Trendlines!J161,IF(V$1='Trendline Selection'!$EE$198,Trendlines!J161,""))</f>
        <v/>
      </c>
      <c r="W161" s="6" t="str">
        <f t="shared" si="128"/>
        <v/>
      </c>
      <c r="X161" s="6" t="str">
        <f t="shared" si="129"/>
        <v/>
      </c>
      <c r="Y161" s="6" t="str">
        <f t="shared" si="130"/>
        <v/>
      </c>
      <c r="Z161" s="6" t="str">
        <f t="shared" si="131"/>
        <v/>
      </c>
      <c r="AA161">
        <f t="shared" si="142"/>
        <v>3.4700000000002547</v>
      </c>
      <c r="AB161">
        <f t="shared" si="170"/>
        <v>0.21000000000003638</v>
      </c>
      <c r="AC161">
        <f t="shared" si="171"/>
        <v>3.2600000000002183</v>
      </c>
      <c r="AD161">
        <f t="shared" si="127"/>
        <v>3.4700000000002547</v>
      </c>
      <c r="AE161" s="26">
        <f t="shared" si="185"/>
        <v>-1.7526424455329855E-4</v>
      </c>
      <c r="AF161" s="26">
        <f t="shared" si="143"/>
        <v>-5.7824860063873704E-5</v>
      </c>
      <c r="AH161" s="30">
        <f t="shared" si="144"/>
        <v>-1.9479307127810771E-3</v>
      </c>
      <c r="AI161" s="21">
        <f t="shared" si="172"/>
        <v>-1</v>
      </c>
      <c r="AJ161" s="21">
        <f t="shared" si="141"/>
        <v>-30</v>
      </c>
      <c r="AK161" s="31" t="str">
        <f t="shared" si="188"/>
        <v>-----</v>
      </c>
      <c r="AL161" s="31" t="str">
        <f t="shared" si="145"/>
        <v>-----</v>
      </c>
      <c r="AM161" s="39" t="str">
        <f t="shared" si="146"/>
        <v/>
      </c>
      <c r="AN161" s="35" t="str">
        <f t="shared" si="147"/>
        <v/>
      </c>
      <c r="AO161" s="35" t="str">
        <f t="shared" si="186"/>
        <v/>
      </c>
      <c r="AP161" s="36" t="str">
        <f t="shared" si="187"/>
        <v/>
      </c>
      <c r="AQ161" s="36" t="str">
        <f t="shared" si="148"/>
        <v/>
      </c>
      <c r="AR161" s="40" t="str">
        <f t="shared" si="149"/>
        <v/>
      </c>
      <c r="AS161" s="37" t="str">
        <f t="shared" si="150"/>
        <v/>
      </c>
      <c r="AT161" s="37" t="str">
        <f t="shared" si="173"/>
        <v/>
      </c>
      <c r="AU161" s="38" t="str">
        <f t="shared" si="151"/>
        <v/>
      </c>
      <c r="AV161" s="38" t="str">
        <f t="shared" si="152"/>
        <v/>
      </c>
      <c r="AW161" s="30" t="str">
        <f t="shared" si="153"/>
        <v/>
      </c>
      <c r="AX161" s="21" t="str">
        <f t="shared" si="154"/>
        <v/>
      </c>
      <c r="AY161" s="21" t="str">
        <f t="shared" si="174"/>
        <v/>
      </c>
      <c r="AZ161" s="31" t="str">
        <f t="shared" si="155"/>
        <v/>
      </c>
      <c r="BA161" s="31" t="str">
        <f t="shared" si="156"/>
        <v/>
      </c>
      <c r="BB161" s="33">
        <f t="shared" si="157"/>
        <v>2.7023445562311486E-3</v>
      </c>
      <c r="BC161" s="32">
        <f t="shared" si="158"/>
        <v>1</v>
      </c>
      <c r="BD161" s="32">
        <f t="shared" si="175"/>
        <v>10</v>
      </c>
      <c r="BE161" s="34" t="str">
        <f t="shared" si="176"/>
        <v>-----</v>
      </c>
      <c r="BF161" s="34" t="str">
        <f t="shared" si="159"/>
        <v>-----</v>
      </c>
      <c r="BG161" s="40" t="str">
        <f t="shared" si="160"/>
        <v/>
      </c>
      <c r="BH161" s="37" t="str">
        <f t="shared" si="161"/>
        <v/>
      </c>
      <c r="BI161" s="37" t="str">
        <f t="shared" si="177"/>
        <v/>
      </c>
      <c r="BJ161" s="38" t="str">
        <f t="shared" si="178"/>
        <v/>
      </c>
      <c r="BK161" s="38" t="str">
        <f t="shared" si="162"/>
        <v/>
      </c>
      <c r="BL161" s="41" t="str">
        <f t="shared" si="163"/>
        <v>------</v>
      </c>
      <c r="BM161" s="41" t="str">
        <f t="shared" si="164"/>
        <v>------</v>
      </c>
      <c r="BN161" s="41" t="str">
        <f t="shared" si="139"/>
        <v>-----</v>
      </c>
      <c r="BO161" s="41" t="str" cm="1">
        <f t="array" aca="1" ref="BO161" ca="1">_xlfn.LET(_xlpm.lookback,MIN(ROW()-ROW(BN$50),11),_xlpm.found,IFERROR(MATCH("Equal High",OFFSET(BN161,-_xlpm.lookback,0,_xlpm.lookback+1,1),0),-1),_xlpm.offset_rows,_xlpm.lookback-_xlpm.found+1,IF(_xlpm.found&gt;0,INDEX(E:E,ROW()-_xlpm.offset_rows),"-----"))</f>
        <v>-----</v>
      </c>
      <c r="BP161" s="41" t="str">
        <f t="shared" ca="1" si="132"/>
        <v>-----</v>
      </c>
      <c r="BQ161" s="41" t="str">
        <f t="shared" ca="1" si="133"/>
        <v>-----</v>
      </c>
      <c r="BR161" s="52" t="str">
        <f t="shared" ca="1" si="134"/>
        <v>-----</v>
      </c>
      <c r="BS161" s="41" t="str">
        <f t="shared" si="140"/>
        <v>-----</v>
      </c>
      <c r="BT161" s="41" cm="1">
        <f t="array" aca="1" ref="BT161" ca="1">_xlfn.LET(_xlpm.lookback,MIN(ROW()-ROW(BS$50),11),_xlpm.found,IFERROR(MATCH("Equal Low",OFFSET(BS161,-_xlpm.lookback,0,_xlpm.lookback+1,1),0),-1),_xlpm.offset_rows,_xlpm.lookback-_xlpm.found+1,IF(_xlpm.found&gt;0,INDEX(F:F,ROW()-_xlpm.offset_rows),"-----"))</f>
        <v>5174.34</v>
      </c>
      <c r="BU161" s="41">
        <f t="shared" ca="1" si="135"/>
        <v>5188.5233900000003</v>
      </c>
      <c r="BV161" s="41">
        <f t="shared" ca="1" si="136"/>
        <v>5188.5309600000001</v>
      </c>
      <c r="BW161" s="52" t="str">
        <f t="shared" ca="1" si="137"/>
        <v>-----</v>
      </c>
      <c r="BX161" s="50">
        <f t="shared" si="165"/>
        <v>-7.5699999997596024E-3</v>
      </c>
      <c r="BY161" s="50">
        <f t="shared" si="179"/>
        <v>-1</v>
      </c>
      <c r="BZ161" s="50">
        <f t="shared" si="180"/>
        <v>-1</v>
      </c>
      <c r="CA161" s="50" t="str">
        <f t="shared" si="181"/>
        <v>-----</v>
      </c>
      <c r="CB161" s="50" t="str">
        <f t="shared" si="182"/>
        <v>crossunder</v>
      </c>
      <c r="CC161" s="52" t="str">
        <f t="shared" si="166"/>
        <v/>
      </c>
      <c r="CD161" s="41">
        <f t="shared" si="167"/>
        <v>0</v>
      </c>
      <c r="CE161" s="52" t="str" cm="1">
        <f t="array" ref="CE161">IF(CD161&lt;&gt;1,"-----",_xlfn.IFS(OR(AL161="Above",AL161="Below"),AL161,OR(AQ161="Above",AQ161="Below"),AQ161,OR(AV161="Above",AV161="Below"),AV161,OR(BA161="Above",BA161="Below"),BA161,OR(BF161="Above",BF161="Below"),BF161,OR(BK161="Above",BK161="Below"),BK161,TRUE,"-----"))</f>
        <v>-----</v>
      </c>
      <c r="CF161" s="52" t="str">
        <f t="shared" ca="1" si="138"/>
        <v>-----</v>
      </c>
      <c r="CG161" s="52" t="str">
        <f t="shared" si="168"/>
        <v>DOWN</v>
      </c>
      <c r="CH161" s="42" t="str">
        <f t="shared" si="189"/>
        <v/>
      </c>
      <c r="CI161" s="43" t="str">
        <f t="shared" si="183"/>
        <v/>
      </c>
      <c r="CJ161" s="42" t="str">
        <f t="shared" si="184"/>
        <v/>
      </c>
      <c r="CK161" s="42" t="str">
        <f t="shared" si="190"/>
        <v/>
      </c>
      <c r="CL161" s="42" t="str">
        <f t="shared" si="169"/>
        <v/>
      </c>
      <c r="CM161" s="16">
        <f t="shared" si="191"/>
        <v>0</v>
      </c>
      <c r="CN161" s="53">
        <f t="shared" si="192"/>
        <v>6.6666666666666666E-2</v>
      </c>
      <c r="CO161" s="14" t="str">
        <f t="shared" si="193"/>
        <v/>
      </c>
    </row>
    <row r="162" spans="1:93" x14ac:dyDescent="0.55000000000000004">
      <c r="A162">
        <f>IF('Data Validation'!$K$2&lt;&gt;TRUE,"",'Data Validation'!A162)</f>
        <v>1772076600</v>
      </c>
      <c r="B162" s="4" t="str">
        <f>IF('Data Validation'!$K$2&lt;&gt;TRUE,"",'Data Validation'!C162)</f>
        <v>XAUUSD</v>
      </c>
      <c r="C162" s="4" t="str">
        <f>IF('Data Validation'!$K$2&lt;&gt;TRUE,"",'Data Validation'!E162)</f>
        <v>M5</v>
      </c>
      <c r="D162" s="4">
        <f>IF('Data Validation'!$K$2&lt;&gt;TRUE,"",'Data Validation'!G162)</f>
        <v>5188.5600000000004</v>
      </c>
      <c r="E162" s="4">
        <f>IF($C162&lt;&gt;"M5","",Price!F162)</f>
        <v>5189.7700000000004</v>
      </c>
      <c r="F162" s="4">
        <f>IF($C162&lt;&gt;"M5","",Price!G162)</f>
        <v>5187.8999999999996</v>
      </c>
      <c r="G162" s="4">
        <f>IF($C162&lt;&gt;"M5","",Price!H162)</f>
        <v>369</v>
      </c>
      <c r="H162" s="4">
        <f>IF($C162&lt;&gt;"M5","",SSA!E162)</f>
        <v>5188.1372899999997</v>
      </c>
      <c r="I162" s="6">
        <f>IF($C162&lt;&gt;"M5","",SSA!F162)</f>
        <v>5188.3341300000002</v>
      </c>
      <c r="J162" s="5">
        <f>IF($C162&lt;&gt;"M5","",Dual_Tema!E162)</f>
        <v>5191.58</v>
      </c>
      <c r="K162" s="5">
        <f>IF($C162&lt;&gt;"M5","",Dual_Tema!F162)</f>
        <v>5188.67</v>
      </c>
      <c r="L162" s="6">
        <f>IF($C162&lt;&gt;"M5","",Trendlines!K162)</f>
        <v>0</v>
      </c>
      <c r="M162" s="6">
        <f>IF($C162&lt;&gt;"M5","",Trendlines!L162)</f>
        <v>0</v>
      </c>
      <c r="N162" s="6">
        <f>IF($C162&lt;&gt;"M5","",ZigZag!E162)</f>
        <v>0</v>
      </c>
      <c r="O162" s="6">
        <f>IF($C162&lt;&gt;"M5","",ZigZag!F162)</f>
        <v>0</v>
      </c>
      <c r="P162" s="6">
        <f>IF($C162&lt;&gt;"M5","",Pinbar!E162)</f>
        <v>0</v>
      </c>
      <c r="Q162">
        <f>IF(Q$1='Trendline Selection'!$ED$198,Trendlines!E162,IF(Q$1='Trendline Selection'!$EE$198,Trendlines!E162,""))</f>
        <v>5198.66</v>
      </c>
      <c r="R162" t="str">
        <f>IF(R$1='Trendline Selection'!$ED$198,Trendlines!F162,IF(R$1='Trendline Selection'!$EE$198,Trendlines!F162,""))</f>
        <v/>
      </c>
      <c r="S162" t="str">
        <f>IF(S$1='Trendline Selection'!$ED$198,Trendlines!G162,IF(S$1='Trendline Selection'!$EE$198,Trendlines!G162,""))</f>
        <v/>
      </c>
      <c r="T162" t="str">
        <f>IF(T$1='Trendline Selection'!$ED$198,Trendlines!H162,IF(T$1='Trendline Selection'!$EE$198,Trendlines!H162,""))</f>
        <v/>
      </c>
      <c r="U162">
        <f>IF(U$1='Trendline Selection'!$ED$198,Trendlines!I162,IF(U$1='Trendline Selection'!$EE$198,Trendlines!I162,""))</f>
        <v>5174.5600000000004</v>
      </c>
      <c r="V162" t="str">
        <f>IF(V$1='Trendline Selection'!$ED$198,Trendlines!J162,IF(V$1='Trendline Selection'!$EE$198,Trendlines!J162,""))</f>
        <v/>
      </c>
      <c r="W162" s="6" t="str">
        <f t="shared" si="128"/>
        <v/>
      </c>
      <c r="X162" s="6" t="str">
        <f t="shared" si="129"/>
        <v/>
      </c>
      <c r="Y162" s="6" t="str">
        <f t="shared" si="130"/>
        <v/>
      </c>
      <c r="Z162" s="6" t="str">
        <f t="shared" si="131"/>
        <v/>
      </c>
      <c r="AA162">
        <f t="shared" si="142"/>
        <v>1.8700000000008004</v>
      </c>
      <c r="AB162">
        <f t="shared" si="170"/>
        <v>1.4200000000000728</v>
      </c>
      <c r="AC162">
        <f t="shared" si="171"/>
        <v>0.4500000000007276</v>
      </c>
      <c r="AD162">
        <f t="shared" si="127"/>
        <v>1.8700000000008004</v>
      </c>
      <c r="AE162" s="26">
        <f t="shared" si="185"/>
        <v>-3.4864145404664681E-4</v>
      </c>
      <c r="AF162" s="26">
        <f t="shared" si="143"/>
        <v>-1.4840026442237346E-4</v>
      </c>
      <c r="AH162" s="30">
        <f t="shared" si="144"/>
        <v>-2.0241196769937232E-3</v>
      </c>
      <c r="AI162" s="21">
        <f t="shared" si="172"/>
        <v>-1</v>
      </c>
      <c r="AJ162" s="21">
        <f t="shared" si="141"/>
        <v>-31</v>
      </c>
      <c r="AK162" s="31" t="str">
        <f t="shared" si="188"/>
        <v>-----</v>
      </c>
      <c r="AL162" s="31" t="str">
        <f t="shared" si="145"/>
        <v>-----</v>
      </c>
      <c r="AM162" s="39" t="str">
        <f t="shared" si="146"/>
        <v/>
      </c>
      <c r="AN162" s="35" t="str">
        <f t="shared" si="147"/>
        <v/>
      </c>
      <c r="AO162" s="35" t="str">
        <f t="shared" si="186"/>
        <v/>
      </c>
      <c r="AP162" s="36" t="str">
        <f t="shared" si="187"/>
        <v/>
      </c>
      <c r="AQ162" s="36" t="str">
        <f t="shared" si="148"/>
        <v/>
      </c>
      <c r="AR162" s="40" t="str">
        <f t="shared" si="149"/>
        <v/>
      </c>
      <c r="AS162" s="37" t="str">
        <f t="shared" si="150"/>
        <v/>
      </c>
      <c r="AT162" s="37" t="str">
        <f t="shared" si="173"/>
        <v/>
      </c>
      <c r="AU162" s="38" t="str">
        <f t="shared" si="151"/>
        <v/>
      </c>
      <c r="AV162" s="38" t="str">
        <f t="shared" si="152"/>
        <v/>
      </c>
      <c r="AW162" s="30" t="str">
        <f t="shared" si="153"/>
        <v/>
      </c>
      <c r="AX162" s="21" t="str">
        <f t="shared" si="154"/>
        <v/>
      </c>
      <c r="AY162" s="21" t="str">
        <f t="shared" si="174"/>
        <v/>
      </c>
      <c r="AZ162" s="31" t="str">
        <f t="shared" si="155"/>
        <v/>
      </c>
      <c r="BA162" s="31" t="str">
        <f t="shared" si="156"/>
        <v/>
      </c>
      <c r="BB162" s="33">
        <f t="shared" si="157"/>
        <v>2.6238540088431221E-3</v>
      </c>
      <c r="BC162" s="32">
        <f t="shared" si="158"/>
        <v>1</v>
      </c>
      <c r="BD162" s="32">
        <f t="shared" si="175"/>
        <v>11</v>
      </c>
      <c r="BE162" s="34" t="str">
        <f t="shared" si="176"/>
        <v>-----</v>
      </c>
      <c r="BF162" s="34" t="str">
        <f t="shared" si="159"/>
        <v>-----</v>
      </c>
      <c r="BG162" s="40" t="str">
        <f t="shared" si="160"/>
        <v/>
      </c>
      <c r="BH162" s="37" t="str">
        <f t="shared" si="161"/>
        <v/>
      </c>
      <c r="BI162" s="37" t="str">
        <f t="shared" si="177"/>
        <v/>
      </c>
      <c r="BJ162" s="38" t="str">
        <f t="shared" si="178"/>
        <v/>
      </c>
      <c r="BK162" s="38" t="str">
        <f t="shared" si="162"/>
        <v/>
      </c>
      <c r="BL162" s="41" t="str">
        <f t="shared" si="163"/>
        <v>------</v>
      </c>
      <c r="BM162" s="41" t="str">
        <f t="shared" si="164"/>
        <v>------</v>
      </c>
      <c r="BN162" s="41" t="str">
        <f t="shared" si="139"/>
        <v>-----</v>
      </c>
      <c r="BO162" s="41" t="str" cm="1">
        <f t="array" aca="1" ref="BO162" ca="1">_xlfn.LET(_xlpm.lookback,MIN(ROW()-ROW(BN$50),11),_xlpm.found,IFERROR(MATCH("Equal High",OFFSET(BN162,-_xlpm.lookback,0,_xlpm.lookback+1,1),0),-1),_xlpm.offset_rows,_xlpm.lookback-_xlpm.found+1,IF(_xlpm.found&gt;0,INDEX(E:E,ROW()-_xlpm.offset_rows),"-----"))</f>
        <v>-----</v>
      </c>
      <c r="BP162" s="41" t="str">
        <f t="shared" ca="1" si="132"/>
        <v>-----</v>
      </c>
      <c r="BQ162" s="41" t="str">
        <f t="shared" ca="1" si="133"/>
        <v>-----</v>
      </c>
      <c r="BR162" s="52" t="str">
        <f t="shared" ca="1" si="134"/>
        <v>-----</v>
      </c>
      <c r="BS162" s="41" t="str">
        <f t="shared" si="140"/>
        <v>-----</v>
      </c>
      <c r="BT162" s="41" cm="1">
        <f t="array" aca="1" ref="BT162" ca="1">_xlfn.LET(_xlpm.lookback,MIN(ROW()-ROW(BS$50),11),_xlpm.found,IFERROR(MATCH("Equal Low",OFFSET(BS162,-_xlpm.lookback,0,_xlpm.lookback+1,1),0),-1),_xlpm.offset_rows,_xlpm.lookback-_xlpm.found+1,IF(_xlpm.found&gt;0,INDEX(F:F,ROW()-_xlpm.offset_rows),"-----"))</f>
        <v>5174.34</v>
      </c>
      <c r="BU162" s="41">
        <f t="shared" ca="1" si="135"/>
        <v>5188.1372899999997</v>
      </c>
      <c r="BV162" s="41">
        <f t="shared" ca="1" si="136"/>
        <v>5188.3341300000002</v>
      </c>
      <c r="BW162" s="52" t="str">
        <f t="shared" ca="1" si="137"/>
        <v>-----</v>
      </c>
      <c r="BX162" s="50">
        <f t="shared" si="165"/>
        <v>-0.19684000000052038</v>
      </c>
      <c r="BY162" s="50">
        <f t="shared" si="179"/>
        <v>-1</v>
      </c>
      <c r="BZ162" s="50">
        <f t="shared" si="180"/>
        <v>-2</v>
      </c>
      <c r="CA162" s="50" t="str">
        <f t="shared" si="181"/>
        <v>-----</v>
      </c>
      <c r="CB162" s="50" t="str">
        <f t="shared" si="182"/>
        <v>-----</v>
      </c>
      <c r="CC162" s="52" t="str">
        <f t="shared" si="166"/>
        <v/>
      </c>
      <c r="CD162" s="41">
        <f t="shared" si="167"/>
        <v>0</v>
      </c>
      <c r="CE162" s="52" t="str" cm="1">
        <f t="array" ref="CE162">IF(CD162&lt;&gt;1,"-----",_xlfn.IFS(OR(AL162="Above",AL162="Below"),AL162,OR(AQ162="Above",AQ162="Below"),AQ162,OR(AV162="Above",AV162="Below"),AV162,OR(BA162="Above",BA162="Below"),BA162,OR(BF162="Above",BF162="Below"),BF162,OR(BK162="Above",BK162="Below"),BK162,TRUE,"-----"))</f>
        <v>-----</v>
      </c>
      <c r="CF162" s="52" t="str">
        <f t="shared" ca="1" si="138"/>
        <v>-----</v>
      </c>
      <c r="CG162" s="52" t="str">
        <f t="shared" si="168"/>
        <v>DOWN</v>
      </c>
      <c r="CH162" s="42" t="str">
        <f t="shared" si="189"/>
        <v/>
      </c>
      <c r="CI162" s="43" t="str">
        <f t="shared" si="183"/>
        <v/>
      </c>
      <c r="CJ162" s="42" t="str">
        <f t="shared" si="184"/>
        <v/>
      </c>
      <c r="CK162" s="42" t="str">
        <f t="shared" si="190"/>
        <v/>
      </c>
      <c r="CL162" s="42" t="str">
        <f t="shared" si="169"/>
        <v/>
      </c>
      <c r="CM162" s="16">
        <f t="shared" si="191"/>
        <v>0</v>
      </c>
      <c r="CN162" s="53">
        <f t="shared" si="192"/>
        <v>0</v>
      </c>
      <c r="CO162" s="14" t="str">
        <f t="shared" si="193"/>
        <v/>
      </c>
    </row>
    <row r="163" spans="1:93" x14ac:dyDescent="0.55000000000000004">
      <c r="A163">
        <f>IF('Data Validation'!$K$2&lt;&gt;TRUE,"",'Data Validation'!A163)</f>
        <v>1772076900</v>
      </c>
      <c r="B163" s="4" t="str">
        <f>IF('Data Validation'!$K$2&lt;&gt;TRUE,"",'Data Validation'!C163)</f>
        <v>XAUUSD</v>
      </c>
      <c r="C163" s="4" t="str">
        <f>IF('Data Validation'!$K$2&lt;&gt;TRUE,"",'Data Validation'!E163)</f>
        <v>M5</v>
      </c>
      <c r="D163" s="4">
        <f>IF('Data Validation'!$K$2&lt;&gt;TRUE,"",'Data Validation'!G163)</f>
        <v>5186.58</v>
      </c>
      <c r="E163" s="4">
        <f>IF($C163&lt;&gt;"M5","",Price!F163)</f>
        <v>5188.82</v>
      </c>
      <c r="F163" s="4">
        <f>IF($C163&lt;&gt;"M5","",Price!G163)</f>
        <v>5186.17</v>
      </c>
      <c r="G163" s="4">
        <f>IF($C163&lt;&gt;"M5","",Price!H163)</f>
        <v>256</v>
      </c>
      <c r="H163" s="4">
        <f>IF($C163&lt;&gt;"M5","",SSA!E163)</f>
        <v>5187.9687700000004</v>
      </c>
      <c r="I163" s="6">
        <f>IF($C163&lt;&gt;"M5","",SSA!F163)</f>
        <v>5188.1514500000003</v>
      </c>
      <c r="J163" s="5">
        <f>IF($C163&lt;&gt;"M5","",Dual_Tema!E163)</f>
        <v>5190.66</v>
      </c>
      <c r="K163" s="5">
        <f>IF($C163&lt;&gt;"M5","",Dual_Tema!F163)</f>
        <v>5188.09</v>
      </c>
      <c r="L163" s="6">
        <f>IF($C163&lt;&gt;"M5","",Trendlines!K163)</f>
        <v>0</v>
      </c>
      <c r="M163" s="6">
        <f>IF($C163&lt;&gt;"M5","",Trendlines!L163)</f>
        <v>0</v>
      </c>
      <c r="N163" s="6">
        <f>IF($C163&lt;&gt;"M5","",ZigZag!E163)</f>
        <v>0</v>
      </c>
      <c r="O163" s="6">
        <f>IF($C163&lt;&gt;"M5","",ZigZag!F163)</f>
        <v>0</v>
      </c>
      <c r="P163" s="6">
        <f>IF($C163&lt;&gt;"M5","",Pinbar!E163)</f>
        <v>0</v>
      </c>
      <c r="Q163">
        <f>IF(Q$1='Trendline Selection'!$ED$198,Trendlines!E163,IF(Q$1='Trendline Selection'!$EE$198,Trendlines!E163,""))</f>
        <v>5198.66</v>
      </c>
      <c r="R163" t="str">
        <f>IF(R$1='Trendline Selection'!$ED$198,Trendlines!F163,IF(R$1='Trendline Selection'!$EE$198,Trendlines!F163,""))</f>
        <v/>
      </c>
      <c r="S163" t="str">
        <f>IF(S$1='Trendline Selection'!$ED$198,Trendlines!G163,IF(S$1='Trendline Selection'!$EE$198,Trendlines!G163,""))</f>
        <v/>
      </c>
      <c r="T163" t="str">
        <f>IF(T$1='Trendline Selection'!$ED$198,Trendlines!H163,IF(T$1='Trendline Selection'!$EE$198,Trendlines!H163,""))</f>
        <v/>
      </c>
      <c r="U163">
        <f>IF(U$1='Trendline Selection'!$ED$198,Trendlines!I163,IF(U$1='Trendline Selection'!$EE$198,Trendlines!I163,""))</f>
        <v>5174.58</v>
      </c>
      <c r="V163" t="str">
        <f>IF(V$1='Trendline Selection'!$ED$198,Trendlines!J163,IF(V$1='Trendline Selection'!$EE$198,Trendlines!J163,""))</f>
        <v/>
      </c>
      <c r="W163" s="6" t="str">
        <f t="shared" si="128"/>
        <v/>
      </c>
      <c r="X163" s="6" t="str">
        <f t="shared" si="129"/>
        <v/>
      </c>
      <c r="Y163" s="6" t="str">
        <f t="shared" si="130"/>
        <v/>
      </c>
      <c r="Z163" s="6" t="str">
        <f t="shared" si="131"/>
        <v/>
      </c>
      <c r="AA163">
        <f t="shared" si="142"/>
        <v>2.6499999999996362</v>
      </c>
      <c r="AB163">
        <f t="shared" si="170"/>
        <v>0.25999999999930878</v>
      </c>
      <c r="AC163">
        <f t="shared" si="171"/>
        <v>2.3900000000003274</v>
      </c>
      <c r="AD163">
        <f t="shared" si="127"/>
        <v>2.6499999999996362</v>
      </c>
      <c r="AE163" s="26">
        <f t="shared" si="185"/>
        <v>-3.5448285959784412E-4</v>
      </c>
      <c r="AF163" s="26">
        <f t="shared" si="143"/>
        <v>-3.7007839108420878E-4</v>
      </c>
      <c r="AG163" s="4"/>
      <c r="AH163" s="30">
        <f t="shared" si="144"/>
        <v>-2.0565357226668894E-3</v>
      </c>
      <c r="AI163" s="21">
        <f t="shared" si="172"/>
        <v>-1</v>
      </c>
      <c r="AJ163" s="21">
        <f t="shared" si="141"/>
        <v>-32</v>
      </c>
      <c r="AK163" s="31" t="str">
        <f t="shared" si="188"/>
        <v>-----</v>
      </c>
      <c r="AL163" s="31" t="str">
        <f t="shared" si="145"/>
        <v>-----</v>
      </c>
      <c r="AM163" s="39" t="str">
        <f t="shared" si="146"/>
        <v/>
      </c>
      <c r="AN163" s="35" t="str">
        <f t="shared" si="147"/>
        <v/>
      </c>
      <c r="AO163" s="35" t="str">
        <f t="shared" si="186"/>
        <v/>
      </c>
      <c r="AP163" s="36" t="str">
        <f t="shared" si="187"/>
        <v/>
      </c>
      <c r="AQ163" s="36" t="str">
        <f t="shared" si="148"/>
        <v/>
      </c>
      <c r="AR163" s="40" t="str">
        <f t="shared" si="149"/>
        <v/>
      </c>
      <c r="AS163" s="37" t="str">
        <f t="shared" si="150"/>
        <v/>
      </c>
      <c r="AT163" s="37" t="str">
        <f t="shared" si="173"/>
        <v/>
      </c>
      <c r="AU163" s="38" t="str">
        <f t="shared" si="151"/>
        <v/>
      </c>
      <c r="AV163" s="38" t="str">
        <f t="shared" si="152"/>
        <v/>
      </c>
      <c r="AW163" s="30" t="str">
        <f t="shared" si="153"/>
        <v/>
      </c>
      <c r="AX163" s="21" t="str">
        <f t="shared" si="154"/>
        <v/>
      </c>
      <c r="AY163" s="21" t="str">
        <f t="shared" si="174"/>
        <v/>
      </c>
      <c r="AZ163" s="31" t="str">
        <f t="shared" si="155"/>
        <v/>
      </c>
      <c r="BA163" s="31" t="str">
        <f t="shared" si="156"/>
        <v/>
      </c>
      <c r="BB163" s="33">
        <f t="shared" si="157"/>
        <v>2.5874119252191439E-3</v>
      </c>
      <c r="BC163" s="32">
        <f t="shared" si="158"/>
        <v>1</v>
      </c>
      <c r="BD163" s="32">
        <f t="shared" si="175"/>
        <v>12</v>
      </c>
      <c r="BE163" s="34" t="str">
        <f t="shared" si="176"/>
        <v>-----</v>
      </c>
      <c r="BF163" s="34" t="str">
        <f t="shared" si="159"/>
        <v>-----</v>
      </c>
      <c r="BG163" s="40" t="str">
        <f t="shared" si="160"/>
        <v/>
      </c>
      <c r="BH163" s="37" t="str">
        <f t="shared" si="161"/>
        <v/>
      </c>
      <c r="BI163" s="37" t="str">
        <f t="shared" si="177"/>
        <v/>
      </c>
      <c r="BJ163" s="38" t="str">
        <f t="shared" si="178"/>
        <v/>
      </c>
      <c r="BK163" s="38" t="str">
        <f t="shared" si="162"/>
        <v/>
      </c>
      <c r="BL163" s="41" t="str">
        <f t="shared" si="163"/>
        <v>------</v>
      </c>
      <c r="BM163" s="41" t="str">
        <f t="shared" si="164"/>
        <v>------</v>
      </c>
      <c r="BN163" s="41" t="str">
        <f t="shared" si="139"/>
        <v>-----</v>
      </c>
      <c r="BO163" s="41" t="str" cm="1">
        <f t="array" aca="1" ref="BO163" ca="1">_xlfn.LET(_xlpm.lookback,MIN(ROW()-ROW(BN$50),11),_xlpm.found,IFERROR(MATCH("Equal High",OFFSET(BN163,-_xlpm.lookback,0,_xlpm.lookback+1,1),0),-1),_xlpm.offset_rows,_xlpm.lookback-_xlpm.found+1,IF(_xlpm.found&gt;0,INDEX(E:E,ROW()-_xlpm.offset_rows),"-----"))</f>
        <v>-----</v>
      </c>
      <c r="BP163" s="41" t="str">
        <f t="shared" ca="1" si="132"/>
        <v>-----</v>
      </c>
      <c r="BQ163" s="41" t="str">
        <f t="shared" ca="1" si="133"/>
        <v>-----</v>
      </c>
      <c r="BR163" s="52" t="str">
        <f t="shared" ca="1" si="134"/>
        <v>-----</v>
      </c>
      <c r="BS163" s="41" t="str">
        <f t="shared" si="140"/>
        <v>-----</v>
      </c>
      <c r="BT163" s="41" cm="1">
        <f t="array" aca="1" ref="BT163" ca="1">_xlfn.LET(_xlpm.lookback,MIN(ROW()-ROW(BS$50),11),_xlpm.found,IFERROR(MATCH("Equal Low",OFFSET(BS163,-_xlpm.lookback,0,_xlpm.lookback+1,1),0),-1),_xlpm.offset_rows,_xlpm.lookback-_xlpm.found+1,IF(_xlpm.found&gt;0,INDEX(F:F,ROW()-_xlpm.offset_rows),"-----"))</f>
        <v>5174.34</v>
      </c>
      <c r="BU163" s="41">
        <f t="shared" ca="1" si="135"/>
        <v>5187.9687700000004</v>
      </c>
      <c r="BV163" s="41">
        <f t="shared" ca="1" si="136"/>
        <v>5188.1514500000003</v>
      </c>
      <c r="BW163" s="52" t="str">
        <f t="shared" ca="1" si="137"/>
        <v>-----</v>
      </c>
      <c r="BX163" s="50">
        <f t="shared" si="165"/>
        <v>-0.18267999999989115</v>
      </c>
      <c r="BY163" s="50">
        <f t="shared" si="179"/>
        <v>-1</v>
      </c>
      <c r="BZ163" s="50">
        <f t="shared" si="180"/>
        <v>-3</v>
      </c>
      <c r="CA163" s="50" t="str">
        <f t="shared" si="181"/>
        <v>-----</v>
      </c>
      <c r="CB163" s="50" t="str">
        <f t="shared" si="182"/>
        <v>-----</v>
      </c>
      <c r="CC163" s="52" t="str">
        <f t="shared" si="166"/>
        <v/>
      </c>
      <c r="CD163" s="41">
        <f t="shared" si="167"/>
        <v>0</v>
      </c>
      <c r="CE163" s="52" t="str" cm="1">
        <f t="array" ref="CE163">IF(CD163&lt;&gt;1,"-----",_xlfn.IFS(OR(AL163="Above",AL163="Below"),AL163,OR(AQ163="Above",AQ163="Below"),AQ163,OR(AV163="Above",AV163="Below"),AV163,OR(BA163="Above",BA163="Below"),BA163,OR(BF163="Above",BF163="Below"),BF163,OR(BK163="Above",BK163="Below"),BK163,TRUE,"-----"))</f>
        <v>-----</v>
      </c>
      <c r="CF163" s="52" t="str">
        <f t="shared" ca="1" si="138"/>
        <v>-----</v>
      </c>
      <c r="CG163" s="52" t="str">
        <f t="shared" si="168"/>
        <v>DOWN</v>
      </c>
      <c r="CH163" s="42" t="str">
        <f t="shared" si="189"/>
        <v/>
      </c>
      <c r="CI163" s="43" t="str">
        <f t="shared" si="183"/>
        <v/>
      </c>
      <c r="CJ163" s="42" t="str">
        <f t="shared" si="184"/>
        <v/>
      </c>
      <c r="CK163" s="42" t="str">
        <f t="shared" si="190"/>
        <v/>
      </c>
      <c r="CL163" s="42" t="str">
        <f t="shared" si="169"/>
        <v/>
      </c>
      <c r="CM163" s="16">
        <f t="shared" si="191"/>
        <v>0</v>
      </c>
      <c r="CN163" s="53">
        <f t="shared" si="192"/>
        <v>0</v>
      </c>
      <c r="CO163" s="14" t="str">
        <f t="shared" si="193"/>
        <v/>
      </c>
    </row>
    <row r="164" spans="1:93" x14ac:dyDescent="0.55000000000000004">
      <c r="A164">
        <f>IF('Data Validation'!$K$2&lt;&gt;TRUE,"",'Data Validation'!A164)</f>
        <v>1772077200</v>
      </c>
      <c r="B164" s="4" t="str">
        <f>IF('Data Validation'!$K$2&lt;&gt;TRUE,"",'Data Validation'!C164)</f>
        <v>XAUUSD</v>
      </c>
      <c r="C164" s="4" t="str">
        <f>IF('Data Validation'!$K$2&lt;&gt;TRUE,"",'Data Validation'!E164)</f>
        <v>M5</v>
      </c>
      <c r="D164" s="4">
        <f>IF('Data Validation'!$K$2&lt;&gt;TRUE,"",'Data Validation'!G164)</f>
        <v>5186.18</v>
      </c>
      <c r="E164" s="4">
        <f>IF($C164&lt;&gt;"M5","",Price!F164)</f>
        <v>5188.75</v>
      </c>
      <c r="F164" s="4">
        <f>IF($C164&lt;&gt;"M5","",Price!G164)</f>
        <v>5185.95</v>
      </c>
      <c r="G164" s="4">
        <f>IF($C164&lt;&gt;"M5","",Price!H164)</f>
        <v>288</v>
      </c>
      <c r="H164" s="4">
        <f>IF($C164&lt;&gt;"M5","",SSA!E164)</f>
        <v>5188.2540799999997</v>
      </c>
      <c r="I164" s="6">
        <f>IF($C164&lt;&gt;"M5","",SSA!F164)</f>
        <v>5188.2027600000001</v>
      </c>
      <c r="J164" s="5">
        <f>IF($C164&lt;&gt;"M5","",Dual_Tema!E164)</f>
        <v>5189.9799999999996</v>
      </c>
      <c r="K164" s="5">
        <f>IF($C164&lt;&gt;"M5","",Dual_Tema!F164)</f>
        <v>5187.51</v>
      </c>
      <c r="L164" s="6">
        <f>IF($C164&lt;&gt;"M5","",Trendlines!K164)</f>
        <v>0</v>
      </c>
      <c r="M164" s="6">
        <f>IF($C164&lt;&gt;"M5","",Trendlines!L164)</f>
        <v>0</v>
      </c>
      <c r="N164" s="6">
        <f>IF($C164&lt;&gt;"M5","",ZigZag!E164)</f>
        <v>0</v>
      </c>
      <c r="O164" s="6">
        <f>IF($C164&lt;&gt;"M5","",ZigZag!F164)</f>
        <v>0</v>
      </c>
      <c r="P164" s="6">
        <f>IF($C164&lt;&gt;"M5","",Pinbar!E164)</f>
        <v>0</v>
      </c>
      <c r="Q164">
        <f>IF(Q$1='Trendline Selection'!$ED$198,Trendlines!E164,IF(Q$1='Trendline Selection'!$EE$198,Trendlines!E164,""))</f>
        <v>5198.67</v>
      </c>
      <c r="R164" t="str">
        <f>IF(R$1='Trendline Selection'!$ED$198,Trendlines!F164,IF(R$1='Trendline Selection'!$EE$198,Trendlines!F164,""))</f>
        <v/>
      </c>
      <c r="S164" t="str">
        <f>IF(S$1='Trendline Selection'!$ED$198,Trendlines!G164,IF(S$1='Trendline Selection'!$EE$198,Trendlines!G164,""))</f>
        <v/>
      </c>
      <c r="T164" t="str">
        <f>IF(T$1='Trendline Selection'!$ED$198,Trendlines!H164,IF(T$1='Trendline Selection'!$EE$198,Trendlines!H164,""))</f>
        <v/>
      </c>
      <c r="U164">
        <f>IF(U$1='Trendline Selection'!$ED$198,Trendlines!I164,IF(U$1='Trendline Selection'!$EE$198,Trendlines!I164,""))</f>
        <v>5174.6099999999997</v>
      </c>
      <c r="V164" t="str">
        <f>IF(V$1='Trendline Selection'!$ED$198,Trendlines!J164,IF(V$1='Trendline Selection'!$EE$198,Trendlines!J164,""))</f>
        <v/>
      </c>
      <c r="W164" s="6" t="str">
        <f t="shared" si="128"/>
        <v/>
      </c>
      <c r="X164" s="6" t="str">
        <f t="shared" si="129"/>
        <v/>
      </c>
      <c r="Y164" s="6" t="str">
        <f t="shared" si="130"/>
        <v/>
      </c>
      <c r="Z164" s="6" t="str">
        <f t="shared" si="131"/>
        <v/>
      </c>
      <c r="AA164">
        <f t="shared" si="142"/>
        <v>2.8000000000001819</v>
      </c>
      <c r="AB164">
        <f t="shared" si="170"/>
        <v>2.1700000000000728</v>
      </c>
      <c r="AC164">
        <f t="shared" si="171"/>
        <v>0.63000000000010914</v>
      </c>
      <c r="AD164">
        <f t="shared" si="127"/>
        <v>2.8000000000001819</v>
      </c>
      <c r="AE164" s="26">
        <f t="shared" si="185"/>
        <v>-2.3699513292913722E-4</v>
      </c>
      <c r="AF164" s="26">
        <f t="shared" si="143"/>
        <v>-3.0072231186068079E-4</v>
      </c>
      <c r="AG164" s="4"/>
      <c r="AH164" s="30">
        <f t="shared" si="144"/>
        <v>-2.003573991040087E-3</v>
      </c>
      <c r="AI164" s="21">
        <f t="shared" si="172"/>
        <v>-1</v>
      </c>
      <c r="AJ164" s="21">
        <f t="shared" si="141"/>
        <v>-33</v>
      </c>
      <c r="AK164" s="31" t="str">
        <f t="shared" si="188"/>
        <v>-----</v>
      </c>
      <c r="AL164" s="31" t="str">
        <f t="shared" si="145"/>
        <v>-----</v>
      </c>
      <c r="AM164" s="39" t="str">
        <f t="shared" si="146"/>
        <v/>
      </c>
      <c r="AN164" s="35" t="str">
        <f t="shared" si="147"/>
        <v/>
      </c>
      <c r="AO164" s="35" t="str">
        <f t="shared" si="186"/>
        <v/>
      </c>
      <c r="AP164" s="36" t="str">
        <f t="shared" si="187"/>
        <v/>
      </c>
      <c r="AQ164" s="36" t="str">
        <f t="shared" si="148"/>
        <v/>
      </c>
      <c r="AR164" s="40" t="str">
        <f t="shared" si="149"/>
        <v/>
      </c>
      <c r="AS164" s="37" t="str">
        <f t="shared" si="150"/>
        <v/>
      </c>
      <c r="AT164" s="37" t="str">
        <f t="shared" si="173"/>
        <v/>
      </c>
      <c r="AU164" s="38" t="str">
        <f t="shared" si="151"/>
        <v/>
      </c>
      <c r="AV164" s="38" t="str">
        <f t="shared" si="152"/>
        <v/>
      </c>
      <c r="AW164" s="30" t="str">
        <f t="shared" si="153"/>
        <v/>
      </c>
      <c r="AX164" s="21" t="str">
        <f t="shared" si="154"/>
        <v/>
      </c>
      <c r="AY164" s="21" t="str">
        <f t="shared" si="174"/>
        <v/>
      </c>
      <c r="AZ164" s="31" t="str">
        <f t="shared" si="155"/>
        <v/>
      </c>
      <c r="BA164" s="31" t="str">
        <f t="shared" si="156"/>
        <v/>
      </c>
      <c r="BB164" s="33">
        <f t="shared" si="157"/>
        <v>2.6367359085998814E-3</v>
      </c>
      <c r="BC164" s="32">
        <f t="shared" si="158"/>
        <v>1</v>
      </c>
      <c r="BD164" s="32">
        <f t="shared" si="175"/>
        <v>13</v>
      </c>
      <c r="BE164" s="34" t="str">
        <f t="shared" si="176"/>
        <v>-----</v>
      </c>
      <c r="BF164" s="34" t="str">
        <f t="shared" si="159"/>
        <v>-----</v>
      </c>
      <c r="BG164" s="40" t="str">
        <f t="shared" si="160"/>
        <v/>
      </c>
      <c r="BH164" s="37" t="str">
        <f t="shared" si="161"/>
        <v/>
      </c>
      <c r="BI164" s="37" t="str">
        <f t="shared" si="177"/>
        <v/>
      </c>
      <c r="BJ164" s="38" t="str">
        <f t="shared" si="178"/>
        <v/>
      </c>
      <c r="BK164" s="38" t="str">
        <f t="shared" si="162"/>
        <v/>
      </c>
      <c r="BL164" s="41" t="str">
        <f t="shared" si="163"/>
        <v>------</v>
      </c>
      <c r="BM164" s="41" t="str">
        <f t="shared" si="164"/>
        <v>------</v>
      </c>
      <c r="BN164" s="41" t="str">
        <f t="shared" si="139"/>
        <v>-----</v>
      </c>
      <c r="BO164" s="41" t="str" cm="1">
        <f t="array" aca="1" ref="BO164" ca="1">_xlfn.LET(_xlpm.lookback,MIN(ROW()-ROW(BN$50),11),_xlpm.found,IFERROR(MATCH("Equal High",OFFSET(BN164,-_xlpm.lookback,0,_xlpm.lookback+1,1),0),-1),_xlpm.offset_rows,_xlpm.lookback-_xlpm.found+1,IF(_xlpm.found&gt;0,INDEX(E:E,ROW()-_xlpm.offset_rows),"-----"))</f>
        <v>-----</v>
      </c>
      <c r="BP164" s="41" t="str">
        <f t="shared" ca="1" si="132"/>
        <v>-----</v>
      </c>
      <c r="BQ164" s="41" t="str">
        <f t="shared" ca="1" si="133"/>
        <v>-----</v>
      </c>
      <c r="BR164" s="52" t="str">
        <f t="shared" ca="1" si="134"/>
        <v>-----</v>
      </c>
      <c r="BS164" s="41" t="str">
        <f t="shared" si="140"/>
        <v>-----</v>
      </c>
      <c r="BT164" s="41" t="str" cm="1">
        <f t="array" aca="1" ref="BT164" ca="1">_xlfn.LET(_xlpm.lookback,MIN(ROW()-ROW(BS$50),11),_xlpm.found,IFERROR(MATCH("Equal Low",OFFSET(BS164,-_xlpm.lookback,0,_xlpm.lookback+1,1),0),-1),_xlpm.offset_rows,_xlpm.lookback-_xlpm.found+1,IF(_xlpm.found&gt;0,INDEX(F:F,ROW()-_xlpm.offset_rows),"-----"))</f>
        <v>-----</v>
      </c>
      <c r="BU164" s="41" t="str">
        <f t="shared" ca="1" si="135"/>
        <v>-----</v>
      </c>
      <c r="BV164" s="41" t="str">
        <f t="shared" ca="1" si="136"/>
        <v>-----</v>
      </c>
      <c r="BW164" s="52" t="str">
        <f t="shared" ca="1" si="137"/>
        <v>-----</v>
      </c>
      <c r="BX164" s="50">
        <f t="shared" si="165"/>
        <v>5.1319999999577703E-2</v>
      </c>
      <c r="BY164" s="50">
        <f t="shared" si="179"/>
        <v>1</v>
      </c>
      <c r="BZ164" s="50">
        <f t="shared" si="180"/>
        <v>1</v>
      </c>
      <c r="CA164" s="50" t="str">
        <f t="shared" si="181"/>
        <v>crossover</v>
      </c>
      <c r="CB164" s="50" t="str">
        <f t="shared" si="182"/>
        <v>-----</v>
      </c>
      <c r="CC164" s="52" t="str">
        <f t="shared" si="166"/>
        <v/>
      </c>
      <c r="CD164" s="41">
        <f t="shared" si="167"/>
        <v>0</v>
      </c>
      <c r="CE164" s="52" t="str" cm="1">
        <f t="array" ref="CE164">IF(CD164&lt;&gt;1,"-----",_xlfn.IFS(OR(AL164="Above",AL164="Below"),AL164,OR(AQ164="Above",AQ164="Below"),AQ164,OR(AV164="Above",AV164="Below"),AV164,OR(BA164="Above",BA164="Below"),BA164,OR(BF164="Above",BF164="Below"),BF164,OR(BK164="Above",BK164="Below"),BK164,TRUE,"-----"))</f>
        <v>-----</v>
      </c>
      <c r="CF164" s="52" t="str">
        <f t="shared" ca="1" si="138"/>
        <v>-----</v>
      </c>
      <c r="CG164" s="52" t="str">
        <f t="shared" si="168"/>
        <v>UP</v>
      </c>
      <c r="CH164" s="42" t="str">
        <f t="shared" si="189"/>
        <v/>
      </c>
      <c r="CI164" s="43" t="str">
        <f t="shared" si="183"/>
        <v/>
      </c>
      <c r="CJ164" s="42" t="str">
        <f t="shared" si="184"/>
        <v/>
      </c>
      <c r="CK164" s="42" t="str">
        <f t="shared" si="190"/>
        <v/>
      </c>
      <c r="CL164" s="42" t="str">
        <f t="shared" si="169"/>
        <v/>
      </c>
      <c r="CM164" s="16">
        <f t="shared" si="191"/>
        <v>0</v>
      </c>
      <c r="CN164" s="53">
        <f t="shared" si="192"/>
        <v>0</v>
      </c>
      <c r="CO164" s="14" t="str">
        <f t="shared" si="193"/>
        <v/>
      </c>
    </row>
    <row r="165" spans="1:93" x14ac:dyDescent="0.55000000000000004">
      <c r="A165">
        <f>IF('Data Validation'!$K$2&lt;&gt;TRUE,"",'Data Validation'!A165)</f>
        <v>1772077500</v>
      </c>
      <c r="B165" s="4" t="str">
        <f>IF('Data Validation'!$K$2&lt;&gt;TRUE,"",'Data Validation'!C165)</f>
        <v>XAUUSD</v>
      </c>
      <c r="C165" s="4" t="str">
        <f>IF('Data Validation'!$K$2&lt;&gt;TRUE,"",'Data Validation'!E165)</f>
        <v>M5</v>
      </c>
      <c r="D165" s="4">
        <f>IF('Data Validation'!$K$2&lt;&gt;TRUE,"",'Data Validation'!G165)</f>
        <v>5188.6099999999997</v>
      </c>
      <c r="E165" s="4">
        <f>IF($C165&lt;&gt;"M5","",Price!F165)</f>
        <v>5188.63</v>
      </c>
      <c r="F165" s="4">
        <f>IF($C165&lt;&gt;"M5","",Price!G165)</f>
        <v>5184.24</v>
      </c>
      <c r="G165" s="4">
        <f>IF($C165&lt;&gt;"M5","",Price!H165)</f>
        <v>334</v>
      </c>
      <c r="H165" s="4">
        <f>IF($C165&lt;&gt;"M5","",SSA!E165)</f>
        <v>5189.0796600000003</v>
      </c>
      <c r="I165" s="6">
        <f>IF($C165&lt;&gt;"M5","",SSA!F165)</f>
        <v>5188.6412099999998</v>
      </c>
      <c r="J165" s="5">
        <f>IF($C165&lt;&gt;"M5","",Dual_Tema!E165)</f>
        <v>5189.45</v>
      </c>
      <c r="K165" s="5">
        <f>IF($C165&lt;&gt;"M5","",Dual_Tema!F165)</f>
        <v>5186.2299999999996</v>
      </c>
      <c r="L165" s="6">
        <f>IF($C165&lt;&gt;"M5","",Trendlines!K165)</f>
        <v>0</v>
      </c>
      <c r="M165" s="6">
        <f>IF($C165&lt;&gt;"M5","",Trendlines!L165)</f>
        <v>0</v>
      </c>
      <c r="N165" s="6">
        <f>IF($C165&lt;&gt;"M5","",ZigZag!E165)</f>
        <v>0</v>
      </c>
      <c r="O165" s="6">
        <f>IF($C165&lt;&gt;"M5","",ZigZag!F165)</f>
        <v>0</v>
      </c>
      <c r="P165" s="6">
        <f>IF($C165&lt;&gt;"M5","",Pinbar!E165)</f>
        <v>0</v>
      </c>
      <c r="Q165">
        <f>IF(Q$1='Trendline Selection'!$ED$198,Trendlines!E165,IF(Q$1='Trendline Selection'!$EE$198,Trendlines!E165,""))</f>
        <v>5198.67</v>
      </c>
      <c r="R165" t="str">
        <f>IF(R$1='Trendline Selection'!$ED$198,Trendlines!F165,IF(R$1='Trendline Selection'!$EE$198,Trendlines!F165,""))</f>
        <v/>
      </c>
      <c r="S165" t="str">
        <f>IF(S$1='Trendline Selection'!$ED$198,Trendlines!G165,IF(S$1='Trendline Selection'!$EE$198,Trendlines!G165,""))</f>
        <v/>
      </c>
      <c r="T165" t="str">
        <f>IF(T$1='Trendline Selection'!$ED$198,Trendlines!H165,IF(T$1='Trendline Selection'!$EE$198,Trendlines!H165,""))</f>
        <v/>
      </c>
      <c r="U165">
        <f>IF(U$1='Trendline Selection'!$ED$198,Trendlines!I165,IF(U$1='Trendline Selection'!$EE$198,Trendlines!I165,""))</f>
        <v>5174.63</v>
      </c>
      <c r="V165" t="str">
        <f>IF(V$1='Trendline Selection'!$ED$198,Trendlines!J165,IF(V$1='Trendline Selection'!$EE$198,Trendlines!J165,""))</f>
        <v/>
      </c>
      <c r="W165" s="6" t="str">
        <f t="shared" si="128"/>
        <v/>
      </c>
      <c r="X165" s="6" t="str">
        <f t="shared" si="129"/>
        <v/>
      </c>
      <c r="Y165" s="6" t="str">
        <f t="shared" si="130"/>
        <v/>
      </c>
      <c r="Z165" s="6" t="str">
        <f t="shared" si="131"/>
        <v/>
      </c>
      <c r="AA165">
        <f t="shared" si="142"/>
        <v>4.3900000000003274</v>
      </c>
      <c r="AB165">
        <f t="shared" si="170"/>
        <v>2.4499999999998181</v>
      </c>
      <c r="AC165">
        <f t="shared" si="171"/>
        <v>1.9400000000005093</v>
      </c>
      <c r="AD165">
        <f t="shared" si="127"/>
        <v>4.3900000000003274</v>
      </c>
      <c r="AE165" s="26">
        <f t="shared" si="185"/>
        <v>-1.5801289153950977E-4</v>
      </c>
      <c r="AF165" s="26">
        <f t="shared" si="143"/>
        <v>-3.8370839704366793E-4</v>
      </c>
      <c r="AG165" s="4"/>
      <c r="AH165" s="30">
        <f t="shared" si="144"/>
        <v>-1.8447679887355307E-3</v>
      </c>
      <c r="AI165" s="21">
        <f t="shared" si="172"/>
        <v>-1</v>
      </c>
      <c r="AJ165" s="21">
        <f t="shared" si="141"/>
        <v>-34</v>
      </c>
      <c r="AK165" s="31" t="str">
        <f t="shared" si="188"/>
        <v>-----</v>
      </c>
      <c r="AL165" s="31" t="str">
        <f t="shared" si="145"/>
        <v>-----</v>
      </c>
      <c r="AM165" s="39" t="str">
        <f t="shared" si="146"/>
        <v/>
      </c>
      <c r="AN165" s="35" t="str">
        <f t="shared" si="147"/>
        <v/>
      </c>
      <c r="AO165" s="35" t="str">
        <f t="shared" si="186"/>
        <v/>
      </c>
      <c r="AP165" s="36" t="str">
        <f t="shared" si="187"/>
        <v/>
      </c>
      <c r="AQ165" s="36" t="str">
        <f t="shared" si="148"/>
        <v/>
      </c>
      <c r="AR165" s="40" t="str">
        <f t="shared" si="149"/>
        <v/>
      </c>
      <c r="AS165" s="37" t="str">
        <f t="shared" si="150"/>
        <v/>
      </c>
      <c r="AT165" s="37" t="str">
        <f t="shared" si="173"/>
        <v/>
      </c>
      <c r="AU165" s="38" t="str">
        <f t="shared" si="151"/>
        <v/>
      </c>
      <c r="AV165" s="38" t="str">
        <f t="shared" si="152"/>
        <v/>
      </c>
      <c r="AW165" s="30" t="str">
        <f t="shared" si="153"/>
        <v/>
      </c>
      <c r="AX165" s="21" t="str">
        <f t="shared" si="154"/>
        <v/>
      </c>
      <c r="AY165" s="21" t="str">
        <f t="shared" si="174"/>
        <v/>
      </c>
      <c r="AZ165" s="31" t="str">
        <f t="shared" si="155"/>
        <v/>
      </c>
      <c r="BA165" s="31" t="str">
        <f t="shared" si="156"/>
        <v/>
      </c>
      <c r="BB165" s="33">
        <f t="shared" si="157"/>
        <v>2.792404481093377E-3</v>
      </c>
      <c r="BC165" s="32">
        <f t="shared" si="158"/>
        <v>1</v>
      </c>
      <c r="BD165" s="32">
        <f t="shared" si="175"/>
        <v>14</v>
      </c>
      <c r="BE165" s="34" t="str">
        <f t="shared" si="176"/>
        <v>-----</v>
      </c>
      <c r="BF165" s="34" t="str">
        <f t="shared" si="159"/>
        <v>-----</v>
      </c>
      <c r="BG165" s="40" t="str">
        <f t="shared" si="160"/>
        <v/>
      </c>
      <c r="BH165" s="37" t="str">
        <f t="shared" si="161"/>
        <v/>
      </c>
      <c r="BI165" s="37" t="str">
        <f t="shared" si="177"/>
        <v/>
      </c>
      <c r="BJ165" s="38" t="str">
        <f t="shared" si="178"/>
        <v/>
      </c>
      <c r="BK165" s="38" t="str">
        <f t="shared" si="162"/>
        <v/>
      </c>
      <c r="BL165" s="41" t="str">
        <f t="shared" si="163"/>
        <v>------</v>
      </c>
      <c r="BM165" s="41" t="str">
        <f t="shared" si="164"/>
        <v>------</v>
      </c>
      <c r="BN165" s="41" t="str">
        <f t="shared" si="139"/>
        <v>-----</v>
      </c>
      <c r="BO165" s="41" t="str" cm="1">
        <f t="array" aca="1" ref="BO165" ca="1">_xlfn.LET(_xlpm.lookback,MIN(ROW()-ROW(BN$50),11),_xlpm.found,IFERROR(MATCH("Equal High",OFFSET(BN165,-_xlpm.lookback,0,_xlpm.lookback+1,1),0),-1),_xlpm.offset_rows,_xlpm.lookback-_xlpm.found+1,IF(_xlpm.found&gt;0,INDEX(E:E,ROW()-_xlpm.offset_rows),"-----"))</f>
        <v>-----</v>
      </c>
      <c r="BP165" s="41" t="str">
        <f t="shared" ca="1" si="132"/>
        <v>-----</v>
      </c>
      <c r="BQ165" s="41" t="str">
        <f t="shared" ca="1" si="133"/>
        <v>-----</v>
      </c>
      <c r="BR165" s="52" t="str">
        <f t="shared" ca="1" si="134"/>
        <v>-----</v>
      </c>
      <c r="BS165" s="41" t="str">
        <f t="shared" si="140"/>
        <v>-----</v>
      </c>
      <c r="BT165" s="41" t="str" cm="1">
        <f t="array" aca="1" ref="BT165" ca="1">_xlfn.LET(_xlpm.lookback,MIN(ROW()-ROW(BS$50),11),_xlpm.found,IFERROR(MATCH("Equal Low",OFFSET(BS165,-_xlpm.lookback,0,_xlpm.lookback+1,1),0),-1),_xlpm.offset_rows,_xlpm.lookback-_xlpm.found+1,IF(_xlpm.found&gt;0,INDEX(F:F,ROW()-_xlpm.offset_rows),"-----"))</f>
        <v>-----</v>
      </c>
      <c r="BU165" s="41" t="str">
        <f t="shared" ca="1" si="135"/>
        <v>-----</v>
      </c>
      <c r="BV165" s="41" t="str">
        <f t="shared" ca="1" si="136"/>
        <v>-----</v>
      </c>
      <c r="BW165" s="52" t="str">
        <f t="shared" ca="1" si="137"/>
        <v>-----</v>
      </c>
      <c r="BX165" s="50">
        <f t="shared" si="165"/>
        <v>0.43845000000055734</v>
      </c>
      <c r="BY165" s="50">
        <f t="shared" si="179"/>
        <v>1</v>
      </c>
      <c r="BZ165" s="50">
        <f t="shared" si="180"/>
        <v>2</v>
      </c>
      <c r="CA165" s="50" t="str">
        <f t="shared" si="181"/>
        <v>-----</v>
      </c>
      <c r="CB165" s="50" t="str">
        <f t="shared" si="182"/>
        <v>-----</v>
      </c>
      <c r="CC165" s="52" t="str">
        <f t="shared" si="166"/>
        <v/>
      </c>
      <c r="CD165" s="41">
        <f t="shared" si="167"/>
        <v>0</v>
      </c>
      <c r="CE165" s="52" t="str" cm="1">
        <f t="array" ref="CE165">IF(CD165&lt;&gt;1,"-----",_xlfn.IFS(OR(AL165="Above",AL165="Below"),AL165,OR(AQ165="Above",AQ165="Below"),AQ165,OR(AV165="Above",AV165="Below"),AV165,OR(BA165="Above",BA165="Below"),BA165,OR(BF165="Above",BF165="Below"),BF165,OR(BK165="Above",BK165="Below"),BK165,TRUE,"-----"))</f>
        <v>-----</v>
      </c>
      <c r="CF165" s="52" t="str">
        <f t="shared" ca="1" si="138"/>
        <v>-----</v>
      </c>
      <c r="CG165" s="52" t="str">
        <f t="shared" si="168"/>
        <v>UP</v>
      </c>
      <c r="CH165" s="42" t="str">
        <f t="shared" si="189"/>
        <v/>
      </c>
      <c r="CI165" s="43" t="str">
        <f t="shared" si="183"/>
        <v/>
      </c>
      <c r="CJ165" s="42" t="str">
        <f t="shared" si="184"/>
        <v/>
      </c>
      <c r="CK165" s="42" t="str">
        <f t="shared" si="190"/>
        <v/>
      </c>
      <c r="CL165" s="42" t="str">
        <f t="shared" si="169"/>
        <v/>
      </c>
      <c r="CM165" s="16">
        <f t="shared" si="191"/>
        <v>0</v>
      </c>
      <c r="CN165" s="53">
        <f t="shared" si="192"/>
        <v>0</v>
      </c>
      <c r="CO165" s="14" t="str">
        <f t="shared" si="193"/>
        <v/>
      </c>
    </row>
    <row r="166" spans="1:93" x14ac:dyDescent="0.55000000000000004">
      <c r="A166">
        <f>IF('Data Validation'!$K$2&lt;&gt;TRUE,"",'Data Validation'!A166)</f>
        <v>1772077800</v>
      </c>
      <c r="B166" s="4" t="str">
        <f>IF('Data Validation'!$K$2&lt;&gt;TRUE,"",'Data Validation'!C166)</f>
        <v>XAUUSD</v>
      </c>
      <c r="C166" s="4" t="str">
        <f>IF('Data Validation'!$K$2&lt;&gt;TRUE,"",'Data Validation'!E166)</f>
        <v>M5</v>
      </c>
      <c r="D166" s="4">
        <f>IF('Data Validation'!$K$2&lt;&gt;TRUE,"",'Data Validation'!G166)</f>
        <v>5191.34</v>
      </c>
      <c r="E166" s="4">
        <f>IF($C166&lt;&gt;"M5","",Price!F166)</f>
        <v>5191.5200000000004</v>
      </c>
      <c r="F166" s="4">
        <f>IF($C166&lt;&gt;"M5","",Price!G166)</f>
        <v>5187.75</v>
      </c>
      <c r="G166" s="4">
        <f>IF($C166&lt;&gt;"M5","",Price!H166)</f>
        <v>329</v>
      </c>
      <c r="H166" s="4">
        <f>IF($C166&lt;&gt;"M5","",SSA!E166)</f>
        <v>5190.3456399999995</v>
      </c>
      <c r="I166" s="6">
        <f>IF($C166&lt;&gt;"M5","",SSA!F166)</f>
        <v>5189.4934199999998</v>
      </c>
      <c r="J166" s="5">
        <f>IF($C166&lt;&gt;"M5","",Dual_Tema!E166)</f>
        <v>5190.5</v>
      </c>
      <c r="K166" s="5">
        <f>IF($C166&lt;&gt;"M5","",Dual_Tema!F166)</f>
        <v>5187.07</v>
      </c>
      <c r="L166" s="6">
        <f>IF($C166&lt;&gt;"M5","",Trendlines!K166)</f>
        <v>0</v>
      </c>
      <c r="M166" s="6">
        <f>IF($C166&lt;&gt;"M5","",Trendlines!L166)</f>
        <v>0</v>
      </c>
      <c r="N166" s="6">
        <f>IF($C166&lt;&gt;"M5","",ZigZag!E166)</f>
        <v>0</v>
      </c>
      <c r="O166" s="6">
        <f>IF($C166&lt;&gt;"M5","",ZigZag!F166)</f>
        <v>0</v>
      </c>
      <c r="P166" s="6">
        <f>IF($C166&lt;&gt;"M5","",Pinbar!E166)</f>
        <v>0</v>
      </c>
      <c r="Q166">
        <f>IF(Q$1='Trendline Selection'!$ED$198,Trendlines!E166,IF(Q$1='Trendline Selection'!$EE$198,Trendlines!E166,""))</f>
        <v>5198.68</v>
      </c>
      <c r="R166" t="str">
        <f>IF(R$1='Trendline Selection'!$ED$198,Trendlines!F166,IF(R$1='Trendline Selection'!$EE$198,Trendlines!F166,""))</f>
        <v/>
      </c>
      <c r="S166" t="str">
        <f>IF(S$1='Trendline Selection'!$ED$198,Trendlines!G166,IF(S$1='Trendline Selection'!$EE$198,Trendlines!G166,""))</f>
        <v/>
      </c>
      <c r="T166" t="str">
        <f>IF(T$1='Trendline Selection'!$ED$198,Trendlines!H166,IF(T$1='Trendline Selection'!$EE$198,Trendlines!H166,""))</f>
        <v/>
      </c>
      <c r="U166">
        <f>IF(U$1='Trendline Selection'!$ED$198,Trendlines!I166,IF(U$1='Trendline Selection'!$EE$198,Trendlines!I166,""))</f>
        <v>5174.6499999999996</v>
      </c>
      <c r="V166" t="str">
        <f>IF(V$1='Trendline Selection'!$ED$198,Trendlines!J166,IF(V$1='Trendline Selection'!$EE$198,Trendlines!J166,""))</f>
        <v/>
      </c>
      <c r="W166" s="6" t="str">
        <f t="shared" si="128"/>
        <v/>
      </c>
      <c r="X166" s="6" t="str">
        <f t="shared" si="129"/>
        <v/>
      </c>
      <c r="Y166" s="6" t="str">
        <f t="shared" si="130"/>
        <v/>
      </c>
      <c r="Z166" s="6" t="str">
        <f t="shared" si="131"/>
        <v/>
      </c>
      <c r="AA166">
        <f t="shared" si="142"/>
        <v>3.7700000000004366</v>
      </c>
      <c r="AB166">
        <f t="shared" si="170"/>
        <v>2.910000000000764</v>
      </c>
      <c r="AC166">
        <f t="shared" si="171"/>
        <v>0.85999999999967258</v>
      </c>
      <c r="AD166">
        <f t="shared" ref="AD166:AD229" si="194">MAX(AA166:AC166)</f>
        <v>3.7700000000004366</v>
      </c>
      <c r="AE166" s="26">
        <f t="shared" si="185"/>
        <v>1.9651286003283624E-4</v>
      </c>
      <c r="AF166" s="26">
        <f t="shared" si="143"/>
        <v>1.3109520403624611E-4</v>
      </c>
      <c r="AG166" s="4"/>
      <c r="AH166" s="30">
        <f t="shared" si="144"/>
        <v>-1.6031684966185151E-3</v>
      </c>
      <c r="AI166" s="21">
        <f t="shared" si="172"/>
        <v>-1</v>
      </c>
      <c r="AJ166" s="21">
        <f t="shared" si="141"/>
        <v>-35</v>
      </c>
      <c r="AK166" s="31" t="str">
        <f t="shared" si="188"/>
        <v>-----</v>
      </c>
      <c r="AL166" s="31" t="str">
        <f t="shared" si="145"/>
        <v>-----</v>
      </c>
      <c r="AM166" s="39" t="str">
        <f t="shared" si="146"/>
        <v/>
      </c>
      <c r="AN166" s="35" t="str">
        <f t="shared" si="147"/>
        <v/>
      </c>
      <c r="AO166" s="35" t="str">
        <f t="shared" si="186"/>
        <v/>
      </c>
      <c r="AP166" s="36" t="str">
        <f t="shared" si="187"/>
        <v/>
      </c>
      <c r="AQ166" s="36" t="str">
        <f t="shared" si="148"/>
        <v/>
      </c>
      <c r="AR166" s="40" t="str">
        <f t="shared" si="149"/>
        <v/>
      </c>
      <c r="AS166" s="37" t="str">
        <f t="shared" si="150"/>
        <v/>
      </c>
      <c r="AT166" s="37" t="str">
        <f t="shared" si="173"/>
        <v/>
      </c>
      <c r="AU166" s="38" t="str">
        <f t="shared" si="151"/>
        <v/>
      </c>
      <c r="AV166" s="38" t="str">
        <f t="shared" si="152"/>
        <v/>
      </c>
      <c r="AW166" s="30" t="str">
        <f t="shared" si="153"/>
        <v/>
      </c>
      <c r="AX166" s="21" t="str">
        <f t="shared" si="154"/>
        <v/>
      </c>
      <c r="AY166" s="21" t="str">
        <f t="shared" si="174"/>
        <v/>
      </c>
      <c r="AZ166" s="31" t="str">
        <f t="shared" si="155"/>
        <v/>
      </c>
      <c r="BA166" s="31" t="str">
        <f t="shared" si="156"/>
        <v/>
      </c>
      <c r="BB166" s="33">
        <f t="shared" si="157"/>
        <v>3.033179055588284E-3</v>
      </c>
      <c r="BC166" s="32">
        <f t="shared" si="158"/>
        <v>1</v>
      </c>
      <c r="BD166" s="32">
        <f t="shared" si="175"/>
        <v>15</v>
      </c>
      <c r="BE166" s="34" t="str">
        <f t="shared" si="176"/>
        <v>-----</v>
      </c>
      <c r="BF166" s="34" t="str">
        <f t="shared" si="159"/>
        <v>-----</v>
      </c>
      <c r="BG166" s="40" t="str">
        <f t="shared" si="160"/>
        <v/>
      </c>
      <c r="BH166" s="37" t="str">
        <f t="shared" si="161"/>
        <v/>
      </c>
      <c r="BI166" s="37" t="str">
        <f t="shared" si="177"/>
        <v/>
      </c>
      <c r="BJ166" s="38" t="str">
        <f t="shared" si="178"/>
        <v/>
      </c>
      <c r="BK166" s="38" t="str">
        <f t="shared" si="162"/>
        <v/>
      </c>
      <c r="BL166" s="41" t="str">
        <f t="shared" si="163"/>
        <v>------</v>
      </c>
      <c r="BM166" s="41" t="str">
        <f t="shared" si="164"/>
        <v>------</v>
      </c>
      <c r="BN166" s="41" t="str">
        <f t="shared" si="139"/>
        <v>-----</v>
      </c>
      <c r="BO166" s="41" t="str" cm="1">
        <f t="array" aca="1" ref="BO166" ca="1">_xlfn.LET(_xlpm.lookback,MIN(ROW()-ROW(BN$50),11),_xlpm.found,IFERROR(MATCH("Equal High",OFFSET(BN166,-_xlpm.lookback,0,_xlpm.lookback+1,1),0),-1),_xlpm.offset_rows,_xlpm.lookback-_xlpm.found+1,IF(_xlpm.found&gt;0,INDEX(E:E,ROW()-_xlpm.offset_rows),"-----"))</f>
        <v>-----</v>
      </c>
      <c r="BP166" s="41" t="str">
        <f t="shared" ca="1" si="132"/>
        <v>-----</v>
      </c>
      <c r="BQ166" s="41" t="str">
        <f t="shared" ca="1" si="133"/>
        <v>-----</v>
      </c>
      <c r="BR166" s="52" t="str">
        <f t="shared" ca="1" si="134"/>
        <v>-----</v>
      </c>
      <c r="BS166" s="41" t="str">
        <f t="shared" si="140"/>
        <v>-----</v>
      </c>
      <c r="BT166" s="41" t="str" cm="1">
        <f t="array" aca="1" ref="BT166" ca="1">_xlfn.LET(_xlpm.lookback,MIN(ROW()-ROW(BS$50),11),_xlpm.found,IFERROR(MATCH("Equal Low",OFFSET(BS166,-_xlpm.lookback,0,_xlpm.lookback+1,1),0),-1),_xlpm.offset_rows,_xlpm.lookback-_xlpm.found+1,IF(_xlpm.found&gt;0,INDEX(F:F,ROW()-_xlpm.offset_rows),"-----"))</f>
        <v>-----</v>
      </c>
      <c r="BU166" s="41" t="str">
        <f t="shared" ca="1" si="135"/>
        <v>-----</v>
      </c>
      <c r="BV166" s="41" t="str">
        <f t="shared" ca="1" si="136"/>
        <v>-----</v>
      </c>
      <c r="BW166" s="52" t="str">
        <f t="shared" ca="1" si="137"/>
        <v>-----</v>
      </c>
      <c r="BX166" s="50">
        <f t="shared" si="165"/>
        <v>0.85221999999976106</v>
      </c>
      <c r="BY166" s="50">
        <f t="shared" si="179"/>
        <v>1</v>
      </c>
      <c r="BZ166" s="50">
        <f t="shared" si="180"/>
        <v>3</v>
      </c>
      <c r="CA166" s="50" t="str">
        <f t="shared" si="181"/>
        <v>-----</v>
      </c>
      <c r="CB166" s="50" t="str">
        <f t="shared" si="182"/>
        <v>-----</v>
      </c>
      <c r="CC166" s="52" t="str">
        <f t="shared" si="166"/>
        <v/>
      </c>
      <c r="CD166" s="41">
        <f t="shared" si="167"/>
        <v>0</v>
      </c>
      <c r="CE166" s="52" t="str" cm="1">
        <f t="array" ref="CE166">IF(CD166&lt;&gt;1,"-----",_xlfn.IFS(OR(AL166="Above",AL166="Below"),AL166,OR(AQ166="Above",AQ166="Below"),AQ166,OR(AV166="Above",AV166="Below"),AV166,OR(BA166="Above",BA166="Below"),BA166,OR(BF166="Above",BF166="Below"),BF166,OR(BK166="Above",BK166="Below"),BK166,TRUE,"-----"))</f>
        <v>-----</v>
      </c>
      <c r="CF166" s="52" t="str">
        <f t="shared" ca="1" si="138"/>
        <v>-----</v>
      </c>
      <c r="CG166" s="52" t="str">
        <f t="shared" si="168"/>
        <v>UP</v>
      </c>
      <c r="CH166" s="42" t="str">
        <f t="shared" si="189"/>
        <v/>
      </c>
      <c r="CI166" s="43" t="str">
        <f t="shared" si="183"/>
        <v/>
      </c>
      <c r="CJ166" s="42" t="str">
        <f t="shared" si="184"/>
        <v/>
      </c>
      <c r="CK166" s="42" t="str">
        <f t="shared" si="190"/>
        <v/>
      </c>
      <c r="CL166" s="42" t="str">
        <f t="shared" si="169"/>
        <v/>
      </c>
      <c r="CM166" s="16">
        <f t="shared" si="191"/>
        <v>0</v>
      </c>
      <c r="CN166" s="53">
        <f t="shared" si="192"/>
        <v>0</v>
      </c>
      <c r="CO166" s="14" t="str">
        <f t="shared" si="193"/>
        <v/>
      </c>
    </row>
    <row r="167" spans="1:93" x14ac:dyDescent="0.55000000000000004">
      <c r="A167">
        <f>IF('Data Validation'!$K$2&lt;&gt;TRUE,"",'Data Validation'!A167)</f>
        <v>1772078100</v>
      </c>
      <c r="B167" s="4" t="str">
        <f>IF('Data Validation'!$K$2&lt;&gt;TRUE,"",'Data Validation'!C167)</f>
        <v>XAUUSD</v>
      </c>
      <c r="C167" s="4" t="str">
        <f>IF('Data Validation'!$K$2&lt;&gt;TRUE,"",'Data Validation'!E167)</f>
        <v>M5</v>
      </c>
      <c r="D167" s="4">
        <f>IF('Data Validation'!$K$2&lt;&gt;TRUE,"",'Data Validation'!G167)</f>
        <v>5192.63</v>
      </c>
      <c r="E167" s="4">
        <f>IF($C167&lt;&gt;"M5","",Price!F167)</f>
        <v>5192.87</v>
      </c>
      <c r="F167" s="4">
        <f>IF($C167&lt;&gt;"M5","",Price!G167)</f>
        <v>5190.46</v>
      </c>
      <c r="G167" s="4">
        <f>IF($C167&lt;&gt;"M5","",Price!H167)</f>
        <v>308</v>
      </c>
      <c r="H167" s="4">
        <f>IF($C167&lt;&gt;"M5","",SSA!E167)</f>
        <v>5191.8522499999999</v>
      </c>
      <c r="I167" s="6">
        <f>IF($C167&lt;&gt;"M5","",SSA!F167)</f>
        <v>5190.6728400000002</v>
      </c>
      <c r="J167" s="5">
        <f>IF($C167&lt;&gt;"M5","",Dual_Tema!E167)</f>
        <v>5191.8100000000004</v>
      </c>
      <c r="K167" s="5">
        <f>IF($C167&lt;&gt;"M5","",Dual_Tema!F167)</f>
        <v>5188.8999999999996</v>
      </c>
      <c r="L167" s="6">
        <f>IF($C167&lt;&gt;"M5","",Trendlines!K167)</f>
        <v>0</v>
      </c>
      <c r="M167" s="6">
        <f>IF($C167&lt;&gt;"M5","",Trendlines!L167)</f>
        <v>0</v>
      </c>
      <c r="N167" s="6">
        <f>IF($C167&lt;&gt;"M5","",ZigZag!E167)</f>
        <v>0</v>
      </c>
      <c r="O167" s="6">
        <f>IF($C167&lt;&gt;"M5","",ZigZag!F167)</f>
        <v>0</v>
      </c>
      <c r="P167" s="6">
        <f>IF($C167&lt;&gt;"M5","",Pinbar!E167)</f>
        <v>0</v>
      </c>
      <c r="Q167">
        <f>IF(Q$1='Trendline Selection'!$ED$198,Trendlines!E167,IF(Q$1='Trendline Selection'!$EE$198,Trendlines!E167,""))</f>
        <v>5198.6899999999996</v>
      </c>
      <c r="R167" t="str">
        <f>IF(R$1='Trendline Selection'!$ED$198,Trendlines!F167,IF(R$1='Trendline Selection'!$EE$198,Trendlines!F167,""))</f>
        <v/>
      </c>
      <c r="S167" t="str">
        <f>IF(S$1='Trendline Selection'!$ED$198,Trendlines!G167,IF(S$1='Trendline Selection'!$EE$198,Trendlines!G167,""))</f>
        <v/>
      </c>
      <c r="T167" t="str">
        <f>IF(T$1='Trendline Selection'!$ED$198,Trendlines!H167,IF(T$1='Trendline Selection'!$EE$198,Trendlines!H167,""))</f>
        <v/>
      </c>
      <c r="U167">
        <f>IF(U$1='Trendline Selection'!$ED$198,Trendlines!I167,IF(U$1='Trendline Selection'!$EE$198,Trendlines!I167,""))</f>
        <v>5174.67</v>
      </c>
      <c r="V167" t="str">
        <f>IF(V$1='Trendline Selection'!$ED$198,Trendlines!J167,IF(V$1='Trendline Selection'!$EE$198,Trendlines!J167,""))</f>
        <v/>
      </c>
      <c r="W167" s="6" t="str">
        <f t="shared" si="128"/>
        <v/>
      </c>
      <c r="X167" s="6" t="str">
        <f t="shared" si="129"/>
        <v/>
      </c>
      <c r="Y167" s="6" t="str">
        <f t="shared" si="130"/>
        <v/>
      </c>
      <c r="Z167" s="6" t="str">
        <f t="shared" si="131"/>
        <v/>
      </c>
      <c r="AA167">
        <f t="shared" si="142"/>
        <v>2.4099999999998545</v>
      </c>
      <c r="AB167">
        <f t="shared" si="170"/>
        <v>1.5299999999997453</v>
      </c>
      <c r="AC167">
        <f t="shared" si="171"/>
        <v>0.88000000000010914</v>
      </c>
      <c r="AD167">
        <f t="shared" si="194"/>
        <v>2.4099999999998545</v>
      </c>
      <c r="AE167" s="26">
        <f t="shared" si="185"/>
        <v>2.041677180019089E-4</v>
      </c>
      <c r="AF167" s="26">
        <f t="shared" si="143"/>
        <v>3.0064175451452143E-4</v>
      </c>
      <c r="AG167" s="4"/>
      <c r="AH167" s="30">
        <f t="shared" si="144"/>
        <v>-1.3152832732860947E-3</v>
      </c>
      <c r="AI167" s="21">
        <f t="shared" si="172"/>
        <v>-1</v>
      </c>
      <c r="AJ167" s="21">
        <f t="shared" si="141"/>
        <v>-36</v>
      </c>
      <c r="AK167" s="31" t="str">
        <f t="shared" si="188"/>
        <v>-----</v>
      </c>
      <c r="AL167" s="31" t="str">
        <f t="shared" si="145"/>
        <v>-----</v>
      </c>
      <c r="AM167" s="39" t="str">
        <f t="shared" si="146"/>
        <v/>
      </c>
      <c r="AN167" s="35" t="str">
        <f t="shared" si="147"/>
        <v/>
      </c>
      <c r="AO167" s="35" t="str">
        <f t="shared" si="186"/>
        <v/>
      </c>
      <c r="AP167" s="36" t="str">
        <f t="shared" si="187"/>
        <v/>
      </c>
      <c r="AQ167" s="36" t="str">
        <f t="shared" si="148"/>
        <v/>
      </c>
      <c r="AR167" s="40" t="str">
        <f t="shared" si="149"/>
        <v/>
      </c>
      <c r="AS167" s="37" t="str">
        <f t="shared" si="150"/>
        <v/>
      </c>
      <c r="AT167" s="37" t="str">
        <f t="shared" si="173"/>
        <v/>
      </c>
      <c r="AU167" s="38" t="str">
        <f t="shared" si="151"/>
        <v/>
      </c>
      <c r="AV167" s="38" t="str">
        <f t="shared" si="152"/>
        <v/>
      </c>
      <c r="AW167" s="30" t="str">
        <f t="shared" si="153"/>
        <v/>
      </c>
      <c r="AX167" s="21" t="str">
        <f t="shared" si="154"/>
        <v/>
      </c>
      <c r="AY167" s="21" t="str">
        <f t="shared" si="174"/>
        <v/>
      </c>
      <c r="AZ167" s="31" t="str">
        <f t="shared" si="155"/>
        <v/>
      </c>
      <c r="BA167" s="31" t="str">
        <f t="shared" si="156"/>
        <v/>
      </c>
      <c r="BB167" s="33">
        <f t="shared" si="157"/>
        <v>3.3204532849437432E-3</v>
      </c>
      <c r="BC167" s="32">
        <f t="shared" si="158"/>
        <v>1</v>
      </c>
      <c r="BD167" s="32">
        <f t="shared" si="175"/>
        <v>16</v>
      </c>
      <c r="BE167" s="34" t="str">
        <f t="shared" si="176"/>
        <v>-----</v>
      </c>
      <c r="BF167" s="34" t="str">
        <f t="shared" si="159"/>
        <v>-----</v>
      </c>
      <c r="BG167" s="40" t="str">
        <f t="shared" si="160"/>
        <v/>
      </c>
      <c r="BH167" s="37" t="str">
        <f t="shared" si="161"/>
        <v/>
      </c>
      <c r="BI167" s="37" t="str">
        <f t="shared" si="177"/>
        <v/>
      </c>
      <c r="BJ167" s="38" t="str">
        <f t="shared" si="178"/>
        <v/>
      </c>
      <c r="BK167" s="38" t="str">
        <f t="shared" si="162"/>
        <v/>
      </c>
      <c r="BL167" s="41" t="str">
        <f t="shared" si="163"/>
        <v>------</v>
      </c>
      <c r="BM167" s="41" t="str">
        <f t="shared" si="164"/>
        <v>------</v>
      </c>
      <c r="BN167" s="41" t="str">
        <f t="shared" si="139"/>
        <v>-----</v>
      </c>
      <c r="BO167" s="41" t="str" cm="1">
        <f t="array" aca="1" ref="BO167" ca="1">_xlfn.LET(_xlpm.lookback,MIN(ROW()-ROW(BN$50),11),_xlpm.found,IFERROR(MATCH("Equal High",OFFSET(BN167,-_xlpm.lookback,0,_xlpm.lookback+1,1),0),-1),_xlpm.offset_rows,_xlpm.lookback-_xlpm.found+1,IF(_xlpm.found&gt;0,INDEX(E:E,ROW()-_xlpm.offset_rows),"-----"))</f>
        <v>-----</v>
      </c>
      <c r="BP167" s="41" t="str">
        <f t="shared" ca="1" si="132"/>
        <v>-----</v>
      </c>
      <c r="BQ167" s="41" t="str">
        <f t="shared" ca="1" si="133"/>
        <v>-----</v>
      </c>
      <c r="BR167" s="52" t="str">
        <f t="shared" ca="1" si="134"/>
        <v>-----</v>
      </c>
      <c r="BS167" s="41" t="str">
        <f t="shared" si="140"/>
        <v>-----</v>
      </c>
      <c r="BT167" s="41" t="str" cm="1">
        <f t="array" aca="1" ref="BT167" ca="1">_xlfn.LET(_xlpm.lookback,MIN(ROW()-ROW(BS$50),11),_xlpm.found,IFERROR(MATCH("Equal Low",OFFSET(BS167,-_xlpm.lookback,0,_xlpm.lookback+1,1),0),-1),_xlpm.offset_rows,_xlpm.lookback-_xlpm.found+1,IF(_xlpm.found&gt;0,INDEX(F:F,ROW()-_xlpm.offset_rows),"-----"))</f>
        <v>-----</v>
      </c>
      <c r="BU167" s="41" t="str">
        <f t="shared" ca="1" si="135"/>
        <v>-----</v>
      </c>
      <c r="BV167" s="41" t="str">
        <f t="shared" ca="1" si="136"/>
        <v>-----</v>
      </c>
      <c r="BW167" s="52" t="str">
        <f t="shared" ca="1" si="137"/>
        <v>-----</v>
      </c>
      <c r="BX167" s="50">
        <f t="shared" si="165"/>
        <v>1.1794099999997343</v>
      </c>
      <c r="BY167" s="50">
        <f t="shared" si="179"/>
        <v>1</v>
      </c>
      <c r="BZ167" s="50">
        <f t="shared" si="180"/>
        <v>4</v>
      </c>
      <c r="CA167" s="50" t="str">
        <f t="shared" si="181"/>
        <v>-----</v>
      </c>
      <c r="CB167" s="50" t="str">
        <f t="shared" si="182"/>
        <v>-----</v>
      </c>
      <c r="CC167" s="52" t="str">
        <f t="shared" si="166"/>
        <v/>
      </c>
      <c r="CD167" s="41">
        <f t="shared" si="167"/>
        <v>0</v>
      </c>
      <c r="CE167" s="52" t="str" cm="1">
        <f t="array" ref="CE167">IF(CD167&lt;&gt;1,"-----",_xlfn.IFS(OR(AL167="Above",AL167="Below"),AL167,OR(AQ167="Above",AQ167="Below"),AQ167,OR(AV167="Above",AV167="Below"),AV167,OR(BA167="Above",BA167="Below"),BA167,OR(BF167="Above",BF167="Below"),BF167,OR(BK167="Above",BK167="Below"),BK167,TRUE,"-----"))</f>
        <v>-----</v>
      </c>
      <c r="CF167" s="52" t="str">
        <f t="shared" ca="1" si="138"/>
        <v>-----</v>
      </c>
      <c r="CG167" s="52" t="str">
        <f t="shared" si="168"/>
        <v>UP</v>
      </c>
      <c r="CH167" s="42" t="str">
        <f t="shared" si="189"/>
        <v/>
      </c>
      <c r="CI167" s="43" t="str">
        <f t="shared" si="183"/>
        <v/>
      </c>
      <c r="CJ167" s="42" t="str">
        <f t="shared" si="184"/>
        <v/>
      </c>
      <c r="CK167" s="42" t="str">
        <f t="shared" si="190"/>
        <v/>
      </c>
      <c r="CL167" s="42" t="str">
        <f t="shared" si="169"/>
        <v/>
      </c>
      <c r="CM167" s="16">
        <f t="shared" si="191"/>
        <v>0</v>
      </c>
      <c r="CN167" s="53">
        <f t="shared" si="192"/>
        <v>0</v>
      </c>
      <c r="CO167" s="14" t="str">
        <f t="shared" si="193"/>
        <v/>
      </c>
    </row>
    <row r="168" spans="1:93" x14ac:dyDescent="0.55000000000000004">
      <c r="A168">
        <f>IF('Data Validation'!$K$2&lt;&gt;TRUE,"",'Data Validation'!A168)</f>
        <v>1772078400</v>
      </c>
      <c r="B168" s="4" t="str">
        <f>IF('Data Validation'!$K$2&lt;&gt;TRUE,"",'Data Validation'!C168)</f>
        <v>XAUUSD</v>
      </c>
      <c r="C168" s="4" t="str">
        <f>IF('Data Validation'!$K$2&lt;&gt;TRUE,"",'Data Validation'!E168)</f>
        <v>M5</v>
      </c>
      <c r="D168" s="4">
        <f>IF('Data Validation'!$K$2&lt;&gt;TRUE,"",'Data Validation'!G168)</f>
        <v>5194.08</v>
      </c>
      <c r="E168" s="4">
        <f>IF($C168&lt;&gt;"M5","",Price!F168)</f>
        <v>5195.47</v>
      </c>
      <c r="F168" s="4">
        <f>IF($C168&lt;&gt;"M5","",Price!G168)</f>
        <v>5192.38</v>
      </c>
      <c r="G168" s="4">
        <f>IF($C168&lt;&gt;"M5","",Price!H168)</f>
        <v>393</v>
      </c>
      <c r="H168" s="4">
        <f>IF($C168&lt;&gt;"M5","",SSA!E168)</f>
        <v>5193.3862399999998</v>
      </c>
      <c r="I168" s="6">
        <f>IF($C168&lt;&gt;"M5","",SSA!F168)</f>
        <v>5192.0295400000005</v>
      </c>
      <c r="J168" s="5">
        <f>IF($C168&lt;&gt;"M5","",Dual_Tema!E168)</f>
        <v>5193.88</v>
      </c>
      <c r="K168" s="5">
        <f>IF($C168&lt;&gt;"M5","",Dual_Tema!F168)</f>
        <v>5190.95</v>
      </c>
      <c r="L168" s="6">
        <f>IF($C168&lt;&gt;"M5","",Trendlines!K168)</f>
        <v>0</v>
      </c>
      <c r="M168" s="6">
        <f>IF($C168&lt;&gt;"M5","",Trendlines!L168)</f>
        <v>0</v>
      </c>
      <c r="N168" s="6">
        <f>IF($C168&lt;&gt;"M5","",ZigZag!E168)</f>
        <v>0</v>
      </c>
      <c r="O168" s="6">
        <f>IF($C168&lt;&gt;"M5","",ZigZag!F168)</f>
        <v>0</v>
      </c>
      <c r="P168" s="6">
        <f>IF($C168&lt;&gt;"M5","",Pinbar!E168)</f>
        <v>0</v>
      </c>
      <c r="Q168">
        <f>IF(Q$1='Trendline Selection'!$ED$198,Trendlines!E168,IF(Q$1='Trendline Selection'!$EE$198,Trendlines!E168,""))</f>
        <v>5198.6899999999996</v>
      </c>
      <c r="R168" t="str">
        <f>IF(R$1='Trendline Selection'!$ED$198,Trendlines!F168,IF(R$1='Trendline Selection'!$EE$198,Trendlines!F168,""))</f>
        <v/>
      </c>
      <c r="S168" t="str">
        <f>IF(S$1='Trendline Selection'!$ED$198,Trendlines!G168,IF(S$1='Trendline Selection'!$EE$198,Trendlines!G168,""))</f>
        <v/>
      </c>
      <c r="T168" t="str">
        <f>IF(T$1='Trendline Selection'!$ED$198,Trendlines!H168,IF(T$1='Trendline Selection'!$EE$198,Trendlines!H168,""))</f>
        <v/>
      </c>
      <c r="U168">
        <f>IF(U$1='Trendline Selection'!$ED$198,Trendlines!I168,IF(U$1='Trendline Selection'!$EE$198,Trendlines!I168,""))</f>
        <v>5174.6899999999996</v>
      </c>
      <c r="V168" t="str">
        <f>IF(V$1='Trendline Selection'!$ED$198,Trendlines!J168,IF(V$1='Trendline Selection'!$EE$198,Trendlines!J168,""))</f>
        <v/>
      </c>
      <c r="W168" s="6" t="str">
        <f t="shared" si="128"/>
        <v/>
      </c>
      <c r="X168" s="6" t="str">
        <f t="shared" si="129"/>
        <v/>
      </c>
      <c r="Y168" s="6" t="str">
        <f t="shared" si="130"/>
        <v/>
      </c>
      <c r="Z168" s="6" t="str">
        <f t="shared" si="131"/>
        <v/>
      </c>
      <c r="AA168">
        <f t="shared" si="142"/>
        <v>3.0900000000001455</v>
      </c>
      <c r="AB168">
        <f t="shared" si="170"/>
        <v>2.8400000000001455</v>
      </c>
      <c r="AC168">
        <f t="shared" si="171"/>
        <v>0.25</v>
      </c>
      <c r="AD168">
        <f t="shared" si="194"/>
        <v>3.0900000000001455</v>
      </c>
      <c r="AE168" s="26">
        <f t="shared" si="185"/>
        <v>3.0612952166783706E-4</v>
      </c>
      <c r="AF168" s="26">
        <f t="shared" si="143"/>
        <v>2.7547944017959934E-4</v>
      </c>
      <c r="AG168" s="4"/>
      <c r="AH168" s="30">
        <f t="shared" si="144"/>
        <v>-1.0202108608129709E-3</v>
      </c>
      <c r="AI168" s="21">
        <f t="shared" si="172"/>
        <v>-1</v>
      </c>
      <c r="AJ168" s="21">
        <f t="shared" si="141"/>
        <v>-37</v>
      </c>
      <c r="AK168" s="31" t="str">
        <f t="shared" si="188"/>
        <v>-----</v>
      </c>
      <c r="AL168" s="31" t="str">
        <f t="shared" si="145"/>
        <v>-----</v>
      </c>
      <c r="AM168" s="39" t="str">
        <f t="shared" si="146"/>
        <v/>
      </c>
      <c r="AN168" s="35" t="str">
        <f t="shared" si="147"/>
        <v/>
      </c>
      <c r="AO168" s="35" t="str">
        <f t="shared" si="186"/>
        <v/>
      </c>
      <c r="AP168" s="36" t="str">
        <f t="shared" si="187"/>
        <v/>
      </c>
      <c r="AQ168" s="36" t="str">
        <f t="shared" si="148"/>
        <v/>
      </c>
      <c r="AR168" s="40" t="str">
        <f t="shared" si="149"/>
        <v/>
      </c>
      <c r="AS168" s="37" t="str">
        <f t="shared" si="150"/>
        <v/>
      </c>
      <c r="AT168" s="37" t="str">
        <f t="shared" si="173"/>
        <v/>
      </c>
      <c r="AU168" s="38" t="str">
        <f t="shared" si="151"/>
        <v/>
      </c>
      <c r="AV168" s="38" t="str">
        <f t="shared" si="152"/>
        <v/>
      </c>
      <c r="AW168" s="30" t="str">
        <f t="shared" si="153"/>
        <v/>
      </c>
      <c r="AX168" s="21" t="str">
        <f t="shared" si="154"/>
        <v/>
      </c>
      <c r="AY168" s="21" t="str">
        <f t="shared" si="174"/>
        <v/>
      </c>
      <c r="AZ168" s="31" t="str">
        <f t="shared" si="155"/>
        <v/>
      </c>
      <c r="BA168" s="31" t="str">
        <f t="shared" si="156"/>
        <v/>
      </c>
      <c r="BB168" s="33">
        <f t="shared" si="157"/>
        <v>3.6130164319022428E-3</v>
      </c>
      <c r="BC168" s="32">
        <f t="shared" si="158"/>
        <v>1</v>
      </c>
      <c r="BD168" s="32">
        <f t="shared" si="175"/>
        <v>17</v>
      </c>
      <c r="BE168" s="34" t="str">
        <f t="shared" si="176"/>
        <v>-----</v>
      </c>
      <c r="BF168" s="34" t="str">
        <f t="shared" si="159"/>
        <v>-----</v>
      </c>
      <c r="BG168" s="40" t="str">
        <f t="shared" si="160"/>
        <v/>
      </c>
      <c r="BH168" s="37" t="str">
        <f t="shared" si="161"/>
        <v/>
      </c>
      <c r="BI168" s="37" t="str">
        <f t="shared" si="177"/>
        <v/>
      </c>
      <c r="BJ168" s="38" t="str">
        <f t="shared" si="178"/>
        <v/>
      </c>
      <c r="BK168" s="38" t="str">
        <f t="shared" si="162"/>
        <v/>
      </c>
      <c r="BL168" s="41" t="str">
        <f t="shared" si="163"/>
        <v>------</v>
      </c>
      <c r="BM168" s="41" t="str">
        <f t="shared" si="164"/>
        <v>------</v>
      </c>
      <c r="BN168" s="41" t="str">
        <f t="shared" si="139"/>
        <v>-----</v>
      </c>
      <c r="BO168" s="41" t="str" cm="1">
        <f t="array" aca="1" ref="BO168" ca="1">_xlfn.LET(_xlpm.lookback,MIN(ROW()-ROW(BN$50),11),_xlpm.found,IFERROR(MATCH("Equal High",OFFSET(BN168,-_xlpm.lookback,0,_xlpm.lookback+1,1),0),-1),_xlpm.offset_rows,_xlpm.lookback-_xlpm.found+1,IF(_xlpm.found&gt;0,INDEX(E:E,ROW()-_xlpm.offset_rows),"-----"))</f>
        <v>-----</v>
      </c>
      <c r="BP168" s="41" t="str">
        <f t="shared" ca="1" si="132"/>
        <v>-----</v>
      </c>
      <c r="BQ168" s="41" t="str">
        <f t="shared" ca="1" si="133"/>
        <v>-----</v>
      </c>
      <c r="BR168" s="52" t="str">
        <f t="shared" ca="1" si="134"/>
        <v>-----</v>
      </c>
      <c r="BS168" s="41" t="str">
        <f t="shared" si="140"/>
        <v>-----</v>
      </c>
      <c r="BT168" s="41" t="str" cm="1">
        <f t="array" aca="1" ref="BT168" ca="1">_xlfn.LET(_xlpm.lookback,MIN(ROW()-ROW(BS$50),11),_xlpm.found,IFERROR(MATCH("Equal Low",OFFSET(BS168,-_xlpm.lookback,0,_xlpm.lookback+1,1),0),-1),_xlpm.offset_rows,_xlpm.lookback-_xlpm.found+1,IF(_xlpm.found&gt;0,INDEX(F:F,ROW()-_xlpm.offset_rows),"-----"))</f>
        <v>-----</v>
      </c>
      <c r="BU168" s="41" t="str">
        <f t="shared" ca="1" si="135"/>
        <v>-----</v>
      </c>
      <c r="BV168" s="41" t="str">
        <f t="shared" ca="1" si="136"/>
        <v>-----</v>
      </c>
      <c r="BW168" s="52" t="str">
        <f t="shared" ca="1" si="137"/>
        <v>-----</v>
      </c>
      <c r="BX168" s="50">
        <f t="shared" si="165"/>
        <v>1.3566999999993641</v>
      </c>
      <c r="BY168" s="50">
        <f t="shared" si="179"/>
        <v>1</v>
      </c>
      <c r="BZ168" s="50">
        <f t="shared" si="180"/>
        <v>5</v>
      </c>
      <c r="CA168" s="50" t="str">
        <f t="shared" si="181"/>
        <v>-----</v>
      </c>
      <c r="CB168" s="50" t="str">
        <f t="shared" si="182"/>
        <v>-----</v>
      </c>
      <c r="CC168" s="52" t="str">
        <f t="shared" si="166"/>
        <v/>
      </c>
      <c r="CD168" s="41">
        <f t="shared" si="167"/>
        <v>0</v>
      </c>
      <c r="CE168" s="52" t="str" cm="1">
        <f t="array" ref="CE168">IF(CD168&lt;&gt;1,"-----",_xlfn.IFS(OR(AL168="Above",AL168="Below"),AL168,OR(AQ168="Above",AQ168="Below"),AQ168,OR(AV168="Above",AV168="Below"),AV168,OR(BA168="Above",BA168="Below"),BA168,OR(BF168="Above",BF168="Below"),BF168,OR(BK168="Above",BK168="Below"),BK168,TRUE,"-----"))</f>
        <v>-----</v>
      </c>
      <c r="CF168" s="52" t="str">
        <f t="shared" ca="1" si="138"/>
        <v>-----</v>
      </c>
      <c r="CG168" s="52" t="str">
        <f t="shared" si="168"/>
        <v>UP</v>
      </c>
      <c r="CH168" s="42" t="str">
        <f t="shared" si="189"/>
        <v/>
      </c>
      <c r="CI168" s="43" t="str">
        <f t="shared" si="183"/>
        <v/>
      </c>
      <c r="CJ168" s="42" t="str">
        <f t="shared" si="184"/>
        <v/>
      </c>
      <c r="CK168" s="42" t="str">
        <f t="shared" si="190"/>
        <v/>
      </c>
      <c r="CL168" s="42" t="str">
        <f t="shared" si="169"/>
        <v/>
      </c>
      <c r="CM168" s="16">
        <f t="shared" si="191"/>
        <v>0</v>
      </c>
      <c r="CN168" s="53">
        <f t="shared" si="192"/>
        <v>0</v>
      </c>
      <c r="CO168" s="14" t="str">
        <f t="shared" si="193"/>
        <v/>
      </c>
    </row>
    <row r="169" spans="1:93" x14ac:dyDescent="0.55000000000000004">
      <c r="A169">
        <f>IF('Data Validation'!$K$2&lt;&gt;TRUE,"",'Data Validation'!A169)</f>
        <v>1772078700</v>
      </c>
      <c r="B169" s="4" t="str">
        <f>IF('Data Validation'!$K$2&lt;&gt;TRUE,"",'Data Validation'!C169)</f>
        <v>XAUUSD</v>
      </c>
      <c r="C169" s="4" t="str">
        <f>IF('Data Validation'!$K$2&lt;&gt;TRUE,"",'Data Validation'!E169)</f>
        <v>M5</v>
      </c>
      <c r="D169" s="4">
        <f>IF('Data Validation'!$K$2&lt;&gt;TRUE,"",'Data Validation'!G169)</f>
        <v>5195.76</v>
      </c>
      <c r="E169" s="4">
        <f>IF($C169&lt;&gt;"M5","",Price!F169)</f>
        <v>5196.53</v>
      </c>
      <c r="F169" s="4">
        <f>IF($C169&lt;&gt;"M5","",Price!G169)</f>
        <v>5193.34</v>
      </c>
      <c r="G169" s="4">
        <f>IF($C169&lt;&gt;"M5","",Price!H169)</f>
        <v>306</v>
      </c>
      <c r="H169" s="4">
        <f>IF($C169&lt;&gt;"M5","",SSA!E169)</f>
        <v>5194.6911600000003</v>
      </c>
      <c r="I169" s="6">
        <f>IF($C169&lt;&gt;"M5","",SSA!F169)</f>
        <v>5193.3603499999999</v>
      </c>
      <c r="J169" s="5">
        <f>IF($C169&lt;&gt;"M5","",Dual_Tema!E169)</f>
        <v>5195.6499999999996</v>
      </c>
      <c r="K169" s="5">
        <f>IF($C169&lt;&gt;"M5","",Dual_Tema!F169)</f>
        <v>5192.6400000000003</v>
      </c>
      <c r="L169" s="6">
        <f>IF($C169&lt;&gt;"M5","",Trendlines!K169)</f>
        <v>0</v>
      </c>
      <c r="M169" s="6">
        <f>IF($C169&lt;&gt;"M5","",Trendlines!L169)</f>
        <v>0</v>
      </c>
      <c r="N169" s="6">
        <f>IF($C169&lt;&gt;"M5","",ZigZag!E169)</f>
        <v>0</v>
      </c>
      <c r="O169" s="6">
        <f>IF($C169&lt;&gt;"M5","",ZigZag!F169)</f>
        <v>0</v>
      </c>
      <c r="P169" s="6">
        <f>IF($C169&lt;&gt;"M5","",Pinbar!E169)</f>
        <v>0</v>
      </c>
      <c r="Q169">
        <f>IF(Q$1='Trendline Selection'!$ED$198,Trendlines!E169,IF(Q$1='Trendline Selection'!$EE$198,Trendlines!E169,""))</f>
        <v>5198.7</v>
      </c>
      <c r="R169" t="str">
        <f>IF(R$1='Trendline Selection'!$ED$198,Trendlines!F169,IF(R$1='Trendline Selection'!$EE$198,Trendlines!F169,""))</f>
        <v/>
      </c>
      <c r="S169" t="str">
        <f>IF(S$1='Trendline Selection'!$ED$198,Trendlines!G169,IF(S$1='Trendline Selection'!$EE$198,Trendlines!G169,""))</f>
        <v/>
      </c>
      <c r="T169" t="str">
        <f>IF(T$1='Trendline Selection'!$ED$198,Trendlines!H169,IF(T$1='Trendline Selection'!$EE$198,Trendlines!H169,""))</f>
        <v/>
      </c>
      <c r="U169">
        <f>IF(U$1='Trendline Selection'!$ED$198,Trendlines!I169,IF(U$1='Trendline Selection'!$EE$198,Trendlines!I169,""))</f>
        <v>5174.72</v>
      </c>
      <c r="V169" t="str">
        <f>IF(V$1='Trendline Selection'!$ED$198,Trendlines!J169,IF(V$1='Trendline Selection'!$EE$198,Trendlines!J169,""))</f>
        <v/>
      </c>
      <c r="W169" s="6" t="str">
        <f t="shared" si="128"/>
        <v/>
      </c>
      <c r="X169" s="6" t="str">
        <f t="shared" si="129"/>
        <v/>
      </c>
      <c r="Y169" s="6" t="str">
        <f t="shared" si="130"/>
        <v/>
      </c>
      <c r="Z169" s="6" t="str">
        <f t="shared" si="131"/>
        <v/>
      </c>
      <c r="AA169">
        <f t="shared" si="142"/>
        <v>3.1899999999995998</v>
      </c>
      <c r="AB169">
        <f t="shared" si="170"/>
        <v>2.4499999999998181</v>
      </c>
      <c r="AC169">
        <f t="shared" si="171"/>
        <v>0.73999999999978172</v>
      </c>
      <c r="AD169">
        <f t="shared" si="194"/>
        <v>3.1899999999995998</v>
      </c>
      <c r="AE169" s="26">
        <f t="shared" si="185"/>
        <v>1.6937245580439582E-4</v>
      </c>
      <c r="AF169" s="26">
        <f t="shared" si="143"/>
        <v>1.3480618721879777E-4</v>
      </c>
      <c r="AG169" s="4"/>
      <c r="AH169" s="30">
        <f t="shared" si="144"/>
        <v>-7.7112355011820443E-4</v>
      </c>
      <c r="AI169" s="21">
        <f t="shared" si="172"/>
        <v>-1</v>
      </c>
      <c r="AJ169" s="21">
        <f t="shared" si="141"/>
        <v>-38</v>
      </c>
      <c r="AK169" s="31" t="str">
        <f t="shared" si="188"/>
        <v>Touch Zone</v>
      </c>
      <c r="AL169" s="31" t="str">
        <f t="shared" si="145"/>
        <v>Below</v>
      </c>
      <c r="AM169" s="39" t="str">
        <f t="shared" si="146"/>
        <v/>
      </c>
      <c r="AN169" s="35" t="str">
        <f t="shared" si="147"/>
        <v/>
      </c>
      <c r="AO169" s="35" t="str">
        <f t="shared" si="186"/>
        <v/>
      </c>
      <c r="AP169" s="36" t="str">
        <f t="shared" si="187"/>
        <v/>
      </c>
      <c r="AQ169" s="36" t="str">
        <f t="shared" si="148"/>
        <v/>
      </c>
      <c r="AR169" s="40" t="str">
        <f t="shared" si="149"/>
        <v/>
      </c>
      <c r="AS169" s="37" t="str">
        <f t="shared" si="150"/>
        <v/>
      </c>
      <c r="AT169" s="37" t="str">
        <f t="shared" si="173"/>
        <v/>
      </c>
      <c r="AU169" s="38" t="str">
        <f t="shared" si="151"/>
        <v/>
      </c>
      <c r="AV169" s="38" t="str">
        <f t="shared" si="152"/>
        <v/>
      </c>
      <c r="AW169" s="30" t="str">
        <f t="shared" si="153"/>
        <v/>
      </c>
      <c r="AX169" s="21" t="str">
        <f t="shared" si="154"/>
        <v/>
      </c>
      <c r="AY169" s="21" t="str">
        <f t="shared" si="174"/>
        <v/>
      </c>
      <c r="AZ169" s="31" t="str">
        <f t="shared" si="155"/>
        <v/>
      </c>
      <c r="BA169" s="31" t="str">
        <f t="shared" si="156"/>
        <v/>
      </c>
      <c r="BB169" s="33">
        <f t="shared" si="157"/>
        <v>3.8593701688207386E-3</v>
      </c>
      <c r="BC169" s="32">
        <f t="shared" si="158"/>
        <v>1</v>
      </c>
      <c r="BD169" s="32">
        <f t="shared" si="175"/>
        <v>18</v>
      </c>
      <c r="BE169" s="34" t="str">
        <f t="shared" si="176"/>
        <v>-----</v>
      </c>
      <c r="BF169" s="34" t="str">
        <f t="shared" si="159"/>
        <v>-----</v>
      </c>
      <c r="BG169" s="40" t="str">
        <f t="shared" si="160"/>
        <v/>
      </c>
      <c r="BH169" s="37" t="str">
        <f t="shared" si="161"/>
        <v/>
      </c>
      <c r="BI169" s="37" t="str">
        <f t="shared" si="177"/>
        <v/>
      </c>
      <c r="BJ169" s="38" t="str">
        <f t="shared" si="178"/>
        <v/>
      </c>
      <c r="BK169" s="38" t="str">
        <f t="shared" si="162"/>
        <v/>
      </c>
      <c r="BL169" s="41" t="str">
        <f t="shared" si="163"/>
        <v>------</v>
      </c>
      <c r="BM169" s="41" t="str">
        <f t="shared" si="164"/>
        <v>------</v>
      </c>
      <c r="BN169" s="41" t="str">
        <f t="shared" si="139"/>
        <v>-----</v>
      </c>
      <c r="BO169" s="41" t="str" cm="1">
        <f t="array" aca="1" ref="BO169" ca="1">_xlfn.LET(_xlpm.lookback,MIN(ROW()-ROW(BN$50),11),_xlpm.found,IFERROR(MATCH("Equal High",OFFSET(BN169,-_xlpm.lookback,0,_xlpm.lookback+1,1),0),-1),_xlpm.offset_rows,_xlpm.lookback-_xlpm.found+1,IF(_xlpm.found&gt;0,INDEX(E:E,ROW()-_xlpm.offset_rows),"-----"))</f>
        <v>-----</v>
      </c>
      <c r="BP169" s="41" t="str">
        <f t="shared" ca="1" si="132"/>
        <v>-----</v>
      </c>
      <c r="BQ169" s="41" t="str">
        <f t="shared" ca="1" si="133"/>
        <v>-----</v>
      </c>
      <c r="BR169" s="52" t="str">
        <f t="shared" ca="1" si="134"/>
        <v>-----</v>
      </c>
      <c r="BS169" s="41" t="str">
        <f t="shared" si="140"/>
        <v>-----</v>
      </c>
      <c r="BT169" s="41" t="str" cm="1">
        <f t="array" aca="1" ref="BT169" ca="1">_xlfn.LET(_xlpm.lookback,MIN(ROW()-ROW(BS$50),11),_xlpm.found,IFERROR(MATCH("Equal Low",OFFSET(BS169,-_xlpm.lookback,0,_xlpm.lookback+1,1),0),-1),_xlpm.offset_rows,_xlpm.lookback-_xlpm.found+1,IF(_xlpm.found&gt;0,INDEX(F:F,ROW()-_xlpm.offset_rows),"-----"))</f>
        <v>-----</v>
      </c>
      <c r="BU169" s="41" t="str">
        <f t="shared" ca="1" si="135"/>
        <v>-----</v>
      </c>
      <c r="BV169" s="41" t="str">
        <f t="shared" ca="1" si="136"/>
        <v>-----</v>
      </c>
      <c r="BW169" s="52" t="str">
        <f t="shared" ca="1" si="137"/>
        <v>-----</v>
      </c>
      <c r="BX169" s="50">
        <f t="shared" si="165"/>
        <v>1.3308100000003833</v>
      </c>
      <c r="BY169" s="50">
        <f t="shared" si="179"/>
        <v>1</v>
      </c>
      <c r="BZ169" s="50">
        <f t="shared" si="180"/>
        <v>6</v>
      </c>
      <c r="CA169" s="50" t="str">
        <f t="shared" si="181"/>
        <v>-----</v>
      </c>
      <c r="CB169" s="50" t="str">
        <f t="shared" si="182"/>
        <v>-----</v>
      </c>
      <c r="CC169" s="52" t="str">
        <f t="shared" si="166"/>
        <v>TL Touch Zone</v>
      </c>
      <c r="CD169" s="41">
        <f t="shared" si="167"/>
        <v>1</v>
      </c>
      <c r="CE169" s="52" t="str" cm="1">
        <f t="array" ref="CE169">IF(CD169&lt;&gt;1,"-----",_xlfn.IFS(OR(AL169="Above",AL169="Below"),AL169,OR(AQ169="Above",AQ169="Below"),AQ169,OR(AV169="Above",AV169="Below"),AV169,OR(BA169="Above",BA169="Below"),BA169,OR(BF169="Above",BF169="Below"),BF169,OR(BK169="Above",BK169="Below"),BK169,TRUE,"-----"))</f>
        <v>Below</v>
      </c>
      <c r="CF169" s="52" t="str">
        <f t="shared" ca="1" si="138"/>
        <v>-----</v>
      </c>
      <c r="CG169" s="52" t="str">
        <f t="shared" si="168"/>
        <v>UP</v>
      </c>
      <c r="CH169" s="42" t="str">
        <f t="shared" si="189"/>
        <v/>
      </c>
      <c r="CI169" s="43" t="str">
        <f t="shared" si="183"/>
        <v/>
      </c>
      <c r="CJ169" s="42" t="str">
        <f t="shared" si="184"/>
        <v/>
      </c>
      <c r="CK169" s="42" t="str">
        <f t="shared" si="190"/>
        <v/>
      </c>
      <c r="CL169" s="42" t="str">
        <f t="shared" si="169"/>
        <v/>
      </c>
      <c r="CM169" s="16">
        <f t="shared" si="191"/>
        <v>0</v>
      </c>
      <c r="CN169" s="53">
        <f t="shared" si="192"/>
        <v>0</v>
      </c>
      <c r="CO169" s="14" t="str">
        <f t="shared" si="193"/>
        <v/>
      </c>
    </row>
    <row r="170" spans="1:93" x14ac:dyDescent="0.55000000000000004">
      <c r="A170">
        <f>IF('Data Validation'!$K$2&lt;&gt;TRUE,"",'Data Validation'!A170)</f>
        <v>1772079000</v>
      </c>
      <c r="B170" s="4" t="str">
        <f>IF('Data Validation'!$K$2&lt;&gt;TRUE,"",'Data Validation'!C170)</f>
        <v>XAUUSD</v>
      </c>
      <c r="C170" s="4" t="str">
        <f>IF('Data Validation'!$K$2&lt;&gt;TRUE,"",'Data Validation'!E170)</f>
        <v>M5</v>
      </c>
      <c r="D170" s="4">
        <f>IF('Data Validation'!$K$2&lt;&gt;TRUE,"",'Data Validation'!G170)</f>
        <v>5196.8</v>
      </c>
      <c r="E170" s="4">
        <f>IF($C170&lt;&gt;"M5","",Price!F170)</f>
        <v>5199.09</v>
      </c>
      <c r="F170" s="4">
        <f>IF($C170&lt;&gt;"M5","",Price!G170)</f>
        <v>5194.96</v>
      </c>
      <c r="G170" s="4">
        <f>IF($C170&lt;&gt;"M5","",Price!H170)</f>
        <v>320</v>
      </c>
      <c r="H170" s="4">
        <f>IF($C170&lt;&gt;"M5","",SSA!E170)</f>
        <v>5195.5563599999996</v>
      </c>
      <c r="I170" s="6">
        <f>IF($C170&lt;&gt;"M5","",SSA!F170)</f>
        <v>5194.4583499999999</v>
      </c>
      <c r="J170" s="5">
        <f>IF($C170&lt;&gt;"M5","",Dual_Tema!E170)</f>
        <v>5197.93</v>
      </c>
      <c r="K170" s="5">
        <f>IF($C170&lt;&gt;"M5","",Dual_Tema!F170)</f>
        <v>5194.3999999999996</v>
      </c>
      <c r="L170" s="6">
        <f>IF($C170&lt;&gt;"M5","",Trendlines!K170)</f>
        <v>0</v>
      </c>
      <c r="M170" s="6">
        <f>IF($C170&lt;&gt;"M5","",Trendlines!L170)</f>
        <v>0</v>
      </c>
      <c r="N170" s="6">
        <f>IF($C170&lt;&gt;"M5","",ZigZag!E170)</f>
        <v>0</v>
      </c>
      <c r="O170" s="6">
        <f>IF($C170&lt;&gt;"M5","",ZigZag!F170)</f>
        <v>0</v>
      </c>
      <c r="P170" s="6">
        <f>IF($C170&lt;&gt;"M5","",Pinbar!E170)</f>
        <v>0</v>
      </c>
      <c r="Q170">
        <f>IF(Q$1='Trendline Selection'!$ED$198,Trendlines!E170,IF(Q$1='Trendline Selection'!$EE$198,Trendlines!E170,""))</f>
        <v>5198.7</v>
      </c>
      <c r="R170" t="str">
        <f>IF(R$1='Trendline Selection'!$ED$198,Trendlines!F170,IF(R$1='Trendline Selection'!$EE$198,Trendlines!F170,""))</f>
        <v/>
      </c>
      <c r="S170" t="str">
        <f>IF(S$1='Trendline Selection'!$ED$198,Trendlines!G170,IF(S$1='Trendline Selection'!$EE$198,Trendlines!G170,""))</f>
        <v/>
      </c>
      <c r="T170" t="str">
        <f>IF(T$1='Trendline Selection'!$ED$198,Trendlines!H170,IF(T$1='Trendline Selection'!$EE$198,Trendlines!H170,""))</f>
        <v/>
      </c>
      <c r="U170">
        <f>IF(U$1='Trendline Selection'!$ED$198,Trendlines!I170,IF(U$1='Trendline Selection'!$EE$198,Trendlines!I170,""))</f>
        <v>5174.74</v>
      </c>
      <c r="V170" t="str">
        <f>IF(V$1='Trendline Selection'!$ED$198,Trendlines!J170,IF(V$1='Trendline Selection'!$EE$198,Trendlines!J170,""))</f>
        <v/>
      </c>
      <c r="W170" s="6" t="str">
        <f t="shared" si="128"/>
        <v/>
      </c>
      <c r="X170" s="6" t="str">
        <f t="shared" si="129"/>
        <v/>
      </c>
      <c r="Y170" s="6" t="str">
        <f t="shared" si="130"/>
        <v/>
      </c>
      <c r="Z170" s="6" t="str">
        <f t="shared" si="131"/>
        <v/>
      </c>
      <c r="AA170">
        <f t="shared" si="142"/>
        <v>4.1300000000001091</v>
      </c>
      <c r="AB170">
        <f t="shared" si="170"/>
        <v>3.3299999999999272</v>
      </c>
      <c r="AC170">
        <f t="shared" si="171"/>
        <v>0.8000000000001819</v>
      </c>
      <c r="AD170">
        <f t="shared" si="194"/>
        <v>4.1300000000001091</v>
      </c>
      <c r="AE170" s="26">
        <f t="shared" si="185"/>
        <v>2.2316576021605801E-4</v>
      </c>
      <c r="AF170" s="26">
        <f t="shared" si="143"/>
        <v>1.078084090559834E-4</v>
      </c>
      <c r="AG170" s="4"/>
      <c r="AH170" s="30">
        <f t="shared" si="144"/>
        <v>-6.0469732817824311E-4</v>
      </c>
      <c r="AI170" s="21">
        <f t="shared" si="172"/>
        <v>-1</v>
      </c>
      <c r="AJ170" s="21">
        <f t="shared" si="141"/>
        <v>-39</v>
      </c>
      <c r="AK170" s="31" t="str">
        <f t="shared" si="188"/>
        <v>Touch Zone</v>
      </c>
      <c r="AL170" s="31" t="str">
        <f t="shared" si="145"/>
        <v>Below</v>
      </c>
      <c r="AM170" s="39" t="str">
        <f t="shared" si="146"/>
        <v/>
      </c>
      <c r="AN170" s="35" t="str">
        <f t="shared" si="147"/>
        <v/>
      </c>
      <c r="AO170" s="35" t="str">
        <f t="shared" si="186"/>
        <v/>
      </c>
      <c r="AP170" s="36" t="str">
        <f t="shared" si="187"/>
        <v/>
      </c>
      <c r="AQ170" s="36" t="str">
        <f t="shared" si="148"/>
        <v/>
      </c>
      <c r="AR170" s="40" t="str">
        <f t="shared" si="149"/>
        <v/>
      </c>
      <c r="AS170" s="37" t="str">
        <f t="shared" si="150"/>
        <v/>
      </c>
      <c r="AT170" s="37" t="str">
        <f t="shared" si="173"/>
        <v/>
      </c>
      <c r="AU170" s="38" t="str">
        <f t="shared" si="151"/>
        <v/>
      </c>
      <c r="AV170" s="38" t="str">
        <f t="shared" si="152"/>
        <v/>
      </c>
      <c r="AW170" s="30" t="str">
        <f t="shared" si="153"/>
        <v/>
      </c>
      <c r="AX170" s="21" t="str">
        <f t="shared" si="154"/>
        <v/>
      </c>
      <c r="AY170" s="21" t="str">
        <f t="shared" si="174"/>
        <v/>
      </c>
      <c r="AZ170" s="31" t="str">
        <f t="shared" si="155"/>
        <v/>
      </c>
      <c r="BA170" s="31" t="str">
        <f t="shared" si="156"/>
        <v/>
      </c>
      <c r="BB170" s="33">
        <f t="shared" si="157"/>
        <v>4.0226871301746181E-3</v>
      </c>
      <c r="BC170" s="32">
        <f t="shared" si="158"/>
        <v>1</v>
      </c>
      <c r="BD170" s="32">
        <f t="shared" si="175"/>
        <v>19</v>
      </c>
      <c r="BE170" s="34" t="str">
        <f t="shared" si="176"/>
        <v>-----</v>
      </c>
      <c r="BF170" s="34" t="str">
        <f t="shared" si="159"/>
        <v>-----</v>
      </c>
      <c r="BG170" s="40" t="str">
        <f t="shared" si="160"/>
        <v/>
      </c>
      <c r="BH170" s="37" t="str">
        <f t="shared" si="161"/>
        <v/>
      </c>
      <c r="BI170" s="37" t="str">
        <f t="shared" si="177"/>
        <v/>
      </c>
      <c r="BJ170" s="38" t="str">
        <f t="shared" si="178"/>
        <v/>
      </c>
      <c r="BK170" s="38" t="str">
        <f t="shared" si="162"/>
        <v/>
      </c>
      <c r="BL170" s="41" t="str">
        <f t="shared" si="163"/>
        <v>------</v>
      </c>
      <c r="BM170" s="41" t="str">
        <f t="shared" si="164"/>
        <v>------</v>
      </c>
      <c r="BN170" s="41" t="str">
        <f t="shared" si="139"/>
        <v>-----</v>
      </c>
      <c r="BO170" s="41" t="str" cm="1">
        <f t="array" aca="1" ref="BO170" ca="1">_xlfn.LET(_xlpm.lookback,MIN(ROW()-ROW(BN$50),11),_xlpm.found,IFERROR(MATCH("Equal High",OFFSET(BN170,-_xlpm.lookback,0,_xlpm.lookback+1,1),0),-1),_xlpm.offset_rows,_xlpm.lookback-_xlpm.found+1,IF(_xlpm.found&gt;0,INDEX(E:E,ROW()-_xlpm.offset_rows),"-----"))</f>
        <v>-----</v>
      </c>
      <c r="BP170" s="41" t="str">
        <f t="shared" ca="1" si="132"/>
        <v>-----</v>
      </c>
      <c r="BQ170" s="41" t="str">
        <f t="shared" ca="1" si="133"/>
        <v>-----</v>
      </c>
      <c r="BR170" s="52" t="str">
        <f t="shared" ca="1" si="134"/>
        <v>-----</v>
      </c>
      <c r="BS170" s="41" t="str">
        <f t="shared" si="140"/>
        <v>-----</v>
      </c>
      <c r="BT170" s="41" t="str" cm="1">
        <f t="array" aca="1" ref="BT170" ca="1">_xlfn.LET(_xlpm.lookback,MIN(ROW()-ROW(BS$50),11),_xlpm.found,IFERROR(MATCH("Equal Low",OFFSET(BS170,-_xlpm.lookback,0,_xlpm.lookback+1,1),0),-1),_xlpm.offset_rows,_xlpm.lookback-_xlpm.found+1,IF(_xlpm.found&gt;0,INDEX(F:F,ROW()-_xlpm.offset_rows),"-----"))</f>
        <v>-----</v>
      </c>
      <c r="BU170" s="41" t="str">
        <f t="shared" ca="1" si="135"/>
        <v>-----</v>
      </c>
      <c r="BV170" s="41" t="str">
        <f t="shared" ca="1" si="136"/>
        <v>-----</v>
      </c>
      <c r="BW170" s="52" t="str">
        <f t="shared" ca="1" si="137"/>
        <v>-----</v>
      </c>
      <c r="BX170" s="50">
        <f t="shared" si="165"/>
        <v>1.0980099999997037</v>
      </c>
      <c r="BY170" s="50">
        <f t="shared" si="179"/>
        <v>1</v>
      </c>
      <c r="BZ170" s="50">
        <f t="shared" si="180"/>
        <v>7</v>
      </c>
      <c r="CA170" s="50" t="str">
        <f t="shared" si="181"/>
        <v>-----</v>
      </c>
      <c r="CB170" s="50" t="str">
        <f t="shared" si="182"/>
        <v>-----</v>
      </c>
      <c r="CC170" s="52" t="str">
        <f t="shared" si="166"/>
        <v>TL Touch Zone</v>
      </c>
      <c r="CD170" s="41">
        <f t="shared" si="167"/>
        <v>1</v>
      </c>
      <c r="CE170" s="52" t="str" cm="1">
        <f t="array" ref="CE170">IF(CD170&lt;&gt;1,"-----",_xlfn.IFS(OR(AL170="Above",AL170="Below"),AL170,OR(AQ170="Above",AQ170="Below"),AQ170,OR(AV170="Above",AV170="Below"),AV170,OR(BA170="Above",BA170="Below"),BA170,OR(BF170="Above",BF170="Below"),BF170,OR(BK170="Above",BK170="Below"),BK170,TRUE,"-----"))</f>
        <v>Below</v>
      </c>
      <c r="CF170" s="52" t="str">
        <f t="shared" ca="1" si="138"/>
        <v>-----</v>
      </c>
      <c r="CG170" s="52" t="str">
        <f t="shared" si="168"/>
        <v>UP</v>
      </c>
      <c r="CH170" s="42" t="str">
        <f t="shared" si="189"/>
        <v/>
      </c>
      <c r="CI170" s="43" t="str">
        <f t="shared" si="183"/>
        <v/>
      </c>
      <c r="CJ170" s="42" t="str">
        <f t="shared" si="184"/>
        <v/>
      </c>
      <c r="CK170" s="42" t="str">
        <f t="shared" si="190"/>
        <v/>
      </c>
      <c r="CL170" s="42" t="str">
        <f t="shared" si="169"/>
        <v/>
      </c>
      <c r="CM170" s="16">
        <f t="shared" si="191"/>
        <v>0</v>
      </c>
      <c r="CN170" s="53">
        <f t="shared" si="192"/>
        <v>0</v>
      </c>
      <c r="CO170" s="14" t="str">
        <f t="shared" si="193"/>
        <v/>
      </c>
    </row>
    <row r="171" spans="1:93" x14ac:dyDescent="0.55000000000000004">
      <c r="A171">
        <f>IF('Data Validation'!$K$2&lt;&gt;TRUE,"",'Data Validation'!A171)</f>
        <v>1772079300</v>
      </c>
      <c r="B171" s="4" t="str">
        <f>IF('Data Validation'!$K$2&lt;&gt;TRUE,"",'Data Validation'!C171)</f>
        <v>XAUUSD</v>
      </c>
      <c r="C171" s="4" t="str">
        <f>IF('Data Validation'!$K$2&lt;&gt;TRUE,"",'Data Validation'!E171)</f>
        <v>M5</v>
      </c>
      <c r="D171" s="4">
        <f>IF('Data Validation'!$K$2&lt;&gt;TRUE,"",'Data Validation'!G171)</f>
        <v>5193.83</v>
      </c>
      <c r="E171" s="4">
        <f>IF($C171&lt;&gt;"M5","",Price!F171)</f>
        <v>5197.1000000000004</v>
      </c>
      <c r="F171" s="4">
        <f>IF($C171&lt;&gt;"M5","",Price!G171)</f>
        <v>5191.6499999999996</v>
      </c>
      <c r="G171" s="4">
        <f>IF($C171&lt;&gt;"M5","",Price!H171)</f>
        <v>314</v>
      </c>
      <c r="H171" s="4">
        <f>IF($C171&lt;&gt;"M5","",SSA!E171)</f>
        <v>5195.8564800000004</v>
      </c>
      <c r="I171" s="6">
        <f>IF($C171&lt;&gt;"M5","",SSA!F171)</f>
        <v>5195.1574199999995</v>
      </c>
      <c r="J171" s="5">
        <f>IF($C171&lt;&gt;"M5","",Dual_Tema!E171)</f>
        <v>5198.29</v>
      </c>
      <c r="K171" s="5">
        <f>IF($C171&lt;&gt;"M5","",Dual_Tema!F171)</f>
        <v>5193.78</v>
      </c>
      <c r="L171" s="6">
        <f>IF($C171&lt;&gt;"M5","",Trendlines!K171)</f>
        <v>0</v>
      </c>
      <c r="M171" s="6">
        <f>IF($C171&lt;&gt;"M5","",Trendlines!L171)</f>
        <v>0</v>
      </c>
      <c r="N171" s="6">
        <f>IF($C171&lt;&gt;"M5","",ZigZag!E171)</f>
        <v>0</v>
      </c>
      <c r="O171" s="6">
        <f>IF($C171&lt;&gt;"M5","",ZigZag!F171)</f>
        <v>0</v>
      </c>
      <c r="P171" s="6">
        <f>IF($C171&lt;&gt;"M5","",Pinbar!E171)</f>
        <v>0</v>
      </c>
      <c r="Q171">
        <f>IF(Q$1='Trendline Selection'!$ED$198,Trendlines!E171,IF(Q$1='Trendline Selection'!$EE$198,Trendlines!E171,""))</f>
        <v>5198.71</v>
      </c>
      <c r="R171" t="str">
        <f>IF(R$1='Trendline Selection'!$ED$198,Trendlines!F171,IF(R$1='Trendline Selection'!$EE$198,Trendlines!F171,""))</f>
        <v/>
      </c>
      <c r="S171" t="str">
        <f>IF(S$1='Trendline Selection'!$ED$198,Trendlines!G171,IF(S$1='Trendline Selection'!$EE$198,Trendlines!G171,""))</f>
        <v/>
      </c>
      <c r="T171" t="str">
        <f>IF(T$1='Trendline Selection'!$ED$198,Trendlines!H171,IF(T$1='Trendline Selection'!$EE$198,Trendlines!H171,""))</f>
        <v/>
      </c>
      <c r="U171">
        <f>IF(U$1='Trendline Selection'!$ED$198,Trendlines!I171,IF(U$1='Trendline Selection'!$EE$198,Trendlines!I171,""))</f>
        <v>5174.76</v>
      </c>
      <c r="V171" t="str">
        <f>IF(V$1='Trendline Selection'!$ED$198,Trendlines!J171,IF(V$1='Trendline Selection'!$EE$198,Trendlines!J171,""))</f>
        <v/>
      </c>
      <c r="W171" s="6" t="str">
        <f t="shared" si="128"/>
        <v/>
      </c>
      <c r="X171" s="6" t="str">
        <f t="shared" si="129"/>
        <v/>
      </c>
      <c r="Y171" s="6" t="str">
        <f t="shared" si="130"/>
        <v/>
      </c>
      <c r="Z171" s="6" t="str">
        <f t="shared" si="131"/>
        <v/>
      </c>
      <c r="AA171">
        <f t="shared" si="142"/>
        <v>5.4500000000007276</v>
      </c>
      <c r="AB171">
        <f t="shared" si="170"/>
        <v>0.3000000000001819</v>
      </c>
      <c r="AC171">
        <f t="shared" si="171"/>
        <v>5.1500000000005457</v>
      </c>
      <c r="AD171">
        <f t="shared" si="194"/>
        <v>5.4500000000007276</v>
      </c>
      <c r="AE171" s="26">
        <f t="shared" si="185"/>
        <v>-2.289214337791081E-4</v>
      </c>
      <c r="AF171" s="26">
        <f t="shared" si="143"/>
        <v>-4.101059344061761E-4</v>
      </c>
      <c r="AG171" s="4"/>
      <c r="AH171" s="30">
        <f t="shared" si="144"/>
        <v>-5.4889001309933847E-4</v>
      </c>
      <c r="AI171" s="21">
        <f t="shared" si="172"/>
        <v>-1</v>
      </c>
      <c r="AJ171" s="21">
        <f t="shared" si="141"/>
        <v>-40</v>
      </c>
      <c r="AK171" s="31" t="str">
        <f t="shared" si="188"/>
        <v>Touch Zone</v>
      </c>
      <c r="AL171" s="31" t="str">
        <f t="shared" si="145"/>
        <v>Below</v>
      </c>
      <c r="AM171" s="39" t="str">
        <f t="shared" si="146"/>
        <v/>
      </c>
      <c r="AN171" s="35" t="str">
        <f t="shared" si="147"/>
        <v/>
      </c>
      <c r="AO171" s="35" t="str">
        <f t="shared" si="186"/>
        <v/>
      </c>
      <c r="AP171" s="36" t="str">
        <f t="shared" si="187"/>
        <v/>
      </c>
      <c r="AQ171" s="36" t="str">
        <f t="shared" si="148"/>
        <v/>
      </c>
      <c r="AR171" s="40" t="str">
        <f t="shared" si="149"/>
        <v/>
      </c>
      <c r="AS171" s="37" t="str">
        <f t="shared" si="150"/>
        <v/>
      </c>
      <c r="AT171" s="37" t="str">
        <f t="shared" si="173"/>
        <v/>
      </c>
      <c r="AU171" s="38" t="str">
        <f t="shared" si="151"/>
        <v/>
      </c>
      <c r="AV171" s="38" t="str">
        <f t="shared" si="152"/>
        <v/>
      </c>
      <c r="AW171" s="30" t="str">
        <f t="shared" si="153"/>
        <v/>
      </c>
      <c r="AX171" s="21" t="str">
        <f t="shared" si="154"/>
        <v/>
      </c>
      <c r="AY171" s="21" t="str">
        <f t="shared" si="174"/>
        <v/>
      </c>
      <c r="AZ171" s="31" t="str">
        <f t="shared" si="155"/>
        <v/>
      </c>
      <c r="BA171" s="31" t="str">
        <f t="shared" si="156"/>
        <v/>
      </c>
      <c r="BB171" s="33">
        <f t="shared" si="157"/>
        <v>4.0768035619043498E-3</v>
      </c>
      <c r="BC171" s="32">
        <f t="shared" si="158"/>
        <v>1</v>
      </c>
      <c r="BD171" s="32">
        <f t="shared" si="175"/>
        <v>20</v>
      </c>
      <c r="BE171" s="34" t="str">
        <f t="shared" si="176"/>
        <v>-----</v>
      </c>
      <c r="BF171" s="34" t="str">
        <f t="shared" si="159"/>
        <v>-----</v>
      </c>
      <c r="BG171" s="40" t="str">
        <f t="shared" si="160"/>
        <v/>
      </c>
      <c r="BH171" s="37" t="str">
        <f t="shared" si="161"/>
        <v/>
      </c>
      <c r="BI171" s="37" t="str">
        <f t="shared" si="177"/>
        <v/>
      </c>
      <c r="BJ171" s="38" t="str">
        <f t="shared" si="178"/>
        <v/>
      </c>
      <c r="BK171" s="38" t="str">
        <f t="shared" si="162"/>
        <v/>
      </c>
      <c r="BL171" s="41" t="str">
        <f t="shared" si="163"/>
        <v>------</v>
      </c>
      <c r="BM171" s="41" t="str">
        <f t="shared" si="164"/>
        <v>------</v>
      </c>
      <c r="BN171" s="41" t="str">
        <f t="shared" si="139"/>
        <v>-----</v>
      </c>
      <c r="BO171" s="41" t="str" cm="1">
        <f t="array" aca="1" ref="BO171" ca="1">_xlfn.LET(_xlpm.lookback,MIN(ROW()-ROW(BN$50),11),_xlpm.found,IFERROR(MATCH("Equal High",OFFSET(BN171,-_xlpm.lookback,0,_xlpm.lookback+1,1),0),-1),_xlpm.offset_rows,_xlpm.lookback-_xlpm.found+1,IF(_xlpm.found&gt;0,INDEX(E:E,ROW()-_xlpm.offset_rows),"-----"))</f>
        <v>-----</v>
      </c>
      <c r="BP171" s="41" t="str">
        <f t="shared" ca="1" si="132"/>
        <v>-----</v>
      </c>
      <c r="BQ171" s="41" t="str">
        <f t="shared" ca="1" si="133"/>
        <v>-----</v>
      </c>
      <c r="BR171" s="52" t="str">
        <f t="shared" ca="1" si="134"/>
        <v>-----</v>
      </c>
      <c r="BS171" s="41" t="str">
        <f t="shared" si="140"/>
        <v>-----</v>
      </c>
      <c r="BT171" s="41" t="str" cm="1">
        <f t="array" aca="1" ref="BT171" ca="1">_xlfn.LET(_xlpm.lookback,MIN(ROW()-ROW(BS$50),11),_xlpm.found,IFERROR(MATCH("Equal Low",OFFSET(BS171,-_xlpm.lookback,0,_xlpm.lookback+1,1),0),-1),_xlpm.offset_rows,_xlpm.lookback-_xlpm.found+1,IF(_xlpm.found&gt;0,INDEX(F:F,ROW()-_xlpm.offset_rows),"-----"))</f>
        <v>-----</v>
      </c>
      <c r="BU171" s="41" t="str">
        <f t="shared" ca="1" si="135"/>
        <v>-----</v>
      </c>
      <c r="BV171" s="41" t="str">
        <f t="shared" ca="1" si="136"/>
        <v>-----</v>
      </c>
      <c r="BW171" s="52" t="str">
        <f t="shared" ca="1" si="137"/>
        <v>-----</v>
      </c>
      <c r="BX171" s="50">
        <f t="shared" si="165"/>
        <v>0.69906000000082713</v>
      </c>
      <c r="BY171" s="50">
        <f t="shared" si="179"/>
        <v>1</v>
      </c>
      <c r="BZ171" s="50">
        <f t="shared" si="180"/>
        <v>8</v>
      </c>
      <c r="CA171" s="50" t="str">
        <f t="shared" si="181"/>
        <v>-----</v>
      </c>
      <c r="CB171" s="50" t="str">
        <f t="shared" si="182"/>
        <v>-----</v>
      </c>
      <c r="CC171" s="52" t="str">
        <f t="shared" si="166"/>
        <v>TL Touch Zone</v>
      </c>
      <c r="CD171" s="41">
        <f t="shared" si="167"/>
        <v>1</v>
      </c>
      <c r="CE171" s="52" t="str" cm="1">
        <f t="array" ref="CE171">IF(CD171&lt;&gt;1,"-----",_xlfn.IFS(OR(AL171="Above",AL171="Below"),AL171,OR(AQ171="Above",AQ171="Below"),AQ171,OR(AV171="Above",AV171="Below"),AV171,OR(BA171="Above",BA171="Below"),BA171,OR(BF171="Above",BF171="Below"),BF171,OR(BK171="Above",BK171="Below"),BK171,TRUE,"-----"))</f>
        <v>Below</v>
      </c>
      <c r="CF171" s="52" t="str">
        <f t="shared" ca="1" si="138"/>
        <v>-----</v>
      </c>
      <c r="CG171" s="52" t="str">
        <f t="shared" si="168"/>
        <v>UP</v>
      </c>
      <c r="CH171" s="42" t="str">
        <f t="shared" si="189"/>
        <v/>
      </c>
      <c r="CI171" s="43" t="str">
        <f t="shared" si="183"/>
        <v/>
      </c>
      <c r="CJ171" s="42" t="str">
        <f t="shared" si="184"/>
        <v/>
      </c>
      <c r="CK171" s="42" t="str">
        <f t="shared" si="190"/>
        <v/>
      </c>
      <c r="CL171" s="42" t="str">
        <f t="shared" si="169"/>
        <v/>
      </c>
      <c r="CM171" s="16">
        <f t="shared" si="191"/>
        <v>0</v>
      </c>
      <c r="CN171" s="53">
        <f t="shared" si="192"/>
        <v>0</v>
      </c>
      <c r="CO171" s="14" t="str">
        <f t="shared" si="193"/>
        <v/>
      </c>
    </row>
    <row r="172" spans="1:93" x14ac:dyDescent="0.55000000000000004">
      <c r="A172">
        <f>IF('Data Validation'!$K$2&lt;&gt;TRUE,"",'Data Validation'!A172)</f>
        <v>1772079600</v>
      </c>
      <c r="B172" s="4" t="str">
        <f>IF('Data Validation'!$K$2&lt;&gt;TRUE,"",'Data Validation'!C172)</f>
        <v>XAUUSD</v>
      </c>
      <c r="C172" s="4" t="str">
        <f>IF('Data Validation'!$K$2&lt;&gt;TRUE,"",'Data Validation'!E172)</f>
        <v>M5</v>
      </c>
      <c r="D172" s="4">
        <f>IF('Data Validation'!$K$2&lt;&gt;TRUE,"",'Data Validation'!G172)</f>
        <v>5193.75</v>
      </c>
      <c r="E172" s="4">
        <f>IF($C172&lt;&gt;"M5","",Price!F172)</f>
        <v>5195.37</v>
      </c>
      <c r="F172" s="4">
        <f>IF($C172&lt;&gt;"M5","",Price!G172)</f>
        <v>5191.54</v>
      </c>
      <c r="G172" s="4">
        <f>IF($C172&lt;&gt;"M5","",Price!H172)</f>
        <v>328</v>
      </c>
      <c r="H172" s="4">
        <f>IF($C172&lt;&gt;"M5","",SSA!E172)</f>
        <v>5195.6751400000003</v>
      </c>
      <c r="I172" s="6">
        <f>IF($C172&lt;&gt;"M5","",SSA!F172)</f>
        <v>5195.4162800000004</v>
      </c>
      <c r="J172" s="5">
        <f>IF($C172&lt;&gt;"M5","",Dual_Tema!E172)</f>
        <v>5197.54</v>
      </c>
      <c r="K172" s="5">
        <f>IF($C172&lt;&gt;"M5","",Dual_Tema!F172)</f>
        <v>5193.2</v>
      </c>
      <c r="L172" s="6">
        <f>IF($C172&lt;&gt;"M5","",Trendlines!K172)</f>
        <v>0</v>
      </c>
      <c r="M172" s="6">
        <f>IF($C172&lt;&gt;"M5","",Trendlines!L172)</f>
        <v>0</v>
      </c>
      <c r="N172" s="6">
        <f>IF($C172&lt;&gt;"M5","",ZigZag!E172)</f>
        <v>0</v>
      </c>
      <c r="O172" s="6">
        <f>IF($C172&lt;&gt;"M5","",ZigZag!F172)</f>
        <v>0</v>
      </c>
      <c r="P172" s="6">
        <f>IF($C172&lt;&gt;"M5","",Pinbar!E172)</f>
        <v>0</v>
      </c>
      <c r="Q172">
        <f>IF(Q$1='Trendline Selection'!$ED$198,Trendlines!E172,IF(Q$1='Trendline Selection'!$EE$198,Trendlines!E172,""))</f>
        <v>5198.71</v>
      </c>
      <c r="R172" t="str">
        <f>IF(R$1='Trendline Selection'!$ED$198,Trendlines!F172,IF(R$1='Trendline Selection'!$EE$198,Trendlines!F172,""))</f>
        <v/>
      </c>
      <c r="S172" t="str">
        <f>IF(S$1='Trendline Selection'!$ED$198,Trendlines!G172,IF(S$1='Trendline Selection'!$EE$198,Trendlines!G172,""))</f>
        <v/>
      </c>
      <c r="T172" t="str">
        <f>IF(T$1='Trendline Selection'!$ED$198,Trendlines!H172,IF(T$1='Trendline Selection'!$EE$198,Trendlines!H172,""))</f>
        <v/>
      </c>
      <c r="U172">
        <f>IF(U$1='Trendline Selection'!$ED$198,Trendlines!I172,IF(U$1='Trendline Selection'!$EE$198,Trendlines!I172,""))</f>
        <v>5174.78</v>
      </c>
      <c r="V172" t="str">
        <f>IF(V$1='Trendline Selection'!$ED$198,Trendlines!J172,IF(V$1='Trendline Selection'!$EE$198,Trendlines!J172,""))</f>
        <v/>
      </c>
      <c r="W172" s="6" t="str">
        <f t="shared" si="128"/>
        <v/>
      </c>
      <c r="X172" s="6" t="str">
        <f t="shared" si="129"/>
        <v/>
      </c>
      <c r="Y172" s="6" t="str">
        <f t="shared" si="130"/>
        <v/>
      </c>
      <c r="Z172" s="6" t="str">
        <f t="shared" si="131"/>
        <v/>
      </c>
      <c r="AA172">
        <f t="shared" si="142"/>
        <v>3.8299999999999272</v>
      </c>
      <c r="AB172">
        <f t="shared" si="170"/>
        <v>1.5399999999999636</v>
      </c>
      <c r="AC172">
        <f t="shared" si="171"/>
        <v>2.2899999999999636</v>
      </c>
      <c r="AD172">
        <f t="shared" si="194"/>
        <v>3.8299999999999272</v>
      </c>
      <c r="AE172" s="26">
        <f t="shared" si="185"/>
        <v>-4.1750520438516546E-4</v>
      </c>
      <c r="AF172" s="26">
        <f t="shared" si="143"/>
        <v>-3.1964877147035636E-4</v>
      </c>
      <c r="AG172" s="4"/>
      <c r="AH172" s="30">
        <f t="shared" si="144"/>
        <v>-5.8377174337475126E-4</v>
      </c>
      <c r="AI172" s="21">
        <f t="shared" si="172"/>
        <v>-1</v>
      </c>
      <c r="AJ172" s="21">
        <f t="shared" si="141"/>
        <v>-41</v>
      </c>
      <c r="AK172" s="31" t="str">
        <f t="shared" si="188"/>
        <v>Touch Zone</v>
      </c>
      <c r="AL172" s="31" t="str">
        <f t="shared" si="145"/>
        <v>Below</v>
      </c>
      <c r="AM172" s="39" t="str">
        <f t="shared" si="146"/>
        <v/>
      </c>
      <c r="AN172" s="35" t="str">
        <f t="shared" si="147"/>
        <v/>
      </c>
      <c r="AO172" s="35" t="str">
        <f t="shared" si="186"/>
        <v/>
      </c>
      <c r="AP172" s="36" t="str">
        <f t="shared" si="187"/>
        <v/>
      </c>
      <c r="AQ172" s="36" t="str">
        <f t="shared" si="148"/>
        <v/>
      </c>
      <c r="AR172" s="40" t="str">
        <f t="shared" si="149"/>
        <v/>
      </c>
      <c r="AS172" s="37" t="str">
        <f t="shared" si="150"/>
        <v/>
      </c>
      <c r="AT172" s="37" t="str">
        <f t="shared" si="173"/>
        <v/>
      </c>
      <c r="AU172" s="38" t="str">
        <f t="shared" si="151"/>
        <v/>
      </c>
      <c r="AV172" s="38" t="str">
        <f t="shared" si="152"/>
        <v/>
      </c>
      <c r="AW172" s="30" t="str">
        <f t="shared" si="153"/>
        <v/>
      </c>
      <c r="AX172" s="21" t="str">
        <f t="shared" si="154"/>
        <v/>
      </c>
      <c r="AY172" s="21" t="str">
        <f t="shared" si="174"/>
        <v/>
      </c>
      <c r="AZ172" s="31" t="str">
        <f t="shared" si="155"/>
        <v/>
      </c>
      <c r="BA172" s="31" t="str">
        <f t="shared" si="156"/>
        <v/>
      </c>
      <c r="BB172" s="33">
        <f t="shared" si="157"/>
        <v>4.0378798712216828E-3</v>
      </c>
      <c r="BC172" s="32">
        <f t="shared" si="158"/>
        <v>1</v>
      </c>
      <c r="BD172" s="32">
        <f t="shared" si="175"/>
        <v>21</v>
      </c>
      <c r="BE172" s="34" t="str">
        <f t="shared" si="176"/>
        <v>-----</v>
      </c>
      <c r="BF172" s="34" t="str">
        <f t="shared" si="159"/>
        <v>-----</v>
      </c>
      <c r="BG172" s="40" t="str">
        <f t="shared" si="160"/>
        <v/>
      </c>
      <c r="BH172" s="37" t="str">
        <f t="shared" si="161"/>
        <v/>
      </c>
      <c r="BI172" s="37" t="str">
        <f t="shared" si="177"/>
        <v/>
      </c>
      <c r="BJ172" s="38" t="str">
        <f t="shared" si="178"/>
        <v/>
      </c>
      <c r="BK172" s="38" t="str">
        <f t="shared" si="162"/>
        <v/>
      </c>
      <c r="BL172" s="41" t="str">
        <f t="shared" si="163"/>
        <v>------</v>
      </c>
      <c r="BM172" s="41" t="str">
        <f t="shared" si="164"/>
        <v>------</v>
      </c>
      <c r="BN172" s="41" t="str">
        <f t="shared" si="139"/>
        <v>-----</v>
      </c>
      <c r="BO172" s="41" t="str" cm="1">
        <f t="array" aca="1" ref="BO172" ca="1">_xlfn.LET(_xlpm.lookback,MIN(ROW()-ROW(BN$50),11),_xlpm.found,IFERROR(MATCH("Equal High",OFFSET(BN172,-_xlpm.lookback,0,_xlpm.lookback+1,1),0),-1),_xlpm.offset_rows,_xlpm.lookback-_xlpm.found+1,IF(_xlpm.found&gt;0,INDEX(E:E,ROW()-_xlpm.offset_rows),"-----"))</f>
        <v>-----</v>
      </c>
      <c r="BP172" s="41" t="str">
        <f t="shared" ca="1" si="132"/>
        <v>-----</v>
      </c>
      <c r="BQ172" s="41" t="str">
        <f t="shared" ca="1" si="133"/>
        <v>-----</v>
      </c>
      <c r="BR172" s="52" t="str">
        <f t="shared" ca="1" si="134"/>
        <v>-----</v>
      </c>
      <c r="BS172" s="41" t="str">
        <f t="shared" si="140"/>
        <v>-----</v>
      </c>
      <c r="BT172" s="41" t="str" cm="1">
        <f t="array" aca="1" ref="BT172" ca="1">_xlfn.LET(_xlpm.lookback,MIN(ROW()-ROW(BS$50),11),_xlpm.found,IFERROR(MATCH("Equal Low",OFFSET(BS172,-_xlpm.lookback,0,_xlpm.lookback+1,1),0),-1),_xlpm.offset_rows,_xlpm.lookback-_xlpm.found+1,IF(_xlpm.found&gt;0,INDEX(F:F,ROW()-_xlpm.offset_rows),"-----"))</f>
        <v>-----</v>
      </c>
      <c r="BU172" s="41" t="str">
        <f t="shared" ca="1" si="135"/>
        <v>-----</v>
      </c>
      <c r="BV172" s="41" t="str">
        <f t="shared" ca="1" si="136"/>
        <v>-----</v>
      </c>
      <c r="BW172" s="52" t="str">
        <f t="shared" ca="1" si="137"/>
        <v>-----</v>
      </c>
      <c r="BX172" s="50">
        <f t="shared" si="165"/>
        <v>0.25885999999991327</v>
      </c>
      <c r="BY172" s="50">
        <f t="shared" si="179"/>
        <v>1</v>
      </c>
      <c r="BZ172" s="50">
        <f t="shared" si="180"/>
        <v>9</v>
      </c>
      <c r="CA172" s="50" t="str">
        <f t="shared" si="181"/>
        <v>-----</v>
      </c>
      <c r="CB172" s="50" t="str">
        <f t="shared" si="182"/>
        <v>-----</v>
      </c>
      <c r="CC172" s="52" t="str">
        <f t="shared" si="166"/>
        <v>TL Touch Zone</v>
      </c>
      <c r="CD172" s="41">
        <f t="shared" si="167"/>
        <v>1</v>
      </c>
      <c r="CE172" s="52" t="str" cm="1">
        <f t="array" ref="CE172">IF(CD172&lt;&gt;1,"-----",_xlfn.IFS(OR(AL172="Above",AL172="Below"),AL172,OR(AQ172="Above",AQ172="Below"),AQ172,OR(AV172="Above",AV172="Below"),AV172,OR(BA172="Above",BA172="Below"),BA172,OR(BF172="Above",BF172="Below"),BF172,OR(BK172="Above",BK172="Below"),BK172,TRUE,"-----"))</f>
        <v>Below</v>
      </c>
      <c r="CF172" s="52" t="str">
        <f t="shared" ca="1" si="138"/>
        <v>-----</v>
      </c>
      <c r="CG172" s="52" t="str">
        <f t="shared" si="168"/>
        <v>UP</v>
      </c>
      <c r="CH172" s="42" t="str">
        <f t="shared" si="189"/>
        <v/>
      </c>
      <c r="CI172" s="43" t="str">
        <f t="shared" si="183"/>
        <v/>
      </c>
      <c r="CJ172" s="42" t="str">
        <f t="shared" si="184"/>
        <v/>
      </c>
      <c r="CK172" s="42" t="str">
        <f t="shared" si="190"/>
        <v/>
      </c>
      <c r="CL172" s="42" t="str">
        <f t="shared" si="169"/>
        <v/>
      </c>
      <c r="CM172" s="16">
        <f t="shared" si="191"/>
        <v>0</v>
      </c>
      <c r="CN172" s="53">
        <f t="shared" si="192"/>
        <v>0</v>
      </c>
      <c r="CO172" s="14" t="str">
        <f t="shared" si="193"/>
        <v/>
      </c>
    </row>
    <row r="173" spans="1:93" x14ac:dyDescent="0.55000000000000004">
      <c r="A173">
        <f>IF('Data Validation'!$K$2&lt;&gt;TRUE,"",'Data Validation'!A173)</f>
        <v>1772079900</v>
      </c>
      <c r="B173" s="4" t="str">
        <f>IF('Data Validation'!$K$2&lt;&gt;TRUE,"",'Data Validation'!C173)</f>
        <v>XAUUSD</v>
      </c>
      <c r="C173" s="4" t="str">
        <f>IF('Data Validation'!$K$2&lt;&gt;TRUE,"",'Data Validation'!E173)</f>
        <v>M5</v>
      </c>
      <c r="D173" s="4">
        <f>IF('Data Validation'!$K$2&lt;&gt;TRUE,"",'Data Validation'!G173)</f>
        <v>5194.13</v>
      </c>
      <c r="E173" s="4">
        <f>IF($C173&lt;&gt;"M5","",Price!F173)</f>
        <v>5194.75</v>
      </c>
      <c r="F173" s="4">
        <f>IF($C173&lt;&gt;"M5","",Price!G173)</f>
        <v>5191.7</v>
      </c>
      <c r="G173" s="4">
        <f>IF($C173&lt;&gt;"M5","",Price!H173)</f>
        <v>320</v>
      </c>
      <c r="H173" s="4">
        <f>IF($C173&lt;&gt;"M5","",SSA!E173)</f>
        <v>5195.1001200000001</v>
      </c>
      <c r="I173" s="6">
        <f>IF($C173&lt;&gt;"M5","",SSA!F173)</f>
        <v>5195.2582000000002</v>
      </c>
      <c r="J173" s="5">
        <f>IF($C173&lt;&gt;"M5","",Dual_Tema!E173)</f>
        <v>5196.6499999999996</v>
      </c>
      <c r="K173" s="5">
        <f>IF($C173&lt;&gt;"M5","",Dual_Tema!F173)</f>
        <v>5192.82</v>
      </c>
      <c r="L173" s="6">
        <f>IF($C173&lt;&gt;"M5","",Trendlines!K173)</f>
        <v>0</v>
      </c>
      <c r="M173" s="6">
        <f>IF($C173&lt;&gt;"M5","",Trendlines!L173)</f>
        <v>0</v>
      </c>
      <c r="N173" s="6">
        <f>IF($C173&lt;&gt;"M5","",ZigZag!E173)</f>
        <v>0</v>
      </c>
      <c r="O173" s="6">
        <f>IF($C173&lt;&gt;"M5","",ZigZag!F173)</f>
        <v>0</v>
      </c>
      <c r="P173" s="6">
        <f>IF($C173&lt;&gt;"M5","",Pinbar!E173)</f>
        <v>0</v>
      </c>
      <c r="Q173">
        <f>IF(Q$1='Trendline Selection'!$ED$198,Trendlines!E173,IF(Q$1='Trendline Selection'!$EE$198,Trendlines!E173,""))</f>
        <v>5198.72</v>
      </c>
      <c r="R173" t="str">
        <f>IF(R$1='Trendline Selection'!$ED$198,Trendlines!F173,IF(R$1='Trendline Selection'!$EE$198,Trendlines!F173,""))</f>
        <v/>
      </c>
      <c r="S173" t="str">
        <f>IF(S$1='Trendline Selection'!$ED$198,Trendlines!G173,IF(S$1='Trendline Selection'!$EE$198,Trendlines!G173,""))</f>
        <v/>
      </c>
      <c r="T173" t="str">
        <f>IF(T$1='Trendline Selection'!$ED$198,Trendlines!H173,IF(T$1='Trendline Selection'!$EE$198,Trendlines!H173,""))</f>
        <v/>
      </c>
      <c r="U173">
        <f>IF(U$1='Trendline Selection'!$ED$198,Trendlines!I173,IF(U$1='Trendline Selection'!$EE$198,Trendlines!I173,""))</f>
        <v>5174.8100000000004</v>
      </c>
      <c r="V173" t="str">
        <f>IF(V$1='Trendline Selection'!$ED$198,Trendlines!J173,IF(V$1='Trendline Selection'!$EE$198,Trendlines!J173,""))</f>
        <v/>
      </c>
      <c r="W173" s="6" t="str">
        <f t="shared" si="128"/>
        <v/>
      </c>
      <c r="X173" s="6" t="str">
        <f t="shared" si="129"/>
        <v/>
      </c>
      <c r="Y173" s="6" t="str">
        <f t="shared" si="130"/>
        <v/>
      </c>
      <c r="Z173" s="6" t="str">
        <f t="shared" si="131"/>
        <v/>
      </c>
      <c r="AA173">
        <f t="shared" si="142"/>
        <v>3.0500000000001819</v>
      </c>
      <c r="AB173">
        <f t="shared" si="170"/>
        <v>1</v>
      </c>
      <c r="AC173">
        <f t="shared" si="171"/>
        <v>2.0500000000001819</v>
      </c>
      <c r="AD173">
        <f t="shared" si="194"/>
        <v>3.0500000000001819</v>
      </c>
      <c r="AE173" s="26">
        <f t="shared" si="185"/>
        <v>-3.6562015914091506E-4</v>
      </c>
      <c r="AF173" s="26">
        <f t="shared" si="143"/>
        <v>-2.1568242303794295E-4</v>
      </c>
      <c r="AG173" s="4"/>
      <c r="AH173" s="30">
        <f t="shared" si="144"/>
        <v>-6.9630216668722174E-4</v>
      </c>
      <c r="AI173" s="21">
        <f t="shared" si="172"/>
        <v>-1</v>
      </c>
      <c r="AJ173" s="21">
        <f t="shared" si="141"/>
        <v>-42</v>
      </c>
      <c r="AK173" s="31" t="str">
        <f t="shared" si="188"/>
        <v>Touch Zone</v>
      </c>
      <c r="AL173" s="31" t="str">
        <f t="shared" si="145"/>
        <v>Below</v>
      </c>
      <c r="AM173" s="39" t="str">
        <f t="shared" si="146"/>
        <v/>
      </c>
      <c r="AN173" s="35" t="str">
        <f t="shared" si="147"/>
        <v/>
      </c>
      <c r="AO173" s="35" t="str">
        <f t="shared" si="186"/>
        <v/>
      </c>
      <c r="AP173" s="36" t="str">
        <f t="shared" si="187"/>
        <v/>
      </c>
      <c r="AQ173" s="36" t="str">
        <f t="shared" si="148"/>
        <v/>
      </c>
      <c r="AR173" s="40" t="str">
        <f t="shared" si="149"/>
        <v/>
      </c>
      <c r="AS173" s="37" t="str">
        <f t="shared" si="150"/>
        <v/>
      </c>
      <c r="AT173" s="37" t="str">
        <f t="shared" si="173"/>
        <v/>
      </c>
      <c r="AU173" s="38" t="str">
        <f t="shared" si="151"/>
        <v/>
      </c>
      <c r="AV173" s="38" t="str">
        <f t="shared" si="152"/>
        <v/>
      </c>
      <c r="AW173" s="30" t="str">
        <f t="shared" si="153"/>
        <v/>
      </c>
      <c r="AX173" s="21" t="str">
        <f t="shared" si="154"/>
        <v/>
      </c>
      <c r="AY173" s="21" t="str">
        <f t="shared" si="174"/>
        <v/>
      </c>
      <c r="AZ173" s="31" t="str">
        <f t="shared" si="155"/>
        <v/>
      </c>
      <c r="BA173" s="31" t="str">
        <f t="shared" si="156"/>
        <v/>
      </c>
      <c r="BB173" s="33">
        <f t="shared" si="157"/>
        <v>3.9209400924864217E-3</v>
      </c>
      <c r="BC173" s="32">
        <f t="shared" si="158"/>
        <v>1</v>
      </c>
      <c r="BD173" s="32">
        <f t="shared" si="175"/>
        <v>22</v>
      </c>
      <c r="BE173" s="34" t="str">
        <f t="shared" si="176"/>
        <v>-----</v>
      </c>
      <c r="BF173" s="34" t="str">
        <f t="shared" si="159"/>
        <v>-----</v>
      </c>
      <c r="BG173" s="40" t="str">
        <f t="shared" si="160"/>
        <v/>
      </c>
      <c r="BH173" s="37" t="str">
        <f t="shared" si="161"/>
        <v/>
      </c>
      <c r="BI173" s="37" t="str">
        <f t="shared" si="177"/>
        <v/>
      </c>
      <c r="BJ173" s="38" t="str">
        <f t="shared" si="178"/>
        <v/>
      </c>
      <c r="BK173" s="38" t="str">
        <f t="shared" si="162"/>
        <v/>
      </c>
      <c r="BL173" s="41" t="str">
        <f t="shared" si="163"/>
        <v>------</v>
      </c>
      <c r="BM173" s="41" t="str">
        <f t="shared" si="164"/>
        <v>------</v>
      </c>
      <c r="BN173" s="41" t="str">
        <f t="shared" si="139"/>
        <v>-----</v>
      </c>
      <c r="BO173" s="41" t="str" cm="1">
        <f t="array" aca="1" ref="BO173" ca="1">_xlfn.LET(_xlpm.lookback,MIN(ROW()-ROW(BN$50),11),_xlpm.found,IFERROR(MATCH("Equal High",OFFSET(BN173,-_xlpm.lookback,0,_xlpm.lookback+1,1),0),-1),_xlpm.offset_rows,_xlpm.lookback-_xlpm.found+1,IF(_xlpm.found&gt;0,INDEX(E:E,ROW()-_xlpm.offset_rows),"-----"))</f>
        <v>-----</v>
      </c>
      <c r="BP173" s="41" t="str">
        <f t="shared" ca="1" si="132"/>
        <v>-----</v>
      </c>
      <c r="BQ173" s="41" t="str">
        <f t="shared" ca="1" si="133"/>
        <v>-----</v>
      </c>
      <c r="BR173" s="52" t="str">
        <f t="shared" ca="1" si="134"/>
        <v>-----</v>
      </c>
      <c r="BS173" s="41" t="str">
        <f t="shared" si="140"/>
        <v>-----</v>
      </c>
      <c r="BT173" s="41" t="str" cm="1">
        <f t="array" aca="1" ref="BT173" ca="1">_xlfn.LET(_xlpm.lookback,MIN(ROW()-ROW(BS$50),11),_xlpm.found,IFERROR(MATCH("Equal Low",OFFSET(BS173,-_xlpm.lookback,0,_xlpm.lookback+1,1),0),-1),_xlpm.offset_rows,_xlpm.lookback-_xlpm.found+1,IF(_xlpm.found&gt;0,INDEX(F:F,ROW()-_xlpm.offset_rows),"-----"))</f>
        <v>-----</v>
      </c>
      <c r="BU173" s="41" t="str">
        <f t="shared" ca="1" si="135"/>
        <v>-----</v>
      </c>
      <c r="BV173" s="41" t="str">
        <f t="shared" ca="1" si="136"/>
        <v>-----</v>
      </c>
      <c r="BW173" s="52" t="str">
        <f t="shared" ca="1" si="137"/>
        <v>-----</v>
      </c>
      <c r="BX173" s="50">
        <f t="shared" si="165"/>
        <v>-0.15808000000015454</v>
      </c>
      <c r="BY173" s="50">
        <f t="shared" si="179"/>
        <v>-1</v>
      </c>
      <c r="BZ173" s="50">
        <f t="shared" si="180"/>
        <v>-1</v>
      </c>
      <c r="CA173" s="50" t="str">
        <f t="shared" si="181"/>
        <v>-----</v>
      </c>
      <c r="CB173" s="50" t="str">
        <f t="shared" si="182"/>
        <v>crossunder</v>
      </c>
      <c r="CC173" s="52" t="str">
        <f t="shared" si="166"/>
        <v>TL Touch Zone</v>
      </c>
      <c r="CD173" s="41">
        <f t="shared" si="167"/>
        <v>1</v>
      </c>
      <c r="CE173" s="52" t="str" cm="1">
        <f t="array" ref="CE173">IF(CD173&lt;&gt;1,"-----",_xlfn.IFS(OR(AL173="Above",AL173="Below"),AL173,OR(AQ173="Above",AQ173="Below"),AQ173,OR(AV173="Above",AV173="Below"),AV173,OR(BA173="Above",BA173="Below"),BA173,OR(BF173="Above",BF173="Below"),BF173,OR(BK173="Above",BK173="Below"),BK173,TRUE,"-----"))</f>
        <v>Below</v>
      </c>
      <c r="CF173" s="52" t="str">
        <f t="shared" ca="1" si="138"/>
        <v>-----</v>
      </c>
      <c r="CG173" s="52" t="str">
        <f t="shared" si="168"/>
        <v>DOWN</v>
      </c>
      <c r="CH173" s="42" t="str">
        <f t="shared" si="189"/>
        <v/>
      </c>
      <c r="CI173" s="43" t="str">
        <f t="shared" si="183"/>
        <v/>
      </c>
      <c r="CJ173" s="42" t="str">
        <f t="shared" si="184"/>
        <v/>
      </c>
      <c r="CK173" s="42" t="str">
        <f t="shared" si="190"/>
        <v/>
      </c>
      <c r="CL173" s="42" t="str">
        <f t="shared" si="169"/>
        <v/>
      </c>
      <c r="CM173" s="16">
        <f t="shared" si="191"/>
        <v>0</v>
      </c>
      <c r="CN173" s="53">
        <f t="shared" si="192"/>
        <v>0</v>
      </c>
      <c r="CO173" s="14" t="str">
        <f t="shared" si="193"/>
        <v/>
      </c>
    </row>
    <row r="174" spans="1:93" x14ac:dyDescent="0.55000000000000004">
      <c r="A174">
        <f>IF('Data Validation'!$K$2&lt;&gt;TRUE,"",'Data Validation'!A174)</f>
        <v>1772080200</v>
      </c>
      <c r="B174" s="4" t="str">
        <f>IF('Data Validation'!$K$2&lt;&gt;TRUE,"",'Data Validation'!C174)</f>
        <v>XAUUSD</v>
      </c>
      <c r="C174" s="4" t="str">
        <f>IF('Data Validation'!$K$2&lt;&gt;TRUE,"",'Data Validation'!E174)</f>
        <v>M5</v>
      </c>
      <c r="D174" s="4">
        <f>IF('Data Validation'!$K$2&lt;&gt;TRUE,"",'Data Validation'!G174)</f>
        <v>5194.8599999999997</v>
      </c>
      <c r="E174" s="4">
        <f>IF($C174&lt;&gt;"M5","",Price!F174)</f>
        <v>5195.01</v>
      </c>
      <c r="F174" s="4">
        <f>IF($C174&lt;&gt;"M5","",Price!G174)</f>
        <v>5192.8</v>
      </c>
      <c r="G174" s="4">
        <f>IF($C174&lt;&gt;"M5","",Price!H174)</f>
        <v>278</v>
      </c>
      <c r="H174" s="4">
        <f>IF($C174&lt;&gt;"M5","",SSA!E174)</f>
        <v>5194.2746699999998</v>
      </c>
      <c r="I174" s="6">
        <f>IF($C174&lt;&gt;"M5","",SSA!F174)</f>
        <v>5194.7664299999997</v>
      </c>
      <c r="J174" s="5">
        <f>IF($C174&lt;&gt;"M5","",Dual_Tema!E174)</f>
        <v>5196.12</v>
      </c>
      <c r="K174" s="5">
        <f>IF($C174&lt;&gt;"M5","",Dual_Tema!F174)</f>
        <v>5193.04</v>
      </c>
      <c r="L174" s="6">
        <f>IF($C174&lt;&gt;"M5","",Trendlines!K174)</f>
        <v>0</v>
      </c>
      <c r="M174" s="6">
        <f>IF($C174&lt;&gt;"M5","",Trendlines!L174)</f>
        <v>0</v>
      </c>
      <c r="N174" s="6">
        <f>IF($C174&lt;&gt;"M5","",ZigZag!E174)</f>
        <v>0</v>
      </c>
      <c r="O174" s="6">
        <f>IF($C174&lt;&gt;"M5","",ZigZag!F174)</f>
        <v>0</v>
      </c>
      <c r="P174" s="6">
        <f>IF($C174&lt;&gt;"M5","",Pinbar!E174)</f>
        <v>0</v>
      </c>
      <c r="Q174">
        <f>IF(Q$1='Trendline Selection'!$ED$198,Trendlines!E174,IF(Q$1='Trendline Selection'!$EE$198,Trendlines!E174,""))</f>
        <v>5198.72</v>
      </c>
      <c r="R174" t="str">
        <f>IF(R$1='Trendline Selection'!$ED$198,Trendlines!F174,IF(R$1='Trendline Selection'!$EE$198,Trendlines!F174,""))</f>
        <v/>
      </c>
      <c r="S174" t="str">
        <f>IF(S$1='Trendline Selection'!$ED$198,Trendlines!G174,IF(S$1='Trendline Selection'!$EE$198,Trendlines!G174,""))</f>
        <v/>
      </c>
      <c r="T174" t="str">
        <f>IF(T$1='Trendline Selection'!$ED$198,Trendlines!H174,IF(T$1='Trendline Selection'!$EE$198,Trendlines!H174,""))</f>
        <v/>
      </c>
      <c r="U174">
        <f>IF(U$1='Trendline Selection'!$ED$198,Trendlines!I174,IF(U$1='Trendline Selection'!$EE$198,Trendlines!I174,""))</f>
        <v>5174.83</v>
      </c>
      <c r="V174" t="str">
        <f>IF(V$1='Trendline Selection'!$ED$198,Trendlines!J174,IF(V$1='Trendline Selection'!$EE$198,Trendlines!J174,""))</f>
        <v/>
      </c>
      <c r="W174" s="6" t="str">
        <f t="shared" si="128"/>
        <v/>
      </c>
      <c r="X174" s="6" t="str">
        <f t="shared" si="129"/>
        <v/>
      </c>
      <c r="Y174" s="6" t="str">
        <f t="shared" si="130"/>
        <v/>
      </c>
      <c r="Z174" s="6" t="str">
        <f t="shared" si="131"/>
        <v/>
      </c>
      <c r="AA174">
        <f t="shared" si="142"/>
        <v>2.2100000000000364</v>
      </c>
      <c r="AB174">
        <f t="shared" si="170"/>
        <v>0.88000000000010914</v>
      </c>
      <c r="AC174">
        <f t="shared" si="171"/>
        <v>1.3299999999999272</v>
      </c>
      <c r="AD174">
        <f t="shared" si="194"/>
        <v>2.2100000000000364</v>
      </c>
      <c r="AE174" s="26">
        <f t="shared" si="185"/>
        <v>-2.1362093254191061E-4</v>
      </c>
      <c r="AF174" s="26">
        <f t="shared" si="143"/>
        <v>-4.6215704096209874E-5</v>
      </c>
      <c r="AG174" s="4"/>
      <c r="AH174" s="30">
        <f t="shared" si="144"/>
        <v>-8.550816354795925E-4</v>
      </c>
      <c r="AI174" s="21">
        <f t="shared" si="172"/>
        <v>-1</v>
      </c>
      <c r="AJ174" s="21">
        <f t="shared" si="141"/>
        <v>-43</v>
      </c>
      <c r="AK174" s="31" t="str">
        <f t="shared" si="188"/>
        <v>Touch Zone</v>
      </c>
      <c r="AL174" s="31" t="str">
        <f t="shared" si="145"/>
        <v>Below</v>
      </c>
      <c r="AM174" s="39" t="str">
        <f t="shared" si="146"/>
        <v/>
      </c>
      <c r="AN174" s="35" t="str">
        <f t="shared" si="147"/>
        <v/>
      </c>
      <c r="AO174" s="35" t="str">
        <f t="shared" si="186"/>
        <v/>
      </c>
      <c r="AP174" s="36" t="str">
        <f t="shared" si="187"/>
        <v/>
      </c>
      <c r="AQ174" s="36" t="str">
        <f t="shared" si="148"/>
        <v/>
      </c>
      <c r="AR174" s="40" t="str">
        <f t="shared" si="149"/>
        <v/>
      </c>
      <c r="AS174" s="37" t="str">
        <f t="shared" si="150"/>
        <v/>
      </c>
      <c r="AT174" s="37" t="str">
        <f t="shared" si="173"/>
        <v/>
      </c>
      <c r="AU174" s="38" t="str">
        <f t="shared" si="151"/>
        <v/>
      </c>
      <c r="AV174" s="38" t="str">
        <f t="shared" si="152"/>
        <v/>
      </c>
      <c r="AW174" s="30" t="str">
        <f t="shared" si="153"/>
        <v/>
      </c>
      <c r="AX174" s="21" t="str">
        <f t="shared" si="154"/>
        <v/>
      </c>
      <c r="AY174" s="21" t="str">
        <f t="shared" si="174"/>
        <v/>
      </c>
      <c r="AZ174" s="31" t="str">
        <f t="shared" si="155"/>
        <v/>
      </c>
      <c r="BA174" s="31" t="str">
        <f t="shared" si="156"/>
        <v/>
      </c>
      <c r="BB174" s="33">
        <f t="shared" si="157"/>
        <v>3.7575475909353276E-3</v>
      </c>
      <c r="BC174" s="32">
        <f t="shared" si="158"/>
        <v>1</v>
      </c>
      <c r="BD174" s="32">
        <f t="shared" si="175"/>
        <v>23</v>
      </c>
      <c r="BE174" s="34" t="str">
        <f t="shared" si="176"/>
        <v>-----</v>
      </c>
      <c r="BF174" s="34" t="str">
        <f t="shared" si="159"/>
        <v>-----</v>
      </c>
      <c r="BG174" s="40" t="str">
        <f t="shared" si="160"/>
        <v/>
      </c>
      <c r="BH174" s="37" t="str">
        <f t="shared" si="161"/>
        <v/>
      </c>
      <c r="BI174" s="37" t="str">
        <f t="shared" si="177"/>
        <v/>
      </c>
      <c r="BJ174" s="38" t="str">
        <f t="shared" si="178"/>
        <v/>
      </c>
      <c r="BK174" s="38" t="str">
        <f t="shared" si="162"/>
        <v/>
      </c>
      <c r="BL174" s="41" t="str">
        <f t="shared" si="163"/>
        <v>------</v>
      </c>
      <c r="BM174" s="41" t="str">
        <f t="shared" si="164"/>
        <v>------</v>
      </c>
      <c r="BN174" s="41" t="str">
        <f t="shared" si="139"/>
        <v>-----</v>
      </c>
      <c r="BO174" s="41" t="str" cm="1">
        <f t="array" aca="1" ref="BO174" ca="1">_xlfn.LET(_xlpm.lookback,MIN(ROW()-ROW(BN$50),11),_xlpm.found,IFERROR(MATCH("Equal High",OFFSET(BN174,-_xlpm.lookback,0,_xlpm.lookback+1,1),0),-1),_xlpm.offset_rows,_xlpm.lookback-_xlpm.found+1,IF(_xlpm.found&gt;0,INDEX(E:E,ROW()-_xlpm.offset_rows),"-----"))</f>
        <v>-----</v>
      </c>
      <c r="BP174" s="41" t="str">
        <f t="shared" ca="1" si="132"/>
        <v>-----</v>
      </c>
      <c r="BQ174" s="41" t="str">
        <f t="shared" ca="1" si="133"/>
        <v>-----</v>
      </c>
      <c r="BR174" s="52" t="str">
        <f t="shared" ca="1" si="134"/>
        <v>-----</v>
      </c>
      <c r="BS174" s="41" t="str">
        <f t="shared" si="140"/>
        <v>-----</v>
      </c>
      <c r="BT174" s="41" t="str" cm="1">
        <f t="array" aca="1" ref="BT174" ca="1">_xlfn.LET(_xlpm.lookback,MIN(ROW()-ROW(BS$50),11),_xlpm.found,IFERROR(MATCH("Equal Low",OFFSET(BS174,-_xlpm.lookback,0,_xlpm.lookback+1,1),0),-1),_xlpm.offset_rows,_xlpm.lookback-_xlpm.found+1,IF(_xlpm.found&gt;0,INDEX(F:F,ROW()-_xlpm.offset_rows),"-----"))</f>
        <v>-----</v>
      </c>
      <c r="BU174" s="41" t="str">
        <f t="shared" ca="1" si="135"/>
        <v>-----</v>
      </c>
      <c r="BV174" s="41" t="str">
        <f t="shared" ca="1" si="136"/>
        <v>-----</v>
      </c>
      <c r="BW174" s="52" t="str">
        <f t="shared" ca="1" si="137"/>
        <v>-----</v>
      </c>
      <c r="BX174" s="50">
        <f t="shared" si="165"/>
        <v>-0.49175999999988562</v>
      </c>
      <c r="BY174" s="50">
        <f t="shared" si="179"/>
        <v>-1</v>
      </c>
      <c r="BZ174" s="50">
        <f t="shared" si="180"/>
        <v>-2</v>
      </c>
      <c r="CA174" s="50" t="str">
        <f t="shared" si="181"/>
        <v>-----</v>
      </c>
      <c r="CB174" s="50" t="str">
        <f t="shared" si="182"/>
        <v>-----</v>
      </c>
      <c r="CC174" s="52" t="str">
        <f t="shared" si="166"/>
        <v>TL Touch Zone</v>
      </c>
      <c r="CD174" s="41">
        <f t="shared" si="167"/>
        <v>1</v>
      </c>
      <c r="CE174" s="52" t="str" cm="1">
        <f t="array" ref="CE174">IF(CD174&lt;&gt;1,"-----",_xlfn.IFS(OR(AL174="Above",AL174="Below"),AL174,OR(AQ174="Above",AQ174="Below"),AQ174,OR(AV174="Above",AV174="Below"),AV174,OR(BA174="Above",BA174="Below"),BA174,OR(BF174="Above",BF174="Below"),BF174,OR(BK174="Above",BK174="Below"),BK174,TRUE,"-----"))</f>
        <v>Below</v>
      </c>
      <c r="CF174" s="52" t="str">
        <f t="shared" ca="1" si="138"/>
        <v>-----</v>
      </c>
      <c r="CG174" s="52" t="str">
        <f t="shared" si="168"/>
        <v>DOWN</v>
      </c>
      <c r="CH174" s="42" t="str">
        <f t="shared" si="189"/>
        <v/>
      </c>
      <c r="CI174" s="43" t="str">
        <f t="shared" si="183"/>
        <v/>
      </c>
      <c r="CJ174" s="42" t="str">
        <f t="shared" si="184"/>
        <v/>
      </c>
      <c r="CK174" s="42" t="str">
        <f t="shared" si="190"/>
        <v/>
      </c>
      <c r="CL174" s="42" t="str">
        <f t="shared" si="169"/>
        <v/>
      </c>
      <c r="CM174" s="16">
        <f t="shared" si="191"/>
        <v>0</v>
      </c>
      <c r="CN174" s="53">
        <f t="shared" si="192"/>
        <v>0</v>
      </c>
      <c r="CO174" s="14" t="str">
        <f t="shared" si="193"/>
        <v/>
      </c>
    </row>
    <row r="175" spans="1:93" x14ac:dyDescent="0.55000000000000004">
      <c r="A175">
        <f>IF('Data Validation'!$K$2&lt;&gt;TRUE,"",'Data Validation'!A175)</f>
        <v>1772080500</v>
      </c>
      <c r="B175" s="4" t="str">
        <f>IF('Data Validation'!$K$2&lt;&gt;TRUE,"",'Data Validation'!C175)</f>
        <v>XAUUSD</v>
      </c>
      <c r="C175" s="4" t="str">
        <f>IF('Data Validation'!$K$2&lt;&gt;TRUE,"",'Data Validation'!E175)</f>
        <v>M5</v>
      </c>
      <c r="D175" s="4">
        <f>IF('Data Validation'!$K$2&lt;&gt;TRUE,"",'Data Validation'!G175)</f>
        <v>5195.3999999999996</v>
      </c>
      <c r="E175" s="4">
        <f>IF($C175&lt;&gt;"M5","",Price!F175)</f>
        <v>5195.57</v>
      </c>
      <c r="F175" s="4">
        <f>IF($C175&lt;&gt;"M5","",Price!G175)</f>
        <v>5194.22</v>
      </c>
      <c r="G175" s="4">
        <f>IF($C175&lt;&gt;"M5","",Price!H175)</f>
        <v>229</v>
      </c>
      <c r="H175" s="4">
        <f>IF($C175&lt;&gt;"M5","",SSA!E175)</f>
        <v>5193.3845600000004</v>
      </c>
      <c r="I175" s="6">
        <f>IF($C175&lt;&gt;"M5","",SSA!F175)</f>
        <v>5194.0754999999999</v>
      </c>
      <c r="J175" s="5">
        <f>IF($C175&lt;&gt;"M5","",Dual_Tema!E175)</f>
        <v>5196.01</v>
      </c>
      <c r="K175" s="5">
        <f>IF($C175&lt;&gt;"M5","",Dual_Tema!F175)</f>
        <v>5193.8100000000004</v>
      </c>
      <c r="L175" s="6">
        <f>IF($C175&lt;&gt;"M5","",Trendlines!K175)</f>
        <v>0</v>
      </c>
      <c r="M175" s="6">
        <f>IF($C175&lt;&gt;"M5","",Trendlines!L175)</f>
        <v>0</v>
      </c>
      <c r="N175" s="6">
        <f>IF($C175&lt;&gt;"M5","",ZigZag!E175)</f>
        <v>0</v>
      </c>
      <c r="O175" s="6">
        <f>IF($C175&lt;&gt;"M5","",ZigZag!F175)</f>
        <v>0</v>
      </c>
      <c r="P175" s="6">
        <f>IF($C175&lt;&gt;"M5","",Pinbar!E175)</f>
        <v>0</v>
      </c>
      <c r="Q175">
        <f>IF(Q$1='Trendline Selection'!$ED$198,Trendlines!E175,IF(Q$1='Trendline Selection'!$EE$198,Trendlines!E175,""))</f>
        <v>5198.7299999999996</v>
      </c>
      <c r="R175" t="str">
        <f>IF(R$1='Trendline Selection'!$ED$198,Trendlines!F175,IF(R$1='Trendline Selection'!$EE$198,Trendlines!F175,""))</f>
        <v/>
      </c>
      <c r="S175" t="str">
        <f>IF(S$1='Trendline Selection'!$ED$198,Trendlines!G175,IF(S$1='Trendline Selection'!$EE$198,Trendlines!G175,""))</f>
        <v/>
      </c>
      <c r="T175" t="str">
        <f>IF(T$1='Trendline Selection'!$ED$198,Trendlines!H175,IF(T$1='Trendline Selection'!$EE$198,Trendlines!H175,""))</f>
        <v/>
      </c>
      <c r="U175">
        <f>IF(U$1='Trendline Selection'!$ED$198,Trendlines!I175,IF(U$1='Trendline Selection'!$EE$198,Trendlines!I175,""))</f>
        <v>5174.8500000000004</v>
      </c>
      <c r="V175" t="str">
        <f>IF(V$1='Trendline Selection'!$ED$198,Trendlines!J175,IF(V$1='Trendline Selection'!$EE$198,Trendlines!J175,""))</f>
        <v/>
      </c>
      <c r="W175" s="6" t="str">
        <f t="shared" si="128"/>
        <v/>
      </c>
      <c r="X175" s="6" t="str">
        <f t="shared" si="129"/>
        <v/>
      </c>
      <c r="Y175" s="6" t="str">
        <f t="shared" si="130"/>
        <v/>
      </c>
      <c r="Z175" s="6" t="str">
        <f t="shared" si="131"/>
        <v/>
      </c>
      <c r="AA175">
        <f t="shared" si="142"/>
        <v>1.3499999999994543</v>
      </c>
      <c r="AB175">
        <f t="shared" si="170"/>
        <v>0.71000000000003638</v>
      </c>
      <c r="AC175">
        <f t="shared" si="171"/>
        <v>0.63999999999941792</v>
      </c>
      <c r="AD175">
        <f t="shared" si="194"/>
        <v>1.3499999999994543</v>
      </c>
      <c r="AE175" s="26">
        <f t="shared" si="185"/>
        <v>-8.4680360507487343E-5</v>
      </c>
      <c r="AF175" s="26">
        <f t="shared" si="143"/>
        <v>7.8940122954026897E-5</v>
      </c>
      <c r="AG175" s="4"/>
      <c r="AH175" s="30">
        <f t="shared" si="144"/>
        <v>-1.0282203538170176E-3</v>
      </c>
      <c r="AI175" s="21">
        <f t="shared" si="172"/>
        <v>-1</v>
      </c>
      <c r="AJ175" s="21">
        <f t="shared" si="141"/>
        <v>-44</v>
      </c>
      <c r="AK175" s="31" t="str">
        <f t="shared" si="188"/>
        <v>-----</v>
      </c>
      <c r="AL175" s="31" t="str">
        <f t="shared" si="145"/>
        <v>-----</v>
      </c>
      <c r="AM175" s="39" t="str">
        <f t="shared" si="146"/>
        <v/>
      </c>
      <c r="AN175" s="35" t="str">
        <f t="shared" si="147"/>
        <v/>
      </c>
      <c r="AO175" s="35" t="str">
        <f t="shared" si="186"/>
        <v/>
      </c>
      <c r="AP175" s="36" t="str">
        <f t="shared" si="187"/>
        <v/>
      </c>
      <c r="AQ175" s="36" t="str">
        <f t="shared" si="148"/>
        <v/>
      </c>
      <c r="AR175" s="40" t="str">
        <f t="shared" si="149"/>
        <v/>
      </c>
      <c r="AS175" s="37" t="str">
        <f t="shared" si="150"/>
        <v/>
      </c>
      <c r="AT175" s="37" t="str">
        <f t="shared" si="173"/>
        <v/>
      </c>
      <c r="AU175" s="38" t="str">
        <f t="shared" si="151"/>
        <v/>
      </c>
      <c r="AV175" s="38" t="str">
        <f t="shared" si="152"/>
        <v/>
      </c>
      <c r="AW175" s="30" t="str">
        <f t="shared" si="153"/>
        <v/>
      </c>
      <c r="AX175" s="21" t="str">
        <f t="shared" si="154"/>
        <v/>
      </c>
      <c r="AY175" s="21" t="str">
        <f t="shared" si="174"/>
        <v/>
      </c>
      <c r="AZ175" s="31" t="str">
        <f t="shared" si="155"/>
        <v/>
      </c>
      <c r="BA175" s="31" t="str">
        <f t="shared" si="156"/>
        <v/>
      </c>
      <c r="BB175" s="33">
        <f t="shared" si="157"/>
        <v>3.5816613041924025E-3</v>
      </c>
      <c r="BC175" s="32">
        <f t="shared" si="158"/>
        <v>1</v>
      </c>
      <c r="BD175" s="32">
        <f t="shared" si="175"/>
        <v>24</v>
      </c>
      <c r="BE175" s="34" t="str">
        <f t="shared" si="176"/>
        <v>-----</v>
      </c>
      <c r="BF175" s="34" t="str">
        <f t="shared" si="159"/>
        <v>-----</v>
      </c>
      <c r="BG175" s="40" t="str">
        <f t="shared" si="160"/>
        <v/>
      </c>
      <c r="BH175" s="37" t="str">
        <f t="shared" si="161"/>
        <v/>
      </c>
      <c r="BI175" s="37" t="str">
        <f t="shared" si="177"/>
        <v/>
      </c>
      <c r="BJ175" s="38" t="str">
        <f t="shared" si="178"/>
        <v/>
      </c>
      <c r="BK175" s="38" t="str">
        <f t="shared" si="162"/>
        <v/>
      </c>
      <c r="BL175" s="41" t="str">
        <f t="shared" si="163"/>
        <v>------</v>
      </c>
      <c r="BM175" s="41" t="str">
        <f t="shared" si="164"/>
        <v>------</v>
      </c>
      <c r="BN175" s="41" t="str">
        <f t="shared" si="139"/>
        <v>-----</v>
      </c>
      <c r="BO175" s="41" t="str" cm="1">
        <f t="array" aca="1" ref="BO175" ca="1">_xlfn.LET(_xlpm.lookback,MIN(ROW()-ROW(BN$50),11),_xlpm.found,IFERROR(MATCH("Equal High",OFFSET(BN175,-_xlpm.lookback,0,_xlpm.lookback+1,1),0),-1),_xlpm.offset_rows,_xlpm.lookback-_xlpm.found+1,IF(_xlpm.found&gt;0,INDEX(E:E,ROW()-_xlpm.offset_rows),"-----"))</f>
        <v>-----</v>
      </c>
      <c r="BP175" s="41" t="str">
        <f t="shared" ca="1" si="132"/>
        <v>-----</v>
      </c>
      <c r="BQ175" s="41" t="str">
        <f t="shared" ca="1" si="133"/>
        <v>-----</v>
      </c>
      <c r="BR175" s="52" t="str">
        <f t="shared" ca="1" si="134"/>
        <v>-----</v>
      </c>
      <c r="BS175" s="41" t="str">
        <f t="shared" si="140"/>
        <v>-----</v>
      </c>
      <c r="BT175" s="41" t="str" cm="1">
        <f t="array" aca="1" ref="BT175" ca="1">_xlfn.LET(_xlpm.lookback,MIN(ROW()-ROW(BS$50),11),_xlpm.found,IFERROR(MATCH("Equal Low",OFFSET(BS175,-_xlpm.lookback,0,_xlpm.lookback+1,1),0),-1),_xlpm.offset_rows,_xlpm.lookback-_xlpm.found+1,IF(_xlpm.found&gt;0,INDEX(F:F,ROW()-_xlpm.offset_rows),"-----"))</f>
        <v>-----</v>
      </c>
      <c r="BU175" s="41" t="str">
        <f t="shared" ca="1" si="135"/>
        <v>-----</v>
      </c>
      <c r="BV175" s="41" t="str">
        <f t="shared" ca="1" si="136"/>
        <v>-----</v>
      </c>
      <c r="BW175" s="52" t="str">
        <f t="shared" ca="1" si="137"/>
        <v>-----</v>
      </c>
      <c r="BX175" s="50">
        <f t="shared" si="165"/>
        <v>-0.69093999999950029</v>
      </c>
      <c r="BY175" s="50">
        <f t="shared" si="179"/>
        <v>-1</v>
      </c>
      <c r="BZ175" s="50">
        <f t="shared" si="180"/>
        <v>-3</v>
      </c>
      <c r="CA175" s="50" t="str">
        <f t="shared" si="181"/>
        <v>-----</v>
      </c>
      <c r="CB175" s="50" t="str">
        <f t="shared" si="182"/>
        <v>-----</v>
      </c>
      <c r="CC175" s="52" t="str">
        <f t="shared" si="166"/>
        <v/>
      </c>
      <c r="CD175" s="41">
        <f t="shared" si="167"/>
        <v>0</v>
      </c>
      <c r="CE175" s="52" t="str" cm="1">
        <f t="array" ref="CE175">IF(CD175&lt;&gt;1,"-----",_xlfn.IFS(OR(AL175="Above",AL175="Below"),AL175,OR(AQ175="Above",AQ175="Below"),AQ175,OR(AV175="Above",AV175="Below"),AV175,OR(BA175="Above",BA175="Below"),BA175,OR(BF175="Above",BF175="Below"),BF175,OR(BK175="Above",BK175="Below"),BK175,TRUE,"-----"))</f>
        <v>-----</v>
      </c>
      <c r="CF175" s="52" t="str">
        <f t="shared" ca="1" si="138"/>
        <v>-----</v>
      </c>
      <c r="CG175" s="52" t="str">
        <f t="shared" si="168"/>
        <v>DOWN</v>
      </c>
      <c r="CH175" s="42" t="str">
        <f t="shared" si="189"/>
        <v/>
      </c>
      <c r="CI175" s="43" t="str">
        <f t="shared" si="183"/>
        <v/>
      </c>
      <c r="CJ175" s="42" t="str">
        <f t="shared" si="184"/>
        <v/>
      </c>
      <c r="CK175" s="42" t="str">
        <f t="shared" si="190"/>
        <v/>
      </c>
      <c r="CL175" s="42" t="str">
        <f t="shared" si="169"/>
        <v/>
      </c>
      <c r="CM175" s="16">
        <f t="shared" si="191"/>
        <v>0</v>
      </c>
      <c r="CN175" s="53">
        <f t="shared" si="192"/>
        <v>0</v>
      </c>
      <c r="CO175" s="14" t="str">
        <f t="shared" si="193"/>
        <v/>
      </c>
    </row>
    <row r="176" spans="1:93" x14ac:dyDescent="0.55000000000000004">
      <c r="A176">
        <f>IF('Data Validation'!$K$2&lt;&gt;TRUE,"",'Data Validation'!A176)</f>
        <v>1772080800</v>
      </c>
      <c r="B176" s="4" t="str">
        <f>IF('Data Validation'!$K$2&lt;&gt;TRUE,"",'Data Validation'!C176)</f>
        <v>XAUUSD</v>
      </c>
      <c r="C176" s="4" t="str">
        <f>IF('Data Validation'!$K$2&lt;&gt;TRUE,"",'Data Validation'!E176)</f>
        <v>M5</v>
      </c>
      <c r="D176" s="4">
        <f>IF('Data Validation'!$K$2&lt;&gt;TRUE,"",'Data Validation'!G176)</f>
        <v>5194.26</v>
      </c>
      <c r="E176" s="4">
        <f>IF($C176&lt;&gt;"M5","",Price!F176)</f>
        <v>5195.8</v>
      </c>
      <c r="F176" s="4">
        <f>IF($C176&lt;&gt;"M5","",Price!G176)</f>
        <v>5194.1099999999997</v>
      </c>
      <c r="G176" s="4">
        <f>IF($C176&lt;&gt;"M5","",Price!H176)</f>
        <v>236</v>
      </c>
      <c r="H176" s="4">
        <f>IF($C176&lt;&gt;"M5","",SSA!E176)</f>
        <v>5192.6406399999996</v>
      </c>
      <c r="I176" s="6">
        <f>IF($C176&lt;&gt;"M5","",SSA!F176)</f>
        <v>5193.3580700000002</v>
      </c>
      <c r="J176" s="5">
        <f>IF($C176&lt;&gt;"M5","",Dual_Tema!E176)</f>
        <v>5196</v>
      </c>
      <c r="K176" s="5">
        <f>IF($C176&lt;&gt;"M5","",Dual_Tema!F176)</f>
        <v>5194.1899999999996</v>
      </c>
      <c r="L176" s="6">
        <f>IF($C176&lt;&gt;"M5","",Trendlines!K176)</f>
        <v>0</v>
      </c>
      <c r="M176" s="6">
        <f>IF($C176&lt;&gt;"M5","",Trendlines!L176)</f>
        <v>0</v>
      </c>
      <c r="N176" s="6">
        <f>IF($C176&lt;&gt;"M5","",ZigZag!E176)</f>
        <v>0</v>
      </c>
      <c r="O176" s="6">
        <f>IF($C176&lt;&gt;"M5","",ZigZag!F176)</f>
        <v>0</v>
      </c>
      <c r="P176" s="6">
        <f>IF($C176&lt;&gt;"M5","",Pinbar!E176)</f>
        <v>0</v>
      </c>
      <c r="Q176">
        <f>IF(Q$1='Trendline Selection'!$ED$198,Trendlines!E176,IF(Q$1='Trendline Selection'!$EE$198,Trendlines!E176,""))</f>
        <v>5198.74</v>
      </c>
      <c r="R176" t="str">
        <f>IF(R$1='Trendline Selection'!$ED$198,Trendlines!F176,IF(R$1='Trendline Selection'!$EE$198,Trendlines!F176,""))</f>
        <v/>
      </c>
      <c r="S176" t="str">
        <f>IF(S$1='Trendline Selection'!$ED$198,Trendlines!G176,IF(S$1='Trendline Selection'!$EE$198,Trendlines!G176,""))</f>
        <v/>
      </c>
      <c r="T176" t="str">
        <f>IF(T$1='Trendline Selection'!$ED$198,Trendlines!H176,IF(T$1='Trendline Selection'!$EE$198,Trendlines!H176,""))</f>
        <v/>
      </c>
      <c r="U176">
        <f>IF(U$1='Trendline Selection'!$ED$198,Trendlines!I176,IF(U$1='Trendline Selection'!$EE$198,Trendlines!I176,""))</f>
        <v>5174.87</v>
      </c>
      <c r="V176" t="str">
        <f>IF(V$1='Trendline Selection'!$ED$198,Trendlines!J176,IF(V$1='Trendline Selection'!$EE$198,Trendlines!J176,""))</f>
        <v/>
      </c>
      <c r="W176" s="6" t="str">
        <f t="shared" si="128"/>
        <v/>
      </c>
      <c r="X176" s="6" t="str">
        <f t="shared" si="129"/>
        <v/>
      </c>
      <c r="Y176" s="6" t="str">
        <f t="shared" si="130"/>
        <v/>
      </c>
      <c r="Z176" s="6" t="str">
        <f t="shared" si="131"/>
        <v/>
      </c>
      <c r="AA176">
        <f t="shared" si="142"/>
        <v>1.6900000000005093</v>
      </c>
      <c r="AB176">
        <f t="shared" si="170"/>
        <v>0.4000000000005457</v>
      </c>
      <c r="AC176">
        <f t="shared" si="171"/>
        <v>1.2899999999999636</v>
      </c>
      <c r="AD176">
        <f t="shared" si="194"/>
        <v>1.6900000000005093</v>
      </c>
      <c r="AE176" s="26">
        <f t="shared" si="185"/>
        <v>-3.8491147036146674E-5</v>
      </c>
      <c r="AF176" s="26">
        <f t="shared" si="143"/>
        <v>-1.5401823960988574E-5</v>
      </c>
      <c r="AG176" s="4"/>
      <c r="AH176" s="30">
        <f t="shared" si="144"/>
        <v>-1.1732381307778732E-3</v>
      </c>
      <c r="AI176" s="21">
        <f t="shared" si="172"/>
        <v>-1</v>
      </c>
      <c r="AJ176" s="21">
        <f t="shared" si="141"/>
        <v>-45</v>
      </c>
      <c r="AK176" s="31" t="str">
        <f t="shared" si="188"/>
        <v>-----</v>
      </c>
      <c r="AL176" s="31" t="str">
        <f t="shared" si="145"/>
        <v>-----</v>
      </c>
      <c r="AM176" s="39" t="str">
        <f t="shared" si="146"/>
        <v/>
      </c>
      <c r="AN176" s="35" t="str">
        <f t="shared" si="147"/>
        <v/>
      </c>
      <c r="AO176" s="35" t="str">
        <f t="shared" si="186"/>
        <v/>
      </c>
      <c r="AP176" s="36" t="str">
        <f t="shared" si="187"/>
        <v/>
      </c>
      <c r="AQ176" s="36" t="str">
        <f t="shared" si="148"/>
        <v/>
      </c>
      <c r="AR176" s="40" t="str">
        <f t="shared" si="149"/>
        <v/>
      </c>
      <c r="AS176" s="37" t="str">
        <f t="shared" si="150"/>
        <v/>
      </c>
      <c r="AT176" s="37" t="str">
        <f t="shared" si="173"/>
        <v/>
      </c>
      <c r="AU176" s="38" t="str">
        <f t="shared" si="151"/>
        <v/>
      </c>
      <c r="AV176" s="38" t="str">
        <f t="shared" si="152"/>
        <v/>
      </c>
      <c r="AW176" s="30" t="str">
        <f t="shared" si="153"/>
        <v/>
      </c>
      <c r="AX176" s="21" t="str">
        <f t="shared" si="154"/>
        <v/>
      </c>
      <c r="AY176" s="21" t="str">
        <f t="shared" si="174"/>
        <v/>
      </c>
      <c r="AZ176" s="31" t="str">
        <f t="shared" si="155"/>
        <v/>
      </c>
      <c r="BA176" s="31" t="str">
        <f t="shared" si="156"/>
        <v/>
      </c>
      <c r="BB176" s="33">
        <f t="shared" si="157"/>
        <v>3.4340263620148393E-3</v>
      </c>
      <c r="BC176" s="32">
        <f t="shared" si="158"/>
        <v>1</v>
      </c>
      <c r="BD176" s="32">
        <f t="shared" si="175"/>
        <v>25</v>
      </c>
      <c r="BE176" s="34" t="str">
        <f t="shared" si="176"/>
        <v>-----</v>
      </c>
      <c r="BF176" s="34" t="str">
        <f t="shared" si="159"/>
        <v>-----</v>
      </c>
      <c r="BG176" s="40" t="str">
        <f t="shared" si="160"/>
        <v/>
      </c>
      <c r="BH176" s="37" t="str">
        <f t="shared" si="161"/>
        <v/>
      </c>
      <c r="BI176" s="37" t="str">
        <f t="shared" si="177"/>
        <v/>
      </c>
      <c r="BJ176" s="38" t="str">
        <f t="shared" si="178"/>
        <v/>
      </c>
      <c r="BK176" s="38" t="str">
        <f t="shared" si="162"/>
        <v/>
      </c>
      <c r="BL176" s="41" t="str">
        <f t="shared" si="163"/>
        <v>------</v>
      </c>
      <c r="BM176" s="41" t="str">
        <f t="shared" si="164"/>
        <v>------</v>
      </c>
      <c r="BN176" s="41" t="str">
        <f t="shared" si="139"/>
        <v>-----</v>
      </c>
      <c r="BO176" s="41" t="str" cm="1">
        <f t="array" aca="1" ref="BO176" ca="1">_xlfn.LET(_xlpm.lookback,MIN(ROW()-ROW(BN$50),11),_xlpm.found,IFERROR(MATCH("Equal High",OFFSET(BN176,-_xlpm.lookback,0,_xlpm.lookback+1,1),0),-1),_xlpm.offset_rows,_xlpm.lookback-_xlpm.found+1,IF(_xlpm.found&gt;0,INDEX(E:E,ROW()-_xlpm.offset_rows),"-----"))</f>
        <v>-----</v>
      </c>
      <c r="BP176" s="41" t="str">
        <f t="shared" ca="1" si="132"/>
        <v>-----</v>
      </c>
      <c r="BQ176" s="41" t="str">
        <f t="shared" ca="1" si="133"/>
        <v>-----</v>
      </c>
      <c r="BR176" s="52" t="str">
        <f t="shared" ca="1" si="134"/>
        <v>-----</v>
      </c>
      <c r="BS176" s="41" t="str">
        <f t="shared" si="140"/>
        <v>-----</v>
      </c>
      <c r="BT176" s="41" t="str" cm="1">
        <f t="array" aca="1" ref="BT176" ca="1">_xlfn.LET(_xlpm.lookback,MIN(ROW()-ROW(BS$50),11),_xlpm.found,IFERROR(MATCH("Equal Low",OFFSET(BS176,-_xlpm.lookback,0,_xlpm.lookback+1,1),0),-1),_xlpm.offset_rows,_xlpm.lookback-_xlpm.found+1,IF(_xlpm.found&gt;0,INDEX(F:F,ROW()-_xlpm.offset_rows),"-----"))</f>
        <v>-----</v>
      </c>
      <c r="BU176" s="41" t="str">
        <f t="shared" ca="1" si="135"/>
        <v>-----</v>
      </c>
      <c r="BV176" s="41" t="str">
        <f t="shared" ca="1" si="136"/>
        <v>-----</v>
      </c>
      <c r="BW176" s="52" t="str">
        <f t="shared" ca="1" si="137"/>
        <v>-----</v>
      </c>
      <c r="BX176" s="50">
        <f t="shared" si="165"/>
        <v>-0.7174300000006042</v>
      </c>
      <c r="BY176" s="50">
        <f t="shared" si="179"/>
        <v>-1</v>
      </c>
      <c r="BZ176" s="50">
        <f t="shared" si="180"/>
        <v>-4</v>
      </c>
      <c r="CA176" s="50" t="str">
        <f t="shared" si="181"/>
        <v>-----</v>
      </c>
      <c r="CB176" s="50" t="str">
        <f t="shared" si="182"/>
        <v>-----</v>
      </c>
      <c r="CC176" s="52" t="str">
        <f t="shared" si="166"/>
        <v/>
      </c>
      <c r="CD176" s="41">
        <f t="shared" si="167"/>
        <v>0</v>
      </c>
      <c r="CE176" s="52" t="str" cm="1">
        <f t="array" ref="CE176">IF(CD176&lt;&gt;1,"-----",_xlfn.IFS(OR(AL176="Above",AL176="Below"),AL176,OR(AQ176="Above",AQ176="Below"),AQ176,OR(AV176="Above",AV176="Below"),AV176,OR(BA176="Above",BA176="Below"),BA176,OR(BF176="Above",BF176="Below"),BF176,OR(BK176="Above",BK176="Below"),BK176,TRUE,"-----"))</f>
        <v>-----</v>
      </c>
      <c r="CF176" s="52" t="str">
        <f t="shared" ca="1" si="138"/>
        <v>-----</v>
      </c>
      <c r="CG176" s="52" t="str">
        <f t="shared" si="168"/>
        <v>DOWN</v>
      </c>
      <c r="CH176" s="42" t="str">
        <f t="shared" si="189"/>
        <v/>
      </c>
      <c r="CI176" s="43" t="str">
        <f t="shared" si="183"/>
        <v/>
      </c>
      <c r="CJ176" s="42" t="str">
        <f t="shared" si="184"/>
        <v/>
      </c>
      <c r="CK176" s="42" t="str">
        <f t="shared" si="190"/>
        <v/>
      </c>
      <c r="CL176" s="42" t="str">
        <f t="shared" si="169"/>
        <v/>
      </c>
      <c r="CM176" s="16">
        <f t="shared" si="191"/>
        <v>0</v>
      </c>
      <c r="CN176" s="53">
        <f t="shared" si="192"/>
        <v>0</v>
      </c>
      <c r="CO176" s="14" t="str">
        <f t="shared" si="193"/>
        <v/>
      </c>
    </row>
    <row r="177" spans="1:93" x14ac:dyDescent="0.55000000000000004">
      <c r="A177">
        <f>IF('Data Validation'!$K$2&lt;&gt;TRUE,"",'Data Validation'!A177)</f>
        <v>1772081100</v>
      </c>
      <c r="B177" s="4" t="str">
        <f>IF('Data Validation'!$K$2&lt;&gt;TRUE,"",'Data Validation'!C177)</f>
        <v>XAUUSD</v>
      </c>
      <c r="C177" s="4" t="str">
        <f>IF('Data Validation'!$K$2&lt;&gt;TRUE,"",'Data Validation'!E177)</f>
        <v>M5</v>
      </c>
      <c r="D177" s="4">
        <f>IF('Data Validation'!$K$2&lt;&gt;TRUE,"",'Data Validation'!G177)</f>
        <v>5191.38</v>
      </c>
      <c r="E177" s="4">
        <f>IF($C177&lt;&gt;"M5","",Price!F177)</f>
        <v>5194.8</v>
      </c>
      <c r="F177" s="4">
        <f>IF($C177&lt;&gt;"M5","",Price!G177)</f>
        <v>5190.66</v>
      </c>
      <c r="G177" s="4">
        <f>IF($C177&lt;&gt;"M5","",Price!H177)</f>
        <v>289</v>
      </c>
      <c r="H177" s="4">
        <f>IF($C177&lt;&gt;"M5","",SSA!E177)</f>
        <v>5192.2647100000004</v>
      </c>
      <c r="I177" s="6">
        <f>IF($C177&lt;&gt;"M5","",SSA!F177)</f>
        <v>5192.8113899999998</v>
      </c>
      <c r="J177" s="5">
        <f>IF($C177&lt;&gt;"M5","",Dual_Tema!E177)</f>
        <v>5195.4799999999996</v>
      </c>
      <c r="K177" s="5">
        <f>IF($C177&lt;&gt;"M5","",Dual_Tema!F177)</f>
        <v>5192.6899999999996</v>
      </c>
      <c r="L177" s="6">
        <f>IF($C177&lt;&gt;"M5","",Trendlines!K177)</f>
        <v>0</v>
      </c>
      <c r="M177" s="6">
        <f>IF($C177&lt;&gt;"M5","",Trendlines!L177)</f>
        <v>0</v>
      </c>
      <c r="N177" s="6">
        <f>IF($C177&lt;&gt;"M5","",ZigZag!E177)</f>
        <v>0</v>
      </c>
      <c r="O177" s="6">
        <f>IF($C177&lt;&gt;"M5","",ZigZag!F177)</f>
        <v>0</v>
      </c>
      <c r="P177" s="6">
        <f>IF($C177&lt;&gt;"M5","",Pinbar!E177)</f>
        <v>0</v>
      </c>
      <c r="Q177">
        <f>IF(Q$1='Trendline Selection'!$ED$198,Trendlines!E177,IF(Q$1='Trendline Selection'!$EE$198,Trendlines!E177,""))</f>
        <v>5198.74</v>
      </c>
      <c r="R177" t="str">
        <f>IF(R$1='Trendline Selection'!$ED$198,Trendlines!F177,IF(R$1='Trendline Selection'!$EE$198,Trendlines!F177,""))</f>
        <v/>
      </c>
      <c r="S177" t="str">
        <f>IF(S$1='Trendline Selection'!$ED$198,Trendlines!G177,IF(S$1='Trendline Selection'!$EE$198,Trendlines!G177,""))</f>
        <v/>
      </c>
      <c r="T177" t="str">
        <f>IF(T$1='Trendline Selection'!$ED$198,Trendlines!H177,IF(T$1='Trendline Selection'!$EE$198,Trendlines!H177,""))</f>
        <v/>
      </c>
      <c r="U177">
        <f>IF(U$1='Trendline Selection'!$ED$198,Trendlines!I177,IF(U$1='Trendline Selection'!$EE$198,Trendlines!I177,""))</f>
        <v>5174.8900000000003</v>
      </c>
      <c r="V177" t="str">
        <f>IF(V$1='Trendline Selection'!$ED$198,Trendlines!J177,IF(V$1='Trendline Selection'!$EE$198,Trendlines!J177,""))</f>
        <v/>
      </c>
      <c r="W177" s="6" t="str">
        <f t="shared" si="128"/>
        <v/>
      </c>
      <c r="X177" s="6" t="str">
        <f t="shared" si="129"/>
        <v/>
      </c>
      <c r="Y177" s="6" t="str">
        <f t="shared" si="130"/>
        <v/>
      </c>
      <c r="Z177" s="6" t="str">
        <f t="shared" si="131"/>
        <v/>
      </c>
      <c r="AA177">
        <f t="shared" si="142"/>
        <v>4.1400000000003274</v>
      </c>
      <c r="AB177">
        <f t="shared" si="170"/>
        <v>0.53999999999996362</v>
      </c>
      <c r="AC177">
        <f t="shared" si="171"/>
        <v>3.6000000000003638</v>
      </c>
      <c r="AD177">
        <f t="shared" si="194"/>
        <v>4.1400000000003274</v>
      </c>
      <c r="AE177" s="26">
        <f t="shared" si="185"/>
        <v>-1.30882998298402E-4</v>
      </c>
      <c r="AF177" s="26">
        <f t="shared" si="143"/>
        <v>-3.9093417862413231E-4</v>
      </c>
      <c r="AG177" s="4"/>
      <c r="AH177" s="30">
        <f t="shared" si="144"/>
        <v>-1.2455498832408245E-3</v>
      </c>
      <c r="AI177" s="21">
        <f t="shared" si="172"/>
        <v>-1</v>
      </c>
      <c r="AJ177" s="21">
        <f t="shared" si="141"/>
        <v>-46</v>
      </c>
      <c r="AK177" s="31" t="str">
        <f t="shared" si="188"/>
        <v>-----</v>
      </c>
      <c r="AL177" s="31" t="str">
        <f t="shared" si="145"/>
        <v>-----</v>
      </c>
      <c r="AM177" s="39" t="str">
        <f t="shared" si="146"/>
        <v/>
      </c>
      <c r="AN177" s="35" t="str">
        <f t="shared" si="147"/>
        <v/>
      </c>
      <c r="AO177" s="35" t="str">
        <f t="shared" si="186"/>
        <v/>
      </c>
      <c r="AP177" s="36" t="str">
        <f t="shared" si="187"/>
        <v/>
      </c>
      <c r="AQ177" s="36" t="str">
        <f t="shared" si="148"/>
        <v/>
      </c>
      <c r="AR177" s="40" t="str">
        <f t="shared" si="149"/>
        <v/>
      </c>
      <c r="AS177" s="37" t="str">
        <f t="shared" si="150"/>
        <v/>
      </c>
      <c r="AT177" s="37" t="str">
        <f t="shared" si="173"/>
        <v/>
      </c>
      <c r="AU177" s="38" t="str">
        <f t="shared" si="151"/>
        <v/>
      </c>
      <c r="AV177" s="38" t="str">
        <f t="shared" si="152"/>
        <v/>
      </c>
      <c r="AW177" s="30" t="str">
        <f t="shared" si="153"/>
        <v/>
      </c>
      <c r="AX177" s="21" t="str">
        <f t="shared" si="154"/>
        <v/>
      </c>
      <c r="AY177" s="21" t="str">
        <f t="shared" si="174"/>
        <v/>
      </c>
      <c r="AZ177" s="31" t="str">
        <f t="shared" si="155"/>
        <v/>
      </c>
      <c r="BA177" s="31" t="str">
        <f t="shared" si="156"/>
        <v/>
      </c>
      <c r="BB177" s="33">
        <f t="shared" si="157"/>
        <v>3.3575032512768483E-3</v>
      </c>
      <c r="BC177" s="32">
        <f t="shared" si="158"/>
        <v>1</v>
      </c>
      <c r="BD177" s="32">
        <f t="shared" si="175"/>
        <v>26</v>
      </c>
      <c r="BE177" s="34" t="str">
        <f t="shared" si="176"/>
        <v>-----</v>
      </c>
      <c r="BF177" s="34" t="str">
        <f t="shared" si="159"/>
        <v>-----</v>
      </c>
      <c r="BG177" s="40" t="str">
        <f t="shared" si="160"/>
        <v/>
      </c>
      <c r="BH177" s="37" t="str">
        <f t="shared" si="161"/>
        <v/>
      </c>
      <c r="BI177" s="37" t="str">
        <f t="shared" si="177"/>
        <v/>
      </c>
      <c r="BJ177" s="38" t="str">
        <f t="shared" si="178"/>
        <v/>
      </c>
      <c r="BK177" s="38" t="str">
        <f t="shared" si="162"/>
        <v/>
      </c>
      <c r="BL177" s="41" t="str">
        <f t="shared" si="163"/>
        <v>------</v>
      </c>
      <c r="BM177" s="41" t="str">
        <f t="shared" si="164"/>
        <v>------</v>
      </c>
      <c r="BN177" s="41" t="str">
        <f t="shared" si="139"/>
        <v>-----</v>
      </c>
      <c r="BO177" s="41" t="str" cm="1">
        <f t="array" aca="1" ref="BO177" ca="1">_xlfn.LET(_xlpm.lookback,MIN(ROW()-ROW(BN$50),11),_xlpm.found,IFERROR(MATCH("Equal High",OFFSET(BN177,-_xlpm.lookback,0,_xlpm.lookback+1,1),0),-1),_xlpm.offset_rows,_xlpm.lookback-_xlpm.found+1,IF(_xlpm.found&gt;0,INDEX(E:E,ROW()-_xlpm.offset_rows),"-----"))</f>
        <v>-----</v>
      </c>
      <c r="BP177" s="41" t="str">
        <f t="shared" ca="1" si="132"/>
        <v>-----</v>
      </c>
      <c r="BQ177" s="41" t="str">
        <f t="shared" ca="1" si="133"/>
        <v>-----</v>
      </c>
      <c r="BR177" s="52" t="str">
        <f t="shared" ca="1" si="134"/>
        <v>-----</v>
      </c>
      <c r="BS177" s="41" t="str">
        <f t="shared" si="140"/>
        <v>-----</v>
      </c>
      <c r="BT177" s="41" t="str" cm="1">
        <f t="array" aca="1" ref="BT177" ca="1">_xlfn.LET(_xlpm.lookback,MIN(ROW()-ROW(BS$50),11),_xlpm.found,IFERROR(MATCH("Equal Low",OFFSET(BS177,-_xlpm.lookback,0,_xlpm.lookback+1,1),0),-1),_xlpm.offset_rows,_xlpm.lookback-_xlpm.found+1,IF(_xlpm.found&gt;0,INDEX(F:F,ROW()-_xlpm.offset_rows),"-----"))</f>
        <v>-----</v>
      </c>
      <c r="BU177" s="41" t="str">
        <f t="shared" ca="1" si="135"/>
        <v>-----</v>
      </c>
      <c r="BV177" s="41" t="str">
        <f t="shared" ca="1" si="136"/>
        <v>-----</v>
      </c>
      <c r="BW177" s="52" t="str">
        <f t="shared" ca="1" si="137"/>
        <v>-----</v>
      </c>
      <c r="BX177" s="50">
        <f t="shared" si="165"/>
        <v>-0.54667999999946915</v>
      </c>
      <c r="BY177" s="50">
        <f t="shared" si="179"/>
        <v>-1</v>
      </c>
      <c r="BZ177" s="50">
        <f t="shared" si="180"/>
        <v>-5</v>
      </c>
      <c r="CA177" s="50" t="str">
        <f t="shared" si="181"/>
        <v>-----</v>
      </c>
      <c r="CB177" s="50" t="str">
        <f t="shared" si="182"/>
        <v>-----</v>
      </c>
      <c r="CC177" s="52" t="str">
        <f t="shared" si="166"/>
        <v/>
      </c>
      <c r="CD177" s="41">
        <f t="shared" si="167"/>
        <v>0</v>
      </c>
      <c r="CE177" s="52" t="str" cm="1">
        <f t="array" ref="CE177">IF(CD177&lt;&gt;1,"-----",_xlfn.IFS(OR(AL177="Above",AL177="Below"),AL177,OR(AQ177="Above",AQ177="Below"),AQ177,OR(AV177="Above",AV177="Below"),AV177,OR(BA177="Above",BA177="Below"),BA177,OR(BF177="Above",BF177="Below"),BF177,OR(BK177="Above",BK177="Below"),BK177,TRUE,"-----"))</f>
        <v>-----</v>
      </c>
      <c r="CF177" s="52" t="str">
        <f t="shared" ca="1" si="138"/>
        <v>-----</v>
      </c>
      <c r="CG177" s="52" t="str">
        <f t="shared" si="168"/>
        <v>DOWN</v>
      </c>
      <c r="CH177" s="42" t="str">
        <f t="shared" si="189"/>
        <v/>
      </c>
      <c r="CI177" s="43" t="str">
        <f t="shared" si="183"/>
        <v/>
      </c>
      <c r="CJ177" s="42" t="str">
        <f t="shared" si="184"/>
        <v/>
      </c>
      <c r="CK177" s="42" t="str">
        <f t="shared" si="190"/>
        <v/>
      </c>
      <c r="CL177" s="42" t="str">
        <f t="shared" si="169"/>
        <v/>
      </c>
      <c r="CM177" s="16">
        <f t="shared" si="191"/>
        <v>0</v>
      </c>
      <c r="CN177" s="53">
        <f t="shared" si="192"/>
        <v>0</v>
      </c>
      <c r="CO177" s="14" t="str">
        <f t="shared" si="193"/>
        <v/>
      </c>
    </row>
    <row r="178" spans="1:93" x14ac:dyDescent="0.55000000000000004">
      <c r="A178">
        <f>IF('Data Validation'!$K$2&lt;&gt;TRUE,"",'Data Validation'!A178)</f>
        <v>1772081400</v>
      </c>
      <c r="B178" s="4" t="str">
        <f>IF('Data Validation'!$K$2&lt;&gt;TRUE,"",'Data Validation'!C178)</f>
        <v>XAUUSD</v>
      </c>
      <c r="C178" s="4" t="str">
        <f>IF('Data Validation'!$K$2&lt;&gt;TRUE,"",'Data Validation'!E178)</f>
        <v>M5</v>
      </c>
      <c r="D178" s="4">
        <f>IF('Data Validation'!$K$2&lt;&gt;TRUE,"",'Data Validation'!G178)</f>
        <v>5192.6099999999997</v>
      </c>
      <c r="E178" s="4">
        <f>IF($C178&lt;&gt;"M5","",Price!F178)</f>
        <v>5192.97</v>
      </c>
      <c r="F178" s="4">
        <f>IF($C178&lt;&gt;"M5","",Price!G178)</f>
        <v>5190.49</v>
      </c>
      <c r="G178" s="4">
        <f>IF($C178&lt;&gt;"M5","",Price!H178)</f>
        <v>260</v>
      </c>
      <c r="H178" s="4">
        <f>IF($C178&lt;&gt;"M5","",SSA!E178)</f>
        <v>5192.4526699999997</v>
      </c>
      <c r="I178" s="6">
        <f>IF($C178&lt;&gt;"M5","",SSA!F178)</f>
        <v>5192.6320299999998</v>
      </c>
      <c r="J178" s="5">
        <f>IF($C178&lt;&gt;"M5","",Dual_Tema!E178)</f>
        <v>5194.2299999999996</v>
      </c>
      <c r="K178" s="5">
        <f>IF($C178&lt;&gt;"M5","",Dual_Tema!F178)</f>
        <v>5191.6099999999997</v>
      </c>
      <c r="L178" s="6">
        <f>IF($C178&lt;&gt;"M5","",Trendlines!K178)</f>
        <v>0</v>
      </c>
      <c r="M178" s="6">
        <f>IF($C178&lt;&gt;"M5","",Trendlines!L178)</f>
        <v>0</v>
      </c>
      <c r="N178" s="6">
        <f>IF($C178&lt;&gt;"M5","",ZigZag!E178)</f>
        <v>0</v>
      </c>
      <c r="O178" s="6">
        <f>IF($C178&lt;&gt;"M5","",ZigZag!F178)</f>
        <v>0</v>
      </c>
      <c r="P178" s="6">
        <f>IF($C178&lt;&gt;"M5","",Pinbar!E178)</f>
        <v>0</v>
      </c>
      <c r="Q178">
        <f>IF(Q$1='Trendline Selection'!$ED$198,Trendlines!E178,IF(Q$1='Trendline Selection'!$EE$198,Trendlines!E178,""))</f>
        <v>5198.75</v>
      </c>
      <c r="R178" t="str">
        <f>IF(R$1='Trendline Selection'!$ED$198,Trendlines!F178,IF(R$1='Trendline Selection'!$EE$198,Trendlines!F178,""))</f>
        <v/>
      </c>
      <c r="S178" t="str">
        <f>IF(S$1='Trendline Selection'!$ED$198,Trendlines!G178,IF(S$1='Trendline Selection'!$EE$198,Trendlines!G178,""))</f>
        <v/>
      </c>
      <c r="T178" t="str">
        <f>IF(T$1='Trendline Selection'!$ED$198,Trendlines!H178,IF(T$1='Trendline Selection'!$EE$198,Trendlines!H178,""))</f>
        <v/>
      </c>
      <c r="U178">
        <f>IF(U$1='Trendline Selection'!$ED$198,Trendlines!I178,IF(U$1='Trendline Selection'!$EE$198,Trendlines!I178,""))</f>
        <v>5174.92</v>
      </c>
      <c r="V178" t="str">
        <f>IF(V$1='Trendline Selection'!$ED$198,Trendlines!J178,IF(V$1='Trendline Selection'!$EE$198,Trendlines!J178,""))</f>
        <v/>
      </c>
      <c r="W178" s="6" t="str">
        <f t="shared" ref="W178:W241" si="195">IF(N178=0,"",IF(N177&lt;&gt;0,N177,IF(N176&lt;&gt;0,N176,IF(N175&lt;&gt;0,N175,IF(N174&lt;&gt;0,N174,IF(N173&lt;&gt;0,N173,IF(N172&lt;&gt;0,N172,IF(N171&lt;&gt;0,N171,IF(N170&lt;&gt;0,N170,IF(N169&lt;&gt;0,N169,IF(N168&lt;&gt;0,N168,IF(N167&lt;&gt;0,N167,IF(N166&lt;&gt;0,N166,IF(N165&lt;&gt;0,N165,IF(N164&lt;&gt;0,N164,IF(N163&lt;&gt;0,N163,IF(N162&lt;&gt;0,N162,IF(N161&lt;&gt;0,N161,IF(N160&lt;&gt;0,N160,IF(N159&lt;&gt;0,N159,IF(N158&lt;&gt;0,N158,IF(N157&lt;&gt;0,N157,IF(N156&lt;&gt;0,N156,IF(N155&lt;&gt;0,N155,IF(N154&lt;&gt;0,N154,IF(N153&lt;&gt;0,N153,IF(N152&lt;&gt;0,N152,IF(N151&lt;&gt;0,N151,IF(N150&lt;&gt;0,N150,IF(N149&lt;&gt;0,N149,IF(N148&lt;&gt;0,N148,IF(N147&lt;&gt;0,N147,IF(N146&lt;&gt;0,N146,IF(N145&lt;&gt;0,N145,IF(N144&lt;&gt;0,N144,IF(N143&lt;&gt;0,N143,IF(N142&lt;&gt;0,N142,IF(N141&lt;&gt;0,N141,IF(N140&lt;&gt;0,N140,IF(N139&lt;&gt;0,N139,IF(N138&lt;&gt;0,N138,IF(N137&lt;&gt;0,N137,IF(N136&lt;&gt;0,N136,IF(N135&lt;&gt;0,N135,IF(N134&lt;&gt;0,N134,IF(N133&lt;&gt;0,N133,IF(N132&lt;&gt;0,N132,IF(N131&lt;&gt;0,N131,IF(N130&lt;&gt;0,N130,"N/A")))))))))))))))))))))))))))))))))))))))))))))))))</f>
        <v/>
      </c>
      <c r="X178" s="6" t="str">
        <f t="shared" ref="X178:X241" si="196">IF(O178=0,"",IF(O177&lt;&gt;0,O177,IF(O176&lt;&gt;0,O176,IF(O175&lt;&gt;0,O175,IF(O174&lt;&gt;0,O174,IF(O173&lt;&gt;0,O173,IF(O172&lt;&gt;0,O172,IF(O171&lt;&gt;0,O171,IF(O170&lt;&gt;0,O170,IF(O169&lt;&gt;0,O169,IF(O168&lt;&gt;0,O168,IF(O167&lt;&gt;0,O167,IF(O166&lt;&gt;0,O166,IF(O165&lt;&gt;0,O165,IF(O164&lt;&gt;0,O164,IF(O163&lt;&gt;0,O163,IF(O162&lt;&gt;0,O162,IF(O161&lt;&gt;0,O161,IF(O160&lt;&gt;0,O160,IF(O159&lt;&gt;0,O159,IF(O158&lt;&gt;0,O158,IF(O157&lt;&gt;0,O157,IF(O156&lt;&gt;0,O156,IF(O155&lt;&gt;0,O155,IF(O154&lt;&gt;0,O154,IF(O153&lt;&gt;0,O153,IF(O152&lt;&gt;0,O152,IF(O151&lt;&gt;0,O151,IF(O150&lt;&gt;0,O150,IF(O149&lt;&gt;0,O149,IF(O148&lt;&gt;0,O148,IF(O147&lt;&gt;0,O147,IF(O146&lt;&gt;0,O146,IF(O145&lt;&gt;0,O145,IF(O144&lt;&gt;0,O144,IF(O143&lt;&gt;0,O143,IF(O142&lt;&gt;0,O142,IF(O141&lt;&gt;0,O141,IF(O140&lt;&gt;0,O140,IF(O139&lt;&gt;0,O139,IF(O138&lt;&gt;0,O138,IF(O137&lt;&gt;0,O137,IF(O136&lt;&gt;0,O136,IF(O135&lt;&gt;0,O135,IF(O134&lt;&gt;0,O134,IF(O133&lt;&gt;0,O133,IF(O132&lt;&gt;0,O132,IF(O131&lt;&gt;0,O131,IF(O130&lt;&gt;0,O130,"N/A")))))))))))))))))))))))))))))))))))))))))))))))))</f>
        <v/>
      </c>
      <c r="Y178" s="6" t="str">
        <f t="shared" ref="Y178:Y241" si="197">IFERROR(IF(W178="N/A","N/A",((N178-W178)/W178)),"")</f>
        <v/>
      </c>
      <c r="Z178" s="6" t="str">
        <f t="shared" ref="Z178:Z241" si="198">IFERROR(IF(X178="N/A","N/A",((O178-X178)/X178)),"")</f>
        <v/>
      </c>
      <c r="AA178">
        <f t="shared" si="142"/>
        <v>2.4800000000004729</v>
      </c>
      <c r="AB178">
        <f t="shared" si="170"/>
        <v>1.5900000000001455</v>
      </c>
      <c r="AC178">
        <f t="shared" si="171"/>
        <v>0.89000000000032742</v>
      </c>
      <c r="AD178">
        <f t="shared" si="194"/>
        <v>2.4800000000004729</v>
      </c>
      <c r="AE178" s="26">
        <f t="shared" si="185"/>
        <v>-2.4257685932261547E-4</v>
      </c>
      <c r="AF178" s="26">
        <f t="shared" si="143"/>
        <v>-2.157326917853789E-4</v>
      </c>
      <c r="AG178" s="4"/>
      <c r="AH178" s="30">
        <f t="shared" si="144"/>
        <v>-1.2113161817745284E-3</v>
      </c>
      <c r="AI178" s="21">
        <f t="shared" si="172"/>
        <v>-1</v>
      </c>
      <c r="AJ178" s="21">
        <f t="shared" si="141"/>
        <v>-47</v>
      </c>
      <c r="AK178" s="31" t="str">
        <f t="shared" si="188"/>
        <v>-----</v>
      </c>
      <c r="AL178" s="31" t="str">
        <f t="shared" si="145"/>
        <v>-----</v>
      </c>
      <c r="AM178" s="39" t="str">
        <f t="shared" si="146"/>
        <v/>
      </c>
      <c r="AN178" s="35" t="str">
        <f t="shared" si="147"/>
        <v/>
      </c>
      <c r="AO178" s="35" t="str">
        <f t="shared" si="186"/>
        <v/>
      </c>
      <c r="AP178" s="36" t="str">
        <f t="shared" si="187"/>
        <v/>
      </c>
      <c r="AQ178" s="36" t="str">
        <f t="shared" si="148"/>
        <v/>
      </c>
      <c r="AR178" s="40" t="str">
        <f t="shared" si="149"/>
        <v/>
      </c>
      <c r="AS178" s="37" t="str">
        <f t="shared" si="150"/>
        <v/>
      </c>
      <c r="AT178" s="37" t="str">
        <f t="shared" si="173"/>
        <v/>
      </c>
      <c r="AU178" s="38" t="str">
        <f t="shared" si="151"/>
        <v/>
      </c>
      <c r="AV178" s="38" t="str">
        <f t="shared" si="152"/>
        <v/>
      </c>
      <c r="AW178" s="30" t="str">
        <f t="shared" si="153"/>
        <v/>
      </c>
      <c r="AX178" s="21" t="str">
        <f t="shared" si="154"/>
        <v/>
      </c>
      <c r="AY178" s="21" t="str">
        <f t="shared" si="174"/>
        <v/>
      </c>
      <c r="AZ178" s="31" t="str">
        <f t="shared" si="155"/>
        <v/>
      </c>
      <c r="BA178" s="31" t="str">
        <f t="shared" si="156"/>
        <v/>
      </c>
      <c r="BB178" s="33">
        <f t="shared" si="157"/>
        <v>3.3880079305573028E-3</v>
      </c>
      <c r="BC178" s="32">
        <f t="shared" si="158"/>
        <v>1</v>
      </c>
      <c r="BD178" s="32">
        <f t="shared" si="175"/>
        <v>27</v>
      </c>
      <c r="BE178" s="34" t="str">
        <f t="shared" si="176"/>
        <v>-----</v>
      </c>
      <c r="BF178" s="34" t="str">
        <f t="shared" si="159"/>
        <v>-----</v>
      </c>
      <c r="BG178" s="40" t="str">
        <f t="shared" si="160"/>
        <v/>
      </c>
      <c r="BH178" s="37" t="str">
        <f t="shared" si="161"/>
        <v/>
      </c>
      <c r="BI178" s="37" t="str">
        <f t="shared" si="177"/>
        <v/>
      </c>
      <c r="BJ178" s="38" t="str">
        <f t="shared" si="178"/>
        <v/>
      </c>
      <c r="BK178" s="38" t="str">
        <f t="shared" si="162"/>
        <v/>
      </c>
      <c r="BL178" s="41" t="str">
        <f t="shared" si="163"/>
        <v>------</v>
      </c>
      <c r="BM178" s="41" t="str">
        <f t="shared" si="164"/>
        <v>------</v>
      </c>
      <c r="BN178" s="41" t="str">
        <f t="shared" si="139"/>
        <v>-----</v>
      </c>
      <c r="BO178" s="41" t="str" cm="1">
        <f t="array" aca="1" ref="BO178" ca="1">_xlfn.LET(_xlpm.lookback,MIN(ROW()-ROW(BN$50),11),_xlpm.found,IFERROR(MATCH("Equal High",OFFSET(BN178,-_xlpm.lookback,0,_xlpm.lookback+1,1),0),-1),_xlpm.offset_rows,_xlpm.lookback-_xlpm.found+1,IF(_xlpm.found&gt;0,INDEX(E:E,ROW()-_xlpm.offset_rows),"-----"))</f>
        <v>-----</v>
      </c>
      <c r="BP178" s="41" t="str">
        <f t="shared" ref="BP178:BP241" ca="1" si="199">IF(BO178&lt;&gt;"-----",H178,"-----")</f>
        <v>-----</v>
      </c>
      <c r="BQ178" s="41" t="str">
        <f t="shared" ref="BQ178:BQ241" ca="1" si="200">IF(BO178&lt;&gt;"-----",I178,"-----")</f>
        <v>-----</v>
      </c>
      <c r="BR178" s="52" t="str">
        <f t="shared" ref="BR178:BR241" ca="1" si="201">IFERROR(IF(ABS((BP178-BO178)/BO178)&lt;0.15%,"Eqh Touch","-----"),"-----")</f>
        <v>-----</v>
      </c>
      <c r="BS178" s="41" t="str">
        <f t="shared" si="140"/>
        <v>-----</v>
      </c>
      <c r="BT178" s="41" t="str" cm="1">
        <f t="array" aca="1" ref="BT178" ca="1">_xlfn.LET(_xlpm.lookback,MIN(ROW()-ROW(BS$50),11),_xlpm.found,IFERROR(MATCH("Equal Low",OFFSET(BS178,-_xlpm.lookback,0,_xlpm.lookback+1,1),0),-1),_xlpm.offset_rows,_xlpm.lookback-_xlpm.found+1,IF(_xlpm.found&gt;0,INDEX(F:F,ROW()-_xlpm.offset_rows),"-----"))</f>
        <v>-----</v>
      </c>
      <c r="BU178" s="41" t="str">
        <f t="shared" ref="BU178:BU241" ca="1" si="202">IF(BT178&lt;&gt;"-----",H178,"-----")</f>
        <v>-----</v>
      </c>
      <c r="BV178" s="41" t="str">
        <f t="shared" ref="BV178:BV241" ca="1" si="203">IF(BT178&lt;&gt;"-----",I178,"-----")</f>
        <v>-----</v>
      </c>
      <c r="BW178" s="52" t="str">
        <f t="shared" ref="BW178:BW241" ca="1" si="204">IFERROR(IF(ABS((BU178-BT178)/BT178)&lt;0.15%,"Eql Touch","-----"),"-----")</f>
        <v>-----</v>
      </c>
      <c r="BX178" s="50">
        <f t="shared" si="165"/>
        <v>-0.17936000000008789</v>
      </c>
      <c r="BY178" s="50">
        <f t="shared" si="179"/>
        <v>-1</v>
      </c>
      <c r="BZ178" s="50">
        <f t="shared" si="180"/>
        <v>-6</v>
      </c>
      <c r="CA178" s="50" t="str">
        <f t="shared" si="181"/>
        <v>-----</v>
      </c>
      <c r="CB178" s="50" t="str">
        <f t="shared" si="182"/>
        <v>-----</v>
      </c>
      <c r="CC178" s="52" t="str">
        <f t="shared" si="166"/>
        <v/>
      </c>
      <c r="CD178" s="41">
        <f t="shared" si="167"/>
        <v>0</v>
      </c>
      <c r="CE178" s="52" t="str" cm="1">
        <f t="array" ref="CE178">IF(CD178&lt;&gt;1,"-----",_xlfn.IFS(OR(AL178="Above",AL178="Below"),AL178,OR(AQ178="Above",AQ178="Below"),AQ178,OR(AV178="Above",AV178="Below"),AV178,OR(BA178="Above",BA178="Below"),BA178,OR(BF178="Above",BF178="Below"),BF178,OR(BK178="Above",BK178="Below"),BK178,TRUE,"-----"))</f>
        <v>-----</v>
      </c>
      <c r="CF178" s="52" t="str">
        <f t="shared" ref="CF178:CF241" ca="1" si="205">_xlfn.LET(_xlpm.eqh,IFERROR(ABS((BP178-BO178)/BO178)&lt;0.15%,FALSE),_xlpm.eql,IFERROR(ABS((BU178-BT178)/BT178)&lt;0.15%,FALSE),IF(_xlpm.eqh,IF(_xlpm.eql,"Eqh Touch / Eql Touch","Eqh Touch"),IF(_xlpm.eql,"Eql Touch","-----")))</f>
        <v>-----</v>
      </c>
      <c r="CG178" s="52" t="str">
        <f t="shared" si="168"/>
        <v>DOWN</v>
      </c>
      <c r="CH178" s="42" t="str">
        <f t="shared" si="189"/>
        <v/>
      </c>
      <c r="CI178" s="43" t="str">
        <f t="shared" si="183"/>
        <v/>
      </c>
      <c r="CJ178" s="42" t="str">
        <f t="shared" si="184"/>
        <v/>
      </c>
      <c r="CK178" s="42" t="str">
        <f t="shared" si="190"/>
        <v/>
      </c>
      <c r="CL178" s="42" t="str">
        <f t="shared" si="169"/>
        <v/>
      </c>
      <c r="CM178" s="16">
        <f t="shared" si="191"/>
        <v>0</v>
      </c>
      <c r="CN178" s="53">
        <f t="shared" si="192"/>
        <v>0</v>
      </c>
      <c r="CO178" s="14" t="str">
        <f t="shared" si="193"/>
        <v/>
      </c>
    </row>
    <row r="179" spans="1:93" x14ac:dyDescent="0.55000000000000004">
      <c r="A179">
        <f>IF('Data Validation'!$K$2&lt;&gt;TRUE,"",'Data Validation'!A179)</f>
        <v>1772081700</v>
      </c>
      <c r="B179" s="4" t="str">
        <f>IF('Data Validation'!$K$2&lt;&gt;TRUE,"",'Data Validation'!C179)</f>
        <v>XAUUSD</v>
      </c>
      <c r="C179" s="4" t="str">
        <f>IF('Data Validation'!$K$2&lt;&gt;TRUE,"",'Data Validation'!E179)</f>
        <v>M5</v>
      </c>
      <c r="D179" s="4">
        <f>IF('Data Validation'!$K$2&lt;&gt;TRUE,"",'Data Validation'!G179)</f>
        <v>5192.6899999999996</v>
      </c>
      <c r="E179" s="4">
        <f>IF($C179&lt;&gt;"M5","",Price!F179)</f>
        <v>5193.5600000000004</v>
      </c>
      <c r="F179" s="4">
        <f>IF($C179&lt;&gt;"M5","",Price!G179)</f>
        <v>5192.05</v>
      </c>
      <c r="G179" s="4">
        <f>IF($C179&lt;&gt;"M5","",Price!H179)</f>
        <v>277</v>
      </c>
      <c r="H179" s="4">
        <f>IF($C179&lt;&gt;"M5","",SSA!E179)</f>
        <v>5193.2141199999996</v>
      </c>
      <c r="I179" s="6">
        <f>IF($C179&lt;&gt;"M5","",SSA!F179)</f>
        <v>5192.9230699999998</v>
      </c>
      <c r="J179" s="5">
        <f>IF($C179&lt;&gt;"M5","",Dual_Tema!E179)</f>
        <v>5193.72</v>
      </c>
      <c r="K179" s="5">
        <f>IF($C179&lt;&gt;"M5","",Dual_Tema!F179)</f>
        <v>5191.67</v>
      </c>
      <c r="L179" s="6">
        <f>IF($C179&lt;&gt;"M5","",Trendlines!K179)</f>
        <v>0</v>
      </c>
      <c r="M179" s="6">
        <f>IF($C179&lt;&gt;"M5","",Trendlines!L179)</f>
        <v>0</v>
      </c>
      <c r="N179" s="6">
        <f>IF($C179&lt;&gt;"M5","",ZigZag!E179)</f>
        <v>0</v>
      </c>
      <c r="O179" s="6">
        <f>IF($C179&lt;&gt;"M5","",ZigZag!F179)</f>
        <v>0</v>
      </c>
      <c r="P179" s="6">
        <f>IF($C179&lt;&gt;"M5","",Pinbar!E179)</f>
        <v>0</v>
      </c>
      <c r="Q179">
        <f>IF(Q$1='Trendline Selection'!$ED$198,Trendlines!E179,IF(Q$1='Trendline Selection'!$EE$198,Trendlines!E179,""))</f>
        <v>5198.75</v>
      </c>
      <c r="R179" t="str">
        <f>IF(R$1='Trendline Selection'!$ED$198,Trendlines!F179,IF(R$1='Trendline Selection'!$EE$198,Trendlines!F179,""))</f>
        <v/>
      </c>
      <c r="S179" t="str">
        <f>IF(S$1='Trendline Selection'!$ED$198,Trendlines!G179,IF(S$1='Trendline Selection'!$EE$198,Trendlines!G179,""))</f>
        <v/>
      </c>
      <c r="T179" t="str">
        <f>IF(T$1='Trendline Selection'!$ED$198,Trendlines!H179,IF(T$1='Trendline Selection'!$EE$198,Trendlines!H179,""))</f>
        <v/>
      </c>
      <c r="U179">
        <f>IF(U$1='Trendline Selection'!$ED$198,Trendlines!I179,IF(U$1='Trendline Selection'!$EE$198,Trendlines!I179,""))</f>
        <v>5174.9399999999996</v>
      </c>
      <c r="V179" t="str">
        <f>IF(V$1='Trendline Selection'!$ED$198,Trendlines!J179,IF(V$1='Trendline Selection'!$EE$198,Trendlines!J179,""))</f>
        <v/>
      </c>
      <c r="W179" s="6" t="str">
        <f t="shared" si="195"/>
        <v/>
      </c>
      <c r="X179" s="6" t="str">
        <f t="shared" si="196"/>
        <v/>
      </c>
      <c r="Y179" s="6" t="str">
        <f t="shared" si="197"/>
        <v/>
      </c>
      <c r="Z179" s="6" t="str">
        <f t="shared" si="198"/>
        <v/>
      </c>
      <c r="AA179">
        <f t="shared" si="142"/>
        <v>1.5100000000002183</v>
      </c>
      <c r="AB179">
        <f t="shared" si="170"/>
        <v>0.9500000000007276</v>
      </c>
      <c r="AC179">
        <f t="shared" si="171"/>
        <v>0.55999999999949068</v>
      </c>
      <c r="AD179">
        <f t="shared" si="194"/>
        <v>1.5100000000002183</v>
      </c>
      <c r="AE179" s="26">
        <f t="shared" si="185"/>
        <v>-3.0806435464340486E-5</v>
      </c>
      <c r="AF179" s="26">
        <f t="shared" si="143"/>
        <v>7.3194174514194685E-5</v>
      </c>
      <c r="AG179" s="4"/>
      <c r="AH179" s="30">
        <f t="shared" si="144"/>
        <v>-1.0648482808368091E-3</v>
      </c>
      <c r="AI179" s="21">
        <f t="shared" si="172"/>
        <v>-1</v>
      </c>
      <c r="AJ179" s="21">
        <f t="shared" si="141"/>
        <v>-48</v>
      </c>
      <c r="AK179" s="31" t="str">
        <f t="shared" si="188"/>
        <v>-----</v>
      </c>
      <c r="AL179" s="31" t="str">
        <f t="shared" si="145"/>
        <v>-----</v>
      </c>
      <c r="AM179" s="39" t="str">
        <f t="shared" si="146"/>
        <v/>
      </c>
      <c r="AN179" s="35" t="str">
        <f t="shared" si="147"/>
        <v/>
      </c>
      <c r="AO179" s="35" t="str">
        <f t="shared" si="186"/>
        <v/>
      </c>
      <c r="AP179" s="36" t="str">
        <f t="shared" si="187"/>
        <v/>
      </c>
      <c r="AQ179" s="36" t="str">
        <f t="shared" si="148"/>
        <v/>
      </c>
      <c r="AR179" s="40" t="str">
        <f t="shared" si="149"/>
        <v/>
      </c>
      <c r="AS179" s="37" t="str">
        <f t="shared" si="150"/>
        <v/>
      </c>
      <c r="AT179" s="37" t="str">
        <f t="shared" si="173"/>
        <v/>
      </c>
      <c r="AU179" s="38" t="str">
        <f t="shared" si="151"/>
        <v/>
      </c>
      <c r="AV179" s="38" t="str">
        <f t="shared" si="152"/>
        <v/>
      </c>
      <c r="AW179" s="30" t="str">
        <f t="shared" si="153"/>
        <v/>
      </c>
      <c r="AX179" s="21" t="str">
        <f t="shared" si="154"/>
        <v/>
      </c>
      <c r="AY179" s="21" t="str">
        <f t="shared" si="174"/>
        <v/>
      </c>
      <c r="AZ179" s="31" t="str">
        <f t="shared" si="155"/>
        <v/>
      </c>
      <c r="BA179" s="31" t="str">
        <f t="shared" si="156"/>
        <v/>
      </c>
      <c r="BB179" s="33">
        <f t="shared" si="157"/>
        <v>3.5312718601568406E-3</v>
      </c>
      <c r="BC179" s="32">
        <f t="shared" si="158"/>
        <v>1</v>
      </c>
      <c r="BD179" s="32">
        <f t="shared" si="175"/>
        <v>28</v>
      </c>
      <c r="BE179" s="34" t="str">
        <f t="shared" si="176"/>
        <v>-----</v>
      </c>
      <c r="BF179" s="34" t="str">
        <f t="shared" si="159"/>
        <v>-----</v>
      </c>
      <c r="BG179" s="40" t="str">
        <f t="shared" si="160"/>
        <v/>
      </c>
      <c r="BH179" s="37" t="str">
        <f t="shared" si="161"/>
        <v/>
      </c>
      <c r="BI179" s="37" t="str">
        <f t="shared" si="177"/>
        <v/>
      </c>
      <c r="BJ179" s="38" t="str">
        <f t="shared" si="178"/>
        <v/>
      </c>
      <c r="BK179" s="38" t="str">
        <f t="shared" si="162"/>
        <v/>
      </c>
      <c r="BL179" s="41" t="str">
        <f t="shared" si="163"/>
        <v>------</v>
      </c>
      <c r="BM179" s="41" t="str">
        <f t="shared" si="164"/>
        <v>------</v>
      </c>
      <c r="BN179" s="41" t="str">
        <f t="shared" ref="BN179:BN242" si="206">IFERROR(IF(ABS(Y179)&lt;0.15%,"Equal High","-----"),"-----")</f>
        <v>-----</v>
      </c>
      <c r="BO179" s="41" t="str" cm="1">
        <f t="array" aca="1" ref="BO179" ca="1">_xlfn.LET(_xlpm.lookback,MIN(ROW()-ROW(BN$50),11),_xlpm.found,IFERROR(MATCH("Equal High",OFFSET(BN179,-_xlpm.lookback,0,_xlpm.lookback+1,1),0),-1),_xlpm.offset_rows,_xlpm.lookback-_xlpm.found+1,IF(_xlpm.found&gt;0,INDEX(E:E,ROW()-_xlpm.offset_rows),"-----"))</f>
        <v>-----</v>
      </c>
      <c r="BP179" s="41" t="str">
        <f t="shared" ca="1" si="199"/>
        <v>-----</v>
      </c>
      <c r="BQ179" s="41" t="str">
        <f t="shared" ca="1" si="200"/>
        <v>-----</v>
      </c>
      <c r="BR179" s="52" t="str">
        <f t="shared" ca="1" si="201"/>
        <v>-----</v>
      </c>
      <c r="BS179" s="41" t="str">
        <f t="shared" ref="BS179:BS242" si="207">IFERROR(IF(ABS(Z179)&lt;0.15%,"Equal Low","-----"),"-----")</f>
        <v>-----</v>
      </c>
      <c r="BT179" s="41" t="str" cm="1">
        <f t="array" aca="1" ref="BT179" ca="1">_xlfn.LET(_xlpm.lookback,MIN(ROW()-ROW(BS$50),11),_xlpm.found,IFERROR(MATCH("Equal Low",OFFSET(BS179,-_xlpm.lookback,0,_xlpm.lookback+1,1),0),-1),_xlpm.offset_rows,_xlpm.lookback-_xlpm.found+1,IF(_xlpm.found&gt;0,INDEX(F:F,ROW()-_xlpm.offset_rows),"-----"))</f>
        <v>-----</v>
      </c>
      <c r="BU179" s="41" t="str">
        <f t="shared" ca="1" si="202"/>
        <v>-----</v>
      </c>
      <c r="BV179" s="41" t="str">
        <f t="shared" ca="1" si="203"/>
        <v>-----</v>
      </c>
      <c r="BW179" s="52" t="str">
        <f t="shared" ca="1" si="204"/>
        <v>-----</v>
      </c>
      <c r="BX179" s="50">
        <f t="shared" si="165"/>
        <v>0.29104999999981374</v>
      </c>
      <c r="BY179" s="50">
        <f t="shared" si="179"/>
        <v>1</v>
      </c>
      <c r="BZ179" s="50">
        <f t="shared" si="180"/>
        <v>1</v>
      </c>
      <c r="CA179" s="50" t="str">
        <f t="shared" si="181"/>
        <v>crossover</v>
      </c>
      <c r="CB179" s="50" t="str">
        <f t="shared" si="182"/>
        <v>-----</v>
      </c>
      <c r="CC179" s="52" t="str">
        <f t="shared" si="166"/>
        <v/>
      </c>
      <c r="CD179" s="41">
        <f t="shared" si="167"/>
        <v>0</v>
      </c>
      <c r="CE179" s="52" t="str" cm="1">
        <f t="array" ref="CE179">IF(CD179&lt;&gt;1,"-----",_xlfn.IFS(OR(AL179="Above",AL179="Below"),AL179,OR(AQ179="Above",AQ179="Below"),AQ179,OR(AV179="Above",AV179="Below"),AV179,OR(BA179="Above",BA179="Below"),BA179,OR(BF179="Above",BF179="Below"),BF179,OR(BK179="Above",BK179="Below"),BK179,TRUE,"-----"))</f>
        <v>-----</v>
      </c>
      <c r="CF179" s="52" t="str">
        <f t="shared" ca="1" si="205"/>
        <v>-----</v>
      </c>
      <c r="CG179" s="52" t="str">
        <f t="shared" si="168"/>
        <v>UP</v>
      </c>
      <c r="CH179" s="42" t="str">
        <f t="shared" si="189"/>
        <v/>
      </c>
      <c r="CI179" s="43" t="str">
        <f t="shared" si="183"/>
        <v/>
      </c>
      <c r="CJ179" s="42" t="str">
        <f t="shared" si="184"/>
        <v/>
      </c>
      <c r="CK179" s="42" t="str">
        <f t="shared" si="190"/>
        <v/>
      </c>
      <c r="CL179" s="42" t="str">
        <f t="shared" si="169"/>
        <v/>
      </c>
      <c r="CM179" s="16">
        <f t="shared" si="191"/>
        <v>0</v>
      </c>
      <c r="CN179" s="53">
        <f t="shared" si="192"/>
        <v>0</v>
      </c>
      <c r="CO179" s="14" t="str">
        <f t="shared" si="193"/>
        <v/>
      </c>
    </row>
    <row r="180" spans="1:93" x14ac:dyDescent="0.55000000000000004">
      <c r="A180">
        <f>IF('Data Validation'!$K$2&lt;&gt;TRUE,"",'Data Validation'!A180)</f>
        <v>1772082000</v>
      </c>
      <c r="B180" s="4" t="str">
        <f>IF('Data Validation'!$K$2&lt;&gt;TRUE,"",'Data Validation'!C180)</f>
        <v>XAUUSD</v>
      </c>
      <c r="C180" s="4" t="str">
        <f>IF('Data Validation'!$K$2&lt;&gt;TRUE,"",'Data Validation'!E180)</f>
        <v>M5</v>
      </c>
      <c r="D180" s="4">
        <f>IF('Data Validation'!$K$2&lt;&gt;TRUE,"",'Data Validation'!G180)</f>
        <v>5193.25</v>
      </c>
      <c r="E180" s="4">
        <f>IF($C180&lt;&gt;"M5","",Price!F180)</f>
        <v>5195.22</v>
      </c>
      <c r="F180" s="4">
        <f>IF($C180&lt;&gt;"M5","",Price!G180)</f>
        <v>5190.54</v>
      </c>
      <c r="G180" s="4">
        <f>IF($C180&lt;&gt;"M5","",Price!H180)</f>
        <v>306</v>
      </c>
      <c r="H180" s="4">
        <f>IF($C180&lt;&gt;"M5","",SSA!E180)</f>
        <v>5194.4838399999999</v>
      </c>
      <c r="I180" s="6">
        <f>IF($C180&lt;&gt;"M5","",SSA!F180)</f>
        <v>5193.70345</v>
      </c>
      <c r="J180" s="5">
        <f>IF($C180&lt;&gt;"M5","",Dual_Tema!E180)</f>
        <v>5194.2299999999996</v>
      </c>
      <c r="K180" s="5">
        <f>IF($C180&lt;&gt;"M5","",Dual_Tema!F180)</f>
        <v>5190.9799999999996</v>
      </c>
      <c r="L180" s="6">
        <f>IF($C180&lt;&gt;"M5","",Trendlines!K180)</f>
        <v>0</v>
      </c>
      <c r="M180" s="6">
        <f>IF($C180&lt;&gt;"M5","",Trendlines!L180)</f>
        <v>0</v>
      </c>
      <c r="N180" s="6">
        <f>IF($C180&lt;&gt;"M5","",ZigZag!E180)</f>
        <v>0</v>
      </c>
      <c r="O180" s="6">
        <f>IF($C180&lt;&gt;"M5","",ZigZag!F180)</f>
        <v>0</v>
      </c>
      <c r="P180" s="6">
        <f>IF($C180&lt;&gt;"M5","",Pinbar!E180)</f>
        <v>0</v>
      </c>
      <c r="Q180">
        <f>IF(Q$1='Trendline Selection'!$ED$198,Trendlines!E180,IF(Q$1='Trendline Selection'!$EE$198,Trendlines!E180,""))</f>
        <v>5198.76</v>
      </c>
      <c r="R180" t="str">
        <f>IF(R$1='Trendline Selection'!$ED$198,Trendlines!F180,IF(R$1='Trendline Selection'!$EE$198,Trendlines!F180,""))</f>
        <v/>
      </c>
      <c r="S180" t="str">
        <f>IF(S$1='Trendline Selection'!$ED$198,Trendlines!G180,IF(S$1='Trendline Selection'!$EE$198,Trendlines!G180,""))</f>
        <v/>
      </c>
      <c r="T180" t="str">
        <f>IF(T$1='Trendline Selection'!$ED$198,Trendlines!H180,IF(T$1='Trendline Selection'!$EE$198,Trendlines!H180,""))</f>
        <v/>
      </c>
      <c r="U180">
        <f>IF(U$1='Trendline Selection'!$ED$198,Trendlines!I180,IF(U$1='Trendline Selection'!$EE$198,Trendlines!I180,""))</f>
        <v>5174.96</v>
      </c>
      <c r="V180" t="str">
        <f>IF(V$1='Trendline Selection'!$ED$198,Trendlines!J180,IF(V$1='Trendline Selection'!$EE$198,Trendlines!J180,""))</f>
        <v/>
      </c>
      <c r="W180" s="6" t="str">
        <f t="shared" si="195"/>
        <v/>
      </c>
      <c r="X180" s="6" t="str">
        <f t="shared" si="196"/>
        <v/>
      </c>
      <c r="Y180" s="6" t="str">
        <f t="shared" si="197"/>
        <v/>
      </c>
      <c r="Z180" s="6" t="str">
        <f t="shared" si="198"/>
        <v/>
      </c>
      <c r="AA180">
        <f t="shared" si="142"/>
        <v>4.680000000000291</v>
      </c>
      <c r="AB180">
        <f t="shared" si="170"/>
        <v>2.5300000000006548</v>
      </c>
      <c r="AC180">
        <f t="shared" si="171"/>
        <v>2.1499999999996362</v>
      </c>
      <c r="AD180">
        <f t="shared" si="194"/>
        <v>4.680000000000291</v>
      </c>
      <c r="AE180" s="26">
        <f t="shared" si="185"/>
        <v>1.9059610375372121E-4</v>
      </c>
      <c r="AF180" s="26">
        <f t="shared" si="143"/>
        <v>-8.476241480406394E-5</v>
      </c>
      <c r="AG180" s="4"/>
      <c r="AH180" s="30">
        <f t="shared" si="144"/>
        <v>-8.2253460440573237E-4</v>
      </c>
      <c r="AI180" s="21">
        <f t="shared" si="172"/>
        <v>-1</v>
      </c>
      <c r="AJ180" s="21">
        <f t="shared" si="141"/>
        <v>-49</v>
      </c>
      <c r="AK180" s="31" t="str">
        <f t="shared" si="188"/>
        <v>Touch Zone</v>
      </c>
      <c r="AL180" s="31" t="str">
        <f t="shared" si="145"/>
        <v>Below</v>
      </c>
      <c r="AM180" s="39" t="str">
        <f t="shared" si="146"/>
        <v/>
      </c>
      <c r="AN180" s="35" t="str">
        <f t="shared" si="147"/>
        <v/>
      </c>
      <c r="AO180" s="35" t="str">
        <f t="shared" si="186"/>
        <v/>
      </c>
      <c r="AP180" s="36" t="str">
        <f t="shared" si="187"/>
        <v/>
      </c>
      <c r="AQ180" s="36" t="str">
        <f t="shared" si="148"/>
        <v/>
      </c>
      <c r="AR180" s="40" t="str">
        <f t="shared" si="149"/>
        <v/>
      </c>
      <c r="AS180" s="37" t="str">
        <f t="shared" si="150"/>
        <v/>
      </c>
      <c r="AT180" s="37" t="str">
        <f t="shared" si="173"/>
        <v/>
      </c>
      <c r="AU180" s="38" t="str">
        <f t="shared" si="151"/>
        <v/>
      </c>
      <c r="AV180" s="38" t="str">
        <f t="shared" si="152"/>
        <v/>
      </c>
      <c r="AW180" s="30" t="str">
        <f t="shared" si="153"/>
        <v/>
      </c>
      <c r="AX180" s="21" t="str">
        <f t="shared" si="154"/>
        <v/>
      </c>
      <c r="AY180" s="21" t="str">
        <f t="shared" si="174"/>
        <v/>
      </c>
      <c r="AZ180" s="31" t="str">
        <f t="shared" si="155"/>
        <v/>
      </c>
      <c r="BA180" s="31" t="str">
        <f t="shared" si="156"/>
        <v/>
      </c>
      <c r="BB180" s="33">
        <f t="shared" si="157"/>
        <v>3.7727518666810637E-3</v>
      </c>
      <c r="BC180" s="32">
        <f t="shared" si="158"/>
        <v>1</v>
      </c>
      <c r="BD180" s="32">
        <f t="shared" si="175"/>
        <v>29</v>
      </c>
      <c r="BE180" s="34" t="str">
        <f t="shared" si="176"/>
        <v>-----</v>
      </c>
      <c r="BF180" s="34" t="str">
        <f t="shared" si="159"/>
        <v>-----</v>
      </c>
      <c r="BG180" s="40" t="str">
        <f t="shared" si="160"/>
        <v/>
      </c>
      <c r="BH180" s="37" t="str">
        <f t="shared" si="161"/>
        <v/>
      </c>
      <c r="BI180" s="37" t="str">
        <f t="shared" si="177"/>
        <v/>
      </c>
      <c r="BJ180" s="38" t="str">
        <f t="shared" si="178"/>
        <v/>
      </c>
      <c r="BK180" s="38" t="str">
        <f t="shared" si="162"/>
        <v/>
      </c>
      <c r="BL180" s="41" t="str">
        <f t="shared" si="163"/>
        <v>------</v>
      </c>
      <c r="BM180" s="41" t="str">
        <f t="shared" si="164"/>
        <v>------</v>
      </c>
      <c r="BN180" s="41" t="str">
        <f t="shared" si="206"/>
        <v>-----</v>
      </c>
      <c r="BO180" s="41" t="str" cm="1">
        <f t="array" aca="1" ref="BO180" ca="1">_xlfn.LET(_xlpm.lookback,MIN(ROW()-ROW(BN$50),11),_xlpm.found,IFERROR(MATCH("Equal High",OFFSET(BN180,-_xlpm.lookback,0,_xlpm.lookback+1,1),0),-1),_xlpm.offset_rows,_xlpm.lookback-_xlpm.found+1,IF(_xlpm.found&gt;0,INDEX(E:E,ROW()-_xlpm.offset_rows),"-----"))</f>
        <v>-----</v>
      </c>
      <c r="BP180" s="41" t="str">
        <f t="shared" ca="1" si="199"/>
        <v>-----</v>
      </c>
      <c r="BQ180" s="41" t="str">
        <f t="shared" ca="1" si="200"/>
        <v>-----</v>
      </c>
      <c r="BR180" s="52" t="str">
        <f t="shared" ca="1" si="201"/>
        <v>-----</v>
      </c>
      <c r="BS180" s="41" t="str">
        <f t="shared" si="207"/>
        <v>-----</v>
      </c>
      <c r="BT180" s="41" t="str" cm="1">
        <f t="array" aca="1" ref="BT180" ca="1">_xlfn.LET(_xlpm.lookback,MIN(ROW()-ROW(BS$50),11),_xlpm.found,IFERROR(MATCH("Equal Low",OFFSET(BS180,-_xlpm.lookback,0,_xlpm.lookback+1,1),0),-1),_xlpm.offset_rows,_xlpm.lookback-_xlpm.found+1,IF(_xlpm.found&gt;0,INDEX(F:F,ROW()-_xlpm.offset_rows),"-----"))</f>
        <v>-----</v>
      </c>
      <c r="BU180" s="41" t="str">
        <f t="shared" ca="1" si="202"/>
        <v>-----</v>
      </c>
      <c r="BV180" s="41" t="str">
        <f t="shared" ca="1" si="203"/>
        <v>-----</v>
      </c>
      <c r="BW180" s="52" t="str">
        <f t="shared" ca="1" si="204"/>
        <v>-----</v>
      </c>
      <c r="BX180" s="50">
        <f t="shared" si="165"/>
        <v>0.78038999999989755</v>
      </c>
      <c r="BY180" s="50">
        <f t="shared" si="179"/>
        <v>1</v>
      </c>
      <c r="BZ180" s="50">
        <f t="shared" si="180"/>
        <v>2</v>
      </c>
      <c r="CA180" s="50" t="str">
        <f t="shared" si="181"/>
        <v>-----</v>
      </c>
      <c r="CB180" s="50" t="str">
        <f t="shared" si="182"/>
        <v>-----</v>
      </c>
      <c r="CC180" s="52" t="str">
        <f t="shared" si="166"/>
        <v>TL Touch Zone</v>
      </c>
      <c r="CD180" s="41">
        <f t="shared" si="167"/>
        <v>1</v>
      </c>
      <c r="CE180" s="52" t="str" cm="1">
        <f t="array" ref="CE180">IF(CD180&lt;&gt;1,"-----",_xlfn.IFS(OR(AL180="Above",AL180="Below"),AL180,OR(AQ180="Above",AQ180="Below"),AQ180,OR(AV180="Above",AV180="Below"),AV180,OR(BA180="Above",BA180="Below"),BA180,OR(BF180="Above",BF180="Below"),BF180,OR(BK180="Above",BK180="Below"),BK180,TRUE,"-----"))</f>
        <v>Below</v>
      </c>
      <c r="CF180" s="52" t="str">
        <f t="shared" ca="1" si="205"/>
        <v>-----</v>
      </c>
      <c r="CG180" s="52" t="str">
        <f t="shared" si="168"/>
        <v>UP</v>
      </c>
      <c r="CH180" s="42" t="str">
        <f t="shared" si="189"/>
        <v/>
      </c>
      <c r="CI180" s="43" t="str">
        <f t="shared" si="183"/>
        <v/>
      </c>
      <c r="CJ180" s="42" t="str">
        <f t="shared" si="184"/>
        <v/>
      </c>
      <c r="CK180" s="42" t="str">
        <f t="shared" si="190"/>
        <v/>
      </c>
      <c r="CL180" s="42" t="str">
        <f t="shared" si="169"/>
        <v/>
      </c>
      <c r="CM180" s="16">
        <f t="shared" si="191"/>
        <v>0</v>
      </c>
      <c r="CN180" s="53">
        <f t="shared" si="192"/>
        <v>0</v>
      </c>
      <c r="CO180" s="14" t="str">
        <f t="shared" si="193"/>
        <v/>
      </c>
    </row>
    <row r="181" spans="1:93" x14ac:dyDescent="0.55000000000000004">
      <c r="A181">
        <f>IF('Data Validation'!$K$2&lt;&gt;TRUE,"",'Data Validation'!A181)</f>
        <v>1772082300</v>
      </c>
      <c r="B181" s="4" t="str">
        <f>IF('Data Validation'!$K$2&lt;&gt;TRUE,"",'Data Validation'!C181)</f>
        <v>XAUUSD</v>
      </c>
      <c r="C181" s="4" t="str">
        <f>IF('Data Validation'!$K$2&lt;&gt;TRUE,"",'Data Validation'!E181)</f>
        <v>M5</v>
      </c>
      <c r="D181" s="4">
        <f>IF('Data Validation'!$K$2&lt;&gt;TRUE,"",'Data Validation'!G181)</f>
        <v>5194.54</v>
      </c>
      <c r="E181" s="4">
        <f>IF($C181&lt;&gt;"M5","",Price!F181)</f>
        <v>5194.54</v>
      </c>
      <c r="F181" s="4">
        <f>IF($C181&lt;&gt;"M5","",Price!G181)</f>
        <v>5192.0200000000004</v>
      </c>
      <c r="G181" s="4">
        <f>IF($C181&lt;&gt;"M5","",Price!H181)</f>
        <v>267</v>
      </c>
      <c r="H181" s="4">
        <f>IF($C181&lt;&gt;"M5","",SSA!E181)</f>
        <v>5196.0911800000003</v>
      </c>
      <c r="I181" s="6">
        <f>IF($C181&lt;&gt;"M5","",SSA!F181)</f>
        <v>5194.89732</v>
      </c>
      <c r="J181" s="5">
        <f>IF($C181&lt;&gt;"M5","",Dual_Tema!E181)</f>
        <v>5194.24</v>
      </c>
      <c r="K181" s="5">
        <f>IF($C181&lt;&gt;"M5","",Dual_Tema!F181)</f>
        <v>5191.2700000000004</v>
      </c>
      <c r="L181" s="6">
        <f>IF($C181&lt;&gt;"M5","",Trendlines!K181)</f>
        <v>0</v>
      </c>
      <c r="M181" s="6">
        <f>IF($C181&lt;&gt;"M5","",Trendlines!L181)</f>
        <v>0</v>
      </c>
      <c r="N181" s="6">
        <f>IF($C181&lt;&gt;"M5","",ZigZag!E181)</f>
        <v>0</v>
      </c>
      <c r="O181" s="6">
        <f>IF($C181&lt;&gt;"M5","",ZigZag!F181)</f>
        <v>0</v>
      </c>
      <c r="P181" s="6">
        <f>IF($C181&lt;&gt;"M5","",Pinbar!E181)</f>
        <v>0</v>
      </c>
      <c r="Q181">
        <f>IF(Q$1='Trendline Selection'!$ED$198,Trendlines!E181,IF(Q$1='Trendline Selection'!$EE$198,Trendlines!E181,""))</f>
        <v>5198.76</v>
      </c>
      <c r="R181" t="str">
        <f>IF(R$1='Trendline Selection'!$ED$198,Trendlines!F181,IF(R$1='Trendline Selection'!$EE$198,Trendlines!F181,""))</f>
        <v/>
      </c>
      <c r="S181" t="str">
        <f>IF(S$1='Trendline Selection'!$ED$198,Trendlines!G181,IF(S$1='Trendline Selection'!$EE$198,Trendlines!G181,""))</f>
        <v/>
      </c>
      <c r="T181" t="str">
        <f>IF(T$1='Trendline Selection'!$ED$198,Trendlines!H181,IF(T$1='Trendline Selection'!$EE$198,Trendlines!H181,""))</f>
        <v/>
      </c>
      <c r="U181">
        <f>IF(U$1='Trendline Selection'!$ED$198,Trendlines!I181,IF(U$1='Trendline Selection'!$EE$198,Trendlines!I181,""))</f>
        <v>5174.9799999999996</v>
      </c>
      <c r="V181" t="str">
        <f>IF(V$1='Trendline Selection'!$ED$198,Trendlines!J181,IF(V$1='Trendline Selection'!$EE$198,Trendlines!J181,""))</f>
        <v/>
      </c>
      <c r="W181" s="6" t="str">
        <f t="shared" si="195"/>
        <v/>
      </c>
      <c r="X181" s="6" t="str">
        <f t="shared" si="196"/>
        <v/>
      </c>
      <c r="Y181" s="6" t="str">
        <f t="shared" si="197"/>
        <v/>
      </c>
      <c r="Z181" s="6" t="str">
        <f t="shared" si="198"/>
        <v/>
      </c>
      <c r="AA181">
        <f t="shared" si="142"/>
        <v>2.5199999999995271</v>
      </c>
      <c r="AB181">
        <f t="shared" si="170"/>
        <v>1.2899999999999636</v>
      </c>
      <c r="AC181">
        <f t="shared" si="171"/>
        <v>1.2299999999995634</v>
      </c>
      <c r="AD181">
        <f t="shared" si="194"/>
        <v>2.5199999999995271</v>
      </c>
      <c r="AE181" s="26">
        <f t="shared" si="185"/>
        <v>5.7756283883721564E-5</v>
      </c>
      <c r="AF181" s="26">
        <f t="shared" si="143"/>
        <v>1.4447331770453087E-4</v>
      </c>
      <c r="AG181" s="4"/>
      <c r="AH181" s="30">
        <f t="shared" si="144"/>
        <v>-5.1335703129205205E-4</v>
      </c>
      <c r="AI181" s="21">
        <f t="shared" si="172"/>
        <v>-1</v>
      </c>
      <c r="AJ181" s="21">
        <f t="shared" si="141"/>
        <v>-50</v>
      </c>
      <c r="AK181" s="31" t="str">
        <f t="shared" si="188"/>
        <v>Touch Zone</v>
      </c>
      <c r="AL181" s="31" t="str">
        <f t="shared" si="145"/>
        <v>Below</v>
      </c>
      <c r="AM181" s="39" t="str">
        <f t="shared" si="146"/>
        <v/>
      </c>
      <c r="AN181" s="35" t="str">
        <f t="shared" si="147"/>
        <v/>
      </c>
      <c r="AO181" s="35" t="str">
        <f t="shared" si="186"/>
        <v/>
      </c>
      <c r="AP181" s="36" t="str">
        <f t="shared" si="187"/>
        <v/>
      </c>
      <c r="AQ181" s="36" t="str">
        <f t="shared" si="148"/>
        <v/>
      </c>
      <c r="AR181" s="40" t="str">
        <f t="shared" si="149"/>
        <v/>
      </c>
      <c r="AS181" s="37" t="str">
        <f t="shared" si="150"/>
        <v/>
      </c>
      <c r="AT181" s="37" t="str">
        <f t="shared" si="173"/>
        <v/>
      </c>
      <c r="AU181" s="38" t="str">
        <f t="shared" si="151"/>
        <v/>
      </c>
      <c r="AV181" s="38" t="str">
        <f t="shared" si="152"/>
        <v/>
      </c>
      <c r="AW181" s="30" t="str">
        <f t="shared" si="153"/>
        <v/>
      </c>
      <c r="AX181" s="21" t="str">
        <f t="shared" si="154"/>
        <v/>
      </c>
      <c r="AY181" s="21" t="str">
        <f t="shared" si="174"/>
        <v/>
      </c>
      <c r="AZ181" s="31" t="str">
        <f t="shared" si="155"/>
        <v/>
      </c>
      <c r="BA181" s="31" t="str">
        <f t="shared" si="156"/>
        <v/>
      </c>
      <c r="BB181" s="33">
        <f t="shared" si="157"/>
        <v>4.0794708385347937E-3</v>
      </c>
      <c r="BC181" s="32">
        <f t="shared" si="158"/>
        <v>1</v>
      </c>
      <c r="BD181" s="32">
        <f t="shared" si="175"/>
        <v>30</v>
      </c>
      <c r="BE181" s="34" t="str">
        <f t="shared" si="176"/>
        <v>-----</v>
      </c>
      <c r="BF181" s="34" t="str">
        <f t="shared" si="159"/>
        <v>-----</v>
      </c>
      <c r="BG181" s="40" t="str">
        <f t="shared" si="160"/>
        <v/>
      </c>
      <c r="BH181" s="37" t="str">
        <f t="shared" si="161"/>
        <v/>
      </c>
      <c r="BI181" s="37" t="str">
        <f t="shared" si="177"/>
        <v/>
      </c>
      <c r="BJ181" s="38" t="str">
        <f t="shared" si="178"/>
        <v/>
      </c>
      <c r="BK181" s="38" t="str">
        <f t="shared" si="162"/>
        <v/>
      </c>
      <c r="BL181" s="41" t="str">
        <f t="shared" si="163"/>
        <v>------</v>
      </c>
      <c r="BM181" s="41" t="str">
        <f t="shared" si="164"/>
        <v>------</v>
      </c>
      <c r="BN181" s="41" t="str">
        <f t="shared" si="206"/>
        <v>-----</v>
      </c>
      <c r="BO181" s="41" t="str" cm="1">
        <f t="array" aca="1" ref="BO181" ca="1">_xlfn.LET(_xlpm.lookback,MIN(ROW()-ROW(BN$50),11),_xlpm.found,IFERROR(MATCH("Equal High",OFFSET(BN181,-_xlpm.lookback,0,_xlpm.lookback+1,1),0),-1),_xlpm.offset_rows,_xlpm.lookback-_xlpm.found+1,IF(_xlpm.found&gt;0,INDEX(E:E,ROW()-_xlpm.offset_rows),"-----"))</f>
        <v>-----</v>
      </c>
      <c r="BP181" s="41" t="str">
        <f t="shared" ca="1" si="199"/>
        <v>-----</v>
      </c>
      <c r="BQ181" s="41" t="str">
        <f t="shared" ca="1" si="200"/>
        <v>-----</v>
      </c>
      <c r="BR181" s="52" t="str">
        <f t="shared" ca="1" si="201"/>
        <v>-----</v>
      </c>
      <c r="BS181" s="41" t="str">
        <f t="shared" si="207"/>
        <v>-----</v>
      </c>
      <c r="BT181" s="41" t="str" cm="1">
        <f t="array" aca="1" ref="BT181" ca="1">_xlfn.LET(_xlpm.lookback,MIN(ROW()-ROW(BS$50),11),_xlpm.found,IFERROR(MATCH("Equal Low",OFFSET(BS181,-_xlpm.lookback,0,_xlpm.lookback+1,1),0),-1),_xlpm.offset_rows,_xlpm.lookback-_xlpm.found+1,IF(_xlpm.found&gt;0,INDEX(F:F,ROW()-_xlpm.offset_rows),"-----"))</f>
        <v>-----</v>
      </c>
      <c r="BU181" s="41" t="str">
        <f t="shared" ca="1" si="202"/>
        <v>-----</v>
      </c>
      <c r="BV181" s="41" t="str">
        <f t="shared" ca="1" si="203"/>
        <v>-----</v>
      </c>
      <c r="BW181" s="52" t="str">
        <f t="shared" ca="1" si="204"/>
        <v>-----</v>
      </c>
      <c r="BX181" s="50">
        <f t="shared" si="165"/>
        <v>1.1938600000003134</v>
      </c>
      <c r="BY181" s="50">
        <f t="shared" si="179"/>
        <v>1</v>
      </c>
      <c r="BZ181" s="50">
        <f t="shared" si="180"/>
        <v>3</v>
      </c>
      <c r="CA181" s="50" t="str">
        <f t="shared" si="181"/>
        <v>-----</v>
      </c>
      <c r="CB181" s="50" t="str">
        <f t="shared" si="182"/>
        <v>-----</v>
      </c>
      <c r="CC181" s="52" t="str">
        <f t="shared" si="166"/>
        <v>TL Touch Zone</v>
      </c>
      <c r="CD181" s="41">
        <f t="shared" si="167"/>
        <v>1</v>
      </c>
      <c r="CE181" s="52" t="str" cm="1">
        <f t="array" ref="CE181">IF(CD181&lt;&gt;1,"-----",_xlfn.IFS(OR(AL181="Above",AL181="Below"),AL181,OR(AQ181="Above",AQ181="Below"),AQ181,OR(AV181="Above",AV181="Below"),AV181,OR(BA181="Above",BA181="Below"),BA181,OR(BF181="Above",BF181="Below"),BF181,OR(BK181="Above",BK181="Below"),BK181,TRUE,"-----"))</f>
        <v>Below</v>
      </c>
      <c r="CF181" s="52" t="str">
        <f t="shared" ca="1" si="205"/>
        <v>-----</v>
      </c>
      <c r="CG181" s="52" t="str">
        <f t="shared" si="168"/>
        <v>UP</v>
      </c>
      <c r="CH181" s="42" t="str">
        <f t="shared" si="189"/>
        <v/>
      </c>
      <c r="CI181" s="43" t="str">
        <f t="shared" si="183"/>
        <v/>
      </c>
      <c r="CJ181" s="42" t="str">
        <f t="shared" si="184"/>
        <v/>
      </c>
      <c r="CK181" s="42" t="str">
        <f t="shared" si="190"/>
        <v/>
      </c>
      <c r="CL181" s="42" t="str">
        <f t="shared" si="169"/>
        <v/>
      </c>
      <c r="CM181" s="16">
        <f t="shared" si="191"/>
        <v>0</v>
      </c>
      <c r="CN181" s="53">
        <f t="shared" si="192"/>
        <v>0</v>
      </c>
      <c r="CO181" s="14" t="str">
        <f t="shared" si="193"/>
        <v/>
      </c>
    </row>
    <row r="182" spans="1:93" x14ac:dyDescent="0.55000000000000004">
      <c r="A182">
        <f>IF('Data Validation'!$K$2&lt;&gt;TRUE,"",'Data Validation'!A182)</f>
        <v>1772082600</v>
      </c>
      <c r="B182" s="4" t="str">
        <f>IF('Data Validation'!$K$2&lt;&gt;TRUE,"",'Data Validation'!C182)</f>
        <v>XAUUSD</v>
      </c>
      <c r="C182" s="4" t="str">
        <f>IF('Data Validation'!$K$2&lt;&gt;TRUE,"",'Data Validation'!E182)</f>
        <v>M5</v>
      </c>
      <c r="D182" s="4">
        <f>IF('Data Validation'!$K$2&lt;&gt;TRUE,"",'Data Validation'!G182)</f>
        <v>5197.8500000000004</v>
      </c>
      <c r="E182" s="4">
        <f>IF($C182&lt;&gt;"M5","",Price!F182)</f>
        <v>5199.62</v>
      </c>
      <c r="F182" s="4">
        <f>IF($C182&lt;&gt;"M5","",Price!G182)</f>
        <v>5193.6000000000004</v>
      </c>
      <c r="G182" s="4">
        <f>IF($C182&lt;&gt;"M5","",Price!H182)</f>
        <v>456</v>
      </c>
      <c r="H182" s="4">
        <f>IF($C182&lt;&gt;"M5","",SSA!E182)</f>
        <v>5197.7813299999998</v>
      </c>
      <c r="I182" s="6">
        <f>IF($C182&lt;&gt;"M5","",SSA!F182)</f>
        <v>5196.33932</v>
      </c>
      <c r="J182" s="5">
        <f>IF($C182&lt;&gt;"M5","",Dual_Tema!E182)</f>
        <v>5196.7299999999996</v>
      </c>
      <c r="K182" s="5">
        <f>IF($C182&lt;&gt;"M5","",Dual_Tema!F182)</f>
        <v>5192.25</v>
      </c>
      <c r="L182" s="6">
        <f>IF($C182&lt;&gt;"M5","",Trendlines!K182)</f>
        <v>0</v>
      </c>
      <c r="M182" s="6">
        <f>IF($C182&lt;&gt;"M5","",Trendlines!L182)</f>
        <v>0</v>
      </c>
      <c r="N182" s="6">
        <f>IF($C182&lt;&gt;"M5","",ZigZag!E182)</f>
        <v>0</v>
      </c>
      <c r="O182" s="6">
        <f>IF($C182&lt;&gt;"M5","",ZigZag!F182)</f>
        <v>0</v>
      </c>
      <c r="P182" s="6">
        <f>IF($C182&lt;&gt;"M5","",Pinbar!E182)</f>
        <v>0</v>
      </c>
      <c r="Q182">
        <f>IF(Q$1='Trendline Selection'!$ED$198,Trendlines!E182,IF(Q$1='Trendline Selection'!$EE$198,Trendlines!E182,""))</f>
        <v>5198.7700000000004</v>
      </c>
      <c r="R182" t="str">
        <f>IF(R$1='Trendline Selection'!$ED$198,Trendlines!F182,IF(R$1='Trendline Selection'!$EE$198,Trendlines!F182,""))</f>
        <v/>
      </c>
      <c r="S182" t="str">
        <f>IF(S$1='Trendline Selection'!$ED$198,Trendlines!G182,IF(S$1='Trendline Selection'!$EE$198,Trendlines!G182,""))</f>
        <v/>
      </c>
      <c r="T182" t="str">
        <f>IF(T$1='Trendline Selection'!$ED$198,Trendlines!H182,IF(T$1='Trendline Selection'!$EE$198,Trendlines!H182,""))</f>
        <v/>
      </c>
      <c r="U182">
        <f>IF(U$1='Trendline Selection'!$ED$198,Trendlines!I182,IF(U$1='Trendline Selection'!$EE$198,Trendlines!I182,""))</f>
        <v>5175</v>
      </c>
      <c r="V182" t="str">
        <f>IF(V$1='Trendline Selection'!$ED$198,Trendlines!J182,IF(V$1='Trendline Selection'!$EE$198,Trendlines!J182,""))</f>
        <v/>
      </c>
      <c r="W182" s="6" t="str">
        <f t="shared" si="195"/>
        <v/>
      </c>
      <c r="X182" s="6" t="str">
        <f t="shared" si="196"/>
        <v/>
      </c>
      <c r="Y182" s="6" t="str">
        <f t="shared" si="197"/>
        <v/>
      </c>
      <c r="Z182" s="6" t="str">
        <f t="shared" si="198"/>
        <v/>
      </c>
      <c r="AA182">
        <f t="shared" si="142"/>
        <v>6.0199999999995271</v>
      </c>
      <c r="AB182">
        <f t="shared" si="170"/>
        <v>5.0799999999999272</v>
      </c>
      <c r="AC182">
        <f t="shared" si="171"/>
        <v>0.93999999999959982</v>
      </c>
      <c r="AD182">
        <f t="shared" si="194"/>
        <v>6.0199999999995271</v>
      </c>
      <c r="AE182" s="26">
        <f t="shared" si="185"/>
        <v>5.5611894402832695E-4</v>
      </c>
      <c r="AF182" s="26">
        <f t="shared" si="143"/>
        <v>2.6000288892105808E-4</v>
      </c>
      <c r="AG182" s="4"/>
      <c r="AH182" s="30">
        <f t="shared" si="144"/>
        <v>-1.9017382957904245E-4</v>
      </c>
      <c r="AI182" s="21">
        <f t="shared" si="172"/>
        <v>-1</v>
      </c>
      <c r="AJ182" s="21">
        <f t="shared" si="141"/>
        <v>-51</v>
      </c>
      <c r="AK182" s="31" t="str">
        <f t="shared" si="188"/>
        <v>Touch Zone</v>
      </c>
      <c r="AL182" s="31" t="str">
        <f t="shared" si="145"/>
        <v>Below</v>
      </c>
      <c r="AM182" s="39" t="str">
        <f t="shared" si="146"/>
        <v/>
      </c>
      <c r="AN182" s="35" t="str">
        <f t="shared" si="147"/>
        <v/>
      </c>
      <c r="AO182" s="35" t="str">
        <f t="shared" si="186"/>
        <v/>
      </c>
      <c r="AP182" s="36" t="str">
        <f t="shared" si="187"/>
        <v/>
      </c>
      <c r="AQ182" s="36" t="str">
        <f t="shared" si="148"/>
        <v/>
      </c>
      <c r="AR182" s="40" t="str">
        <f t="shared" si="149"/>
        <v/>
      </c>
      <c r="AS182" s="37" t="str">
        <f t="shared" si="150"/>
        <v/>
      </c>
      <c r="AT182" s="37" t="str">
        <f t="shared" si="173"/>
        <v/>
      </c>
      <c r="AU182" s="38" t="str">
        <f t="shared" si="151"/>
        <v/>
      </c>
      <c r="AV182" s="38" t="str">
        <f t="shared" si="152"/>
        <v/>
      </c>
      <c r="AW182" s="30" t="str">
        <f t="shared" si="153"/>
        <v/>
      </c>
      <c r="AX182" s="21" t="str">
        <f t="shared" si="154"/>
        <v/>
      </c>
      <c r="AY182" s="21" t="str">
        <f t="shared" si="174"/>
        <v/>
      </c>
      <c r="AZ182" s="31" t="str">
        <f t="shared" si="155"/>
        <v/>
      </c>
      <c r="BA182" s="31" t="str">
        <f t="shared" si="156"/>
        <v/>
      </c>
      <c r="BB182" s="33">
        <f t="shared" si="157"/>
        <v>4.4021893719806372E-3</v>
      </c>
      <c r="BC182" s="32">
        <f t="shared" si="158"/>
        <v>1</v>
      </c>
      <c r="BD182" s="32">
        <f t="shared" si="175"/>
        <v>31</v>
      </c>
      <c r="BE182" s="34" t="str">
        <f t="shared" si="176"/>
        <v>-----</v>
      </c>
      <c r="BF182" s="34" t="str">
        <f t="shared" si="159"/>
        <v>-----</v>
      </c>
      <c r="BG182" s="40" t="str">
        <f t="shared" si="160"/>
        <v/>
      </c>
      <c r="BH182" s="37" t="str">
        <f t="shared" si="161"/>
        <v/>
      </c>
      <c r="BI182" s="37" t="str">
        <f t="shared" si="177"/>
        <v/>
      </c>
      <c r="BJ182" s="38" t="str">
        <f t="shared" si="178"/>
        <v/>
      </c>
      <c r="BK182" s="38" t="str">
        <f t="shared" si="162"/>
        <v/>
      </c>
      <c r="BL182" s="41" t="str">
        <f t="shared" si="163"/>
        <v>------</v>
      </c>
      <c r="BM182" s="41" t="str">
        <f t="shared" si="164"/>
        <v>------</v>
      </c>
      <c r="BN182" s="41" t="str">
        <f t="shared" si="206"/>
        <v>-----</v>
      </c>
      <c r="BO182" s="41" t="str" cm="1">
        <f t="array" aca="1" ref="BO182" ca="1">_xlfn.LET(_xlpm.lookback,MIN(ROW()-ROW(BN$50),11),_xlpm.found,IFERROR(MATCH("Equal High",OFFSET(BN182,-_xlpm.lookback,0,_xlpm.lookback+1,1),0),-1),_xlpm.offset_rows,_xlpm.lookback-_xlpm.found+1,IF(_xlpm.found&gt;0,INDEX(E:E,ROW()-_xlpm.offset_rows),"-----"))</f>
        <v>-----</v>
      </c>
      <c r="BP182" s="41" t="str">
        <f t="shared" ca="1" si="199"/>
        <v>-----</v>
      </c>
      <c r="BQ182" s="41" t="str">
        <f t="shared" ca="1" si="200"/>
        <v>-----</v>
      </c>
      <c r="BR182" s="52" t="str">
        <f t="shared" ca="1" si="201"/>
        <v>-----</v>
      </c>
      <c r="BS182" s="41" t="str">
        <f t="shared" si="207"/>
        <v>-----</v>
      </c>
      <c r="BT182" s="41" t="str" cm="1">
        <f t="array" aca="1" ref="BT182" ca="1">_xlfn.LET(_xlpm.lookback,MIN(ROW()-ROW(BS$50),11),_xlpm.found,IFERROR(MATCH("Equal Low",OFFSET(BS182,-_xlpm.lookback,0,_xlpm.lookback+1,1),0),-1),_xlpm.offset_rows,_xlpm.lookback-_xlpm.found+1,IF(_xlpm.found&gt;0,INDEX(F:F,ROW()-_xlpm.offset_rows),"-----"))</f>
        <v>-----</v>
      </c>
      <c r="BU182" s="41" t="str">
        <f t="shared" ca="1" si="202"/>
        <v>-----</v>
      </c>
      <c r="BV182" s="41" t="str">
        <f t="shared" ca="1" si="203"/>
        <v>-----</v>
      </c>
      <c r="BW182" s="52" t="str">
        <f t="shared" ca="1" si="204"/>
        <v>-----</v>
      </c>
      <c r="BX182" s="50">
        <f t="shared" si="165"/>
        <v>1.4420099999997547</v>
      </c>
      <c r="BY182" s="50">
        <f t="shared" si="179"/>
        <v>1</v>
      </c>
      <c r="BZ182" s="50">
        <f t="shared" si="180"/>
        <v>4</v>
      </c>
      <c r="CA182" s="50" t="str">
        <f t="shared" si="181"/>
        <v>-----</v>
      </c>
      <c r="CB182" s="50" t="str">
        <f t="shared" si="182"/>
        <v>-----</v>
      </c>
      <c r="CC182" s="52" t="str">
        <f t="shared" si="166"/>
        <v>TL Touch Zone</v>
      </c>
      <c r="CD182" s="41">
        <f t="shared" si="167"/>
        <v>1</v>
      </c>
      <c r="CE182" s="52" t="str" cm="1">
        <f t="array" ref="CE182">IF(CD182&lt;&gt;1,"-----",_xlfn.IFS(OR(AL182="Above",AL182="Below"),AL182,OR(AQ182="Above",AQ182="Below"),AQ182,OR(AV182="Above",AV182="Below"),AV182,OR(BA182="Above",BA182="Below"),BA182,OR(BF182="Above",BF182="Below"),BF182,OR(BK182="Above",BK182="Below"),BK182,TRUE,"-----"))</f>
        <v>Below</v>
      </c>
      <c r="CF182" s="52" t="str">
        <f t="shared" ca="1" si="205"/>
        <v>-----</v>
      </c>
      <c r="CG182" s="52" t="str">
        <f t="shared" si="168"/>
        <v>UP</v>
      </c>
      <c r="CH182" s="42">
        <f t="shared" si="189"/>
        <v>1</v>
      </c>
      <c r="CI182" s="43">
        <f t="shared" si="183"/>
        <v>1</v>
      </c>
      <c r="CJ182" s="42" t="str">
        <f t="shared" si="184"/>
        <v/>
      </c>
      <c r="CK182" s="42">
        <f t="shared" si="190"/>
        <v>1</v>
      </c>
      <c r="CL182" s="42" t="str">
        <f t="shared" si="169"/>
        <v/>
      </c>
      <c r="CM182" s="16">
        <f t="shared" si="191"/>
        <v>0.6</v>
      </c>
      <c r="CN182" s="53">
        <f t="shared" si="192"/>
        <v>0.19999999999999998</v>
      </c>
      <c r="CO182" s="14" t="str">
        <f t="shared" si="193"/>
        <v/>
      </c>
    </row>
    <row r="183" spans="1:93" x14ac:dyDescent="0.55000000000000004">
      <c r="A183">
        <f>IF('Data Validation'!$K$2&lt;&gt;TRUE,"",'Data Validation'!A183)</f>
        <v>1772082900</v>
      </c>
      <c r="B183" s="4" t="str">
        <f>IF('Data Validation'!$K$2&lt;&gt;TRUE,"",'Data Validation'!C183)</f>
        <v>XAUUSD</v>
      </c>
      <c r="C183" s="4" t="str">
        <f>IF('Data Validation'!$K$2&lt;&gt;TRUE,"",'Data Validation'!E183)</f>
        <v>M5</v>
      </c>
      <c r="D183" s="4">
        <f>IF('Data Validation'!$K$2&lt;&gt;TRUE,"",'Data Validation'!G183)</f>
        <v>5199.82</v>
      </c>
      <c r="E183" s="4">
        <f>IF($C183&lt;&gt;"M5","",Price!F183)</f>
        <v>5202.41</v>
      </c>
      <c r="F183" s="4">
        <f>IF($C183&lt;&gt;"M5","",Price!G183)</f>
        <v>5196.62</v>
      </c>
      <c r="G183" s="4">
        <f>IF($C183&lt;&gt;"M5","",Price!H183)</f>
        <v>451</v>
      </c>
      <c r="H183" s="4">
        <f>IF($C183&lt;&gt;"M5","",SSA!E183)</f>
        <v>5199.2459500000004</v>
      </c>
      <c r="I183" s="6">
        <f>IF($C183&lt;&gt;"M5","",SSA!F183)</f>
        <v>5197.7926399999997</v>
      </c>
      <c r="J183" s="5">
        <f>IF($C183&lt;&gt;"M5","",Dual_Tema!E183)</f>
        <v>5199.68</v>
      </c>
      <c r="K183" s="5">
        <f>IF($C183&lt;&gt;"M5","",Dual_Tema!F183)</f>
        <v>5194.3500000000004</v>
      </c>
      <c r="L183" s="6">
        <f>IF($C183&lt;&gt;"M5","",Trendlines!K183)</f>
        <v>0</v>
      </c>
      <c r="M183" s="6">
        <f>IF($C183&lt;&gt;"M5","",Trendlines!L183)</f>
        <v>0</v>
      </c>
      <c r="N183" s="6">
        <f>IF($C183&lt;&gt;"M5","",ZigZag!E183)</f>
        <v>0</v>
      </c>
      <c r="O183" s="6">
        <f>IF($C183&lt;&gt;"M5","",ZigZag!F183)</f>
        <v>0</v>
      </c>
      <c r="P183" s="6">
        <f>IF($C183&lt;&gt;"M5","",Pinbar!E183)</f>
        <v>0</v>
      </c>
      <c r="Q183">
        <f>IF(Q$1='Trendline Selection'!$ED$198,Trendlines!E183,IF(Q$1='Trendline Selection'!$EE$198,Trendlines!E183,""))</f>
        <v>5198.7700000000004</v>
      </c>
      <c r="R183" t="str">
        <f>IF(R$1='Trendline Selection'!$ED$198,Trendlines!F183,IF(R$1='Trendline Selection'!$EE$198,Trendlines!F183,""))</f>
        <v/>
      </c>
      <c r="S183" t="str">
        <f>IF(S$1='Trendline Selection'!$ED$198,Trendlines!G183,IF(S$1='Trendline Selection'!$EE$198,Trendlines!G183,""))</f>
        <v/>
      </c>
      <c r="T183" t="str">
        <f>IF(T$1='Trendline Selection'!$ED$198,Trendlines!H183,IF(T$1='Trendline Selection'!$EE$198,Trendlines!H183,""))</f>
        <v/>
      </c>
      <c r="U183">
        <f>IF(U$1='Trendline Selection'!$ED$198,Trendlines!I183,IF(U$1='Trendline Selection'!$EE$198,Trendlines!I183,""))</f>
        <v>5175.03</v>
      </c>
      <c r="V183" t="str">
        <f>IF(V$1='Trendline Selection'!$ED$198,Trendlines!J183,IF(V$1='Trendline Selection'!$EE$198,Trendlines!J183,""))</f>
        <v/>
      </c>
      <c r="W183" s="6" t="str">
        <f t="shared" si="195"/>
        <v/>
      </c>
      <c r="X183" s="6" t="str">
        <f t="shared" si="196"/>
        <v/>
      </c>
      <c r="Y183" s="6" t="str">
        <f t="shared" si="197"/>
        <v/>
      </c>
      <c r="Z183" s="6" t="str">
        <f t="shared" si="198"/>
        <v/>
      </c>
      <c r="AA183">
        <f t="shared" si="142"/>
        <v>5.7899999999999636</v>
      </c>
      <c r="AB183">
        <f t="shared" si="170"/>
        <v>4.5599999999994907</v>
      </c>
      <c r="AC183">
        <f t="shared" si="171"/>
        <v>1.2300000000004729</v>
      </c>
      <c r="AD183">
        <f t="shared" si="194"/>
        <v>5.7899999999999636</v>
      </c>
      <c r="AE183" s="26">
        <f t="shared" si="185"/>
        <v>5.2503230968051174E-4</v>
      </c>
      <c r="AF183" s="26">
        <f t="shared" si="143"/>
        <v>4.3701329328973347E-4</v>
      </c>
      <c r="AG183" s="4"/>
      <c r="AH183" s="30">
        <f t="shared" si="144"/>
        <v>9.1550501368595189E-5</v>
      </c>
      <c r="AI183" s="21">
        <f t="shared" si="172"/>
        <v>1</v>
      </c>
      <c r="AJ183" s="21">
        <f t="shared" si="141"/>
        <v>1</v>
      </c>
      <c r="AK183" s="31" t="str">
        <f t="shared" si="188"/>
        <v>Touch Zone</v>
      </c>
      <c r="AL183" s="31" t="str">
        <f t="shared" si="145"/>
        <v>Above</v>
      </c>
      <c r="AM183" s="39" t="str">
        <f t="shared" si="146"/>
        <v/>
      </c>
      <c r="AN183" s="35" t="str">
        <f t="shared" si="147"/>
        <v/>
      </c>
      <c r="AO183" s="35" t="str">
        <f t="shared" si="186"/>
        <v/>
      </c>
      <c r="AP183" s="36" t="str">
        <f t="shared" si="187"/>
        <v/>
      </c>
      <c r="AQ183" s="36" t="str">
        <f t="shared" si="148"/>
        <v/>
      </c>
      <c r="AR183" s="40" t="str">
        <f t="shared" si="149"/>
        <v/>
      </c>
      <c r="AS183" s="37" t="str">
        <f t="shared" si="150"/>
        <v/>
      </c>
      <c r="AT183" s="37" t="str">
        <f t="shared" si="173"/>
        <v/>
      </c>
      <c r="AU183" s="38" t="str">
        <f t="shared" si="151"/>
        <v/>
      </c>
      <c r="AV183" s="38" t="str">
        <f t="shared" si="152"/>
        <v/>
      </c>
      <c r="AW183" s="30" t="str">
        <f t="shared" si="153"/>
        <v/>
      </c>
      <c r="AX183" s="21" t="str">
        <f t="shared" si="154"/>
        <v/>
      </c>
      <c r="AY183" s="21" t="str">
        <f t="shared" si="174"/>
        <v/>
      </c>
      <c r="AZ183" s="31" t="str">
        <f t="shared" si="155"/>
        <v/>
      </c>
      <c r="BA183" s="31" t="str">
        <f t="shared" si="156"/>
        <v/>
      </c>
      <c r="BB183" s="33">
        <f t="shared" si="157"/>
        <v>4.679383501158583E-3</v>
      </c>
      <c r="BC183" s="32">
        <f t="shared" si="158"/>
        <v>1</v>
      </c>
      <c r="BD183" s="32">
        <f t="shared" si="175"/>
        <v>32</v>
      </c>
      <c r="BE183" s="34" t="str">
        <f t="shared" si="176"/>
        <v>-----</v>
      </c>
      <c r="BF183" s="34" t="str">
        <f t="shared" si="159"/>
        <v>-----</v>
      </c>
      <c r="BG183" s="40" t="str">
        <f t="shared" si="160"/>
        <v/>
      </c>
      <c r="BH183" s="37" t="str">
        <f t="shared" si="161"/>
        <v/>
      </c>
      <c r="BI183" s="37" t="str">
        <f t="shared" si="177"/>
        <v/>
      </c>
      <c r="BJ183" s="38" t="str">
        <f t="shared" si="178"/>
        <v/>
      </c>
      <c r="BK183" s="38" t="str">
        <f t="shared" si="162"/>
        <v/>
      </c>
      <c r="BL183" s="41" t="str">
        <f t="shared" si="163"/>
        <v>------</v>
      </c>
      <c r="BM183" s="41" t="str">
        <f t="shared" si="164"/>
        <v>------</v>
      </c>
      <c r="BN183" s="41" t="str">
        <f t="shared" si="206"/>
        <v>-----</v>
      </c>
      <c r="BO183" s="41" t="str" cm="1">
        <f t="array" aca="1" ref="BO183" ca="1">_xlfn.LET(_xlpm.lookback,MIN(ROW()-ROW(BN$50),11),_xlpm.found,IFERROR(MATCH("Equal High",OFFSET(BN183,-_xlpm.lookback,0,_xlpm.lookback+1,1),0),-1),_xlpm.offset_rows,_xlpm.lookback-_xlpm.found+1,IF(_xlpm.found&gt;0,INDEX(E:E,ROW()-_xlpm.offset_rows),"-----"))</f>
        <v>-----</v>
      </c>
      <c r="BP183" s="41" t="str">
        <f t="shared" ca="1" si="199"/>
        <v>-----</v>
      </c>
      <c r="BQ183" s="41" t="str">
        <f t="shared" ca="1" si="200"/>
        <v>-----</v>
      </c>
      <c r="BR183" s="52" t="str">
        <f t="shared" ca="1" si="201"/>
        <v>-----</v>
      </c>
      <c r="BS183" s="41" t="str">
        <f t="shared" si="207"/>
        <v>-----</v>
      </c>
      <c r="BT183" s="41" t="str" cm="1">
        <f t="array" aca="1" ref="BT183" ca="1">_xlfn.LET(_xlpm.lookback,MIN(ROW()-ROW(BS$50),11),_xlpm.found,IFERROR(MATCH("Equal Low",OFFSET(BS183,-_xlpm.lookback,0,_xlpm.lookback+1,1),0),-1),_xlpm.offset_rows,_xlpm.lookback-_xlpm.found+1,IF(_xlpm.found&gt;0,INDEX(F:F,ROW()-_xlpm.offset_rows),"-----"))</f>
        <v>-----</v>
      </c>
      <c r="BU183" s="41" t="str">
        <f t="shared" ca="1" si="202"/>
        <v>-----</v>
      </c>
      <c r="BV183" s="41" t="str">
        <f t="shared" ca="1" si="203"/>
        <v>-----</v>
      </c>
      <c r="BW183" s="52" t="str">
        <f t="shared" ca="1" si="204"/>
        <v>-----</v>
      </c>
      <c r="BX183" s="50">
        <f t="shared" si="165"/>
        <v>1.4533100000007835</v>
      </c>
      <c r="BY183" s="50">
        <f t="shared" si="179"/>
        <v>1</v>
      </c>
      <c r="BZ183" s="50">
        <f t="shared" si="180"/>
        <v>5</v>
      </c>
      <c r="CA183" s="50" t="str">
        <f t="shared" si="181"/>
        <v>-----</v>
      </c>
      <c r="CB183" s="50" t="str">
        <f t="shared" si="182"/>
        <v>-----</v>
      </c>
      <c r="CC183" s="52" t="str">
        <f t="shared" si="166"/>
        <v>TL Touch Zone</v>
      </c>
      <c r="CD183" s="41">
        <f t="shared" si="167"/>
        <v>1</v>
      </c>
      <c r="CE183" s="52" t="str" cm="1">
        <f t="array" ref="CE183">IF(CD183&lt;&gt;1,"-----",_xlfn.IFS(OR(AL183="Above",AL183="Below"),AL183,OR(AQ183="Above",AQ183="Below"),AQ183,OR(AV183="Above",AV183="Below"),AV183,OR(BA183="Above",BA183="Below"),BA183,OR(BF183="Above",BF183="Below"),BF183,OR(BK183="Above",BK183="Below"),BK183,TRUE,"-----"))</f>
        <v>Above</v>
      </c>
      <c r="CF183" s="52" t="str">
        <f t="shared" ca="1" si="205"/>
        <v>-----</v>
      </c>
      <c r="CG183" s="52" t="str">
        <f t="shared" si="168"/>
        <v>UP</v>
      </c>
      <c r="CH183" s="42" t="str">
        <f t="shared" si="189"/>
        <v/>
      </c>
      <c r="CI183" s="43">
        <f t="shared" si="183"/>
        <v>1</v>
      </c>
      <c r="CJ183" s="42" t="str">
        <f t="shared" si="184"/>
        <v/>
      </c>
      <c r="CK183" s="42">
        <f t="shared" si="190"/>
        <v>1</v>
      </c>
      <c r="CL183" s="42" t="str">
        <f t="shared" si="169"/>
        <v/>
      </c>
      <c r="CM183" s="16">
        <f t="shared" si="191"/>
        <v>0.4</v>
      </c>
      <c r="CN183" s="53">
        <f t="shared" si="192"/>
        <v>0.33333333333333331</v>
      </c>
      <c r="CO183" s="14" t="str">
        <f t="shared" si="193"/>
        <v>Turbulance</v>
      </c>
    </row>
    <row r="184" spans="1:93" x14ac:dyDescent="0.55000000000000004">
      <c r="A184">
        <f>IF('Data Validation'!$K$2&lt;&gt;TRUE,"",'Data Validation'!A184)</f>
        <v>1772083200</v>
      </c>
      <c r="B184" s="4" t="str">
        <f>IF('Data Validation'!$K$2&lt;&gt;TRUE,"",'Data Validation'!C184)</f>
        <v>XAUUSD</v>
      </c>
      <c r="C184" s="4" t="str">
        <f>IF('Data Validation'!$K$2&lt;&gt;TRUE,"",'Data Validation'!E184)</f>
        <v>M5</v>
      </c>
      <c r="D184" s="4">
        <f>IF('Data Validation'!$K$2&lt;&gt;TRUE,"",'Data Validation'!G184)</f>
        <v>5202.71</v>
      </c>
      <c r="E184" s="4">
        <f>IF($C184&lt;&gt;"M5","",Price!F184)</f>
        <v>5203.1000000000004</v>
      </c>
      <c r="F184" s="4">
        <f>IF($C184&lt;&gt;"M5","",Price!G184)</f>
        <v>5197.9799999999996</v>
      </c>
      <c r="G184" s="4">
        <f>IF($C184&lt;&gt;"M5","",Price!H184)</f>
        <v>397</v>
      </c>
      <c r="H184" s="4">
        <f>IF($C184&lt;&gt;"M5","",SSA!E184)</f>
        <v>5200.2420499999998</v>
      </c>
      <c r="I184" s="6">
        <f>IF($C184&lt;&gt;"M5","",SSA!F184)</f>
        <v>5199.0173400000003</v>
      </c>
      <c r="J184" s="5">
        <f>IF($C184&lt;&gt;"M5","",Dual_Tema!E184)</f>
        <v>5201.83</v>
      </c>
      <c r="K184" s="5">
        <f>IF($C184&lt;&gt;"M5","",Dual_Tema!F184)</f>
        <v>5196.33</v>
      </c>
      <c r="L184" s="6">
        <f>IF($C184&lt;&gt;"M5","",Trendlines!K184)</f>
        <v>0</v>
      </c>
      <c r="M184" s="6">
        <f>IF($C184&lt;&gt;"M5","",Trendlines!L184)</f>
        <v>0</v>
      </c>
      <c r="N184" s="6">
        <f>IF($C184&lt;&gt;"M5","",ZigZag!E184)</f>
        <v>0</v>
      </c>
      <c r="O184" s="6">
        <f>IF($C184&lt;&gt;"M5","",ZigZag!F184)</f>
        <v>0</v>
      </c>
      <c r="P184" s="6">
        <f>IF($C184&lt;&gt;"M5","",Pinbar!E184)</f>
        <v>0</v>
      </c>
      <c r="Q184">
        <f>IF(Q$1='Trendline Selection'!$ED$198,Trendlines!E184,IF(Q$1='Trendline Selection'!$EE$198,Trendlines!E184,""))</f>
        <v>5198.78</v>
      </c>
      <c r="R184" t="str">
        <f>IF(R$1='Trendline Selection'!$ED$198,Trendlines!F184,IF(R$1='Trendline Selection'!$EE$198,Trendlines!F184,""))</f>
        <v/>
      </c>
      <c r="S184" t="str">
        <f>IF(S$1='Trendline Selection'!$ED$198,Trendlines!G184,IF(S$1='Trendline Selection'!$EE$198,Trendlines!G184,""))</f>
        <v/>
      </c>
      <c r="T184" t="str">
        <f>IF(T$1='Trendline Selection'!$ED$198,Trendlines!H184,IF(T$1='Trendline Selection'!$EE$198,Trendlines!H184,""))</f>
        <v/>
      </c>
      <c r="U184">
        <f>IF(U$1='Trendline Selection'!$ED$198,Trendlines!I184,IF(U$1='Trendline Selection'!$EE$198,Trendlines!I184,""))</f>
        <v>5175.05</v>
      </c>
      <c r="V184" t="str">
        <f>IF(V$1='Trendline Selection'!$ED$198,Trendlines!J184,IF(V$1='Trendline Selection'!$EE$198,Trendlines!J184,""))</f>
        <v/>
      </c>
      <c r="W184" s="6" t="str">
        <f t="shared" si="195"/>
        <v/>
      </c>
      <c r="X184" s="6" t="str">
        <f t="shared" si="196"/>
        <v/>
      </c>
      <c r="Y184" s="6" t="str">
        <f t="shared" si="197"/>
        <v/>
      </c>
      <c r="Z184" s="6" t="str">
        <f t="shared" si="198"/>
        <v/>
      </c>
      <c r="AA184">
        <f t="shared" si="142"/>
        <v>5.1200000000008004</v>
      </c>
      <c r="AB184">
        <f t="shared" si="170"/>
        <v>3.2800000000006548</v>
      </c>
      <c r="AC184">
        <f t="shared" si="171"/>
        <v>1.8400000000001455</v>
      </c>
      <c r="AD184">
        <f t="shared" si="194"/>
        <v>5.1200000000008004</v>
      </c>
      <c r="AE184" s="26">
        <f t="shared" si="185"/>
        <v>2.4414484902436959E-4</v>
      </c>
      <c r="AF184" s="26">
        <f t="shared" si="143"/>
        <v>3.1753179647936837E-4</v>
      </c>
      <c r="AG184" s="4"/>
      <c r="AH184" s="30">
        <f t="shared" si="144"/>
        <v>2.8122944229224745E-4</v>
      </c>
      <c r="AI184" s="21">
        <f t="shared" si="172"/>
        <v>1</v>
      </c>
      <c r="AJ184" s="21">
        <f t="shared" si="141"/>
        <v>2</v>
      </c>
      <c r="AK184" s="31" t="str">
        <f t="shared" si="188"/>
        <v>Touch Zone</v>
      </c>
      <c r="AL184" s="31" t="str">
        <f t="shared" si="145"/>
        <v>Above</v>
      </c>
      <c r="AM184" s="39" t="str">
        <f t="shared" si="146"/>
        <v/>
      </c>
      <c r="AN184" s="35" t="str">
        <f t="shared" si="147"/>
        <v/>
      </c>
      <c r="AO184" s="35" t="str">
        <f t="shared" si="186"/>
        <v/>
      </c>
      <c r="AP184" s="36" t="str">
        <f t="shared" si="187"/>
        <v/>
      </c>
      <c r="AQ184" s="36" t="str">
        <f t="shared" si="148"/>
        <v/>
      </c>
      <c r="AR184" s="40" t="str">
        <f t="shared" si="149"/>
        <v/>
      </c>
      <c r="AS184" s="37" t="str">
        <f t="shared" si="150"/>
        <v/>
      </c>
      <c r="AT184" s="37" t="str">
        <f t="shared" si="173"/>
        <v/>
      </c>
      <c r="AU184" s="38" t="str">
        <f t="shared" si="151"/>
        <v/>
      </c>
      <c r="AV184" s="38" t="str">
        <f t="shared" si="152"/>
        <v/>
      </c>
      <c r="AW184" s="30" t="str">
        <f t="shared" si="153"/>
        <v/>
      </c>
      <c r="AX184" s="21" t="str">
        <f t="shared" si="154"/>
        <v/>
      </c>
      <c r="AY184" s="21" t="str">
        <f t="shared" si="174"/>
        <v/>
      </c>
      <c r="AZ184" s="31" t="str">
        <f t="shared" si="155"/>
        <v/>
      </c>
      <c r="BA184" s="31" t="str">
        <f t="shared" si="156"/>
        <v/>
      </c>
      <c r="BB184" s="33">
        <f t="shared" si="157"/>
        <v>4.8679819518651322E-3</v>
      </c>
      <c r="BC184" s="32">
        <f t="shared" si="158"/>
        <v>1</v>
      </c>
      <c r="BD184" s="32">
        <f t="shared" si="175"/>
        <v>33</v>
      </c>
      <c r="BE184" s="34" t="str">
        <f t="shared" si="176"/>
        <v>-----</v>
      </c>
      <c r="BF184" s="34" t="str">
        <f t="shared" si="159"/>
        <v>-----</v>
      </c>
      <c r="BG184" s="40" t="str">
        <f t="shared" si="160"/>
        <v/>
      </c>
      <c r="BH184" s="37" t="str">
        <f t="shared" si="161"/>
        <v/>
      </c>
      <c r="BI184" s="37" t="str">
        <f t="shared" si="177"/>
        <v/>
      </c>
      <c r="BJ184" s="38" t="str">
        <f t="shared" si="178"/>
        <v/>
      </c>
      <c r="BK184" s="38" t="str">
        <f t="shared" si="162"/>
        <v/>
      </c>
      <c r="BL184" s="41" t="str">
        <f t="shared" si="163"/>
        <v>------</v>
      </c>
      <c r="BM184" s="41" t="str">
        <f t="shared" si="164"/>
        <v>------</v>
      </c>
      <c r="BN184" s="41" t="str">
        <f t="shared" si="206"/>
        <v>-----</v>
      </c>
      <c r="BO184" s="41" t="str" cm="1">
        <f t="array" aca="1" ref="BO184" ca="1">_xlfn.LET(_xlpm.lookback,MIN(ROW()-ROW(BN$50),11),_xlpm.found,IFERROR(MATCH("Equal High",OFFSET(BN184,-_xlpm.lookback,0,_xlpm.lookback+1,1),0),-1),_xlpm.offset_rows,_xlpm.lookback-_xlpm.found+1,IF(_xlpm.found&gt;0,INDEX(E:E,ROW()-_xlpm.offset_rows),"-----"))</f>
        <v>-----</v>
      </c>
      <c r="BP184" s="41" t="str">
        <f t="shared" ca="1" si="199"/>
        <v>-----</v>
      </c>
      <c r="BQ184" s="41" t="str">
        <f t="shared" ca="1" si="200"/>
        <v>-----</v>
      </c>
      <c r="BR184" s="52" t="str">
        <f t="shared" ca="1" si="201"/>
        <v>-----</v>
      </c>
      <c r="BS184" s="41" t="str">
        <f t="shared" si="207"/>
        <v>-----</v>
      </c>
      <c r="BT184" s="41" t="str" cm="1">
        <f t="array" aca="1" ref="BT184" ca="1">_xlfn.LET(_xlpm.lookback,MIN(ROW()-ROW(BS$50),11),_xlpm.found,IFERROR(MATCH("Equal Low",OFFSET(BS184,-_xlpm.lookback,0,_xlpm.lookback+1,1),0),-1),_xlpm.offset_rows,_xlpm.lookback-_xlpm.found+1,IF(_xlpm.found&gt;0,INDEX(F:F,ROW()-_xlpm.offset_rows),"-----"))</f>
        <v>-----</v>
      </c>
      <c r="BU184" s="41" t="str">
        <f t="shared" ca="1" si="202"/>
        <v>-----</v>
      </c>
      <c r="BV184" s="41" t="str">
        <f t="shared" ca="1" si="203"/>
        <v>-----</v>
      </c>
      <c r="BW184" s="52" t="str">
        <f t="shared" ca="1" si="204"/>
        <v>-----</v>
      </c>
      <c r="BX184" s="50">
        <f t="shared" si="165"/>
        <v>1.2247099999995044</v>
      </c>
      <c r="BY184" s="50">
        <f t="shared" si="179"/>
        <v>1</v>
      </c>
      <c r="BZ184" s="50">
        <f t="shared" si="180"/>
        <v>6</v>
      </c>
      <c r="CA184" s="50" t="str">
        <f t="shared" si="181"/>
        <v>-----</v>
      </c>
      <c r="CB184" s="50" t="str">
        <f t="shared" si="182"/>
        <v>-----</v>
      </c>
      <c r="CC184" s="52" t="str">
        <f t="shared" si="166"/>
        <v>TL Touch Zone</v>
      </c>
      <c r="CD184" s="41">
        <f t="shared" si="167"/>
        <v>1</v>
      </c>
      <c r="CE184" s="52" t="str" cm="1">
        <f t="array" ref="CE184">IF(CD184&lt;&gt;1,"-----",_xlfn.IFS(OR(AL184="Above",AL184="Below"),AL184,OR(AQ184="Above",AQ184="Below"),AQ184,OR(AV184="Above",AV184="Below"),AV184,OR(BA184="Above",BA184="Below"),BA184,OR(BF184="Above",BF184="Below"),BF184,OR(BK184="Above",BK184="Below"),BK184,TRUE,"-----"))</f>
        <v>Above</v>
      </c>
      <c r="CF184" s="52" t="str">
        <f t="shared" ca="1" si="205"/>
        <v>-----</v>
      </c>
      <c r="CG184" s="52" t="str">
        <f t="shared" si="168"/>
        <v>UP</v>
      </c>
      <c r="CH184" s="42" t="str">
        <f t="shared" si="189"/>
        <v/>
      </c>
      <c r="CI184" s="43" t="str">
        <f t="shared" si="183"/>
        <v/>
      </c>
      <c r="CJ184" s="42" t="str">
        <f t="shared" si="184"/>
        <v/>
      </c>
      <c r="CK184" s="42" t="str">
        <f t="shared" si="190"/>
        <v/>
      </c>
      <c r="CL184" s="42" t="str">
        <f t="shared" si="169"/>
        <v/>
      </c>
      <c r="CM184" s="16">
        <f t="shared" si="191"/>
        <v>0</v>
      </c>
      <c r="CN184" s="53">
        <f t="shared" si="192"/>
        <v>0.33333333333333331</v>
      </c>
      <c r="CO184" s="14" t="str">
        <f t="shared" si="193"/>
        <v>Turbulance</v>
      </c>
    </row>
    <row r="185" spans="1:93" x14ac:dyDescent="0.55000000000000004">
      <c r="A185">
        <f>IF('Data Validation'!$K$2&lt;&gt;TRUE,"",'Data Validation'!A185)</f>
        <v>1772083500</v>
      </c>
      <c r="B185" s="4" t="str">
        <f>IF('Data Validation'!$K$2&lt;&gt;TRUE,"",'Data Validation'!C185)</f>
        <v>XAUUSD</v>
      </c>
      <c r="C185" s="4" t="str">
        <f>IF('Data Validation'!$K$2&lt;&gt;TRUE,"",'Data Validation'!E185)</f>
        <v>M5</v>
      </c>
      <c r="D185" s="4">
        <f>IF('Data Validation'!$K$2&lt;&gt;TRUE,"",'Data Validation'!G185)</f>
        <v>5200.41</v>
      </c>
      <c r="E185" s="4">
        <f>IF($C185&lt;&gt;"M5","",Price!F185)</f>
        <v>5205.3100000000004</v>
      </c>
      <c r="F185" s="4">
        <f>IF($C185&lt;&gt;"M5","",Price!G185)</f>
        <v>5199.6099999999997</v>
      </c>
      <c r="G185" s="4">
        <f>IF($C185&lt;&gt;"M5","",Price!H185)</f>
        <v>387</v>
      </c>
      <c r="H185" s="4">
        <f>IF($C185&lt;&gt;"M5","",SSA!E185)</f>
        <v>5200.5782099999997</v>
      </c>
      <c r="I185" s="6">
        <f>IF($C185&lt;&gt;"M5","",SSA!F185)</f>
        <v>5199.7977700000001</v>
      </c>
      <c r="J185" s="5">
        <f>IF($C185&lt;&gt;"M5","",Dual_Tema!E185)</f>
        <v>5204.1899999999996</v>
      </c>
      <c r="K185" s="5">
        <f>IF($C185&lt;&gt;"M5","",Dual_Tema!F185)</f>
        <v>5198.33</v>
      </c>
      <c r="L185" s="6">
        <f>IF($C185&lt;&gt;"M5","",Trendlines!K185)</f>
        <v>5205.3100000000004</v>
      </c>
      <c r="M185" s="6">
        <f>IF($C185&lt;&gt;"M5","",Trendlines!L185)</f>
        <v>0</v>
      </c>
      <c r="N185" s="6">
        <f>IF($C185&lt;&gt;"M5","",ZigZag!E185)</f>
        <v>5205.3100000000004</v>
      </c>
      <c r="O185" s="6">
        <f>IF($C185&lt;&gt;"M5","",ZigZag!F185)</f>
        <v>0</v>
      </c>
      <c r="P185" s="6">
        <f>IF($C185&lt;&gt;"M5","",Pinbar!E185)</f>
        <v>0</v>
      </c>
      <c r="Q185">
        <f>IF(Q$1='Trendline Selection'!$ED$198,Trendlines!E185,IF(Q$1='Trendline Selection'!$EE$198,Trendlines!E185,""))</f>
        <v>5198.79</v>
      </c>
      <c r="R185" t="str">
        <f>IF(R$1='Trendline Selection'!$ED$198,Trendlines!F185,IF(R$1='Trendline Selection'!$EE$198,Trendlines!F185,""))</f>
        <v/>
      </c>
      <c r="S185" t="str">
        <f>IF(S$1='Trendline Selection'!$ED$198,Trendlines!G185,IF(S$1='Trendline Selection'!$EE$198,Trendlines!G185,""))</f>
        <v/>
      </c>
      <c r="T185" t="str">
        <f>IF(T$1='Trendline Selection'!$ED$198,Trendlines!H185,IF(T$1='Trendline Selection'!$EE$198,Trendlines!H185,""))</f>
        <v/>
      </c>
      <c r="U185">
        <f>IF(U$1='Trendline Selection'!$ED$198,Trendlines!I185,IF(U$1='Trendline Selection'!$EE$198,Trendlines!I185,""))</f>
        <v>5175.07</v>
      </c>
      <c r="V185" t="str">
        <f>IF(V$1='Trendline Selection'!$ED$198,Trendlines!J185,IF(V$1='Trendline Selection'!$EE$198,Trendlines!J185,""))</f>
        <v/>
      </c>
      <c r="W185" s="6">
        <f t="shared" si="195"/>
        <v>5195.51</v>
      </c>
      <c r="X185" s="6" t="str">
        <f t="shared" si="196"/>
        <v/>
      </c>
      <c r="Y185" s="6">
        <f t="shared" si="197"/>
        <v>1.8862440838339609E-3</v>
      </c>
      <c r="Z185" s="6" t="str">
        <f t="shared" si="198"/>
        <v/>
      </c>
      <c r="AA185">
        <f t="shared" si="142"/>
        <v>5.7000000000007276</v>
      </c>
      <c r="AB185">
        <f t="shared" si="170"/>
        <v>2.6000000000003638</v>
      </c>
      <c r="AC185">
        <f t="shared" si="171"/>
        <v>3.1000000000003638</v>
      </c>
      <c r="AD185">
        <f t="shared" si="194"/>
        <v>5.7000000000007276</v>
      </c>
      <c r="AE185" s="26">
        <f t="shared" si="185"/>
        <v>2.1521120481781035E-4</v>
      </c>
      <c r="AF185" s="26">
        <f t="shared" si="143"/>
        <v>2.4623292480464788E-4</v>
      </c>
      <c r="AG185" s="4"/>
      <c r="AH185" s="30">
        <f t="shared" si="144"/>
        <v>3.439665768380158E-4</v>
      </c>
      <c r="AI185" s="21">
        <f t="shared" si="172"/>
        <v>1</v>
      </c>
      <c r="AJ185" s="21">
        <f t="shared" si="141"/>
        <v>3</v>
      </c>
      <c r="AK185" s="31" t="str">
        <f t="shared" si="188"/>
        <v>Touch Zone</v>
      </c>
      <c r="AL185" s="31" t="str">
        <f t="shared" si="145"/>
        <v>Above</v>
      </c>
      <c r="AM185" s="39" t="str">
        <f t="shared" si="146"/>
        <v/>
      </c>
      <c r="AN185" s="35" t="str">
        <f t="shared" si="147"/>
        <v/>
      </c>
      <c r="AO185" s="35" t="str">
        <f t="shared" si="186"/>
        <v/>
      </c>
      <c r="AP185" s="36" t="str">
        <f t="shared" si="187"/>
        <v/>
      </c>
      <c r="AQ185" s="36" t="str">
        <f t="shared" si="148"/>
        <v/>
      </c>
      <c r="AR185" s="40" t="str">
        <f t="shared" si="149"/>
        <v/>
      </c>
      <c r="AS185" s="37" t="str">
        <f t="shared" si="150"/>
        <v/>
      </c>
      <c r="AT185" s="37" t="str">
        <f t="shared" si="173"/>
        <v/>
      </c>
      <c r="AU185" s="38" t="str">
        <f t="shared" si="151"/>
        <v/>
      </c>
      <c r="AV185" s="38" t="str">
        <f t="shared" si="152"/>
        <v/>
      </c>
      <c r="AW185" s="30" t="str">
        <f t="shared" si="153"/>
        <v/>
      </c>
      <c r="AX185" s="21" t="str">
        <f t="shared" si="154"/>
        <v/>
      </c>
      <c r="AY185" s="21" t="str">
        <f t="shared" si="174"/>
        <v/>
      </c>
      <c r="AZ185" s="31" t="str">
        <f t="shared" si="155"/>
        <v/>
      </c>
      <c r="BA185" s="31" t="str">
        <f t="shared" si="156"/>
        <v/>
      </c>
      <c r="BB185" s="33">
        <f t="shared" si="157"/>
        <v>4.9290560320923126E-3</v>
      </c>
      <c r="BC185" s="32">
        <f t="shared" si="158"/>
        <v>1</v>
      </c>
      <c r="BD185" s="32">
        <f t="shared" si="175"/>
        <v>34</v>
      </c>
      <c r="BE185" s="34" t="str">
        <f t="shared" si="176"/>
        <v>-----</v>
      </c>
      <c r="BF185" s="34" t="str">
        <f t="shared" si="159"/>
        <v>-----</v>
      </c>
      <c r="BG185" s="40" t="str">
        <f t="shared" si="160"/>
        <v/>
      </c>
      <c r="BH185" s="37" t="str">
        <f t="shared" si="161"/>
        <v/>
      </c>
      <c r="BI185" s="37" t="str">
        <f t="shared" si="177"/>
        <v/>
      </c>
      <c r="BJ185" s="38" t="str">
        <f t="shared" si="178"/>
        <v/>
      </c>
      <c r="BK185" s="38" t="str">
        <f t="shared" si="162"/>
        <v/>
      </c>
      <c r="BL185" s="41" t="str">
        <f t="shared" si="163"/>
        <v>Important High</v>
      </c>
      <c r="BM185" s="41" t="str">
        <f t="shared" si="164"/>
        <v>------</v>
      </c>
      <c r="BN185" s="41" t="str">
        <f t="shared" si="206"/>
        <v>-----</v>
      </c>
      <c r="BO185" s="41" t="str" cm="1">
        <f t="array" aca="1" ref="BO185" ca="1">_xlfn.LET(_xlpm.lookback,MIN(ROW()-ROW(BN$50),11),_xlpm.found,IFERROR(MATCH("Equal High",OFFSET(BN185,-_xlpm.lookback,0,_xlpm.lookback+1,1),0),-1),_xlpm.offset_rows,_xlpm.lookback-_xlpm.found+1,IF(_xlpm.found&gt;0,INDEX(E:E,ROW()-_xlpm.offset_rows),"-----"))</f>
        <v>-----</v>
      </c>
      <c r="BP185" s="41" t="str">
        <f t="shared" ca="1" si="199"/>
        <v>-----</v>
      </c>
      <c r="BQ185" s="41" t="str">
        <f t="shared" ca="1" si="200"/>
        <v>-----</v>
      </c>
      <c r="BR185" s="52" t="str">
        <f t="shared" ca="1" si="201"/>
        <v>-----</v>
      </c>
      <c r="BS185" s="41" t="str">
        <f t="shared" si="207"/>
        <v>-----</v>
      </c>
      <c r="BT185" s="41" t="str" cm="1">
        <f t="array" aca="1" ref="BT185" ca="1">_xlfn.LET(_xlpm.lookback,MIN(ROW()-ROW(BS$50),11),_xlpm.found,IFERROR(MATCH("Equal Low",OFFSET(BS185,-_xlpm.lookback,0,_xlpm.lookback+1,1),0),-1),_xlpm.offset_rows,_xlpm.lookback-_xlpm.found+1,IF(_xlpm.found&gt;0,INDEX(F:F,ROW()-_xlpm.offset_rows),"-----"))</f>
        <v>-----</v>
      </c>
      <c r="BU185" s="41" t="str">
        <f t="shared" ca="1" si="202"/>
        <v>-----</v>
      </c>
      <c r="BV185" s="41" t="str">
        <f t="shared" ca="1" si="203"/>
        <v>-----</v>
      </c>
      <c r="BW185" s="52" t="str">
        <f t="shared" ca="1" si="204"/>
        <v>-----</v>
      </c>
      <c r="BX185" s="50">
        <f t="shared" si="165"/>
        <v>0.78043999999954394</v>
      </c>
      <c r="BY185" s="50">
        <f t="shared" si="179"/>
        <v>1</v>
      </c>
      <c r="BZ185" s="50">
        <f t="shared" si="180"/>
        <v>7</v>
      </c>
      <c r="CA185" s="50" t="str">
        <f t="shared" si="181"/>
        <v>-----</v>
      </c>
      <c r="CB185" s="50" t="str">
        <f t="shared" si="182"/>
        <v>-----</v>
      </c>
      <c r="CC185" s="52" t="str">
        <f t="shared" si="166"/>
        <v>TL Touch Zone</v>
      </c>
      <c r="CD185" s="41">
        <f t="shared" si="167"/>
        <v>1</v>
      </c>
      <c r="CE185" s="52" t="str" cm="1">
        <f t="array" ref="CE185">IF(CD185&lt;&gt;1,"-----",_xlfn.IFS(OR(AL185="Above",AL185="Below"),AL185,OR(AQ185="Above",AQ185="Below"),AQ185,OR(AV185="Above",AV185="Below"),AV185,OR(BA185="Above",BA185="Below"),BA185,OR(BF185="Above",BF185="Below"),BF185,OR(BK185="Above",BK185="Below"),BK185,TRUE,"-----"))</f>
        <v>Above</v>
      </c>
      <c r="CF185" s="52" t="str">
        <f t="shared" ca="1" si="205"/>
        <v>-----</v>
      </c>
      <c r="CG185" s="52" t="str">
        <f t="shared" si="168"/>
        <v>UP</v>
      </c>
      <c r="CH185" s="42" t="str">
        <f t="shared" si="189"/>
        <v/>
      </c>
      <c r="CI185" s="43" t="str">
        <f t="shared" si="183"/>
        <v/>
      </c>
      <c r="CJ185" s="42" t="str">
        <f t="shared" si="184"/>
        <v/>
      </c>
      <c r="CK185" s="42" t="str">
        <f t="shared" si="190"/>
        <v/>
      </c>
      <c r="CL185" s="42" t="str">
        <f t="shared" si="169"/>
        <v/>
      </c>
      <c r="CM185" s="16">
        <f t="shared" si="191"/>
        <v>0</v>
      </c>
      <c r="CN185" s="53">
        <f t="shared" si="192"/>
        <v>0.13333333333333333</v>
      </c>
      <c r="CO185" s="14" t="str">
        <f t="shared" si="193"/>
        <v/>
      </c>
    </row>
    <row r="186" spans="1:93" x14ac:dyDescent="0.55000000000000004">
      <c r="A186">
        <f>IF('Data Validation'!$K$2&lt;&gt;TRUE,"",'Data Validation'!A186)</f>
        <v>1772083800</v>
      </c>
      <c r="B186" s="4" t="str">
        <f>IF('Data Validation'!$K$2&lt;&gt;TRUE,"",'Data Validation'!C186)</f>
        <v>XAUUSD</v>
      </c>
      <c r="C186" s="4" t="str">
        <f>IF('Data Validation'!$K$2&lt;&gt;TRUE,"",'Data Validation'!E186)</f>
        <v>M5</v>
      </c>
      <c r="D186" s="4">
        <f>IF('Data Validation'!$K$2&lt;&gt;TRUE,"",'Data Validation'!G186)</f>
        <v>5201.13</v>
      </c>
      <c r="E186" s="4">
        <f>IF($C186&lt;&gt;"M5","",Price!F186)</f>
        <v>5201.63</v>
      </c>
      <c r="F186" s="4">
        <f>IF($C186&lt;&gt;"M5","",Price!G186)</f>
        <v>5199.0600000000004</v>
      </c>
      <c r="G186" s="4">
        <f>IF($C186&lt;&gt;"M5","",Price!H186)</f>
        <v>538</v>
      </c>
      <c r="H186" s="4">
        <f>IF($C186&lt;&gt;"M5","",SSA!E186)</f>
        <v>5200.3155999999999</v>
      </c>
      <c r="I186" s="6">
        <f>IF($C186&lt;&gt;"M5","",SSA!F186)</f>
        <v>5200.0566900000003</v>
      </c>
      <c r="J186" s="5">
        <f>IF($C186&lt;&gt;"M5","",Dual_Tema!E186)</f>
        <v>5203.76</v>
      </c>
      <c r="K186" s="5">
        <f>IF($C186&lt;&gt;"M5","",Dual_Tema!F186)</f>
        <v>5199.25</v>
      </c>
      <c r="L186" s="6">
        <f>IF($C186&lt;&gt;"M5","",Trendlines!K186)</f>
        <v>0</v>
      </c>
      <c r="M186" s="6">
        <f>IF($C186&lt;&gt;"M5","",Trendlines!L186)</f>
        <v>0</v>
      </c>
      <c r="N186" s="6">
        <f>IF($C186&lt;&gt;"M5","",ZigZag!E186)</f>
        <v>0</v>
      </c>
      <c r="O186" s="6">
        <f>IF($C186&lt;&gt;"M5","",ZigZag!F186)</f>
        <v>0</v>
      </c>
      <c r="P186" s="6">
        <f>IF($C186&lt;&gt;"M5","",Pinbar!E186)</f>
        <v>0</v>
      </c>
      <c r="Q186">
        <f>IF(Q$1='Trendline Selection'!$ED$198,Trendlines!E186,IF(Q$1='Trendline Selection'!$EE$198,Trendlines!E186,""))</f>
        <v>5198.79</v>
      </c>
      <c r="R186" t="str">
        <f>IF(R$1='Trendline Selection'!$ED$198,Trendlines!F186,IF(R$1='Trendline Selection'!$EE$198,Trendlines!F186,""))</f>
        <v/>
      </c>
      <c r="S186" t="str">
        <f>IF(S$1='Trendline Selection'!$ED$198,Trendlines!G186,IF(S$1='Trendline Selection'!$EE$198,Trendlines!G186,""))</f>
        <v/>
      </c>
      <c r="T186" t="str">
        <f>IF(T$1='Trendline Selection'!$ED$198,Trendlines!H186,IF(T$1='Trendline Selection'!$EE$198,Trendlines!H186,""))</f>
        <v/>
      </c>
      <c r="U186">
        <f>IF(U$1='Trendline Selection'!$ED$198,Trendlines!I186,IF(U$1='Trendline Selection'!$EE$198,Trendlines!I186,""))</f>
        <v>5175.09</v>
      </c>
      <c r="V186" t="str">
        <f>IF(V$1='Trendline Selection'!$ED$198,Trendlines!J186,IF(V$1='Trendline Selection'!$EE$198,Trendlines!J186,""))</f>
        <v/>
      </c>
      <c r="W186" s="6" t="str">
        <f t="shared" si="195"/>
        <v/>
      </c>
      <c r="X186" s="6" t="str">
        <f t="shared" si="196"/>
        <v/>
      </c>
      <c r="Y186" s="6" t="str">
        <f t="shared" si="197"/>
        <v/>
      </c>
      <c r="Z186" s="6" t="str">
        <f t="shared" si="198"/>
        <v/>
      </c>
      <c r="AA186">
        <f t="shared" si="142"/>
        <v>2.569999999999709</v>
      </c>
      <c r="AB186">
        <f t="shared" si="170"/>
        <v>1.2200000000002547</v>
      </c>
      <c r="AC186">
        <f t="shared" si="171"/>
        <v>1.3499999999994543</v>
      </c>
      <c r="AD186">
        <f t="shared" si="194"/>
        <v>2.569999999999709</v>
      </c>
      <c r="AE186" s="26">
        <f t="shared" si="185"/>
        <v>-4.0931941519211284E-4</v>
      </c>
      <c r="AF186" s="26">
        <f t="shared" si="143"/>
        <v>-3.6543732269000305E-5</v>
      </c>
      <c r="AG186" s="4"/>
      <c r="AH186" s="30">
        <f t="shared" si="144"/>
        <v>2.9345289961701482E-4</v>
      </c>
      <c r="AI186" s="21">
        <f t="shared" si="172"/>
        <v>1</v>
      </c>
      <c r="AJ186" s="21">
        <f t="shared" si="141"/>
        <v>4</v>
      </c>
      <c r="AK186" s="31" t="str">
        <f t="shared" si="188"/>
        <v>Touch Zone</v>
      </c>
      <c r="AL186" s="31" t="str">
        <f t="shared" si="145"/>
        <v>Above</v>
      </c>
      <c r="AM186" s="39" t="str">
        <f t="shared" si="146"/>
        <v/>
      </c>
      <c r="AN186" s="35" t="str">
        <f t="shared" si="147"/>
        <v/>
      </c>
      <c r="AO186" s="35" t="str">
        <f t="shared" si="186"/>
        <v/>
      </c>
      <c r="AP186" s="36" t="str">
        <f t="shared" si="187"/>
        <v/>
      </c>
      <c r="AQ186" s="36" t="str">
        <f t="shared" si="148"/>
        <v/>
      </c>
      <c r="AR186" s="40" t="str">
        <f t="shared" si="149"/>
        <v/>
      </c>
      <c r="AS186" s="37" t="str">
        <f t="shared" si="150"/>
        <v/>
      </c>
      <c r="AT186" s="37" t="str">
        <f t="shared" si="173"/>
        <v/>
      </c>
      <c r="AU186" s="38" t="str">
        <f t="shared" si="151"/>
        <v/>
      </c>
      <c r="AV186" s="38" t="str">
        <f t="shared" si="152"/>
        <v/>
      </c>
      <c r="AW186" s="30" t="str">
        <f t="shared" si="153"/>
        <v/>
      </c>
      <c r="AX186" s="21" t="str">
        <f t="shared" si="154"/>
        <v/>
      </c>
      <c r="AY186" s="21" t="str">
        <f t="shared" si="174"/>
        <v/>
      </c>
      <c r="AZ186" s="31" t="str">
        <f t="shared" si="155"/>
        <v/>
      </c>
      <c r="BA186" s="31" t="str">
        <f t="shared" si="156"/>
        <v/>
      </c>
      <c r="BB186" s="33">
        <f t="shared" si="157"/>
        <v>4.874427304645863E-3</v>
      </c>
      <c r="BC186" s="32">
        <f t="shared" si="158"/>
        <v>1</v>
      </c>
      <c r="BD186" s="32">
        <f t="shared" si="175"/>
        <v>35</v>
      </c>
      <c r="BE186" s="34" t="str">
        <f t="shared" si="176"/>
        <v>-----</v>
      </c>
      <c r="BF186" s="34" t="str">
        <f t="shared" si="159"/>
        <v>-----</v>
      </c>
      <c r="BG186" s="40" t="str">
        <f t="shared" si="160"/>
        <v/>
      </c>
      <c r="BH186" s="37" t="str">
        <f t="shared" si="161"/>
        <v/>
      </c>
      <c r="BI186" s="37" t="str">
        <f t="shared" si="177"/>
        <v/>
      </c>
      <c r="BJ186" s="38" t="str">
        <f t="shared" si="178"/>
        <v/>
      </c>
      <c r="BK186" s="38" t="str">
        <f t="shared" si="162"/>
        <v/>
      </c>
      <c r="BL186" s="41" t="str">
        <f t="shared" si="163"/>
        <v>------</v>
      </c>
      <c r="BM186" s="41" t="str">
        <f t="shared" si="164"/>
        <v>------</v>
      </c>
      <c r="BN186" s="41" t="str">
        <f t="shared" si="206"/>
        <v>-----</v>
      </c>
      <c r="BO186" s="41" t="str" cm="1">
        <f t="array" aca="1" ref="BO186" ca="1">_xlfn.LET(_xlpm.lookback,MIN(ROW()-ROW(BN$50),11),_xlpm.found,IFERROR(MATCH("Equal High",OFFSET(BN186,-_xlpm.lookback,0,_xlpm.lookback+1,1),0),-1),_xlpm.offset_rows,_xlpm.lookback-_xlpm.found+1,IF(_xlpm.found&gt;0,INDEX(E:E,ROW()-_xlpm.offset_rows),"-----"))</f>
        <v>-----</v>
      </c>
      <c r="BP186" s="41" t="str">
        <f t="shared" ca="1" si="199"/>
        <v>-----</v>
      </c>
      <c r="BQ186" s="41" t="str">
        <f t="shared" ca="1" si="200"/>
        <v>-----</v>
      </c>
      <c r="BR186" s="52" t="str">
        <f t="shared" ca="1" si="201"/>
        <v>-----</v>
      </c>
      <c r="BS186" s="41" t="str">
        <f t="shared" si="207"/>
        <v>-----</v>
      </c>
      <c r="BT186" s="41" t="str" cm="1">
        <f t="array" aca="1" ref="BT186" ca="1">_xlfn.LET(_xlpm.lookback,MIN(ROW()-ROW(BS$50),11),_xlpm.found,IFERROR(MATCH("Equal Low",OFFSET(BS186,-_xlpm.lookback,0,_xlpm.lookback+1,1),0),-1),_xlpm.offset_rows,_xlpm.lookback-_xlpm.found+1,IF(_xlpm.found&gt;0,INDEX(F:F,ROW()-_xlpm.offset_rows),"-----"))</f>
        <v>-----</v>
      </c>
      <c r="BU186" s="41" t="str">
        <f t="shared" ca="1" si="202"/>
        <v>-----</v>
      </c>
      <c r="BV186" s="41" t="str">
        <f t="shared" ca="1" si="203"/>
        <v>-----</v>
      </c>
      <c r="BW186" s="52" t="str">
        <f t="shared" ca="1" si="204"/>
        <v>-----</v>
      </c>
      <c r="BX186" s="50">
        <f t="shared" si="165"/>
        <v>0.25890999999955966</v>
      </c>
      <c r="BY186" s="50">
        <f t="shared" si="179"/>
        <v>1</v>
      </c>
      <c r="BZ186" s="50">
        <f t="shared" si="180"/>
        <v>8</v>
      </c>
      <c r="CA186" s="50" t="str">
        <f t="shared" si="181"/>
        <v>-----</v>
      </c>
      <c r="CB186" s="50" t="str">
        <f t="shared" si="182"/>
        <v>-----</v>
      </c>
      <c r="CC186" s="52" t="str">
        <f t="shared" si="166"/>
        <v>TL Touch Zone</v>
      </c>
      <c r="CD186" s="41">
        <f t="shared" si="167"/>
        <v>1</v>
      </c>
      <c r="CE186" s="52" t="str" cm="1">
        <f t="array" ref="CE186">IF(CD186&lt;&gt;1,"-----",_xlfn.IFS(OR(AL186="Above",AL186="Below"),AL186,OR(AQ186="Above",AQ186="Below"),AQ186,OR(AV186="Above",AV186="Below"),AV186,OR(BA186="Above",BA186="Below"),BA186,OR(BF186="Above",BF186="Below"),BF186,OR(BK186="Above",BK186="Below"),BK186,TRUE,"-----"))</f>
        <v>Above</v>
      </c>
      <c r="CF186" s="52" t="str">
        <f t="shared" ca="1" si="205"/>
        <v>-----</v>
      </c>
      <c r="CG186" s="52" t="str">
        <f t="shared" si="168"/>
        <v>UP</v>
      </c>
      <c r="CH186" s="42" t="str">
        <f t="shared" si="189"/>
        <v/>
      </c>
      <c r="CI186" s="43" t="str">
        <f t="shared" si="183"/>
        <v/>
      </c>
      <c r="CJ186" s="42" t="str">
        <f t="shared" si="184"/>
        <v/>
      </c>
      <c r="CK186" s="42">
        <f t="shared" si="190"/>
        <v>1</v>
      </c>
      <c r="CL186" s="42" t="str">
        <f t="shared" si="169"/>
        <v/>
      </c>
      <c r="CM186" s="16">
        <f t="shared" si="191"/>
        <v>0.2</v>
      </c>
      <c r="CN186" s="53">
        <f t="shared" si="192"/>
        <v>6.6666666666666666E-2</v>
      </c>
      <c r="CO186" s="14" t="str">
        <f t="shared" si="193"/>
        <v/>
      </c>
    </row>
    <row r="187" spans="1:93" x14ac:dyDescent="0.55000000000000004">
      <c r="A187">
        <f>IF('Data Validation'!$K$2&lt;&gt;TRUE,"",'Data Validation'!A187)</f>
        <v>1772084100</v>
      </c>
      <c r="B187" s="4" t="str">
        <f>IF('Data Validation'!$K$2&lt;&gt;TRUE,"",'Data Validation'!C187)</f>
        <v>XAUUSD</v>
      </c>
      <c r="C187" s="4" t="str">
        <f>IF('Data Validation'!$K$2&lt;&gt;TRUE,"",'Data Validation'!E187)</f>
        <v>M5</v>
      </c>
      <c r="D187" s="4">
        <f>IF('Data Validation'!$K$2&lt;&gt;TRUE,"",'Data Validation'!G187)</f>
        <v>5199.26</v>
      </c>
      <c r="E187" s="4">
        <f>IF($C187&lt;&gt;"M5","",Price!F187)</f>
        <v>5203.26</v>
      </c>
      <c r="F187" s="4">
        <f>IF($C187&lt;&gt;"M5","",Price!G187)</f>
        <v>5195.84</v>
      </c>
      <c r="G187" s="4">
        <f>IF($C187&lt;&gt;"M5","",Price!H187)</f>
        <v>511</v>
      </c>
      <c r="H187" s="4">
        <f>IF($C187&lt;&gt;"M5","",SSA!E187)</f>
        <v>5199.5412500000002</v>
      </c>
      <c r="I187" s="6">
        <f>IF($C187&lt;&gt;"M5","",SSA!F187)</f>
        <v>5199.7989699999998</v>
      </c>
      <c r="J187" s="5">
        <f>IF($C187&lt;&gt;"M5","",Dual_Tema!E187)</f>
        <v>5204.1400000000003</v>
      </c>
      <c r="K187" s="5">
        <f>IF($C187&lt;&gt;"M5","",Dual_Tema!F187)</f>
        <v>5198.16</v>
      </c>
      <c r="L187" s="6">
        <f>IF($C187&lt;&gt;"M5","",Trendlines!K187)</f>
        <v>0</v>
      </c>
      <c r="M187" s="6">
        <f>IF($C187&lt;&gt;"M5","",Trendlines!L187)</f>
        <v>0</v>
      </c>
      <c r="N187" s="6">
        <f>IF($C187&lt;&gt;"M5","",ZigZag!E187)</f>
        <v>0</v>
      </c>
      <c r="O187" s="6">
        <f>IF($C187&lt;&gt;"M5","",ZigZag!F187)</f>
        <v>0</v>
      </c>
      <c r="P187" s="6">
        <f>IF($C187&lt;&gt;"M5","",Pinbar!E187)</f>
        <v>0</v>
      </c>
      <c r="Q187">
        <f>IF(Q$1='Trendline Selection'!$ED$198,Trendlines!E187,IF(Q$1='Trendline Selection'!$EE$198,Trendlines!E187,""))</f>
        <v>5198.8</v>
      </c>
      <c r="R187" t="str">
        <f>IF(R$1='Trendline Selection'!$ED$198,Trendlines!F187,IF(R$1='Trendline Selection'!$EE$198,Trendlines!F187,""))</f>
        <v/>
      </c>
      <c r="S187" t="str">
        <f>IF(S$1='Trendline Selection'!$ED$198,Trendlines!G187,IF(S$1='Trendline Selection'!$EE$198,Trendlines!G187,""))</f>
        <v/>
      </c>
      <c r="T187" t="str">
        <f>IF(T$1='Trendline Selection'!$ED$198,Trendlines!H187,IF(T$1='Trendline Selection'!$EE$198,Trendlines!H187,""))</f>
        <v/>
      </c>
      <c r="U187">
        <f>IF(U$1='Trendline Selection'!$ED$198,Trendlines!I187,IF(U$1='Trendline Selection'!$EE$198,Trendlines!I187,""))</f>
        <v>5175.12</v>
      </c>
      <c r="V187" t="str">
        <f>IF(V$1='Trendline Selection'!$ED$198,Trendlines!J187,IF(V$1='Trendline Selection'!$EE$198,Trendlines!J187,""))</f>
        <v/>
      </c>
      <c r="W187" s="6" t="str">
        <f t="shared" si="195"/>
        <v/>
      </c>
      <c r="X187" s="6" t="str">
        <f t="shared" si="196"/>
        <v/>
      </c>
      <c r="Y187" s="6" t="str">
        <f t="shared" si="197"/>
        <v/>
      </c>
      <c r="Z187" s="6" t="str">
        <f t="shared" si="198"/>
        <v/>
      </c>
      <c r="AA187">
        <f t="shared" si="142"/>
        <v>7.4200000000000728</v>
      </c>
      <c r="AB187">
        <f t="shared" si="170"/>
        <v>2.1300000000001091</v>
      </c>
      <c r="AC187">
        <f t="shared" si="171"/>
        <v>5.2899999999999636</v>
      </c>
      <c r="AD187">
        <f t="shared" si="194"/>
        <v>7.4200000000000728</v>
      </c>
      <c r="AE187" s="26">
        <f t="shared" si="185"/>
        <v>-1.6909614268642063E-4</v>
      </c>
      <c r="AF187" s="26">
        <f t="shared" si="143"/>
        <v>-4.4631177185767832E-4</v>
      </c>
      <c r="AG187" s="4"/>
      <c r="AH187" s="30">
        <f t="shared" si="144"/>
        <v>1.4258098022621303E-4</v>
      </c>
      <c r="AI187" s="21">
        <f t="shared" si="172"/>
        <v>1</v>
      </c>
      <c r="AJ187" s="21">
        <f t="shared" si="141"/>
        <v>5</v>
      </c>
      <c r="AK187" s="31" t="str">
        <f t="shared" si="188"/>
        <v>Touch Zone</v>
      </c>
      <c r="AL187" s="31" t="str">
        <f t="shared" si="145"/>
        <v>Above</v>
      </c>
      <c r="AM187" s="39" t="str">
        <f t="shared" si="146"/>
        <v/>
      </c>
      <c r="AN187" s="35" t="str">
        <f t="shared" si="147"/>
        <v/>
      </c>
      <c r="AO187" s="35" t="str">
        <f t="shared" si="186"/>
        <v/>
      </c>
      <c r="AP187" s="36" t="str">
        <f t="shared" si="187"/>
        <v/>
      </c>
      <c r="AQ187" s="36" t="str">
        <f t="shared" si="148"/>
        <v/>
      </c>
      <c r="AR187" s="40" t="str">
        <f t="shared" si="149"/>
        <v/>
      </c>
      <c r="AS187" s="37" t="str">
        <f t="shared" si="150"/>
        <v/>
      </c>
      <c r="AT187" s="37" t="str">
        <f t="shared" si="173"/>
        <v/>
      </c>
      <c r="AU187" s="38" t="str">
        <f t="shared" si="151"/>
        <v/>
      </c>
      <c r="AV187" s="38" t="str">
        <f t="shared" si="152"/>
        <v/>
      </c>
      <c r="AW187" s="30" t="str">
        <f t="shared" si="153"/>
        <v/>
      </c>
      <c r="AX187" s="21" t="str">
        <f t="shared" si="154"/>
        <v/>
      </c>
      <c r="AY187" s="21" t="str">
        <f t="shared" si="174"/>
        <v/>
      </c>
      <c r="AZ187" s="31" t="str">
        <f t="shared" si="155"/>
        <v/>
      </c>
      <c r="BA187" s="31" t="str">
        <f t="shared" si="156"/>
        <v/>
      </c>
      <c r="BB187" s="33">
        <f t="shared" si="157"/>
        <v>4.7189727001500118E-3</v>
      </c>
      <c r="BC187" s="32">
        <f t="shared" si="158"/>
        <v>1</v>
      </c>
      <c r="BD187" s="32">
        <f t="shared" si="175"/>
        <v>36</v>
      </c>
      <c r="BE187" s="34" t="str">
        <f t="shared" si="176"/>
        <v>-----</v>
      </c>
      <c r="BF187" s="34" t="str">
        <f t="shared" si="159"/>
        <v>-----</v>
      </c>
      <c r="BG187" s="40" t="str">
        <f t="shared" si="160"/>
        <v/>
      </c>
      <c r="BH187" s="37" t="str">
        <f t="shared" si="161"/>
        <v/>
      </c>
      <c r="BI187" s="37" t="str">
        <f t="shared" si="177"/>
        <v/>
      </c>
      <c r="BJ187" s="38" t="str">
        <f t="shared" si="178"/>
        <v/>
      </c>
      <c r="BK187" s="38" t="str">
        <f t="shared" si="162"/>
        <v/>
      </c>
      <c r="BL187" s="41" t="str">
        <f t="shared" si="163"/>
        <v>------</v>
      </c>
      <c r="BM187" s="41" t="str">
        <f t="shared" si="164"/>
        <v>------</v>
      </c>
      <c r="BN187" s="41" t="str">
        <f t="shared" si="206"/>
        <v>-----</v>
      </c>
      <c r="BO187" s="41" t="str" cm="1">
        <f t="array" aca="1" ref="BO187" ca="1">_xlfn.LET(_xlpm.lookback,MIN(ROW()-ROW(BN$50),11),_xlpm.found,IFERROR(MATCH("Equal High",OFFSET(BN187,-_xlpm.lookback,0,_xlpm.lookback+1,1),0),-1),_xlpm.offset_rows,_xlpm.lookback-_xlpm.found+1,IF(_xlpm.found&gt;0,INDEX(E:E,ROW()-_xlpm.offset_rows),"-----"))</f>
        <v>-----</v>
      </c>
      <c r="BP187" s="41" t="str">
        <f t="shared" ca="1" si="199"/>
        <v>-----</v>
      </c>
      <c r="BQ187" s="41" t="str">
        <f t="shared" ca="1" si="200"/>
        <v>-----</v>
      </c>
      <c r="BR187" s="52" t="str">
        <f t="shared" ca="1" si="201"/>
        <v>-----</v>
      </c>
      <c r="BS187" s="41" t="str">
        <f t="shared" si="207"/>
        <v>-----</v>
      </c>
      <c r="BT187" s="41" t="str" cm="1">
        <f t="array" aca="1" ref="BT187" ca="1">_xlfn.LET(_xlpm.lookback,MIN(ROW()-ROW(BS$50),11),_xlpm.found,IFERROR(MATCH("Equal Low",OFFSET(BS187,-_xlpm.lookback,0,_xlpm.lookback+1,1),0),-1),_xlpm.offset_rows,_xlpm.lookback-_xlpm.found+1,IF(_xlpm.found&gt;0,INDEX(F:F,ROW()-_xlpm.offset_rows),"-----"))</f>
        <v>-----</v>
      </c>
      <c r="BU187" s="41" t="str">
        <f t="shared" ca="1" si="202"/>
        <v>-----</v>
      </c>
      <c r="BV187" s="41" t="str">
        <f t="shared" ca="1" si="203"/>
        <v>-----</v>
      </c>
      <c r="BW187" s="52" t="str">
        <f t="shared" ca="1" si="204"/>
        <v>-----</v>
      </c>
      <c r="BX187" s="50">
        <f t="shared" si="165"/>
        <v>-0.25771999999960826</v>
      </c>
      <c r="BY187" s="50">
        <f t="shared" si="179"/>
        <v>-1</v>
      </c>
      <c r="BZ187" s="50">
        <f t="shared" si="180"/>
        <v>-1</v>
      </c>
      <c r="CA187" s="50" t="str">
        <f t="shared" si="181"/>
        <v>-----</v>
      </c>
      <c r="CB187" s="50" t="str">
        <f t="shared" si="182"/>
        <v>crossunder</v>
      </c>
      <c r="CC187" s="52" t="str">
        <f t="shared" si="166"/>
        <v>TL Touch Zone</v>
      </c>
      <c r="CD187" s="41">
        <f t="shared" si="167"/>
        <v>1</v>
      </c>
      <c r="CE187" s="52" t="str" cm="1">
        <f t="array" ref="CE187">IF(CD187&lt;&gt;1,"-----",_xlfn.IFS(OR(AL187="Above",AL187="Below"),AL187,OR(AQ187="Above",AQ187="Below"),AQ187,OR(AV187="Above",AV187="Below"),AV187,OR(BA187="Above",BA187="Below"),BA187,OR(BF187="Above",BF187="Below"),BF187,OR(BK187="Above",BK187="Below"),BK187,TRUE,"-----"))</f>
        <v>Above</v>
      </c>
      <c r="CF187" s="52" t="str">
        <f t="shared" ca="1" si="205"/>
        <v>-----</v>
      </c>
      <c r="CG187" s="52" t="str">
        <f t="shared" si="168"/>
        <v>DOWN</v>
      </c>
      <c r="CH187" s="42">
        <f t="shared" si="189"/>
        <v>1</v>
      </c>
      <c r="CI187" s="43" t="str">
        <f t="shared" si="183"/>
        <v/>
      </c>
      <c r="CJ187" s="42" t="str">
        <f t="shared" si="184"/>
        <v/>
      </c>
      <c r="CK187" s="42" t="str">
        <f t="shared" si="190"/>
        <v/>
      </c>
      <c r="CL187" s="42" t="str">
        <f t="shared" si="169"/>
        <v/>
      </c>
      <c r="CM187" s="16">
        <f t="shared" si="191"/>
        <v>0.2</v>
      </c>
      <c r="CN187" s="53">
        <f t="shared" si="192"/>
        <v>0.13333333333333333</v>
      </c>
      <c r="CO187" s="14" t="str">
        <f t="shared" si="193"/>
        <v/>
      </c>
    </row>
    <row r="188" spans="1:93" x14ac:dyDescent="0.55000000000000004">
      <c r="A188">
        <f>IF('Data Validation'!$K$2&lt;&gt;TRUE,"",'Data Validation'!A188)</f>
        <v>1772084400</v>
      </c>
      <c r="B188" s="4" t="str">
        <f>IF('Data Validation'!$K$2&lt;&gt;TRUE,"",'Data Validation'!C188)</f>
        <v>XAUUSD</v>
      </c>
      <c r="C188" s="4" t="str">
        <f>IF('Data Validation'!$K$2&lt;&gt;TRUE,"",'Data Validation'!E188)</f>
        <v>M5</v>
      </c>
      <c r="D188" s="4">
        <f>IF('Data Validation'!$K$2&lt;&gt;TRUE,"",'Data Validation'!G188)</f>
        <v>5199.6899999999996</v>
      </c>
      <c r="E188" s="4">
        <f>IF($C188&lt;&gt;"M5","",Price!F188)</f>
        <v>5201.71</v>
      </c>
      <c r="F188" s="4">
        <f>IF($C188&lt;&gt;"M5","",Price!G188)</f>
        <v>5198.9399999999996</v>
      </c>
      <c r="G188" s="4">
        <f>IF($C188&lt;&gt;"M5","",Price!H188)</f>
        <v>474</v>
      </c>
      <c r="H188" s="4">
        <f>IF($C188&lt;&gt;"M5","",SSA!E188)</f>
        <v>5198.4792699999998</v>
      </c>
      <c r="I188" s="6">
        <f>IF($C188&lt;&gt;"M5","",SSA!F188)</f>
        <v>5199.1391199999998</v>
      </c>
      <c r="J188" s="5">
        <f>IF($C188&lt;&gt;"M5","",Dual_Tema!E188)</f>
        <v>5203.51</v>
      </c>
      <c r="K188" s="5">
        <f>IF($C188&lt;&gt;"M5","",Dual_Tema!F188)</f>
        <v>5198.88</v>
      </c>
      <c r="L188" s="6">
        <f>IF($C188&lt;&gt;"M5","",Trendlines!K188)</f>
        <v>0</v>
      </c>
      <c r="M188" s="6">
        <f>IF($C188&lt;&gt;"M5","",Trendlines!L188)</f>
        <v>0</v>
      </c>
      <c r="N188" s="6">
        <f>IF($C188&lt;&gt;"M5","",ZigZag!E188)</f>
        <v>0</v>
      </c>
      <c r="O188" s="6">
        <f>IF($C188&lt;&gt;"M5","",ZigZag!F188)</f>
        <v>0</v>
      </c>
      <c r="P188" s="6">
        <f>IF($C188&lt;&gt;"M5","",Pinbar!E188)</f>
        <v>0</v>
      </c>
      <c r="Q188">
        <f>IF(Q$1='Trendline Selection'!$ED$198,Trendlines!E188,IF(Q$1='Trendline Selection'!$EE$198,Trendlines!E188,""))</f>
        <v>5198.8</v>
      </c>
      <c r="R188" t="str">
        <f>IF(R$1='Trendline Selection'!$ED$198,Trendlines!F188,IF(R$1='Trendline Selection'!$EE$198,Trendlines!F188,""))</f>
        <v/>
      </c>
      <c r="S188" t="str">
        <f>IF(S$1='Trendline Selection'!$ED$198,Trendlines!G188,IF(S$1='Trendline Selection'!$EE$198,Trendlines!G188,""))</f>
        <v/>
      </c>
      <c r="T188" t="str">
        <f>IF(T$1='Trendline Selection'!$ED$198,Trendlines!H188,IF(T$1='Trendline Selection'!$EE$198,Trendlines!H188,""))</f>
        <v/>
      </c>
      <c r="U188">
        <f>IF(U$1='Trendline Selection'!$ED$198,Trendlines!I188,IF(U$1='Trendline Selection'!$EE$198,Trendlines!I188,""))</f>
        <v>5175.1400000000003</v>
      </c>
      <c r="V188" t="str">
        <f>IF(V$1='Trendline Selection'!$ED$198,Trendlines!J188,IF(V$1='Trendline Selection'!$EE$198,Trendlines!J188,""))</f>
        <v/>
      </c>
      <c r="W188" s="6" t="str">
        <f t="shared" si="195"/>
        <v/>
      </c>
      <c r="X188" s="6" t="str">
        <f t="shared" si="196"/>
        <v/>
      </c>
      <c r="Y188" s="6" t="str">
        <f t="shared" si="197"/>
        <v/>
      </c>
      <c r="Z188" s="6" t="str">
        <f t="shared" si="198"/>
        <v/>
      </c>
      <c r="AA188">
        <f t="shared" si="142"/>
        <v>2.7700000000004366</v>
      </c>
      <c r="AB188">
        <f t="shared" si="170"/>
        <v>2.4499999999998181</v>
      </c>
      <c r="AC188">
        <f t="shared" si="171"/>
        <v>0.32000000000061846</v>
      </c>
      <c r="AD188">
        <f t="shared" si="194"/>
        <v>2.7700000000004366</v>
      </c>
      <c r="AE188" s="26">
        <f t="shared" si="185"/>
        <v>-3.4592034991768667E-4</v>
      </c>
      <c r="AF188" s="26">
        <f t="shared" si="143"/>
        <v>1.1540947280854853E-5</v>
      </c>
      <c r="AG188" s="4"/>
      <c r="AH188" s="30">
        <f t="shared" si="144"/>
        <v>-6.1693083019228855E-5</v>
      </c>
      <c r="AI188" s="21">
        <f t="shared" si="172"/>
        <v>-1</v>
      </c>
      <c r="AJ188" s="21">
        <f t="shared" si="141"/>
        <v>-1</v>
      </c>
      <c r="AK188" s="31" t="str">
        <f t="shared" si="188"/>
        <v>Touch Zone</v>
      </c>
      <c r="AL188" s="31" t="str">
        <f t="shared" si="145"/>
        <v>Below</v>
      </c>
      <c r="AM188" s="39" t="str">
        <f t="shared" si="146"/>
        <v/>
      </c>
      <c r="AN188" s="35" t="str">
        <f t="shared" si="147"/>
        <v/>
      </c>
      <c r="AO188" s="35" t="str">
        <f t="shared" si="186"/>
        <v/>
      </c>
      <c r="AP188" s="36" t="str">
        <f t="shared" si="187"/>
        <v/>
      </c>
      <c r="AQ188" s="36" t="str">
        <f t="shared" si="148"/>
        <v/>
      </c>
      <c r="AR188" s="40" t="str">
        <f t="shared" si="149"/>
        <v/>
      </c>
      <c r="AS188" s="37" t="str">
        <f t="shared" si="150"/>
        <v/>
      </c>
      <c r="AT188" s="37" t="str">
        <f t="shared" si="173"/>
        <v/>
      </c>
      <c r="AU188" s="38" t="str">
        <f t="shared" si="151"/>
        <v/>
      </c>
      <c r="AV188" s="38" t="str">
        <f t="shared" si="152"/>
        <v/>
      </c>
      <c r="AW188" s="30" t="str">
        <f t="shared" si="153"/>
        <v/>
      </c>
      <c r="AX188" s="21" t="str">
        <f t="shared" si="154"/>
        <v/>
      </c>
      <c r="AY188" s="21" t="str">
        <f t="shared" si="174"/>
        <v/>
      </c>
      <c r="AZ188" s="31" t="str">
        <f t="shared" si="155"/>
        <v/>
      </c>
      <c r="BA188" s="31" t="str">
        <f t="shared" si="156"/>
        <v/>
      </c>
      <c r="BB188" s="33">
        <f t="shared" si="157"/>
        <v>4.5098818582684696E-3</v>
      </c>
      <c r="BC188" s="32">
        <f t="shared" si="158"/>
        <v>1</v>
      </c>
      <c r="BD188" s="32">
        <f t="shared" si="175"/>
        <v>37</v>
      </c>
      <c r="BE188" s="34" t="str">
        <f t="shared" si="176"/>
        <v>-----</v>
      </c>
      <c r="BF188" s="34" t="str">
        <f t="shared" si="159"/>
        <v>-----</v>
      </c>
      <c r="BG188" s="40" t="str">
        <f t="shared" si="160"/>
        <v/>
      </c>
      <c r="BH188" s="37" t="str">
        <f t="shared" si="161"/>
        <v/>
      </c>
      <c r="BI188" s="37" t="str">
        <f t="shared" si="177"/>
        <v/>
      </c>
      <c r="BJ188" s="38" t="str">
        <f t="shared" si="178"/>
        <v/>
      </c>
      <c r="BK188" s="38" t="str">
        <f t="shared" si="162"/>
        <v/>
      </c>
      <c r="BL188" s="41" t="str">
        <f t="shared" si="163"/>
        <v>------</v>
      </c>
      <c r="BM188" s="41" t="str">
        <f t="shared" si="164"/>
        <v>------</v>
      </c>
      <c r="BN188" s="41" t="str">
        <f t="shared" si="206"/>
        <v>-----</v>
      </c>
      <c r="BO188" s="41" t="str" cm="1">
        <f t="array" aca="1" ref="BO188" ca="1">_xlfn.LET(_xlpm.lookback,MIN(ROW()-ROW(BN$50),11),_xlpm.found,IFERROR(MATCH("Equal High",OFFSET(BN188,-_xlpm.lookback,0,_xlpm.lookback+1,1),0),-1),_xlpm.offset_rows,_xlpm.lookback-_xlpm.found+1,IF(_xlpm.found&gt;0,INDEX(E:E,ROW()-_xlpm.offset_rows),"-----"))</f>
        <v>-----</v>
      </c>
      <c r="BP188" s="41" t="str">
        <f t="shared" ca="1" si="199"/>
        <v>-----</v>
      </c>
      <c r="BQ188" s="41" t="str">
        <f t="shared" ca="1" si="200"/>
        <v>-----</v>
      </c>
      <c r="BR188" s="52" t="str">
        <f t="shared" ca="1" si="201"/>
        <v>-----</v>
      </c>
      <c r="BS188" s="41" t="str">
        <f t="shared" si="207"/>
        <v>-----</v>
      </c>
      <c r="BT188" s="41" t="str" cm="1">
        <f t="array" aca="1" ref="BT188" ca="1">_xlfn.LET(_xlpm.lookback,MIN(ROW()-ROW(BS$50),11),_xlpm.found,IFERROR(MATCH("Equal Low",OFFSET(BS188,-_xlpm.lookback,0,_xlpm.lookback+1,1),0),-1),_xlpm.offset_rows,_xlpm.lookback-_xlpm.found+1,IF(_xlpm.found&gt;0,INDEX(F:F,ROW()-_xlpm.offset_rows),"-----"))</f>
        <v>-----</v>
      </c>
      <c r="BU188" s="41" t="str">
        <f t="shared" ca="1" si="202"/>
        <v>-----</v>
      </c>
      <c r="BV188" s="41" t="str">
        <f t="shared" ca="1" si="203"/>
        <v>-----</v>
      </c>
      <c r="BW188" s="52" t="str">
        <f t="shared" ca="1" si="204"/>
        <v>-----</v>
      </c>
      <c r="BX188" s="50">
        <f t="shared" si="165"/>
        <v>-0.65985000000000582</v>
      </c>
      <c r="BY188" s="50">
        <f t="shared" si="179"/>
        <v>-1</v>
      </c>
      <c r="BZ188" s="50">
        <f t="shared" si="180"/>
        <v>-2</v>
      </c>
      <c r="CA188" s="50" t="str">
        <f t="shared" si="181"/>
        <v>-----</v>
      </c>
      <c r="CB188" s="50" t="str">
        <f t="shared" si="182"/>
        <v>-----</v>
      </c>
      <c r="CC188" s="52" t="str">
        <f t="shared" si="166"/>
        <v>TL Touch Zone</v>
      </c>
      <c r="CD188" s="41">
        <f t="shared" si="167"/>
        <v>1</v>
      </c>
      <c r="CE188" s="52" t="str" cm="1">
        <f t="array" ref="CE188">IF(CD188&lt;&gt;1,"-----",_xlfn.IFS(OR(AL188="Above",AL188="Below"),AL188,OR(AQ188="Above",AQ188="Below"),AQ188,OR(AV188="Above",AV188="Below"),AV188,OR(BA188="Above",BA188="Below"),BA188,OR(BF188="Above",BF188="Below"),BF188,OR(BK188="Above",BK188="Below"),BK188,TRUE,"-----"))</f>
        <v>Below</v>
      </c>
      <c r="CF188" s="52" t="str">
        <f t="shared" ca="1" si="205"/>
        <v>-----</v>
      </c>
      <c r="CG188" s="52" t="str">
        <f t="shared" si="168"/>
        <v>DOWN</v>
      </c>
      <c r="CH188" s="42" t="str">
        <f t="shared" si="189"/>
        <v/>
      </c>
      <c r="CI188" s="43" t="str">
        <f t="shared" si="183"/>
        <v/>
      </c>
      <c r="CJ188" s="42" t="str">
        <f t="shared" si="184"/>
        <v/>
      </c>
      <c r="CK188" s="42" t="str">
        <f t="shared" si="190"/>
        <v/>
      </c>
      <c r="CL188" s="42" t="str">
        <f t="shared" si="169"/>
        <v/>
      </c>
      <c r="CM188" s="16">
        <f t="shared" si="191"/>
        <v>0</v>
      </c>
      <c r="CN188" s="53">
        <f t="shared" si="192"/>
        <v>0.13333333333333333</v>
      </c>
      <c r="CO188" s="14" t="str">
        <f t="shared" si="193"/>
        <v/>
      </c>
    </row>
    <row r="189" spans="1:93" x14ac:dyDescent="0.55000000000000004">
      <c r="A189">
        <f>IF('Data Validation'!$K$2&lt;&gt;TRUE,"",'Data Validation'!A189)</f>
        <v>1772084700</v>
      </c>
      <c r="B189" s="4" t="str">
        <f>IF('Data Validation'!$K$2&lt;&gt;TRUE,"",'Data Validation'!C189)</f>
        <v>XAUUSD</v>
      </c>
      <c r="C189" s="4" t="str">
        <f>IF('Data Validation'!$K$2&lt;&gt;TRUE,"",'Data Validation'!E189)</f>
        <v>M5</v>
      </c>
      <c r="D189" s="4">
        <f>IF('Data Validation'!$K$2&lt;&gt;TRUE,"",'Data Validation'!G189)</f>
        <v>5193.88</v>
      </c>
      <c r="E189" s="4">
        <f>IF($C189&lt;&gt;"M5","",Price!F189)</f>
        <v>5199.99</v>
      </c>
      <c r="F189" s="4">
        <f>IF($C189&lt;&gt;"M5","",Price!G189)</f>
        <v>5191.3500000000004</v>
      </c>
      <c r="G189" s="4">
        <f>IF($C189&lt;&gt;"M5","",Price!H189)</f>
        <v>546</v>
      </c>
      <c r="H189" s="4">
        <f>IF($C189&lt;&gt;"M5","",SSA!E189)</f>
        <v>5197.3186299999998</v>
      </c>
      <c r="I189" s="6">
        <f>IF($C189&lt;&gt;"M5","",SSA!F189)</f>
        <v>5198.2288699999999</v>
      </c>
      <c r="J189" s="5">
        <f>IF($C189&lt;&gt;"M5","",Dual_Tema!E189)</f>
        <v>5202.17</v>
      </c>
      <c r="K189" s="5">
        <f>IF($C189&lt;&gt;"M5","",Dual_Tema!F189)</f>
        <v>5195.5600000000004</v>
      </c>
      <c r="L189" s="6">
        <f>IF($C189&lt;&gt;"M5","",Trendlines!K189)</f>
        <v>0</v>
      </c>
      <c r="M189" s="6">
        <f>IF($C189&lt;&gt;"M5","",Trendlines!L189)</f>
        <v>0</v>
      </c>
      <c r="N189" s="6">
        <f>IF($C189&lt;&gt;"M5","",ZigZag!E189)</f>
        <v>0</v>
      </c>
      <c r="O189" s="6">
        <f>IF($C189&lt;&gt;"M5","",ZigZag!F189)</f>
        <v>0</v>
      </c>
      <c r="P189" s="6">
        <f>IF($C189&lt;&gt;"M5","",Pinbar!E189)</f>
        <v>0</v>
      </c>
      <c r="Q189">
        <f>IF(Q$1='Trendline Selection'!$ED$198,Trendlines!E189,IF(Q$1='Trendline Selection'!$EE$198,Trendlines!E189,""))</f>
        <v>5198.8100000000004</v>
      </c>
      <c r="R189" t="str">
        <f>IF(R$1='Trendline Selection'!$ED$198,Trendlines!F189,IF(R$1='Trendline Selection'!$EE$198,Trendlines!F189,""))</f>
        <v/>
      </c>
      <c r="S189" t="str">
        <f>IF(S$1='Trendline Selection'!$ED$198,Trendlines!G189,IF(S$1='Trendline Selection'!$EE$198,Trendlines!G189,""))</f>
        <v/>
      </c>
      <c r="T189" t="str">
        <f>IF(T$1='Trendline Selection'!$ED$198,Trendlines!H189,IF(T$1='Trendline Selection'!$EE$198,Trendlines!H189,""))</f>
        <v/>
      </c>
      <c r="U189">
        <f>IF(U$1='Trendline Selection'!$ED$198,Trendlines!I189,IF(U$1='Trendline Selection'!$EE$198,Trendlines!I189,""))</f>
        <v>5175.16</v>
      </c>
      <c r="V189" t="str">
        <f>IF(V$1='Trendline Selection'!$ED$198,Trendlines!J189,IF(V$1='Trendline Selection'!$EE$198,Trendlines!J189,""))</f>
        <v/>
      </c>
      <c r="W189" s="6" t="str">
        <f t="shared" si="195"/>
        <v/>
      </c>
      <c r="X189" s="6" t="str">
        <f t="shared" si="196"/>
        <v/>
      </c>
      <c r="Y189" s="6" t="str">
        <f t="shared" si="197"/>
        <v/>
      </c>
      <c r="Z189" s="6" t="str">
        <f t="shared" si="198"/>
        <v/>
      </c>
      <c r="AA189">
        <f t="shared" si="142"/>
        <v>8.6399999999994179</v>
      </c>
      <c r="AB189">
        <f t="shared" si="170"/>
        <v>0.3000000000001819</v>
      </c>
      <c r="AC189">
        <f t="shared" si="171"/>
        <v>8.339999999999236</v>
      </c>
      <c r="AD189">
        <f t="shared" si="194"/>
        <v>8.6399999999994179</v>
      </c>
      <c r="AE189" s="26">
        <f t="shared" si="185"/>
        <v>-4.1905589398275929E-4</v>
      </c>
      <c r="AF189" s="26">
        <f t="shared" si="143"/>
        <v>-8.1030726235478679E-4</v>
      </c>
      <c r="AG189" s="4"/>
      <c r="AH189" s="30">
        <f t="shared" si="144"/>
        <v>-2.8686757161747455E-4</v>
      </c>
      <c r="AI189" s="21">
        <f t="shared" si="172"/>
        <v>-1</v>
      </c>
      <c r="AJ189" s="21">
        <f t="shared" si="141"/>
        <v>-2</v>
      </c>
      <c r="AK189" s="31" t="str">
        <f t="shared" si="188"/>
        <v>Touch Zone</v>
      </c>
      <c r="AL189" s="31" t="str">
        <f t="shared" si="145"/>
        <v>Below</v>
      </c>
      <c r="AM189" s="39" t="str">
        <f t="shared" si="146"/>
        <v/>
      </c>
      <c r="AN189" s="35" t="str">
        <f t="shared" si="147"/>
        <v/>
      </c>
      <c r="AO189" s="35" t="str">
        <f t="shared" si="186"/>
        <v/>
      </c>
      <c r="AP189" s="36" t="str">
        <f t="shared" si="187"/>
        <v/>
      </c>
      <c r="AQ189" s="36" t="str">
        <f t="shared" si="148"/>
        <v/>
      </c>
      <c r="AR189" s="40" t="str">
        <f t="shared" si="149"/>
        <v/>
      </c>
      <c r="AS189" s="37" t="str">
        <f t="shared" si="150"/>
        <v/>
      </c>
      <c r="AT189" s="37" t="str">
        <f t="shared" si="173"/>
        <v/>
      </c>
      <c r="AU189" s="38" t="str">
        <f t="shared" si="151"/>
        <v/>
      </c>
      <c r="AV189" s="38" t="str">
        <f t="shared" si="152"/>
        <v/>
      </c>
      <c r="AW189" s="30" t="str">
        <f t="shared" si="153"/>
        <v/>
      </c>
      <c r="AX189" s="21" t="str">
        <f t="shared" si="154"/>
        <v/>
      </c>
      <c r="AY189" s="21" t="str">
        <f t="shared" si="174"/>
        <v/>
      </c>
      <c r="AZ189" s="31" t="str">
        <f t="shared" si="155"/>
        <v/>
      </c>
      <c r="BA189" s="31" t="str">
        <f t="shared" si="156"/>
        <v/>
      </c>
      <c r="BB189" s="33">
        <f t="shared" si="157"/>
        <v>4.2817284876216204E-3</v>
      </c>
      <c r="BC189" s="32">
        <f t="shared" si="158"/>
        <v>1</v>
      </c>
      <c r="BD189" s="32">
        <f t="shared" si="175"/>
        <v>38</v>
      </c>
      <c r="BE189" s="34" t="str">
        <f t="shared" si="176"/>
        <v>-----</v>
      </c>
      <c r="BF189" s="34" t="str">
        <f t="shared" si="159"/>
        <v>-----</v>
      </c>
      <c r="BG189" s="40" t="str">
        <f t="shared" si="160"/>
        <v/>
      </c>
      <c r="BH189" s="37" t="str">
        <f t="shared" si="161"/>
        <v/>
      </c>
      <c r="BI189" s="37" t="str">
        <f t="shared" si="177"/>
        <v/>
      </c>
      <c r="BJ189" s="38" t="str">
        <f t="shared" si="178"/>
        <v/>
      </c>
      <c r="BK189" s="38" t="str">
        <f t="shared" si="162"/>
        <v/>
      </c>
      <c r="BL189" s="41" t="str">
        <f t="shared" si="163"/>
        <v>------</v>
      </c>
      <c r="BM189" s="41" t="str">
        <f t="shared" si="164"/>
        <v>------</v>
      </c>
      <c r="BN189" s="41" t="str">
        <f t="shared" si="206"/>
        <v>-----</v>
      </c>
      <c r="BO189" s="41" t="str" cm="1">
        <f t="array" aca="1" ref="BO189" ca="1">_xlfn.LET(_xlpm.lookback,MIN(ROW()-ROW(BN$50),11),_xlpm.found,IFERROR(MATCH("Equal High",OFFSET(BN189,-_xlpm.lookback,0,_xlpm.lookback+1,1),0),-1),_xlpm.offset_rows,_xlpm.lookback-_xlpm.found+1,IF(_xlpm.found&gt;0,INDEX(E:E,ROW()-_xlpm.offset_rows),"-----"))</f>
        <v>-----</v>
      </c>
      <c r="BP189" s="41" t="str">
        <f t="shared" ca="1" si="199"/>
        <v>-----</v>
      </c>
      <c r="BQ189" s="41" t="str">
        <f t="shared" ca="1" si="200"/>
        <v>-----</v>
      </c>
      <c r="BR189" s="52" t="str">
        <f t="shared" ca="1" si="201"/>
        <v>-----</v>
      </c>
      <c r="BS189" s="41" t="str">
        <f t="shared" si="207"/>
        <v>-----</v>
      </c>
      <c r="BT189" s="41" t="str" cm="1">
        <f t="array" aca="1" ref="BT189" ca="1">_xlfn.LET(_xlpm.lookback,MIN(ROW()-ROW(BS$50),11),_xlpm.found,IFERROR(MATCH("Equal Low",OFFSET(BS189,-_xlpm.lookback,0,_xlpm.lookback+1,1),0),-1),_xlpm.offset_rows,_xlpm.lookback-_xlpm.found+1,IF(_xlpm.found&gt;0,INDEX(F:F,ROW()-_xlpm.offset_rows),"-----"))</f>
        <v>-----</v>
      </c>
      <c r="BU189" s="41" t="str">
        <f t="shared" ca="1" si="202"/>
        <v>-----</v>
      </c>
      <c r="BV189" s="41" t="str">
        <f t="shared" ca="1" si="203"/>
        <v>-----</v>
      </c>
      <c r="BW189" s="52" t="str">
        <f t="shared" ca="1" si="204"/>
        <v>-----</v>
      </c>
      <c r="BX189" s="50">
        <f t="shared" si="165"/>
        <v>-0.91024000000015803</v>
      </c>
      <c r="BY189" s="50">
        <f t="shared" si="179"/>
        <v>-1</v>
      </c>
      <c r="BZ189" s="50">
        <f t="shared" si="180"/>
        <v>-3</v>
      </c>
      <c r="CA189" s="50" t="str">
        <f t="shared" si="181"/>
        <v>-----</v>
      </c>
      <c r="CB189" s="50" t="str">
        <f t="shared" si="182"/>
        <v>-----</v>
      </c>
      <c r="CC189" s="52" t="str">
        <f t="shared" si="166"/>
        <v>TL Touch Zone</v>
      </c>
      <c r="CD189" s="41">
        <f t="shared" si="167"/>
        <v>1</v>
      </c>
      <c r="CE189" s="52" t="str" cm="1">
        <f t="array" ref="CE189">IF(CD189&lt;&gt;1,"-----",_xlfn.IFS(OR(AL189="Above",AL189="Below"),AL189,OR(AQ189="Above",AQ189="Below"),AQ189,OR(AV189="Above",AV189="Below"),AV189,OR(BA189="Above",BA189="Below"),BA189,OR(BF189="Above",BF189="Below"),BF189,OR(BK189="Above",BK189="Below"),BK189,TRUE,"-----"))</f>
        <v>Below</v>
      </c>
      <c r="CF189" s="52" t="str">
        <f t="shared" ca="1" si="205"/>
        <v>-----</v>
      </c>
      <c r="CG189" s="52" t="str">
        <f t="shared" si="168"/>
        <v>DOWN</v>
      </c>
      <c r="CH189" s="42">
        <f t="shared" si="189"/>
        <v>1</v>
      </c>
      <c r="CI189" s="43" t="str">
        <f t="shared" si="183"/>
        <v/>
      </c>
      <c r="CJ189" s="42">
        <f t="shared" si="184"/>
        <v>1</v>
      </c>
      <c r="CK189" s="42" t="str">
        <f t="shared" si="190"/>
        <v/>
      </c>
      <c r="CL189" s="42" t="str">
        <f t="shared" si="169"/>
        <v/>
      </c>
      <c r="CM189" s="16">
        <f t="shared" si="191"/>
        <v>0.4</v>
      </c>
      <c r="CN189" s="53">
        <f t="shared" si="192"/>
        <v>0.20000000000000004</v>
      </c>
      <c r="CO189" s="14" t="str">
        <f t="shared" si="193"/>
        <v/>
      </c>
    </row>
    <row r="190" spans="1:93" x14ac:dyDescent="0.55000000000000004">
      <c r="A190">
        <f>IF('Data Validation'!$K$2&lt;&gt;TRUE,"",'Data Validation'!A190)</f>
        <v>1772085000</v>
      </c>
      <c r="B190" s="4" t="str">
        <f>IF('Data Validation'!$K$2&lt;&gt;TRUE,"",'Data Validation'!C190)</f>
        <v>XAUUSD</v>
      </c>
      <c r="C190" s="4" t="str">
        <f>IF('Data Validation'!$K$2&lt;&gt;TRUE,"",'Data Validation'!E190)</f>
        <v>M5</v>
      </c>
      <c r="D190" s="4">
        <f>IF('Data Validation'!$K$2&lt;&gt;TRUE,"",'Data Validation'!G190)</f>
        <v>5194.18</v>
      </c>
      <c r="E190" s="4">
        <f>IF($C190&lt;&gt;"M5","",Price!F190)</f>
        <v>5196.3599999999997</v>
      </c>
      <c r="F190" s="4">
        <f>IF($C190&lt;&gt;"M5","",Price!G190)</f>
        <v>5193.28</v>
      </c>
      <c r="G190" s="4">
        <f>IF($C190&lt;&gt;"M5","",Price!H190)</f>
        <v>459</v>
      </c>
      <c r="H190" s="4">
        <f>IF($C190&lt;&gt;"M5","",SSA!E190)</f>
        <v>5196.4073900000003</v>
      </c>
      <c r="I190" s="6">
        <f>IF($C190&lt;&gt;"M5","",SSA!F190)</f>
        <v>5197.3181299999997</v>
      </c>
      <c r="J190" s="5">
        <f>IF($C190&lt;&gt;"M5","",Dual_Tema!E190)</f>
        <v>5199.47</v>
      </c>
      <c r="K190" s="5">
        <f>IF($C190&lt;&gt;"M5","",Dual_Tema!F190)</f>
        <v>5194.34</v>
      </c>
      <c r="L190" s="6">
        <f>IF($C190&lt;&gt;"M5","",Trendlines!K190)</f>
        <v>0</v>
      </c>
      <c r="M190" s="6">
        <f>IF($C190&lt;&gt;"M5","",Trendlines!L190)</f>
        <v>0</v>
      </c>
      <c r="N190" s="6">
        <f>IF($C190&lt;&gt;"M5","",ZigZag!E190)</f>
        <v>0</v>
      </c>
      <c r="O190" s="6">
        <f>IF($C190&lt;&gt;"M5","",ZigZag!F190)</f>
        <v>0</v>
      </c>
      <c r="P190" s="6">
        <f>IF($C190&lt;&gt;"M5","",Pinbar!E190)</f>
        <v>0</v>
      </c>
      <c r="Q190">
        <f>IF(Q$1='Trendline Selection'!$ED$198,Trendlines!E190,IF(Q$1='Trendline Selection'!$EE$198,Trendlines!E190,""))</f>
        <v>5198.8100000000004</v>
      </c>
      <c r="R190" t="str">
        <f>IF(R$1='Trendline Selection'!$ED$198,Trendlines!F190,IF(R$1='Trendline Selection'!$EE$198,Trendlines!F190,""))</f>
        <v/>
      </c>
      <c r="S190" t="str">
        <f>IF(S$1='Trendline Selection'!$ED$198,Trendlines!G190,IF(S$1='Trendline Selection'!$EE$198,Trendlines!G190,""))</f>
        <v/>
      </c>
      <c r="T190" t="str">
        <f>IF(T$1='Trendline Selection'!$ED$198,Trendlines!H190,IF(T$1='Trendline Selection'!$EE$198,Trendlines!H190,""))</f>
        <v/>
      </c>
      <c r="U190">
        <f>IF(U$1='Trendline Selection'!$ED$198,Trendlines!I190,IF(U$1='Trendline Selection'!$EE$198,Trendlines!I190,""))</f>
        <v>5175.18</v>
      </c>
      <c r="V190" t="str">
        <f>IF(V$1='Trendline Selection'!$ED$198,Trendlines!J190,IF(V$1='Trendline Selection'!$EE$198,Trendlines!J190,""))</f>
        <v/>
      </c>
      <c r="W190" s="6" t="str">
        <f t="shared" si="195"/>
        <v/>
      </c>
      <c r="X190" s="6" t="str">
        <f t="shared" si="196"/>
        <v/>
      </c>
      <c r="Y190" s="6" t="str">
        <f t="shared" si="197"/>
        <v/>
      </c>
      <c r="Z190" s="6" t="str">
        <f t="shared" si="198"/>
        <v/>
      </c>
      <c r="AA190">
        <f t="shared" si="142"/>
        <v>3.0799999999999272</v>
      </c>
      <c r="AB190">
        <f t="shared" si="170"/>
        <v>2.4799999999995634</v>
      </c>
      <c r="AC190">
        <f t="shared" si="171"/>
        <v>0.6000000000003638</v>
      </c>
      <c r="AD190">
        <f t="shared" si="194"/>
        <v>3.0799999999999272</v>
      </c>
      <c r="AE190" s="26">
        <f t="shared" si="185"/>
        <v>-5.981378871309156E-4</v>
      </c>
      <c r="AF190" s="26">
        <f t="shared" si="143"/>
        <v>-2.0406827431404184E-4</v>
      </c>
      <c r="AG190" s="4"/>
      <c r="AH190" s="30">
        <f t="shared" si="144"/>
        <v>-4.6214614498319714E-4</v>
      </c>
      <c r="AI190" s="21">
        <f t="shared" si="172"/>
        <v>-1</v>
      </c>
      <c r="AJ190" s="21">
        <f t="shared" si="141"/>
        <v>-3</v>
      </c>
      <c r="AK190" s="31" t="str">
        <f t="shared" si="188"/>
        <v>Touch Zone</v>
      </c>
      <c r="AL190" s="31" t="str">
        <f t="shared" si="145"/>
        <v>Below</v>
      </c>
      <c r="AM190" s="39" t="str">
        <f t="shared" si="146"/>
        <v/>
      </c>
      <c r="AN190" s="35" t="str">
        <f t="shared" si="147"/>
        <v/>
      </c>
      <c r="AO190" s="35" t="str">
        <f t="shared" si="186"/>
        <v/>
      </c>
      <c r="AP190" s="36" t="str">
        <f t="shared" si="187"/>
        <v/>
      </c>
      <c r="AQ190" s="36" t="str">
        <f t="shared" si="148"/>
        <v/>
      </c>
      <c r="AR190" s="40" t="str">
        <f t="shared" si="149"/>
        <v/>
      </c>
      <c r="AS190" s="37" t="str">
        <f t="shared" si="150"/>
        <v/>
      </c>
      <c r="AT190" s="37" t="str">
        <f t="shared" si="173"/>
        <v/>
      </c>
      <c r="AU190" s="38" t="str">
        <f t="shared" si="151"/>
        <v/>
      </c>
      <c r="AV190" s="38" t="str">
        <f t="shared" si="152"/>
        <v/>
      </c>
      <c r="AW190" s="30" t="str">
        <f t="shared" si="153"/>
        <v/>
      </c>
      <c r="AX190" s="21" t="str">
        <f t="shared" si="154"/>
        <v/>
      </c>
      <c r="AY190" s="21" t="str">
        <f t="shared" si="174"/>
        <v/>
      </c>
      <c r="AZ190" s="31" t="str">
        <f t="shared" si="155"/>
        <v/>
      </c>
      <c r="BA190" s="31" t="str">
        <f t="shared" si="156"/>
        <v/>
      </c>
      <c r="BB190" s="33">
        <f t="shared" si="157"/>
        <v>4.1017684409044731E-3</v>
      </c>
      <c r="BC190" s="32">
        <f t="shared" si="158"/>
        <v>1</v>
      </c>
      <c r="BD190" s="32">
        <f t="shared" si="175"/>
        <v>39</v>
      </c>
      <c r="BE190" s="34" t="str">
        <f t="shared" si="176"/>
        <v>-----</v>
      </c>
      <c r="BF190" s="34" t="str">
        <f t="shared" si="159"/>
        <v>-----</v>
      </c>
      <c r="BG190" s="40" t="str">
        <f t="shared" si="160"/>
        <v/>
      </c>
      <c r="BH190" s="37" t="str">
        <f t="shared" si="161"/>
        <v/>
      </c>
      <c r="BI190" s="37" t="str">
        <f t="shared" si="177"/>
        <v/>
      </c>
      <c r="BJ190" s="38" t="str">
        <f t="shared" si="178"/>
        <v/>
      </c>
      <c r="BK190" s="38" t="str">
        <f t="shared" si="162"/>
        <v/>
      </c>
      <c r="BL190" s="41" t="str">
        <f t="shared" si="163"/>
        <v>------</v>
      </c>
      <c r="BM190" s="41" t="str">
        <f t="shared" si="164"/>
        <v>------</v>
      </c>
      <c r="BN190" s="41" t="str">
        <f t="shared" si="206"/>
        <v>-----</v>
      </c>
      <c r="BO190" s="41" t="str" cm="1">
        <f t="array" aca="1" ref="BO190" ca="1">_xlfn.LET(_xlpm.lookback,MIN(ROW()-ROW(BN$50),11),_xlpm.found,IFERROR(MATCH("Equal High",OFFSET(BN190,-_xlpm.lookback,0,_xlpm.lookback+1,1),0),-1),_xlpm.offset_rows,_xlpm.lookback-_xlpm.found+1,IF(_xlpm.found&gt;0,INDEX(E:E,ROW()-_xlpm.offset_rows),"-----"))</f>
        <v>-----</v>
      </c>
      <c r="BP190" s="41" t="str">
        <f t="shared" ca="1" si="199"/>
        <v>-----</v>
      </c>
      <c r="BQ190" s="41" t="str">
        <f t="shared" ca="1" si="200"/>
        <v>-----</v>
      </c>
      <c r="BR190" s="52" t="str">
        <f t="shared" ca="1" si="201"/>
        <v>-----</v>
      </c>
      <c r="BS190" s="41" t="str">
        <f t="shared" si="207"/>
        <v>-----</v>
      </c>
      <c r="BT190" s="41" t="str" cm="1">
        <f t="array" aca="1" ref="BT190" ca="1">_xlfn.LET(_xlpm.lookback,MIN(ROW()-ROW(BS$50),11),_xlpm.found,IFERROR(MATCH("Equal Low",OFFSET(BS190,-_xlpm.lookback,0,_xlpm.lookback+1,1),0),-1),_xlpm.offset_rows,_xlpm.lookback-_xlpm.found+1,IF(_xlpm.found&gt;0,INDEX(F:F,ROW()-_xlpm.offset_rows),"-----"))</f>
        <v>-----</v>
      </c>
      <c r="BU190" s="41" t="str">
        <f t="shared" ca="1" si="202"/>
        <v>-----</v>
      </c>
      <c r="BV190" s="41" t="str">
        <f t="shared" ca="1" si="203"/>
        <v>-----</v>
      </c>
      <c r="BW190" s="52" t="str">
        <f t="shared" ca="1" si="204"/>
        <v>-----</v>
      </c>
      <c r="BX190" s="50">
        <f t="shared" si="165"/>
        <v>-0.9107399999993504</v>
      </c>
      <c r="BY190" s="50">
        <f t="shared" si="179"/>
        <v>-1</v>
      </c>
      <c r="BZ190" s="50">
        <f t="shared" si="180"/>
        <v>-4</v>
      </c>
      <c r="CA190" s="50" t="str">
        <f t="shared" si="181"/>
        <v>-----</v>
      </c>
      <c r="CB190" s="50" t="str">
        <f t="shared" si="182"/>
        <v>-----</v>
      </c>
      <c r="CC190" s="52" t="str">
        <f t="shared" si="166"/>
        <v>TL Touch Zone</v>
      </c>
      <c r="CD190" s="41">
        <f t="shared" si="167"/>
        <v>1</v>
      </c>
      <c r="CE190" s="52" t="str" cm="1">
        <f t="array" ref="CE190">IF(CD190&lt;&gt;1,"-----",_xlfn.IFS(OR(AL190="Above",AL190="Below"),AL190,OR(AQ190="Above",AQ190="Below"),AQ190,OR(AV190="Above",AV190="Below"),AV190,OR(BA190="Above",BA190="Below"),BA190,OR(BF190="Above",BF190="Below"),BF190,OR(BK190="Above",BK190="Below"),BK190,TRUE,"-----"))</f>
        <v>Below</v>
      </c>
      <c r="CF190" s="52" t="str">
        <f t="shared" ca="1" si="205"/>
        <v>-----</v>
      </c>
      <c r="CG190" s="52" t="str">
        <f t="shared" si="168"/>
        <v>DOWN</v>
      </c>
      <c r="CH190" s="42" t="str">
        <f t="shared" si="189"/>
        <v/>
      </c>
      <c r="CI190" s="43" t="str">
        <f t="shared" si="183"/>
        <v/>
      </c>
      <c r="CJ190" s="42" t="str">
        <f t="shared" si="184"/>
        <v/>
      </c>
      <c r="CK190" s="42" t="str">
        <f t="shared" si="190"/>
        <v/>
      </c>
      <c r="CL190" s="42" t="str">
        <f t="shared" si="169"/>
        <v/>
      </c>
      <c r="CM190" s="16">
        <f t="shared" si="191"/>
        <v>0</v>
      </c>
      <c r="CN190" s="53">
        <f t="shared" si="192"/>
        <v>0.13333333333333333</v>
      </c>
      <c r="CO190" s="14" t="str">
        <f t="shared" si="193"/>
        <v/>
      </c>
    </row>
    <row r="191" spans="1:93" x14ac:dyDescent="0.55000000000000004">
      <c r="A191">
        <f>IF('Data Validation'!$K$2&lt;&gt;TRUE,"",'Data Validation'!A191)</f>
        <v>1772085300</v>
      </c>
      <c r="B191" s="4" t="str">
        <f>IF('Data Validation'!$K$2&lt;&gt;TRUE,"",'Data Validation'!C191)</f>
        <v>XAUUSD</v>
      </c>
      <c r="C191" s="4" t="str">
        <f>IF('Data Validation'!$K$2&lt;&gt;TRUE,"",'Data Validation'!E191)</f>
        <v>M5</v>
      </c>
      <c r="D191" s="4">
        <f>IF('Data Validation'!$K$2&lt;&gt;TRUE,"",'Data Validation'!G191)</f>
        <v>5198.46</v>
      </c>
      <c r="E191" s="4">
        <f>IF($C191&lt;&gt;"M5","",Price!F191)</f>
        <v>5198.6099999999997</v>
      </c>
      <c r="F191" s="4">
        <f>IF($C191&lt;&gt;"M5","",Price!G191)</f>
        <v>5194.38</v>
      </c>
      <c r="G191" s="4">
        <f>IF($C191&lt;&gt;"M5","",Price!H191)</f>
        <v>476</v>
      </c>
      <c r="H191" s="4">
        <f>IF($C191&lt;&gt;"M5","",SSA!E191)</f>
        <v>5195.86528</v>
      </c>
      <c r="I191" s="6">
        <f>IF($C191&lt;&gt;"M5","",SSA!F191)</f>
        <v>5196.5917099999997</v>
      </c>
      <c r="J191" s="5">
        <f>IF($C191&lt;&gt;"M5","",Dual_Tema!E191)</f>
        <v>5198.83</v>
      </c>
      <c r="K191" s="5">
        <f>IF($C191&lt;&gt;"M5","",Dual_Tema!F191)</f>
        <v>5194.1099999999997</v>
      </c>
      <c r="L191" s="6">
        <f>IF($C191&lt;&gt;"M5","",Trendlines!K191)</f>
        <v>0</v>
      </c>
      <c r="M191" s="6">
        <f>IF($C191&lt;&gt;"M5","",Trendlines!L191)</f>
        <v>0</v>
      </c>
      <c r="N191" s="6">
        <f>IF($C191&lt;&gt;"M5","",ZigZag!E191)</f>
        <v>0</v>
      </c>
      <c r="O191" s="6">
        <f>IF($C191&lt;&gt;"M5","",ZigZag!F191)</f>
        <v>0</v>
      </c>
      <c r="P191" s="6">
        <f>IF($C191&lt;&gt;"M5","",Pinbar!E191)</f>
        <v>0</v>
      </c>
      <c r="Q191">
        <f>IF(Q$1='Trendline Selection'!$ED$198,Trendlines!E191,IF(Q$1='Trendline Selection'!$EE$198,Trendlines!E191,""))</f>
        <v>5198.82</v>
      </c>
      <c r="R191" t="str">
        <f>IF(R$1='Trendline Selection'!$ED$198,Trendlines!F191,IF(R$1='Trendline Selection'!$EE$198,Trendlines!F191,""))</f>
        <v/>
      </c>
      <c r="S191" t="str">
        <f>IF(S$1='Trendline Selection'!$ED$198,Trendlines!G191,IF(S$1='Trendline Selection'!$EE$198,Trendlines!G191,""))</f>
        <v/>
      </c>
      <c r="T191" t="str">
        <f>IF(T$1='Trendline Selection'!$ED$198,Trendlines!H191,IF(T$1='Trendline Selection'!$EE$198,Trendlines!H191,""))</f>
        <v/>
      </c>
      <c r="U191">
        <f>IF(U$1='Trendline Selection'!$ED$198,Trendlines!I191,IF(U$1='Trendline Selection'!$EE$198,Trendlines!I191,""))</f>
        <v>5175.2</v>
      </c>
      <c r="V191" t="str">
        <f>IF(V$1='Trendline Selection'!$ED$198,Trendlines!J191,IF(V$1='Trendline Selection'!$EE$198,Trendlines!J191,""))</f>
        <v/>
      </c>
      <c r="W191" s="6" t="str">
        <f t="shared" si="195"/>
        <v/>
      </c>
      <c r="X191" s="6" t="str">
        <f t="shared" si="196"/>
        <v/>
      </c>
      <c r="Y191" s="6" t="str">
        <f t="shared" si="197"/>
        <v/>
      </c>
      <c r="Z191" s="6" t="str">
        <f t="shared" si="198"/>
        <v/>
      </c>
      <c r="AA191">
        <f t="shared" si="142"/>
        <v>4.2299999999995634</v>
      </c>
      <c r="AB191">
        <f t="shared" si="170"/>
        <v>4.4299999999993815</v>
      </c>
      <c r="AC191">
        <f t="shared" si="171"/>
        <v>0.1999999999998181</v>
      </c>
      <c r="AD191">
        <f t="shared" si="194"/>
        <v>4.4299999999993815</v>
      </c>
      <c r="AE191" s="26">
        <f t="shared" si="185"/>
        <v>-4.2317213680819466E-5</v>
      </c>
      <c r="AF191" s="26">
        <f t="shared" si="143"/>
        <v>5.19819564854107E-5</v>
      </c>
      <c r="AG191" s="4"/>
      <c r="AH191" s="30">
        <f t="shared" si="144"/>
        <v>-5.6834435506513499E-4</v>
      </c>
      <c r="AI191" s="21">
        <f t="shared" si="172"/>
        <v>-1</v>
      </c>
      <c r="AJ191" s="21">
        <f t="shared" si="141"/>
        <v>-4</v>
      </c>
      <c r="AK191" s="31" t="str">
        <f t="shared" si="188"/>
        <v>Touch Zone</v>
      </c>
      <c r="AL191" s="31" t="str">
        <f t="shared" si="145"/>
        <v>Below</v>
      </c>
      <c r="AM191" s="39" t="str">
        <f t="shared" si="146"/>
        <v/>
      </c>
      <c r="AN191" s="35" t="str">
        <f t="shared" si="147"/>
        <v/>
      </c>
      <c r="AO191" s="35" t="str">
        <f t="shared" si="186"/>
        <v/>
      </c>
      <c r="AP191" s="36" t="str">
        <f t="shared" si="187"/>
        <v/>
      </c>
      <c r="AQ191" s="36" t="str">
        <f t="shared" si="148"/>
        <v/>
      </c>
      <c r="AR191" s="40" t="str">
        <f t="shared" si="149"/>
        <v/>
      </c>
      <c r="AS191" s="37" t="str">
        <f t="shared" si="150"/>
        <v/>
      </c>
      <c r="AT191" s="37" t="str">
        <f t="shared" si="173"/>
        <v/>
      </c>
      <c r="AU191" s="38" t="str">
        <f t="shared" si="151"/>
        <v/>
      </c>
      <c r="AV191" s="38" t="str">
        <f t="shared" si="152"/>
        <v/>
      </c>
      <c r="AW191" s="30" t="str">
        <f t="shared" si="153"/>
        <v/>
      </c>
      <c r="AX191" s="21" t="str">
        <f t="shared" si="154"/>
        <v/>
      </c>
      <c r="AY191" s="21" t="str">
        <f t="shared" si="174"/>
        <v/>
      </c>
      <c r="AZ191" s="31" t="str">
        <f t="shared" si="155"/>
        <v/>
      </c>
      <c r="BA191" s="31" t="str">
        <f t="shared" si="156"/>
        <v/>
      </c>
      <c r="BB191" s="33">
        <f t="shared" si="157"/>
        <v>3.9931364971402391E-3</v>
      </c>
      <c r="BC191" s="32">
        <f t="shared" si="158"/>
        <v>1</v>
      </c>
      <c r="BD191" s="32">
        <f t="shared" si="175"/>
        <v>40</v>
      </c>
      <c r="BE191" s="34" t="str">
        <f t="shared" si="176"/>
        <v>-----</v>
      </c>
      <c r="BF191" s="34" t="str">
        <f t="shared" si="159"/>
        <v>-----</v>
      </c>
      <c r="BG191" s="40" t="str">
        <f t="shared" si="160"/>
        <v/>
      </c>
      <c r="BH191" s="37" t="str">
        <f t="shared" si="161"/>
        <v/>
      </c>
      <c r="BI191" s="37" t="str">
        <f t="shared" si="177"/>
        <v/>
      </c>
      <c r="BJ191" s="38" t="str">
        <f t="shared" si="178"/>
        <v/>
      </c>
      <c r="BK191" s="38" t="str">
        <f t="shared" si="162"/>
        <v/>
      </c>
      <c r="BL191" s="41" t="str">
        <f t="shared" si="163"/>
        <v>------</v>
      </c>
      <c r="BM191" s="41" t="str">
        <f t="shared" si="164"/>
        <v>------</v>
      </c>
      <c r="BN191" s="41" t="str">
        <f t="shared" si="206"/>
        <v>-----</v>
      </c>
      <c r="BO191" s="41" t="str" cm="1">
        <f t="array" aca="1" ref="BO191" ca="1">_xlfn.LET(_xlpm.lookback,MIN(ROW()-ROW(BN$50),11),_xlpm.found,IFERROR(MATCH("Equal High",OFFSET(BN191,-_xlpm.lookback,0,_xlpm.lookback+1,1),0),-1),_xlpm.offset_rows,_xlpm.lookback-_xlpm.found+1,IF(_xlpm.found&gt;0,INDEX(E:E,ROW()-_xlpm.offset_rows),"-----"))</f>
        <v>-----</v>
      </c>
      <c r="BP191" s="41" t="str">
        <f t="shared" ca="1" si="199"/>
        <v>-----</v>
      </c>
      <c r="BQ191" s="41" t="str">
        <f t="shared" ca="1" si="200"/>
        <v>-----</v>
      </c>
      <c r="BR191" s="52" t="str">
        <f t="shared" ca="1" si="201"/>
        <v>-----</v>
      </c>
      <c r="BS191" s="41" t="str">
        <f t="shared" si="207"/>
        <v>-----</v>
      </c>
      <c r="BT191" s="41" t="str" cm="1">
        <f t="array" aca="1" ref="BT191" ca="1">_xlfn.LET(_xlpm.lookback,MIN(ROW()-ROW(BS$50),11),_xlpm.found,IFERROR(MATCH("Equal Low",OFFSET(BS191,-_xlpm.lookback,0,_xlpm.lookback+1,1),0),-1),_xlpm.offset_rows,_xlpm.lookback-_xlpm.found+1,IF(_xlpm.found&gt;0,INDEX(F:F,ROW()-_xlpm.offset_rows),"-----"))</f>
        <v>-----</v>
      </c>
      <c r="BU191" s="41" t="str">
        <f t="shared" ca="1" si="202"/>
        <v>-----</v>
      </c>
      <c r="BV191" s="41" t="str">
        <f t="shared" ca="1" si="203"/>
        <v>-----</v>
      </c>
      <c r="BW191" s="52" t="str">
        <f t="shared" ca="1" si="204"/>
        <v>-----</v>
      </c>
      <c r="BX191" s="50">
        <f t="shared" si="165"/>
        <v>-0.72642999999970925</v>
      </c>
      <c r="BY191" s="50">
        <f t="shared" si="179"/>
        <v>-1</v>
      </c>
      <c r="BZ191" s="50">
        <f t="shared" si="180"/>
        <v>-5</v>
      </c>
      <c r="CA191" s="50" t="str">
        <f t="shared" si="181"/>
        <v>-----</v>
      </c>
      <c r="CB191" s="50" t="str">
        <f t="shared" si="182"/>
        <v>-----</v>
      </c>
      <c r="CC191" s="52" t="str">
        <f t="shared" si="166"/>
        <v>TL Touch Zone</v>
      </c>
      <c r="CD191" s="41">
        <f t="shared" si="167"/>
        <v>1</v>
      </c>
      <c r="CE191" s="52" t="str" cm="1">
        <f t="array" ref="CE191">IF(CD191&lt;&gt;1,"-----",_xlfn.IFS(OR(AL191="Above",AL191="Below"),AL191,OR(AQ191="Above",AQ191="Below"),AQ191,OR(AV191="Above",AV191="Below"),AV191,OR(BA191="Above",BA191="Below"),BA191,OR(BF191="Above",BF191="Below"),BF191,OR(BK191="Above",BK191="Below"),BK191,TRUE,"-----"))</f>
        <v>Below</v>
      </c>
      <c r="CF191" s="52" t="str">
        <f t="shared" ca="1" si="205"/>
        <v>-----</v>
      </c>
      <c r="CG191" s="52" t="str">
        <f t="shared" si="168"/>
        <v>DOWN</v>
      </c>
      <c r="CH191" s="42" t="str">
        <f t="shared" si="189"/>
        <v/>
      </c>
      <c r="CI191" s="43" t="str">
        <f t="shared" si="183"/>
        <v/>
      </c>
      <c r="CJ191" s="42" t="str">
        <f t="shared" si="184"/>
        <v/>
      </c>
      <c r="CK191" s="42" t="str">
        <f t="shared" si="190"/>
        <v/>
      </c>
      <c r="CL191" s="42" t="str">
        <f t="shared" si="169"/>
        <v/>
      </c>
      <c r="CM191" s="16">
        <f t="shared" si="191"/>
        <v>0</v>
      </c>
      <c r="CN191" s="53">
        <f t="shared" si="192"/>
        <v>0.13333333333333333</v>
      </c>
      <c r="CO191" s="14" t="str">
        <f t="shared" si="193"/>
        <v/>
      </c>
    </row>
    <row r="192" spans="1:93" x14ac:dyDescent="0.55000000000000004">
      <c r="A192">
        <f>IF('Data Validation'!$K$2&lt;&gt;TRUE,"",'Data Validation'!A192)</f>
        <v>1772085600</v>
      </c>
      <c r="B192" s="4" t="str">
        <f>IF('Data Validation'!$K$2&lt;&gt;TRUE,"",'Data Validation'!C192)</f>
        <v>XAUUSD</v>
      </c>
      <c r="C192" s="4" t="str">
        <f>IF('Data Validation'!$K$2&lt;&gt;TRUE,"",'Data Validation'!E192)</f>
        <v>M5</v>
      </c>
      <c r="D192" s="4">
        <f>IF('Data Validation'!$K$2&lt;&gt;TRUE,"",'Data Validation'!G192)</f>
        <v>5193.7700000000004</v>
      </c>
      <c r="E192" s="4">
        <f>IF($C192&lt;&gt;"M5","",Price!F192)</f>
        <v>5199.3599999999997</v>
      </c>
      <c r="F192" s="4">
        <f>IF($C192&lt;&gt;"M5","",Price!G192)</f>
        <v>5193.51</v>
      </c>
      <c r="G192" s="4">
        <f>IF($C192&lt;&gt;"M5","",Price!H192)</f>
        <v>463</v>
      </c>
      <c r="H192" s="4">
        <f>IF($C192&lt;&gt;"M5","",SSA!E192)</f>
        <v>5195.6347500000002</v>
      </c>
      <c r="I192" s="6">
        <f>IF($C192&lt;&gt;"M5","",SSA!F192)</f>
        <v>5196.1132299999999</v>
      </c>
      <c r="J192" s="5">
        <f>IF($C192&lt;&gt;"M5","",Dual_Tema!E192)</f>
        <v>5198.8100000000004</v>
      </c>
      <c r="K192" s="5">
        <f>IF($C192&lt;&gt;"M5","",Dual_Tema!F192)</f>
        <v>5193.5600000000004</v>
      </c>
      <c r="L192" s="6">
        <f>IF($C192&lt;&gt;"M5","",Trendlines!K192)</f>
        <v>0</v>
      </c>
      <c r="M192" s="6">
        <f>IF($C192&lt;&gt;"M5","",Trendlines!L192)</f>
        <v>0</v>
      </c>
      <c r="N192" s="6">
        <f>IF($C192&lt;&gt;"M5","",ZigZag!E192)</f>
        <v>0</v>
      </c>
      <c r="O192" s="6">
        <f>IF($C192&lt;&gt;"M5","",ZigZag!F192)</f>
        <v>0</v>
      </c>
      <c r="P192" s="6">
        <f>IF($C192&lt;&gt;"M5","",Pinbar!E192)</f>
        <v>0</v>
      </c>
      <c r="Q192">
        <f>IF(Q$1='Trendline Selection'!$ED$198,Trendlines!E192,IF(Q$1='Trendline Selection'!$EE$198,Trendlines!E192,""))</f>
        <v>5198.82</v>
      </c>
      <c r="R192" t="str">
        <f>IF(R$1='Trendline Selection'!$ED$198,Trendlines!F192,IF(R$1='Trendline Selection'!$EE$198,Trendlines!F192,""))</f>
        <v/>
      </c>
      <c r="S192" t="str">
        <f>IF(S$1='Trendline Selection'!$ED$198,Trendlines!G192,IF(S$1='Trendline Selection'!$EE$198,Trendlines!G192,""))</f>
        <v/>
      </c>
      <c r="T192" t="str">
        <f>IF(T$1='Trendline Selection'!$ED$198,Trendlines!H192,IF(T$1='Trendline Selection'!$EE$198,Trendlines!H192,""))</f>
        <v/>
      </c>
      <c r="U192">
        <f>IF(U$1='Trendline Selection'!$ED$198,Trendlines!I192,IF(U$1='Trendline Selection'!$EE$198,Trendlines!I192,""))</f>
        <v>5175.2299999999996</v>
      </c>
      <c r="V192" t="str">
        <f>IF(V$1='Trendline Selection'!$ED$198,Trendlines!J192,IF(V$1='Trendline Selection'!$EE$198,Trendlines!J192,""))</f>
        <v/>
      </c>
      <c r="W192" s="6" t="str">
        <f t="shared" si="195"/>
        <v/>
      </c>
      <c r="X192" s="6" t="str">
        <f t="shared" si="196"/>
        <v/>
      </c>
      <c r="Y192" s="6" t="str">
        <f t="shared" si="197"/>
        <v/>
      </c>
      <c r="Z192" s="6" t="str">
        <f t="shared" si="198"/>
        <v/>
      </c>
      <c r="AA192">
        <f t="shared" si="142"/>
        <v>5.8499999999994543</v>
      </c>
      <c r="AB192">
        <f t="shared" si="170"/>
        <v>0.8999999999996362</v>
      </c>
      <c r="AC192">
        <f t="shared" si="171"/>
        <v>4.9499999999998181</v>
      </c>
      <c r="AD192">
        <f t="shared" si="194"/>
        <v>5.8499999999994543</v>
      </c>
      <c r="AE192" s="26">
        <f t="shared" si="185"/>
        <v>1.0579344119120959E-4</v>
      </c>
      <c r="AF192" s="26">
        <f t="shared" si="143"/>
        <v>-9.6273076656824793E-6</v>
      </c>
      <c r="AG192" s="4"/>
      <c r="AH192" s="30">
        <f t="shared" si="144"/>
        <v>-6.1268710976712822E-4</v>
      </c>
      <c r="AI192" s="21">
        <f t="shared" si="172"/>
        <v>-1</v>
      </c>
      <c r="AJ192" s="21">
        <f t="shared" ref="AJ192:AJ255" si="208">IF(AI192="","",IF(AI192=AI191,AJ191+AI192,AI192))</f>
        <v>-5</v>
      </c>
      <c r="AK192" s="31" t="str">
        <f t="shared" si="188"/>
        <v>Touch Zone</v>
      </c>
      <c r="AL192" s="31" t="str">
        <f t="shared" si="145"/>
        <v>Below</v>
      </c>
      <c r="AM192" s="39" t="str">
        <f t="shared" si="146"/>
        <v/>
      </c>
      <c r="AN192" s="35" t="str">
        <f t="shared" si="147"/>
        <v/>
      </c>
      <c r="AO192" s="35" t="str">
        <f t="shared" si="186"/>
        <v/>
      </c>
      <c r="AP192" s="36" t="str">
        <f t="shared" si="187"/>
        <v/>
      </c>
      <c r="AQ192" s="36" t="str">
        <f t="shared" si="148"/>
        <v/>
      </c>
      <c r="AR192" s="40" t="str">
        <f t="shared" si="149"/>
        <v/>
      </c>
      <c r="AS192" s="37" t="str">
        <f t="shared" si="150"/>
        <v/>
      </c>
      <c r="AT192" s="37" t="str">
        <f t="shared" si="173"/>
        <v/>
      </c>
      <c r="AU192" s="38" t="str">
        <f t="shared" si="151"/>
        <v/>
      </c>
      <c r="AV192" s="38" t="str">
        <f t="shared" si="152"/>
        <v/>
      </c>
      <c r="AW192" s="30" t="str">
        <f t="shared" si="153"/>
        <v/>
      </c>
      <c r="AX192" s="21" t="str">
        <f t="shared" si="154"/>
        <v/>
      </c>
      <c r="AY192" s="21" t="str">
        <f t="shared" si="174"/>
        <v/>
      </c>
      <c r="AZ192" s="31" t="str">
        <f t="shared" si="155"/>
        <v/>
      </c>
      <c r="BA192" s="31" t="str">
        <f t="shared" si="156"/>
        <v/>
      </c>
      <c r="BB192" s="33">
        <f t="shared" si="157"/>
        <v>3.9427716256090276E-3</v>
      </c>
      <c r="BC192" s="32">
        <f t="shared" si="158"/>
        <v>1</v>
      </c>
      <c r="BD192" s="32">
        <f t="shared" si="175"/>
        <v>41</v>
      </c>
      <c r="BE192" s="34" t="str">
        <f t="shared" si="176"/>
        <v>-----</v>
      </c>
      <c r="BF192" s="34" t="str">
        <f t="shared" si="159"/>
        <v>-----</v>
      </c>
      <c r="BG192" s="40" t="str">
        <f t="shared" si="160"/>
        <v/>
      </c>
      <c r="BH192" s="37" t="str">
        <f t="shared" si="161"/>
        <v/>
      </c>
      <c r="BI192" s="37" t="str">
        <f t="shared" si="177"/>
        <v/>
      </c>
      <c r="BJ192" s="38" t="str">
        <f t="shared" si="178"/>
        <v/>
      </c>
      <c r="BK192" s="38" t="str">
        <f t="shared" si="162"/>
        <v/>
      </c>
      <c r="BL192" s="41" t="str">
        <f t="shared" si="163"/>
        <v>------</v>
      </c>
      <c r="BM192" s="41" t="str">
        <f t="shared" si="164"/>
        <v>------</v>
      </c>
      <c r="BN192" s="41" t="str">
        <f t="shared" si="206"/>
        <v>-----</v>
      </c>
      <c r="BO192" s="41" t="str" cm="1">
        <f t="array" aca="1" ref="BO192" ca="1">_xlfn.LET(_xlpm.lookback,MIN(ROW()-ROW(BN$50),11),_xlpm.found,IFERROR(MATCH("Equal High",OFFSET(BN192,-_xlpm.lookback,0,_xlpm.lookback+1,1),0),-1),_xlpm.offset_rows,_xlpm.lookback-_xlpm.found+1,IF(_xlpm.found&gt;0,INDEX(E:E,ROW()-_xlpm.offset_rows),"-----"))</f>
        <v>-----</v>
      </c>
      <c r="BP192" s="41" t="str">
        <f t="shared" ca="1" si="199"/>
        <v>-----</v>
      </c>
      <c r="BQ192" s="41" t="str">
        <f t="shared" ca="1" si="200"/>
        <v>-----</v>
      </c>
      <c r="BR192" s="52" t="str">
        <f t="shared" ca="1" si="201"/>
        <v>-----</v>
      </c>
      <c r="BS192" s="41" t="str">
        <f t="shared" si="207"/>
        <v>-----</v>
      </c>
      <c r="BT192" s="41" t="str" cm="1">
        <f t="array" aca="1" ref="BT192" ca="1">_xlfn.LET(_xlpm.lookback,MIN(ROW()-ROW(BS$50),11),_xlpm.found,IFERROR(MATCH("Equal Low",OFFSET(BS192,-_xlpm.lookback,0,_xlpm.lookback+1,1),0),-1),_xlpm.offset_rows,_xlpm.lookback-_xlpm.found+1,IF(_xlpm.found&gt;0,INDEX(F:F,ROW()-_xlpm.offset_rows),"-----"))</f>
        <v>-----</v>
      </c>
      <c r="BU192" s="41" t="str">
        <f t="shared" ca="1" si="202"/>
        <v>-----</v>
      </c>
      <c r="BV192" s="41" t="str">
        <f t="shared" ca="1" si="203"/>
        <v>-----</v>
      </c>
      <c r="BW192" s="52" t="str">
        <f t="shared" ca="1" si="204"/>
        <v>-----</v>
      </c>
      <c r="BX192" s="50">
        <f t="shared" si="165"/>
        <v>-0.47847999999976309</v>
      </c>
      <c r="BY192" s="50">
        <f t="shared" si="179"/>
        <v>-1</v>
      </c>
      <c r="BZ192" s="50">
        <f t="shared" si="180"/>
        <v>-6</v>
      </c>
      <c r="CA192" s="50" t="str">
        <f t="shared" si="181"/>
        <v>-----</v>
      </c>
      <c r="CB192" s="50" t="str">
        <f t="shared" si="182"/>
        <v>-----</v>
      </c>
      <c r="CC192" s="52" t="str">
        <f t="shared" si="166"/>
        <v>TL Touch Zone</v>
      </c>
      <c r="CD192" s="41">
        <f t="shared" si="167"/>
        <v>1</v>
      </c>
      <c r="CE192" s="52" t="str" cm="1">
        <f t="array" ref="CE192">IF(CD192&lt;&gt;1,"-----",_xlfn.IFS(OR(AL192="Above",AL192="Below"),AL192,OR(AQ192="Above",AQ192="Below"),AQ192,OR(AV192="Above",AV192="Below"),AV192,OR(BA192="Above",BA192="Below"),BA192,OR(BF192="Above",BF192="Below"),BF192,OR(BK192="Above",BK192="Below"),BK192,TRUE,"-----"))</f>
        <v>Below</v>
      </c>
      <c r="CF192" s="52" t="str">
        <f t="shared" ca="1" si="205"/>
        <v>-----</v>
      </c>
      <c r="CG192" s="52" t="str">
        <f t="shared" si="168"/>
        <v>DOWN</v>
      </c>
      <c r="CH192" s="42" t="str">
        <f t="shared" si="189"/>
        <v/>
      </c>
      <c r="CI192" s="43" t="str">
        <f t="shared" si="183"/>
        <v/>
      </c>
      <c r="CJ192" s="42" t="str">
        <f t="shared" si="184"/>
        <v/>
      </c>
      <c r="CK192" s="42" t="str">
        <f t="shared" si="190"/>
        <v/>
      </c>
      <c r="CL192" s="42" t="str">
        <f t="shared" si="169"/>
        <v/>
      </c>
      <c r="CM192" s="16">
        <f t="shared" si="191"/>
        <v>0</v>
      </c>
      <c r="CN192" s="53">
        <f t="shared" si="192"/>
        <v>0</v>
      </c>
      <c r="CO192" s="14" t="str">
        <f t="shared" si="193"/>
        <v/>
      </c>
    </row>
    <row r="193" spans="1:93" x14ac:dyDescent="0.55000000000000004">
      <c r="A193">
        <f>IF('Data Validation'!$K$2&lt;&gt;TRUE,"",'Data Validation'!A193)</f>
        <v>1772085900</v>
      </c>
      <c r="B193" s="4" t="str">
        <f>IF('Data Validation'!$K$2&lt;&gt;TRUE,"",'Data Validation'!C193)</f>
        <v>XAUUSD</v>
      </c>
      <c r="C193" s="4" t="str">
        <f>IF('Data Validation'!$K$2&lt;&gt;TRUE,"",'Data Validation'!E193)</f>
        <v>M5</v>
      </c>
      <c r="D193" s="4">
        <f>IF('Data Validation'!$K$2&lt;&gt;TRUE,"",'Data Validation'!G193)</f>
        <v>5198.41</v>
      </c>
      <c r="E193" s="4">
        <f>IF($C193&lt;&gt;"M5","",Price!F193)</f>
        <v>5199.63</v>
      </c>
      <c r="F193" s="4">
        <f>IF($C193&lt;&gt;"M5","",Price!G193)</f>
        <v>5193.5</v>
      </c>
      <c r="G193" s="4">
        <f>IF($C193&lt;&gt;"M5","",Price!H193)</f>
        <v>409</v>
      </c>
      <c r="H193" s="4">
        <f>IF($C193&lt;&gt;"M5","",SSA!E193)</f>
        <v>5195.7973000000002</v>
      </c>
      <c r="I193" s="6">
        <f>IF($C193&lt;&gt;"M5","",SSA!F193)</f>
        <v>5195.9552700000004</v>
      </c>
      <c r="J193" s="5">
        <f>IF($C193&lt;&gt;"M5","",Dual_Tema!E193)</f>
        <v>5198.96</v>
      </c>
      <c r="K193" s="5">
        <f>IF($C193&lt;&gt;"M5","",Dual_Tema!F193)</f>
        <v>5193.24</v>
      </c>
      <c r="L193" s="6">
        <f>IF($C193&lt;&gt;"M5","",Trendlines!K193)</f>
        <v>0</v>
      </c>
      <c r="M193" s="6">
        <f>IF($C193&lt;&gt;"M5","",Trendlines!L193)</f>
        <v>0</v>
      </c>
      <c r="N193" s="6">
        <f>IF($C193&lt;&gt;"M5","",ZigZag!E193)</f>
        <v>0</v>
      </c>
      <c r="O193" s="6">
        <f>IF($C193&lt;&gt;"M5","",ZigZag!F193)</f>
        <v>0</v>
      </c>
      <c r="P193" s="6">
        <f>IF($C193&lt;&gt;"M5","",Pinbar!E193)</f>
        <v>0</v>
      </c>
      <c r="Q193">
        <f>IF(Q$1='Trendline Selection'!$ED$198,Trendlines!E193,IF(Q$1='Trendline Selection'!$EE$198,Trendlines!E193,""))</f>
        <v>5198.83</v>
      </c>
      <c r="R193" t="str">
        <f>IF(R$1='Trendline Selection'!$ED$198,Trendlines!F193,IF(R$1='Trendline Selection'!$EE$198,Trendlines!F193,""))</f>
        <v/>
      </c>
      <c r="S193" t="str">
        <f>IF(S$1='Trendline Selection'!$ED$198,Trendlines!G193,IF(S$1='Trendline Selection'!$EE$198,Trendlines!G193,""))</f>
        <v/>
      </c>
      <c r="T193" t="str">
        <f>IF(T$1='Trendline Selection'!$ED$198,Trendlines!H193,IF(T$1='Trendline Selection'!$EE$198,Trendlines!H193,""))</f>
        <v/>
      </c>
      <c r="U193">
        <f>IF(U$1='Trendline Selection'!$ED$198,Trendlines!I193,IF(U$1='Trendline Selection'!$EE$198,Trendlines!I193,""))</f>
        <v>5175.25</v>
      </c>
      <c r="V193" t="str">
        <f>IF(V$1='Trendline Selection'!$ED$198,Trendlines!J193,IF(V$1='Trendline Selection'!$EE$198,Trendlines!J193,""))</f>
        <v/>
      </c>
      <c r="W193" s="6" t="str">
        <f t="shared" si="195"/>
        <v/>
      </c>
      <c r="X193" s="6" t="str">
        <f t="shared" si="196"/>
        <v/>
      </c>
      <c r="Y193" s="6" t="str">
        <f t="shared" si="197"/>
        <v/>
      </c>
      <c r="Z193" s="6" t="str">
        <f t="shared" si="198"/>
        <v/>
      </c>
      <c r="AA193">
        <f t="shared" si="142"/>
        <v>6.1300000000001091</v>
      </c>
      <c r="AB193">
        <f t="shared" si="170"/>
        <v>5.8599999999996726</v>
      </c>
      <c r="AC193">
        <f t="shared" si="171"/>
        <v>0.27000000000043656</v>
      </c>
      <c r="AD193">
        <f t="shared" si="194"/>
        <v>6.1300000000001091</v>
      </c>
      <c r="AE193" s="26">
        <f t="shared" si="185"/>
        <v>1.2887192823181421E-4</v>
      </c>
      <c r="AF193" s="26">
        <f t="shared" si="143"/>
        <v>5.0065084610035025E-5</v>
      </c>
      <c r="AG193" s="4"/>
      <c r="AH193" s="30">
        <f t="shared" si="144"/>
        <v>-5.8334279058937298E-4</v>
      </c>
      <c r="AI193" s="21">
        <f t="shared" si="172"/>
        <v>-1</v>
      </c>
      <c r="AJ193" s="21">
        <f t="shared" si="208"/>
        <v>-6</v>
      </c>
      <c r="AK193" s="31" t="str">
        <f t="shared" si="188"/>
        <v>Touch Zone</v>
      </c>
      <c r="AL193" s="31" t="str">
        <f t="shared" si="145"/>
        <v>Below</v>
      </c>
      <c r="AM193" s="39" t="str">
        <f t="shared" si="146"/>
        <v/>
      </c>
      <c r="AN193" s="35" t="str">
        <f t="shared" si="147"/>
        <v/>
      </c>
      <c r="AO193" s="35" t="str">
        <f t="shared" si="186"/>
        <v/>
      </c>
      <c r="AP193" s="36" t="str">
        <f t="shared" si="187"/>
        <v/>
      </c>
      <c r="AQ193" s="36" t="str">
        <f t="shared" si="148"/>
        <v/>
      </c>
      <c r="AR193" s="40" t="str">
        <f t="shared" si="149"/>
        <v/>
      </c>
      <c r="AS193" s="37" t="str">
        <f t="shared" si="150"/>
        <v/>
      </c>
      <c r="AT193" s="37" t="str">
        <f t="shared" si="173"/>
        <v/>
      </c>
      <c r="AU193" s="38" t="str">
        <f t="shared" si="151"/>
        <v/>
      </c>
      <c r="AV193" s="38" t="str">
        <f t="shared" si="152"/>
        <v/>
      </c>
      <c r="AW193" s="30" t="str">
        <f t="shared" si="153"/>
        <v/>
      </c>
      <c r="AX193" s="21" t="str">
        <f t="shared" si="154"/>
        <v/>
      </c>
      <c r="AY193" s="21" t="str">
        <f t="shared" si="174"/>
        <v/>
      </c>
      <c r="AZ193" s="31" t="str">
        <f t="shared" si="155"/>
        <v/>
      </c>
      <c r="BA193" s="31" t="str">
        <f t="shared" si="156"/>
        <v/>
      </c>
      <c r="BB193" s="33">
        <f t="shared" si="157"/>
        <v>3.9703009516448822E-3</v>
      </c>
      <c r="BC193" s="32">
        <f t="shared" si="158"/>
        <v>1</v>
      </c>
      <c r="BD193" s="32">
        <f t="shared" si="175"/>
        <v>42</v>
      </c>
      <c r="BE193" s="34" t="str">
        <f t="shared" si="176"/>
        <v>-----</v>
      </c>
      <c r="BF193" s="34" t="str">
        <f t="shared" si="159"/>
        <v>-----</v>
      </c>
      <c r="BG193" s="40" t="str">
        <f t="shared" si="160"/>
        <v/>
      </c>
      <c r="BH193" s="37" t="str">
        <f t="shared" si="161"/>
        <v/>
      </c>
      <c r="BI193" s="37" t="str">
        <f t="shared" si="177"/>
        <v/>
      </c>
      <c r="BJ193" s="38" t="str">
        <f t="shared" si="178"/>
        <v/>
      </c>
      <c r="BK193" s="38" t="str">
        <f t="shared" si="162"/>
        <v/>
      </c>
      <c r="BL193" s="41" t="str">
        <f t="shared" si="163"/>
        <v>------</v>
      </c>
      <c r="BM193" s="41" t="str">
        <f t="shared" si="164"/>
        <v>------</v>
      </c>
      <c r="BN193" s="41" t="str">
        <f t="shared" si="206"/>
        <v>-----</v>
      </c>
      <c r="BO193" s="41" t="str" cm="1">
        <f t="array" aca="1" ref="BO193" ca="1">_xlfn.LET(_xlpm.lookback,MIN(ROW()-ROW(BN$50),11),_xlpm.found,IFERROR(MATCH("Equal High",OFFSET(BN193,-_xlpm.lookback,0,_xlpm.lookback+1,1),0),-1),_xlpm.offset_rows,_xlpm.lookback-_xlpm.found+1,IF(_xlpm.found&gt;0,INDEX(E:E,ROW()-_xlpm.offset_rows),"-----"))</f>
        <v>-----</v>
      </c>
      <c r="BP193" s="41" t="str">
        <f t="shared" ca="1" si="199"/>
        <v>-----</v>
      </c>
      <c r="BQ193" s="41" t="str">
        <f t="shared" ca="1" si="200"/>
        <v>-----</v>
      </c>
      <c r="BR193" s="52" t="str">
        <f t="shared" ca="1" si="201"/>
        <v>-----</v>
      </c>
      <c r="BS193" s="41" t="str">
        <f t="shared" si="207"/>
        <v>-----</v>
      </c>
      <c r="BT193" s="41" t="str" cm="1">
        <f t="array" aca="1" ref="BT193" ca="1">_xlfn.LET(_xlpm.lookback,MIN(ROW()-ROW(BS$50),11),_xlpm.found,IFERROR(MATCH("Equal Low",OFFSET(BS193,-_xlpm.lookback,0,_xlpm.lookback+1,1),0),-1),_xlpm.offset_rows,_xlpm.lookback-_xlpm.found+1,IF(_xlpm.found&gt;0,INDEX(F:F,ROW()-_xlpm.offset_rows),"-----"))</f>
        <v>-----</v>
      </c>
      <c r="BU193" s="41" t="str">
        <f t="shared" ca="1" si="202"/>
        <v>-----</v>
      </c>
      <c r="BV193" s="41" t="str">
        <f t="shared" ca="1" si="203"/>
        <v>-----</v>
      </c>
      <c r="BW193" s="52" t="str">
        <f t="shared" ca="1" si="204"/>
        <v>-----</v>
      </c>
      <c r="BX193" s="50">
        <f t="shared" si="165"/>
        <v>-0.15797000000020489</v>
      </c>
      <c r="BY193" s="50">
        <f t="shared" si="179"/>
        <v>-1</v>
      </c>
      <c r="BZ193" s="50">
        <f t="shared" si="180"/>
        <v>-7</v>
      </c>
      <c r="CA193" s="50" t="str">
        <f t="shared" si="181"/>
        <v>-----</v>
      </c>
      <c r="CB193" s="50" t="str">
        <f t="shared" si="182"/>
        <v>-----</v>
      </c>
      <c r="CC193" s="52" t="str">
        <f t="shared" si="166"/>
        <v>TL Touch Zone</v>
      </c>
      <c r="CD193" s="41">
        <f t="shared" si="167"/>
        <v>1</v>
      </c>
      <c r="CE193" s="52" t="str" cm="1">
        <f t="array" ref="CE193">IF(CD193&lt;&gt;1,"-----",_xlfn.IFS(OR(AL193="Above",AL193="Below"),AL193,OR(AQ193="Above",AQ193="Below"),AQ193,OR(AV193="Above",AV193="Below"),AV193,OR(BA193="Above",BA193="Below"),BA193,OR(BF193="Above",BF193="Below"),BF193,OR(BK193="Above",BK193="Below"),BK193,TRUE,"-----"))</f>
        <v>Below</v>
      </c>
      <c r="CF193" s="52" t="str">
        <f t="shared" ca="1" si="205"/>
        <v>-----</v>
      </c>
      <c r="CG193" s="52" t="str">
        <f t="shared" si="168"/>
        <v>DOWN</v>
      </c>
      <c r="CH193" s="42" t="str">
        <f t="shared" si="189"/>
        <v/>
      </c>
      <c r="CI193" s="43" t="str">
        <f t="shared" si="183"/>
        <v/>
      </c>
      <c r="CJ193" s="42" t="str">
        <f t="shared" si="184"/>
        <v/>
      </c>
      <c r="CK193" s="42" t="str">
        <f t="shared" si="190"/>
        <v/>
      </c>
      <c r="CL193" s="42" t="str">
        <f t="shared" si="169"/>
        <v/>
      </c>
      <c r="CM193" s="16">
        <f t="shared" si="191"/>
        <v>0</v>
      </c>
      <c r="CN193" s="53">
        <f t="shared" si="192"/>
        <v>0</v>
      </c>
      <c r="CO193" s="14" t="str">
        <f t="shared" si="193"/>
        <v/>
      </c>
    </row>
    <row r="194" spans="1:93" x14ac:dyDescent="0.55000000000000004">
      <c r="A194">
        <f>IF('Data Validation'!$K$2&lt;&gt;TRUE,"",'Data Validation'!A194)</f>
        <v>1772086200</v>
      </c>
      <c r="B194" s="4" t="str">
        <f>IF('Data Validation'!$K$2&lt;&gt;TRUE,"",'Data Validation'!C194)</f>
        <v>XAUUSD</v>
      </c>
      <c r="C194" s="4" t="str">
        <f>IF('Data Validation'!$K$2&lt;&gt;TRUE,"",'Data Validation'!E194)</f>
        <v>M5</v>
      </c>
      <c r="D194" s="4">
        <f>IF('Data Validation'!$K$2&lt;&gt;TRUE,"",'Data Validation'!G194)</f>
        <v>5197.99</v>
      </c>
      <c r="E194" s="4">
        <f>IF($C194&lt;&gt;"M5","",Price!F194)</f>
        <v>5198.41</v>
      </c>
      <c r="F194" s="4">
        <f>IF($C194&lt;&gt;"M5","",Price!G194)</f>
        <v>5195.75</v>
      </c>
      <c r="G194" s="4">
        <f>IF($C194&lt;&gt;"M5","",Price!H194)</f>
        <v>398</v>
      </c>
      <c r="H194" s="4">
        <f>IF($C194&lt;&gt;"M5","",SSA!E194)</f>
        <v>5196.1157800000001</v>
      </c>
      <c r="I194" s="6">
        <f>IF($C194&lt;&gt;"M5","",SSA!F194)</f>
        <v>5196.0355200000004</v>
      </c>
      <c r="J194" s="5">
        <f>IF($C194&lt;&gt;"M5","",Dual_Tema!E194)</f>
        <v>5198.4799999999996</v>
      </c>
      <c r="K194" s="5">
        <f>IF($C194&lt;&gt;"M5","",Dual_Tema!F194)</f>
        <v>5194.18</v>
      </c>
      <c r="L194" s="6">
        <f>IF($C194&lt;&gt;"M5","",Trendlines!K194)</f>
        <v>0</v>
      </c>
      <c r="M194" s="6">
        <f>IF($C194&lt;&gt;"M5","",Trendlines!L194)</f>
        <v>0</v>
      </c>
      <c r="N194" s="6">
        <f>IF($C194&lt;&gt;"M5","",ZigZag!E194)</f>
        <v>0</v>
      </c>
      <c r="O194" s="6">
        <f>IF($C194&lt;&gt;"M5","",ZigZag!F194)</f>
        <v>0</v>
      </c>
      <c r="P194" s="6">
        <f>IF($C194&lt;&gt;"M5","",Pinbar!E194)</f>
        <v>1</v>
      </c>
      <c r="Q194">
        <f>IF(Q$1='Trendline Selection'!$ED$198,Trendlines!E194,IF(Q$1='Trendline Selection'!$EE$198,Trendlines!E194,""))</f>
        <v>5198.84</v>
      </c>
      <c r="R194" t="str">
        <f>IF(R$1='Trendline Selection'!$ED$198,Trendlines!F194,IF(R$1='Trendline Selection'!$EE$198,Trendlines!F194,""))</f>
        <v/>
      </c>
      <c r="S194" t="str">
        <f>IF(S$1='Trendline Selection'!$ED$198,Trendlines!G194,IF(S$1='Trendline Selection'!$EE$198,Trendlines!G194,""))</f>
        <v/>
      </c>
      <c r="T194" t="str">
        <f>IF(T$1='Trendline Selection'!$ED$198,Trendlines!H194,IF(T$1='Trendline Selection'!$EE$198,Trendlines!H194,""))</f>
        <v/>
      </c>
      <c r="U194">
        <f>IF(U$1='Trendline Selection'!$ED$198,Trendlines!I194,IF(U$1='Trendline Selection'!$EE$198,Trendlines!I194,""))</f>
        <v>5175.2700000000004</v>
      </c>
      <c r="V194" t="str">
        <f>IF(V$1='Trendline Selection'!$ED$198,Trendlines!J194,IF(V$1='Trendline Selection'!$EE$198,Trendlines!J194,""))</f>
        <v/>
      </c>
      <c r="W194" s="6" t="str">
        <f t="shared" si="195"/>
        <v/>
      </c>
      <c r="X194" s="6" t="str">
        <f t="shared" si="196"/>
        <v/>
      </c>
      <c r="Y194" s="6" t="str">
        <f t="shared" si="197"/>
        <v/>
      </c>
      <c r="Z194" s="6" t="str">
        <f t="shared" si="198"/>
        <v/>
      </c>
      <c r="AA194">
        <f t="shared" ref="AA194:AA257" si="209">E194-F194</f>
        <v>2.6599999999998545</v>
      </c>
      <c r="AB194">
        <f t="shared" si="170"/>
        <v>0</v>
      </c>
      <c r="AC194">
        <f t="shared" si="171"/>
        <v>2.6599999999998545</v>
      </c>
      <c r="AD194">
        <f t="shared" si="194"/>
        <v>2.6599999999998545</v>
      </c>
      <c r="AE194" s="26">
        <f t="shared" si="185"/>
        <v>-1.3465474523266218E-5</v>
      </c>
      <c r="AF194" s="26">
        <f t="shared" ref="AF194:AF257" si="210">(F194-K194)/K194</f>
        <v>3.0226137715668475E-4</v>
      </c>
      <c r="AG194" s="4"/>
      <c r="AH194" s="30">
        <f t="shared" ref="AH194:AH257" si="211">IF(OR(Q194=0,Q194=""),"",((H194-Q194)/Q194))</f>
        <v>-5.2400535504075127E-4</v>
      </c>
      <c r="AI194" s="21">
        <f t="shared" si="172"/>
        <v>-1</v>
      </c>
      <c r="AJ194" s="21">
        <f t="shared" si="208"/>
        <v>-7</v>
      </c>
      <c r="AK194" s="31" t="str">
        <f t="shared" si="188"/>
        <v>Touch Zone</v>
      </c>
      <c r="AL194" s="31" t="str">
        <f t="shared" ref="AL194:AL257" si="212">IF(AH194="","",IF(AND(AK194="Touch Zone",AH194&gt;0%),"Above",IF(AND(AK194="Touch Zone",AH194&lt;0%),"Below","-----")))</f>
        <v>Below</v>
      </c>
      <c r="AM194" s="39" t="str">
        <f t="shared" ref="AM194:AM257" si="213">IF(OR(R194=0,R194=""),"",((H194-R194)/R194))</f>
        <v/>
      </c>
      <c r="AN194" s="35" t="str">
        <f t="shared" ref="AN194:AN257" si="214">IF(AM194="","",IF(AM194&gt;=0,1,-1))</f>
        <v/>
      </c>
      <c r="AO194" s="35" t="str">
        <f t="shared" si="186"/>
        <v/>
      </c>
      <c r="AP194" s="36" t="str">
        <f t="shared" si="187"/>
        <v/>
      </c>
      <c r="AQ194" s="36" t="str">
        <f t="shared" ref="AQ194:AQ257" si="215">IF(AM194="","",IF(AND(AP194="Touch Zone",AM194&gt;0%),"Above",IF(AND(AP194="Touch Zone",AM194&lt;0%),"Below","-----")))</f>
        <v/>
      </c>
      <c r="AR194" s="40" t="str">
        <f t="shared" ref="AR194:AR257" si="216">IF(OR(S194=0,S194=""),"",((H194-S194)/S194))</f>
        <v/>
      </c>
      <c r="AS194" s="37" t="str">
        <f t="shared" ref="AS194:AS257" si="217">IF(AR194="","",IF(AR194&gt;=0,1,-1))</f>
        <v/>
      </c>
      <c r="AT194" s="37" t="str">
        <f t="shared" si="173"/>
        <v/>
      </c>
      <c r="AU194" s="38" t="str">
        <f t="shared" ref="AU194:AU257" si="218">IF(AR194="","",IF(AND(AR194&gt;-0.1%,AR194&lt;0.1%),"Touch Zone","-----"))</f>
        <v/>
      </c>
      <c r="AV194" s="38" t="str">
        <f t="shared" ref="AV194:AV257" si="219">IF(AR194="","",IF(AND(AU194="Touch Zone",AR194&gt;0%),"Above",IF(AND(AU194="Touch Zone",AR194&lt;0%),"Below","-----")))</f>
        <v/>
      </c>
      <c r="AW194" s="30" t="str">
        <f t="shared" ref="AW194:AW257" si="220">IF(OR(T194=0,T194=""),"",((H194-T194)/T194))</f>
        <v/>
      </c>
      <c r="AX194" s="21" t="str">
        <f t="shared" ref="AX194:AX257" si="221">IF(AW194="","",IF(AW194&gt;=0,1,-1))</f>
        <v/>
      </c>
      <c r="AY194" s="21" t="str">
        <f t="shared" si="174"/>
        <v/>
      </c>
      <c r="AZ194" s="31" t="str">
        <f t="shared" ref="AZ194:AZ257" si="222">IF(AW194="","",IF(AND(AW194&gt;-0.1%,AW194&lt;0.1%),"Touch Zone","-----"))</f>
        <v/>
      </c>
      <c r="BA194" s="31" t="str">
        <f t="shared" ref="BA194:BA257" si="223">IF(AW194="","",IF(AND(AZ194="Touch Zone",AW194&gt;0%),"Above",IF(AND(AZ194="Touch Zone",AW194&lt;0%),"Below","-----")))</f>
        <v/>
      </c>
      <c r="BB194" s="33">
        <f t="shared" ref="BB194:BB257" si="224">IF(OR(U194=0,U194=""),"",((H194-U194)/U194))</f>
        <v>4.0279598938798645E-3</v>
      </c>
      <c r="BC194" s="32">
        <f t="shared" ref="BC194:BC257" si="225">IF(BB194="","",IF(BB194&gt;=0,1,-1))</f>
        <v>1</v>
      </c>
      <c r="BD194" s="32">
        <f t="shared" si="175"/>
        <v>43</v>
      </c>
      <c r="BE194" s="34" t="str">
        <f t="shared" si="176"/>
        <v>-----</v>
      </c>
      <c r="BF194" s="34" t="str">
        <f t="shared" ref="BF194:BF257" si="226">IF(BB194="","",IF(AND(BE194="Touch Zone",BB194&gt;0%),"Above",IF(AND(BE194="Touch Zone",BB194&lt;0%),"Below","-----")))</f>
        <v>-----</v>
      </c>
      <c r="BG194" s="40" t="str">
        <f t="shared" ref="BG194:BG257" si="227">IF(OR(V194=0,V194=""),"",((H194-V194)/V194))</f>
        <v/>
      </c>
      <c r="BH194" s="37" t="str">
        <f t="shared" ref="BH194:BH257" si="228">IF(BG194="","",IF(BG194&gt;=0,1,-1))</f>
        <v/>
      </c>
      <c r="BI194" s="37" t="str">
        <f t="shared" si="177"/>
        <v/>
      </c>
      <c r="BJ194" s="38" t="str">
        <f t="shared" si="178"/>
        <v/>
      </c>
      <c r="BK194" s="38" t="str">
        <f t="shared" ref="BK194:BK257" si="229">IF(BG194="","",IF(AND(BJ194="Touch Zone",BG194&gt;0%),"Above",IF(AND(BJ194="Touch Zone",BG194&lt;0%),"Below","-----")))</f>
        <v/>
      </c>
      <c r="BL194" s="41" t="str">
        <f t="shared" ref="BL194:BL257" si="230">IF(AND(L194=N194,L194&gt;0,N194&gt;0),"Important High","------")</f>
        <v>------</v>
      </c>
      <c r="BM194" s="41" t="str">
        <f t="shared" ref="BM194:BM257" si="231">IF(AND(M194=O194,M194&gt;0,O194&gt;0),"Important Low","------")</f>
        <v>------</v>
      </c>
      <c r="BN194" s="41" t="str">
        <f t="shared" si="206"/>
        <v>-----</v>
      </c>
      <c r="BO194" s="41" t="str" cm="1">
        <f t="array" aca="1" ref="BO194" ca="1">_xlfn.LET(_xlpm.lookback,MIN(ROW()-ROW(BN$50),11),_xlpm.found,IFERROR(MATCH("Equal High",OFFSET(BN194,-_xlpm.lookback,0,_xlpm.lookback+1,1),0),-1),_xlpm.offset_rows,_xlpm.lookback-_xlpm.found+1,IF(_xlpm.found&gt;0,INDEX(E:E,ROW()-_xlpm.offset_rows),"-----"))</f>
        <v>-----</v>
      </c>
      <c r="BP194" s="41" t="str">
        <f t="shared" ca="1" si="199"/>
        <v>-----</v>
      </c>
      <c r="BQ194" s="41" t="str">
        <f t="shared" ca="1" si="200"/>
        <v>-----</v>
      </c>
      <c r="BR194" s="52" t="str">
        <f t="shared" ca="1" si="201"/>
        <v>-----</v>
      </c>
      <c r="BS194" s="41" t="str">
        <f t="shared" si="207"/>
        <v>-----</v>
      </c>
      <c r="BT194" s="41" t="str" cm="1">
        <f t="array" aca="1" ref="BT194" ca="1">_xlfn.LET(_xlpm.lookback,MIN(ROW()-ROW(BS$50),11),_xlpm.found,IFERROR(MATCH("Equal Low",OFFSET(BS194,-_xlpm.lookback,0,_xlpm.lookback+1,1),0),-1),_xlpm.offset_rows,_xlpm.lookback-_xlpm.found+1,IF(_xlpm.found&gt;0,INDEX(F:F,ROW()-_xlpm.offset_rows),"-----"))</f>
        <v>-----</v>
      </c>
      <c r="BU194" s="41" t="str">
        <f t="shared" ca="1" si="202"/>
        <v>-----</v>
      </c>
      <c r="BV194" s="41" t="str">
        <f t="shared" ca="1" si="203"/>
        <v>-----</v>
      </c>
      <c r="BW194" s="52" t="str">
        <f t="shared" ca="1" si="204"/>
        <v>-----</v>
      </c>
      <c r="BX194" s="50">
        <f t="shared" ref="BX194:BX257" si="232">H194-I194</f>
        <v>8.0259999999725551E-2</v>
      </c>
      <c r="BY194" s="50">
        <f t="shared" si="179"/>
        <v>1</v>
      </c>
      <c r="BZ194" s="50">
        <f t="shared" si="180"/>
        <v>1</v>
      </c>
      <c r="CA194" s="50" t="str">
        <f t="shared" si="181"/>
        <v>crossover</v>
      </c>
      <c r="CB194" s="50" t="str">
        <f t="shared" si="182"/>
        <v>-----</v>
      </c>
      <c r="CC194" s="52" t="str">
        <f t="shared" ref="CC194:CC257" si="233">IF(OR(AK194="Touch Zone",AP194="Touch Zone",AU194="Touch Zone",AZ194="Touch Zone",BE194="Touch Zone",BJ194="Touch Zone"),"TL Touch Zone","")</f>
        <v>TL Touch Zone</v>
      </c>
      <c r="CD194" s="41">
        <f t="shared" ref="CD194:CD257" si="234">COUNTIF(AL194,"Above")+COUNTIF(AL194,"Below")+COUNTIF(AQ194,"Above")+COUNTIF(AQ194,"Below")+COUNTIF(AV194,"Above")+COUNTIF(AV194,"Below")+COUNTIF(BA194,"Above")+COUNTIF(BA194,"Below")+COUNTIF(BF194,"Above")+COUNTIF(BF194,"Below")+COUNTIF(BK194,"Above")+COUNTIF(BK194,"Below")</f>
        <v>1</v>
      </c>
      <c r="CE194" s="52" t="str" cm="1">
        <f t="array" ref="CE194">IF(CD194&lt;&gt;1,"-----",_xlfn.IFS(OR(AL194="Above",AL194="Below"),AL194,OR(AQ194="Above",AQ194="Below"),AQ194,OR(AV194="Above",AV194="Below"),AV194,OR(BA194="Above",BA194="Below"),BA194,OR(BF194="Above",BF194="Below"),BF194,OR(BK194="Above",BK194="Below"),BK194,TRUE,"-----"))</f>
        <v>Below</v>
      </c>
      <c r="CF194" s="52" t="str">
        <f t="shared" ca="1" si="205"/>
        <v>-----</v>
      </c>
      <c r="CG194" s="52" t="str">
        <f t="shared" ref="CG194:CG257" si="235">IF(BX194&gt;0,"UP","DOWN")</f>
        <v>UP</v>
      </c>
      <c r="CH194" s="42" t="str">
        <f t="shared" si="189"/>
        <v/>
      </c>
      <c r="CI194" s="43" t="str">
        <f t="shared" si="183"/>
        <v/>
      </c>
      <c r="CJ194" s="42" t="str">
        <f t="shared" si="184"/>
        <v/>
      </c>
      <c r="CK194" s="42" t="str">
        <f t="shared" si="190"/>
        <v/>
      </c>
      <c r="CL194" s="42">
        <f t="shared" ref="CL194:CL257" si="236">IF(P194=0,"",1)</f>
        <v>1</v>
      </c>
      <c r="CM194" s="16">
        <f t="shared" si="191"/>
        <v>0.2</v>
      </c>
      <c r="CN194" s="53">
        <f t="shared" si="192"/>
        <v>6.6666666666666666E-2</v>
      </c>
      <c r="CO194" s="14" t="str">
        <f t="shared" si="193"/>
        <v/>
      </c>
    </row>
    <row r="195" spans="1:93" x14ac:dyDescent="0.55000000000000004">
      <c r="A195">
        <f>IF('Data Validation'!$K$2&lt;&gt;TRUE,"",'Data Validation'!A195)</f>
        <v>1772086500</v>
      </c>
      <c r="B195" s="4" t="str">
        <f>IF('Data Validation'!$K$2&lt;&gt;TRUE,"",'Data Validation'!C195)</f>
        <v>XAUUSD</v>
      </c>
      <c r="C195" s="4" t="str">
        <f>IF('Data Validation'!$K$2&lt;&gt;TRUE,"",'Data Validation'!E195)</f>
        <v>M5</v>
      </c>
      <c r="D195" s="4">
        <f>IF('Data Validation'!$K$2&lt;&gt;TRUE,"",'Data Validation'!G195)</f>
        <v>5196.0600000000004</v>
      </c>
      <c r="E195" s="4">
        <f>IF($C195&lt;&gt;"M5","",Price!F195)</f>
        <v>5198.51</v>
      </c>
      <c r="F195" s="4">
        <f>IF($C195&lt;&gt;"M5","",Price!G195)</f>
        <v>5194.66</v>
      </c>
      <c r="G195" s="4">
        <f>IF($C195&lt;&gt;"M5","",Price!H195)</f>
        <v>446</v>
      </c>
      <c r="H195" s="4">
        <f>IF($C195&lt;&gt;"M5","",SSA!E195)</f>
        <v>5196.4506099999999</v>
      </c>
      <c r="I195" s="6">
        <f>IF($C195&lt;&gt;"M5","",SSA!F195)</f>
        <v>5196.2430700000004</v>
      </c>
      <c r="J195" s="5">
        <f>IF($C195&lt;&gt;"M5","",Dual_Tema!E195)</f>
        <v>5198.25</v>
      </c>
      <c r="K195" s="5">
        <f>IF($C195&lt;&gt;"M5","",Dual_Tema!F195)</f>
        <v>5194.2700000000004</v>
      </c>
      <c r="L195" s="6">
        <f>IF($C195&lt;&gt;"M5","",Trendlines!K195)</f>
        <v>0</v>
      </c>
      <c r="M195" s="6">
        <f>IF($C195&lt;&gt;"M5","",Trendlines!L195)</f>
        <v>0</v>
      </c>
      <c r="N195" s="6">
        <f>IF($C195&lt;&gt;"M5","",ZigZag!E195)</f>
        <v>0</v>
      </c>
      <c r="O195" s="6">
        <f>IF($C195&lt;&gt;"M5","",ZigZag!F195)</f>
        <v>0</v>
      </c>
      <c r="P195" s="6">
        <f>IF($C195&lt;&gt;"M5","",Pinbar!E195)</f>
        <v>0</v>
      </c>
      <c r="Q195">
        <f>IF(Q$1='Trendline Selection'!$ED$198,Trendlines!E195,IF(Q$1='Trendline Selection'!$EE$198,Trendlines!E195,""))</f>
        <v>5198.84</v>
      </c>
      <c r="R195" t="str">
        <f>IF(R$1='Trendline Selection'!$ED$198,Trendlines!F195,IF(R$1='Trendline Selection'!$EE$198,Trendlines!F195,""))</f>
        <v/>
      </c>
      <c r="S195" t="str">
        <f>IF(S$1='Trendline Selection'!$ED$198,Trendlines!G195,IF(S$1='Trendline Selection'!$EE$198,Trendlines!G195,""))</f>
        <v/>
      </c>
      <c r="T195" t="str">
        <f>IF(T$1='Trendline Selection'!$ED$198,Trendlines!H195,IF(T$1='Trendline Selection'!$EE$198,Trendlines!H195,""))</f>
        <v/>
      </c>
      <c r="U195">
        <f>IF(U$1='Trendline Selection'!$ED$198,Trendlines!I195,IF(U$1='Trendline Selection'!$EE$198,Trendlines!I195,""))</f>
        <v>5175.29</v>
      </c>
      <c r="V195" t="str">
        <f>IF(V$1='Trendline Selection'!$ED$198,Trendlines!J195,IF(V$1='Trendline Selection'!$EE$198,Trendlines!J195,""))</f>
        <v/>
      </c>
      <c r="W195" s="6" t="str">
        <f t="shared" si="195"/>
        <v/>
      </c>
      <c r="X195" s="6" t="str">
        <f t="shared" si="196"/>
        <v/>
      </c>
      <c r="Y195" s="6" t="str">
        <f t="shared" si="197"/>
        <v/>
      </c>
      <c r="Z195" s="6" t="str">
        <f t="shared" si="198"/>
        <v/>
      </c>
      <c r="AA195">
        <f t="shared" si="209"/>
        <v>3.8500000000003638</v>
      </c>
      <c r="AB195">
        <f t="shared" ref="AB195:AB258" si="237">ABS(E195-D194)</f>
        <v>0.52000000000043656</v>
      </c>
      <c r="AC195">
        <f t="shared" ref="AC195:AC258" si="238">ABS(F195-D194)</f>
        <v>3.3299999999999272</v>
      </c>
      <c r="AD195">
        <f t="shared" si="194"/>
        <v>3.8500000000003638</v>
      </c>
      <c r="AE195" s="26">
        <f t="shared" si="185"/>
        <v>5.0016832587932148E-5</v>
      </c>
      <c r="AF195" s="26">
        <f t="shared" si="210"/>
        <v>7.5082735398702394E-5</v>
      </c>
      <c r="AG195" s="4"/>
      <c r="AH195" s="30">
        <f t="shared" si="211"/>
        <v>-4.5960060321153872E-4</v>
      </c>
      <c r="AI195" s="21">
        <f t="shared" ref="AI195:AI258" si="239">IF(AH195="","",IF(AH195&gt;=0,1,-1))</f>
        <v>-1</v>
      </c>
      <c r="AJ195" s="21">
        <f t="shared" si="208"/>
        <v>-8</v>
      </c>
      <c r="AK195" s="31" t="str">
        <f t="shared" si="188"/>
        <v>Touch Zone</v>
      </c>
      <c r="AL195" s="31" t="str">
        <f t="shared" si="212"/>
        <v>Below</v>
      </c>
      <c r="AM195" s="39" t="str">
        <f t="shared" si="213"/>
        <v/>
      </c>
      <c r="AN195" s="35" t="str">
        <f t="shared" si="214"/>
        <v/>
      </c>
      <c r="AO195" s="35" t="str">
        <f t="shared" si="186"/>
        <v/>
      </c>
      <c r="AP195" s="36" t="str">
        <f t="shared" si="187"/>
        <v/>
      </c>
      <c r="AQ195" s="36" t="str">
        <f t="shared" si="215"/>
        <v/>
      </c>
      <c r="AR195" s="40" t="str">
        <f t="shared" si="216"/>
        <v/>
      </c>
      <c r="AS195" s="37" t="str">
        <f t="shared" si="217"/>
        <v/>
      </c>
      <c r="AT195" s="37" t="str">
        <f t="shared" ref="AT195:AT258" si="240">IF(AS195="","",IF(AS195=AS194,AT194+AS195,AS195))</f>
        <v/>
      </c>
      <c r="AU195" s="38" t="str">
        <f t="shared" si="218"/>
        <v/>
      </c>
      <c r="AV195" s="38" t="str">
        <f t="shared" si="219"/>
        <v/>
      </c>
      <c r="AW195" s="30" t="str">
        <f t="shared" si="220"/>
        <v/>
      </c>
      <c r="AX195" s="21" t="str">
        <f t="shared" si="221"/>
        <v/>
      </c>
      <c r="AY195" s="21" t="str">
        <f t="shared" ref="AY195:AY258" si="241">IF(AX195="","",IF(AX195=AX194,AY194+AX195,AX195))</f>
        <v/>
      </c>
      <c r="AZ195" s="31" t="str">
        <f t="shared" si="222"/>
        <v/>
      </c>
      <c r="BA195" s="31" t="str">
        <f t="shared" si="223"/>
        <v/>
      </c>
      <c r="BB195" s="33">
        <f t="shared" si="224"/>
        <v>4.0887776337171266E-3</v>
      </c>
      <c r="BC195" s="32">
        <f t="shared" si="225"/>
        <v>1</v>
      </c>
      <c r="BD195" s="32">
        <f t="shared" ref="BD195:BD258" si="242">IF(BC195="","",IF(BC195=BC194,BD194+BC195,BC195))</f>
        <v>44</v>
      </c>
      <c r="BE195" s="34" t="str">
        <f t="shared" ref="BE195:BE258" si="243">IF(BB195="","",IF(AND(BB195&gt;-0.1%,BB195&lt;0.1%),"Touch Zone","-----"))</f>
        <v>-----</v>
      </c>
      <c r="BF195" s="34" t="str">
        <f t="shared" si="226"/>
        <v>-----</v>
      </c>
      <c r="BG195" s="40" t="str">
        <f t="shared" si="227"/>
        <v/>
      </c>
      <c r="BH195" s="37" t="str">
        <f t="shared" si="228"/>
        <v/>
      </c>
      <c r="BI195" s="37" t="str">
        <f t="shared" ref="BI195:BI258" si="244">IF(BH195="","",IF(BH195=BH194,BI194+BH195,BH195))</f>
        <v/>
      </c>
      <c r="BJ195" s="38" t="str">
        <f t="shared" ref="BJ195:BJ258" si="245">IF(BG195="","",IF(AND(BG195&gt;-0.1%,BG195&lt;0.1%),"Touch Zone","-----"))</f>
        <v/>
      </c>
      <c r="BK195" s="38" t="str">
        <f t="shared" si="229"/>
        <v/>
      </c>
      <c r="BL195" s="41" t="str">
        <f t="shared" si="230"/>
        <v>------</v>
      </c>
      <c r="BM195" s="41" t="str">
        <f t="shared" si="231"/>
        <v>------</v>
      </c>
      <c r="BN195" s="41" t="str">
        <f t="shared" si="206"/>
        <v>-----</v>
      </c>
      <c r="BO195" s="41" t="str" cm="1">
        <f t="array" aca="1" ref="BO195" ca="1">_xlfn.LET(_xlpm.lookback,MIN(ROW()-ROW(BN$50),11),_xlpm.found,IFERROR(MATCH("Equal High",OFFSET(BN195,-_xlpm.lookback,0,_xlpm.lookback+1,1),0),-1),_xlpm.offset_rows,_xlpm.lookback-_xlpm.found+1,IF(_xlpm.found&gt;0,INDEX(E:E,ROW()-_xlpm.offset_rows),"-----"))</f>
        <v>-----</v>
      </c>
      <c r="BP195" s="41" t="str">
        <f t="shared" ca="1" si="199"/>
        <v>-----</v>
      </c>
      <c r="BQ195" s="41" t="str">
        <f t="shared" ca="1" si="200"/>
        <v>-----</v>
      </c>
      <c r="BR195" s="52" t="str">
        <f t="shared" ca="1" si="201"/>
        <v>-----</v>
      </c>
      <c r="BS195" s="41" t="str">
        <f t="shared" si="207"/>
        <v>-----</v>
      </c>
      <c r="BT195" s="41" t="str" cm="1">
        <f t="array" aca="1" ref="BT195" ca="1">_xlfn.LET(_xlpm.lookback,MIN(ROW()-ROW(BS$50),11),_xlpm.found,IFERROR(MATCH("Equal Low",OFFSET(BS195,-_xlpm.lookback,0,_xlpm.lookback+1,1),0),-1),_xlpm.offset_rows,_xlpm.lookback-_xlpm.found+1,IF(_xlpm.found&gt;0,INDEX(F:F,ROW()-_xlpm.offset_rows),"-----"))</f>
        <v>-----</v>
      </c>
      <c r="BU195" s="41" t="str">
        <f t="shared" ca="1" si="202"/>
        <v>-----</v>
      </c>
      <c r="BV195" s="41" t="str">
        <f t="shared" ca="1" si="203"/>
        <v>-----</v>
      </c>
      <c r="BW195" s="52" t="str">
        <f t="shared" ca="1" si="204"/>
        <v>-----</v>
      </c>
      <c r="BX195" s="50">
        <f t="shared" si="232"/>
        <v>0.20753999999942607</v>
      </c>
      <c r="BY195" s="50">
        <f t="shared" ref="BY195:BY258" si="246">IF(BX195&gt;=0,1,-1)</f>
        <v>1</v>
      </c>
      <c r="BZ195" s="50">
        <f t="shared" ref="BZ195:BZ258" si="247">IF(BY195=BY194,BZ194+BY195,BY195)</f>
        <v>2</v>
      </c>
      <c r="CA195" s="50" t="str">
        <f t="shared" ref="CA195:CA258" si="248">IF(AND(H195&gt;I195,H194&lt;I194),"crossover","-----")</f>
        <v>-----</v>
      </c>
      <c r="CB195" s="50" t="str">
        <f t="shared" ref="CB195:CB258" si="249">IF(AND(H195&lt;I195,H194&gt;I194),"crossunder","-----")</f>
        <v>-----</v>
      </c>
      <c r="CC195" s="52" t="str">
        <f t="shared" si="233"/>
        <v>TL Touch Zone</v>
      </c>
      <c r="CD195" s="41">
        <f t="shared" si="234"/>
        <v>1</v>
      </c>
      <c r="CE195" s="52" t="str" cm="1">
        <f t="array" ref="CE195">IF(CD195&lt;&gt;1,"-----",_xlfn.IFS(OR(AL195="Above",AL195="Below"),AL195,OR(AQ195="Above",AQ195="Below"),AQ195,OR(AV195="Above",AV195="Below"),AV195,OR(BA195="Above",BA195="Below"),BA195,OR(BF195="Above",BF195="Below"),BF195,OR(BK195="Above",BK195="Below"),BK195,TRUE,"-----"))</f>
        <v>Below</v>
      </c>
      <c r="CF195" s="52" t="str">
        <f t="shared" ca="1" si="205"/>
        <v>-----</v>
      </c>
      <c r="CG195" s="52" t="str">
        <f t="shared" si="235"/>
        <v>UP</v>
      </c>
      <c r="CH195" s="42" t="str">
        <f t="shared" si="189"/>
        <v/>
      </c>
      <c r="CI195" s="43" t="str">
        <f t="shared" ref="CI195:CI258" si="250">IF(AE195&gt;0.05%,1,"")</f>
        <v/>
      </c>
      <c r="CJ195" s="42" t="str">
        <f t="shared" ref="CJ195:CJ258" si="251">IF(AF195&lt;-0.05%,1,"")</f>
        <v/>
      </c>
      <c r="CK195" s="42" t="str">
        <f t="shared" si="190"/>
        <v/>
      </c>
      <c r="CL195" s="42" t="str">
        <f t="shared" si="236"/>
        <v/>
      </c>
      <c r="CM195" s="16">
        <f t="shared" si="191"/>
        <v>0</v>
      </c>
      <c r="CN195" s="53">
        <f t="shared" si="192"/>
        <v>6.6666666666666666E-2</v>
      </c>
      <c r="CO195" s="14" t="str">
        <f t="shared" si="193"/>
        <v/>
      </c>
    </row>
    <row r="196" spans="1:93" x14ac:dyDescent="0.55000000000000004">
      <c r="A196">
        <f>IF('Data Validation'!$K$2&lt;&gt;TRUE,"",'Data Validation'!A196)</f>
        <v>1772086800</v>
      </c>
      <c r="B196" s="4" t="str">
        <f>IF('Data Validation'!$K$2&lt;&gt;TRUE,"",'Data Validation'!C196)</f>
        <v>XAUUSD</v>
      </c>
      <c r="C196" s="4" t="str">
        <f>IF('Data Validation'!$K$2&lt;&gt;TRUE,"",'Data Validation'!E196)</f>
        <v>M5</v>
      </c>
      <c r="D196" s="4">
        <f>IF('Data Validation'!$K$2&lt;&gt;TRUE,"",'Data Validation'!G196)</f>
        <v>5196.4399999999996</v>
      </c>
      <c r="E196" s="4">
        <f>IF($C196&lt;&gt;"M5","",Price!F196)</f>
        <v>5197.2</v>
      </c>
      <c r="F196" s="4">
        <f>IF($C196&lt;&gt;"M5","",Price!G196)</f>
        <v>5192.83</v>
      </c>
      <c r="G196" s="4">
        <f>IF($C196&lt;&gt;"M5","",Price!H196)</f>
        <v>410</v>
      </c>
      <c r="H196" s="4">
        <f>IF($C196&lt;&gt;"M5","",SSA!E196)</f>
        <v>5196.6937600000001</v>
      </c>
      <c r="I196" s="6">
        <f>IF($C196&lt;&gt;"M5","",SSA!F196)</f>
        <v>5196.4684100000004</v>
      </c>
      <c r="J196" s="5">
        <f>IF($C196&lt;&gt;"M5","",Dual_Tema!E196)</f>
        <v>5197.49</v>
      </c>
      <c r="K196" s="5">
        <f>IF($C196&lt;&gt;"M5","",Dual_Tema!F196)</f>
        <v>5193.45</v>
      </c>
      <c r="L196" s="6">
        <f>IF($C196&lt;&gt;"M5","",Trendlines!K196)</f>
        <v>0</v>
      </c>
      <c r="M196" s="6">
        <f>IF($C196&lt;&gt;"M5","",Trendlines!L196)</f>
        <v>0</v>
      </c>
      <c r="N196" s="6">
        <f>IF($C196&lt;&gt;"M5","",ZigZag!E196)</f>
        <v>0</v>
      </c>
      <c r="O196" s="6">
        <f>IF($C196&lt;&gt;"M5","",ZigZag!F196)</f>
        <v>0</v>
      </c>
      <c r="P196" s="6">
        <f>IF($C196&lt;&gt;"M5","",Pinbar!E196)</f>
        <v>0</v>
      </c>
      <c r="Q196">
        <f>IF(Q$1='Trendline Selection'!$ED$198,Trendlines!E196,IF(Q$1='Trendline Selection'!$EE$198,Trendlines!E196,""))</f>
        <v>5198.8500000000004</v>
      </c>
      <c r="R196" t="str">
        <f>IF(R$1='Trendline Selection'!$ED$198,Trendlines!F196,IF(R$1='Trendline Selection'!$EE$198,Trendlines!F196,""))</f>
        <v/>
      </c>
      <c r="S196" t="str">
        <f>IF(S$1='Trendline Selection'!$ED$198,Trendlines!G196,IF(S$1='Trendline Selection'!$EE$198,Trendlines!G196,""))</f>
        <v/>
      </c>
      <c r="T196" t="str">
        <f>IF(T$1='Trendline Selection'!$ED$198,Trendlines!H196,IF(T$1='Trendline Selection'!$EE$198,Trendlines!H196,""))</f>
        <v/>
      </c>
      <c r="U196">
        <f>IF(U$1='Trendline Selection'!$ED$198,Trendlines!I196,IF(U$1='Trendline Selection'!$EE$198,Trendlines!I196,""))</f>
        <v>5175.3100000000004</v>
      </c>
      <c r="V196" t="str">
        <f>IF(V$1='Trendline Selection'!$ED$198,Trendlines!J196,IF(V$1='Trendline Selection'!$EE$198,Trendlines!J196,""))</f>
        <v/>
      </c>
      <c r="W196" s="6" t="str">
        <f t="shared" si="195"/>
        <v/>
      </c>
      <c r="X196" s="6" t="str">
        <f t="shared" si="196"/>
        <v/>
      </c>
      <c r="Y196" s="6" t="str">
        <f t="shared" si="197"/>
        <v/>
      </c>
      <c r="Z196" s="6" t="str">
        <f t="shared" si="198"/>
        <v/>
      </c>
      <c r="AA196">
        <f t="shared" si="209"/>
        <v>4.3699999999998909</v>
      </c>
      <c r="AB196">
        <f t="shared" si="237"/>
        <v>1.1399999999994179</v>
      </c>
      <c r="AC196">
        <f t="shared" si="238"/>
        <v>3.2300000000004729</v>
      </c>
      <c r="AD196">
        <f t="shared" si="194"/>
        <v>4.3699999999998909</v>
      </c>
      <c r="AE196" s="26">
        <f t="shared" ref="AE196:AE259" si="252">(E196-J196)/J196</f>
        <v>-5.5796163147974045E-5</v>
      </c>
      <c r="AF196" s="26">
        <f t="shared" si="210"/>
        <v>-1.1938114355580411E-4</v>
      </c>
      <c r="AG196" s="4"/>
      <c r="AH196" s="30">
        <f t="shared" si="211"/>
        <v>-4.14753262740847E-4</v>
      </c>
      <c r="AI196" s="21">
        <f t="shared" si="239"/>
        <v>-1</v>
      </c>
      <c r="AJ196" s="21">
        <f t="shared" si="208"/>
        <v>-9</v>
      </c>
      <c r="AK196" s="31" t="str">
        <f t="shared" si="188"/>
        <v>Touch Zone</v>
      </c>
      <c r="AL196" s="31" t="str">
        <f t="shared" si="212"/>
        <v>Below</v>
      </c>
      <c r="AM196" s="39" t="str">
        <f t="shared" si="213"/>
        <v/>
      </c>
      <c r="AN196" s="35" t="str">
        <f t="shared" si="214"/>
        <v/>
      </c>
      <c r="AO196" s="35" t="str">
        <f t="shared" si="186"/>
        <v/>
      </c>
      <c r="AP196" s="36" t="str">
        <f t="shared" si="187"/>
        <v/>
      </c>
      <c r="AQ196" s="36" t="str">
        <f t="shared" si="215"/>
        <v/>
      </c>
      <c r="AR196" s="40" t="str">
        <f t="shared" si="216"/>
        <v/>
      </c>
      <c r="AS196" s="37" t="str">
        <f t="shared" si="217"/>
        <v/>
      </c>
      <c r="AT196" s="37" t="str">
        <f t="shared" si="240"/>
        <v/>
      </c>
      <c r="AU196" s="38" t="str">
        <f t="shared" si="218"/>
        <v/>
      </c>
      <c r="AV196" s="38" t="str">
        <f t="shared" si="219"/>
        <v/>
      </c>
      <c r="AW196" s="30" t="str">
        <f t="shared" si="220"/>
        <v/>
      </c>
      <c r="AX196" s="21" t="str">
        <f t="shared" si="221"/>
        <v/>
      </c>
      <c r="AY196" s="21" t="str">
        <f t="shared" si="241"/>
        <v/>
      </c>
      <c r="AZ196" s="31" t="str">
        <f t="shared" si="222"/>
        <v/>
      </c>
      <c r="BA196" s="31" t="str">
        <f t="shared" si="223"/>
        <v/>
      </c>
      <c r="BB196" s="33">
        <f t="shared" si="224"/>
        <v>4.1318800226459304E-3</v>
      </c>
      <c r="BC196" s="32">
        <f t="shared" si="225"/>
        <v>1</v>
      </c>
      <c r="BD196" s="32">
        <f t="shared" si="242"/>
        <v>45</v>
      </c>
      <c r="BE196" s="34" t="str">
        <f t="shared" si="243"/>
        <v>-----</v>
      </c>
      <c r="BF196" s="34" t="str">
        <f t="shared" si="226"/>
        <v>-----</v>
      </c>
      <c r="BG196" s="40" t="str">
        <f t="shared" si="227"/>
        <v/>
      </c>
      <c r="BH196" s="37" t="str">
        <f t="shared" si="228"/>
        <v/>
      </c>
      <c r="BI196" s="37" t="str">
        <f t="shared" si="244"/>
        <v/>
      </c>
      <c r="BJ196" s="38" t="str">
        <f t="shared" si="245"/>
        <v/>
      </c>
      <c r="BK196" s="38" t="str">
        <f t="shared" si="229"/>
        <v/>
      </c>
      <c r="BL196" s="41" t="str">
        <f t="shared" si="230"/>
        <v>------</v>
      </c>
      <c r="BM196" s="41" t="str">
        <f t="shared" si="231"/>
        <v>------</v>
      </c>
      <c r="BN196" s="41" t="str">
        <f t="shared" si="206"/>
        <v>-----</v>
      </c>
      <c r="BO196" s="41" t="str" cm="1">
        <f t="array" aca="1" ref="BO196" ca="1">_xlfn.LET(_xlpm.lookback,MIN(ROW()-ROW(BN$50),11),_xlpm.found,IFERROR(MATCH("Equal High",OFFSET(BN196,-_xlpm.lookback,0,_xlpm.lookback+1,1),0),-1),_xlpm.offset_rows,_xlpm.lookback-_xlpm.found+1,IF(_xlpm.found&gt;0,INDEX(E:E,ROW()-_xlpm.offset_rows),"-----"))</f>
        <v>-----</v>
      </c>
      <c r="BP196" s="41" t="str">
        <f t="shared" ca="1" si="199"/>
        <v>-----</v>
      </c>
      <c r="BQ196" s="41" t="str">
        <f t="shared" ca="1" si="200"/>
        <v>-----</v>
      </c>
      <c r="BR196" s="52" t="str">
        <f t="shared" ca="1" si="201"/>
        <v>-----</v>
      </c>
      <c r="BS196" s="41" t="str">
        <f t="shared" si="207"/>
        <v>-----</v>
      </c>
      <c r="BT196" s="41" t="str" cm="1">
        <f t="array" aca="1" ref="BT196" ca="1">_xlfn.LET(_xlpm.lookback,MIN(ROW()-ROW(BS$50),11),_xlpm.found,IFERROR(MATCH("Equal Low",OFFSET(BS196,-_xlpm.lookback,0,_xlpm.lookback+1,1),0),-1),_xlpm.offset_rows,_xlpm.lookback-_xlpm.found+1,IF(_xlpm.found&gt;0,INDEX(F:F,ROW()-_xlpm.offset_rows),"-----"))</f>
        <v>-----</v>
      </c>
      <c r="BU196" s="41" t="str">
        <f t="shared" ca="1" si="202"/>
        <v>-----</v>
      </c>
      <c r="BV196" s="41" t="str">
        <f t="shared" ca="1" si="203"/>
        <v>-----</v>
      </c>
      <c r="BW196" s="52" t="str">
        <f t="shared" ca="1" si="204"/>
        <v>-----</v>
      </c>
      <c r="BX196" s="50">
        <f t="shared" si="232"/>
        <v>0.22534999999970751</v>
      </c>
      <c r="BY196" s="50">
        <f t="shared" si="246"/>
        <v>1</v>
      </c>
      <c r="BZ196" s="50">
        <f t="shared" si="247"/>
        <v>3</v>
      </c>
      <c r="CA196" s="50" t="str">
        <f t="shared" si="248"/>
        <v>-----</v>
      </c>
      <c r="CB196" s="50" t="str">
        <f t="shared" si="249"/>
        <v>-----</v>
      </c>
      <c r="CC196" s="52" t="str">
        <f t="shared" si="233"/>
        <v>TL Touch Zone</v>
      </c>
      <c r="CD196" s="41">
        <f t="shared" si="234"/>
        <v>1</v>
      </c>
      <c r="CE196" s="52" t="str" cm="1">
        <f t="array" ref="CE196">IF(CD196&lt;&gt;1,"-----",_xlfn.IFS(OR(AL196="Above",AL196="Below"),AL196,OR(AQ196="Above",AQ196="Below"),AQ196,OR(AV196="Above",AV196="Below"),AV196,OR(BA196="Above",BA196="Below"),BA196,OR(BF196="Above",BF196="Below"),BF196,OR(BK196="Above",BK196="Below"),BK196,TRUE,"-----"))</f>
        <v>Below</v>
      </c>
      <c r="CF196" s="52" t="str">
        <f t="shared" ca="1" si="205"/>
        <v>-----</v>
      </c>
      <c r="CG196" s="52" t="str">
        <f t="shared" si="235"/>
        <v>UP</v>
      </c>
      <c r="CH196" s="42" t="str">
        <f t="shared" si="189"/>
        <v/>
      </c>
      <c r="CI196" s="43" t="str">
        <f t="shared" si="250"/>
        <v/>
      </c>
      <c r="CJ196" s="42" t="str">
        <f t="shared" si="251"/>
        <v/>
      </c>
      <c r="CK196" s="42" t="str">
        <f t="shared" si="190"/>
        <v/>
      </c>
      <c r="CL196" s="42" t="str">
        <f t="shared" si="236"/>
        <v/>
      </c>
      <c r="CM196" s="16">
        <f t="shared" si="191"/>
        <v>0</v>
      </c>
      <c r="CN196" s="53">
        <f t="shared" si="192"/>
        <v>6.6666666666666666E-2</v>
      </c>
      <c r="CO196" s="14" t="str">
        <f t="shared" si="193"/>
        <v/>
      </c>
    </row>
    <row r="197" spans="1:93" x14ac:dyDescent="0.55000000000000004">
      <c r="A197">
        <f>IF('Data Validation'!$K$2&lt;&gt;TRUE,"",'Data Validation'!A197)</f>
        <v>1772087100</v>
      </c>
      <c r="B197" s="4" t="str">
        <f>IF('Data Validation'!$K$2&lt;&gt;TRUE,"",'Data Validation'!C197)</f>
        <v>XAUUSD</v>
      </c>
      <c r="C197" s="4" t="str">
        <f>IF('Data Validation'!$K$2&lt;&gt;TRUE,"",'Data Validation'!E197)</f>
        <v>M5</v>
      </c>
      <c r="D197" s="4">
        <f>IF('Data Validation'!$K$2&lt;&gt;TRUE,"",'Data Validation'!G197)</f>
        <v>5193.49</v>
      </c>
      <c r="E197" s="4">
        <f>IF($C197&lt;&gt;"M5","",Price!F197)</f>
        <v>5197.92</v>
      </c>
      <c r="F197" s="4">
        <f>IF($C197&lt;&gt;"M5","",Price!G197)</f>
        <v>5193.16</v>
      </c>
      <c r="G197" s="4">
        <f>IF($C197&lt;&gt;"M5","",Price!H197)</f>
        <v>400</v>
      </c>
      <c r="H197" s="4">
        <f>IF($C197&lt;&gt;"M5","",SSA!E197)</f>
        <v>5196.7126200000002</v>
      </c>
      <c r="I197" s="6">
        <f>IF($C197&lt;&gt;"M5","",SSA!F197)</f>
        <v>5196.5905199999997</v>
      </c>
      <c r="J197" s="5">
        <f>IF($C197&lt;&gt;"M5","",Dual_Tema!E197)</f>
        <v>5197.3999999999996</v>
      </c>
      <c r="K197" s="5">
        <f>IF($C197&lt;&gt;"M5","",Dual_Tema!F197)</f>
        <v>5193.1099999999997</v>
      </c>
      <c r="L197" s="6">
        <f>IF($C197&lt;&gt;"M5","",Trendlines!K197)</f>
        <v>0</v>
      </c>
      <c r="M197" s="6">
        <f>IF($C197&lt;&gt;"M5","",Trendlines!L197)</f>
        <v>0</v>
      </c>
      <c r="N197" s="6">
        <f>IF($C197&lt;&gt;"M5","",ZigZag!E197)</f>
        <v>0</v>
      </c>
      <c r="O197" s="6">
        <f>IF($C197&lt;&gt;"M5","",ZigZag!F197)</f>
        <v>0</v>
      </c>
      <c r="P197" s="6">
        <f>IF($C197&lt;&gt;"M5","",Pinbar!E197)</f>
        <v>0</v>
      </c>
      <c r="Q197">
        <f>IF(Q$1='Trendline Selection'!$ED$198,Trendlines!E197,IF(Q$1='Trendline Selection'!$EE$198,Trendlines!E197,""))</f>
        <v>5198.8500000000004</v>
      </c>
      <c r="R197" t="str">
        <f>IF(R$1='Trendline Selection'!$ED$198,Trendlines!F197,IF(R$1='Trendline Selection'!$EE$198,Trendlines!F197,""))</f>
        <v/>
      </c>
      <c r="S197" t="str">
        <f>IF(S$1='Trendline Selection'!$ED$198,Trendlines!G197,IF(S$1='Trendline Selection'!$EE$198,Trendlines!G197,""))</f>
        <v/>
      </c>
      <c r="T197" t="str">
        <f>IF(T$1='Trendline Selection'!$ED$198,Trendlines!H197,IF(T$1='Trendline Selection'!$EE$198,Trendlines!H197,""))</f>
        <v/>
      </c>
      <c r="U197">
        <f>IF(U$1='Trendline Selection'!$ED$198,Trendlines!I197,IF(U$1='Trendline Selection'!$EE$198,Trendlines!I197,""))</f>
        <v>5175.34</v>
      </c>
      <c r="V197" t="str">
        <f>IF(V$1='Trendline Selection'!$ED$198,Trendlines!J197,IF(V$1='Trendline Selection'!$EE$198,Trendlines!J197,""))</f>
        <v/>
      </c>
      <c r="W197" s="6" t="str">
        <f t="shared" si="195"/>
        <v/>
      </c>
      <c r="X197" s="6" t="str">
        <f t="shared" si="196"/>
        <v/>
      </c>
      <c r="Y197" s="6" t="str">
        <f t="shared" si="197"/>
        <v/>
      </c>
      <c r="Z197" s="6" t="str">
        <f t="shared" si="198"/>
        <v/>
      </c>
      <c r="AA197">
        <f t="shared" si="209"/>
        <v>4.7600000000002183</v>
      </c>
      <c r="AB197">
        <f t="shared" si="237"/>
        <v>1.4800000000004729</v>
      </c>
      <c r="AC197">
        <f t="shared" si="238"/>
        <v>3.2799999999997453</v>
      </c>
      <c r="AD197">
        <f t="shared" si="194"/>
        <v>4.7600000000002183</v>
      </c>
      <c r="AE197" s="26">
        <f t="shared" si="252"/>
        <v>1.0005002501259026E-4</v>
      </c>
      <c r="AF197" s="26">
        <f t="shared" si="210"/>
        <v>9.6281419034416559E-6</v>
      </c>
      <c r="AG197" s="4"/>
      <c r="AH197" s="30">
        <f t="shared" si="211"/>
        <v>-4.1112553737848197E-4</v>
      </c>
      <c r="AI197" s="21">
        <f t="shared" si="239"/>
        <v>-1</v>
      </c>
      <c r="AJ197" s="21">
        <f t="shared" si="208"/>
        <v>-10</v>
      </c>
      <c r="AK197" s="31" t="str">
        <f t="shared" si="188"/>
        <v>Touch Zone</v>
      </c>
      <c r="AL197" s="31" t="str">
        <f t="shared" si="212"/>
        <v>Below</v>
      </c>
      <c r="AM197" s="39" t="str">
        <f t="shared" si="213"/>
        <v/>
      </c>
      <c r="AN197" s="35" t="str">
        <f t="shared" si="214"/>
        <v/>
      </c>
      <c r="AO197" s="35" t="str">
        <f t="shared" ref="AO197:AO260" si="253">IF(AN197="","",IF(AN197=AN196,AO196+AN197,AN197))</f>
        <v/>
      </c>
      <c r="AP197" s="36" t="str">
        <f t="shared" ref="AP197:AP260" si="254">IF(AM197="","",IF(AND(AM197&gt;-0.1%,AM197&lt;0.1%),"Touch Zone","-----"))</f>
        <v/>
      </c>
      <c r="AQ197" s="36" t="str">
        <f t="shared" si="215"/>
        <v/>
      </c>
      <c r="AR197" s="40" t="str">
        <f t="shared" si="216"/>
        <v/>
      </c>
      <c r="AS197" s="37" t="str">
        <f t="shared" si="217"/>
        <v/>
      </c>
      <c r="AT197" s="37" t="str">
        <f t="shared" si="240"/>
        <v/>
      </c>
      <c r="AU197" s="38" t="str">
        <f t="shared" si="218"/>
        <v/>
      </c>
      <c r="AV197" s="38" t="str">
        <f t="shared" si="219"/>
        <v/>
      </c>
      <c r="AW197" s="30" t="str">
        <f t="shared" si="220"/>
        <v/>
      </c>
      <c r="AX197" s="21" t="str">
        <f t="shared" si="221"/>
        <v/>
      </c>
      <c r="AY197" s="21" t="str">
        <f t="shared" si="241"/>
        <v/>
      </c>
      <c r="AZ197" s="31" t="str">
        <f t="shared" si="222"/>
        <v/>
      </c>
      <c r="BA197" s="31" t="str">
        <f t="shared" si="223"/>
        <v/>
      </c>
      <c r="BB197" s="33">
        <f t="shared" si="224"/>
        <v>4.1297035557084361E-3</v>
      </c>
      <c r="BC197" s="32">
        <f t="shared" si="225"/>
        <v>1</v>
      </c>
      <c r="BD197" s="32">
        <f t="shared" si="242"/>
        <v>46</v>
      </c>
      <c r="BE197" s="34" t="str">
        <f t="shared" si="243"/>
        <v>-----</v>
      </c>
      <c r="BF197" s="34" t="str">
        <f t="shared" si="226"/>
        <v>-----</v>
      </c>
      <c r="BG197" s="40" t="str">
        <f t="shared" si="227"/>
        <v/>
      </c>
      <c r="BH197" s="37" t="str">
        <f t="shared" si="228"/>
        <v/>
      </c>
      <c r="BI197" s="37" t="str">
        <f t="shared" si="244"/>
        <v/>
      </c>
      <c r="BJ197" s="38" t="str">
        <f t="shared" si="245"/>
        <v/>
      </c>
      <c r="BK197" s="38" t="str">
        <f t="shared" si="229"/>
        <v/>
      </c>
      <c r="BL197" s="41" t="str">
        <f t="shared" si="230"/>
        <v>------</v>
      </c>
      <c r="BM197" s="41" t="str">
        <f t="shared" si="231"/>
        <v>------</v>
      </c>
      <c r="BN197" s="41" t="str">
        <f t="shared" si="206"/>
        <v>-----</v>
      </c>
      <c r="BO197" s="41" t="str" cm="1">
        <f t="array" aca="1" ref="BO197" ca="1">_xlfn.LET(_xlpm.lookback,MIN(ROW()-ROW(BN$50),11),_xlpm.found,IFERROR(MATCH("Equal High",OFFSET(BN197,-_xlpm.lookback,0,_xlpm.lookback+1,1),0),-1),_xlpm.offset_rows,_xlpm.lookback-_xlpm.found+1,IF(_xlpm.found&gt;0,INDEX(E:E,ROW()-_xlpm.offset_rows),"-----"))</f>
        <v>-----</v>
      </c>
      <c r="BP197" s="41" t="str">
        <f t="shared" ca="1" si="199"/>
        <v>-----</v>
      </c>
      <c r="BQ197" s="41" t="str">
        <f t="shared" ca="1" si="200"/>
        <v>-----</v>
      </c>
      <c r="BR197" s="52" t="str">
        <f t="shared" ca="1" si="201"/>
        <v>-----</v>
      </c>
      <c r="BS197" s="41" t="str">
        <f t="shared" si="207"/>
        <v>-----</v>
      </c>
      <c r="BT197" s="41" t="str" cm="1">
        <f t="array" aca="1" ref="BT197" ca="1">_xlfn.LET(_xlpm.lookback,MIN(ROW()-ROW(BS$50),11),_xlpm.found,IFERROR(MATCH("Equal Low",OFFSET(BS197,-_xlpm.lookback,0,_xlpm.lookback+1,1),0),-1),_xlpm.offset_rows,_xlpm.lookback-_xlpm.found+1,IF(_xlpm.found&gt;0,INDEX(F:F,ROW()-_xlpm.offset_rows),"-----"))</f>
        <v>-----</v>
      </c>
      <c r="BU197" s="41" t="str">
        <f t="shared" ca="1" si="202"/>
        <v>-----</v>
      </c>
      <c r="BV197" s="41" t="str">
        <f t="shared" ca="1" si="203"/>
        <v>-----</v>
      </c>
      <c r="BW197" s="52" t="str">
        <f t="shared" ca="1" si="204"/>
        <v>-----</v>
      </c>
      <c r="BX197" s="50">
        <f t="shared" si="232"/>
        <v>0.12210000000050059</v>
      </c>
      <c r="BY197" s="50">
        <f t="shared" si="246"/>
        <v>1</v>
      </c>
      <c r="BZ197" s="50">
        <f t="shared" si="247"/>
        <v>4</v>
      </c>
      <c r="CA197" s="50" t="str">
        <f t="shared" si="248"/>
        <v>-----</v>
      </c>
      <c r="CB197" s="50" t="str">
        <f t="shared" si="249"/>
        <v>-----</v>
      </c>
      <c r="CC197" s="52" t="str">
        <f t="shared" si="233"/>
        <v>TL Touch Zone</v>
      </c>
      <c r="CD197" s="41">
        <f t="shared" si="234"/>
        <v>1</v>
      </c>
      <c r="CE197" s="52" t="str" cm="1">
        <f t="array" ref="CE197">IF(CD197&lt;&gt;1,"-----",_xlfn.IFS(OR(AL197="Above",AL197="Below"),AL197,OR(AQ197="Above",AQ197="Below"),AQ197,OR(AV197="Above",AV197="Below"),AV197,OR(BA197="Above",BA197="Below"),BA197,OR(BF197="Above",BF197="Below"),BF197,OR(BK197="Above",BK197="Below"),BK197,TRUE,"-----"))</f>
        <v>Below</v>
      </c>
      <c r="CF197" s="52" t="str">
        <f t="shared" ca="1" si="205"/>
        <v>-----</v>
      </c>
      <c r="CG197" s="52" t="str">
        <f t="shared" si="235"/>
        <v>UP</v>
      </c>
      <c r="CH197" s="42" t="str">
        <f t="shared" si="189"/>
        <v/>
      </c>
      <c r="CI197" s="43" t="str">
        <f t="shared" si="250"/>
        <v/>
      </c>
      <c r="CJ197" s="42" t="str">
        <f t="shared" si="251"/>
        <v/>
      </c>
      <c r="CK197" s="42" t="str">
        <f t="shared" si="190"/>
        <v/>
      </c>
      <c r="CL197" s="42" t="str">
        <f t="shared" si="236"/>
        <v/>
      </c>
      <c r="CM197" s="16">
        <f t="shared" si="191"/>
        <v>0</v>
      </c>
      <c r="CN197" s="53">
        <f t="shared" si="192"/>
        <v>0</v>
      </c>
      <c r="CO197" s="14" t="str">
        <f t="shared" si="193"/>
        <v/>
      </c>
    </row>
    <row r="198" spans="1:93" x14ac:dyDescent="0.55000000000000004">
      <c r="A198">
        <f>IF('Data Validation'!$K$2&lt;&gt;TRUE,"",'Data Validation'!A198)</f>
        <v>1772087400</v>
      </c>
      <c r="B198" s="4" t="str">
        <f>IF('Data Validation'!$K$2&lt;&gt;TRUE,"",'Data Validation'!C198)</f>
        <v>XAUUSD</v>
      </c>
      <c r="C198" s="4" t="str">
        <f>IF('Data Validation'!$K$2&lt;&gt;TRUE,"",'Data Validation'!E198)</f>
        <v>M5</v>
      </c>
      <c r="D198" s="4">
        <f>IF('Data Validation'!$K$2&lt;&gt;TRUE,"",'Data Validation'!G198)</f>
        <v>5196.8999999999996</v>
      </c>
      <c r="E198" s="4">
        <f>IF($C198&lt;&gt;"M5","",Price!F198)</f>
        <v>5197.3599999999997</v>
      </c>
      <c r="F198" s="4">
        <f>IF($C198&lt;&gt;"M5","",Price!G198)</f>
        <v>5193.51</v>
      </c>
      <c r="G198" s="4">
        <f>IF($C198&lt;&gt;"M5","",Price!H198)</f>
        <v>444</v>
      </c>
      <c r="H198" s="4">
        <f>IF($C198&lt;&gt;"M5","",SSA!E198)</f>
        <v>5196.5048399999996</v>
      </c>
      <c r="I198" s="6">
        <f>IF($C198&lt;&gt;"M5","",SSA!F198)</f>
        <v>5196.5476799999997</v>
      </c>
      <c r="J198" s="5">
        <f>IF($C198&lt;&gt;"M5","",Dual_Tema!E198)</f>
        <v>5197.1099999999997</v>
      </c>
      <c r="K198" s="5">
        <f>IF($C198&lt;&gt;"M5","",Dual_Tema!F198)</f>
        <v>5193.09</v>
      </c>
      <c r="L198" s="6">
        <f>IF($C198&lt;&gt;"M5","",Trendlines!K198)</f>
        <v>0</v>
      </c>
      <c r="M198" s="6">
        <f>IF($C198&lt;&gt;"M5","",Trendlines!L198)</f>
        <v>0</v>
      </c>
      <c r="N198" s="6">
        <f>IF($C198&lt;&gt;"M5","",ZigZag!E198)</f>
        <v>0</v>
      </c>
      <c r="O198" s="6">
        <f>IF($C198&lt;&gt;"M5","",ZigZag!F198)</f>
        <v>0</v>
      </c>
      <c r="P198" s="6">
        <f>IF($C198&lt;&gt;"M5","",Pinbar!E198)</f>
        <v>0</v>
      </c>
      <c r="Q198">
        <f>IF(Q$1='Trendline Selection'!$ED$198,Trendlines!E198,IF(Q$1='Trendline Selection'!$EE$198,Trendlines!E198,""))</f>
        <v>5198.8599999999997</v>
      </c>
      <c r="R198" t="str">
        <f>IF(R$1='Trendline Selection'!$ED$198,Trendlines!F198,IF(R$1='Trendline Selection'!$EE$198,Trendlines!F198,""))</f>
        <v/>
      </c>
      <c r="S198" t="str">
        <f>IF(S$1='Trendline Selection'!$ED$198,Trendlines!G198,IF(S$1='Trendline Selection'!$EE$198,Trendlines!G198,""))</f>
        <v/>
      </c>
      <c r="T198" t="str">
        <f>IF(T$1='Trendline Selection'!$ED$198,Trendlines!H198,IF(T$1='Trendline Selection'!$EE$198,Trendlines!H198,""))</f>
        <v/>
      </c>
      <c r="U198">
        <f>IF(U$1='Trendline Selection'!$ED$198,Trendlines!I198,IF(U$1='Trendline Selection'!$EE$198,Trendlines!I198,""))</f>
        <v>5175.3599999999997</v>
      </c>
      <c r="V198" t="str">
        <f>IF(V$1='Trendline Selection'!$ED$198,Trendlines!J198,IF(V$1='Trendline Selection'!$EE$198,Trendlines!J198,""))</f>
        <v/>
      </c>
      <c r="W198" s="6" t="str">
        <f t="shared" si="195"/>
        <v/>
      </c>
      <c r="X198" s="6" t="str">
        <f t="shared" si="196"/>
        <v/>
      </c>
      <c r="Y198" s="6" t="str">
        <f t="shared" si="197"/>
        <v/>
      </c>
      <c r="Z198" s="6" t="str">
        <f t="shared" si="198"/>
        <v/>
      </c>
      <c r="AA198">
        <f t="shared" si="209"/>
        <v>3.8499999999994543</v>
      </c>
      <c r="AB198">
        <f t="shared" si="237"/>
        <v>3.8699999999998909</v>
      </c>
      <c r="AC198">
        <f t="shared" si="238"/>
        <v>2.0000000000436557E-2</v>
      </c>
      <c r="AD198">
        <f t="shared" si="194"/>
        <v>3.8699999999998909</v>
      </c>
      <c r="AE198" s="26">
        <f t="shared" si="252"/>
        <v>4.8103657609710017E-5</v>
      </c>
      <c r="AF198" s="26">
        <f t="shared" si="210"/>
        <v>8.0876703465580752E-5</v>
      </c>
      <c r="AG198" s="4"/>
      <c r="AH198" s="30">
        <f t="shared" si="211"/>
        <v>-4.5301469937641503E-4</v>
      </c>
      <c r="AI198" s="21">
        <f t="shared" si="239"/>
        <v>-1</v>
      </c>
      <c r="AJ198" s="21">
        <f t="shared" si="208"/>
        <v>-11</v>
      </c>
      <c r="AK198" s="31" t="str">
        <f t="shared" ref="AK198:AK261" si="255">IF(AH198="","",IF(AND(AH198&gt;-0.1%,AH198&lt;0.1%),"Touch Zone","-----"))</f>
        <v>Touch Zone</v>
      </c>
      <c r="AL198" s="31" t="str">
        <f t="shared" si="212"/>
        <v>Below</v>
      </c>
      <c r="AM198" s="39" t="str">
        <f t="shared" si="213"/>
        <v/>
      </c>
      <c r="AN198" s="35" t="str">
        <f t="shared" si="214"/>
        <v/>
      </c>
      <c r="AO198" s="35" t="str">
        <f t="shared" si="253"/>
        <v/>
      </c>
      <c r="AP198" s="36" t="str">
        <f t="shared" si="254"/>
        <v/>
      </c>
      <c r="AQ198" s="36" t="str">
        <f t="shared" si="215"/>
        <v/>
      </c>
      <c r="AR198" s="40" t="str">
        <f t="shared" si="216"/>
        <v/>
      </c>
      <c r="AS198" s="37" t="str">
        <f t="shared" si="217"/>
        <v/>
      </c>
      <c r="AT198" s="37" t="str">
        <f t="shared" si="240"/>
        <v/>
      </c>
      <c r="AU198" s="38" t="str">
        <f t="shared" si="218"/>
        <v/>
      </c>
      <c r="AV198" s="38" t="str">
        <f t="shared" si="219"/>
        <v/>
      </c>
      <c r="AW198" s="30" t="str">
        <f t="shared" si="220"/>
        <v/>
      </c>
      <c r="AX198" s="21" t="str">
        <f t="shared" si="221"/>
        <v/>
      </c>
      <c r="AY198" s="21" t="str">
        <f t="shared" si="241"/>
        <v/>
      </c>
      <c r="AZ198" s="31" t="str">
        <f t="shared" si="222"/>
        <v/>
      </c>
      <c r="BA198" s="31" t="str">
        <f t="shared" si="223"/>
        <v/>
      </c>
      <c r="BB198" s="33">
        <f t="shared" si="224"/>
        <v>4.085675199406405E-3</v>
      </c>
      <c r="BC198" s="32">
        <f t="shared" si="225"/>
        <v>1</v>
      </c>
      <c r="BD198" s="32">
        <f t="shared" si="242"/>
        <v>47</v>
      </c>
      <c r="BE198" s="34" t="str">
        <f t="shared" si="243"/>
        <v>-----</v>
      </c>
      <c r="BF198" s="34" t="str">
        <f t="shared" si="226"/>
        <v>-----</v>
      </c>
      <c r="BG198" s="40" t="str">
        <f t="shared" si="227"/>
        <v/>
      </c>
      <c r="BH198" s="37" t="str">
        <f t="shared" si="228"/>
        <v/>
      </c>
      <c r="BI198" s="37" t="str">
        <f t="shared" si="244"/>
        <v/>
      </c>
      <c r="BJ198" s="38" t="str">
        <f t="shared" si="245"/>
        <v/>
      </c>
      <c r="BK198" s="38" t="str">
        <f t="shared" si="229"/>
        <v/>
      </c>
      <c r="BL198" s="41" t="str">
        <f t="shared" si="230"/>
        <v>------</v>
      </c>
      <c r="BM198" s="41" t="str">
        <f t="shared" si="231"/>
        <v>------</v>
      </c>
      <c r="BN198" s="41" t="str">
        <f t="shared" si="206"/>
        <v>-----</v>
      </c>
      <c r="BO198" s="41" t="str" cm="1">
        <f t="array" aca="1" ref="BO198" ca="1">_xlfn.LET(_xlpm.lookback,MIN(ROW()-ROW(BN$50),11),_xlpm.found,IFERROR(MATCH("Equal High",OFFSET(BN198,-_xlpm.lookback,0,_xlpm.lookback+1,1),0),-1),_xlpm.offset_rows,_xlpm.lookback-_xlpm.found+1,IF(_xlpm.found&gt;0,INDEX(E:E,ROW()-_xlpm.offset_rows),"-----"))</f>
        <v>-----</v>
      </c>
      <c r="BP198" s="41" t="str">
        <f t="shared" ca="1" si="199"/>
        <v>-----</v>
      </c>
      <c r="BQ198" s="41" t="str">
        <f t="shared" ca="1" si="200"/>
        <v>-----</v>
      </c>
      <c r="BR198" s="52" t="str">
        <f t="shared" ca="1" si="201"/>
        <v>-----</v>
      </c>
      <c r="BS198" s="41" t="str">
        <f t="shared" si="207"/>
        <v>-----</v>
      </c>
      <c r="BT198" s="41" t="str" cm="1">
        <f t="array" aca="1" ref="BT198" ca="1">_xlfn.LET(_xlpm.lookback,MIN(ROW()-ROW(BS$50),11),_xlpm.found,IFERROR(MATCH("Equal Low",OFFSET(BS198,-_xlpm.lookback,0,_xlpm.lookback+1,1),0),-1),_xlpm.offset_rows,_xlpm.lookback-_xlpm.found+1,IF(_xlpm.found&gt;0,INDEX(F:F,ROW()-_xlpm.offset_rows),"-----"))</f>
        <v>-----</v>
      </c>
      <c r="BU198" s="41" t="str">
        <f t="shared" ca="1" si="202"/>
        <v>-----</v>
      </c>
      <c r="BV198" s="41" t="str">
        <f t="shared" ca="1" si="203"/>
        <v>-----</v>
      </c>
      <c r="BW198" s="52" t="str">
        <f t="shared" ca="1" si="204"/>
        <v>-----</v>
      </c>
      <c r="BX198" s="50">
        <f t="shared" si="232"/>
        <v>-4.2840000000069267E-2</v>
      </c>
      <c r="BY198" s="50">
        <f t="shared" si="246"/>
        <v>-1</v>
      </c>
      <c r="BZ198" s="50">
        <f t="shared" si="247"/>
        <v>-1</v>
      </c>
      <c r="CA198" s="50" t="str">
        <f t="shared" si="248"/>
        <v>-----</v>
      </c>
      <c r="CB198" s="50" t="str">
        <f t="shared" si="249"/>
        <v>crossunder</v>
      </c>
      <c r="CC198" s="52" t="str">
        <f t="shared" si="233"/>
        <v>TL Touch Zone</v>
      </c>
      <c r="CD198" s="41">
        <f t="shared" si="234"/>
        <v>1</v>
      </c>
      <c r="CE198" s="52" t="str" cm="1">
        <f t="array" ref="CE198">IF(CD198&lt;&gt;1,"-----",_xlfn.IFS(OR(AL198="Above",AL198="Below"),AL198,OR(AQ198="Above",AQ198="Below"),AQ198,OR(AV198="Above",AV198="Below"),AV198,OR(BA198="Above",BA198="Below"),BA198,OR(BF198="Above",BF198="Below"),BF198,OR(BK198="Above",BK198="Below"),BK198,TRUE,"-----"))</f>
        <v>Below</v>
      </c>
      <c r="CF198" s="52" t="str">
        <f t="shared" ca="1" si="205"/>
        <v>-----</v>
      </c>
      <c r="CG198" s="52" t="str">
        <f t="shared" si="235"/>
        <v>DOWN</v>
      </c>
      <c r="CH198" s="42" t="str">
        <f t="shared" si="189"/>
        <v/>
      </c>
      <c r="CI198" s="43" t="str">
        <f t="shared" si="250"/>
        <v/>
      </c>
      <c r="CJ198" s="42" t="str">
        <f t="shared" si="251"/>
        <v/>
      </c>
      <c r="CK198" s="42" t="str">
        <f t="shared" si="190"/>
        <v/>
      </c>
      <c r="CL198" s="42" t="str">
        <f t="shared" si="236"/>
        <v/>
      </c>
      <c r="CM198" s="16">
        <f t="shared" si="191"/>
        <v>0</v>
      </c>
      <c r="CN198" s="53">
        <f t="shared" si="192"/>
        <v>0</v>
      </c>
      <c r="CO198" s="14" t="str">
        <f t="shared" si="193"/>
        <v/>
      </c>
    </row>
    <row r="199" spans="1:93" x14ac:dyDescent="0.55000000000000004">
      <c r="A199">
        <f>IF('Data Validation'!$K$2&lt;&gt;TRUE,"",'Data Validation'!A199)</f>
        <v>1772087700</v>
      </c>
      <c r="B199" s="4" t="str">
        <f>IF('Data Validation'!$K$2&lt;&gt;TRUE,"",'Data Validation'!C199)</f>
        <v>XAUUSD</v>
      </c>
      <c r="C199" s="4" t="str">
        <f>IF('Data Validation'!$K$2&lt;&gt;TRUE,"",'Data Validation'!E199)</f>
        <v>M5</v>
      </c>
      <c r="D199" s="4">
        <f>IF('Data Validation'!$K$2&lt;&gt;TRUE,"",'Data Validation'!G199)</f>
        <v>5196.79</v>
      </c>
      <c r="E199" s="4">
        <f>IF($C199&lt;&gt;"M5","",Price!F199)</f>
        <v>5198.24</v>
      </c>
      <c r="F199" s="4">
        <f>IF($C199&lt;&gt;"M5","",Price!G199)</f>
        <v>5194.1400000000003</v>
      </c>
      <c r="G199" s="4">
        <f>IF($C199&lt;&gt;"M5","",Price!H199)</f>
        <v>425</v>
      </c>
      <c r="H199" s="4">
        <f>IF($C199&lt;&gt;"M5","",SSA!E199)</f>
        <v>5195.9514600000002</v>
      </c>
      <c r="I199" s="6">
        <f>IF($C199&lt;&gt;"M5","",SSA!F199)</f>
        <v>5196.2495699999999</v>
      </c>
      <c r="J199" s="5">
        <f>IF($C199&lt;&gt;"M5","",Dual_Tema!E199)</f>
        <v>5197.3999999999996</v>
      </c>
      <c r="K199" s="5">
        <f>IF($C199&lt;&gt;"M5","",Dual_Tema!F199)</f>
        <v>5193.42</v>
      </c>
      <c r="L199" s="6">
        <f>IF($C199&lt;&gt;"M5","",Trendlines!K199)</f>
        <v>0</v>
      </c>
      <c r="M199" s="6">
        <f>IF($C199&lt;&gt;"M5","",Trendlines!L199)</f>
        <v>0</v>
      </c>
      <c r="N199" s="6">
        <f>IF($C199&lt;&gt;"M5","",ZigZag!E199)</f>
        <v>0</v>
      </c>
      <c r="O199" s="6">
        <f>IF($C199&lt;&gt;"M5","",ZigZag!F199)</f>
        <v>0</v>
      </c>
      <c r="P199" s="6">
        <f>IF($C199&lt;&gt;"M5","",Pinbar!E199)</f>
        <v>0</v>
      </c>
      <c r="Q199">
        <f>IF(Q$1='Trendline Selection'!$ED$198,Trendlines!E199,IF(Q$1='Trendline Selection'!$EE$198,Trendlines!E199,""))</f>
        <v>5198.8599999999997</v>
      </c>
      <c r="R199" t="str">
        <f>IF(R$1='Trendline Selection'!$ED$198,Trendlines!F199,IF(R$1='Trendline Selection'!$EE$198,Trendlines!F199,""))</f>
        <v/>
      </c>
      <c r="S199" t="str">
        <f>IF(S$1='Trendline Selection'!$ED$198,Trendlines!G199,IF(S$1='Trendline Selection'!$EE$198,Trendlines!G199,""))</f>
        <v/>
      </c>
      <c r="T199" t="str">
        <f>IF(T$1='Trendline Selection'!$ED$198,Trendlines!H199,IF(T$1='Trendline Selection'!$EE$198,Trendlines!H199,""))</f>
        <v/>
      </c>
      <c r="U199">
        <f>IF(U$1='Trendline Selection'!$ED$198,Trendlines!I199,IF(U$1='Trendline Selection'!$EE$198,Trendlines!I199,""))</f>
        <v>5175.38</v>
      </c>
      <c r="V199" t="str">
        <f>IF(V$1='Trendline Selection'!$ED$198,Trendlines!J199,IF(V$1='Trendline Selection'!$EE$198,Trendlines!J199,""))</f>
        <v/>
      </c>
      <c r="W199" s="6" t="str">
        <f t="shared" si="195"/>
        <v/>
      </c>
      <c r="X199" s="6" t="str">
        <f t="shared" si="196"/>
        <v/>
      </c>
      <c r="Y199" s="6" t="str">
        <f t="shared" si="197"/>
        <v/>
      </c>
      <c r="Z199" s="6" t="str">
        <f t="shared" si="198"/>
        <v/>
      </c>
      <c r="AA199">
        <f t="shared" si="209"/>
        <v>4.0999999999994543</v>
      </c>
      <c r="AB199">
        <f t="shared" si="237"/>
        <v>1.3400000000001455</v>
      </c>
      <c r="AC199">
        <f t="shared" si="238"/>
        <v>2.7599999999993088</v>
      </c>
      <c r="AD199">
        <f t="shared" si="194"/>
        <v>4.0999999999994543</v>
      </c>
      <c r="AE199" s="26">
        <f t="shared" si="252"/>
        <v>1.6161927117407657E-4</v>
      </c>
      <c r="AF199" s="26">
        <f t="shared" si="210"/>
        <v>1.3863696754744554E-4</v>
      </c>
      <c r="AG199" s="4"/>
      <c r="AH199" s="30">
        <f t="shared" si="211"/>
        <v>-5.5945726563120537E-4</v>
      </c>
      <c r="AI199" s="21">
        <f t="shared" si="239"/>
        <v>-1</v>
      </c>
      <c r="AJ199" s="21">
        <f t="shared" si="208"/>
        <v>-12</v>
      </c>
      <c r="AK199" s="31" t="str">
        <f t="shared" si="255"/>
        <v>Touch Zone</v>
      </c>
      <c r="AL199" s="31" t="str">
        <f t="shared" si="212"/>
        <v>Below</v>
      </c>
      <c r="AM199" s="39" t="str">
        <f t="shared" si="213"/>
        <v/>
      </c>
      <c r="AN199" s="35" t="str">
        <f t="shared" si="214"/>
        <v/>
      </c>
      <c r="AO199" s="35" t="str">
        <f t="shared" si="253"/>
        <v/>
      </c>
      <c r="AP199" s="36" t="str">
        <f t="shared" si="254"/>
        <v/>
      </c>
      <c r="AQ199" s="36" t="str">
        <f t="shared" si="215"/>
        <v/>
      </c>
      <c r="AR199" s="40" t="str">
        <f t="shared" si="216"/>
        <v/>
      </c>
      <c r="AS199" s="37" t="str">
        <f t="shared" si="217"/>
        <v/>
      </c>
      <c r="AT199" s="37" t="str">
        <f t="shared" si="240"/>
        <v/>
      </c>
      <c r="AU199" s="38" t="str">
        <f t="shared" si="218"/>
        <v/>
      </c>
      <c r="AV199" s="38" t="str">
        <f t="shared" si="219"/>
        <v/>
      </c>
      <c r="AW199" s="30" t="str">
        <f t="shared" si="220"/>
        <v/>
      </c>
      <c r="AX199" s="21" t="str">
        <f t="shared" si="221"/>
        <v/>
      </c>
      <c r="AY199" s="21" t="str">
        <f t="shared" si="241"/>
        <v/>
      </c>
      <c r="AZ199" s="31" t="str">
        <f t="shared" si="222"/>
        <v/>
      </c>
      <c r="BA199" s="31" t="str">
        <f t="shared" si="223"/>
        <v/>
      </c>
      <c r="BB199" s="33">
        <f t="shared" si="224"/>
        <v>3.9748694781832671E-3</v>
      </c>
      <c r="BC199" s="32">
        <f t="shared" si="225"/>
        <v>1</v>
      </c>
      <c r="BD199" s="32">
        <f t="shared" si="242"/>
        <v>48</v>
      </c>
      <c r="BE199" s="34" t="str">
        <f t="shared" si="243"/>
        <v>-----</v>
      </c>
      <c r="BF199" s="34" t="str">
        <f t="shared" si="226"/>
        <v>-----</v>
      </c>
      <c r="BG199" s="40" t="str">
        <f t="shared" si="227"/>
        <v/>
      </c>
      <c r="BH199" s="37" t="str">
        <f t="shared" si="228"/>
        <v/>
      </c>
      <c r="BI199" s="37" t="str">
        <f t="shared" si="244"/>
        <v/>
      </c>
      <c r="BJ199" s="38" t="str">
        <f t="shared" si="245"/>
        <v/>
      </c>
      <c r="BK199" s="38" t="str">
        <f t="shared" si="229"/>
        <v/>
      </c>
      <c r="BL199" s="41" t="str">
        <f t="shared" si="230"/>
        <v>------</v>
      </c>
      <c r="BM199" s="41" t="str">
        <f t="shared" si="231"/>
        <v>------</v>
      </c>
      <c r="BN199" s="41" t="str">
        <f t="shared" si="206"/>
        <v>-----</v>
      </c>
      <c r="BO199" s="41" t="str" cm="1">
        <f t="array" aca="1" ref="BO199" ca="1">_xlfn.LET(_xlpm.lookback,MIN(ROW()-ROW(BN$50),11),_xlpm.found,IFERROR(MATCH("Equal High",OFFSET(BN199,-_xlpm.lookback,0,_xlpm.lookback+1,1),0),-1),_xlpm.offset_rows,_xlpm.lookback-_xlpm.found+1,IF(_xlpm.found&gt;0,INDEX(E:E,ROW()-_xlpm.offset_rows),"-----"))</f>
        <v>-----</v>
      </c>
      <c r="BP199" s="41" t="str">
        <f t="shared" ca="1" si="199"/>
        <v>-----</v>
      </c>
      <c r="BQ199" s="41" t="str">
        <f t="shared" ca="1" si="200"/>
        <v>-----</v>
      </c>
      <c r="BR199" s="52" t="str">
        <f t="shared" ca="1" si="201"/>
        <v>-----</v>
      </c>
      <c r="BS199" s="41" t="str">
        <f t="shared" si="207"/>
        <v>-----</v>
      </c>
      <c r="BT199" s="41" t="str" cm="1">
        <f t="array" aca="1" ref="BT199" ca="1">_xlfn.LET(_xlpm.lookback,MIN(ROW()-ROW(BS$50),11),_xlpm.found,IFERROR(MATCH("Equal Low",OFFSET(BS199,-_xlpm.lookback,0,_xlpm.lookback+1,1),0),-1),_xlpm.offset_rows,_xlpm.lookback-_xlpm.found+1,IF(_xlpm.found&gt;0,INDEX(F:F,ROW()-_xlpm.offset_rows),"-----"))</f>
        <v>-----</v>
      </c>
      <c r="BU199" s="41" t="str">
        <f t="shared" ca="1" si="202"/>
        <v>-----</v>
      </c>
      <c r="BV199" s="41" t="str">
        <f t="shared" ca="1" si="203"/>
        <v>-----</v>
      </c>
      <c r="BW199" s="52" t="str">
        <f t="shared" ca="1" si="204"/>
        <v>-----</v>
      </c>
      <c r="BX199" s="50">
        <f t="shared" si="232"/>
        <v>-0.2981099999997241</v>
      </c>
      <c r="BY199" s="50">
        <f t="shared" si="246"/>
        <v>-1</v>
      </c>
      <c r="BZ199" s="50">
        <f t="shared" si="247"/>
        <v>-2</v>
      </c>
      <c r="CA199" s="50" t="str">
        <f t="shared" si="248"/>
        <v>-----</v>
      </c>
      <c r="CB199" s="50" t="str">
        <f t="shared" si="249"/>
        <v>-----</v>
      </c>
      <c r="CC199" s="52" t="str">
        <f t="shared" si="233"/>
        <v>TL Touch Zone</v>
      </c>
      <c r="CD199" s="41">
        <f t="shared" si="234"/>
        <v>1</v>
      </c>
      <c r="CE199" s="52" t="str" cm="1">
        <f t="array" ref="CE199">IF(CD199&lt;&gt;1,"-----",_xlfn.IFS(OR(AL199="Above",AL199="Below"),AL199,OR(AQ199="Above",AQ199="Below"),AQ199,OR(AV199="Above",AV199="Below"),AV199,OR(BA199="Above",BA199="Below"),BA199,OR(BF199="Above",BF199="Below"),BF199,OR(BK199="Above",BK199="Below"),BK199,TRUE,"-----"))</f>
        <v>Below</v>
      </c>
      <c r="CF199" s="52" t="str">
        <f t="shared" ca="1" si="205"/>
        <v>-----</v>
      </c>
      <c r="CG199" s="52" t="str">
        <f t="shared" si="235"/>
        <v>DOWN</v>
      </c>
      <c r="CH199" s="42" t="str">
        <f t="shared" si="189"/>
        <v/>
      </c>
      <c r="CI199" s="43" t="str">
        <f t="shared" si="250"/>
        <v/>
      </c>
      <c r="CJ199" s="42" t="str">
        <f t="shared" si="251"/>
        <v/>
      </c>
      <c r="CK199" s="42" t="str">
        <f t="shared" si="190"/>
        <v/>
      </c>
      <c r="CL199" s="42" t="str">
        <f t="shared" si="236"/>
        <v/>
      </c>
      <c r="CM199" s="16">
        <f t="shared" si="191"/>
        <v>0</v>
      </c>
      <c r="CN199" s="53">
        <f t="shared" si="192"/>
        <v>0</v>
      </c>
      <c r="CO199" s="14" t="str">
        <f t="shared" si="193"/>
        <v/>
      </c>
    </row>
    <row r="200" spans="1:93" x14ac:dyDescent="0.55000000000000004">
      <c r="A200">
        <f>IF('Data Validation'!$K$2&lt;&gt;TRUE,"",'Data Validation'!A200)</f>
        <v>1772088000</v>
      </c>
      <c r="B200" s="4" t="str">
        <f>IF('Data Validation'!$K$2&lt;&gt;TRUE,"",'Data Validation'!C200)</f>
        <v>XAUUSD</v>
      </c>
      <c r="C200" s="4" t="str">
        <f>IF('Data Validation'!$K$2&lt;&gt;TRUE,"",'Data Validation'!E200)</f>
        <v>M5</v>
      </c>
      <c r="D200" s="4">
        <f>IF('Data Validation'!$K$2&lt;&gt;TRUE,"",'Data Validation'!G200)</f>
        <v>5196.4399999999996</v>
      </c>
      <c r="E200" s="4">
        <f>IF($C200&lt;&gt;"M5","",Price!F200)</f>
        <v>5197.21</v>
      </c>
      <c r="F200" s="4">
        <f>IF($C200&lt;&gt;"M5","",Price!G200)</f>
        <v>5194.2700000000004</v>
      </c>
      <c r="G200" s="4">
        <f>IF($C200&lt;&gt;"M5","",Price!H200)</f>
        <v>369</v>
      </c>
      <c r="H200" s="4">
        <f>IF($C200&lt;&gt;"M5","",SSA!E200)</f>
        <v>5195.06286</v>
      </c>
      <c r="I200" s="6">
        <f>IF($C200&lt;&gt;"M5","",SSA!F200)</f>
        <v>5195.6562199999998</v>
      </c>
      <c r="J200" s="5">
        <f>IF($C200&lt;&gt;"M5","",Dual_Tema!E200)</f>
        <v>5197.1099999999997</v>
      </c>
      <c r="K200" s="5">
        <f>IF($C200&lt;&gt;"M5","",Dual_Tema!F200)</f>
        <v>5193.72</v>
      </c>
      <c r="L200" s="6">
        <f>IF($C200&lt;&gt;"M5","",Trendlines!K200)</f>
        <v>0</v>
      </c>
      <c r="M200" s="6">
        <f>IF($C200&lt;&gt;"M5","",Trendlines!L200)</f>
        <v>0</v>
      </c>
      <c r="N200" s="6">
        <f>IF($C200&lt;&gt;"M5","",ZigZag!E200)</f>
        <v>0</v>
      </c>
      <c r="O200" s="6">
        <f>IF($C200&lt;&gt;"M5","",ZigZag!F200)</f>
        <v>0</v>
      </c>
      <c r="P200" s="6">
        <f>IF($C200&lt;&gt;"M5","",Pinbar!E200)</f>
        <v>0</v>
      </c>
      <c r="Q200">
        <f>IF(Q$1='Trendline Selection'!$ED$198,Trendlines!E200,IF(Q$1='Trendline Selection'!$EE$198,Trendlines!E200,""))</f>
        <v>5198.87</v>
      </c>
      <c r="R200" t="str">
        <f>IF(R$1='Trendline Selection'!$ED$198,Trendlines!F200,IF(R$1='Trendline Selection'!$EE$198,Trendlines!F200,""))</f>
        <v/>
      </c>
      <c r="S200" t="str">
        <f>IF(S$1='Trendline Selection'!$ED$198,Trendlines!G200,IF(S$1='Trendline Selection'!$EE$198,Trendlines!G200,""))</f>
        <v/>
      </c>
      <c r="T200" t="str">
        <f>IF(T$1='Trendline Selection'!$ED$198,Trendlines!H200,IF(T$1='Trendline Selection'!$EE$198,Trendlines!H200,""))</f>
        <v/>
      </c>
      <c r="U200">
        <f>IF(U$1='Trendline Selection'!$ED$198,Trendlines!I200,IF(U$1='Trendline Selection'!$EE$198,Trendlines!I200,""))</f>
        <v>5175.3999999999996</v>
      </c>
      <c r="V200" t="str">
        <f>IF(V$1='Trendline Selection'!$ED$198,Trendlines!J200,IF(V$1='Trendline Selection'!$EE$198,Trendlines!J200,""))</f>
        <v/>
      </c>
      <c r="W200" s="6" t="str">
        <f t="shared" si="195"/>
        <v/>
      </c>
      <c r="X200" s="6" t="str">
        <f t="shared" si="196"/>
        <v/>
      </c>
      <c r="Y200" s="6" t="str">
        <f t="shared" si="197"/>
        <v/>
      </c>
      <c r="Z200" s="6" t="str">
        <f t="shared" si="198"/>
        <v/>
      </c>
      <c r="AA200">
        <f t="shared" si="209"/>
        <v>2.9399999999995998</v>
      </c>
      <c r="AB200">
        <f t="shared" si="237"/>
        <v>0.42000000000007276</v>
      </c>
      <c r="AC200">
        <f t="shared" si="238"/>
        <v>2.5199999999995271</v>
      </c>
      <c r="AD200">
        <f t="shared" si="194"/>
        <v>2.9399999999995998</v>
      </c>
      <c r="AE200" s="26">
        <f t="shared" si="252"/>
        <v>1.9241463043954007E-5</v>
      </c>
      <c r="AF200" s="26">
        <f t="shared" si="210"/>
        <v>1.0589712190880176E-4</v>
      </c>
      <c r="AG200" s="4"/>
      <c r="AH200" s="30">
        <f t="shared" si="211"/>
        <v>-7.3230144242881438E-4</v>
      </c>
      <c r="AI200" s="21">
        <f t="shared" si="239"/>
        <v>-1</v>
      </c>
      <c r="AJ200" s="21">
        <f t="shared" si="208"/>
        <v>-13</v>
      </c>
      <c r="AK200" s="31" t="str">
        <f t="shared" si="255"/>
        <v>Touch Zone</v>
      </c>
      <c r="AL200" s="31" t="str">
        <f t="shared" si="212"/>
        <v>Below</v>
      </c>
      <c r="AM200" s="39" t="str">
        <f t="shared" si="213"/>
        <v/>
      </c>
      <c r="AN200" s="35" t="str">
        <f t="shared" si="214"/>
        <v/>
      </c>
      <c r="AO200" s="35" t="str">
        <f t="shared" si="253"/>
        <v/>
      </c>
      <c r="AP200" s="36" t="str">
        <f t="shared" si="254"/>
        <v/>
      </c>
      <c r="AQ200" s="36" t="str">
        <f t="shared" si="215"/>
        <v/>
      </c>
      <c r="AR200" s="40" t="str">
        <f t="shared" si="216"/>
        <v/>
      </c>
      <c r="AS200" s="37" t="str">
        <f t="shared" si="217"/>
        <v/>
      </c>
      <c r="AT200" s="37" t="str">
        <f t="shared" si="240"/>
        <v/>
      </c>
      <c r="AU200" s="38" t="str">
        <f t="shared" si="218"/>
        <v/>
      </c>
      <c r="AV200" s="38" t="str">
        <f t="shared" si="219"/>
        <v/>
      </c>
      <c r="AW200" s="30" t="str">
        <f t="shared" si="220"/>
        <v/>
      </c>
      <c r="AX200" s="21" t="str">
        <f t="shared" si="221"/>
        <v/>
      </c>
      <c r="AY200" s="21" t="str">
        <f t="shared" si="241"/>
        <v/>
      </c>
      <c r="AZ200" s="31" t="str">
        <f t="shared" si="222"/>
        <v/>
      </c>
      <c r="BA200" s="31" t="str">
        <f t="shared" si="223"/>
        <v/>
      </c>
      <c r="BB200" s="33">
        <f t="shared" si="224"/>
        <v>3.7992928082854205E-3</v>
      </c>
      <c r="BC200" s="32">
        <f t="shared" si="225"/>
        <v>1</v>
      </c>
      <c r="BD200" s="32">
        <f t="shared" si="242"/>
        <v>49</v>
      </c>
      <c r="BE200" s="34" t="str">
        <f t="shared" si="243"/>
        <v>-----</v>
      </c>
      <c r="BF200" s="34" t="str">
        <f t="shared" si="226"/>
        <v>-----</v>
      </c>
      <c r="BG200" s="40" t="str">
        <f t="shared" si="227"/>
        <v/>
      </c>
      <c r="BH200" s="37" t="str">
        <f t="shared" si="228"/>
        <v/>
      </c>
      <c r="BI200" s="37" t="str">
        <f t="shared" si="244"/>
        <v/>
      </c>
      <c r="BJ200" s="38" t="str">
        <f t="shared" si="245"/>
        <v/>
      </c>
      <c r="BK200" s="38" t="str">
        <f t="shared" si="229"/>
        <v/>
      </c>
      <c r="BL200" s="41" t="str">
        <f t="shared" si="230"/>
        <v>------</v>
      </c>
      <c r="BM200" s="41" t="str">
        <f t="shared" si="231"/>
        <v>------</v>
      </c>
      <c r="BN200" s="41" t="str">
        <f t="shared" si="206"/>
        <v>-----</v>
      </c>
      <c r="BO200" s="41" t="str" cm="1">
        <f t="array" aca="1" ref="BO200" ca="1">_xlfn.LET(_xlpm.lookback,MIN(ROW()-ROW(BN$50),11),_xlpm.found,IFERROR(MATCH("Equal High",OFFSET(BN200,-_xlpm.lookback,0,_xlpm.lookback+1,1),0),-1),_xlpm.offset_rows,_xlpm.lookback-_xlpm.found+1,IF(_xlpm.found&gt;0,INDEX(E:E,ROW()-_xlpm.offset_rows),"-----"))</f>
        <v>-----</v>
      </c>
      <c r="BP200" s="41" t="str">
        <f t="shared" ca="1" si="199"/>
        <v>-----</v>
      </c>
      <c r="BQ200" s="41" t="str">
        <f t="shared" ca="1" si="200"/>
        <v>-----</v>
      </c>
      <c r="BR200" s="52" t="str">
        <f t="shared" ca="1" si="201"/>
        <v>-----</v>
      </c>
      <c r="BS200" s="41" t="str">
        <f t="shared" si="207"/>
        <v>-----</v>
      </c>
      <c r="BT200" s="41" t="str" cm="1">
        <f t="array" aca="1" ref="BT200" ca="1">_xlfn.LET(_xlpm.lookback,MIN(ROW()-ROW(BS$50),11),_xlpm.found,IFERROR(MATCH("Equal Low",OFFSET(BS200,-_xlpm.lookback,0,_xlpm.lookback+1,1),0),-1),_xlpm.offset_rows,_xlpm.lookback-_xlpm.found+1,IF(_xlpm.found&gt;0,INDEX(F:F,ROW()-_xlpm.offset_rows),"-----"))</f>
        <v>-----</v>
      </c>
      <c r="BU200" s="41" t="str">
        <f t="shared" ca="1" si="202"/>
        <v>-----</v>
      </c>
      <c r="BV200" s="41" t="str">
        <f t="shared" ca="1" si="203"/>
        <v>-----</v>
      </c>
      <c r="BW200" s="52" t="str">
        <f t="shared" ca="1" si="204"/>
        <v>-----</v>
      </c>
      <c r="BX200" s="50">
        <f t="shared" si="232"/>
        <v>-0.59335999999984779</v>
      </c>
      <c r="BY200" s="50">
        <f t="shared" si="246"/>
        <v>-1</v>
      </c>
      <c r="BZ200" s="50">
        <f t="shared" si="247"/>
        <v>-3</v>
      </c>
      <c r="CA200" s="50" t="str">
        <f t="shared" si="248"/>
        <v>-----</v>
      </c>
      <c r="CB200" s="50" t="str">
        <f t="shared" si="249"/>
        <v>-----</v>
      </c>
      <c r="CC200" s="52" t="str">
        <f t="shared" si="233"/>
        <v>TL Touch Zone</v>
      </c>
      <c r="CD200" s="41">
        <f t="shared" si="234"/>
        <v>1</v>
      </c>
      <c r="CE200" s="52" t="str" cm="1">
        <f t="array" ref="CE200">IF(CD200&lt;&gt;1,"-----",_xlfn.IFS(OR(AL200="Above",AL200="Below"),AL200,OR(AQ200="Above",AQ200="Below"),AQ200,OR(AV200="Above",AV200="Below"),AV200,OR(BA200="Above",BA200="Below"),BA200,OR(BF200="Above",BF200="Below"),BF200,OR(BK200="Above",BK200="Below"),BK200,TRUE,"-----"))</f>
        <v>Below</v>
      </c>
      <c r="CF200" s="52" t="str">
        <f t="shared" ca="1" si="205"/>
        <v>-----</v>
      </c>
      <c r="CG200" s="52" t="str">
        <f t="shared" si="235"/>
        <v>DOWN</v>
      </c>
      <c r="CH200" s="42" t="str">
        <f t="shared" si="189"/>
        <v/>
      </c>
      <c r="CI200" s="43" t="str">
        <f t="shared" si="250"/>
        <v/>
      </c>
      <c r="CJ200" s="42" t="str">
        <f t="shared" si="251"/>
        <v/>
      </c>
      <c r="CK200" s="42" t="str">
        <f t="shared" si="190"/>
        <v/>
      </c>
      <c r="CL200" s="42" t="str">
        <f t="shared" si="236"/>
        <v/>
      </c>
      <c r="CM200" s="16">
        <f t="shared" si="191"/>
        <v>0</v>
      </c>
      <c r="CN200" s="53">
        <f t="shared" si="192"/>
        <v>0</v>
      </c>
      <c r="CO200" s="14" t="str">
        <f t="shared" si="193"/>
        <v/>
      </c>
    </row>
    <row r="201" spans="1:93" x14ac:dyDescent="0.55000000000000004">
      <c r="A201">
        <f>IF('Data Validation'!$K$2&lt;&gt;TRUE,"",'Data Validation'!A201)</f>
        <v>1772088300</v>
      </c>
      <c r="B201" s="4" t="str">
        <f>IF('Data Validation'!$K$2&lt;&gt;TRUE,"",'Data Validation'!C201)</f>
        <v>XAUUSD</v>
      </c>
      <c r="C201" s="4" t="str">
        <f>IF('Data Validation'!$K$2&lt;&gt;TRUE,"",'Data Validation'!E201)</f>
        <v>M5</v>
      </c>
      <c r="D201" s="4">
        <f>IF('Data Validation'!$K$2&lt;&gt;TRUE,"",'Data Validation'!G201)</f>
        <v>5192.8</v>
      </c>
      <c r="E201" s="4">
        <f>IF($C201&lt;&gt;"M5","",Price!F201)</f>
        <v>5196.96</v>
      </c>
      <c r="F201" s="4">
        <f>IF($C201&lt;&gt;"M5","",Price!G201)</f>
        <v>5192.25</v>
      </c>
      <c r="G201" s="4">
        <f>IF($C201&lt;&gt;"M5","",Price!H201)</f>
        <v>386</v>
      </c>
      <c r="H201" s="4">
        <f>IF($C201&lt;&gt;"M5","",SSA!E201)</f>
        <v>5193.8986699999996</v>
      </c>
      <c r="I201" s="6">
        <f>IF($C201&lt;&gt;"M5","",SSA!F201)</f>
        <v>5194.7774399999998</v>
      </c>
      <c r="J201" s="5">
        <f>IF($C201&lt;&gt;"M5","",Dual_Tema!E201)</f>
        <v>5196.84</v>
      </c>
      <c r="K201" s="5">
        <f>IF($C201&lt;&gt;"M5","",Dual_Tema!F201)</f>
        <v>5192.9399999999996</v>
      </c>
      <c r="L201" s="6">
        <f>IF($C201&lt;&gt;"M5","",Trendlines!K201)</f>
        <v>0</v>
      </c>
      <c r="M201" s="6">
        <f>IF($C201&lt;&gt;"M5","",Trendlines!L201)</f>
        <v>0</v>
      </c>
      <c r="N201" s="6">
        <f>IF($C201&lt;&gt;"M5","",ZigZag!E201)</f>
        <v>0</v>
      </c>
      <c r="O201" s="6">
        <f>IF($C201&lt;&gt;"M5","",ZigZag!F201)</f>
        <v>0</v>
      </c>
      <c r="P201" s="6">
        <f>IF($C201&lt;&gt;"M5","",Pinbar!E201)</f>
        <v>0</v>
      </c>
      <c r="Q201">
        <f>IF(Q$1='Trendline Selection'!$ED$198,Trendlines!E201,IF(Q$1='Trendline Selection'!$EE$198,Trendlines!E201,""))</f>
        <v>5198.88</v>
      </c>
      <c r="R201" t="str">
        <f>IF(R$1='Trendline Selection'!$ED$198,Trendlines!F201,IF(R$1='Trendline Selection'!$EE$198,Trendlines!F201,""))</f>
        <v/>
      </c>
      <c r="S201" t="str">
        <f>IF(S$1='Trendline Selection'!$ED$198,Trendlines!G201,IF(S$1='Trendline Selection'!$EE$198,Trendlines!G201,""))</f>
        <v/>
      </c>
      <c r="T201" t="str">
        <f>IF(T$1='Trendline Selection'!$ED$198,Trendlines!H201,IF(T$1='Trendline Selection'!$EE$198,Trendlines!H201,""))</f>
        <v/>
      </c>
      <c r="U201">
        <f>IF(U$1='Trendline Selection'!$ED$198,Trendlines!I201,IF(U$1='Trendline Selection'!$EE$198,Trendlines!I201,""))</f>
        <v>5175.43</v>
      </c>
      <c r="V201" t="str">
        <f>IF(V$1='Trendline Selection'!$ED$198,Trendlines!J201,IF(V$1='Trendline Selection'!$EE$198,Trendlines!J201,""))</f>
        <v/>
      </c>
      <c r="W201" s="6" t="str">
        <f t="shared" si="195"/>
        <v/>
      </c>
      <c r="X201" s="6" t="str">
        <f t="shared" si="196"/>
        <v/>
      </c>
      <c r="Y201" s="6" t="str">
        <f t="shared" si="197"/>
        <v/>
      </c>
      <c r="Z201" s="6" t="str">
        <f t="shared" si="198"/>
        <v/>
      </c>
      <c r="AA201">
        <f t="shared" si="209"/>
        <v>4.7100000000000364</v>
      </c>
      <c r="AB201">
        <f t="shared" si="237"/>
        <v>0.52000000000043656</v>
      </c>
      <c r="AC201">
        <f t="shared" si="238"/>
        <v>4.1899999999995998</v>
      </c>
      <c r="AD201">
        <f t="shared" si="194"/>
        <v>4.7100000000000364</v>
      </c>
      <c r="AE201" s="26">
        <f t="shared" si="252"/>
        <v>2.3090955272798636E-5</v>
      </c>
      <c r="AF201" s="26">
        <f t="shared" si="210"/>
        <v>-1.3287270794571089E-4</v>
      </c>
      <c r="AG201" s="4"/>
      <c r="AH201" s="30">
        <f t="shared" si="211"/>
        <v>-9.5815444865057959E-4</v>
      </c>
      <c r="AI201" s="21">
        <f t="shared" si="239"/>
        <v>-1</v>
      </c>
      <c r="AJ201" s="21">
        <f t="shared" si="208"/>
        <v>-14</v>
      </c>
      <c r="AK201" s="31" t="str">
        <f t="shared" si="255"/>
        <v>Touch Zone</v>
      </c>
      <c r="AL201" s="31" t="str">
        <f t="shared" si="212"/>
        <v>Below</v>
      </c>
      <c r="AM201" s="39" t="str">
        <f t="shared" si="213"/>
        <v/>
      </c>
      <c r="AN201" s="35" t="str">
        <f t="shared" si="214"/>
        <v/>
      </c>
      <c r="AO201" s="35" t="str">
        <f t="shared" si="253"/>
        <v/>
      </c>
      <c r="AP201" s="36" t="str">
        <f t="shared" si="254"/>
        <v/>
      </c>
      <c r="AQ201" s="36" t="str">
        <f t="shared" si="215"/>
        <v/>
      </c>
      <c r="AR201" s="40" t="str">
        <f t="shared" si="216"/>
        <v/>
      </c>
      <c r="AS201" s="37" t="str">
        <f t="shared" si="217"/>
        <v/>
      </c>
      <c r="AT201" s="37" t="str">
        <f t="shared" si="240"/>
        <v/>
      </c>
      <c r="AU201" s="38" t="str">
        <f t="shared" si="218"/>
        <v/>
      </c>
      <c r="AV201" s="38" t="str">
        <f t="shared" si="219"/>
        <v/>
      </c>
      <c r="AW201" s="30" t="str">
        <f t="shared" si="220"/>
        <v/>
      </c>
      <c r="AX201" s="21" t="str">
        <f t="shared" si="221"/>
        <v/>
      </c>
      <c r="AY201" s="21" t="str">
        <f t="shared" si="241"/>
        <v/>
      </c>
      <c r="AZ201" s="31" t="str">
        <f t="shared" si="222"/>
        <v/>
      </c>
      <c r="BA201" s="31" t="str">
        <f t="shared" si="223"/>
        <v/>
      </c>
      <c r="BB201" s="33">
        <f t="shared" si="224"/>
        <v>3.5685286053524618E-3</v>
      </c>
      <c r="BC201" s="32">
        <f t="shared" si="225"/>
        <v>1</v>
      </c>
      <c r="BD201" s="32">
        <f t="shared" si="242"/>
        <v>50</v>
      </c>
      <c r="BE201" s="34" t="str">
        <f t="shared" si="243"/>
        <v>-----</v>
      </c>
      <c r="BF201" s="34" t="str">
        <f t="shared" si="226"/>
        <v>-----</v>
      </c>
      <c r="BG201" s="40" t="str">
        <f t="shared" si="227"/>
        <v/>
      </c>
      <c r="BH201" s="37" t="str">
        <f t="shared" si="228"/>
        <v/>
      </c>
      <c r="BI201" s="37" t="str">
        <f t="shared" si="244"/>
        <v/>
      </c>
      <c r="BJ201" s="38" t="str">
        <f t="shared" si="245"/>
        <v/>
      </c>
      <c r="BK201" s="38" t="str">
        <f t="shared" si="229"/>
        <v/>
      </c>
      <c r="BL201" s="41" t="str">
        <f t="shared" si="230"/>
        <v>------</v>
      </c>
      <c r="BM201" s="41" t="str">
        <f t="shared" si="231"/>
        <v>------</v>
      </c>
      <c r="BN201" s="41" t="str">
        <f t="shared" si="206"/>
        <v>-----</v>
      </c>
      <c r="BO201" s="41" t="str" cm="1">
        <f t="array" aca="1" ref="BO201" ca="1">_xlfn.LET(_xlpm.lookback,MIN(ROW()-ROW(BN$50),11),_xlpm.found,IFERROR(MATCH("Equal High",OFFSET(BN201,-_xlpm.lookback,0,_xlpm.lookback+1,1),0),-1),_xlpm.offset_rows,_xlpm.lookback-_xlpm.found+1,IF(_xlpm.found&gt;0,INDEX(E:E,ROW()-_xlpm.offset_rows),"-----"))</f>
        <v>-----</v>
      </c>
      <c r="BP201" s="41" t="str">
        <f t="shared" ca="1" si="199"/>
        <v>-----</v>
      </c>
      <c r="BQ201" s="41" t="str">
        <f t="shared" ca="1" si="200"/>
        <v>-----</v>
      </c>
      <c r="BR201" s="52" t="str">
        <f t="shared" ca="1" si="201"/>
        <v>-----</v>
      </c>
      <c r="BS201" s="41" t="str">
        <f t="shared" si="207"/>
        <v>-----</v>
      </c>
      <c r="BT201" s="41" t="str" cm="1">
        <f t="array" aca="1" ref="BT201" ca="1">_xlfn.LET(_xlpm.lookback,MIN(ROW()-ROW(BS$50),11),_xlpm.found,IFERROR(MATCH("Equal Low",OFFSET(BS201,-_xlpm.lookback,0,_xlpm.lookback+1,1),0),-1),_xlpm.offset_rows,_xlpm.lookback-_xlpm.found+1,IF(_xlpm.found&gt;0,INDEX(F:F,ROW()-_xlpm.offset_rows),"-----"))</f>
        <v>-----</v>
      </c>
      <c r="BU201" s="41" t="str">
        <f t="shared" ca="1" si="202"/>
        <v>-----</v>
      </c>
      <c r="BV201" s="41" t="str">
        <f t="shared" ca="1" si="203"/>
        <v>-----</v>
      </c>
      <c r="BW201" s="52" t="str">
        <f t="shared" ca="1" si="204"/>
        <v>-----</v>
      </c>
      <c r="BX201" s="50">
        <f t="shared" si="232"/>
        <v>-0.87877000000025873</v>
      </c>
      <c r="BY201" s="50">
        <f t="shared" si="246"/>
        <v>-1</v>
      </c>
      <c r="BZ201" s="50">
        <f t="shared" si="247"/>
        <v>-4</v>
      </c>
      <c r="CA201" s="50" t="str">
        <f t="shared" si="248"/>
        <v>-----</v>
      </c>
      <c r="CB201" s="50" t="str">
        <f t="shared" si="249"/>
        <v>-----</v>
      </c>
      <c r="CC201" s="52" t="str">
        <f t="shared" si="233"/>
        <v>TL Touch Zone</v>
      </c>
      <c r="CD201" s="41">
        <f t="shared" si="234"/>
        <v>1</v>
      </c>
      <c r="CE201" s="52" t="str" cm="1">
        <f t="array" ref="CE201">IF(CD201&lt;&gt;1,"-----",_xlfn.IFS(OR(AL201="Above",AL201="Below"),AL201,OR(AQ201="Above",AQ201="Below"),AQ201,OR(AV201="Above",AV201="Below"),AV201,OR(BA201="Above",BA201="Below"),BA201,OR(BF201="Above",BF201="Below"),BF201,OR(BK201="Above",BK201="Below"),BK201,TRUE,"-----"))</f>
        <v>Below</v>
      </c>
      <c r="CF201" s="52" t="str">
        <f t="shared" ca="1" si="205"/>
        <v>-----</v>
      </c>
      <c r="CG201" s="52" t="str">
        <f t="shared" si="235"/>
        <v>DOWN</v>
      </c>
      <c r="CH201" s="42" t="str">
        <f t="shared" si="189"/>
        <v/>
      </c>
      <c r="CI201" s="43" t="str">
        <f t="shared" si="250"/>
        <v/>
      </c>
      <c r="CJ201" s="42" t="str">
        <f t="shared" si="251"/>
        <v/>
      </c>
      <c r="CK201" s="42" t="str">
        <f t="shared" si="190"/>
        <v/>
      </c>
      <c r="CL201" s="42" t="str">
        <f t="shared" si="236"/>
        <v/>
      </c>
      <c r="CM201" s="16">
        <f t="shared" si="191"/>
        <v>0</v>
      </c>
      <c r="CN201" s="53">
        <f t="shared" si="192"/>
        <v>0</v>
      </c>
      <c r="CO201" s="14" t="str">
        <f t="shared" si="193"/>
        <v/>
      </c>
    </row>
    <row r="202" spans="1:93" x14ac:dyDescent="0.55000000000000004">
      <c r="A202">
        <f>IF('Data Validation'!$K$2&lt;&gt;TRUE,"",'Data Validation'!A202)</f>
        <v>1772088600</v>
      </c>
      <c r="B202" s="4" t="str">
        <f>IF('Data Validation'!$K$2&lt;&gt;TRUE,"",'Data Validation'!C202)</f>
        <v>XAUUSD</v>
      </c>
      <c r="C202" s="4" t="str">
        <f>IF('Data Validation'!$K$2&lt;&gt;TRUE,"",'Data Validation'!E202)</f>
        <v>M5</v>
      </c>
      <c r="D202" s="4">
        <f>IF('Data Validation'!$K$2&lt;&gt;TRUE,"",'Data Validation'!G202)</f>
        <v>5192.66</v>
      </c>
      <c r="E202" s="4">
        <f>IF($C202&lt;&gt;"M5","",Price!F202)</f>
        <v>5196.8100000000004</v>
      </c>
      <c r="F202" s="4">
        <f>IF($C202&lt;&gt;"M5","",Price!G202)</f>
        <v>5191.22</v>
      </c>
      <c r="G202" s="4">
        <f>IF($C202&lt;&gt;"M5","",Price!H202)</f>
        <v>477</v>
      </c>
      <c r="H202" s="4">
        <f>IF($C202&lt;&gt;"M5","",SSA!E202)</f>
        <v>5192.6411600000001</v>
      </c>
      <c r="I202" s="6">
        <f>IF($C202&lt;&gt;"M5","",SSA!F202)</f>
        <v>5193.7093000000004</v>
      </c>
      <c r="J202" s="5">
        <f>IF($C202&lt;&gt;"M5","",Dual_Tema!E202)</f>
        <v>5196.63</v>
      </c>
      <c r="K202" s="5">
        <f>IF($C202&lt;&gt;"M5","",Dual_Tema!F202)</f>
        <v>5191.96</v>
      </c>
      <c r="L202" s="6">
        <f>IF($C202&lt;&gt;"M5","",Trendlines!K202)</f>
        <v>0</v>
      </c>
      <c r="M202" s="6">
        <f>IF($C202&lt;&gt;"M5","",Trendlines!L202)</f>
        <v>0</v>
      </c>
      <c r="N202" s="6">
        <f>IF($C202&lt;&gt;"M5","",ZigZag!E202)</f>
        <v>0</v>
      </c>
      <c r="O202" s="6">
        <f>IF($C202&lt;&gt;"M5","",ZigZag!F202)</f>
        <v>0</v>
      </c>
      <c r="P202" s="6">
        <f>IF($C202&lt;&gt;"M5","",Pinbar!E202)</f>
        <v>0</v>
      </c>
      <c r="Q202">
        <f>IF(Q$1='Trendline Selection'!$ED$198,Trendlines!E202,IF(Q$1='Trendline Selection'!$EE$198,Trendlines!E202,""))</f>
        <v>5198.88</v>
      </c>
      <c r="R202" t="str">
        <f>IF(R$1='Trendline Selection'!$ED$198,Trendlines!F202,IF(R$1='Trendline Selection'!$EE$198,Trendlines!F202,""))</f>
        <v/>
      </c>
      <c r="S202" t="str">
        <f>IF(S$1='Trendline Selection'!$ED$198,Trendlines!G202,IF(S$1='Trendline Selection'!$EE$198,Trendlines!G202,""))</f>
        <v/>
      </c>
      <c r="T202" t="str">
        <f>IF(T$1='Trendline Selection'!$ED$198,Trendlines!H202,IF(T$1='Trendline Selection'!$EE$198,Trendlines!H202,""))</f>
        <v/>
      </c>
      <c r="U202">
        <f>IF(U$1='Trendline Selection'!$ED$198,Trendlines!I202,IF(U$1='Trendline Selection'!$EE$198,Trendlines!I202,""))</f>
        <v>5175.45</v>
      </c>
      <c r="V202" t="str">
        <f>IF(V$1='Trendline Selection'!$ED$198,Trendlines!J202,IF(V$1='Trendline Selection'!$EE$198,Trendlines!J202,""))</f>
        <v/>
      </c>
      <c r="W202" s="6" t="str">
        <f t="shared" si="195"/>
        <v/>
      </c>
      <c r="X202" s="6" t="str">
        <f t="shared" si="196"/>
        <v/>
      </c>
      <c r="Y202" s="6" t="str">
        <f t="shared" si="197"/>
        <v/>
      </c>
      <c r="Z202" s="6" t="str">
        <f t="shared" si="198"/>
        <v/>
      </c>
      <c r="AA202">
        <f t="shared" si="209"/>
        <v>5.5900000000001455</v>
      </c>
      <c r="AB202">
        <f t="shared" si="237"/>
        <v>4.0100000000002183</v>
      </c>
      <c r="AC202">
        <f t="shared" si="238"/>
        <v>1.5799999999999272</v>
      </c>
      <c r="AD202">
        <f t="shared" si="194"/>
        <v>5.5900000000001455</v>
      </c>
      <c r="AE202" s="26">
        <f t="shared" si="252"/>
        <v>3.4637832595411073E-5</v>
      </c>
      <c r="AF202" s="26">
        <f t="shared" si="210"/>
        <v>-1.4252806261985489E-4</v>
      </c>
      <c r="AG202" s="4"/>
      <c r="AH202" s="30">
        <f t="shared" si="211"/>
        <v>-1.2000353922383248E-3</v>
      </c>
      <c r="AI202" s="21">
        <f t="shared" si="239"/>
        <v>-1</v>
      </c>
      <c r="AJ202" s="21">
        <f t="shared" si="208"/>
        <v>-15</v>
      </c>
      <c r="AK202" s="31" t="str">
        <f t="shared" si="255"/>
        <v>-----</v>
      </c>
      <c r="AL202" s="31" t="str">
        <f t="shared" si="212"/>
        <v>-----</v>
      </c>
      <c r="AM202" s="39" t="str">
        <f t="shared" si="213"/>
        <v/>
      </c>
      <c r="AN202" s="35" t="str">
        <f t="shared" si="214"/>
        <v/>
      </c>
      <c r="AO202" s="35" t="str">
        <f t="shared" si="253"/>
        <v/>
      </c>
      <c r="AP202" s="36" t="str">
        <f t="shared" si="254"/>
        <v/>
      </c>
      <c r="AQ202" s="36" t="str">
        <f t="shared" si="215"/>
        <v/>
      </c>
      <c r="AR202" s="40" t="str">
        <f t="shared" si="216"/>
        <v/>
      </c>
      <c r="AS202" s="37" t="str">
        <f t="shared" si="217"/>
        <v/>
      </c>
      <c r="AT202" s="37" t="str">
        <f t="shared" si="240"/>
        <v/>
      </c>
      <c r="AU202" s="38" t="str">
        <f t="shared" si="218"/>
        <v/>
      </c>
      <c r="AV202" s="38" t="str">
        <f t="shared" si="219"/>
        <v/>
      </c>
      <c r="AW202" s="30" t="str">
        <f t="shared" si="220"/>
        <v/>
      </c>
      <c r="AX202" s="21" t="str">
        <f t="shared" si="221"/>
        <v/>
      </c>
      <c r="AY202" s="21" t="str">
        <f t="shared" si="241"/>
        <v/>
      </c>
      <c r="AZ202" s="31" t="str">
        <f t="shared" si="222"/>
        <v/>
      </c>
      <c r="BA202" s="31" t="str">
        <f t="shared" si="223"/>
        <v/>
      </c>
      <c r="BB202" s="33">
        <f t="shared" si="224"/>
        <v>3.3216744437682346E-3</v>
      </c>
      <c r="BC202" s="32">
        <f t="shared" si="225"/>
        <v>1</v>
      </c>
      <c r="BD202" s="32">
        <f t="shared" si="242"/>
        <v>51</v>
      </c>
      <c r="BE202" s="34" t="str">
        <f t="shared" si="243"/>
        <v>-----</v>
      </c>
      <c r="BF202" s="34" t="str">
        <f t="shared" si="226"/>
        <v>-----</v>
      </c>
      <c r="BG202" s="40" t="str">
        <f t="shared" si="227"/>
        <v/>
      </c>
      <c r="BH202" s="37" t="str">
        <f t="shared" si="228"/>
        <v/>
      </c>
      <c r="BI202" s="37" t="str">
        <f t="shared" si="244"/>
        <v/>
      </c>
      <c r="BJ202" s="38" t="str">
        <f t="shared" si="245"/>
        <v/>
      </c>
      <c r="BK202" s="38" t="str">
        <f t="shared" si="229"/>
        <v/>
      </c>
      <c r="BL202" s="41" t="str">
        <f t="shared" si="230"/>
        <v>------</v>
      </c>
      <c r="BM202" s="41" t="str">
        <f t="shared" si="231"/>
        <v>------</v>
      </c>
      <c r="BN202" s="41" t="str">
        <f t="shared" si="206"/>
        <v>-----</v>
      </c>
      <c r="BO202" s="41" t="str" cm="1">
        <f t="array" aca="1" ref="BO202" ca="1">_xlfn.LET(_xlpm.lookback,MIN(ROW()-ROW(BN$50),11),_xlpm.found,IFERROR(MATCH("Equal High",OFFSET(BN202,-_xlpm.lookback,0,_xlpm.lookback+1,1),0),-1),_xlpm.offset_rows,_xlpm.lookback-_xlpm.found+1,IF(_xlpm.found&gt;0,INDEX(E:E,ROW()-_xlpm.offset_rows),"-----"))</f>
        <v>-----</v>
      </c>
      <c r="BP202" s="41" t="str">
        <f t="shared" ca="1" si="199"/>
        <v>-----</v>
      </c>
      <c r="BQ202" s="41" t="str">
        <f t="shared" ca="1" si="200"/>
        <v>-----</v>
      </c>
      <c r="BR202" s="52" t="str">
        <f t="shared" ca="1" si="201"/>
        <v>-----</v>
      </c>
      <c r="BS202" s="41" t="str">
        <f t="shared" si="207"/>
        <v>-----</v>
      </c>
      <c r="BT202" s="41" t="str" cm="1">
        <f t="array" aca="1" ref="BT202" ca="1">_xlfn.LET(_xlpm.lookback,MIN(ROW()-ROW(BS$50),11),_xlpm.found,IFERROR(MATCH("Equal Low",OFFSET(BS202,-_xlpm.lookback,0,_xlpm.lookback+1,1),0),-1),_xlpm.offset_rows,_xlpm.lookback-_xlpm.found+1,IF(_xlpm.found&gt;0,INDEX(F:F,ROW()-_xlpm.offset_rows),"-----"))</f>
        <v>-----</v>
      </c>
      <c r="BU202" s="41" t="str">
        <f t="shared" ca="1" si="202"/>
        <v>-----</v>
      </c>
      <c r="BV202" s="41" t="str">
        <f t="shared" ca="1" si="203"/>
        <v>-----</v>
      </c>
      <c r="BW202" s="52" t="str">
        <f t="shared" ca="1" si="204"/>
        <v>-----</v>
      </c>
      <c r="BX202" s="50">
        <f t="shared" si="232"/>
        <v>-1.0681400000003123</v>
      </c>
      <c r="BY202" s="50">
        <f t="shared" si="246"/>
        <v>-1</v>
      </c>
      <c r="BZ202" s="50">
        <f t="shared" si="247"/>
        <v>-5</v>
      </c>
      <c r="CA202" s="50" t="str">
        <f t="shared" si="248"/>
        <v>-----</v>
      </c>
      <c r="CB202" s="50" t="str">
        <f t="shared" si="249"/>
        <v>-----</v>
      </c>
      <c r="CC202" s="52" t="str">
        <f t="shared" si="233"/>
        <v/>
      </c>
      <c r="CD202" s="41">
        <f t="shared" si="234"/>
        <v>0</v>
      </c>
      <c r="CE202" s="52" t="str" cm="1">
        <f t="array" ref="CE202">IF(CD202&lt;&gt;1,"-----",_xlfn.IFS(OR(AL202="Above",AL202="Below"),AL202,OR(AQ202="Above",AQ202="Below"),AQ202,OR(AV202="Above",AV202="Below"),AV202,OR(BA202="Above",BA202="Below"),BA202,OR(BF202="Above",BF202="Below"),BF202,OR(BK202="Above",BK202="Below"),BK202,TRUE,"-----"))</f>
        <v>-----</v>
      </c>
      <c r="CF202" s="52" t="str">
        <f t="shared" ca="1" si="205"/>
        <v>-----</v>
      </c>
      <c r="CG202" s="52" t="str">
        <f t="shared" si="235"/>
        <v>DOWN</v>
      </c>
      <c r="CH202" s="42" t="str">
        <f t="shared" si="189"/>
        <v/>
      </c>
      <c r="CI202" s="43" t="str">
        <f t="shared" si="250"/>
        <v/>
      </c>
      <c r="CJ202" s="42" t="str">
        <f t="shared" si="251"/>
        <v/>
      </c>
      <c r="CK202" s="42" t="str">
        <f t="shared" si="190"/>
        <v/>
      </c>
      <c r="CL202" s="42" t="str">
        <f t="shared" si="236"/>
        <v/>
      </c>
      <c r="CM202" s="16">
        <f t="shared" si="191"/>
        <v>0</v>
      </c>
      <c r="CN202" s="53">
        <f t="shared" si="192"/>
        <v>0</v>
      </c>
      <c r="CO202" s="14" t="str">
        <f t="shared" si="193"/>
        <v/>
      </c>
    </row>
    <row r="203" spans="1:93" x14ac:dyDescent="0.55000000000000004">
      <c r="A203">
        <f>IF('Data Validation'!$K$2&lt;&gt;TRUE,"",'Data Validation'!A203)</f>
        <v>1772088900</v>
      </c>
      <c r="B203" s="4" t="str">
        <f>IF('Data Validation'!$K$2&lt;&gt;TRUE,"",'Data Validation'!C203)</f>
        <v>XAUUSD</v>
      </c>
      <c r="C203" s="4" t="str">
        <f>IF('Data Validation'!$K$2&lt;&gt;TRUE,"",'Data Validation'!E203)</f>
        <v>M5</v>
      </c>
      <c r="D203" s="4">
        <f>IF('Data Validation'!$K$2&lt;&gt;TRUE,"",'Data Validation'!G203)</f>
        <v>5193.26</v>
      </c>
      <c r="E203" s="4">
        <f>IF($C203&lt;&gt;"M5","",Price!F203)</f>
        <v>5193.33</v>
      </c>
      <c r="F203" s="4">
        <f>IF($C203&lt;&gt;"M5","",Price!G203)</f>
        <v>5190.37</v>
      </c>
      <c r="G203" s="4">
        <f>IF($C203&lt;&gt;"M5","",Price!H203)</f>
        <v>468</v>
      </c>
      <c r="H203" s="4">
        <f>IF($C203&lt;&gt;"M5","",SSA!E203)</f>
        <v>5191.3582299999998</v>
      </c>
      <c r="I203" s="6">
        <f>IF($C203&lt;&gt;"M5","",SSA!F203)</f>
        <v>5192.53377</v>
      </c>
      <c r="J203" s="5">
        <f>IF($C203&lt;&gt;"M5","",Dual_Tema!E203)</f>
        <v>5194.83</v>
      </c>
      <c r="K203" s="5">
        <f>IF($C203&lt;&gt;"M5","",Dual_Tema!F203)</f>
        <v>5190.95</v>
      </c>
      <c r="L203" s="6">
        <f>IF($C203&lt;&gt;"M5","",Trendlines!K203)</f>
        <v>0</v>
      </c>
      <c r="M203" s="6">
        <f>IF($C203&lt;&gt;"M5","",Trendlines!L203)</f>
        <v>0</v>
      </c>
      <c r="N203" s="6">
        <f>IF($C203&lt;&gt;"M5","",ZigZag!E203)</f>
        <v>0</v>
      </c>
      <c r="O203" s="6">
        <f>IF($C203&lt;&gt;"M5","",ZigZag!F203)</f>
        <v>0</v>
      </c>
      <c r="P203" s="6">
        <f>IF($C203&lt;&gt;"M5","",Pinbar!E203)</f>
        <v>1</v>
      </c>
      <c r="Q203">
        <f>IF(Q$1='Trendline Selection'!$ED$198,Trendlines!E203,IF(Q$1='Trendline Selection'!$EE$198,Trendlines!E203,""))</f>
        <v>5198.8900000000003</v>
      </c>
      <c r="R203" t="str">
        <f>IF(R$1='Trendline Selection'!$ED$198,Trendlines!F203,IF(R$1='Trendline Selection'!$EE$198,Trendlines!F203,""))</f>
        <v/>
      </c>
      <c r="S203" t="str">
        <f>IF(S$1='Trendline Selection'!$ED$198,Trendlines!G203,IF(S$1='Trendline Selection'!$EE$198,Trendlines!G203,""))</f>
        <v/>
      </c>
      <c r="T203" t="str">
        <f>IF(T$1='Trendline Selection'!$ED$198,Trendlines!H203,IF(T$1='Trendline Selection'!$EE$198,Trendlines!H203,""))</f>
        <v/>
      </c>
      <c r="U203">
        <f>IF(U$1='Trendline Selection'!$ED$198,Trendlines!I203,IF(U$1='Trendline Selection'!$EE$198,Trendlines!I203,""))</f>
        <v>5175.47</v>
      </c>
      <c r="V203" t="str">
        <f>IF(V$1='Trendline Selection'!$ED$198,Trendlines!J203,IF(V$1='Trendline Selection'!$EE$198,Trendlines!J203,""))</f>
        <v/>
      </c>
      <c r="W203" s="6" t="str">
        <f t="shared" si="195"/>
        <v/>
      </c>
      <c r="X203" s="6" t="str">
        <f t="shared" si="196"/>
        <v/>
      </c>
      <c r="Y203" s="6" t="str">
        <f t="shared" si="197"/>
        <v/>
      </c>
      <c r="Z203" s="6" t="str">
        <f t="shared" si="198"/>
        <v/>
      </c>
      <c r="AA203">
        <f t="shared" si="209"/>
        <v>2.9600000000000364</v>
      </c>
      <c r="AB203">
        <f t="shared" si="237"/>
        <v>0.67000000000007276</v>
      </c>
      <c r="AC203">
        <f t="shared" si="238"/>
        <v>2.2899999999999636</v>
      </c>
      <c r="AD203">
        <f t="shared" si="194"/>
        <v>2.9600000000000364</v>
      </c>
      <c r="AE203" s="26">
        <f t="shared" si="252"/>
        <v>-2.8874862122533367E-4</v>
      </c>
      <c r="AF203" s="26">
        <f t="shared" si="210"/>
        <v>-1.1173291979308745E-4</v>
      </c>
      <c r="AG203" s="4"/>
      <c r="AH203" s="30">
        <f t="shared" si="211"/>
        <v>-1.4487265550916649E-3</v>
      </c>
      <c r="AI203" s="21">
        <f t="shared" si="239"/>
        <v>-1</v>
      </c>
      <c r="AJ203" s="21">
        <f t="shared" si="208"/>
        <v>-16</v>
      </c>
      <c r="AK203" s="31" t="str">
        <f t="shared" si="255"/>
        <v>-----</v>
      </c>
      <c r="AL203" s="31" t="str">
        <f t="shared" si="212"/>
        <v>-----</v>
      </c>
      <c r="AM203" s="39" t="str">
        <f t="shared" si="213"/>
        <v/>
      </c>
      <c r="AN203" s="35" t="str">
        <f t="shared" si="214"/>
        <v/>
      </c>
      <c r="AO203" s="35" t="str">
        <f t="shared" si="253"/>
        <v/>
      </c>
      <c r="AP203" s="36" t="str">
        <f t="shared" si="254"/>
        <v/>
      </c>
      <c r="AQ203" s="36" t="str">
        <f t="shared" si="215"/>
        <v/>
      </c>
      <c r="AR203" s="40" t="str">
        <f t="shared" si="216"/>
        <v/>
      </c>
      <c r="AS203" s="37" t="str">
        <f t="shared" si="217"/>
        <v/>
      </c>
      <c r="AT203" s="37" t="str">
        <f t="shared" si="240"/>
        <v/>
      </c>
      <c r="AU203" s="38" t="str">
        <f t="shared" si="218"/>
        <v/>
      </c>
      <c r="AV203" s="38" t="str">
        <f t="shared" si="219"/>
        <v/>
      </c>
      <c r="AW203" s="30" t="str">
        <f t="shared" si="220"/>
        <v/>
      </c>
      <c r="AX203" s="21" t="str">
        <f t="shared" si="221"/>
        <v/>
      </c>
      <c r="AY203" s="21" t="str">
        <f t="shared" si="241"/>
        <v/>
      </c>
      <c r="AZ203" s="31" t="str">
        <f t="shared" si="222"/>
        <v/>
      </c>
      <c r="BA203" s="31" t="str">
        <f t="shared" si="223"/>
        <v/>
      </c>
      <c r="BB203" s="33">
        <f t="shared" si="224"/>
        <v>3.0699105588477115E-3</v>
      </c>
      <c r="BC203" s="32">
        <f t="shared" si="225"/>
        <v>1</v>
      </c>
      <c r="BD203" s="32">
        <f t="shared" si="242"/>
        <v>52</v>
      </c>
      <c r="BE203" s="34" t="str">
        <f t="shared" si="243"/>
        <v>-----</v>
      </c>
      <c r="BF203" s="34" t="str">
        <f t="shared" si="226"/>
        <v>-----</v>
      </c>
      <c r="BG203" s="40" t="str">
        <f t="shared" si="227"/>
        <v/>
      </c>
      <c r="BH203" s="37" t="str">
        <f t="shared" si="228"/>
        <v/>
      </c>
      <c r="BI203" s="37" t="str">
        <f t="shared" si="244"/>
        <v/>
      </c>
      <c r="BJ203" s="38" t="str">
        <f t="shared" si="245"/>
        <v/>
      </c>
      <c r="BK203" s="38" t="str">
        <f t="shared" si="229"/>
        <v/>
      </c>
      <c r="BL203" s="41" t="str">
        <f t="shared" si="230"/>
        <v>------</v>
      </c>
      <c r="BM203" s="41" t="str">
        <f t="shared" si="231"/>
        <v>------</v>
      </c>
      <c r="BN203" s="41" t="str">
        <f t="shared" si="206"/>
        <v>-----</v>
      </c>
      <c r="BO203" s="41" t="str" cm="1">
        <f t="array" aca="1" ref="BO203" ca="1">_xlfn.LET(_xlpm.lookback,MIN(ROW()-ROW(BN$50),11),_xlpm.found,IFERROR(MATCH("Equal High",OFFSET(BN203,-_xlpm.lookback,0,_xlpm.lookback+1,1),0),-1),_xlpm.offset_rows,_xlpm.lookback-_xlpm.found+1,IF(_xlpm.found&gt;0,INDEX(E:E,ROW()-_xlpm.offset_rows),"-----"))</f>
        <v>-----</v>
      </c>
      <c r="BP203" s="41" t="str">
        <f t="shared" ca="1" si="199"/>
        <v>-----</v>
      </c>
      <c r="BQ203" s="41" t="str">
        <f t="shared" ca="1" si="200"/>
        <v>-----</v>
      </c>
      <c r="BR203" s="52" t="str">
        <f t="shared" ca="1" si="201"/>
        <v>-----</v>
      </c>
      <c r="BS203" s="41" t="str">
        <f t="shared" si="207"/>
        <v>-----</v>
      </c>
      <c r="BT203" s="41" t="str" cm="1">
        <f t="array" aca="1" ref="BT203" ca="1">_xlfn.LET(_xlpm.lookback,MIN(ROW()-ROW(BS$50),11),_xlpm.found,IFERROR(MATCH("Equal Low",OFFSET(BS203,-_xlpm.lookback,0,_xlpm.lookback+1,1),0),-1),_xlpm.offset_rows,_xlpm.lookback-_xlpm.found+1,IF(_xlpm.found&gt;0,INDEX(F:F,ROW()-_xlpm.offset_rows),"-----"))</f>
        <v>-----</v>
      </c>
      <c r="BU203" s="41" t="str">
        <f t="shared" ca="1" si="202"/>
        <v>-----</v>
      </c>
      <c r="BV203" s="41" t="str">
        <f t="shared" ca="1" si="203"/>
        <v>-----</v>
      </c>
      <c r="BW203" s="52" t="str">
        <f t="shared" ca="1" si="204"/>
        <v>-----</v>
      </c>
      <c r="BX203" s="50">
        <f t="shared" si="232"/>
        <v>-1.1755400000001828</v>
      </c>
      <c r="BY203" s="50">
        <f t="shared" si="246"/>
        <v>-1</v>
      </c>
      <c r="BZ203" s="50">
        <f t="shared" si="247"/>
        <v>-6</v>
      </c>
      <c r="CA203" s="50" t="str">
        <f t="shared" si="248"/>
        <v>-----</v>
      </c>
      <c r="CB203" s="50" t="str">
        <f t="shared" si="249"/>
        <v>-----</v>
      </c>
      <c r="CC203" s="52" t="str">
        <f t="shared" si="233"/>
        <v/>
      </c>
      <c r="CD203" s="41">
        <f t="shared" si="234"/>
        <v>0</v>
      </c>
      <c r="CE203" s="52" t="str" cm="1">
        <f t="array" ref="CE203">IF(CD203&lt;&gt;1,"-----",_xlfn.IFS(OR(AL203="Above",AL203="Below"),AL203,OR(AQ203="Above",AQ203="Below"),AQ203,OR(AV203="Above",AV203="Below"),AV203,OR(BA203="Above",BA203="Below"),BA203,OR(BF203="Above",BF203="Below"),BF203,OR(BK203="Above",BK203="Below"),BK203,TRUE,"-----"))</f>
        <v>-----</v>
      </c>
      <c r="CF203" s="52" t="str">
        <f t="shared" ca="1" si="205"/>
        <v>-----</v>
      </c>
      <c r="CG203" s="52" t="str">
        <f t="shared" si="235"/>
        <v>DOWN</v>
      </c>
      <c r="CH203" s="42" t="str">
        <f t="shared" si="189"/>
        <v/>
      </c>
      <c r="CI203" s="43" t="str">
        <f t="shared" si="250"/>
        <v/>
      </c>
      <c r="CJ203" s="42" t="str">
        <f t="shared" si="251"/>
        <v/>
      </c>
      <c r="CK203" s="42" t="str">
        <f t="shared" si="190"/>
        <v/>
      </c>
      <c r="CL203" s="42">
        <f t="shared" si="236"/>
        <v>1</v>
      </c>
      <c r="CM203" s="16">
        <f t="shared" si="191"/>
        <v>0.2</v>
      </c>
      <c r="CN203" s="53">
        <f t="shared" si="192"/>
        <v>6.6666666666666666E-2</v>
      </c>
      <c r="CO203" s="14" t="str">
        <f t="shared" si="193"/>
        <v/>
      </c>
    </row>
    <row r="204" spans="1:93" x14ac:dyDescent="0.55000000000000004">
      <c r="A204">
        <f>IF('Data Validation'!$K$2&lt;&gt;TRUE,"",'Data Validation'!A204)</f>
        <v>1772089200</v>
      </c>
      <c r="B204" s="4" t="str">
        <f>IF('Data Validation'!$K$2&lt;&gt;TRUE,"",'Data Validation'!C204)</f>
        <v>XAUUSD</v>
      </c>
      <c r="C204" s="4" t="str">
        <f>IF('Data Validation'!$K$2&lt;&gt;TRUE,"",'Data Validation'!E204)</f>
        <v>M5</v>
      </c>
      <c r="D204" s="4">
        <f>IF('Data Validation'!$K$2&lt;&gt;TRUE,"",'Data Validation'!G204)</f>
        <v>5190.96</v>
      </c>
      <c r="E204" s="4">
        <f>IF($C204&lt;&gt;"M5","",Price!F204)</f>
        <v>5194.72</v>
      </c>
      <c r="F204" s="4">
        <f>IF($C204&lt;&gt;"M5","",Price!G204)</f>
        <v>5185.4399999999996</v>
      </c>
      <c r="G204" s="4">
        <f>IF($C204&lt;&gt;"M5","",Price!H204)</f>
        <v>519</v>
      </c>
      <c r="H204" s="4">
        <f>IF($C204&lt;&gt;"M5","",SSA!E204)</f>
        <v>5190.0676100000001</v>
      </c>
      <c r="I204" s="6">
        <f>IF($C204&lt;&gt;"M5","",SSA!F204)</f>
        <v>5191.30069</v>
      </c>
      <c r="J204" s="5">
        <f>IF($C204&lt;&gt;"M5","",Dual_Tema!E204)</f>
        <v>5194.41</v>
      </c>
      <c r="K204" s="5">
        <f>IF($C204&lt;&gt;"M5","",Dual_Tema!F204)</f>
        <v>5187.9399999999996</v>
      </c>
      <c r="L204" s="6">
        <f>IF($C204&lt;&gt;"M5","",Trendlines!K204)</f>
        <v>0</v>
      </c>
      <c r="M204" s="6">
        <f>IF($C204&lt;&gt;"M5","",Trendlines!L204)</f>
        <v>0</v>
      </c>
      <c r="N204" s="6">
        <f>IF($C204&lt;&gt;"M5","",ZigZag!E204)</f>
        <v>0</v>
      </c>
      <c r="O204" s="6">
        <f>IF($C204&lt;&gt;"M5","",ZigZag!F204)</f>
        <v>0</v>
      </c>
      <c r="P204" s="6">
        <f>IF($C204&lt;&gt;"M5","",Pinbar!E204)</f>
        <v>0</v>
      </c>
      <c r="Q204">
        <f>IF(Q$1='Trendline Selection'!$ED$198,Trendlines!E204,IF(Q$1='Trendline Selection'!$EE$198,Trendlines!E204,""))</f>
        <v>5198.8900000000003</v>
      </c>
      <c r="R204" t="str">
        <f>IF(R$1='Trendline Selection'!$ED$198,Trendlines!F204,IF(R$1='Trendline Selection'!$EE$198,Trendlines!F204,""))</f>
        <v/>
      </c>
      <c r="S204" t="str">
        <f>IF(S$1='Trendline Selection'!$ED$198,Trendlines!G204,IF(S$1='Trendline Selection'!$EE$198,Trendlines!G204,""))</f>
        <v/>
      </c>
      <c r="T204" t="str">
        <f>IF(T$1='Trendline Selection'!$ED$198,Trendlines!H204,IF(T$1='Trendline Selection'!$EE$198,Trendlines!H204,""))</f>
        <v/>
      </c>
      <c r="U204">
        <f>IF(U$1='Trendline Selection'!$ED$198,Trendlines!I204,IF(U$1='Trendline Selection'!$EE$198,Trendlines!I204,""))</f>
        <v>5175.49</v>
      </c>
      <c r="V204" t="str">
        <f>IF(V$1='Trendline Selection'!$ED$198,Trendlines!J204,IF(V$1='Trendline Selection'!$EE$198,Trendlines!J204,""))</f>
        <v/>
      </c>
      <c r="W204" s="6" t="str">
        <f t="shared" si="195"/>
        <v/>
      </c>
      <c r="X204" s="6" t="str">
        <f t="shared" si="196"/>
        <v/>
      </c>
      <c r="Y204" s="6" t="str">
        <f t="shared" si="197"/>
        <v/>
      </c>
      <c r="Z204" s="6" t="str">
        <f t="shared" si="198"/>
        <v/>
      </c>
      <c r="AA204">
        <f t="shared" si="209"/>
        <v>9.2800000000006548</v>
      </c>
      <c r="AB204">
        <f t="shared" si="237"/>
        <v>1.4600000000000364</v>
      </c>
      <c r="AC204">
        <f t="shared" si="238"/>
        <v>7.8200000000006185</v>
      </c>
      <c r="AD204">
        <f t="shared" si="194"/>
        <v>9.2800000000006548</v>
      </c>
      <c r="AE204" s="26">
        <f t="shared" si="252"/>
        <v>5.9679540121091748E-5</v>
      </c>
      <c r="AF204" s="26">
        <f t="shared" si="210"/>
        <v>-4.8188683755016448E-4</v>
      </c>
      <c r="AG204" s="4"/>
      <c r="AH204" s="30">
        <f t="shared" si="211"/>
        <v>-1.6969757005822913E-3</v>
      </c>
      <c r="AI204" s="21">
        <f t="shared" si="239"/>
        <v>-1</v>
      </c>
      <c r="AJ204" s="21">
        <f t="shared" si="208"/>
        <v>-17</v>
      </c>
      <c r="AK204" s="31" t="str">
        <f t="shared" si="255"/>
        <v>-----</v>
      </c>
      <c r="AL204" s="31" t="str">
        <f t="shared" si="212"/>
        <v>-----</v>
      </c>
      <c r="AM204" s="39" t="str">
        <f t="shared" si="213"/>
        <v/>
      </c>
      <c r="AN204" s="35" t="str">
        <f t="shared" si="214"/>
        <v/>
      </c>
      <c r="AO204" s="35" t="str">
        <f t="shared" si="253"/>
        <v/>
      </c>
      <c r="AP204" s="36" t="str">
        <f t="shared" si="254"/>
        <v/>
      </c>
      <c r="AQ204" s="36" t="str">
        <f t="shared" si="215"/>
        <v/>
      </c>
      <c r="AR204" s="40" t="str">
        <f t="shared" si="216"/>
        <v/>
      </c>
      <c r="AS204" s="37" t="str">
        <f t="shared" si="217"/>
        <v/>
      </c>
      <c r="AT204" s="37" t="str">
        <f t="shared" si="240"/>
        <v/>
      </c>
      <c r="AU204" s="38" t="str">
        <f t="shared" si="218"/>
        <v/>
      </c>
      <c r="AV204" s="38" t="str">
        <f t="shared" si="219"/>
        <v/>
      </c>
      <c r="AW204" s="30" t="str">
        <f t="shared" si="220"/>
        <v/>
      </c>
      <c r="AX204" s="21" t="str">
        <f t="shared" si="221"/>
        <v/>
      </c>
      <c r="AY204" s="21" t="str">
        <f t="shared" si="241"/>
        <v/>
      </c>
      <c r="AZ204" s="31" t="str">
        <f t="shared" si="222"/>
        <v/>
      </c>
      <c r="BA204" s="31" t="str">
        <f t="shared" si="223"/>
        <v/>
      </c>
      <c r="BB204" s="33">
        <f t="shared" si="224"/>
        <v>2.8166627700952525E-3</v>
      </c>
      <c r="BC204" s="32">
        <f t="shared" si="225"/>
        <v>1</v>
      </c>
      <c r="BD204" s="32">
        <f t="shared" si="242"/>
        <v>53</v>
      </c>
      <c r="BE204" s="34" t="str">
        <f t="shared" si="243"/>
        <v>-----</v>
      </c>
      <c r="BF204" s="34" t="str">
        <f t="shared" si="226"/>
        <v>-----</v>
      </c>
      <c r="BG204" s="40" t="str">
        <f t="shared" si="227"/>
        <v/>
      </c>
      <c r="BH204" s="37" t="str">
        <f t="shared" si="228"/>
        <v/>
      </c>
      <c r="BI204" s="37" t="str">
        <f t="shared" si="244"/>
        <v/>
      </c>
      <c r="BJ204" s="38" t="str">
        <f t="shared" si="245"/>
        <v/>
      </c>
      <c r="BK204" s="38" t="str">
        <f t="shared" si="229"/>
        <v/>
      </c>
      <c r="BL204" s="41" t="str">
        <f t="shared" si="230"/>
        <v>------</v>
      </c>
      <c r="BM204" s="41" t="str">
        <f t="shared" si="231"/>
        <v>------</v>
      </c>
      <c r="BN204" s="41" t="str">
        <f t="shared" si="206"/>
        <v>-----</v>
      </c>
      <c r="BO204" s="41" t="str" cm="1">
        <f t="array" aca="1" ref="BO204" ca="1">_xlfn.LET(_xlpm.lookback,MIN(ROW()-ROW(BN$50),11),_xlpm.found,IFERROR(MATCH("Equal High",OFFSET(BN204,-_xlpm.lookback,0,_xlpm.lookback+1,1),0),-1),_xlpm.offset_rows,_xlpm.lookback-_xlpm.found+1,IF(_xlpm.found&gt;0,INDEX(E:E,ROW()-_xlpm.offset_rows),"-----"))</f>
        <v>-----</v>
      </c>
      <c r="BP204" s="41" t="str">
        <f t="shared" ca="1" si="199"/>
        <v>-----</v>
      </c>
      <c r="BQ204" s="41" t="str">
        <f t="shared" ca="1" si="200"/>
        <v>-----</v>
      </c>
      <c r="BR204" s="52" t="str">
        <f t="shared" ca="1" si="201"/>
        <v>-----</v>
      </c>
      <c r="BS204" s="41" t="str">
        <f t="shared" si="207"/>
        <v>-----</v>
      </c>
      <c r="BT204" s="41" t="str" cm="1">
        <f t="array" aca="1" ref="BT204" ca="1">_xlfn.LET(_xlpm.lookback,MIN(ROW()-ROW(BS$50),11),_xlpm.found,IFERROR(MATCH("Equal Low",OFFSET(BS204,-_xlpm.lookback,0,_xlpm.lookback+1,1),0),-1),_xlpm.offset_rows,_xlpm.lookback-_xlpm.found+1,IF(_xlpm.found&gt;0,INDEX(F:F,ROW()-_xlpm.offset_rows),"-----"))</f>
        <v>-----</v>
      </c>
      <c r="BU204" s="41" t="str">
        <f t="shared" ca="1" si="202"/>
        <v>-----</v>
      </c>
      <c r="BV204" s="41" t="str">
        <f t="shared" ca="1" si="203"/>
        <v>-----</v>
      </c>
      <c r="BW204" s="52" t="str">
        <f t="shared" ca="1" si="204"/>
        <v>-----</v>
      </c>
      <c r="BX204" s="50">
        <f t="shared" si="232"/>
        <v>-1.2330799999999726</v>
      </c>
      <c r="BY204" s="50">
        <f t="shared" si="246"/>
        <v>-1</v>
      </c>
      <c r="BZ204" s="50">
        <f t="shared" si="247"/>
        <v>-7</v>
      </c>
      <c r="CA204" s="50" t="str">
        <f t="shared" si="248"/>
        <v>-----</v>
      </c>
      <c r="CB204" s="50" t="str">
        <f t="shared" si="249"/>
        <v>-----</v>
      </c>
      <c r="CC204" s="52" t="str">
        <f t="shared" si="233"/>
        <v/>
      </c>
      <c r="CD204" s="41">
        <f t="shared" si="234"/>
        <v>0</v>
      </c>
      <c r="CE204" s="52" t="str" cm="1">
        <f t="array" ref="CE204">IF(CD204&lt;&gt;1,"-----",_xlfn.IFS(OR(AL204="Above",AL204="Below"),AL204,OR(AQ204="Above",AQ204="Below"),AQ204,OR(AV204="Above",AV204="Below"),AV204,OR(BA204="Above",BA204="Below"),BA204,OR(BF204="Above",BF204="Below"),BF204,OR(BK204="Above",BK204="Below"),BK204,TRUE,"-----"))</f>
        <v>-----</v>
      </c>
      <c r="CF204" s="52" t="str">
        <f t="shared" ca="1" si="205"/>
        <v>-----</v>
      </c>
      <c r="CG204" s="52" t="str">
        <f t="shared" si="235"/>
        <v>DOWN</v>
      </c>
      <c r="CH204" s="42">
        <f t="shared" si="189"/>
        <v>1</v>
      </c>
      <c r="CI204" s="43" t="str">
        <f t="shared" si="250"/>
        <v/>
      </c>
      <c r="CJ204" s="42" t="str">
        <f t="shared" si="251"/>
        <v/>
      </c>
      <c r="CK204" s="42" t="str">
        <f t="shared" si="190"/>
        <v/>
      </c>
      <c r="CL204" s="42" t="str">
        <f t="shared" si="236"/>
        <v/>
      </c>
      <c r="CM204" s="16">
        <f t="shared" si="191"/>
        <v>0.2</v>
      </c>
      <c r="CN204" s="53">
        <f t="shared" si="192"/>
        <v>0.13333333333333333</v>
      </c>
      <c r="CO204" s="14" t="str">
        <f t="shared" si="193"/>
        <v/>
      </c>
    </row>
    <row r="205" spans="1:93" x14ac:dyDescent="0.55000000000000004">
      <c r="A205">
        <f>IF('Data Validation'!$K$2&lt;&gt;TRUE,"",'Data Validation'!A205)</f>
        <v>1772089500</v>
      </c>
      <c r="B205" s="4" t="str">
        <f>IF('Data Validation'!$K$2&lt;&gt;TRUE,"",'Data Validation'!C205)</f>
        <v>XAUUSD</v>
      </c>
      <c r="C205" s="4" t="str">
        <f>IF('Data Validation'!$K$2&lt;&gt;TRUE,"",'Data Validation'!E205)</f>
        <v>M5</v>
      </c>
      <c r="D205" s="4">
        <f>IF('Data Validation'!$K$2&lt;&gt;TRUE,"",'Data Validation'!G205)</f>
        <v>5184.75</v>
      </c>
      <c r="E205" s="4">
        <f>IF($C205&lt;&gt;"M5","",Price!F205)</f>
        <v>5190.7700000000004</v>
      </c>
      <c r="F205" s="4">
        <f>IF($C205&lt;&gt;"M5","",Price!G205)</f>
        <v>5182.59</v>
      </c>
      <c r="G205" s="4">
        <f>IF($C205&lt;&gt;"M5","",Price!H205)</f>
        <v>426</v>
      </c>
      <c r="H205" s="4">
        <f>IF($C205&lt;&gt;"M5","",SSA!E205)</f>
        <v>5188.8510399999996</v>
      </c>
      <c r="I205" s="6">
        <f>IF($C205&lt;&gt;"M5","",SSA!F205)</f>
        <v>5190.0758699999997</v>
      </c>
      <c r="J205" s="5">
        <f>IF($C205&lt;&gt;"M5","",Dual_Tema!E205)</f>
        <v>5192.2700000000004</v>
      </c>
      <c r="K205" s="5">
        <f>IF($C205&lt;&gt;"M5","",Dual_Tema!F205)</f>
        <v>5184.71</v>
      </c>
      <c r="L205" s="6">
        <f>IF($C205&lt;&gt;"M5","",Trendlines!K205)</f>
        <v>0</v>
      </c>
      <c r="M205" s="6">
        <f>IF($C205&lt;&gt;"M5","",Trendlines!L205)</f>
        <v>0</v>
      </c>
      <c r="N205" s="6">
        <f>IF($C205&lt;&gt;"M5","",ZigZag!E205)</f>
        <v>0</v>
      </c>
      <c r="O205" s="6">
        <f>IF($C205&lt;&gt;"M5","",ZigZag!F205)</f>
        <v>0</v>
      </c>
      <c r="P205" s="6">
        <f>IF($C205&lt;&gt;"M5","",Pinbar!E205)</f>
        <v>0</v>
      </c>
      <c r="Q205">
        <f>IF(Q$1='Trendline Selection'!$ED$198,Trendlines!E205,IF(Q$1='Trendline Selection'!$EE$198,Trendlines!E205,""))</f>
        <v>5198.8999999999996</v>
      </c>
      <c r="R205" t="str">
        <f>IF(R$1='Trendline Selection'!$ED$198,Trendlines!F205,IF(R$1='Trendline Selection'!$EE$198,Trendlines!F205,""))</f>
        <v/>
      </c>
      <c r="S205" t="str">
        <f>IF(S$1='Trendline Selection'!$ED$198,Trendlines!G205,IF(S$1='Trendline Selection'!$EE$198,Trendlines!G205,""))</f>
        <v/>
      </c>
      <c r="T205" t="str">
        <f>IF(T$1='Trendline Selection'!$ED$198,Trendlines!H205,IF(T$1='Trendline Selection'!$EE$198,Trendlines!H205,""))</f>
        <v/>
      </c>
      <c r="U205">
        <f>IF(U$1='Trendline Selection'!$ED$198,Trendlines!I205,IF(U$1='Trendline Selection'!$EE$198,Trendlines!I205,""))</f>
        <v>5175.51</v>
      </c>
      <c r="V205" t="str">
        <f>IF(V$1='Trendline Selection'!$ED$198,Trendlines!J205,IF(V$1='Trendline Selection'!$EE$198,Trendlines!J205,""))</f>
        <v/>
      </c>
      <c r="W205" s="6" t="str">
        <f t="shared" si="195"/>
        <v/>
      </c>
      <c r="X205" s="6" t="str">
        <f t="shared" si="196"/>
        <v/>
      </c>
      <c r="Y205" s="6" t="str">
        <f t="shared" si="197"/>
        <v/>
      </c>
      <c r="Z205" s="6" t="str">
        <f t="shared" si="198"/>
        <v/>
      </c>
      <c r="AA205">
        <f t="shared" si="209"/>
        <v>8.180000000000291</v>
      </c>
      <c r="AB205">
        <f t="shared" si="237"/>
        <v>0.18999999999959982</v>
      </c>
      <c r="AC205">
        <f t="shared" si="238"/>
        <v>8.3699999999998909</v>
      </c>
      <c r="AD205">
        <f t="shared" si="194"/>
        <v>8.3699999999998909</v>
      </c>
      <c r="AE205" s="26">
        <f t="shared" si="252"/>
        <v>-2.8889098602345406E-4</v>
      </c>
      <c r="AF205" s="26">
        <f t="shared" si="210"/>
        <v>-4.0889461512792248E-4</v>
      </c>
      <c r="AG205" s="4"/>
      <c r="AH205" s="30">
        <f t="shared" si="211"/>
        <v>-1.9329011906364961E-3</v>
      </c>
      <c r="AI205" s="21">
        <f t="shared" si="239"/>
        <v>-1</v>
      </c>
      <c r="AJ205" s="21">
        <f t="shared" si="208"/>
        <v>-18</v>
      </c>
      <c r="AK205" s="31" t="str">
        <f t="shared" si="255"/>
        <v>-----</v>
      </c>
      <c r="AL205" s="31" t="str">
        <f t="shared" si="212"/>
        <v>-----</v>
      </c>
      <c r="AM205" s="39" t="str">
        <f t="shared" si="213"/>
        <v/>
      </c>
      <c r="AN205" s="35" t="str">
        <f t="shared" si="214"/>
        <v/>
      </c>
      <c r="AO205" s="35" t="str">
        <f t="shared" si="253"/>
        <v/>
      </c>
      <c r="AP205" s="36" t="str">
        <f t="shared" si="254"/>
        <v/>
      </c>
      <c r="AQ205" s="36" t="str">
        <f t="shared" si="215"/>
        <v/>
      </c>
      <c r="AR205" s="40" t="str">
        <f t="shared" si="216"/>
        <v/>
      </c>
      <c r="AS205" s="37" t="str">
        <f t="shared" si="217"/>
        <v/>
      </c>
      <c r="AT205" s="37" t="str">
        <f t="shared" si="240"/>
        <v/>
      </c>
      <c r="AU205" s="38" t="str">
        <f t="shared" si="218"/>
        <v/>
      </c>
      <c r="AV205" s="38" t="str">
        <f t="shared" si="219"/>
        <v/>
      </c>
      <c r="AW205" s="30" t="str">
        <f t="shared" si="220"/>
        <v/>
      </c>
      <c r="AX205" s="21" t="str">
        <f t="shared" si="221"/>
        <v/>
      </c>
      <c r="AY205" s="21" t="str">
        <f t="shared" si="241"/>
        <v/>
      </c>
      <c r="AZ205" s="31" t="str">
        <f t="shared" si="222"/>
        <v/>
      </c>
      <c r="BA205" s="31" t="str">
        <f t="shared" si="223"/>
        <v/>
      </c>
      <c r="BB205" s="33">
        <f t="shared" si="224"/>
        <v>2.5777247073234017E-3</v>
      </c>
      <c r="BC205" s="32">
        <f t="shared" si="225"/>
        <v>1</v>
      </c>
      <c r="BD205" s="32">
        <f t="shared" si="242"/>
        <v>54</v>
      </c>
      <c r="BE205" s="34" t="str">
        <f t="shared" si="243"/>
        <v>-----</v>
      </c>
      <c r="BF205" s="34" t="str">
        <f t="shared" si="226"/>
        <v>-----</v>
      </c>
      <c r="BG205" s="40" t="str">
        <f t="shared" si="227"/>
        <v/>
      </c>
      <c r="BH205" s="37" t="str">
        <f t="shared" si="228"/>
        <v/>
      </c>
      <c r="BI205" s="37" t="str">
        <f t="shared" si="244"/>
        <v/>
      </c>
      <c r="BJ205" s="38" t="str">
        <f t="shared" si="245"/>
        <v/>
      </c>
      <c r="BK205" s="38" t="str">
        <f t="shared" si="229"/>
        <v/>
      </c>
      <c r="BL205" s="41" t="str">
        <f t="shared" si="230"/>
        <v>------</v>
      </c>
      <c r="BM205" s="41" t="str">
        <f t="shared" si="231"/>
        <v>------</v>
      </c>
      <c r="BN205" s="41" t="str">
        <f t="shared" si="206"/>
        <v>-----</v>
      </c>
      <c r="BO205" s="41" t="str" cm="1">
        <f t="array" aca="1" ref="BO205" ca="1">_xlfn.LET(_xlpm.lookback,MIN(ROW()-ROW(BN$50),11),_xlpm.found,IFERROR(MATCH("Equal High",OFFSET(BN205,-_xlpm.lookback,0,_xlpm.lookback+1,1),0),-1),_xlpm.offset_rows,_xlpm.lookback-_xlpm.found+1,IF(_xlpm.found&gt;0,INDEX(E:E,ROW()-_xlpm.offset_rows),"-----"))</f>
        <v>-----</v>
      </c>
      <c r="BP205" s="41" t="str">
        <f t="shared" ca="1" si="199"/>
        <v>-----</v>
      </c>
      <c r="BQ205" s="41" t="str">
        <f t="shared" ca="1" si="200"/>
        <v>-----</v>
      </c>
      <c r="BR205" s="52" t="str">
        <f t="shared" ca="1" si="201"/>
        <v>-----</v>
      </c>
      <c r="BS205" s="41" t="str">
        <f t="shared" si="207"/>
        <v>-----</v>
      </c>
      <c r="BT205" s="41" t="str" cm="1">
        <f t="array" aca="1" ref="BT205" ca="1">_xlfn.LET(_xlpm.lookback,MIN(ROW()-ROW(BS$50),11),_xlpm.found,IFERROR(MATCH("Equal Low",OFFSET(BS205,-_xlpm.lookback,0,_xlpm.lookback+1,1),0),-1),_xlpm.offset_rows,_xlpm.lookback-_xlpm.found+1,IF(_xlpm.found&gt;0,INDEX(F:F,ROW()-_xlpm.offset_rows),"-----"))</f>
        <v>-----</v>
      </c>
      <c r="BU205" s="41" t="str">
        <f t="shared" ca="1" si="202"/>
        <v>-----</v>
      </c>
      <c r="BV205" s="41" t="str">
        <f t="shared" ca="1" si="203"/>
        <v>-----</v>
      </c>
      <c r="BW205" s="52" t="str">
        <f t="shared" ca="1" si="204"/>
        <v>-----</v>
      </c>
      <c r="BX205" s="50">
        <f t="shared" si="232"/>
        <v>-1.2248300000001109</v>
      </c>
      <c r="BY205" s="50">
        <f t="shared" si="246"/>
        <v>-1</v>
      </c>
      <c r="BZ205" s="50">
        <f t="shared" si="247"/>
        <v>-8</v>
      </c>
      <c r="CA205" s="50" t="str">
        <f t="shared" si="248"/>
        <v>-----</v>
      </c>
      <c r="CB205" s="50" t="str">
        <f t="shared" si="249"/>
        <v>-----</v>
      </c>
      <c r="CC205" s="52" t="str">
        <f t="shared" si="233"/>
        <v/>
      </c>
      <c r="CD205" s="41">
        <f t="shared" si="234"/>
        <v>0</v>
      </c>
      <c r="CE205" s="52" t="str" cm="1">
        <f t="array" ref="CE205">IF(CD205&lt;&gt;1,"-----",_xlfn.IFS(OR(AL205="Above",AL205="Below"),AL205,OR(AQ205="Above",AQ205="Below"),AQ205,OR(AV205="Above",AV205="Below"),AV205,OR(BA205="Above",BA205="Below"),BA205,OR(BF205="Above",BF205="Below"),BF205,OR(BK205="Above",BK205="Below"),BK205,TRUE,"-----"))</f>
        <v>-----</v>
      </c>
      <c r="CF205" s="52" t="str">
        <f t="shared" ca="1" si="205"/>
        <v>-----</v>
      </c>
      <c r="CG205" s="52" t="str">
        <f t="shared" si="235"/>
        <v>DOWN</v>
      </c>
      <c r="CH205" s="42" t="str">
        <f t="shared" si="189"/>
        <v/>
      </c>
      <c r="CI205" s="43" t="str">
        <f t="shared" si="250"/>
        <v/>
      </c>
      <c r="CJ205" s="42" t="str">
        <f t="shared" si="251"/>
        <v/>
      </c>
      <c r="CK205" s="42" t="str">
        <f t="shared" si="190"/>
        <v/>
      </c>
      <c r="CL205" s="42" t="str">
        <f t="shared" si="236"/>
        <v/>
      </c>
      <c r="CM205" s="16">
        <f t="shared" si="191"/>
        <v>0</v>
      </c>
      <c r="CN205" s="53">
        <f t="shared" si="192"/>
        <v>0.13333333333333333</v>
      </c>
      <c r="CO205" s="14" t="str">
        <f t="shared" si="193"/>
        <v/>
      </c>
    </row>
    <row r="206" spans="1:93" x14ac:dyDescent="0.55000000000000004">
      <c r="A206">
        <f>IF('Data Validation'!$K$2&lt;&gt;TRUE,"",'Data Validation'!A206)</f>
        <v>1772089800</v>
      </c>
      <c r="B206" s="4" t="str">
        <f>IF('Data Validation'!$K$2&lt;&gt;TRUE,"",'Data Validation'!C206)</f>
        <v>XAUUSD</v>
      </c>
      <c r="C206" s="4" t="str">
        <f>IF('Data Validation'!$K$2&lt;&gt;TRUE,"",'Data Validation'!E206)</f>
        <v>M5</v>
      </c>
      <c r="D206" s="4">
        <f>IF('Data Validation'!$K$2&lt;&gt;TRUE,"",'Data Validation'!G206)</f>
        <v>5187.62</v>
      </c>
      <c r="E206" s="4">
        <f>IF($C206&lt;&gt;"M5","",Price!F206)</f>
        <v>5187.78</v>
      </c>
      <c r="F206" s="4">
        <f>IF($C206&lt;&gt;"M5","",Price!G206)</f>
        <v>5182.45</v>
      </c>
      <c r="G206" s="4">
        <f>IF($C206&lt;&gt;"M5","",Price!H206)</f>
        <v>530</v>
      </c>
      <c r="H206" s="4">
        <f>IF($C206&lt;&gt;"M5","",SSA!E206)</f>
        <v>5187.8724199999997</v>
      </c>
      <c r="I206" s="6">
        <f>IF($C206&lt;&gt;"M5","",SSA!F206)</f>
        <v>5188.9741400000003</v>
      </c>
      <c r="J206" s="5">
        <f>IF($C206&lt;&gt;"M5","",Dual_Tema!E206)</f>
        <v>5189.53</v>
      </c>
      <c r="K206" s="5">
        <f>IF($C206&lt;&gt;"M5","",Dual_Tema!F206)</f>
        <v>5182.71</v>
      </c>
      <c r="L206" s="6">
        <f>IF($C206&lt;&gt;"M5","",Trendlines!K206)</f>
        <v>0</v>
      </c>
      <c r="M206" s="6">
        <f>IF($C206&lt;&gt;"M5","",Trendlines!L206)</f>
        <v>0</v>
      </c>
      <c r="N206" s="6">
        <f>IF($C206&lt;&gt;"M5","",ZigZag!E206)</f>
        <v>0</v>
      </c>
      <c r="O206" s="6">
        <f>IF($C206&lt;&gt;"M5","",ZigZag!F206)</f>
        <v>0</v>
      </c>
      <c r="P206" s="6">
        <f>IF($C206&lt;&gt;"M5","",Pinbar!E206)</f>
        <v>0</v>
      </c>
      <c r="Q206">
        <f>IF(Q$1='Trendline Selection'!$ED$198,Trendlines!E206,IF(Q$1='Trendline Selection'!$EE$198,Trendlines!E206,""))</f>
        <v>5198.8999999999996</v>
      </c>
      <c r="R206" t="str">
        <f>IF(R$1='Trendline Selection'!$ED$198,Trendlines!F206,IF(R$1='Trendline Selection'!$EE$198,Trendlines!F206,""))</f>
        <v/>
      </c>
      <c r="S206" t="str">
        <f>IF(S$1='Trendline Selection'!$ED$198,Trendlines!G206,IF(S$1='Trendline Selection'!$EE$198,Trendlines!G206,""))</f>
        <v/>
      </c>
      <c r="T206" t="str">
        <f>IF(T$1='Trendline Selection'!$ED$198,Trendlines!H206,IF(T$1='Trendline Selection'!$EE$198,Trendlines!H206,""))</f>
        <v/>
      </c>
      <c r="U206">
        <f>IF(U$1='Trendline Selection'!$ED$198,Trendlines!I206,IF(U$1='Trendline Selection'!$EE$198,Trendlines!I206,""))</f>
        <v>5175.54</v>
      </c>
      <c r="V206" t="str">
        <f>IF(V$1='Trendline Selection'!$ED$198,Trendlines!J206,IF(V$1='Trendline Selection'!$EE$198,Trendlines!J206,""))</f>
        <v/>
      </c>
      <c r="W206" s="6" t="str">
        <f t="shared" si="195"/>
        <v/>
      </c>
      <c r="X206" s="6" t="str">
        <f t="shared" si="196"/>
        <v/>
      </c>
      <c r="Y206" s="6" t="str">
        <f t="shared" si="197"/>
        <v/>
      </c>
      <c r="Z206" s="6" t="str">
        <f t="shared" si="198"/>
        <v/>
      </c>
      <c r="AA206">
        <f t="shared" si="209"/>
        <v>5.3299999999999272</v>
      </c>
      <c r="AB206">
        <f t="shared" si="237"/>
        <v>3.0299999999997453</v>
      </c>
      <c r="AC206">
        <f t="shared" si="238"/>
        <v>2.3000000000001819</v>
      </c>
      <c r="AD206">
        <f t="shared" si="194"/>
        <v>5.3299999999999272</v>
      </c>
      <c r="AE206" s="26">
        <f t="shared" si="252"/>
        <v>-3.372174358756959E-4</v>
      </c>
      <c r="AF206" s="26">
        <f t="shared" si="210"/>
        <v>-5.0166804625421501E-5</v>
      </c>
      <c r="AG206" s="4"/>
      <c r="AH206" s="30">
        <f t="shared" si="211"/>
        <v>-2.1211371636307573E-3</v>
      </c>
      <c r="AI206" s="21">
        <f t="shared" si="239"/>
        <v>-1</v>
      </c>
      <c r="AJ206" s="21">
        <f t="shared" si="208"/>
        <v>-19</v>
      </c>
      <c r="AK206" s="31" t="str">
        <f t="shared" si="255"/>
        <v>-----</v>
      </c>
      <c r="AL206" s="31" t="str">
        <f t="shared" si="212"/>
        <v>-----</v>
      </c>
      <c r="AM206" s="39" t="str">
        <f t="shared" si="213"/>
        <v/>
      </c>
      <c r="AN206" s="35" t="str">
        <f t="shared" si="214"/>
        <v/>
      </c>
      <c r="AO206" s="35" t="str">
        <f t="shared" si="253"/>
        <v/>
      </c>
      <c r="AP206" s="36" t="str">
        <f t="shared" si="254"/>
        <v/>
      </c>
      <c r="AQ206" s="36" t="str">
        <f t="shared" si="215"/>
        <v/>
      </c>
      <c r="AR206" s="40" t="str">
        <f t="shared" si="216"/>
        <v/>
      </c>
      <c r="AS206" s="37" t="str">
        <f t="shared" si="217"/>
        <v/>
      </c>
      <c r="AT206" s="37" t="str">
        <f t="shared" si="240"/>
        <v/>
      </c>
      <c r="AU206" s="38" t="str">
        <f t="shared" si="218"/>
        <v/>
      </c>
      <c r="AV206" s="38" t="str">
        <f t="shared" si="219"/>
        <v/>
      </c>
      <c r="AW206" s="30" t="str">
        <f t="shared" si="220"/>
        <v/>
      </c>
      <c r="AX206" s="21" t="str">
        <f t="shared" si="221"/>
        <v/>
      </c>
      <c r="AY206" s="21" t="str">
        <f t="shared" si="241"/>
        <v/>
      </c>
      <c r="AZ206" s="31" t="str">
        <f t="shared" si="222"/>
        <v/>
      </c>
      <c r="BA206" s="31" t="str">
        <f t="shared" si="223"/>
        <v/>
      </c>
      <c r="BB206" s="33">
        <f t="shared" si="224"/>
        <v>2.3828276856134294E-3</v>
      </c>
      <c r="BC206" s="32">
        <f t="shared" si="225"/>
        <v>1</v>
      </c>
      <c r="BD206" s="32">
        <f t="shared" si="242"/>
        <v>55</v>
      </c>
      <c r="BE206" s="34" t="str">
        <f t="shared" si="243"/>
        <v>-----</v>
      </c>
      <c r="BF206" s="34" t="str">
        <f t="shared" si="226"/>
        <v>-----</v>
      </c>
      <c r="BG206" s="40" t="str">
        <f t="shared" si="227"/>
        <v/>
      </c>
      <c r="BH206" s="37" t="str">
        <f t="shared" si="228"/>
        <v/>
      </c>
      <c r="BI206" s="37" t="str">
        <f t="shared" si="244"/>
        <v/>
      </c>
      <c r="BJ206" s="38" t="str">
        <f t="shared" si="245"/>
        <v/>
      </c>
      <c r="BK206" s="38" t="str">
        <f t="shared" si="229"/>
        <v/>
      </c>
      <c r="BL206" s="41" t="str">
        <f t="shared" si="230"/>
        <v>------</v>
      </c>
      <c r="BM206" s="41" t="str">
        <f t="shared" si="231"/>
        <v>------</v>
      </c>
      <c r="BN206" s="41" t="str">
        <f t="shared" si="206"/>
        <v>-----</v>
      </c>
      <c r="BO206" s="41" t="str" cm="1">
        <f t="array" aca="1" ref="BO206" ca="1">_xlfn.LET(_xlpm.lookback,MIN(ROW()-ROW(BN$50),11),_xlpm.found,IFERROR(MATCH("Equal High",OFFSET(BN206,-_xlpm.lookback,0,_xlpm.lookback+1,1),0),-1),_xlpm.offset_rows,_xlpm.lookback-_xlpm.found+1,IF(_xlpm.found&gt;0,INDEX(E:E,ROW()-_xlpm.offset_rows),"-----"))</f>
        <v>-----</v>
      </c>
      <c r="BP206" s="41" t="str">
        <f t="shared" ca="1" si="199"/>
        <v>-----</v>
      </c>
      <c r="BQ206" s="41" t="str">
        <f t="shared" ca="1" si="200"/>
        <v>-----</v>
      </c>
      <c r="BR206" s="52" t="str">
        <f t="shared" ca="1" si="201"/>
        <v>-----</v>
      </c>
      <c r="BS206" s="41" t="str">
        <f t="shared" si="207"/>
        <v>-----</v>
      </c>
      <c r="BT206" s="41" t="str" cm="1">
        <f t="array" aca="1" ref="BT206" ca="1">_xlfn.LET(_xlpm.lookback,MIN(ROW()-ROW(BS$50),11),_xlpm.found,IFERROR(MATCH("Equal Low",OFFSET(BS206,-_xlpm.lookback,0,_xlpm.lookback+1,1),0),-1),_xlpm.offset_rows,_xlpm.lookback-_xlpm.found+1,IF(_xlpm.found&gt;0,INDEX(F:F,ROW()-_xlpm.offset_rows),"-----"))</f>
        <v>-----</v>
      </c>
      <c r="BU206" s="41" t="str">
        <f t="shared" ca="1" si="202"/>
        <v>-----</v>
      </c>
      <c r="BV206" s="41" t="str">
        <f t="shared" ca="1" si="203"/>
        <v>-----</v>
      </c>
      <c r="BW206" s="52" t="str">
        <f t="shared" ca="1" si="204"/>
        <v>-----</v>
      </c>
      <c r="BX206" s="50">
        <f t="shared" si="232"/>
        <v>-1.1017200000005687</v>
      </c>
      <c r="BY206" s="50">
        <f t="shared" si="246"/>
        <v>-1</v>
      </c>
      <c r="BZ206" s="50">
        <f t="shared" si="247"/>
        <v>-9</v>
      </c>
      <c r="CA206" s="50" t="str">
        <f t="shared" si="248"/>
        <v>-----</v>
      </c>
      <c r="CB206" s="50" t="str">
        <f t="shared" si="249"/>
        <v>-----</v>
      </c>
      <c r="CC206" s="52" t="str">
        <f t="shared" si="233"/>
        <v/>
      </c>
      <c r="CD206" s="41">
        <f t="shared" si="234"/>
        <v>0</v>
      </c>
      <c r="CE206" s="52" t="str" cm="1">
        <f t="array" ref="CE206">IF(CD206&lt;&gt;1,"-----",_xlfn.IFS(OR(AL206="Above",AL206="Below"),AL206,OR(AQ206="Above",AQ206="Below"),AQ206,OR(AV206="Above",AV206="Below"),AV206,OR(BA206="Above",BA206="Below"),BA206,OR(BF206="Above",BF206="Below"),BF206,OR(BK206="Above",BK206="Below"),BK206,TRUE,"-----"))</f>
        <v>-----</v>
      </c>
      <c r="CF206" s="52" t="str">
        <f t="shared" ca="1" si="205"/>
        <v>-----</v>
      </c>
      <c r="CG206" s="52" t="str">
        <f t="shared" si="235"/>
        <v>DOWN</v>
      </c>
      <c r="CH206" s="42" t="str">
        <f t="shared" si="189"/>
        <v/>
      </c>
      <c r="CI206" s="43" t="str">
        <f t="shared" si="250"/>
        <v/>
      </c>
      <c r="CJ206" s="42" t="str">
        <f t="shared" si="251"/>
        <v/>
      </c>
      <c r="CK206" s="42" t="str">
        <f t="shared" si="190"/>
        <v/>
      </c>
      <c r="CL206" s="42" t="str">
        <f t="shared" si="236"/>
        <v/>
      </c>
      <c r="CM206" s="16">
        <f t="shared" si="191"/>
        <v>0</v>
      </c>
      <c r="CN206" s="53">
        <f t="shared" si="192"/>
        <v>6.6666666666666666E-2</v>
      </c>
      <c r="CO206" s="14" t="str">
        <f t="shared" si="193"/>
        <v/>
      </c>
    </row>
    <row r="207" spans="1:93" x14ac:dyDescent="0.55000000000000004">
      <c r="A207">
        <f>IF('Data Validation'!$K$2&lt;&gt;TRUE,"",'Data Validation'!A207)</f>
        <v>1772090100</v>
      </c>
      <c r="B207" s="4" t="str">
        <f>IF('Data Validation'!$K$2&lt;&gt;TRUE,"",'Data Validation'!C207)</f>
        <v>XAUUSD</v>
      </c>
      <c r="C207" s="4" t="str">
        <f>IF('Data Validation'!$K$2&lt;&gt;TRUE,"",'Data Validation'!E207)</f>
        <v>M5</v>
      </c>
      <c r="D207" s="4">
        <f>IF('Data Validation'!$K$2&lt;&gt;TRUE,"",'Data Validation'!G207)</f>
        <v>5188.55</v>
      </c>
      <c r="E207" s="4">
        <f>IF($C207&lt;&gt;"M5","",Price!F207)</f>
        <v>5190.8100000000004</v>
      </c>
      <c r="F207" s="4">
        <f>IF($C207&lt;&gt;"M5","",Price!G207)</f>
        <v>5185.24</v>
      </c>
      <c r="G207" s="4">
        <f>IF($C207&lt;&gt;"M5","",Price!H207)</f>
        <v>496</v>
      </c>
      <c r="H207" s="4">
        <f>IF($C207&lt;&gt;"M5","",SSA!E207)</f>
        <v>5187.0402899999999</v>
      </c>
      <c r="I207" s="6">
        <f>IF($C207&lt;&gt;"M5","",SSA!F207)</f>
        <v>5188.0072200000004</v>
      </c>
      <c r="J207" s="5">
        <f>IF($C207&lt;&gt;"M5","",Dual_Tema!E207)</f>
        <v>5189.38</v>
      </c>
      <c r="K207" s="5">
        <f>IF($C207&lt;&gt;"M5","",Dual_Tema!F207)</f>
        <v>5182.96</v>
      </c>
      <c r="L207" s="6">
        <f>IF($C207&lt;&gt;"M5","",Trendlines!K207)</f>
        <v>0</v>
      </c>
      <c r="M207" s="6">
        <f>IF($C207&lt;&gt;"M5","",Trendlines!L207)</f>
        <v>0</v>
      </c>
      <c r="N207" s="6">
        <f>IF($C207&lt;&gt;"M5","",ZigZag!E207)</f>
        <v>0</v>
      </c>
      <c r="O207" s="6">
        <f>IF($C207&lt;&gt;"M5","",ZigZag!F207)</f>
        <v>0</v>
      </c>
      <c r="P207" s="6">
        <f>IF($C207&lt;&gt;"M5","",Pinbar!E207)</f>
        <v>0</v>
      </c>
      <c r="Q207">
        <f>IF(Q$1='Trendline Selection'!$ED$198,Trendlines!E207,IF(Q$1='Trendline Selection'!$EE$198,Trendlines!E207,""))</f>
        <v>5198.91</v>
      </c>
      <c r="R207" t="str">
        <f>IF(R$1='Trendline Selection'!$ED$198,Trendlines!F207,IF(R$1='Trendline Selection'!$EE$198,Trendlines!F207,""))</f>
        <v/>
      </c>
      <c r="S207" t="str">
        <f>IF(S$1='Trendline Selection'!$ED$198,Trendlines!G207,IF(S$1='Trendline Selection'!$EE$198,Trendlines!G207,""))</f>
        <v/>
      </c>
      <c r="T207" t="str">
        <f>IF(T$1='Trendline Selection'!$ED$198,Trendlines!H207,IF(T$1='Trendline Selection'!$EE$198,Trendlines!H207,""))</f>
        <v/>
      </c>
      <c r="U207">
        <f>IF(U$1='Trendline Selection'!$ED$198,Trendlines!I207,IF(U$1='Trendline Selection'!$EE$198,Trendlines!I207,""))</f>
        <v>5175.5600000000004</v>
      </c>
      <c r="V207" t="str">
        <f>IF(V$1='Trendline Selection'!$ED$198,Trendlines!J207,IF(V$1='Trendline Selection'!$EE$198,Trendlines!J207,""))</f>
        <v/>
      </c>
      <c r="W207" s="6" t="str">
        <f t="shared" si="195"/>
        <v/>
      </c>
      <c r="X207" s="6" t="str">
        <f t="shared" si="196"/>
        <v/>
      </c>
      <c r="Y207" s="6" t="str">
        <f t="shared" si="197"/>
        <v/>
      </c>
      <c r="Z207" s="6" t="str">
        <f t="shared" si="198"/>
        <v/>
      </c>
      <c r="AA207">
        <f t="shared" si="209"/>
        <v>5.5700000000006185</v>
      </c>
      <c r="AB207">
        <f t="shared" si="237"/>
        <v>3.1900000000005093</v>
      </c>
      <c r="AC207">
        <f t="shared" si="238"/>
        <v>2.3800000000001091</v>
      </c>
      <c r="AD207">
        <f t="shared" si="194"/>
        <v>5.5700000000006185</v>
      </c>
      <c r="AE207" s="26">
        <f t="shared" si="252"/>
        <v>2.7556278399351966E-4</v>
      </c>
      <c r="AF207" s="26">
        <f t="shared" si="210"/>
        <v>4.3990306697326342E-4</v>
      </c>
      <c r="AG207" s="4"/>
      <c r="AH207" s="30">
        <f t="shared" si="211"/>
        <v>-2.2831151145143772E-3</v>
      </c>
      <c r="AI207" s="21">
        <f t="shared" si="239"/>
        <v>-1</v>
      </c>
      <c r="AJ207" s="21">
        <f t="shared" si="208"/>
        <v>-20</v>
      </c>
      <c r="AK207" s="31" t="str">
        <f t="shared" si="255"/>
        <v>-----</v>
      </c>
      <c r="AL207" s="31" t="str">
        <f t="shared" si="212"/>
        <v>-----</v>
      </c>
      <c r="AM207" s="39" t="str">
        <f t="shared" si="213"/>
        <v/>
      </c>
      <c r="AN207" s="35" t="str">
        <f t="shared" si="214"/>
        <v/>
      </c>
      <c r="AO207" s="35" t="str">
        <f t="shared" si="253"/>
        <v/>
      </c>
      <c r="AP207" s="36" t="str">
        <f t="shared" si="254"/>
        <v/>
      </c>
      <c r="AQ207" s="36" t="str">
        <f t="shared" si="215"/>
        <v/>
      </c>
      <c r="AR207" s="40" t="str">
        <f t="shared" si="216"/>
        <v/>
      </c>
      <c r="AS207" s="37" t="str">
        <f t="shared" si="217"/>
        <v/>
      </c>
      <c r="AT207" s="37" t="str">
        <f t="shared" si="240"/>
        <v/>
      </c>
      <c r="AU207" s="38" t="str">
        <f t="shared" si="218"/>
        <v/>
      </c>
      <c r="AV207" s="38" t="str">
        <f t="shared" si="219"/>
        <v/>
      </c>
      <c r="AW207" s="30" t="str">
        <f t="shared" si="220"/>
        <v/>
      </c>
      <c r="AX207" s="21" t="str">
        <f t="shared" si="221"/>
        <v/>
      </c>
      <c r="AY207" s="21" t="str">
        <f t="shared" si="241"/>
        <v/>
      </c>
      <c r="AZ207" s="31" t="str">
        <f t="shared" si="222"/>
        <v/>
      </c>
      <c r="BA207" s="31" t="str">
        <f t="shared" si="223"/>
        <v/>
      </c>
      <c r="BB207" s="33">
        <f t="shared" si="224"/>
        <v>2.2181734923369667E-3</v>
      </c>
      <c r="BC207" s="32">
        <f t="shared" si="225"/>
        <v>1</v>
      </c>
      <c r="BD207" s="32">
        <f t="shared" si="242"/>
        <v>56</v>
      </c>
      <c r="BE207" s="34" t="str">
        <f t="shared" si="243"/>
        <v>-----</v>
      </c>
      <c r="BF207" s="34" t="str">
        <f t="shared" si="226"/>
        <v>-----</v>
      </c>
      <c r="BG207" s="40" t="str">
        <f t="shared" si="227"/>
        <v/>
      </c>
      <c r="BH207" s="37" t="str">
        <f t="shared" si="228"/>
        <v/>
      </c>
      <c r="BI207" s="37" t="str">
        <f t="shared" si="244"/>
        <v/>
      </c>
      <c r="BJ207" s="38" t="str">
        <f t="shared" si="245"/>
        <v/>
      </c>
      <c r="BK207" s="38" t="str">
        <f t="shared" si="229"/>
        <v/>
      </c>
      <c r="BL207" s="41" t="str">
        <f t="shared" si="230"/>
        <v>------</v>
      </c>
      <c r="BM207" s="41" t="str">
        <f t="shared" si="231"/>
        <v>------</v>
      </c>
      <c r="BN207" s="41" t="str">
        <f t="shared" si="206"/>
        <v>-----</v>
      </c>
      <c r="BO207" s="41" t="str" cm="1">
        <f t="array" aca="1" ref="BO207" ca="1">_xlfn.LET(_xlpm.lookback,MIN(ROW()-ROW(BN$50),11),_xlpm.found,IFERROR(MATCH("Equal High",OFFSET(BN207,-_xlpm.lookback,0,_xlpm.lookback+1,1),0),-1),_xlpm.offset_rows,_xlpm.lookback-_xlpm.found+1,IF(_xlpm.found&gt;0,INDEX(E:E,ROW()-_xlpm.offset_rows),"-----"))</f>
        <v>-----</v>
      </c>
      <c r="BP207" s="41" t="str">
        <f t="shared" ca="1" si="199"/>
        <v>-----</v>
      </c>
      <c r="BQ207" s="41" t="str">
        <f t="shared" ca="1" si="200"/>
        <v>-----</v>
      </c>
      <c r="BR207" s="52" t="str">
        <f t="shared" ca="1" si="201"/>
        <v>-----</v>
      </c>
      <c r="BS207" s="41" t="str">
        <f t="shared" si="207"/>
        <v>-----</v>
      </c>
      <c r="BT207" s="41" t="str" cm="1">
        <f t="array" aca="1" ref="BT207" ca="1">_xlfn.LET(_xlpm.lookback,MIN(ROW()-ROW(BS$50),11),_xlpm.found,IFERROR(MATCH("Equal Low",OFFSET(BS207,-_xlpm.lookback,0,_xlpm.lookback+1,1),0),-1),_xlpm.offset_rows,_xlpm.lookback-_xlpm.found+1,IF(_xlpm.found&gt;0,INDEX(F:F,ROW()-_xlpm.offset_rows),"-----"))</f>
        <v>-----</v>
      </c>
      <c r="BU207" s="41" t="str">
        <f t="shared" ca="1" si="202"/>
        <v>-----</v>
      </c>
      <c r="BV207" s="41" t="str">
        <f t="shared" ca="1" si="203"/>
        <v>-----</v>
      </c>
      <c r="BW207" s="52" t="str">
        <f t="shared" ca="1" si="204"/>
        <v>-----</v>
      </c>
      <c r="BX207" s="50">
        <f t="shared" si="232"/>
        <v>-0.96693000000050233</v>
      </c>
      <c r="BY207" s="50">
        <f t="shared" si="246"/>
        <v>-1</v>
      </c>
      <c r="BZ207" s="50">
        <f t="shared" si="247"/>
        <v>-10</v>
      </c>
      <c r="CA207" s="50" t="str">
        <f t="shared" si="248"/>
        <v>-----</v>
      </c>
      <c r="CB207" s="50" t="str">
        <f t="shared" si="249"/>
        <v>-----</v>
      </c>
      <c r="CC207" s="52" t="str">
        <f t="shared" si="233"/>
        <v/>
      </c>
      <c r="CD207" s="41">
        <f t="shared" si="234"/>
        <v>0</v>
      </c>
      <c r="CE207" s="52" t="str" cm="1">
        <f t="array" ref="CE207">IF(CD207&lt;&gt;1,"-----",_xlfn.IFS(OR(AL207="Above",AL207="Below"),AL207,OR(AQ207="Above",AQ207="Below"),AQ207,OR(AV207="Above",AV207="Below"),AV207,OR(BA207="Above",BA207="Below"),BA207,OR(BF207="Above",BF207="Below"),BF207,OR(BK207="Above",BK207="Below"),BK207,TRUE,"-----"))</f>
        <v>-----</v>
      </c>
      <c r="CF207" s="52" t="str">
        <f t="shared" ca="1" si="205"/>
        <v>-----</v>
      </c>
      <c r="CG207" s="52" t="str">
        <f t="shared" si="235"/>
        <v>DOWN</v>
      </c>
      <c r="CH207" s="42" t="str">
        <f t="shared" si="189"/>
        <v/>
      </c>
      <c r="CI207" s="43" t="str">
        <f t="shared" si="250"/>
        <v/>
      </c>
      <c r="CJ207" s="42" t="str">
        <f t="shared" si="251"/>
        <v/>
      </c>
      <c r="CK207" s="42" t="str">
        <f t="shared" si="190"/>
        <v/>
      </c>
      <c r="CL207" s="42" t="str">
        <f t="shared" si="236"/>
        <v/>
      </c>
      <c r="CM207" s="16">
        <f t="shared" si="191"/>
        <v>0</v>
      </c>
      <c r="CN207" s="53">
        <f t="shared" si="192"/>
        <v>0</v>
      </c>
      <c r="CO207" s="14" t="str">
        <f t="shared" si="193"/>
        <v/>
      </c>
    </row>
    <row r="208" spans="1:93" x14ac:dyDescent="0.55000000000000004">
      <c r="A208">
        <f>IF('Data Validation'!$K$2&lt;&gt;TRUE,"",'Data Validation'!A208)</f>
        <v>1772090400</v>
      </c>
      <c r="B208" s="4" t="str">
        <f>IF('Data Validation'!$K$2&lt;&gt;TRUE,"",'Data Validation'!C208)</f>
        <v>XAUUSD</v>
      </c>
      <c r="C208" s="4" t="str">
        <f>IF('Data Validation'!$K$2&lt;&gt;TRUE,"",'Data Validation'!E208)</f>
        <v>M5</v>
      </c>
      <c r="D208" s="4">
        <f>IF('Data Validation'!$K$2&lt;&gt;TRUE,"",'Data Validation'!G208)</f>
        <v>5186.04</v>
      </c>
      <c r="E208" s="4">
        <f>IF($C208&lt;&gt;"M5","",Price!F208)</f>
        <v>5189.16</v>
      </c>
      <c r="F208" s="4">
        <f>IF($C208&lt;&gt;"M5","",Price!G208)</f>
        <v>5182.0600000000004</v>
      </c>
      <c r="G208" s="4">
        <f>IF($C208&lt;&gt;"M5","",Price!H208)</f>
        <v>425</v>
      </c>
      <c r="H208" s="4">
        <f>IF($C208&lt;&gt;"M5","",SSA!E208)</f>
        <v>5186.3099599999996</v>
      </c>
      <c r="I208" s="6">
        <f>IF($C208&lt;&gt;"M5","",SSA!F208)</f>
        <v>5187.15859</v>
      </c>
      <c r="J208" s="5">
        <f>IF($C208&lt;&gt;"M5","",Dual_Tema!E208)</f>
        <v>5188.6099999999997</v>
      </c>
      <c r="K208" s="5">
        <f>IF($C208&lt;&gt;"M5","",Dual_Tema!F208)</f>
        <v>5181.74</v>
      </c>
      <c r="L208" s="6">
        <f>IF($C208&lt;&gt;"M5","",Trendlines!K208)</f>
        <v>0</v>
      </c>
      <c r="M208" s="6">
        <f>IF($C208&lt;&gt;"M5","",Trendlines!L208)</f>
        <v>0</v>
      </c>
      <c r="N208" s="6">
        <f>IF($C208&lt;&gt;"M5","",ZigZag!E208)</f>
        <v>0</v>
      </c>
      <c r="O208" s="6">
        <f>IF($C208&lt;&gt;"M5","",ZigZag!F208)</f>
        <v>0</v>
      </c>
      <c r="P208" s="6">
        <f>IF($C208&lt;&gt;"M5","",Pinbar!E208)</f>
        <v>0</v>
      </c>
      <c r="Q208">
        <f>IF(Q$1='Trendline Selection'!$ED$198,Trendlines!E208,IF(Q$1='Trendline Selection'!$EE$198,Trendlines!E208,""))</f>
        <v>5198.91</v>
      </c>
      <c r="R208" t="str">
        <f>IF(R$1='Trendline Selection'!$ED$198,Trendlines!F208,IF(R$1='Trendline Selection'!$EE$198,Trendlines!F208,""))</f>
        <v/>
      </c>
      <c r="S208" t="str">
        <f>IF(S$1='Trendline Selection'!$ED$198,Trendlines!G208,IF(S$1='Trendline Selection'!$EE$198,Trendlines!G208,""))</f>
        <v/>
      </c>
      <c r="T208" t="str">
        <f>IF(T$1='Trendline Selection'!$ED$198,Trendlines!H208,IF(T$1='Trendline Selection'!$EE$198,Trendlines!H208,""))</f>
        <v/>
      </c>
      <c r="U208">
        <f>IF(U$1='Trendline Selection'!$ED$198,Trendlines!I208,IF(U$1='Trendline Selection'!$EE$198,Trendlines!I208,""))</f>
        <v>5175.58</v>
      </c>
      <c r="V208" t="str">
        <f>IF(V$1='Trendline Selection'!$ED$198,Trendlines!J208,IF(V$1='Trendline Selection'!$EE$198,Trendlines!J208,""))</f>
        <v/>
      </c>
      <c r="W208" s="6" t="str">
        <f t="shared" si="195"/>
        <v/>
      </c>
      <c r="X208" s="6" t="str">
        <f t="shared" si="196"/>
        <v/>
      </c>
      <c r="Y208" s="6" t="str">
        <f t="shared" si="197"/>
        <v/>
      </c>
      <c r="Z208" s="6" t="str">
        <f t="shared" si="198"/>
        <v/>
      </c>
      <c r="AA208">
        <f t="shared" si="209"/>
        <v>7.0999999999994543</v>
      </c>
      <c r="AB208">
        <f t="shared" si="237"/>
        <v>0.60999999999967258</v>
      </c>
      <c r="AC208">
        <f t="shared" si="238"/>
        <v>6.4899999999997817</v>
      </c>
      <c r="AD208">
        <f t="shared" si="194"/>
        <v>7.0999999999994543</v>
      </c>
      <c r="AE208" s="26">
        <f t="shared" si="252"/>
        <v>1.0600141463709586E-4</v>
      </c>
      <c r="AF208" s="26">
        <f t="shared" si="210"/>
        <v>6.1755317711930448E-5</v>
      </c>
      <c r="AG208" s="4"/>
      <c r="AH208" s="30">
        <f t="shared" si="211"/>
        <v>-2.423592637687566E-3</v>
      </c>
      <c r="AI208" s="21">
        <f t="shared" si="239"/>
        <v>-1</v>
      </c>
      <c r="AJ208" s="21">
        <f t="shared" si="208"/>
        <v>-21</v>
      </c>
      <c r="AK208" s="31" t="str">
        <f t="shared" si="255"/>
        <v>-----</v>
      </c>
      <c r="AL208" s="31" t="str">
        <f t="shared" si="212"/>
        <v>-----</v>
      </c>
      <c r="AM208" s="39" t="str">
        <f t="shared" si="213"/>
        <v/>
      </c>
      <c r="AN208" s="35" t="str">
        <f t="shared" si="214"/>
        <v/>
      </c>
      <c r="AO208" s="35" t="str">
        <f t="shared" si="253"/>
        <v/>
      </c>
      <c r="AP208" s="36" t="str">
        <f t="shared" si="254"/>
        <v/>
      </c>
      <c r="AQ208" s="36" t="str">
        <f t="shared" si="215"/>
        <v/>
      </c>
      <c r="AR208" s="40" t="str">
        <f t="shared" si="216"/>
        <v/>
      </c>
      <c r="AS208" s="37" t="str">
        <f t="shared" si="217"/>
        <v/>
      </c>
      <c r="AT208" s="37" t="str">
        <f t="shared" si="240"/>
        <v/>
      </c>
      <c r="AU208" s="38" t="str">
        <f t="shared" si="218"/>
        <v/>
      </c>
      <c r="AV208" s="38" t="str">
        <f t="shared" si="219"/>
        <v/>
      </c>
      <c r="AW208" s="30" t="str">
        <f t="shared" si="220"/>
        <v/>
      </c>
      <c r="AX208" s="21" t="str">
        <f t="shared" si="221"/>
        <v/>
      </c>
      <c r="AY208" s="21" t="str">
        <f t="shared" si="241"/>
        <v/>
      </c>
      <c r="AZ208" s="31" t="str">
        <f t="shared" si="222"/>
        <v/>
      </c>
      <c r="BA208" s="31" t="str">
        <f t="shared" si="223"/>
        <v/>
      </c>
      <c r="BB208" s="33">
        <f t="shared" si="224"/>
        <v>2.0731898647107501E-3</v>
      </c>
      <c r="BC208" s="32">
        <f t="shared" si="225"/>
        <v>1</v>
      </c>
      <c r="BD208" s="32">
        <f t="shared" si="242"/>
        <v>57</v>
      </c>
      <c r="BE208" s="34" t="str">
        <f t="shared" si="243"/>
        <v>-----</v>
      </c>
      <c r="BF208" s="34" t="str">
        <f t="shared" si="226"/>
        <v>-----</v>
      </c>
      <c r="BG208" s="40" t="str">
        <f t="shared" si="227"/>
        <v/>
      </c>
      <c r="BH208" s="37" t="str">
        <f t="shared" si="228"/>
        <v/>
      </c>
      <c r="BI208" s="37" t="str">
        <f t="shared" si="244"/>
        <v/>
      </c>
      <c r="BJ208" s="38" t="str">
        <f t="shared" si="245"/>
        <v/>
      </c>
      <c r="BK208" s="38" t="str">
        <f t="shared" si="229"/>
        <v/>
      </c>
      <c r="BL208" s="41" t="str">
        <f t="shared" si="230"/>
        <v>------</v>
      </c>
      <c r="BM208" s="41" t="str">
        <f t="shared" si="231"/>
        <v>------</v>
      </c>
      <c r="BN208" s="41" t="str">
        <f t="shared" si="206"/>
        <v>-----</v>
      </c>
      <c r="BO208" s="41" t="str" cm="1">
        <f t="array" aca="1" ref="BO208" ca="1">_xlfn.LET(_xlpm.lookback,MIN(ROW()-ROW(BN$50),11),_xlpm.found,IFERROR(MATCH("Equal High",OFFSET(BN208,-_xlpm.lookback,0,_xlpm.lookback+1,1),0),-1),_xlpm.offset_rows,_xlpm.lookback-_xlpm.found+1,IF(_xlpm.found&gt;0,INDEX(E:E,ROW()-_xlpm.offset_rows),"-----"))</f>
        <v>-----</v>
      </c>
      <c r="BP208" s="41" t="str">
        <f t="shared" ca="1" si="199"/>
        <v>-----</v>
      </c>
      <c r="BQ208" s="41" t="str">
        <f t="shared" ca="1" si="200"/>
        <v>-----</v>
      </c>
      <c r="BR208" s="52" t="str">
        <f t="shared" ca="1" si="201"/>
        <v>-----</v>
      </c>
      <c r="BS208" s="41" t="str">
        <f t="shared" si="207"/>
        <v>-----</v>
      </c>
      <c r="BT208" s="41" t="str" cm="1">
        <f t="array" aca="1" ref="BT208" ca="1">_xlfn.LET(_xlpm.lookback,MIN(ROW()-ROW(BS$50),11),_xlpm.found,IFERROR(MATCH("Equal Low",OFFSET(BS208,-_xlpm.lookback,0,_xlpm.lookback+1,1),0),-1),_xlpm.offset_rows,_xlpm.lookback-_xlpm.found+1,IF(_xlpm.found&gt;0,INDEX(F:F,ROW()-_xlpm.offset_rows),"-----"))</f>
        <v>-----</v>
      </c>
      <c r="BU208" s="41" t="str">
        <f t="shared" ca="1" si="202"/>
        <v>-----</v>
      </c>
      <c r="BV208" s="41" t="str">
        <f t="shared" ca="1" si="203"/>
        <v>-----</v>
      </c>
      <c r="BW208" s="52" t="str">
        <f t="shared" ca="1" si="204"/>
        <v>-----</v>
      </c>
      <c r="BX208" s="50">
        <f t="shared" si="232"/>
        <v>-0.84863000000041211</v>
      </c>
      <c r="BY208" s="50">
        <f t="shared" si="246"/>
        <v>-1</v>
      </c>
      <c r="BZ208" s="50">
        <f t="shared" si="247"/>
        <v>-11</v>
      </c>
      <c r="CA208" s="50" t="str">
        <f t="shared" si="248"/>
        <v>-----</v>
      </c>
      <c r="CB208" s="50" t="str">
        <f t="shared" si="249"/>
        <v>-----</v>
      </c>
      <c r="CC208" s="52" t="str">
        <f t="shared" si="233"/>
        <v/>
      </c>
      <c r="CD208" s="41">
        <f t="shared" si="234"/>
        <v>0</v>
      </c>
      <c r="CE208" s="52" t="str" cm="1">
        <f t="array" ref="CE208">IF(CD208&lt;&gt;1,"-----",_xlfn.IFS(OR(AL208="Above",AL208="Below"),AL208,OR(AQ208="Above",AQ208="Below"),AQ208,OR(AV208="Above",AV208="Below"),AV208,OR(BA208="Above",BA208="Below"),BA208,OR(BF208="Above",BF208="Below"),BF208,OR(BK208="Above",BK208="Below"),BK208,TRUE,"-----"))</f>
        <v>-----</v>
      </c>
      <c r="CF208" s="52" t="str">
        <f t="shared" ca="1" si="205"/>
        <v>-----</v>
      </c>
      <c r="CG208" s="52" t="str">
        <f t="shared" si="235"/>
        <v>DOWN</v>
      </c>
      <c r="CH208" s="42" t="str">
        <f t="shared" si="189"/>
        <v/>
      </c>
      <c r="CI208" s="43" t="str">
        <f t="shared" si="250"/>
        <v/>
      </c>
      <c r="CJ208" s="42" t="str">
        <f t="shared" si="251"/>
        <v/>
      </c>
      <c r="CK208" s="42" t="str">
        <f t="shared" si="190"/>
        <v/>
      </c>
      <c r="CL208" s="42" t="str">
        <f t="shared" si="236"/>
        <v/>
      </c>
      <c r="CM208" s="16">
        <f t="shared" si="191"/>
        <v>0</v>
      </c>
      <c r="CN208" s="53">
        <f t="shared" si="192"/>
        <v>0</v>
      </c>
      <c r="CO208" s="14" t="str">
        <f t="shared" si="193"/>
        <v/>
      </c>
    </row>
    <row r="209" spans="1:93" x14ac:dyDescent="0.55000000000000004">
      <c r="A209">
        <f>IF('Data Validation'!$K$2&lt;&gt;TRUE,"",'Data Validation'!A209)</f>
        <v>1772090700</v>
      </c>
      <c r="B209" s="4" t="str">
        <f>IF('Data Validation'!$K$2&lt;&gt;TRUE,"",'Data Validation'!C209)</f>
        <v>XAUUSD</v>
      </c>
      <c r="C209" s="4" t="str">
        <f>IF('Data Validation'!$K$2&lt;&gt;TRUE,"",'Data Validation'!E209)</f>
        <v>M5</v>
      </c>
      <c r="D209" s="4">
        <f>IF('Data Validation'!$K$2&lt;&gt;TRUE,"",'Data Validation'!G209)</f>
        <v>5184.88</v>
      </c>
      <c r="E209" s="4">
        <f>IF($C209&lt;&gt;"M5","",Price!F209)</f>
        <v>5188.0200000000004</v>
      </c>
      <c r="F209" s="4">
        <f>IF($C209&lt;&gt;"M5","",Price!G209)</f>
        <v>5184.43</v>
      </c>
      <c r="G209" s="4">
        <f>IF($C209&lt;&gt;"M5","",Price!H209)</f>
        <v>394</v>
      </c>
      <c r="H209" s="4">
        <f>IF($C209&lt;&gt;"M5","",SSA!E209)</f>
        <v>5185.7392799999998</v>
      </c>
      <c r="I209" s="6">
        <f>IF($C209&lt;&gt;"M5","",SSA!F209)</f>
        <v>5186.4489299999996</v>
      </c>
      <c r="J209" s="5">
        <f>IF($C209&lt;&gt;"M5","",Dual_Tema!E209)</f>
        <v>5187.68</v>
      </c>
      <c r="K209" s="5">
        <f>IF($C209&lt;&gt;"M5","",Dual_Tema!F209)</f>
        <v>5182.26</v>
      </c>
      <c r="L209" s="6">
        <f>IF($C209&lt;&gt;"M5","",Trendlines!K209)</f>
        <v>0</v>
      </c>
      <c r="M209" s="6">
        <f>IF($C209&lt;&gt;"M5","",Trendlines!L209)</f>
        <v>0</v>
      </c>
      <c r="N209" s="6">
        <f>IF($C209&lt;&gt;"M5","",ZigZag!E209)</f>
        <v>0</v>
      </c>
      <c r="O209" s="6">
        <f>IF($C209&lt;&gt;"M5","",ZigZag!F209)</f>
        <v>0</v>
      </c>
      <c r="P209" s="6">
        <f>IF($C209&lt;&gt;"M5","",Pinbar!E209)</f>
        <v>0</v>
      </c>
      <c r="Q209">
        <f>IF(Q$1='Trendline Selection'!$ED$198,Trendlines!E209,IF(Q$1='Trendline Selection'!$EE$198,Trendlines!E209,""))</f>
        <v>5198.92</v>
      </c>
      <c r="R209" t="str">
        <f>IF(R$1='Trendline Selection'!$ED$198,Trendlines!F209,IF(R$1='Trendline Selection'!$EE$198,Trendlines!F209,""))</f>
        <v/>
      </c>
      <c r="S209" t="str">
        <f>IF(S$1='Trendline Selection'!$ED$198,Trendlines!G209,IF(S$1='Trendline Selection'!$EE$198,Trendlines!G209,""))</f>
        <v/>
      </c>
      <c r="T209" t="str">
        <f>IF(T$1='Trendline Selection'!$ED$198,Trendlines!H209,IF(T$1='Trendline Selection'!$EE$198,Trendlines!H209,""))</f>
        <v/>
      </c>
      <c r="U209">
        <f>IF(U$1='Trendline Selection'!$ED$198,Trendlines!I209,IF(U$1='Trendline Selection'!$EE$198,Trendlines!I209,""))</f>
        <v>5175.6000000000004</v>
      </c>
      <c r="V209" t="str">
        <f>IF(V$1='Trendline Selection'!$ED$198,Trendlines!J209,IF(V$1='Trendline Selection'!$EE$198,Trendlines!J209,""))</f>
        <v/>
      </c>
      <c r="W209" s="6" t="str">
        <f t="shared" si="195"/>
        <v/>
      </c>
      <c r="X209" s="6" t="str">
        <f t="shared" si="196"/>
        <v/>
      </c>
      <c r="Y209" s="6" t="str">
        <f t="shared" si="197"/>
        <v/>
      </c>
      <c r="Z209" s="6" t="str">
        <f t="shared" si="198"/>
        <v/>
      </c>
      <c r="AA209">
        <f t="shared" si="209"/>
        <v>3.5900000000001455</v>
      </c>
      <c r="AB209">
        <f t="shared" si="237"/>
        <v>1.9800000000004729</v>
      </c>
      <c r="AC209">
        <f t="shared" si="238"/>
        <v>1.6099999999996726</v>
      </c>
      <c r="AD209">
        <f t="shared" si="194"/>
        <v>3.5900000000001455</v>
      </c>
      <c r="AE209" s="26">
        <f t="shared" si="252"/>
        <v>6.5539894519350746E-5</v>
      </c>
      <c r="AF209" s="26">
        <f t="shared" si="210"/>
        <v>4.187362270515321E-4</v>
      </c>
      <c r="AG209" s="4"/>
      <c r="AH209" s="30">
        <f t="shared" si="211"/>
        <v>-2.5352804043917375E-3</v>
      </c>
      <c r="AI209" s="21">
        <f t="shared" si="239"/>
        <v>-1</v>
      </c>
      <c r="AJ209" s="21">
        <f t="shared" si="208"/>
        <v>-22</v>
      </c>
      <c r="AK209" s="31" t="str">
        <f t="shared" si="255"/>
        <v>-----</v>
      </c>
      <c r="AL209" s="31" t="str">
        <f t="shared" si="212"/>
        <v>-----</v>
      </c>
      <c r="AM209" s="39" t="str">
        <f t="shared" si="213"/>
        <v/>
      </c>
      <c r="AN209" s="35" t="str">
        <f t="shared" si="214"/>
        <v/>
      </c>
      <c r="AO209" s="35" t="str">
        <f t="shared" si="253"/>
        <v/>
      </c>
      <c r="AP209" s="36" t="str">
        <f t="shared" si="254"/>
        <v/>
      </c>
      <c r="AQ209" s="36" t="str">
        <f t="shared" si="215"/>
        <v/>
      </c>
      <c r="AR209" s="40" t="str">
        <f t="shared" si="216"/>
        <v/>
      </c>
      <c r="AS209" s="37" t="str">
        <f t="shared" si="217"/>
        <v/>
      </c>
      <c r="AT209" s="37" t="str">
        <f t="shared" si="240"/>
        <v/>
      </c>
      <c r="AU209" s="38" t="str">
        <f t="shared" si="218"/>
        <v/>
      </c>
      <c r="AV209" s="38" t="str">
        <f t="shared" si="219"/>
        <v/>
      </c>
      <c r="AW209" s="30" t="str">
        <f t="shared" si="220"/>
        <v/>
      </c>
      <c r="AX209" s="21" t="str">
        <f t="shared" si="221"/>
        <v/>
      </c>
      <c r="AY209" s="21" t="str">
        <f t="shared" si="241"/>
        <v/>
      </c>
      <c r="AZ209" s="31" t="str">
        <f t="shared" si="222"/>
        <v/>
      </c>
      <c r="BA209" s="31" t="str">
        <f t="shared" si="223"/>
        <v/>
      </c>
      <c r="BB209" s="33">
        <f t="shared" si="224"/>
        <v>1.9590540227218903E-3</v>
      </c>
      <c r="BC209" s="32">
        <f t="shared" si="225"/>
        <v>1</v>
      </c>
      <c r="BD209" s="32">
        <f t="shared" si="242"/>
        <v>58</v>
      </c>
      <c r="BE209" s="34" t="str">
        <f t="shared" si="243"/>
        <v>-----</v>
      </c>
      <c r="BF209" s="34" t="str">
        <f t="shared" si="226"/>
        <v>-----</v>
      </c>
      <c r="BG209" s="40" t="str">
        <f t="shared" si="227"/>
        <v/>
      </c>
      <c r="BH209" s="37" t="str">
        <f t="shared" si="228"/>
        <v/>
      </c>
      <c r="BI209" s="37" t="str">
        <f t="shared" si="244"/>
        <v/>
      </c>
      <c r="BJ209" s="38" t="str">
        <f t="shared" si="245"/>
        <v/>
      </c>
      <c r="BK209" s="38" t="str">
        <f t="shared" si="229"/>
        <v/>
      </c>
      <c r="BL209" s="41" t="str">
        <f t="shared" si="230"/>
        <v>------</v>
      </c>
      <c r="BM209" s="41" t="str">
        <f t="shared" si="231"/>
        <v>------</v>
      </c>
      <c r="BN209" s="41" t="str">
        <f t="shared" si="206"/>
        <v>-----</v>
      </c>
      <c r="BO209" s="41" t="str" cm="1">
        <f t="array" aca="1" ref="BO209" ca="1">_xlfn.LET(_xlpm.lookback,MIN(ROW()-ROW(BN$50),11),_xlpm.found,IFERROR(MATCH("Equal High",OFFSET(BN209,-_xlpm.lookback,0,_xlpm.lookback+1,1),0),-1),_xlpm.offset_rows,_xlpm.lookback-_xlpm.found+1,IF(_xlpm.found&gt;0,INDEX(E:E,ROW()-_xlpm.offset_rows),"-----"))</f>
        <v>-----</v>
      </c>
      <c r="BP209" s="41" t="str">
        <f t="shared" ca="1" si="199"/>
        <v>-----</v>
      </c>
      <c r="BQ209" s="41" t="str">
        <f t="shared" ca="1" si="200"/>
        <v>-----</v>
      </c>
      <c r="BR209" s="52" t="str">
        <f t="shared" ca="1" si="201"/>
        <v>-----</v>
      </c>
      <c r="BS209" s="41" t="str">
        <f t="shared" si="207"/>
        <v>-----</v>
      </c>
      <c r="BT209" s="41" t="str" cm="1">
        <f t="array" aca="1" ref="BT209" ca="1">_xlfn.LET(_xlpm.lookback,MIN(ROW()-ROW(BS$50),11),_xlpm.found,IFERROR(MATCH("Equal Low",OFFSET(BS209,-_xlpm.lookback,0,_xlpm.lookback+1,1),0),-1),_xlpm.offset_rows,_xlpm.lookback-_xlpm.found+1,IF(_xlpm.found&gt;0,INDEX(F:F,ROW()-_xlpm.offset_rows),"-----"))</f>
        <v>-----</v>
      </c>
      <c r="BU209" s="41" t="str">
        <f t="shared" ca="1" si="202"/>
        <v>-----</v>
      </c>
      <c r="BV209" s="41" t="str">
        <f t="shared" ca="1" si="203"/>
        <v>-----</v>
      </c>
      <c r="BW209" s="52" t="str">
        <f t="shared" ca="1" si="204"/>
        <v>-----</v>
      </c>
      <c r="BX209" s="50">
        <f t="shared" si="232"/>
        <v>-0.70964999999978318</v>
      </c>
      <c r="BY209" s="50">
        <f t="shared" si="246"/>
        <v>-1</v>
      </c>
      <c r="BZ209" s="50">
        <f t="shared" si="247"/>
        <v>-12</v>
      </c>
      <c r="CA209" s="50" t="str">
        <f t="shared" si="248"/>
        <v>-----</v>
      </c>
      <c r="CB209" s="50" t="str">
        <f t="shared" si="249"/>
        <v>-----</v>
      </c>
      <c r="CC209" s="52" t="str">
        <f t="shared" si="233"/>
        <v/>
      </c>
      <c r="CD209" s="41">
        <f t="shared" si="234"/>
        <v>0</v>
      </c>
      <c r="CE209" s="52" t="str" cm="1">
        <f t="array" ref="CE209">IF(CD209&lt;&gt;1,"-----",_xlfn.IFS(OR(AL209="Above",AL209="Below"),AL209,OR(AQ209="Above",AQ209="Below"),AQ209,OR(AV209="Above",AV209="Below"),AV209,OR(BA209="Above",BA209="Below"),BA209,OR(BF209="Above",BF209="Below"),BF209,OR(BK209="Above",BK209="Below"),BK209,TRUE,"-----"))</f>
        <v>-----</v>
      </c>
      <c r="CF209" s="52" t="str">
        <f t="shared" ca="1" si="205"/>
        <v>-----</v>
      </c>
      <c r="CG209" s="52" t="str">
        <f t="shared" si="235"/>
        <v>DOWN</v>
      </c>
      <c r="CH209" s="42" t="str">
        <f t="shared" si="189"/>
        <v/>
      </c>
      <c r="CI209" s="43" t="str">
        <f t="shared" si="250"/>
        <v/>
      </c>
      <c r="CJ209" s="42" t="str">
        <f t="shared" si="251"/>
        <v/>
      </c>
      <c r="CK209" s="42" t="str">
        <f t="shared" si="190"/>
        <v/>
      </c>
      <c r="CL209" s="42" t="str">
        <f t="shared" si="236"/>
        <v/>
      </c>
      <c r="CM209" s="16">
        <f t="shared" si="191"/>
        <v>0</v>
      </c>
      <c r="CN209" s="53">
        <f t="shared" si="192"/>
        <v>0</v>
      </c>
      <c r="CO209" s="14" t="str">
        <f t="shared" si="193"/>
        <v/>
      </c>
    </row>
    <row r="210" spans="1:93" x14ac:dyDescent="0.55000000000000004">
      <c r="A210">
        <f>IF('Data Validation'!$K$2&lt;&gt;TRUE,"",'Data Validation'!A210)</f>
        <v>1772091000</v>
      </c>
      <c r="B210" s="4" t="str">
        <f>IF('Data Validation'!$K$2&lt;&gt;TRUE,"",'Data Validation'!C210)</f>
        <v>XAUUSD</v>
      </c>
      <c r="C210" s="4" t="str">
        <f>IF('Data Validation'!$K$2&lt;&gt;TRUE,"",'Data Validation'!E210)</f>
        <v>M5</v>
      </c>
      <c r="D210" s="4">
        <f>IF('Data Validation'!$K$2&lt;&gt;TRUE,"",'Data Validation'!G210)</f>
        <v>5186.1499999999996</v>
      </c>
      <c r="E210" s="4">
        <f>IF($C210&lt;&gt;"M5","",Price!F210)</f>
        <v>5188.7299999999996</v>
      </c>
      <c r="F210" s="4">
        <f>IF($C210&lt;&gt;"M5","",Price!G210)</f>
        <v>5184.58</v>
      </c>
      <c r="G210" s="4">
        <f>IF($C210&lt;&gt;"M5","",Price!H210)</f>
        <v>408</v>
      </c>
      <c r="H210" s="4">
        <f>IF($C210&lt;&gt;"M5","",SSA!E210)</f>
        <v>5185.3648700000003</v>
      </c>
      <c r="I210" s="6">
        <f>IF($C210&lt;&gt;"M5","",SSA!F210)</f>
        <v>5185.9069</v>
      </c>
      <c r="J210" s="5">
        <f>IF($C210&lt;&gt;"M5","",Dual_Tema!E210)</f>
        <v>5187.5600000000004</v>
      </c>
      <c r="K210" s="5">
        <f>IF($C210&lt;&gt;"M5","",Dual_Tema!F210)</f>
        <v>5182.8100000000004</v>
      </c>
      <c r="L210" s="6">
        <f>IF($C210&lt;&gt;"M5","",Trendlines!K210)</f>
        <v>0</v>
      </c>
      <c r="M210" s="6">
        <f>IF($C210&lt;&gt;"M5","",Trendlines!L210)</f>
        <v>0</v>
      </c>
      <c r="N210" s="6">
        <f>IF($C210&lt;&gt;"M5","",ZigZag!E210)</f>
        <v>0</v>
      </c>
      <c r="O210" s="6">
        <f>IF($C210&lt;&gt;"M5","",ZigZag!F210)</f>
        <v>0</v>
      </c>
      <c r="P210" s="6">
        <f>IF($C210&lt;&gt;"M5","",Pinbar!E210)</f>
        <v>0</v>
      </c>
      <c r="Q210">
        <f>IF(Q$1='Trendline Selection'!$ED$198,Trendlines!E210,IF(Q$1='Trendline Selection'!$EE$198,Trendlines!E210,""))</f>
        <v>5198.93</v>
      </c>
      <c r="R210" t="str">
        <f>IF(R$1='Trendline Selection'!$ED$198,Trendlines!F210,IF(R$1='Trendline Selection'!$EE$198,Trendlines!F210,""))</f>
        <v/>
      </c>
      <c r="S210" t="str">
        <f>IF(S$1='Trendline Selection'!$ED$198,Trendlines!G210,IF(S$1='Trendline Selection'!$EE$198,Trendlines!G210,""))</f>
        <v/>
      </c>
      <c r="T210" t="str">
        <f>IF(T$1='Trendline Selection'!$ED$198,Trendlines!H210,IF(T$1='Trendline Selection'!$EE$198,Trendlines!H210,""))</f>
        <v/>
      </c>
      <c r="U210">
        <f>IF(U$1='Trendline Selection'!$ED$198,Trendlines!I210,IF(U$1='Trendline Selection'!$EE$198,Trendlines!I210,""))</f>
        <v>5175.62</v>
      </c>
      <c r="V210" t="str">
        <f>IF(V$1='Trendline Selection'!$ED$198,Trendlines!J210,IF(V$1='Trendline Selection'!$EE$198,Trendlines!J210,""))</f>
        <v/>
      </c>
      <c r="W210" s="6" t="str">
        <f t="shared" si="195"/>
        <v/>
      </c>
      <c r="X210" s="6" t="str">
        <f t="shared" si="196"/>
        <v/>
      </c>
      <c r="Y210" s="6" t="str">
        <f t="shared" si="197"/>
        <v/>
      </c>
      <c r="Z210" s="6" t="str">
        <f t="shared" si="198"/>
        <v/>
      </c>
      <c r="AA210">
        <f t="shared" si="209"/>
        <v>4.1499999999996362</v>
      </c>
      <c r="AB210">
        <f t="shared" si="237"/>
        <v>3.8499999999994543</v>
      </c>
      <c r="AC210">
        <f t="shared" si="238"/>
        <v>0.3000000000001819</v>
      </c>
      <c r="AD210">
        <f t="shared" si="194"/>
        <v>4.1499999999996362</v>
      </c>
      <c r="AE210" s="26">
        <f t="shared" si="252"/>
        <v>2.2553956002420466E-4</v>
      </c>
      <c r="AF210" s="26">
        <f t="shared" si="210"/>
        <v>3.4151358047073441E-4</v>
      </c>
      <c r="AG210" s="4"/>
      <c r="AH210" s="30">
        <f t="shared" si="211"/>
        <v>-2.6092157424700761E-3</v>
      </c>
      <c r="AI210" s="21">
        <f t="shared" si="239"/>
        <v>-1</v>
      </c>
      <c r="AJ210" s="21">
        <f t="shared" si="208"/>
        <v>-23</v>
      </c>
      <c r="AK210" s="31" t="str">
        <f t="shared" si="255"/>
        <v>-----</v>
      </c>
      <c r="AL210" s="31" t="str">
        <f t="shared" si="212"/>
        <v>-----</v>
      </c>
      <c r="AM210" s="39" t="str">
        <f t="shared" si="213"/>
        <v/>
      </c>
      <c r="AN210" s="35" t="str">
        <f t="shared" si="214"/>
        <v/>
      </c>
      <c r="AO210" s="35" t="str">
        <f t="shared" si="253"/>
        <v/>
      </c>
      <c r="AP210" s="36" t="str">
        <f t="shared" si="254"/>
        <v/>
      </c>
      <c r="AQ210" s="36" t="str">
        <f t="shared" si="215"/>
        <v/>
      </c>
      <c r="AR210" s="40" t="str">
        <f t="shared" si="216"/>
        <v/>
      </c>
      <c r="AS210" s="37" t="str">
        <f t="shared" si="217"/>
        <v/>
      </c>
      <c r="AT210" s="37" t="str">
        <f t="shared" si="240"/>
        <v/>
      </c>
      <c r="AU210" s="38" t="str">
        <f t="shared" si="218"/>
        <v/>
      </c>
      <c r="AV210" s="38" t="str">
        <f t="shared" si="219"/>
        <v/>
      </c>
      <c r="AW210" s="30" t="str">
        <f t="shared" si="220"/>
        <v/>
      </c>
      <c r="AX210" s="21" t="str">
        <f t="shared" si="221"/>
        <v/>
      </c>
      <c r="AY210" s="21" t="str">
        <f t="shared" si="241"/>
        <v/>
      </c>
      <c r="AZ210" s="31" t="str">
        <f t="shared" si="222"/>
        <v/>
      </c>
      <c r="BA210" s="31" t="str">
        <f t="shared" si="223"/>
        <v/>
      </c>
      <c r="BB210" s="33">
        <f t="shared" si="224"/>
        <v>1.8828410895700316E-3</v>
      </c>
      <c r="BC210" s="32">
        <f t="shared" si="225"/>
        <v>1</v>
      </c>
      <c r="BD210" s="32">
        <f t="shared" si="242"/>
        <v>59</v>
      </c>
      <c r="BE210" s="34" t="str">
        <f t="shared" si="243"/>
        <v>-----</v>
      </c>
      <c r="BF210" s="34" t="str">
        <f t="shared" si="226"/>
        <v>-----</v>
      </c>
      <c r="BG210" s="40" t="str">
        <f t="shared" si="227"/>
        <v/>
      </c>
      <c r="BH210" s="37" t="str">
        <f t="shared" si="228"/>
        <v/>
      </c>
      <c r="BI210" s="37" t="str">
        <f t="shared" si="244"/>
        <v/>
      </c>
      <c r="BJ210" s="38" t="str">
        <f t="shared" si="245"/>
        <v/>
      </c>
      <c r="BK210" s="38" t="str">
        <f t="shared" si="229"/>
        <v/>
      </c>
      <c r="BL210" s="41" t="str">
        <f t="shared" si="230"/>
        <v>------</v>
      </c>
      <c r="BM210" s="41" t="str">
        <f t="shared" si="231"/>
        <v>------</v>
      </c>
      <c r="BN210" s="41" t="str">
        <f t="shared" si="206"/>
        <v>-----</v>
      </c>
      <c r="BO210" s="41" t="str" cm="1">
        <f t="array" aca="1" ref="BO210" ca="1">_xlfn.LET(_xlpm.lookback,MIN(ROW()-ROW(BN$50),11),_xlpm.found,IFERROR(MATCH("Equal High",OFFSET(BN210,-_xlpm.lookback,0,_xlpm.lookback+1,1),0),-1),_xlpm.offset_rows,_xlpm.lookback-_xlpm.found+1,IF(_xlpm.found&gt;0,INDEX(E:E,ROW()-_xlpm.offset_rows),"-----"))</f>
        <v>-----</v>
      </c>
      <c r="BP210" s="41" t="str">
        <f t="shared" ca="1" si="199"/>
        <v>-----</v>
      </c>
      <c r="BQ210" s="41" t="str">
        <f t="shared" ca="1" si="200"/>
        <v>-----</v>
      </c>
      <c r="BR210" s="52" t="str">
        <f t="shared" ca="1" si="201"/>
        <v>-----</v>
      </c>
      <c r="BS210" s="41" t="str">
        <f t="shared" si="207"/>
        <v>-----</v>
      </c>
      <c r="BT210" s="41" t="str" cm="1">
        <f t="array" aca="1" ref="BT210" ca="1">_xlfn.LET(_xlpm.lookback,MIN(ROW()-ROW(BS$50),11),_xlpm.found,IFERROR(MATCH("Equal Low",OFFSET(BS210,-_xlpm.lookback,0,_xlpm.lookback+1,1),0),-1),_xlpm.offset_rows,_xlpm.lookback-_xlpm.found+1,IF(_xlpm.found&gt;0,INDEX(F:F,ROW()-_xlpm.offset_rows),"-----"))</f>
        <v>-----</v>
      </c>
      <c r="BU210" s="41" t="str">
        <f t="shared" ca="1" si="202"/>
        <v>-----</v>
      </c>
      <c r="BV210" s="41" t="str">
        <f t="shared" ca="1" si="203"/>
        <v>-----</v>
      </c>
      <c r="BW210" s="52" t="str">
        <f t="shared" ca="1" si="204"/>
        <v>-----</v>
      </c>
      <c r="BX210" s="50">
        <f t="shared" si="232"/>
        <v>-0.54202999999961321</v>
      </c>
      <c r="BY210" s="50">
        <f t="shared" si="246"/>
        <v>-1</v>
      </c>
      <c r="BZ210" s="50">
        <f t="shared" si="247"/>
        <v>-13</v>
      </c>
      <c r="CA210" s="50" t="str">
        <f t="shared" si="248"/>
        <v>-----</v>
      </c>
      <c r="CB210" s="50" t="str">
        <f t="shared" si="249"/>
        <v>-----</v>
      </c>
      <c r="CC210" s="52" t="str">
        <f t="shared" si="233"/>
        <v/>
      </c>
      <c r="CD210" s="41">
        <f t="shared" si="234"/>
        <v>0</v>
      </c>
      <c r="CE210" s="52" t="str" cm="1">
        <f t="array" ref="CE210">IF(CD210&lt;&gt;1,"-----",_xlfn.IFS(OR(AL210="Above",AL210="Below"),AL210,OR(AQ210="Above",AQ210="Below"),AQ210,OR(AV210="Above",AV210="Below"),AV210,OR(BA210="Above",BA210="Below"),BA210,OR(BF210="Above",BF210="Below"),BF210,OR(BK210="Above",BK210="Below"),BK210,TRUE,"-----"))</f>
        <v>-----</v>
      </c>
      <c r="CF210" s="52" t="str">
        <f t="shared" ca="1" si="205"/>
        <v>-----</v>
      </c>
      <c r="CG210" s="52" t="str">
        <f t="shared" si="235"/>
        <v>DOWN</v>
      </c>
      <c r="CH210" s="42" t="str">
        <f t="shared" si="189"/>
        <v/>
      </c>
      <c r="CI210" s="43" t="str">
        <f t="shared" si="250"/>
        <v/>
      </c>
      <c r="CJ210" s="42" t="str">
        <f t="shared" si="251"/>
        <v/>
      </c>
      <c r="CK210" s="42" t="str">
        <f t="shared" si="190"/>
        <v/>
      </c>
      <c r="CL210" s="42" t="str">
        <f t="shared" si="236"/>
        <v/>
      </c>
      <c r="CM210" s="16">
        <f t="shared" si="191"/>
        <v>0</v>
      </c>
      <c r="CN210" s="53">
        <f t="shared" si="192"/>
        <v>0</v>
      </c>
      <c r="CO210" s="14" t="str">
        <f t="shared" si="193"/>
        <v/>
      </c>
    </row>
    <row r="211" spans="1:93" x14ac:dyDescent="0.55000000000000004">
      <c r="A211">
        <f>IF('Data Validation'!$K$2&lt;&gt;TRUE,"",'Data Validation'!A211)</f>
        <v>1772091300</v>
      </c>
      <c r="B211" s="4" t="str">
        <f>IF('Data Validation'!$K$2&lt;&gt;TRUE,"",'Data Validation'!C211)</f>
        <v>XAUUSD</v>
      </c>
      <c r="C211" s="4" t="str">
        <f>IF('Data Validation'!$K$2&lt;&gt;TRUE,"",'Data Validation'!E211)</f>
        <v>M5</v>
      </c>
      <c r="D211" s="4">
        <f>IF('Data Validation'!$K$2&lt;&gt;TRUE,"",'Data Validation'!G211)</f>
        <v>5188.3500000000004</v>
      </c>
      <c r="E211" s="4">
        <f>IF($C211&lt;&gt;"M5","",Price!F211)</f>
        <v>5189</v>
      </c>
      <c r="F211" s="4">
        <f>IF($C211&lt;&gt;"M5","",Price!G211)</f>
        <v>5184.6400000000003</v>
      </c>
      <c r="G211" s="4">
        <f>IF($C211&lt;&gt;"M5","",Price!H211)</f>
        <v>403</v>
      </c>
      <c r="H211" s="4">
        <f>IF($C211&lt;&gt;"M5","",SSA!E211)</f>
        <v>5185.1516799999999</v>
      </c>
      <c r="I211" s="6">
        <f>IF($C211&lt;&gt;"M5","",SSA!F211)</f>
        <v>5185.5292900000004</v>
      </c>
      <c r="J211" s="5">
        <f>IF($C211&lt;&gt;"M5","",Dual_Tema!E211)</f>
        <v>5187.74</v>
      </c>
      <c r="K211" s="5">
        <f>IF($C211&lt;&gt;"M5","",Dual_Tema!F211)</f>
        <v>5183.29</v>
      </c>
      <c r="L211" s="6">
        <f>IF($C211&lt;&gt;"M5","",Trendlines!K211)</f>
        <v>0</v>
      </c>
      <c r="M211" s="6">
        <f>IF($C211&lt;&gt;"M5","",Trendlines!L211)</f>
        <v>0</v>
      </c>
      <c r="N211" s="6">
        <f>IF($C211&lt;&gt;"M5","",ZigZag!E211)</f>
        <v>0</v>
      </c>
      <c r="O211" s="6">
        <f>IF($C211&lt;&gt;"M5","",ZigZag!F211)</f>
        <v>0</v>
      </c>
      <c r="P211" s="6">
        <f>IF($C211&lt;&gt;"M5","",Pinbar!E211)</f>
        <v>0</v>
      </c>
      <c r="Q211">
        <f>IF(Q$1='Trendline Selection'!$ED$198,Trendlines!E211,IF(Q$1='Trendline Selection'!$EE$198,Trendlines!E211,""))</f>
        <v>5198.93</v>
      </c>
      <c r="R211" t="str">
        <f>IF(R$1='Trendline Selection'!$ED$198,Trendlines!F211,IF(R$1='Trendline Selection'!$EE$198,Trendlines!F211,""))</f>
        <v/>
      </c>
      <c r="S211" t="str">
        <f>IF(S$1='Trendline Selection'!$ED$198,Trendlines!G211,IF(S$1='Trendline Selection'!$EE$198,Trendlines!G211,""))</f>
        <v/>
      </c>
      <c r="T211" t="str">
        <f>IF(T$1='Trendline Selection'!$ED$198,Trendlines!H211,IF(T$1='Trendline Selection'!$EE$198,Trendlines!H211,""))</f>
        <v/>
      </c>
      <c r="U211">
        <f>IF(U$1='Trendline Selection'!$ED$198,Trendlines!I211,IF(U$1='Trendline Selection'!$EE$198,Trendlines!I211,""))</f>
        <v>5175.6499999999996</v>
      </c>
      <c r="V211" t="str">
        <f>IF(V$1='Trendline Selection'!$ED$198,Trendlines!J211,IF(V$1='Trendline Selection'!$EE$198,Trendlines!J211,""))</f>
        <v/>
      </c>
      <c r="W211" s="6" t="str">
        <f t="shared" si="195"/>
        <v/>
      </c>
      <c r="X211" s="6" t="str">
        <f t="shared" si="196"/>
        <v/>
      </c>
      <c r="Y211" s="6" t="str">
        <f t="shared" si="197"/>
        <v/>
      </c>
      <c r="Z211" s="6" t="str">
        <f t="shared" si="198"/>
        <v/>
      </c>
      <c r="AA211">
        <f t="shared" si="209"/>
        <v>4.3599999999996726</v>
      </c>
      <c r="AB211">
        <f t="shared" si="237"/>
        <v>2.8500000000003638</v>
      </c>
      <c r="AC211">
        <f t="shared" si="238"/>
        <v>1.5099999999993088</v>
      </c>
      <c r="AD211">
        <f t="shared" si="194"/>
        <v>4.3599999999996726</v>
      </c>
      <c r="AE211" s="26">
        <f t="shared" si="252"/>
        <v>2.4288032939203167E-4</v>
      </c>
      <c r="AF211" s="26">
        <f t="shared" si="210"/>
        <v>2.6045233818682028E-4</v>
      </c>
      <c r="AG211" s="4"/>
      <c r="AH211" s="30">
        <f t="shared" si="211"/>
        <v>-2.6502222572722363E-3</v>
      </c>
      <c r="AI211" s="21">
        <f t="shared" si="239"/>
        <v>-1</v>
      </c>
      <c r="AJ211" s="21">
        <f t="shared" si="208"/>
        <v>-24</v>
      </c>
      <c r="AK211" s="31" t="str">
        <f t="shared" si="255"/>
        <v>-----</v>
      </c>
      <c r="AL211" s="31" t="str">
        <f t="shared" si="212"/>
        <v>-----</v>
      </c>
      <c r="AM211" s="39" t="str">
        <f t="shared" si="213"/>
        <v/>
      </c>
      <c r="AN211" s="35" t="str">
        <f t="shared" si="214"/>
        <v/>
      </c>
      <c r="AO211" s="35" t="str">
        <f t="shared" si="253"/>
        <v/>
      </c>
      <c r="AP211" s="36" t="str">
        <f t="shared" si="254"/>
        <v/>
      </c>
      <c r="AQ211" s="36" t="str">
        <f t="shared" si="215"/>
        <v/>
      </c>
      <c r="AR211" s="40" t="str">
        <f t="shared" si="216"/>
        <v/>
      </c>
      <c r="AS211" s="37" t="str">
        <f t="shared" si="217"/>
        <v/>
      </c>
      <c r="AT211" s="37" t="str">
        <f t="shared" si="240"/>
        <v/>
      </c>
      <c r="AU211" s="38" t="str">
        <f t="shared" si="218"/>
        <v/>
      </c>
      <c r="AV211" s="38" t="str">
        <f t="shared" si="219"/>
        <v/>
      </c>
      <c r="AW211" s="30" t="str">
        <f t="shared" si="220"/>
        <v/>
      </c>
      <c r="AX211" s="21" t="str">
        <f t="shared" si="221"/>
        <v/>
      </c>
      <c r="AY211" s="21" t="str">
        <f t="shared" si="241"/>
        <v/>
      </c>
      <c r="AZ211" s="31" t="str">
        <f t="shared" si="222"/>
        <v/>
      </c>
      <c r="BA211" s="31" t="str">
        <f t="shared" si="223"/>
        <v/>
      </c>
      <c r="BB211" s="33">
        <f t="shared" si="224"/>
        <v>1.8358428409958761E-3</v>
      </c>
      <c r="BC211" s="32">
        <f t="shared" si="225"/>
        <v>1</v>
      </c>
      <c r="BD211" s="32">
        <f t="shared" si="242"/>
        <v>60</v>
      </c>
      <c r="BE211" s="34" t="str">
        <f t="shared" si="243"/>
        <v>-----</v>
      </c>
      <c r="BF211" s="34" t="str">
        <f t="shared" si="226"/>
        <v>-----</v>
      </c>
      <c r="BG211" s="40" t="str">
        <f t="shared" si="227"/>
        <v/>
      </c>
      <c r="BH211" s="37" t="str">
        <f t="shared" si="228"/>
        <v/>
      </c>
      <c r="BI211" s="37" t="str">
        <f t="shared" si="244"/>
        <v/>
      </c>
      <c r="BJ211" s="38" t="str">
        <f t="shared" si="245"/>
        <v/>
      </c>
      <c r="BK211" s="38" t="str">
        <f t="shared" si="229"/>
        <v/>
      </c>
      <c r="BL211" s="41" t="str">
        <f t="shared" si="230"/>
        <v>------</v>
      </c>
      <c r="BM211" s="41" t="str">
        <f t="shared" si="231"/>
        <v>------</v>
      </c>
      <c r="BN211" s="41" t="str">
        <f t="shared" si="206"/>
        <v>-----</v>
      </c>
      <c r="BO211" s="41" t="str" cm="1">
        <f t="array" aca="1" ref="BO211" ca="1">_xlfn.LET(_xlpm.lookback,MIN(ROW()-ROW(BN$50),11),_xlpm.found,IFERROR(MATCH("Equal High",OFFSET(BN211,-_xlpm.lookback,0,_xlpm.lookback+1,1),0),-1),_xlpm.offset_rows,_xlpm.lookback-_xlpm.found+1,IF(_xlpm.found&gt;0,INDEX(E:E,ROW()-_xlpm.offset_rows),"-----"))</f>
        <v>-----</v>
      </c>
      <c r="BP211" s="41" t="str">
        <f t="shared" ca="1" si="199"/>
        <v>-----</v>
      </c>
      <c r="BQ211" s="41" t="str">
        <f t="shared" ca="1" si="200"/>
        <v>-----</v>
      </c>
      <c r="BR211" s="52" t="str">
        <f t="shared" ca="1" si="201"/>
        <v>-----</v>
      </c>
      <c r="BS211" s="41" t="str">
        <f t="shared" si="207"/>
        <v>-----</v>
      </c>
      <c r="BT211" s="41" t="str" cm="1">
        <f t="array" aca="1" ref="BT211" ca="1">_xlfn.LET(_xlpm.lookback,MIN(ROW()-ROW(BS$50),11),_xlpm.found,IFERROR(MATCH("Equal Low",OFFSET(BS211,-_xlpm.lookback,0,_xlpm.lookback+1,1),0),-1),_xlpm.offset_rows,_xlpm.lookback-_xlpm.found+1,IF(_xlpm.found&gt;0,INDEX(F:F,ROW()-_xlpm.offset_rows),"-----"))</f>
        <v>-----</v>
      </c>
      <c r="BU211" s="41" t="str">
        <f t="shared" ca="1" si="202"/>
        <v>-----</v>
      </c>
      <c r="BV211" s="41" t="str">
        <f t="shared" ca="1" si="203"/>
        <v>-----</v>
      </c>
      <c r="BW211" s="52" t="str">
        <f t="shared" ca="1" si="204"/>
        <v>-----</v>
      </c>
      <c r="BX211" s="50">
        <f t="shared" si="232"/>
        <v>-0.37761000000045897</v>
      </c>
      <c r="BY211" s="50">
        <f t="shared" si="246"/>
        <v>-1</v>
      </c>
      <c r="BZ211" s="50">
        <f t="shared" si="247"/>
        <v>-14</v>
      </c>
      <c r="CA211" s="50" t="str">
        <f t="shared" si="248"/>
        <v>-----</v>
      </c>
      <c r="CB211" s="50" t="str">
        <f t="shared" si="249"/>
        <v>-----</v>
      </c>
      <c r="CC211" s="52" t="str">
        <f t="shared" si="233"/>
        <v/>
      </c>
      <c r="CD211" s="41">
        <f t="shared" si="234"/>
        <v>0</v>
      </c>
      <c r="CE211" s="52" t="str" cm="1">
        <f t="array" ref="CE211">IF(CD211&lt;&gt;1,"-----",_xlfn.IFS(OR(AL211="Above",AL211="Below"),AL211,OR(AQ211="Above",AQ211="Below"),AQ211,OR(AV211="Above",AV211="Below"),AV211,OR(BA211="Above",BA211="Below"),BA211,OR(BF211="Above",BF211="Below"),BF211,OR(BK211="Above",BK211="Below"),BK211,TRUE,"-----"))</f>
        <v>-----</v>
      </c>
      <c r="CF211" s="52" t="str">
        <f t="shared" ca="1" si="205"/>
        <v>-----</v>
      </c>
      <c r="CG211" s="52" t="str">
        <f t="shared" si="235"/>
        <v>DOWN</v>
      </c>
      <c r="CH211" s="42" t="str">
        <f t="shared" si="189"/>
        <v/>
      </c>
      <c r="CI211" s="43" t="str">
        <f t="shared" si="250"/>
        <v/>
      </c>
      <c r="CJ211" s="42" t="str">
        <f t="shared" si="251"/>
        <v/>
      </c>
      <c r="CK211" s="42" t="str">
        <f t="shared" si="190"/>
        <v/>
      </c>
      <c r="CL211" s="42" t="str">
        <f t="shared" si="236"/>
        <v/>
      </c>
      <c r="CM211" s="16">
        <f t="shared" si="191"/>
        <v>0</v>
      </c>
      <c r="CN211" s="53">
        <f t="shared" si="192"/>
        <v>0</v>
      </c>
      <c r="CO211" s="14" t="str">
        <f t="shared" si="193"/>
        <v/>
      </c>
    </row>
    <row r="212" spans="1:93" x14ac:dyDescent="0.55000000000000004">
      <c r="A212">
        <f>IF('Data Validation'!$K$2&lt;&gt;TRUE,"",'Data Validation'!A212)</f>
        <v>1772091600</v>
      </c>
      <c r="B212" s="4" t="str">
        <f>IF('Data Validation'!$K$2&lt;&gt;TRUE,"",'Data Validation'!C212)</f>
        <v>XAUUSD</v>
      </c>
      <c r="C212" s="4" t="str">
        <f>IF('Data Validation'!$K$2&lt;&gt;TRUE,"",'Data Validation'!E212)</f>
        <v>M5</v>
      </c>
      <c r="D212" s="4">
        <f>IF('Data Validation'!$K$2&lt;&gt;TRUE,"",'Data Validation'!G212)</f>
        <v>5186.49</v>
      </c>
      <c r="E212" s="4">
        <f>IF($C212&lt;&gt;"M5","",Price!F212)</f>
        <v>5189.78</v>
      </c>
      <c r="F212" s="4">
        <f>IF($C212&lt;&gt;"M5","",Price!G212)</f>
        <v>5186.08</v>
      </c>
      <c r="G212" s="4">
        <f>IF($C212&lt;&gt;"M5","",Price!H212)</f>
        <v>327</v>
      </c>
      <c r="H212" s="4">
        <f>IF($C212&lt;&gt;"M5","",SSA!E212)</f>
        <v>5185.0366999999997</v>
      </c>
      <c r="I212" s="6">
        <f>IF($C212&lt;&gt;"M5","",SSA!F212)</f>
        <v>5185.2829899999997</v>
      </c>
      <c r="J212" s="5">
        <f>IF($C212&lt;&gt;"M5","",Dual_Tema!E212)</f>
        <v>5188.33</v>
      </c>
      <c r="K212" s="5">
        <f>IF($C212&lt;&gt;"M5","",Dual_Tema!F212)</f>
        <v>5184.3900000000003</v>
      </c>
      <c r="L212" s="6">
        <f>IF($C212&lt;&gt;"M5","",Trendlines!K212)</f>
        <v>0</v>
      </c>
      <c r="M212" s="6">
        <f>IF($C212&lt;&gt;"M5","",Trendlines!L212)</f>
        <v>0</v>
      </c>
      <c r="N212" s="6">
        <f>IF($C212&lt;&gt;"M5","",ZigZag!E212)</f>
        <v>0</v>
      </c>
      <c r="O212" s="6">
        <f>IF($C212&lt;&gt;"M5","",ZigZag!F212)</f>
        <v>0</v>
      </c>
      <c r="P212" s="6">
        <f>IF($C212&lt;&gt;"M5","",Pinbar!E212)</f>
        <v>0</v>
      </c>
      <c r="Q212">
        <f>IF(Q$1='Trendline Selection'!$ED$198,Trendlines!E212,IF(Q$1='Trendline Selection'!$EE$198,Trendlines!E212,""))</f>
        <v>5198.9399999999996</v>
      </c>
      <c r="R212" t="str">
        <f>IF(R$1='Trendline Selection'!$ED$198,Trendlines!F212,IF(R$1='Trendline Selection'!$EE$198,Trendlines!F212,""))</f>
        <v/>
      </c>
      <c r="S212" t="str">
        <f>IF(S$1='Trendline Selection'!$ED$198,Trendlines!G212,IF(S$1='Trendline Selection'!$EE$198,Trendlines!G212,""))</f>
        <v/>
      </c>
      <c r="T212" t="str">
        <f>IF(T$1='Trendline Selection'!$ED$198,Trendlines!H212,IF(T$1='Trendline Selection'!$EE$198,Trendlines!H212,""))</f>
        <v/>
      </c>
      <c r="U212">
        <f>IF(U$1='Trendline Selection'!$ED$198,Trendlines!I212,IF(U$1='Trendline Selection'!$EE$198,Trendlines!I212,""))</f>
        <v>5175.67</v>
      </c>
      <c r="V212" t="str">
        <f>IF(V$1='Trendline Selection'!$ED$198,Trendlines!J212,IF(V$1='Trendline Selection'!$EE$198,Trendlines!J212,""))</f>
        <v/>
      </c>
      <c r="W212" s="6" t="str">
        <f t="shared" si="195"/>
        <v/>
      </c>
      <c r="X212" s="6" t="str">
        <f t="shared" si="196"/>
        <v/>
      </c>
      <c r="Y212" s="6" t="str">
        <f t="shared" si="197"/>
        <v/>
      </c>
      <c r="Z212" s="6" t="str">
        <f t="shared" si="198"/>
        <v/>
      </c>
      <c r="AA212">
        <f t="shared" si="209"/>
        <v>3.6999999999998181</v>
      </c>
      <c r="AB212">
        <f t="shared" si="237"/>
        <v>1.4299999999993815</v>
      </c>
      <c r="AC212">
        <f t="shared" si="238"/>
        <v>2.2700000000004366</v>
      </c>
      <c r="AD212">
        <f t="shared" si="194"/>
        <v>3.6999999999998181</v>
      </c>
      <c r="AE212" s="26">
        <f t="shared" si="252"/>
        <v>2.7947335655207321E-4</v>
      </c>
      <c r="AF212" s="26">
        <f t="shared" si="210"/>
        <v>3.2597856256948258E-4</v>
      </c>
      <c r="AG212" s="4"/>
      <c r="AH212" s="30">
        <f t="shared" si="211"/>
        <v>-2.6742566753992056E-3</v>
      </c>
      <c r="AI212" s="21">
        <f t="shared" si="239"/>
        <v>-1</v>
      </c>
      <c r="AJ212" s="21">
        <f t="shared" si="208"/>
        <v>-25</v>
      </c>
      <c r="AK212" s="31" t="str">
        <f t="shared" si="255"/>
        <v>-----</v>
      </c>
      <c r="AL212" s="31" t="str">
        <f t="shared" si="212"/>
        <v>-----</v>
      </c>
      <c r="AM212" s="39" t="str">
        <f t="shared" si="213"/>
        <v/>
      </c>
      <c r="AN212" s="35" t="str">
        <f t="shared" si="214"/>
        <v/>
      </c>
      <c r="AO212" s="35" t="str">
        <f t="shared" si="253"/>
        <v/>
      </c>
      <c r="AP212" s="36" t="str">
        <f t="shared" si="254"/>
        <v/>
      </c>
      <c r="AQ212" s="36" t="str">
        <f t="shared" si="215"/>
        <v/>
      </c>
      <c r="AR212" s="40" t="str">
        <f t="shared" si="216"/>
        <v/>
      </c>
      <c r="AS212" s="37" t="str">
        <f t="shared" si="217"/>
        <v/>
      </c>
      <c r="AT212" s="37" t="str">
        <f t="shared" si="240"/>
        <v/>
      </c>
      <c r="AU212" s="38" t="str">
        <f t="shared" si="218"/>
        <v/>
      </c>
      <c r="AV212" s="38" t="str">
        <f t="shared" si="219"/>
        <v/>
      </c>
      <c r="AW212" s="30" t="str">
        <f t="shared" si="220"/>
        <v/>
      </c>
      <c r="AX212" s="21" t="str">
        <f t="shared" si="221"/>
        <v/>
      </c>
      <c r="AY212" s="21" t="str">
        <f t="shared" si="241"/>
        <v/>
      </c>
      <c r="AZ212" s="31" t="str">
        <f t="shared" si="222"/>
        <v/>
      </c>
      <c r="BA212" s="31" t="str">
        <f t="shared" si="223"/>
        <v/>
      </c>
      <c r="BB212" s="33">
        <f t="shared" si="224"/>
        <v>1.809756031586168E-3</v>
      </c>
      <c r="BC212" s="32">
        <f t="shared" si="225"/>
        <v>1</v>
      </c>
      <c r="BD212" s="32">
        <f t="shared" si="242"/>
        <v>61</v>
      </c>
      <c r="BE212" s="34" t="str">
        <f t="shared" si="243"/>
        <v>-----</v>
      </c>
      <c r="BF212" s="34" t="str">
        <f t="shared" si="226"/>
        <v>-----</v>
      </c>
      <c r="BG212" s="40" t="str">
        <f t="shared" si="227"/>
        <v/>
      </c>
      <c r="BH212" s="37" t="str">
        <f t="shared" si="228"/>
        <v/>
      </c>
      <c r="BI212" s="37" t="str">
        <f t="shared" si="244"/>
        <v/>
      </c>
      <c r="BJ212" s="38" t="str">
        <f t="shared" si="245"/>
        <v/>
      </c>
      <c r="BK212" s="38" t="str">
        <f t="shared" si="229"/>
        <v/>
      </c>
      <c r="BL212" s="41" t="str">
        <f t="shared" si="230"/>
        <v>------</v>
      </c>
      <c r="BM212" s="41" t="str">
        <f t="shared" si="231"/>
        <v>------</v>
      </c>
      <c r="BN212" s="41" t="str">
        <f t="shared" si="206"/>
        <v>-----</v>
      </c>
      <c r="BO212" s="41" t="str" cm="1">
        <f t="array" aca="1" ref="BO212" ca="1">_xlfn.LET(_xlpm.lookback,MIN(ROW()-ROW(BN$50),11),_xlpm.found,IFERROR(MATCH("Equal High",OFFSET(BN212,-_xlpm.lookback,0,_xlpm.lookback+1,1),0),-1),_xlpm.offset_rows,_xlpm.lookback-_xlpm.found+1,IF(_xlpm.found&gt;0,INDEX(E:E,ROW()-_xlpm.offset_rows),"-----"))</f>
        <v>-----</v>
      </c>
      <c r="BP212" s="41" t="str">
        <f t="shared" ca="1" si="199"/>
        <v>-----</v>
      </c>
      <c r="BQ212" s="41" t="str">
        <f t="shared" ca="1" si="200"/>
        <v>-----</v>
      </c>
      <c r="BR212" s="52" t="str">
        <f t="shared" ca="1" si="201"/>
        <v>-----</v>
      </c>
      <c r="BS212" s="41" t="str">
        <f t="shared" si="207"/>
        <v>-----</v>
      </c>
      <c r="BT212" s="41" t="str" cm="1">
        <f t="array" aca="1" ref="BT212" ca="1">_xlfn.LET(_xlpm.lookback,MIN(ROW()-ROW(BS$50),11),_xlpm.found,IFERROR(MATCH("Equal Low",OFFSET(BS212,-_xlpm.lookback,0,_xlpm.lookback+1,1),0),-1),_xlpm.offset_rows,_xlpm.lookback-_xlpm.found+1,IF(_xlpm.found&gt;0,INDEX(F:F,ROW()-_xlpm.offset_rows),"-----"))</f>
        <v>-----</v>
      </c>
      <c r="BU212" s="41" t="str">
        <f t="shared" ca="1" si="202"/>
        <v>-----</v>
      </c>
      <c r="BV212" s="41" t="str">
        <f t="shared" ca="1" si="203"/>
        <v>-----</v>
      </c>
      <c r="BW212" s="52" t="str">
        <f t="shared" ca="1" si="204"/>
        <v>-----</v>
      </c>
      <c r="BX212" s="50">
        <f t="shared" si="232"/>
        <v>-0.24629000000004453</v>
      </c>
      <c r="BY212" s="50">
        <f t="shared" si="246"/>
        <v>-1</v>
      </c>
      <c r="BZ212" s="50">
        <f t="shared" si="247"/>
        <v>-15</v>
      </c>
      <c r="CA212" s="50" t="str">
        <f t="shared" si="248"/>
        <v>-----</v>
      </c>
      <c r="CB212" s="50" t="str">
        <f t="shared" si="249"/>
        <v>-----</v>
      </c>
      <c r="CC212" s="52" t="str">
        <f t="shared" si="233"/>
        <v/>
      </c>
      <c r="CD212" s="41">
        <f t="shared" si="234"/>
        <v>0</v>
      </c>
      <c r="CE212" s="52" t="str" cm="1">
        <f t="array" ref="CE212">IF(CD212&lt;&gt;1,"-----",_xlfn.IFS(OR(AL212="Above",AL212="Below"),AL212,OR(AQ212="Above",AQ212="Below"),AQ212,OR(AV212="Above",AV212="Below"),AV212,OR(BA212="Above",BA212="Below"),BA212,OR(BF212="Above",BF212="Below"),BF212,OR(BK212="Above",BK212="Below"),BK212,TRUE,"-----"))</f>
        <v>-----</v>
      </c>
      <c r="CF212" s="52" t="str">
        <f t="shared" ca="1" si="205"/>
        <v>-----</v>
      </c>
      <c r="CG212" s="52" t="str">
        <f t="shared" si="235"/>
        <v>DOWN</v>
      </c>
      <c r="CH212" s="42" t="str">
        <f t="shared" si="189"/>
        <v/>
      </c>
      <c r="CI212" s="43" t="str">
        <f t="shared" si="250"/>
        <v/>
      </c>
      <c r="CJ212" s="42" t="str">
        <f t="shared" si="251"/>
        <v/>
      </c>
      <c r="CK212" s="42" t="str">
        <f t="shared" si="190"/>
        <v/>
      </c>
      <c r="CL212" s="42" t="str">
        <f t="shared" si="236"/>
        <v/>
      </c>
      <c r="CM212" s="16">
        <f t="shared" si="191"/>
        <v>0</v>
      </c>
      <c r="CN212" s="53">
        <f t="shared" si="192"/>
        <v>0</v>
      </c>
      <c r="CO212" s="14" t="str">
        <f t="shared" si="193"/>
        <v/>
      </c>
    </row>
    <row r="213" spans="1:93" x14ac:dyDescent="0.55000000000000004">
      <c r="A213">
        <f>IF('Data Validation'!$K$2&lt;&gt;TRUE,"",'Data Validation'!A213)</f>
        <v>1772091900</v>
      </c>
      <c r="B213" s="4" t="str">
        <f>IF('Data Validation'!$K$2&lt;&gt;TRUE,"",'Data Validation'!C213)</f>
        <v>XAUUSD</v>
      </c>
      <c r="C213" s="4" t="str">
        <f>IF('Data Validation'!$K$2&lt;&gt;TRUE,"",'Data Validation'!E213)</f>
        <v>M5</v>
      </c>
      <c r="D213" s="4">
        <f>IF('Data Validation'!$K$2&lt;&gt;TRUE,"",'Data Validation'!G213)</f>
        <v>5181.91</v>
      </c>
      <c r="E213" s="4">
        <f>IF($C213&lt;&gt;"M5","",Price!F213)</f>
        <v>5186.8999999999996</v>
      </c>
      <c r="F213" s="4">
        <f>IF($C213&lt;&gt;"M5","",Price!G213)</f>
        <v>5181.87</v>
      </c>
      <c r="G213" s="4">
        <f>IF($C213&lt;&gt;"M5","",Price!H213)</f>
        <v>417</v>
      </c>
      <c r="H213" s="4">
        <f>IF($C213&lt;&gt;"M5","",SSA!E213)</f>
        <v>5185.0460599999997</v>
      </c>
      <c r="I213" s="6">
        <f>IF($C213&lt;&gt;"M5","",SSA!F213)</f>
        <v>5185.16453</v>
      </c>
      <c r="J213" s="5">
        <f>IF($C213&lt;&gt;"M5","",Dual_Tema!E213)</f>
        <v>5187.38</v>
      </c>
      <c r="K213" s="5">
        <f>IF($C213&lt;&gt;"M5","",Dual_Tema!F213)</f>
        <v>5183.09</v>
      </c>
      <c r="L213" s="6">
        <f>IF($C213&lt;&gt;"M5","",Trendlines!K213)</f>
        <v>0</v>
      </c>
      <c r="M213" s="6">
        <f>IF($C213&lt;&gt;"M5","",Trendlines!L213)</f>
        <v>0</v>
      </c>
      <c r="N213" s="6">
        <f>IF($C213&lt;&gt;"M5","",ZigZag!E213)</f>
        <v>0</v>
      </c>
      <c r="O213" s="6">
        <f>IF($C213&lt;&gt;"M5","",ZigZag!F213)</f>
        <v>0</v>
      </c>
      <c r="P213" s="6">
        <f>IF($C213&lt;&gt;"M5","",Pinbar!E213)</f>
        <v>0</v>
      </c>
      <c r="Q213">
        <f>IF(Q$1='Trendline Selection'!$ED$198,Trendlines!E213,IF(Q$1='Trendline Selection'!$EE$198,Trendlines!E213,""))</f>
        <v>5198.9399999999996</v>
      </c>
      <c r="R213" t="str">
        <f>IF(R$1='Trendline Selection'!$ED$198,Trendlines!F213,IF(R$1='Trendline Selection'!$EE$198,Trendlines!F213,""))</f>
        <v/>
      </c>
      <c r="S213" t="str">
        <f>IF(S$1='Trendline Selection'!$ED$198,Trendlines!G213,IF(S$1='Trendline Selection'!$EE$198,Trendlines!G213,""))</f>
        <v/>
      </c>
      <c r="T213" t="str">
        <f>IF(T$1='Trendline Selection'!$ED$198,Trendlines!H213,IF(T$1='Trendline Selection'!$EE$198,Trendlines!H213,""))</f>
        <v/>
      </c>
      <c r="U213">
        <f>IF(U$1='Trendline Selection'!$ED$198,Trendlines!I213,IF(U$1='Trendline Selection'!$EE$198,Trendlines!I213,""))</f>
        <v>5175.6899999999996</v>
      </c>
      <c r="V213" t="str">
        <f>IF(V$1='Trendline Selection'!$ED$198,Trendlines!J213,IF(V$1='Trendline Selection'!$EE$198,Trendlines!J213,""))</f>
        <v/>
      </c>
      <c r="W213" s="6" t="str">
        <f t="shared" si="195"/>
        <v/>
      </c>
      <c r="X213" s="6" t="str">
        <f t="shared" si="196"/>
        <v/>
      </c>
      <c r="Y213" s="6" t="str">
        <f t="shared" si="197"/>
        <v/>
      </c>
      <c r="Z213" s="6" t="str">
        <f t="shared" si="198"/>
        <v/>
      </c>
      <c r="AA213">
        <f t="shared" si="209"/>
        <v>5.0299999999997453</v>
      </c>
      <c r="AB213">
        <f t="shared" si="237"/>
        <v>0.40999999999985448</v>
      </c>
      <c r="AC213">
        <f t="shared" si="238"/>
        <v>4.6199999999998909</v>
      </c>
      <c r="AD213">
        <f t="shared" si="194"/>
        <v>5.0299999999997453</v>
      </c>
      <c r="AE213" s="26">
        <f t="shared" si="252"/>
        <v>-9.2532260987333281E-5</v>
      </c>
      <c r="AF213" s="26">
        <f t="shared" si="210"/>
        <v>-2.3538082495196006E-4</v>
      </c>
      <c r="AG213" s="4"/>
      <c r="AH213" s="30">
        <f t="shared" si="211"/>
        <v>-2.6724563084013146E-3</v>
      </c>
      <c r="AI213" s="21">
        <f t="shared" si="239"/>
        <v>-1</v>
      </c>
      <c r="AJ213" s="21">
        <f t="shared" si="208"/>
        <v>-26</v>
      </c>
      <c r="AK213" s="31" t="str">
        <f t="shared" si="255"/>
        <v>-----</v>
      </c>
      <c r="AL213" s="31" t="str">
        <f t="shared" si="212"/>
        <v>-----</v>
      </c>
      <c r="AM213" s="39" t="str">
        <f t="shared" si="213"/>
        <v/>
      </c>
      <c r="AN213" s="35" t="str">
        <f t="shared" si="214"/>
        <v/>
      </c>
      <c r="AO213" s="35" t="str">
        <f t="shared" si="253"/>
        <v/>
      </c>
      <c r="AP213" s="36" t="str">
        <f t="shared" si="254"/>
        <v/>
      </c>
      <c r="AQ213" s="36" t="str">
        <f t="shared" si="215"/>
        <v/>
      </c>
      <c r="AR213" s="40" t="str">
        <f t="shared" si="216"/>
        <v/>
      </c>
      <c r="AS213" s="37" t="str">
        <f t="shared" si="217"/>
        <v/>
      </c>
      <c r="AT213" s="37" t="str">
        <f t="shared" si="240"/>
        <v/>
      </c>
      <c r="AU213" s="38" t="str">
        <f t="shared" si="218"/>
        <v/>
      </c>
      <c r="AV213" s="38" t="str">
        <f t="shared" si="219"/>
        <v/>
      </c>
      <c r="AW213" s="30" t="str">
        <f t="shared" si="220"/>
        <v/>
      </c>
      <c r="AX213" s="21" t="str">
        <f t="shared" si="221"/>
        <v/>
      </c>
      <c r="AY213" s="21" t="str">
        <f t="shared" si="241"/>
        <v/>
      </c>
      <c r="AZ213" s="31" t="str">
        <f t="shared" si="222"/>
        <v/>
      </c>
      <c r="BA213" s="31" t="str">
        <f t="shared" si="223"/>
        <v/>
      </c>
      <c r="BB213" s="33">
        <f t="shared" si="224"/>
        <v>1.807693273747089E-3</v>
      </c>
      <c r="BC213" s="32">
        <f t="shared" si="225"/>
        <v>1</v>
      </c>
      <c r="BD213" s="32">
        <f t="shared" si="242"/>
        <v>62</v>
      </c>
      <c r="BE213" s="34" t="str">
        <f t="shared" si="243"/>
        <v>-----</v>
      </c>
      <c r="BF213" s="34" t="str">
        <f t="shared" si="226"/>
        <v>-----</v>
      </c>
      <c r="BG213" s="40" t="str">
        <f t="shared" si="227"/>
        <v/>
      </c>
      <c r="BH213" s="37" t="str">
        <f t="shared" si="228"/>
        <v/>
      </c>
      <c r="BI213" s="37" t="str">
        <f t="shared" si="244"/>
        <v/>
      </c>
      <c r="BJ213" s="38" t="str">
        <f t="shared" si="245"/>
        <v/>
      </c>
      <c r="BK213" s="38" t="str">
        <f t="shared" si="229"/>
        <v/>
      </c>
      <c r="BL213" s="41" t="str">
        <f t="shared" si="230"/>
        <v>------</v>
      </c>
      <c r="BM213" s="41" t="str">
        <f t="shared" si="231"/>
        <v>------</v>
      </c>
      <c r="BN213" s="41" t="str">
        <f t="shared" si="206"/>
        <v>-----</v>
      </c>
      <c r="BO213" s="41" t="str" cm="1">
        <f t="array" aca="1" ref="BO213" ca="1">_xlfn.LET(_xlpm.lookback,MIN(ROW()-ROW(BN$50),11),_xlpm.found,IFERROR(MATCH("Equal High",OFFSET(BN213,-_xlpm.lookback,0,_xlpm.lookback+1,1),0),-1),_xlpm.offset_rows,_xlpm.lookback-_xlpm.found+1,IF(_xlpm.found&gt;0,INDEX(E:E,ROW()-_xlpm.offset_rows),"-----"))</f>
        <v>-----</v>
      </c>
      <c r="BP213" s="41" t="str">
        <f t="shared" ca="1" si="199"/>
        <v>-----</v>
      </c>
      <c r="BQ213" s="41" t="str">
        <f t="shared" ca="1" si="200"/>
        <v>-----</v>
      </c>
      <c r="BR213" s="52" t="str">
        <f t="shared" ca="1" si="201"/>
        <v>-----</v>
      </c>
      <c r="BS213" s="41" t="str">
        <f t="shared" si="207"/>
        <v>-----</v>
      </c>
      <c r="BT213" s="41" t="str" cm="1">
        <f t="array" aca="1" ref="BT213" ca="1">_xlfn.LET(_xlpm.lookback,MIN(ROW()-ROW(BS$50),11),_xlpm.found,IFERROR(MATCH("Equal Low",OFFSET(BS213,-_xlpm.lookback,0,_xlpm.lookback+1,1),0),-1),_xlpm.offset_rows,_xlpm.lookback-_xlpm.found+1,IF(_xlpm.found&gt;0,INDEX(F:F,ROW()-_xlpm.offset_rows),"-----"))</f>
        <v>-----</v>
      </c>
      <c r="BU213" s="41" t="str">
        <f t="shared" ca="1" si="202"/>
        <v>-----</v>
      </c>
      <c r="BV213" s="41" t="str">
        <f t="shared" ca="1" si="203"/>
        <v>-----</v>
      </c>
      <c r="BW213" s="52" t="str">
        <f t="shared" ca="1" si="204"/>
        <v>-----</v>
      </c>
      <c r="BX213" s="50">
        <f t="shared" si="232"/>
        <v>-0.11847000000034313</v>
      </c>
      <c r="BY213" s="50">
        <f t="shared" si="246"/>
        <v>-1</v>
      </c>
      <c r="BZ213" s="50">
        <f t="shared" si="247"/>
        <v>-16</v>
      </c>
      <c r="CA213" s="50" t="str">
        <f t="shared" si="248"/>
        <v>-----</v>
      </c>
      <c r="CB213" s="50" t="str">
        <f t="shared" si="249"/>
        <v>-----</v>
      </c>
      <c r="CC213" s="52" t="str">
        <f t="shared" si="233"/>
        <v/>
      </c>
      <c r="CD213" s="41">
        <f t="shared" si="234"/>
        <v>0</v>
      </c>
      <c r="CE213" s="52" t="str" cm="1">
        <f t="array" ref="CE213">IF(CD213&lt;&gt;1,"-----",_xlfn.IFS(OR(AL213="Above",AL213="Below"),AL213,OR(AQ213="Above",AQ213="Below"),AQ213,OR(AV213="Above",AV213="Below"),AV213,OR(BA213="Above",BA213="Below"),BA213,OR(BF213="Above",BF213="Below"),BF213,OR(BK213="Above",BK213="Below"),BK213,TRUE,"-----"))</f>
        <v>-----</v>
      </c>
      <c r="CF213" s="52" t="str">
        <f t="shared" ca="1" si="205"/>
        <v>-----</v>
      </c>
      <c r="CG213" s="52" t="str">
        <f t="shared" si="235"/>
        <v>DOWN</v>
      </c>
      <c r="CH213" s="42" t="str">
        <f t="shared" si="189"/>
        <v/>
      </c>
      <c r="CI213" s="43" t="str">
        <f t="shared" si="250"/>
        <v/>
      </c>
      <c r="CJ213" s="42" t="str">
        <f t="shared" si="251"/>
        <v/>
      </c>
      <c r="CK213" s="42" t="str">
        <f t="shared" si="190"/>
        <v/>
      </c>
      <c r="CL213" s="42" t="str">
        <f t="shared" si="236"/>
        <v/>
      </c>
      <c r="CM213" s="16">
        <f t="shared" si="191"/>
        <v>0</v>
      </c>
      <c r="CN213" s="53">
        <f t="shared" si="192"/>
        <v>0</v>
      </c>
      <c r="CO213" s="14" t="str">
        <f t="shared" si="193"/>
        <v/>
      </c>
    </row>
    <row r="214" spans="1:93" x14ac:dyDescent="0.55000000000000004">
      <c r="A214">
        <f>IF('Data Validation'!$K$2&lt;&gt;TRUE,"",'Data Validation'!A214)</f>
        <v>1772092200</v>
      </c>
      <c r="B214" s="4" t="str">
        <f>IF('Data Validation'!$K$2&lt;&gt;TRUE,"",'Data Validation'!C214)</f>
        <v>XAUUSD</v>
      </c>
      <c r="C214" s="4" t="str">
        <f>IF('Data Validation'!$K$2&lt;&gt;TRUE,"",'Data Validation'!E214)</f>
        <v>M5</v>
      </c>
      <c r="D214" s="4">
        <f>IF('Data Validation'!$K$2&lt;&gt;TRUE,"",'Data Validation'!G214)</f>
        <v>5183.7</v>
      </c>
      <c r="E214" s="4">
        <f>IF($C214&lt;&gt;"M5","",Price!F214)</f>
        <v>5184.2</v>
      </c>
      <c r="F214" s="4">
        <f>IF($C214&lt;&gt;"M5","",Price!G214)</f>
        <v>5179.72</v>
      </c>
      <c r="G214" s="4">
        <f>IF($C214&lt;&gt;"M5","",Price!H214)</f>
        <v>448</v>
      </c>
      <c r="H214" s="4">
        <f>IF($C214&lt;&gt;"M5","",SSA!E214)</f>
        <v>5185.24737</v>
      </c>
      <c r="I214" s="6">
        <f>IF($C214&lt;&gt;"M5","",SSA!F214)</f>
        <v>5185.2059499999996</v>
      </c>
      <c r="J214" s="5">
        <f>IF($C214&lt;&gt;"M5","",Dual_Tema!E214)</f>
        <v>5185.5200000000004</v>
      </c>
      <c r="K214" s="5">
        <f>IF($C214&lt;&gt;"M5","",Dual_Tema!F214)</f>
        <v>5181.25</v>
      </c>
      <c r="L214" s="6">
        <f>IF($C214&lt;&gt;"M5","",Trendlines!K214)</f>
        <v>0</v>
      </c>
      <c r="M214" s="6">
        <f>IF($C214&lt;&gt;"M5","",Trendlines!L214)</f>
        <v>0</v>
      </c>
      <c r="N214" s="6">
        <f>IF($C214&lt;&gt;"M5","",ZigZag!E214)</f>
        <v>0</v>
      </c>
      <c r="O214" s="6">
        <f>IF($C214&lt;&gt;"M5","",ZigZag!F214)</f>
        <v>0</v>
      </c>
      <c r="P214" s="6">
        <f>IF($C214&lt;&gt;"M5","",Pinbar!E214)</f>
        <v>0</v>
      </c>
      <c r="Q214">
        <f>IF(Q$1='Trendline Selection'!$ED$198,Trendlines!E214,IF(Q$1='Trendline Selection'!$EE$198,Trendlines!E214,""))</f>
        <v>5198.95</v>
      </c>
      <c r="R214" t="str">
        <f>IF(R$1='Trendline Selection'!$ED$198,Trendlines!F214,IF(R$1='Trendline Selection'!$EE$198,Trendlines!F214,""))</f>
        <v/>
      </c>
      <c r="S214" t="str">
        <f>IF(S$1='Trendline Selection'!$ED$198,Trendlines!G214,IF(S$1='Trendline Selection'!$EE$198,Trendlines!G214,""))</f>
        <v/>
      </c>
      <c r="T214" t="str">
        <f>IF(T$1='Trendline Selection'!$ED$198,Trendlines!H214,IF(T$1='Trendline Selection'!$EE$198,Trendlines!H214,""))</f>
        <v/>
      </c>
      <c r="U214">
        <f>IF(U$1='Trendline Selection'!$ED$198,Trendlines!I214,IF(U$1='Trendline Selection'!$EE$198,Trendlines!I214,""))</f>
        <v>5175.71</v>
      </c>
      <c r="V214" t="str">
        <f>IF(V$1='Trendline Selection'!$ED$198,Trendlines!J214,IF(V$1='Trendline Selection'!$EE$198,Trendlines!J214,""))</f>
        <v/>
      </c>
      <c r="W214" s="6" t="str">
        <f t="shared" si="195"/>
        <v/>
      </c>
      <c r="X214" s="6" t="str">
        <f t="shared" si="196"/>
        <v/>
      </c>
      <c r="Y214" s="6" t="str">
        <f t="shared" si="197"/>
        <v/>
      </c>
      <c r="Z214" s="6" t="str">
        <f t="shared" si="198"/>
        <v/>
      </c>
      <c r="AA214">
        <f t="shared" si="209"/>
        <v>4.4799999999995634</v>
      </c>
      <c r="AB214">
        <f t="shared" si="237"/>
        <v>2.2899999999999636</v>
      </c>
      <c r="AC214">
        <f t="shared" si="238"/>
        <v>2.1899999999995998</v>
      </c>
      <c r="AD214">
        <f t="shared" si="194"/>
        <v>4.4799999999995634</v>
      </c>
      <c r="AE214" s="26">
        <f t="shared" si="252"/>
        <v>-2.5455499159209071E-4</v>
      </c>
      <c r="AF214" s="26">
        <f t="shared" si="210"/>
        <v>-2.9529553679126568E-4</v>
      </c>
      <c r="AG214" s="4"/>
      <c r="AH214" s="30">
        <f t="shared" si="211"/>
        <v>-2.6356533530808666E-3</v>
      </c>
      <c r="AI214" s="21">
        <f t="shared" si="239"/>
        <v>-1</v>
      </c>
      <c r="AJ214" s="21">
        <f t="shared" si="208"/>
        <v>-27</v>
      </c>
      <c r="AK214" s="31" t="str">
        <f t="shared" si="255"/>
        <v>-----</v>
      </c>
      <c r="AL214" s="31" t="str">
        <f t="shared" si="212"/>
        <v>-----</v>
      </c>
      <c r="AM214" s="39" t="str">
        <f t="shared" si="213"/>
        <v/>
      </c>
      <c r="AN214" s="35" t="str">
        <f t="shared" si="214"/>
        <v/>
      </c>
      <c r="AO214" s="35" t="str">
        <f t="shared" si="253"/>
        <v/>
      </c>
      <c r="AP214" s="36" t="str">
        <f t="shared" si="254"/>
        <v/>
      </c>
      <c r="AQ214" s="36" t="str">
        <f t="shared" si="215"/>
        <v/>
      </c>
      <c r="AR214" s="40" t="str">
        <f t="shared" si="216"/>
        <v/>
      </c>
      <c r="AS214" s="37" t="str">
        <f t="shared" si="217"/>
        <v/>
      </c>
      <c r="AT214" s="37" t="str">
        <f t="shared" si="240"/>
        <v/>
      </c>
      <c r="AU214" s="38" t="str">
        <f t="shared" si="218"/>
        <v/>
      </c>
      <c r="AV214" s="38" t="str">
        <f t="shared" si="219"/>
        <v/>
      </c>
      <c r="AW214" s="30" t="str">
        <f t="shared" si="220"/>
        <v/>
      </c>
      <c r="AX214" s="21" t="str">
        <f t="shared" si="221"/>
        <v/>
      </c>
      <c r="AY214" s="21" t="str">
        <f t="shared" si="241"/>
        <v/>
      </c>
      <c r="AZ214" s="31" t="str">
        <f t="shared" si="222"/>
        <v/>
      </c>
      <c r="BA214" s="31" t="str">
        <f t="shared" si="223"/>
        <v/>
      </c>
      <c r="BB214" s="33">
        <f t="shared" si="224"/>
        <v>1.8427172310658848E-3</v>
      </c>
      <c r="BC214" s="32">
        <f t="shared" si="225"/>
        <v>1</v>
      </c>
      <c r="BD214" s="32">
        <f t="shared" si="242"/>
        <v>63</v>
      </c>
      <c r="BE214" s="34" t="str">
        <f t="shared" si="243"/>
        <v>-----</v>
      </c>
      <c r="BF214" s="34" t="str">
        <f t="shared" si="226"/>
        <v>-----</v>
      </c>
      <c r="BG214" s="40" t="str">
        <f t="shared" si="227"/>
        <v/>
      </c>
      <c r="BH214" s="37" t="str">
        <f t="shared" si="228"/>
        <v/>
      </c>
      <c r="BI214" s="37" t="str">
        <f t="shared" si="244"/>
        <v/>
      </c>
      <c r="BJ214" s="38" t="str">
        <f t="shared" si="245"/>
        <v/>
      </c>
      <c r="BK214" s="38" t="str">
        <f t="shared" si="229"/>
        <v/>
      </c>
      <c r="BL214" s="41" t="str">
        <f t="shared" si="230"/>
        <v>------</v>
      </c>
      <c r="BM214" s="41" t="str">
        <f t="shared" si="231"/>
        <v>------</v>
      </c>
      <c r="BN214" s="41" t="str">
        <f t="shared" si="206"/>
        <v>-----</v>
      </c>
      <c r="BO214" s="41" t="str" cm="1">
        <f t="array" aca="1" ref="BO214" ca="1">_xlfn.LET(_xlpm.lookback,MIN(ROW()-ROW(BN$50),11),_xlpm.found,IFERROR(MATCH("Equal High",OFFSET(BN214,-_xlpm.lookback,0,_xlpm.lookback+1,1),0),-1),_xlpm.offset_rows,_xlpm.lookback-_xlpm.found+1,IF(_xlpm.found&gt;0,INDEX(E:E,ROW()-_xlpm.offset_rows),"-----"))</f>
        <v>-----</v>
      </c>
      <c r="BP214" s="41" t="str">
        <f t="shared" ca="1" si="199"/>
        <v>-----</v>
      </c>
      <c r="BQ214" s="41" t="str">
        <f t="shared" ca="1" si="200"/>
        <v>-----</v>
      </c>
      <c r="BR214" s="52" t="str">
        <f t="shared" ca="1" si="201"/>
        <v>-----</v>
      </c>
      <c r="BS214" s="41" t="str">
        <f t="shared" si="207"/>
        <v>-----</v>
      </c>
      <c r="BT214" s="41" t="str" cm="1">
        <f t="array" aca="1" ref="BT214" ca="1">_xlfn.LET(_xlpm.lookback,MIN(ROW()-ROW(BS$50),11),_xlpm.found,IFERROR(MATCH("Equal Low",OFFSET(BS214,-_xlpm.lookback,0,_xlpm.lookback+1,1),0),-1),_xlpm.offset_rows,_xlpm.lookback-_xlpm.found+1,IF(_xlpm.found&gt;0,INDEX(F:F,ROW()-_xlpm.offset_rows),"-----"))</f>
        <v>-----</v>
      </c>
      <c r="BU214" s="41" t="str">
        <f t="shared" ca="1" si="202"/>
        <v>-----</v>
      </c>
      <c r="BV214" s="41" t="str">
        <f t="shared" ca="1" si="203"/>
        <v>-----</v>
      </c>
      <c r="BW214" s="52" t="str">
        <f t="shared" ca="1" si="204"/>
        <v>-----</v>
      </c>
      <c r="BX214" s="50">
        <f t="shared" si="232"/>
        <v>4.1420000000471191E-2</v>
      </c>
      <c r="BY214" s="50">
        <f t="shared" si="246"/>
        <v>1</v>
      </c>
      <c r="BZ214" s="50">
        <f t="shared" si="247"/>
        <v>1</v>
      </c>
      <c r="CA214" s="50" t="str">
        <f t="shared" si="248"/>
        <v>crossover</v>
      </c>
      <c r="CB214" s="50" t="str">
        <f t="shared" si="249"/>
        <v>-----</v>
      </c>
      <c r="CC214" s="52" t="str">
        <f t="shared" si="233"/>
        <v/>
      </c>
      <c r="CD214" s="41">
        <f t="shared" si="234"/>
        <v>0</v>
      </c>
      <c r="CE214" s="52" t="str" cm="1">
        <f t="array" ref="CE214">IF(CD214&lt;&gt;1,"-----",_xlfn.IFS(OR(AL214="Above",AL214="Below"),AL214,OR(AQ214="Above",AQ214="Below"),AQ214,OR(AV214="Above",AV214="Below"),AV214,OR(BA214="Above",BA214="Below"),BA214,OR(BF214="Above",BF214="Below"),BF214,OR(BK214="Above",BK214="Below"),BK214,TRUE,"-----"))</f>
        <v>-----</v>
      </c>
      <c r="CF214" s="52" t="str">
        <f t="shared" ca="1" si="205"/>
        <v>-----</v>
      </c>
      <c r="CG214" s="52" t="str">
        <f t="shared" si="235"/>
        <v>UP</v>
      </c>
      <c r="CH214" s="42" t="str">
        <f t="shared" ref="CH214:CH277" si="256">IF(AD214&gt;(AVERAGE(AD194:AD214)+(2*_xlfn.STDEV.P(AD194:AD214))),1,"")</f>
        <v/>
      </c>
      <c r="CI214" s="43" t="str">
        <f t="shared" si="250"/>
        <v/>
      </c>
      <c r="CJ214" s="42" t="str">
        <f t="shared" si="251"/>
        <v/>
      </c>
      <c r="CK214" s="42" t="str">
        <f t="shared" ref="CK214:CK277" si="257">IF(G214&gt;(AVERAGE(G194:G214)+(2*_xlfn.STDEV.P(G194:G214))),1,"")</f>
        <v/>
      </c>
      <c r="CL214" s="42" t="str">
        <f t="shared" si="236"/>
        <v/>
      </c>
      <c r="CM214" s="16">
        <f t="shared" ref="CM214:CM277" si="258">SUM(CH214:CL214)/5</f>
        <v>0</v>
      </c>
      <c r="CN214" s="53">
        <f t="shared" si="192"/>
        <v>0</v>
      </c>
      <c r="CO214" s="14" t="str">
        <f t="shared" si="193"/>
        <v/>
      </c>
    </row>
    <row r="215" spans="1:93" x14ac:dyDescent="0.55000000000000004">
      <c r="A215">
        <f>IF('Data Validation'!$K$2&lt;&gt;TRUE,"",'Data Validation'!A215)</f>
        <v>1772092500</v>
      </c>
      <c r="B215" s="4" t="str">
        <f>IF('Data Validation'!$K$2&lt;&gt;TRUE,"",'Data Validation'!C215)</f>
        <v>XAUUSD</v>
      </c>
      <c r="C215" s="4" t="str">
        <f>IF('Data Validation'!$K$2&lt;&gt;TRUE,"",'Data Validation'!E215)</f>
        <v>M5</v>
      </c>
      <c r="D215" s="4">
        <f>IF('Data Validation'!$K$2&lt;&gt;TRUE,"",'Data Validation'!G215)</f>
        <v>5186.0200000000004</v>
      </c>
      <c r="E215" s="4">
        <f>IF($C215&lt;&gt;"M5","",Price!F215)</f>
        <v>5188.1400000000003</v>
      </c>
      <c r="F215" s="4">
        <f>IF($C215&lt;&gt;"M5","",Price!G215)</f>
        <v>5183.7299999999996</v>
      </c>
      <c r="G215" s="4">
        <f>IF($C215&lt;&gt;"M5","",Price!H215)</f>
        <v>351</v>
      </c>
      <c r="H215" s="4">
        <f>IF($C215&lt;&gt;"M5","",SSA!E215)</f>
        <v>5185.4771600000004</v>
      </c>
      <c r="I215" s="6">
        <f>IF($C215&lt;&gt;"M5","",SSA!F215)</f>
        <v>5185.3415500000001</v>
      </c>
      <c r="J215" s="5">
        <f>IF($C215&lt;&gt;"M5","",Dual_Tema!E215)</f>
        <v>5186.3500000000004</v>
      </c>
      <c r="K215" s="5">
        <f>IF($C215&lt;&gt;"M5","",Dual_Tema!F215)</f>
        <v>5182.1099999999997</v>
      </c>
      <c r="L215" s="6">
        <f>IF($C215&lt;&gt;"M5","",Trendlines!K215)</f>
        <v>0</v>
      </c>
      <c r="M215" s="6">
        <f>IF($C215&lt;&gt;"M5","",Trendlines!L215)</f>
        <v>0</v>
      </c>
      <c r="N215" s="6">
        <f>IF($C215&lt;&gt;"M5","",ZigZag!E215)</f>
        <v>0</v>
      </c>
      <c r="O215" s="6">
        <f>IF($C215&lt;&gt;"M5","",ZigZag!F215)</f>
        <v>0</v>
      </c>
      <c r="P215" s="6">
        <f>IF($C215&lt;&gt;"M5","",Pinbar!E215)</f>
        <v>0</v>
      </c>
      <c r="Q215">
        <f>IF(Q$1='Trendline Selection'!$ED$198,Trendlines!E215,IF(Q$1='Trendline Selection'!$EE$198,Trendlines!E215,""))</f>
        <v>5198.95</v>
      </c>
      <c r="R215" t="str">
        <f>IF(R$1='Trendline Selection'!$ED$198,Trendlines!F215,IF(R$1='Trendline Selection'!$EE$198,Trendlines!F215,""))</f>
        <v/>
      </c>
      <c r="S215" t="str">
        <f>IF(S$1='Trendline Selection'!$ED$198,Trendlines!G215,IF(S$1='Trendline Selection'!$EE$198,Trendlines!G215,""))</f>
        <v/>
      </c>
      <c r="T215" t="str">
        <f>IF(T$1='Trendline Selection'!$ED$198,Trendlines!H215,IF(T$1='Trendline Selection'!$EE$198,Trendlines!H215,""))</f>
        <v/>
      </c>
      <c r="U215">
        <f>IF(U$1='Trendline Selection'!$ED$198,Trendlines!I215,IF(U$1='Trendline Selection'!$EE$198,Trendlines!I215,""))</f>
        <v>5175.74</v>
      </c>
      <c r="V215" t="str">
        <f>IF(V$1='Trendline Selection'!$ED$198,Trendlines!J215,IF(V$1='Trendline Selection'!$EE$198,Trendlines!J215,""))</f>
        <v/>
      </c>
      <c r="W215" s="6" t="str">
        <f t="shared" si="195"/>
        <v/>
      </c>
      <c r="X215" s="6" t="str">
        <f t="shared" si="196"/>
        <v/>
      </c>
      <c r="Y215" s="6" t="str">
        <f t="shared" si="197"/>
        <v/>
      </c>
      <c r="Z215" s="6" t="str">
        <f t="shared" si="198"/>
        <v/>
      </c>
      <c r="AA215">
        <f t="shared" si="209"/>
        <v>4.410000000000764</v>
      </c>
      <c r="AB215">
        <f t="shared" si="237"/>
        <v>4.4400000000005093</v>
      </c>
      <c r="AC215">
        <f t="shared" si="238"/>
        <v>2.9999999999745341E-2</v>
      </c>
      <c r="AD215">
        <f t="shared" si="194"/>
        <v>4.4400000000005093</v>
      </c>
      <c r="AE215" s="26">
        <f t="shared" si="252"/>
        <v>3.4513675320793305E-4</v>
      </c>
      <c r="AF215" s="26">
        <f t="shared" si="210"/>
        <v>3.1261397384460982E-4</v>
      </c>
      <c r="AG215" s="4"/>
      <c r="AH215" s="30">
        <f t="shared" si="211"/>
        <v>-2.5914540436048532E-3</v>
      </c>
      <c r="AI215" s="21">
        <f t="shared" si="239"/>
        <v>-1</v>
      </c>
      <c r="AJ215" s="21">
        <f t="shared" si="208"/>
        <v>-28</v>
      </c>
      <c r="AK215" s="31" t="str">
        <f t="shared" si="255"/>
        <v>-----</v>
      </c>
      <c r="AL215" s="31" t="str">
        <f t="shared" si="212"/>
        <v>-----</v>
      </c>
      <c r="AM215" s="39" t="str">
        <f t="shared" si="213"/>
        <v/>
      </c>
      <c r="AN215" s="35" t="str">
        <f t="shared" si="214"/>
        <v/>
      </c>
      <c r="AO215" s="35" t="str">
        <f t="shared" si="253"/>
        <v/>
      </c>
      <c r="AP215" s="36" t="str">
        <f t="shared" si="254"/>
        <v/>
      </c>
      <c r="AQ215" s="36" t="str">
        <f t="shared" si="215"/>
        <v/>
      </c>
      <c r="AR215" s="40" t="str">
        <f t="shared" si="216"/>
        <v/>
      </c>
      <c r="AS215" s="37" t="str">
        <f t="shared" si="217"/>
        <v/>
      </c>
      <c r="AT215" s="37" t="str">
        <f t="shared" si="240"/>
        <v/>
      </c>
      <c r="AU215" s="38" t="str">
        <f t="shared" si="218"/>
        <v/>
      </c>
      <c r="AV215" s="38" t="str">
        <f t="shared" si="219"/>
        <v/>
      </c>
      <c r="AW215" s="30" t="str">
        <f t="shared" si="220"/>
        <v/>
      </c>
      <c r="AX215" s="21" t="str">
        <f t="shared" si="221"/>
        <v/>
      </c>
      <c r="AY215" s="21" t="str">
        <f t="shared" si="241"/>
        <v/>
      </c>
      <c r="AZ215" s="31" t="str">
        <f t="shared" si="222"/>
        <v/>
      </c>
      <c r="BA215" s="31" t="str">
        <f t="shared" si="223"/>
        <v/>
      </c>
      <c r="BB215" s="33">
        <f t="shared" si="224"/>
        <v>1.881307793668265E-3</v>
      </c>
      <c r="BC215" s="32">
        <f t="shared" si="225"/>
        <v>1</v>
      </c>
      <c r="BD215" s="32">
        <f t="shared" si="242"/>
        <v>64</v>
      </c>
      <c r="BE215" s="34" t="str">
        <f t="shared" si="243"/>
        <v>-----</v>
      </c>
      <c r="BF215" s="34" t="str">
        <f t="shared" si="226"/>
        <v>-----</v>
      </c>
      <c r="BG215" s="40" t="str">
        <f t="shared" si="227"/>
        <v/>
      </c>
      <c r="BH215" s="37" t="str">
        <f t="shared" si="228"/>
        <v/>
      </c>
      <c r="BI215" s="37" t="str">
        <f t="shared" si="244"/>
        <v/>
      </c>
      <c r="BJ215" s="38" t="str">
        <f t="shared" si="245"/>
        <v/>
      </c>
      <c r="BK215" s="38" t="str">
        <f t="shared" si="229"/>
        <v/>
      </c>
      <c r="BL215" s="41" t="str">
        <f t="shared" si="230"/>
        <v>------</v>
      </c>
      <c r="BM215" s="41" t="str">
        <f t="shared" si="231"/>
        <v>------</v>
      </c>
      <c r="BN215" s="41" t="str">
        <f t="shared" si="206"/>
        <v>-----</v>
      </c>
      <c r="BO215" s="41" t="str" cm="1">
        <f t="array" aca="1" ref="BO215" ca="1">_xlfn.LET(_xlpm.lookback,MIN(ROW()-ROW(BN$50),11),_xlpm.found,IFERROR(MATCH("Equal High",OFFSET(BN215,-_xlpm.lookback,0,_xlpm.lookback+1,1),0),-1),_xlpm.offset_rows,_xlpm.lookback-_xlpm.found+1,IF(_xlpm.found&gt;0,INDEX(E:E,ROW()-_xlpm.offset_rows),"-----"))</f>
        <v>-----</v>
      </c>
      <c r="BP215" s="41" t="str">
        <f t="shared" ca="1" si="199"/>
        <v>-----</v>
      </c>
      <c r="BQ215" s="41" t="str">
        <f t="shared" ca="1" si="200"/>
        <v>-----</v>
      </c>
      <c r="BR215" s="52" t="str">
        <f t="shared" ca="1" si="201"/>
        <v>-----</v>
      </c>
      <c r="BS215" s="41" t="str">
        <f t="shared" si="207"/>
        <v>-----</v>
      </c>
      <c r="BT215" s="41" t="str" cm="1">
        <f t="array" aca="1" ref="BT215" ca="1">_xlfn.LET(_xlpm.lookback,MIN(ROW()-ROW(BS$50),11),_xlpm.found,IFERROR(MATCH("Equal Low",OFFSET(BS215,-_xlpm.lookback,0,_xlpm.lookback+1,1),0),-1),_xlpm.offset_rows,_xlpm.lookback-_xlpm.found+1,IF(_xlpm.found&gt;0,INDEX(F:F,ROW()-_xlpm.offset_rows),"-----"))</f>
        <v>-----</v>
      </c>
      <c r="BU215" s="41" t="str">
        <f t="shared" ca="1" si="202"/>
        <v>-----</v>
      </c>
      <c r="BV215" s="41" t="str">
        <f t="shared" ca="1" si="203"/>
        <v>-----</v>
      </c>
      <c r="BW215" s="52" t="str">
        <f t="shared" ca="1" si="204"/>
        <v>-----</v>
      </c>
      <c r="BX215" s="50">
        <f t="shared" si="232"/>
        <v>0.13561000000026979</v>
      </c>
      <c r="BY215" s="50">
        <f t="shared" si="246"/>
        <v>1</v>
      </c>
      <c r="BZ215" s="50">
        <f t="shared" si="247"/>
        <v>2</v>
      </c>
      <c r="CA215" s="50" t="str">
        <f t="shared" si="248"/>
        <v>-----</v>
      </c>
      <c r="CB215" s="50" t="str">
        <f t="shared" si="249"/>
        <v>-----</v>
      </c>
      <c r="CC215" s="52" t="str">
        <f t="shared" si="233"/>
        <v/>
      </c>
      <c r="CD215" s="41">
        <f t="shared" si="234"/>
        <v>0</v>
      </c>
      <c r="CE215" s="52" t="str" cm="1">
        <f t="array" ref="CE215">IF(CD215&lt;&gt;1,"-----",_xlfn.IFS(OR(AL215="Above",AL215="Below"),AL215,OR(AQ215="Above",AQ215="Below"),AQ215,OR(AV215="Above",AV215="Below"),AV215,OR(BA215="Above",BA215="Below"),BA215,OR(BF215="Above",BF215="Below"),BF215,OR(BK215="Above",BK215="Below"),BK215,TRUE,"-----"))</f>
        <v>-----</v>
      </c>
      <c r="CF215" s="52" t="str">
        <f t="shared" ca="1" si="205"/>
        <v>-----</v>
      </c>
      <c r="CG215" s="52" t="str">
        <f t="shared" si="235"/>
        <v>UP</v>
      </c>
      <c r="CH215" s="42" t="str">
        <f t="shared" si="256"/>
        <v/>
      </c>
      <c r="CI215" s="43" t="str">
        <f t="shared" si="250"/>
        <v/>
      </c>
      <c r="CJ215" s="42" t="str">
        <f t="shared" si="251"/>
        <v/>
      </c>
      <c r="CK215" s="42" t="str">
        <f t="shared" si="257"/>
        <v/>
      </c>
      <c r="CL215" s="42" t="str">
        <f t="shared" si="236"/>
        <v/>
      </c>
      <c r="CM215" s="16">
        <f t="shared" si="258"/>
        <v>0</v>
      </c>
      <c r="CN215" s="53">
        <f t="shared" si="192"/>
        <v>0</v>
      </c>
      <c r="CO215" s="14" t="str">
        <f t="shared" si="193"/>
        <v/>
      </c>
    </row>
    <row r="216" spans="1:93" x14ac:dyDescent="0.55000000000000004">
      <c r="A216">
        <f>IF('Data Validation'!$K$2&lt;&gt;TRUE,"",'Data Validation'!A216)</f>
        <v>1772092800</v>
      </c>
      <c r="B216" s="4" t="str">
        <f>IF('Data Validation'!$K$2&lt;&gt;TRUE,"",'Data Validation'!C216)</f>
        <v>XAUUSD</v>
      </c>
      <c r="C216" s="4" t="str">
        <f>IF('Data Validation'!$K$2&lt;&gt;TRUE,"",'Data Validation'!E216)</f>
        <v>M5</v>
      </c>
      <c r="D216" s="4">
        <f>IF('Data Validation'!$K$2&lt;&gt;TRUE,"",'Data Validation'!G216)</f>
        <v>5181.47</v>
      </c>
      <c r="E216" s="4">
        <f>IF($C216&lt;&gt;"M5","",Price!F216)</f>
        <v>5187.05</v>
      </c>
      <c r="F216" s="4">
        <f>IF($C216&lt;&gt;"M5","",Price!G216)</f>
        <v>5179.66</v>
      </c>
      <c r="G216" s="4">
        <f>IF($C216&lt;&gt;"M5","",Price!H216)</f>
        <v>630</v>
      </c>
      <c r="H216" s="4">
        <f>IF($C216&lt;&gt;"M5","",SSA!E216)</f>
        <v>5185.5363799999996</v>
      </c>
      <c r="I216" s="6">
        <f>IF($C216&lt;&gt;"M5","",SSA!F216)</f>
        <v>5185.4389600000004</v>
      </c>
      <c r="J216" s="5">
        <f>IF($C216&lt;&gt;"M5","",Dual_Tema!E216)</f>
        <v>5186.43</v>
      </c>
      <c r="K216" s="5">
        <f>IF($C216&lt;&gt;"M5","",Dual_Tema!F216)</f>
        <v>5180.74</v>
      </c>
      <c r="L216" s="6">
        <f>IF($C216&lt;&gt;"M5","",Trendlines!K216)</f>
        <v>0</v>
      </c>
      <c r="M216" s="6">
        <f>IF($C216&lt;&gt;"M5","",Trendlines!L216)</f>
        <v>0</v>
      </c>
      <c r="N216" s="6">
        <f>IF($C216&lt;&gt;"M5","",ZigZag!E216)</f>
        <v>0</v>
      </c>
      <c r="O216" s="6">
        <f>IF($C216&lt;&gt;"M5","",ZigZag!F216)</f>
        <v>0</v>
      </c>
      <c r="P216" s="6">
        <f>IF($C216&lt;&gt;"M5","",Pinbar!E216)</f>
        <v>0</v>
      </c>
      <c r="Q216">
        <f>IF(Q$1='Trendline Selection'!$ED$198,Trendlines!E216,IF(Q$1='Trendline Selection'!$EE$198,Trendlines!E216,""))</f>
        <v>5198.96</v>
      </c>
      <c r="R216" t="str">
        <f>IF(R$1='Trendline Selection'!$ED$198,Trendlines!F216,IF(R$1='Trendline Selection'!$EE$198,Trendlines!F216,""))</f>
        <v/>
      </c>
      <c r="S216" t="str">
        <f>IF(S$1='Trendline Selection'!$ED$198,Trendlines!G216,IF(S$1='Trendline Selection'!$EE$198,Trendlines!G216,""))</f>
        <v/>
      </c>
      <c r="T216" t="str">
        <f>IF(T$1='Trendline Selection'!$ED$198,Trendlines!H216,IF(T$1='Trendline Selection'!$EE$198,Trendlines!H216,""))</f>
        <v/>
      </c>
      <c r="U216">
        <f>IF(U$1='Trendline Selection'!$ED$198,Trendlines!I216,IF(U$1='Trendline Selection'!$EE$198,Trendlines!I216,""))</f>
        <v>5175.76</v>
      </c>
      <c r="V216" t="str">
        <f>IF(V$1='Trendline Selection'!$ED$198,Trendlines!J216,IF(V$1='Trendline Selection'!$EE$198,Trendlines!J216,""))</f>
        <v/>
      </c>
      <c r="W216" s="6" t="str">
        <f t="shared" si="195"/>
        <v/>
      </c>
      <c r="X216" s="6" t="str">
        <f t="shared" si="196"/>
        <v/>
      </c>
      <c r="Y216" s="6" t="str">
        <f t="shared" si="197"/>
        <v/>
      </c>
      <c r="Z216" s="6" t="str">
        <f t="shared" si="198"/>
        <v/>
      </c>
      <c r="AA216">
        <f t="shared" si="209"/>
        <v>7.3900000000003274</v>
      </c>
      <c r="AB216">
        <f t="shared" si="237"/>
        <v>1.0299999999997453</v>
      </c>
      <c r="AC216">
        <f t="shared" si="238"/>
        <v>6.3600000000005821</v>
      </c>
      <c r="AD216">
        <f t="shared" si="194"/>
        <v>7.3900000000003274</v>
      </c>
      <c r="AE216" s="26">
        <f t="shared" si="252"/>
        <v>1.195427297774945E-4</v>
      </c>
      <c r="AF216" s="26">
        <f t="shared" si="210"/>
        <v>-2.0846442786164279E-4</v>
      </c>
      <c r="AG216" s="4"/>
      <c r="AH216" s="30">
        <f t="shared" si="211"/>
        <v>-2.581981780971672E-3</v>
      </c>
      <c r="AI216" s="21">
        <f t="shared" si="239"/>
        <v>-1</v>
      </c>
      <c r="AJ216" s="21">
        <f t="shared" si="208"/>
        <v>-29</v>
      </c>
      <c r="AK216" s="31" t="str">
        <f t="shared" si="255"/>
        <v>-----</v>
      </c>
      <c r="AL216" s="31" t="str">
        <f t="shared" si="212"/>
        <v>-----</v>
      </c>
      <c r="AM216" s="39" t="str">
        <f t="shared" si="213"/>
        <v/>
      </c>
      <c r="AN216" s="35" t="str">
        <f t="shared" si="214"/>
        <v/>
      </c>
      <c r="AO216" s="35" t="str">
        <f t="shared" si="253"/>
        <v/>
      </c>
      <c r="AP216" s="36" t="str">
        <f t="shared" si="254"/>
        <v/>
      </c>
      <c r="AQ216" s="36" t="str">
        <f t="shared" si="215"/>
        <v/>
      </c>
      <c r="AR216" s="40" t="str">
        <f t="shared" si="216"/>
        <v/>
      </c>
      <c r="AS216" s="37" t="str">
        <f t="shared" si="217"/>
        <v/>
      </c>
      <c r="AT216" s="37" t="str">
        <f t="shared" si="240"/>
        <v/>
      </c>
      <c r="AU216" s="38" t="str">
        <f t="shared" si="218"/>
        <v/>
      </c>
      <c r="AV216" s="38" t="str">
        <f t="shared" si="219"/>
        <v/>
      </c>
      <c r="AW216" s="30" t="str">
        <f t="shared" si="220"/>
        <v/>
      </c>
      <c r="AX216" s="21" t="str">
        <f t="shared" si="221"/>
        <v/>
      </c>
      <c r="AY216" s="21" t="str">
        <f t="shared" si="241"/>
        <v/>
      </c>
      <c r="AZ216" s="31" t="str">
        <f t="shared" si="222"/>
        <v/>
      </c>
      <c r="BA216" s="31" t="str">
        <f t="shared" si="223"/>
        <v/>
      </c>
      <c r="BB216" s="33">
        <f t="shared" si="224"/>
        <v>1.8888781550920706E-3</v>
      </c>
      <c r="BC216" s="32">
        <f t="shared" si="225"/>
        <v>1</v>
      </c>
      <c r="BD216" s="32">
        <f t="shared" si="242"/>
        <v>65</v>
      </c>
      <c r="BE216" s="34" t="str">
        <f t="shared" si="243"/>
        <v>-----</v>
      </c>
      <c r="BF216" s="34" t="str">
        <f t="shared" si="226"/>
        <v>-----</v>
      </c>
      <c r="BG216" s="40" t="str">
        <f t="shared" si="227"/>
        <v/>
      </c>
      <c r="BH216" s="37" t="str">
        <f t="shared" si="228"/>
        <v/>
      </c>
      <c r="BI216" s="37" t="str">
        <f t="shared" si="244"/>
        <v/>
      </c>
      <c r="BJ216" s="38" t="str">
        <f t="shared" si="245"/>
        <v/>
      </c>
      <c r="BK216" s="38" t="str">
        <f t="shared" si="229"/>
        <v/>
      </c>
      <c r="BL216" s="41" t="str">
        <f t="shared" si="230"/>
        <v>------</v>
      </c>
      <c r="BM216" s="41" t="str">
        <f t="shared" si="231"/>
        <v>------</v>
      </c>
      <c r="BN216" s="41" t="str">
        <f t="shared" si="206"/>
        <v>-----</v>
      </c>
      <c r="BO216" s="41" t="str" cm="1">
        <f t="array" aca="1" ref="BO216" ca="1">_xlfn.LET(_xlpm.lookback,MIN(ROW()-ROW(BN$50),11),_xlpm.found,IFERROR(MATCH("Equal High",OFFSET(BN216,-_xlpm.lookback,0,_xlpm.lookback+1,1),0),-1),_xlpm.offset_rows,_xlpm.lookback-_xlpm.found+1,IF(_xlpm.found&gt;0,INDEX(E:E,ROW()-_xlpm.offset_rows),"-----"))</f>
        <v>-----</v>
      </c>
      <c r="BP216" s="41" t="str">
        <f t="shared" ca="1" si="199"/>
        <v>-----</v>
      </c>
      <c r="BQ216" s="41" t="str">
        <f t="shared" ca="1" si="200"/>
        <v>-----</v>
      </c>
      <c r="BR216" s="52" t="str">
        <f t="shared" ca="1" si="201"/>
        <v>-----</v>
      </c>
      <c r="BS216" s="41" t="str">
        <f t="shared" si="207"/>
        <v>-----</v>
      </c>
      <c r="BT216" s="41" t="str" cm="1">
        <f t="array" aca="1" ref="BT216" ca="1">_xlfn.LET(_xlpm.lookback,MIN(ROW()-ROW(BS$50),11),_xlpm.found,IFERROR(MATCH("Equal Low",OFFSET(BS216,-_xlpm.lookback,0,_xlpm.lookback+1,1),0),-1),_xlpm.offset_rows,_xlpm.lookback-_xlpm.found+1,IF(_xlpm.found&gt;0,INDEX(F:F,ROW()-_xlpm.offset_rows),"-----"))</f>
        <v>-----</v>
      </c>
      <c r="BU216" s="41" t="str">
        <f t="shared" ca="1" si="202"/>
        <v>-----</v>
      </c>
      <c r="BV216" s="41" t="str">
        <f t="shared" ca="1" si="203"/>
        <v>-----</v>
      </c>
      <c r="BW216" s="52" t="str">
        <f t="shared" ca="1" si="204"/>
        <v>-----</v>
      </c>
      <c r="BX216" s="50">
        <f t="shared" si="232"/>
        <v>9.7419999999146967E-2</v>
      </c>
      <c r="BY216" s="50">
        <f t="shared" si="246"/>
        <v>1</v>
      </c>
      <c r="BZ216" s="50">
        <f t="shared" si="247"/>
        <v>3</v>
      </c>
      <c r="CA216" s="50" t="str">
        <f t="shared" si="248"/>
        <v>-----</v>
      </c>
      <c r="CB216" s="50" t="str">
        <f t="shared" si="249"/>
        <v>-----</v>
      </c>
      <c r="CC216" s="52" t="str">
        <f t="shared" si="233"/>
        <v/>
      </c>
      <c r="CD216" s="41">
        <f t="shared" si="234"/>
        <v>0</v>
      </c>
      <c r="CE216" s="52" t="str" cm="1">
        <f t="array" ref="CE216">IF(CD216&lt;&gt;1,"-----",_xlfn.IFS(OR(AL216="Above",AL216="Below"),AL216,OR(AQ216="Above",AQ216="Below"),AQ216,OR(AV216="Above",AV216="Below"),AV216,OR(BA216="Above",BA216="Below"),BA216,OR(BF216="Above",BF216="Below"),BF216,OR(BK216="Above",BK216="Below"),BK216,TRUE,"-----"))</f>
        <v>-----</v>
      </c>
      <c r="CF216" s="52" t="str">
        <f t="shared" ca="1" si="205"/>
        <v>-----</v>
      </c>
      <c r="CG216" s="52" t="str">
        <f t="shared" si="235"/>
        <v>UP</v>
      </c>
      <c r="CH216" s="42" t="str">
        <f t="shared" si="256"/>
        <v/>
      </c>
      <c r="CI216" s="43" t="str">
        <f t="shared" si="250"/>
        <v/>
      </c>
      <c r="CJ216" s="42" t="str">
        <f t="shared" si="251"/>
        <v/>
      </c>
      <c r="CK216" s="42">
        <f t="shared" si="257"/>
        <v>1</v>
      </c>
      <c r="CL216" s="42" t="str">
        <f t="shared" si="236"/>
        <v/>
      </c>
      <c r="CM216" s="16">
        <f t="shared" si="258"/>
        <v>0.2</v>
      </c>
      <c r="CN216" s="53">
        <f t="shared" si="192"/>
        <v>6.6666666666666666E-2</v>
      </c>
      <c r="CO216" s="14" t="str">
        <f t="shared" si="193"/>
        <v/>
      </c>
    </row>
    <row r="217" spans="1:93" x14ac:dyDescent="0.55000000000000004">
      <c r="A217">
        <f>IF('Data Validation'!$K$2&lt;&gt;TRUE,"",'Data Validation'!A217)</f>
        <v>1772093100</v>
      </c>
      <c r="B217" s="4" t="str">
        <f>IF('Data Validation'!$K$2&lt;&gt;TRUE,"",'Data Validation'!C217)</f>
        <v>XAUUSD</v>
      </c>
      <c r="C217" s="4" t="str">
        <f>IF('Data Validation'!$K$2&lt;&gt;TRUE,"",'Data Validation'!E217)</f>
        <v>M5</v>
      </c>
      <c r="D217" s="4">
        <f>IF('Data Validation'!$K$2&lt;&gt;TRUE,"",'Data Validation'!G217)</f>
        <v>5183.96</v>
      </c>
      <c r="E217" s="4">
        <f>IF($C217&lt;&gt;"M5","",Price!F217)</f>
        <v>5185.37</v>
      </c>
      <c r="F217" s="4">
        <f>IF($C217&lt;&gt;"M5","",Price!G217)</f>
        <v>5179.41</v>
      </c>
      <c r="G217" s="4">
        <f>IF($C217&lt;&gt;"M5","",Price!H217)</f>
        <v>542</v>
      </c>
      <c r="H217" s="4">
        <f>IF($C217&lt;&gt;"M5","",SSA!E217)</f>
        <v>5185.4002</v>
      </c>
      <c r="I217" s="6">
        <f>IF($C217&lt;&gt;"M5","",SSA!F217)</f>
        <v>5185.4195799999998</v>
      </c>
      <c r="J217" s="5">
        <f>IF($C217&lt;&gt;"M5","",Dual_Tema!E217)</f>
        <v>5185.72</v>
      </c>
      <c r="K217" s="5">
        <f>IF($C217&lt;&gt;"M5","",Dual_Tema!F217)</f>
        <v>5179.8</v>
      </c>
      <c r="L217" s="6">
        <f>IF($C217&lt;&gt;"M5","",Trendlines!K217)</f>
        <v>0</v>
      </c>
      <c r="M217" s="6">
        <f>IF($C217&lt;&gt;"M5","",Trendlines!L217)</f>
        <v>0</v>
      </c>
      <c r="N217" s="6">
        <f>IF($C217&lt;&gt;"M5","",ZigZag!E217)</f>
        <v>0</v>
      </c>
      <c r="O217" s="6">
        <f>IF($C217&lt;&gt;"M5","",ZigZag!F217)</f>
        <v>5179.41</v>
      </c>
      <c r="P217" s="6">
        <f>IF($C217&lt;&gt;"M5","",Pinbar!E217)</f>
        <v>0</v>
      </c>
      <c r="Q217">
        <f>IF(Q$1='Trendline Selection'!$ED$198,Trendlines!E217,IF(Q$1='Trendline Selection'!$EE$198,Trendlines!E217,""))</f>
        <v>5198.96</v>
      </c>
      <c r="R217" t="str">
        <f>IF(R$1='Trendline Selection'!$ED$198,Trendlines!F217,IF(R$1='Trendline Selection'!$EE$198,Trendlines!F217,""))</f>
        <v/>
      </c>
      <c r="S217" t="str">
        <f>IF(S$1='Trendline Selection'!$ED$198,Trendlines!G217,IF(S$1='Trendline Selection'!$EE$198,Trendlines!G217,""))</f>
        <v/>
      </c>
      <c r="T217" t="str">
        <f>IF(T$1='Trendline Selection'!$ED$198,Trendlines!H217,IF(T$1='Trendline Selection'!$EE$198,Trendlines!H217,""))</f>
        <v/>
      </c>
      <c r="U217">
        <f>IF(U$1='Trendline Selection'!$ED$198,Trendlines!I217,IF(U$1='Trendline Selection'!$EE$198,Trendlines!I217,""))</f>
        <v>5175.78</v>
      </c>
      <c r="V217" t="str">
        <f>IF(V$1='Trendline Selection'!$ED$198,Trendlines!J217,IF(V$1='Trendline Selection'!$EE$198,Trendlines!J217,""))</f>
        <v/>
      </c>
      <c r="W217" s="6" t="str">
        <f t="shared" si="195"/>
        <v/>
      </c>
      <c r="X217" s="6" t="str">
        <f t="shared" si="196"/>
        <v>N/A</v>
      </c>
      <c r="Y217" s="6" t="str">
        <f t="shared" si="197"/>
        <v/>
      </c>
      <c r="Z217" s="6" t="str">
        <f t="shared" si="198"/>
        <v>N/A</v>
      </c>
      <c r="AA217">
        <f t="shared" si="209"/>
        <v>5.9600000000000364</v>
      </c>
      <c r="AB217">
        <f t="shared" si="237"/>
        <v>3.8999999999996362</v>
      </c>
      <c r="AC217">
        <f t="shared" si="238"/>
        <v>2.0600000000004002</v>
      </c>
      <c r="AD217">
        <f t="shared" si="194"/>
        <v>5.9600000000000364</v>
      </c>
      <c r="AE217" s="26">
        <f t="shared" si="252"/>
        <v>-6.749303857523426E-5</v>
      </c>
      <c r="AF217" s="26">
        <f t="shared" si="210"/>
        <v>-7.5292482335288501E-5</v>
      </c>
      <c r="AG217" s="4"/>
      <c r="AH217" s="30">
        <f t="shared" si="211"/>
        <v>-2.6081754812500952E-3</v>
      </c>
      <c r="AI217" s="21">
        <f t="shared" si="239"/>
        <v>-1</v>
      </c>
      <c r="AJ217" s="21">
        <f t="shared" si="208"/>
        <v>-30</v>
      </c>
      <c r="AK217" s="31" t="str">
        <f t="shared" si="255"/>
        <v>-----</v>
      </c>
      <c r="AL217" s="31" t="str">
        <f t="shared" si="212"/>
        <v>-----</v>
      </c>
      <c r="AM217" s="39" t="str">
        <f t="shared" si="213"/>
        <v/>
      </c>
      <c r="AN217" s="35" t="str">
        <f t="shared" si="214"/>
        <v/>
      </c>
      <c r="AO217" s="35" t="str">
        <f t="shared" si="253"/>
        <v/>
      </c>
      <c r="AP217" s="36" t="str">
        <f t="shared" si="254"/>
        <v/>
      </c>
      <c r="AQ217" s="36" t="str">
        <f t="shared" si="215"/>
        <v/>
      </c>
      <c r="AR217" s="40" t="str">
        <f t="shared" si="216"/>
        <v/>
      </c>
      <c r="AS217" s="37" t="str">
        <f t="shared" si="217"/>
        <v/>
      </c>
      <c r="AT217" s="37" t="str">
        <f t="shared" si="240"/>
        <v/>
      </c>
      <c r="AU217" s="38" t="str">
        <f t="shared" si="218"/>
        <v/>
      </c>
      <c r="AV217" s="38" t="str">
        <f t="shared" si="219"/>
        <v/>
      </c>
      <c r="AW217" s="30" t="str">
        <f t="shared" si="220"/>
        <v/>
      </c>
      <c r="AX217" s="21" t="str">
        <f t="shared" si="221"/>
        <v/>
      </c>
      <c r="AY217" s="21" t="str">
        <f t="shared" si="241"/>
        <v/>
      </c>
      <c r="AZ217" s="31" t="str">
        <f t="shared" si="222"/>
        <v/>
      </c>
      <c r="BA217" s="31" t="str">
        <f t="shared" si="223"/>
        <v/>
      </c>
      <c r="BB217" s="33">
        <f t="shared" si="224"/>
        <v>1.8586956941756211E-3</v>
      </c>
      <c r="BC217" s="32">
        <f t="shared" si="225"/>
        <v>1</v>
      </c>
      <c r="BD217" s="32">
        <f t="shared" si="242"/>
        <v>66</v>
      </c>
      <c r="BE217" s="34" t="str">
        <f t="shared" si="243"/>
        <v>-----</v>
      </c>
      <c r="BF217" s="34" t="str">
        <f t="shared" si="226"/>
        <v>-----</v>
      </c>
      <c r="BG217" s="40" t="str">
        <f t="shared" si="227"/>
        <v/>
      </c>
      <c r="BH217" s="37" t="str">
        <f t="shared" si="228"/>
        <v/>
      </c>
      <c r="BI217" s="37" t="str">
        <f t="shared" si="244"/>
        <v/>
      </c>
      <c r="BJ217" s="38" t="str">
        <f t="shared" si="245"/>
        <v/>
      </c>
      <c r="BK217" s="38" t="str">
        <f t="shared" si="229"/>
        <v/>
      </c>
      <c r="BL217" s="41" t="str">
        <f t="shared" si="230"/>
        <v>------</v>
      </c>
      <c r="BM217" s="41" t="str">
        <f t="shared" si="231"/>
        <v>------</v>
      </c>
      <c r="BN217" s="41" t="str">
        <f t="shared" si="206"/>
        <v>-----</v>
      </c>
      <c r="BO217" s="41" t="str" cm="1">
        <f t="array" aca="1" ref="BO217" ca="1">_xlfn.LET(_xlpm.lookback,MIN(ROW()-ROW(BN$50),11),_xlpm.found,IFERROR(MATCH("Equal High",OFFSET(BN217,-_xlpm.lookback,0,_xlpm.lookback+1,1),0),-1),_xlpm.offset_rows,_xlpm.lookback-_xlpm.found+1,IF(_xlpm.found&gt;0,INDEX(E:E,ROW()-_xlpm.offset_rows),"-----"))</f>
        <v>-----</v>
      </c>
      <c r="BP217" s="41" t="str">
        <f t="shared" ca="1" si="199"/>
        <v>-----</v>
      </c>
      <c r="BQ217" s="41" t="str">
        <f t="shared" ca="1" si="200"/>
        <v>-----</v>
      </c>
      <c r="BR217" s="52" t="str">
        <f t="shared" ca="1" si="201"/>
        <v>-----</v>
      </c>
      <c r="BS217" s="41" t="str">
        <f t="shared" si="207"/>
        <v>-----</v>
      </c>
      <c r="BT217" s="41" t="str" cm="1">
        <f t="array" aca="1" ref="BT217" ca="1">_xlfn.LET(_xlpm.lookback,MIN(ROW()-ROW(BS$50),11),_xlpm.found,IFERROR(MATCH("Equal Low",OFFSET(BS217,-_xlpm.lookback,0,_xlpm.lookback+1,1),0),-1),_xlpm.offset_rows,_xlpm.lookback-_xlpm.found+1,IF(_xlpm.found&gt;0,INDEX(F:F,ROW()-_xlpm.offset_rows),"-----"))</f>
        <v>-----</v>
      </c>
      <c r="BU217" s="41" t="str">
        <f t="shared" ca="1" si="202"/>
        <v>-----</v>
      </c>
      <c r="BV217" s="41" t="str">
        <f t="shared" ca="1" si="203"/>
        <v>-----</v>
      </c>
      <c r="BW217" s="52" t="str">
        <f t="shared" ca="1" si="204"/>
        <v>-----</v>
      </c>
      <c r="BX217" s="50">
        <f t="shared" si="232"/>
        <v>-1.937999999972817E-2</v>
      </c>
      <c r="BY217" s="50">
        <f t="shared" si="246"/>
        <v>-1</v>
      </c>
      <c r="BZ217" s="50">
        <f t="shared" si="247"/>
        <v>-1</v>
      </c>
      <c r="CA217" s="50" t="str">
        <f t="shared" si="248"/>
        <v>-----</v>
      </c>
      <c r="CB217" s="50" t="str">
        <f t="shared" si="249"/>
        <v>crossunder</v>
      </c>
      <c r="CC217" s="52" t="str">
        <f t="shared" si="233"/>
        <v/>
      </c>
      <c r="CD217" s="41">
        <f t="shared" si="234"/>
        <v>0</v>
      </c>
      <c r="CE217" s="52" t="str" cm="1">
        <f t="array" ref="CE217">IF(CD217&lt;&gt;1,"-----",_xlfn.IFS(OR(AL217="Above",AL217="Below"),AL217,OR(AQ217="Above",AQ217="Below"),AQ217,OR(AV217="Above",AV217="Below"),AV217,OR(BA217="Above",BA217="Below"),BA217,OR(BF217="Above",BF217="Below"),BF217,OR(BK217="Above",BK217="Below"),BK217,TRUE,"-----"))</f>
        <v>-----</v>
      </c>
      <c r="CF217" s="52" t="str">
        <f t="shared" ca="1" si="205"/>
        <v>-----</v>
      </c>
      <c r="CG217" s="52" t="str">
        <f t="shared" si="235"/>
        <v>DOWN</v>
      </c>
      <c r="CH217" s="42" t="str">
        <f t="shared" si="256"/>
        <v/>
      </c>
      <c r="CI217" s="43" t="str">
        <f t="shared" si="250"/>
        <v/>
      </c>
      <c r="CJ217" s="42" t="str">
        <f t="shared" si="251"/>
        <v/>
      </c>
      <c r="CK217" s="42" t="str">
        <f t="shared" si="257"/>
        <v/>
      </c>
      <c r="CL217" s="42" t="str">
        <f t="shared" si="236"/>
        <v/>
      </c>
      <c r="CM217" s="16">
        <f t="shared" si="258"/>
        <v>0</v>
      </c>
      <c r="CN217" s="53">
        <f t="shared" ref="CN217:CN280" si="259">AVERAGE(CM215:CM217)</f>
        <v>6.6666666666666666E-2</v>
      </c>
      <c r="CO217" s="14" t="str">
        <f t="shared" ref="CO217:CO280" si="260">IF(CN217&gt;20%,"Turbulance","")</f>
        <v/>
      </c>
    </row>
    <row r="218" spans="1:93" x14ac:dyDescent="0.55000000000000004">
      <c r="A218">
        <f>IF('Data Validation'!$K$2&lt;&gt;TRUE,"",'Data Validation'!A218)</f>
        <v>1772093400</v>
      </c>
      <c r="B218" s="4" t="str">
        <f>IF('Data Validation'!$K$2&lt;&gt;TRUE,"",'Data Validation'!C218)</f>
        <v>XAUUSD</v>
      </c>
      <c r="C218" s="4" t="str">
        <f>IF('Data Validation'!$K$2&lt;&gt;TRUE,"",'Data Validation'!E218)</f>
        <v>M5</v>
      </c>
      <c r="D218" s="4">
        <f>IF('Data Validation'!$K$2&lt;&gt;TRUE,"",'Data Validation'!G218)</f>
        <v>5189.4799999999996</v>
      </c>
      <c r="E218" s="4">
        <f>IF($C218&lt;&gt;"M5","",Price!F218)</f>
        <v>5190.47</v>
      </c>
      <c r="F218" s="4">
        <f>IF($C218&lt;&gt;"M5","",Price!G218)</f>
        <v>5183.76</v>
      </c>
      <c r="G218" s="4">
        <f>IF($C218&lt;&gt;"M5","",Price!H218)</f>
        <v>567</v>
      </c>
      <c r="H218" s="4">
        <f>IF($C218&lt;&gt;"M5","",SSA!E218)</f>
        <v>5184.8827300000003</v>
      </c>
      <c r="I218" s="6">
        <f>IF($C218&lt;&gt;"M5","",SSA!F218)</f>
        <v>5185.1511499999997</v>
      </c>
      <c r="J218" s="5">
        <f>IF($C218&lt;&gt;"M5","",Dual_Tema!E218)</f>
        <v>5187.8100000000004</v>
      </c>
      <c r="K218" s="5">
        <f>IF($C218&lt;&gt;"M5","",Dual_Tema!F218)</f>
        <v>5181.3999999999996</v>
      </c>
      <c r="L218" s="6">
        <f>IF($C218&lt;&gt;"M5","",Trendlines!K218)</f>
        <v>0</v>
      </c>
      <c r="M218" s="6">
        <f>IF($C218&lt;&gt;"M5","",Trendlines!L218)</f>
        <v>0</v>
      </c>
      <c r="N218" s="6">
        <f>IF($C218&lt;&gt;"M5","",ZigZag!E218)</f>
        <v>0</v>
      </c>
      <c r="O218" s="6">
        <f>IF($C218&lt;&gt;"M5","",ZigZag!F218)</f>
        <v>0</v>
      </c>
      <c r="P218" s="6">
        <f>IF($C218&lt;&gt;"M5","",Pinbar!E218)</f>
        <v>0</v>
      </c>
      <c r="Q218">
        <f>IF(Q$1='Trendline Selection'!$ED$198,Trendlines!E218,IF(Q$1='Trendline Selection'!$EE$198,Trendlines!E218,""))</f>
        <v>5198.97</v>
      </c>
      <c r="R218" t="str">
        <f>IF(R$1='Trendline Selection'!$ED$198,Trendlines!F218,IF(R$1='Trendline Selection'!$EE$198,Trendlines!F218,""))</f>
        <v/>
      </c>
      <c r="S218" t="str">
        <f>IF(S$1='Trendline Selection'!$ED$198,Trendlines!G218,IF(S$1='Trendline Selection'!$EE$198,Trendlines!G218,""))</f>
        <v/>
      </c>
      <c r="T218" t="str">
        <f>IF(T$1='Trendline Selection'!$ED$198,Trendlines!H218,IF(T$1='Trendline Selection'!$EE$198,Trendlines!H218,""))</f>
        <v/>
      </c>
      <c r="U218">
        <f>IF(U$1='Trendline Selection'!$ED$198,Trendlines!I218,IF(U$1='Trendline Selection'!$EE$198,Trendlines!I218,""))</f>
        <v>5175.8</v>
      </c>
      <c r="V218" t="str">
        <f>IF(V$1='Trendline Selection'!$ED$198,Trendlines!J218,IF(V$1='Trendline Selection'!$EE$198,Trendlines!J218,""))</f>
        <v/>
      </c>
      <c r="W218" s="6" t="str">
        <f t="shared" si="195"/>
        <v/>
      </c>
      <c r="X218" s="6" t="str">
        <f t="shared" si="196"/>
        <v/>
      </c>
      <c r="Y218" s="6" t="str">
        <f t="shared" si="197"/>
        <v/>
      </c>
      <c r="Z218" s="6" t="str">
        <f t="shared" si="198"/>
        <v/>
      </c>
      <c r="AA218">
        <f t="shared" si="209"/>
        <v>6.7100000000000364</v>
      </c>
      <c r="AB218">
        <f t="shared" si="237"/>
        <v>6.5100000000002183</v>
      </c>
      <c r="AC218">
        <f t="shared" si="238"/>
        <v>0.1999999999998181</v>
      </c>
      <c r="AD218">
        <f t="shared" si="194"/>
        <v>6.7100000000000364</v>
      </c>
      <c r="AE218" s="26">
        <f t="shared" si="252"/>
        <v>5.1274044346262765E-4</v>
      </c>
      <c r="AF218" s="26">
        <f t="shared" si="210"/>
        <v>4.5547535415150001E-4</v>
      </c>
      <c r="AG218" s="4"/>
      <c r="AH218" s="30">
        <f t="shared" si="211"/>
        <v>-2.7096270992138806E-3</v>
      </c>
      <c r="AI218" s="21">
        <f t="shared" si="239"/>
        <v>-1</v>
      </c>
      <c r="AJ218" s="21">
        <f t="shared" si="208"/>
        <v>-31</v>
      </c>
      <c r="AK218" s="31" t="str">
        <f t="shared" si="255"/>
        <v>-----</v>
      </c>
      <c r="AL218" s="31" t="str">
        <f t="shared" si="212"/>
        <v>-----</v>
      </c>
      <c r="AM218" s="39" t="str">
        <f t="shared" si="213"/>
        <v/>
      </c>
      <c r="AN218" s="35" t="str">
        <f t="shared" si="214"/>
        <v/>
      </c>
      <c r="AO218" s="35" t="str">
        <f t="shared" si="253"/>
        <v/>
      </c>
      <c r="AP218" s="36" t="str">
        <f t="shared" si="254"/>
        <v/>
      </c>
      <c r="AQ218" s="36" t="str">
        <f t="shared" si="215"/>
        <v/>
      </c>
      <c r="AR218" s="40" t="str">
        <f t="shared" si="216"/>
        <v/>
      </c>
      <c r="AS218" s="37" t="str">
        <f t="shared" si="217"/>
        <v/>
      </c>
      <c r="AT218" s="37" t="str">
        <f t="shared" si="240"/>
        <v/>
      </c>
      <c r="AU218" s="38" t="str">
        <f t="shared" si="218"/>
        <v/>
      </c>
      <c r="AV218" s="38" t="str">
        <f t="shared" si="219"/>
        <v/>
      </c>
      <c r="AW218" s="30" t="str">
        <f t="shared" si="220"/>
        <v/>
      </c>
      <c r="AX218" s="21" t="str">
        <f t="shared" si="221"/>
        <v/>
      </c>
      <c r="AY218" s="21" t="str">
        <f t="shared" si="241"/>
        <v/>
      </c>
      <c r="AZ218" s="31" t="str">
        <f t="shared" si="222"/>
        <v/>
      </c>
      <c r="BA218" s="31" t="str">
        <f t="shared" si="223"/>
        <v/>
      </c>
      <c r="BB218" s="33">
        <f t="shared" si="224"/>
        <v>1.7548456277290628E-3</v>
      </c>
      <c r="BC218" s="32">
        <f t="shared" si="225"/>
        <v>1</v>
      </c>
      <c r="BD218" s="32">
        <f t="shared" si="242"/>
        <v>67</v>
      </c>
      <c r="BE218" s="34" t="str">
        <f t="shared" si="243"/>
        <v>-----</v>
      </c>
      <c r="BF218" s="34" t="str">
        <f t="shared" si="226"/>
        <v>-----</v>
      </c>
      <c r="BG218" s="40" t="str">
        <f t="shared" si="227"/>
        <v/>
      </c>
      <c r="BH218" s="37" t="str">
        <f t="shared" si="228"/>
        <v/>
      </c>
      <c r="BI218" s="37" t="str">
        <f t="shared" si="244"/>
        <v/>
      </c>
      <c r="BJ218" s="38" t="str">
        <f t="shared" si="245"/>
        <v/>
      </c>
      <c r="BK218" s="38" t="str">
        <f t="shared" si="229"/>
        <v/>
      </c>
      <c r="BL218" s="41" t="str">
        <f t="shared" si="230"/>
        <v>------</v>
      </c>
      <c r="BM218" s="41" t="str">
        <f t="shared" si="231"/>
        <v>------</v>
      </c>
      <c r="BN218" s="41" t="str">
        <f t="shared" si="206"/>
        <v>-----</v>
      </c>
      <c r="BO218" s="41" t="str" cm="1">
        <f t="array" aca="1" ref="BO218" ca="1">_xlfn.LET(_xlpm.lookback,MIN(ROW()-ROW(BN$50),11),_xlpm.found,IFERROR(MATCH("Equal High",OFFSET(BN218,-_xlpm.lookback,0,_xlpm.lookback+1,1),0),-1),_xlpm.offset_rows,_xlpm.lookback-_xlpm.found+1,IF(_xlpm.found&gt;0,INDEX(E:E,ROW()-_xlpm.offset_rows),"-----"))</f>
        <v>-----</v>
      </c>
      <c r="BP218" s="41" t="str">
        <f t="shared" ca="1" si="199"/>
        <v>-----</v>
      </c>
      <c r="BQ218" s="41" t="str">
        <f t="shared" ca="1" si="200"/>
        <v>-----</v>
      </c>
      <c r="BR218" s="52" t="str">
        <f t="shared" ca="1" si="201"/>
        <v>-----</v>
      </c>
      <c r="BS218" s="41" t="str">
        <f t="shared" si="207"/>
        <v>-----</v>
      </c>
      <c r="BT218" s="41" t="str" cm="1">
        <f t="array" aca="1" ref="BT218" ca="1">_xlfn.LET(_xlpm.lookback,MIN(ROW()-ROW(BS$50),11),_xlpm.found,IFERROR(MATCH("Equal Low",OFFSET(BS218,-_xlpm.lookback,0,_xlpm.lookback+1,1),0),-1),_xlpm.offset_rows,_xlpm.lookback-_xlpm.found+1,IF(_xlpm.found&gt;0,INDEX(F:F,ROW()-_xlpm.offset_rows),"-----"))</f>
        <v>-----</v>
      </c>
      <c r="BU218" s="41" t="str">
        <f t="shared" ca="1" si="202"/>
        <v>-----</v>
      </c>
      <c r="BV218" s="41" t="str">
        <f t="shared" ca="1" si="203"/>
        <v>-----</v>
      </c>
      <c r="BW218" s="52" t="str">
        <f t="shared" ca="1" si="204"/>
        <v>-----</v>
      </c>
      <c r="BX218" s="50">
        <f t="shared" si="232"/>
        <v>-0.26841999999942345</v>
      </c>
      <c r="BY218" s="50">
        <f t="shared" si="246"/>
        <v>-1</v>
      </c>
      <c r="BZ218" s="50">
        <f t="shared" si="247"/>
        <v>-2</v>
      </c>
      <c r="CA218" s="50" t="str">
        <f t="shared" si="248"/>
        <v>-----</v>
      </c>
      <c r="CB218" s="50" t="str">
        <f t="shared" si="249"/>
        <v>-----</v>
      </c>
      <c r="CC218" s="52" t="str">
        <f t="shared" si="233"/>
        <v/>
      </c>
      <c r="CD218" s="41">
        <f t="shared" si="234"/>
        <v>0</v>
      </c>
      <c r="CE218" s="52" t="str" cm="1">
        <f t="array" ref="CE218">IF(CD218&lt;&gt;1,"-----",_xlfn.IFS(OR(AL218="Above",AL218="Below"),AL218,OR(AQ218="Above",AQ218="Below"),AQ218,OR(AV218="Above",AV218="Below"),AV218,OR(BA218="Above",BA218="Below"),BA218,OR(BF218="Above",BF218="Below"),BF218,OR(BK218="Above",BK218="Below"),BK218,TRUE,"-----"))</f>
        <v>-----</v>
      </c>
      <c r="CF218" s="52" t="str">
        <f t="shared" ca="1" si="205"/>
        <v>-----</v>
      </c>
      <c r="CG218" s="52" t="str">
        <f t="shared" si="235"/>
        <v>DOWN</v>
      </c>
      <c r="CH218" s="42" t="str">
        <f t="shared" si="256"/>
        <v/>
      </c>
      <c r="CI218" s="43">
        <f t="shared" si="250"/>
        <v>1</v>
      </c>
      <c r="CJ218" s="42" t="str">
        <f t="shared" si="251"/>
        <v/>
      </c>
      <c r="CK218" s="42" t="str">
        <f t="shared" si="257"/>
        <v/>
      </c>
      <c r="CL218" s="42" t="str">
        <f t="shared" si="236"/>
        <v/>
      </c>
      <c r="CM218" s="16">
        <f t="shared" si="258"/>
        <v>0.2</v>
      </c>
      <c r="CN218" s="53">
        <f t="shared" si="259"/>
        <v>0.13333333333333333</v>
      </c>
      <c r="CO218" s="14" t="str">
        <f t="shared" si="260"/>
        <v/>
      </c>
    </row>
    <row r="219" spans="1:93" x14ac:dyDescent="0.55000000000000004">
      <c r="A219">
        <f>IF('Data Validation'!$K$2&lt;&gt;TRUE,"",'Data Validation'!A219)</f>
        <v>1772093700</v>
      </c>
      <c r="B219" s="4" t="str">
        <f>IF('Data Validation'!$K$2&lt;&gt;TRUE,"",'Data Validation'!C219)</f>
        <v>XAUUSD</v>
      </c>
      <c r="C219" s="4" t="str">
        <f>IF('Data Validation'!$K$2&lt;&gt;TRUE,"",'Data Validation'!E219)</f>
        <v>M5</v>
      </c>
      <c r="D219" s="4">
        <f>IF('Data Validation'!$K$2&lt;&gt;TRUE,"",'Data Validation'!G219)</f>
        <v>5187.25</v>
      </c>
      <c r="E219" s="4">
        <f>IF($C219&lt;&gt;"M5","",Price!F219)</f>
        <v>5190.8500000000004</v>
      </c>
      <c r="F219" s="4">
        <f>IF($C219&lt;&gt;"M5","",Price!G219)</f>
        <v>5184.8900000000003</v>
      </c>
      <c r="G219" s="4">
        <f>IF($C219&lt;&gt;"M5","",Price!H219)</f>
        <v>492</v>
      </c>
      <c r="H219" s="4">
        <f>IF($C219&lt;&gt;"M5","",SSA!E219)</f>
        <v>5183.78701</v>
      </c>
      <c r="I219" s="6">
        <f>IF($C219&lt;&gt;"M5","",SSA!F219)</f>
        <v>5184.4690799999998</v>
      </c>
      <c r="J219" s="5">
        <f>IF($C219&lt;&gt;"M5","",Dual_Tema!E219)</f>
        <v>5189.37</v>
      </c>
      <c r="K219" s="5">
        <f>IF($C219&lt;&gt;"M5","",Dual_Tema!F219)</f>
        <v>5183.03</v>
      </c>
      <c r="L219" s="6">
        <f>IF($C219&lt;&gt;"M5","",Trendlines!K219)</f>
        <v>0</v>
      </c>
      <c r="M219" s="6">
        <f>IF($C219&lt;&gt;"M5","",Trendlines!L219)</f>
        <v>0</v>
      </c>
      <c r="N219" s="6">
        <f>IF($C219&lt;&gt;"M5","",ZigZag!E219)</f>
        <v>5190.8500000000004</v>
      </c>
      <c r="O219" s="6">
        <f>IF($C219&lt;&gt;"M5","",ZigZag!F219)</f>
        <v>0</v>
      </c>
      <c r="P219" s="6">
        <f>IF($C219&lt;&gt;"M5","",Pinbar!E219)</f>
        <v>0</v>
      </c>
      <c r="Q219">
        <f>IF(Q$1='Trendline Selection'!$ED$198,Trendlines!E219,IF(Q$1='Trendline Selection'!$EE$198,Trendlines!E219,""))</f>
        <v>5198.9799999999996</v>
      </c>
      <c r="R219" t="str">
        <f>IF(R$1='Trendline Selection'!$ED$198,Trendlines!F219,IF(R$1='Trendline Selection'!$EE$198,Trendlines!F219,""))</f>
        <v/>
      </c>
      <c r="S219" t="str">
        <f>IF(S$1='Trendline Selection'!$ED$198,Trendlines!G219,IF(S$1='Trendline Selection'!$EE$198,Trendlines!G219,""))</f>
        <v/>
      </c>
      <c r="T219" t="str">
        <f>IF(T$1='Trendline Selection'!$ED$198,Trendlines!H219,IF(T$1='Trendline Selection'!$EE$198,Trendlines!H219,""))</f>
        <v/>
      </c>
      <c r="U219">
        <f>IF(U$1='Trendline Selection'!$ED$198,Trendlines!I219,IF(U$1='Trendline Selection'!$EE$198,Trendlines!I219,""))</f>
        <v>5175.82</v>
      </c>
      <c r="V219" t="str">
        <f>IF(V$1='Trendline Selection'!$ED$198,Trendlines!J219,IF(V$1='Trendline Selection'!$EE$198,Trendlines!J219,""))</f>
        <v/>
      </c>
      <c r="W219" s="6">
        <f t="shared" si="195"/>
        <v>5205.3100000000004</v>
      </c>
      <c r="X219" s="6" t="str">
        <f t="shared" si="196"/>
        <v/>
      </c>
      <c r="Y219" s="6">
        <f t="shared" si="197"/>
        <v>-2.7779325342775041E-3</v>
      </c>
      <c r="Z219" s="6" t="str">
        <f t="shared" si="198"/>
        <v/>
      </c>
      <c r="AA219">
        <f t="shared" si="209"/>
        <v>5.9600000000000364</v>
      </c>
      <c r="AB219">
        <f t="shared" si="237"/>
        <v>1.3700000000008004</v>
      </c>
      <c r="AC219">
        <f t="shared" si="238"/>
        <v>4.589999999999236</v>
      </c>
      <c r="AD219">
        <f t="shared" si="194"/>
        <v>5.9600000000000364</v>
      </c>
      <c r="AE219" s="26">
        <f t="shared" si="252"/>
        <v>2.8519839595181551E-4</v>
      </c>
      <c r="AF219" s="26">
        <f t="shared" si="210"/>
        <v>3.5886344474189463E-4</v>
      </c>
      <c r="AG219" s="4"/>
      <c r="AH219" s="30">
        <f t="shared" si="211"/>
        <v>-2.922302066943815E-3</v>
      </c>
      <c r="AI219" s="21">
        <f t="shared" si="239"/>
        <v>-1</v>
      </c>
      <c r="AJ219" s="21">
        <f t="shared" si="208"/>
        <v>-32</v>
      </c>
      <c r="AK219" s="31" t="str">
        <f t="shared" si="255"/>
        <v>-----</v>
      </c>
      <c r="AL219" s="31" t="str">
        <f t="shared" si="212"/>
        <v>-----</v>
      </c>
      <c r="AM219" s="39" t="str">
        <f t="shared" si="213"/>
        <v/>
      </c>
      <c r="AN219" s="35" t="str">
        <f t="shared" si="214"/>
        <v/>
      </c>
      <c r="AO219" s="35" t="str">
        <f t="shared" si="253"/>
        <v/>
      </c>
      <c r="AP219" s="36" t="str">
        <f t="shared" si="254"/>
        <v/>
      </c>
      <c r="AQ219" s="36" t="str">
        <f t="shared" si="215"/>
        <v/>
      </c>
      <c r="AR219" s="40" t="str">
        <f t="shared" si="216"/>
        <v/>
      </c>
      <c r="AS219" s="37" t="str">
        <f t="shared" si="217"/>
        <v/>
      </c>
      <c r="AT219" s="37" t="str">
        <f t="shared" si="240"/>
        <v/>
      </c>
      <c r="AU219" s="38" t="str">
        <f t="shared" si="218"/>
        <v/>
      </c>
      <c r="AV219" s="38" t="str">
        <f t="shared" si="219"/>
        <v/>
      </c>
      <c r="AW219" s="30" t="str">
        <f t="shared" si="220"/>
        <v/>
      </c>
      <c r="AX219" s="21" t="str">
        <f t="shared" si="221"/>
        <v/>
      </c>
      <c r="AY219" s="21" t="str">
        <f t="shared" si="241"/>
        <v/>
      </c>
      <c r="AZ219" s="31" t="str">
        <f t="shared" si="222"/>
        <v/>
      </c>
      <c r="BA219" s="31" t="str">
        <f t="shared" si="223"/>
        <v/>
      </c>
      <c r="BB219" s="33">
        <f t="shared" si="224"/>
        <v>1.5392749361454417E-3</v>
      </c>
      <c r="BC219" s="32">
        <f t="shared" si="225"/>
        <v>1</v>
      </c>
      <c r="BD219" s="32">
        <f t="shared" si="242"/>
        <v>68</v>
      </c>
      <c r="BE219" s="34" t="str">
        <f t="shared" si="243"/>
        <v>-----</v>
      </c>
      <c r="BF219" s="34" t="str">
        <f t="shared" si="226"/>
        <v>-----</v>
      </c>
      <c r="BG219" s="40" t="str">
        <f t="shared" si="227"/>
        <v/>
      </c>
      <c r="BH219" s="37" t="str">
        <f t="shared" si="228"/>
        <v/>
      </c>
      <c r="BI219" s="37" t="str">
        <f t="shared" si="244"/>
        <v/>
      </c>
      <c r="BJ219" s="38" t="str">
        <f t="shared" si="245"/>
        <v/>
      </c>
      <c r="BK219" s="38" t="str">
        <f t="shared" si="229"/>
        <v/>
      </c>
      <c r="BL219" s="41" t="str">
        <f t="shared" si="230"/>
        <v>------</v>
      </c>
      <c r="BM219" s="41" t="str">
        <f t="shared" si="231"/>
        <v>------</v>
      </c>
      <c r="BN219" s="41" t="str">
        <f t="shared" si="206"/>
        <v>-----</v>
      </c>
      <c r="BO219" s="41" t="str" cm="1">
        <f t="array" aca="1" ref="BO219" ca="1">_xlfn.LET(_xlpm.lookback,MIN(ROW()-ROW(BN$50),11),_xlpm.found,IFERROR(MATCH("Equal High",OFFSET(BN219,-_xlpm.lookback,0,_xlpm.lookback+1,1),0),-1),_xlpm.offset_rows,_xlpm.lookback-_xlpm.found+1,IF(_xlpm.found&gt;0,INDEX(E:E,ROW()-_xlpm.offset_rows),"-----"))</f>
        <v>-----</v>
      </c>
      <c r="BP219" s="41" t="str">
        <f t="shared" ca="1" si="199"/>
        <v>-----</v>
      </c>
      <c r="BQ219" s="41" t="str">
        <f t="shared" ca="1" si="200"/>
        <v>-----</v>
      </c>
      <c r="BR219" s="52" t="str">
        <f t="shared" ca="1" si="201"/>
        <v>-----</v>
      </c>
      <c r="BS219" s="41" t="str">
        <f t="shared" si="207"/>
        <v>-----</v>
      </c>
      <c r="BT219" s="41" t="str" cm="1">
        <f t="array" aca="1" ref="BT219" ca="1">_xlfn.LET(_xlpm.lookback,MIN(ROW()-ROW(BS$50),11),_xlpm.found,IFERROR(MATCH("Equal Low",OFFSET(BS219,-_xlpm.lookback,0,_xlpm.lookback+1,1),0),-1),_xlpm.offset_rows,_xlpm.lookback-_xlpm.found+1,IF(_xlpm.found&gt;0,INDEX(F:F,ROW()-_xlpm.offset_rows),"-----"))</f>
        <v>-----</v>
      </c>
      <c r="BU219" s="41" t="str">
        <f t="shared" ca="1" si="202"/>
        <v>-----</v>
      </c>
      <c r="BV219" s="41" t="str">
        <f t="shared" ca="1" si="203"/>
        <v>-----</v>
      </c>
      <c r="BW219" s="52" t="str">
        <f t="shared" ca="1" si="204"/>
        <v>-----</v>
      </c>
      <c r="BX219" s="50">
        <f t="shared" si="232"/>
        <v>-0.68206999999983964</v>
      </c>
      <c r="BY219" s="50">
        <f t="shared" si="246"/>
        <v>-1</v>
      </c>
      <c r="BZ219" s="50">
        <f t="shared" si="247"/>
        <v>-3</v>
      </c>
      <c r="CA219" s="50" t="str">
        <f t="shared" si="248"/>
        <v>-----</v>
      </c>
      <c r="CB219" s="50" t="str">
        <f t="shared" si="249"/>
        <v>-----</v>
      </c>
      <c r="CC219" s="52" t="str">
        <f t="shared" si="233"/>
        <v/>
      </c>
      <c r="CD219" s="41">
        <f t="shared" si="234"/>
        <v>0</v>
      </c>
      <c r="CE219" s="52" t="str" cm="1">
        <f t="array" ref="CE219">IF(CD219&lt;&gt;1,"-----",_xlfn.IFS(OR(AL219="Above",AL219="Below"),AL219,OR(AQ219="Above",AQ219="Below"),AQ219,OR(AV219="Above",AV219="Below"),AV219,OR(BA219="Above",BA219="Below"),BA219,OR(BF219="Above",BF219="Below"),BF219,OR(BK219="Above",BK219="Below"),BK219,TRUE,"-----"))</f>
        <v>-----</v>
      </c>
      <c r="CF219" s="52" t="str">
        <f t="shared" ca="1" si="205"/>
        <v>-----</v>
      </c>
      <c r="CG219" s="52" t="str">
        <f t="shared" si="235"/>
        <v>DOWN</v>
      </c>
      <c r="CH219" s="42" t="str">
        <f t="shared" si="256"/>
        <v/>
      </c>
      <c r="CI219" s="43" t="str">
        <f t="shared" si="250"/>
        <v/>
      </c>
      <c r="CJ219" s="42" t="str">
        <f t="shared" si="251"/>
        <v/>
      </c>
      <c r="CK219" s="42" t="str">
        <f t="shared" si="257"/>
        <v/>
      </c>
      <c r="CL219" s="42" t="str">
        <f t="shared" si="236"/>
        <v/>
      </c>
      <c r="CM219" s="16">
        <f t="shared" si="258"/>
        <v>0</v>
      </c>
      <c r="CN219" s="53">
        <f t="shared" si="259"/>
        <v>6.6666666666666666E-2</v>
      </c>
      <c r="CO219" s="14" t="str">
        <f t="shared" si="260"/>
        <v/>
      </c>
    </row>
    <row r="220" spans="1:93" x14ac:dyDescent="0.55000000000000004">
      <c r="A220">
        <f>IF('Data Validation'!$K$2&lt;&gt;TRUE,"",'Data Validation'!A220)</f>
        <v>1772094000</v>
      </c>
      <c r="B220" s="4" t="str">
        <f>IF('Data Validation'!$K$2&lt;&gt;TRUE,"",'Data Validation'!C220)</f>
        <v>XAUUSD</v>
      </c>
      <c r="C220" s="4" t="str">
        <f>IF('Data Validation'!$K$2&lt;&gt;TRUE,"",'Data Validation'!E220)</f>
        <v>M5</v>
      </c>
      <c r="D220" s="4">
        <f>IF('Data Validation'!$K$2&lt;&gt;TRUE,"",'Data Validation'!G220)</f>
        <v>5187.01</v>
      </c>
      <c r="E220" s="4">
        <f>IF($C220&lt;&gt;"M5","",Price!F220)</f>
        <v>5187.55</v>
      </c>
      <c r="F220" s="4">
        <f>IF($C220&lt;&gt;"M5","",Price!G220)</f>
        <v>5184.9399999999996</v>
      </c>
      <c r="G220" s="4">
        <f>IF($C220&lt;&gt;"M5","",Price!H220)</f>
        <v>402</v>
      </c>
      <c r="H220" s="4">
        <f>IF($C220&lt;&gt;"M5","",SSA!E220)</f>
        <v>5182.2341500000002</v>
      </c>
      <c r="I220" s="6">
        <f>IF($C220&lt;&gt;"M5","",SSA!F220)</f>
        <v>5183.3516099999997</v>
      </c>
      <c r="J220" s="5">
        <f>IF($C220&lt;&gt;"M5","",Dual_Tema!E220)</f>
        <v>5188.75</v>
      </c>
      <c r="K220" s="5">
        <f>IF($C220&lt;&gt;"M5","",Dual_Tema!F220)</f>
        <v>5184.1099999999997</v>
      </c>
      <c r="L220" s="6">
        <f>IF($C220&lt;&gt;"M5","",Trendlines!K220)</f>
        <v>0</v>
      </c>
      <c r="M220" s="6">
        <f>IF($C220&lt;&gt;"M5","",Trendlines!L220)</f>
        <v>0</v>
      </c>
      <c r="N220" s="6">
        <f>IF($C220&lt;&gt;"M5","",ZigZag!E220)</f>
        <v>0</v>
      </c>
      <c r="O220" s="6">
        <f>IF($C220&lt;&gt;"M5","",ZigZag!F220)</f>
        <v>0</v>
      </c>
      <c r="P220" s="6">
        <f>IF($C220&lt;&gt;"M5","",Pinbar!E220)</f>
        <v>1</v>
      </c>
      <c r="Q220">
        <f>IF(Q$1='Trendline Selection'!$ED$198,Trendlines!E220,IF(Q$1='Trendline Selection'!$EE$198,Trendlines!E220,""))</f>
        <v>5198.9799999999996</v>
      </c>
      <c r="R220" t="str">
        <f>IF(R$1='Trendline Selection'!$ED$198,Trendlines!F220,IF(R$1='Trendline Selection'!$EE$198,Trendlines!F220,""))</f>
        <v/>
      </c>
      <c r="S220" t="str">
        <f>IF(S$1='Trendline Selection'!$ED$198,Trendlines!G220,IF(S$1='Trendline Selection'!$EE$198,Trendlines!G220,""))</f>
        <v/>
      </c>
      <c r="T220" t="str">
        <f>IF(T$1='Trendline Selection'!$ED$198,Trendlines!H220,IF(T$1='Trendline Selection'!$EE$198,Trendlines!H220,""))</f>
        <v/>
      </c>
      <c r="U220">
        <f>IF(U$1='Trendline Selection'!$ED$198,Trendlines!I220,IF(U$1='Trendline Selection'!$EE$198,Trendlines!I220,""))</f>
        <v>5175.8500000000004</v>
      </c>
      <c r="V220" t="str">
        <f>IF(V$1='Trendline Selection'!$ED$198,Trendlines!J220,IF(V$1='Trendline Selection'!$EE$198,Trendlines!J220,""))</f>
        <v/>
      </c>
      <c r="W220" s="6" t="str">
        <f t="shared" si="195"/>
        <v/>
      </c>
      <c r="X220" s="6" t="str">
        <f t="shared" si="196"/>
        <v/>
      </c>
      <c r="Y220" s="6" t="str">
        <f t="shared" si="197"/>
        <v/>
      </c>
      <c r="Z220" s="6" t="str">
        <f t="shared" si="198"/>
        <v/>
      </c>
      <c r="AA220">
        <f t="shared" si="209"/>
        <v>2.6100000000005821</v>
      </c>
      <c r="AB220">
        <f t="shared" si="237"/>
        <v>0.3000000000001819</v>
      </c>
      <c r="AC220">
        <f t="shared" si="238"/>
        <v>2.3100000000004002</v>
      </c>
      <c r="AD220">
        <f t="shared" si="194"/>
        <v>2.6100000000005821</v>
      </c>
      <c r="AE220" s="26">
        <f t="shared" si="252"/>
        <v>-2.3126957359668863E-4</v>
      </c>
      <c r="AF220" s="26">
        <f t="shared" si="210"/>
        <v>1.6010462740951239E-4</v>
      </c>
      <c r="AG220" s="4"/>
      <c r="AH220" s="30">
        <f t="shared" si="211"/>
        <v>-3.2209875783325457E-3</v>
      </c>
      <c r="AI220" s="21">
        <f t="shared" si="239"/>
        <v>-1</v>
      </c>
      <c r="AJ220" s="21">
        <f t="shared" si="208"/>
        <v>-33</v>
      </c>
      <c r="AK220" s="31" t="str">
        <f t="shared" si="255"/>
        <v>-----</v>
      </c>
      <c r="AL220" s="31" t="str">
        <f t="shared" si="212"/>
        <v>-----</v>
      </c>
      <c r="AM220" s="39" t="str">
        <f t="shared" si="213"/>
        <v/>
      </c>
      <c r="AN220" s="35" t="str">
        <f t="shared" si="214"/>
        <v/>
      </c>
      <c r="AO220" s="35" t="str">
        <f t="shared" si="253"/>
        <v/>
      </c>
      <c r="AP220" s="36" t="str">
        <f t="shared" si="254"/>
        <v/>
      </c>
      <c r="AQ220" s="36" t="str">
        <f t="shared" si="215"/>
        <v/>
      </c>
      <c r="AR220" s="40" t="str">
        <f t="shared" si="216"/>
        <v/>
      </c>
      <c r="AS220" s="37" t="str">
        <f t="shared" si="217"/>
        <v/>
      </c>
      <c r="AT220" s="37" t="str">
        <f t="shared" si="240"/>
        <v/>
      </c>
      <c r="AU220" s="38" t="str">
        <f t="shared" si="218"/>
        <v/>
      </c>
      <c r="AV220" s="38" t="str">
        <f t="shared" si="219"/>
        <v/>
      </c>
      <c r="AW220" s="30" t="str">
        <f t="shared" si="220"/>
        <v/>
      </c>
      <c r="AX220" s="21" t="str">
        <f t="shared" si="221"/>
        <v/>
      </c>
      <c r="AY220" s="21" t="str">
        <f t="shared" si="241"/>
        <v/>
      </c>
      <c r="AZ220" s="31" t="str">
        <f t="shared" si="222"/>
        <v/>
      </c>
      <c r="BA220" s="31" t="str">
        <f t="shared" si="223"/>
        <v/>
      </c>
      <c r="BB220" s="33">
        <f t="shared" si="224"/>
        <v>1.2334495783301027E-3</v>
      </c>
      <c r="BC220" s="32">
        <f t="shared" si="225"/>
        <v>1</v>
      </c>
      <c r="BD220" s="32">
        <f t="shared" si="242"/>
        <v>69</v>
      </c>
      <c r="BE220" s="34" t="str">
        <f t="shared" si="243"/>
        <v>-----</v>
      </c>
      <c r="BF220" s="34" t="str">
        <f t="shared" si="226"/>
        <v>-----</v>
      </c>
      <c r="BG220" s="40" t="str">
        <f t="shared" si="227"/>
        <v/>
      </c>
      <c r="BH220" s="37" t="str">
        <f t="shared" si="228"/>
        <v/>
      </c>
      <c r="BI220" s="37" t="str">
        <f t="shared" si="244"/>
        <v/>
      </c>
      <c r="BJ220" s="38" t="str">
        <f t="shared" si="245"/>
        <v/>
      </c>
      <c r="BK220" s="38" t="str">
        <f t="shared" si="229"/>
        <v/>
      </c>
      <c r="BL220" s="41" t="str">
        <f t="shared" si="230"/>
        <v>------</v>
      </c>
      <c r="BM220" s="41" t="str">
        <f t="shared" si="231"/>
        <v>------</v>
      </c>
      <c r="BN220" s="41" t="str">
        <f t="shared" si="206"/>
        <v>-----</v>
      </c>
      <c r="BO220" s="41" t="str" cm="1">
        <f t="array" aca="1" ref="BO220" ca="1">_xlfn.LET(_xlpm.lookback,MIN(ROW()-ROW(BN$50),11),_xlpm.found,IFERROR(MATCH("Equal High",OFFSET(BN220,-_xlpm.lookback,0,_xlpm.lookback+1,1),0),-1),_xlpm.offset_rows,_xlpm.lookback-_xlpm.found+1,IF(_xlpm.found&gt;0,INDEX(E:E,ROW()-_xlpm.offset_rows),"-----"))</f>
        <v>-----</v>
      </c>
      <c r="BP220" s="41" t="str">
        <f t="shared" ca="1" si="199"/>
        <v>-----</v>
      </c>
      <c r="BQ220" s="41" t="str">
        <f t="shared" ca="1" si="200"/>
        <v>-----</v>
      </c>
      <c r="BR220" s="52" t="str">
        <f t="shared" ca="1" si="201"/>
        <v>-----</v>
      </c>
      <c r="BS220" s="41" t="str">
        <f t="shared" si="207"/>
        <v>-----</v>
      </c>
      <c r="BT220" s="41" t="str" cm="1">
        <f t="array" aca="1" ref="BT220" ca="1">_xlfn.LET(_xlpm.lookback,MIN(ROW()-ROW(BS$50),11),_xlpm.found,IFERROR(MATCH("Equal Low",OFFSET(BS220,-_xlpm.lookback,0,_xlpm.lookback+1,1),0),-1),_xlpm.offset_rows,_xlpm.lookback-_xlpm.found+1,IF(_xlpm.found&gt;0,INDEX(F:F,ROW()-_xlpm.offset_rows),"-----"))</f>
        <v>-----</v>
      </c>
      <c r="BU220" s="41" t="str">
        <f t="shared" ca="1" si="202"/>
        <v>-----</v>
      </c>
      <c r="BV220" s="41" t="str">
        <f t="shared" ca="1" si="203"/>
        <v>-----</v>
      </c>
      <c r="BW220" s="52" t="str">
        <f t="shared" ca="1" si="204"/>
        <v>-----</v>
      </c>
      <c r="BX220" s="50">
        <f t="shared" si="232"/>
        <v>-1.1174599999994825</v>
      </c>
      <c r="BY220" s="50">
        <f t="shared" si="246"/>
        <v>-1</v>
      </c>
      <c r="BZ220" s="50">
        <f t="shared" si="247"/>
        <v>-4</v>
      </c>
      <c r="CA220" s="50" t="str">
        <f t="shared" si="248"/>
        <v>-----</v>
      </c>
      <c r="CB220" s="50" t="str">
        <f t="shared" si="249"/>
        <v>-----</v>
      </c>
      <c r="CC220" s="52" t="str">
        <f t="shared" si="233"/>
        <v/>
      </c>
      <c r="CD220" s="41">
        <f t="shared" si="234"/>
        <v>0</v>
      </c>
      <c r="CE220" s="52" t="str" cm="1">
        <f t="array" ref="CE220">IF(CD220&lt;&gt;1,"-----",_xlfn.IFS(OR(AL220="Above",AL220="Below"),AL220,OR(AQ220="Above",AQ220="Below"),AQ220,OR(AV220="Above",AV220="Below"),AV220,OR(BA220="Above",BA220="Below"),BA220,OR(BF220="Above",BF220="Below"),BF220,OR(BK220="Above",BK220="Below"),BK220,TRUE,"-----"))</f>
        <v>-----</v>
      </c>
      <c r="CF220" s="52" t="str">
        <f t="shared" ca="1" si="205"/>
        <v>-----</v>
      </c>
      <c r="CG220" s="52" t="str">
        <f t="shared" si="235"/>
        <v>DOWN</v>
      </c>
      <c r="CH220" s="42" t="str">
        <f t="shared" si="256"/>
        <v/>
      </c>
      <c r="CI220" s="43" t="str">
        <f t="shared" si="250"/>
        <v/>
      </c>
      <c r="CJ220" s="42" t="str">
        <f t="shared" si="251"/>
        <v/>
      </c>
      <c r="CK220" s="42" t="str">
        <f t="shared" si="257"/>
        <v/>
      </c>
      <c r="CL220" s="42">
        <f t="shared" si="236"/>
        <v>1</v>
      </c>
      <c r="CM220" s="16">
        <f t="shared" si="258"/>
        <v>0.2</v>
      </c>
      <c r="CN220" s="53">
        <f t="shared" si="259"/>
        <v>0.13333333333333333</v>
      </c>
      <c r="CO220" s="14" t="str">
        <f t="shared" si="260"/>
        <v/>
      </c>
    </row>
    <row r="221" spans="1:93" x14ac:dyDescent="0.55000000000000004">
      <c r="A221">
        <f>IF('Data Validation'!$K$2&lt;&gt;TRUE,"",'Data Validation'!A221)</f>
        <v>1772094300</v>
      </c>
      <c r="B221" s="4" t="str">
        <f>IF('Data Validation'!$K$2&lt;&gt;TRUE,"",'Data Validation'!C221)</f>
        <v>XAUUSD</v>
      </c>
      <c r="C221" s="4" t="str">
        <f>IF('Data Validation'!$K$2&lt;&gt;TRUE,"",'Data Validation'!E221)</f>
        <v>M5</v>
      </c>
      <c r="D221" s="4">
        <f>IF('Data Validation'!$K$2&lt;&gt;TRUE,"",'Data Validation'!G221)</f>
        <v>5176.99</v>
      </c>
      <c r="E221" s="4">
        <f>IF($C221&lt;&gt;"M5","",Price!F221)</f>
        <v>5187.6899999999996</v>
      </c>
      <c r="F221" s="4">
        <f>IF($C221&lt;&gt;"M5","",Price!G221)</f>
        <v>5175.41</v>
      </c>
      <c r="G221" s="4">
        <f>IF($C221&lt;&gt;"M5","",Price!H221)</f>
        <v>671</v>
      </c>
      <c r="H221" s="4">
        <f>IF($C221&lt;&gt;"M5","",SSA!E221)</f>
        <v>5180.3831499999997</v>
      </c>
      <c r="I221" s="6">
        <f>IF($C221&lt;&gt;"M5","",SSA!F221)</f>
        <v>5181.8673799999997</v>
      </c>
      <c r="J221" s="5">
        <f>IF($C221&lt;&gt;"M5","",Dual_Tema!E221)</f>
        <v>5188.41</v>
      </c>
      <c r="K221" s="5">
        <f>IF($C221&lt;&gt;"M5","",Dual_Tema!F221)</f>
        <v>5180.1400000000003</v>
      </c>
      <c r="L221" s="6">
        <f>IF($C221&lt;&gt;"M5","",Trendlines!K221)</f>
        <v>0</v>
      </c>
      <c r="M221" s="6">
        <f>IF($C221&lt;&gt;"M5","",Trendlines!L221)</f>
        <v>0</v>
      </c>
      <c r="N221" s="6">
        <f>IF($C221&lt;&gt;"M5","",ZigZag!E221)</f>
        <v>0</v>
      </c>
      <c r="O221" s="6">
        <f>IF($C221&lt;&gt;"M5","",ZigZag!F221)</f>
        <v>0</v>
      </c>
      <c r="P221" s="6">
        <f>IF($C221&lt;&gt;"M5","",Pinbar!E221)</f>
        <v>0</v>
      </c>
      <c r="Q221">
        <f>IF(Q$1='Trendline Selection'!$ED$198,Trendlines!E221,IF(Q$1='Trendline Selection'!$EE$198,Trendlines!E221,""))</f>
        <v>5198.99</v>
      </c>
      <c r="R221" t="str">
        <f>IF(R$1='Trendline Selection'!$ED$198,Trendlines!F221,IF(R$1='Trendline Selection'!$EE$198,Trendlines!F221,""))</f>
        <v/>
      </c>
      <c r="S221" t="str">
        <f>IF(S$1='Trendline Selection'!$ED$198,Trendlines!G221,IF(S$1='Trendline Selection'!$EE$198,Trendlines!G221,""))</f>
        <v/>
      </c>
      <c r="T221" t="str">
        <f>IF(T$1='Trendline Selection'!$ED$198,Trendlines!H221,IF(T$1='Trendline Selection'!$EE$198,Trendlines!H221,""))</f>
        <v/>
      </c>
      <c r="U221">
        <f>IF(U$1='Trendline Selection'!$ED$198,Trendlines!I221,IF(U$1='Trendline Selection'!$EE$198,Trendlines!I221,""))</f>
        <v>5175.87</v>
      </c>
      <c r="V221" t="str">
        <f>IF(V$1='Trendline Selection'!$ED$198,Trendlines!J221,IF(V$1='Trendline Selection'!$EE$198,Trendlines!J221,""))</f>
        <v/>
      </c>
      <c r="W221" s="6" t="str">
        <f t="shared" si="195"/>
        <v/>
      </c>
      <c r="X221" s="6" t="str">
        <f t="shared" si="196"/>
        <v/>
      </c>
      <c r="Y221" s="6" t="str">
        <f t="shared" si="197"/>
        <v/>
      </c>
      <c r="Z221" s="6" t="str">
        <f t="shared" si="198"/>
        <v/>
      </c>
      <c r="AA221">
        <f t="shared" si="209"/>
        <v>12.279999999999745</v>
      </c>
      <c r="AB221">
        <f t="shared" si="237"/>
        <v>0.67999999999938154</v>
      </c>
      <c r="AC221">
        <f t="shared" si="238"/>
        <v>11.600000000000364</v>
      </c>
      <c r="AD221">
        <f t="shared" si="194"/>
        <v>12.279999999999745</v>
      </c>
      <c r="AE221" s="26">
        <f t="shared" si="252"/>
        <v>-1.387708373085887E-4</v>
      </c>
      <c r="AF221" s="26">
        <f t="shared" si="210"/>
        <v>-9.131027346752159E-4</v>
      </c>
      <c r="AG221" s="4"/>
      <c r="AH221" s="30">
        <f t="shared" si="211"/>
        <v>-3.5789355240152649E-3</v>
      </c>
      <c r="AI221" s="21">
        <f t="shared" si="239"/>
        <v>-1</v>
      </c>
      <c r="AJ221" s="21">
        <f t="shared" si="208"/>
        <v>-34</v>
      </c>
      <c r="AK221" s="31" t="str">
        <f t="shared" si="255"/>
        <v>-----</v>
      </c>
      <c r="AL221" s="31" t="str">
        <f t="shared" si="212"/>
        <v>-----</v>
      </c>
      <c r="AM221" s="39" t="str">
        <f t="shared" si="213"/>
        <v/>
      </c>
      <c r="AN221" s="35" t="str">
        <f t="shared" si="214"/>
        <v/>
      </c>
      <c r="AO221" s="35" t="str">
        <f t="shared" si="253"/>
        <v/>
      </c>
      <c r="AP221" s="36" t="str">
        <f t="shared" si="254"/>
        <v/>
      </c>
      <c r="AQ221" s="36" t="str">
        <f t="shared" si="215"/>
        <v/>
      </c>
      <c r="AR221" s="40" t="str">
        <f t="shared" si="216"/>
        <v/>
      </c>
      <c r="AS221" s="37" t="str">
        <f t="shared" si="217"/>
        <v/>
      </c>
      <c r="AT221" s="37" t="str">
        <f t="shared" si="240"/>
        <v/>
      </c>
      <c r="AU221" s="38" t="str">
        <f t="shared" si="218"/>
        <v/>
      </c>
      <c r="AV221" s="38" t="str">
        <f t="shared" si="219"/>
        <v/>
      </c>
      <c r="AW221" s="30" t="str">
        <f t="shared" si="220"/>
        <v/>
      </c>
      <c r="AX221" s="21" t="str">
        <f t="shared" si="221"/>
        <v/>
      </c>
      <c r="AY221" s="21" t="str">
        <f t="shared" si="241"/>
        <v/>
      </c>
      <c r="AZ221" s="31" t="str">
        <f t="shared" si="222"/>
        <v/>
      </c>
      <c r="BA221" s="31" t="str">
        <f t="shared" si="223"/>
        <v/>
      </c>
      <c r="BB221" s="33">
        <f t="shared" si="224"/>
        <v>8.7195968986851849E-4</v>
      </c>
      <c r="BC221" s="32">
        <f t="shared" si="225"/>
        <v>1</v>
      </c>
      <c r="BD221" s="32">
        <f t="shared" si="242"/>
        <v>70</v>
      </c>
      <c r="BE221" s="34" t="str">
        <f t="shared" si="243"/>
        <v>Touch Zone</v>
      </c>
      <c r="BF221" s="34" t="str">
        <f t="shared" si="226"/>
        <v>Above</v>
      </c>
      <c r="BG221" s="40" t="str">
        <f t="shared" si="227"/>
        <v/>
      </c>
      <c r="BH221" s="37" t="str">
        <f t="shared" si="228"/>
        <v/>
      </c>
      <c r="BI221" s="37" t="str">
        <f t="shared" si="244"/>
        <v/>
      </c>
      <c r="BJ221" s="38" t="str">
        <f t="shared" si="245"/>
        <v/>
      </c>
      <c r="BK221" s="38" t="str">
        <f t="shared" si="229"/>
        <v/>
      </c>
      <c r="BL221" s="41" t="str">
        <f t="shared" si="230"/>
        <v>------</v>
      </c>
      <c r="BM221" s="41" t="str">
        <f t="shared" si="231"/>
        <v>------</v>
      </c>
      <c r="BN221" s="41" t="str">
        <f t="shared" si="206"/>
        <v>-----</v>
      </c>
      <c r="BO221" s="41" t="str" cm="1">
        <f t="array" aca="1" ref="BO221" ca="1">_xlfn.LET(_xlpm.lookback,MIN(ROW()-ROW(BN$50),11),_xlpm.found,IFERROR(MATCH("Equal High",OFFSET(BN221,-_xlpm.lookback,0,_xlpm.lookback+1,1),0),-1),_xlpm.offset_rows,_xlpm.lookback-_xlpm.found+1,IF(_xlpm.found&gt;0,INDEX(E:E,ROW()-_xlpm.offset_rows),"-----"))</f>
        <v>-----</v>
      </c>
      <c r="BP221" s="41" t="str">
        <f t="shared" ca="1" si="199"/>
        <v>-----</v>
      </c>
      <c r="BQ221" s="41" t="str">
        <f t="shared" ca="1" si="200"/>
        <v>-----</v>
      </c>
      <c r="BR221" s="52" t="str">
        <f t="shared" ca="1" si="201"/>
        <v>-----</v>
      </c>
      <c r="BS221" s="41" t="str">
        <f t="shared" si="207"/>
        <v>-----</v>
      </c>
      <c r="BT221" s="41" t="str" cm="1">
        <f t="array" aca="1" ref="BT221" ca="1">_xlfn.LET(_xlpm.lookback,MIN(ROW()-ROW(BS$50),11),_xlpm.found,IFERROR(MATCH("Equal Low",OFFSET(BS221,-_xlpm.lookback,0,_xlpm.lookback+1,1),0),-1),_xlpm.offset_rows,_xlpm.lookback-_xlpm.found+1,IF(_xlpm.found&gt;0,INDEX(F:F,ROW()-_xlpm.offset_rows),"-----"))</f>
        <v>-----</v>
      </c>
      <c r="BU221" s="41" t="str">
        <f t="shared" ca="1" si="202"/>
        <v>-----</v>
      </c>
      <c r="BV221" s="41" t="str">
        <f t="shared" ca="1" si="203"/>
        <v>-----</v>
      </c>
      <c r="BW221" s="52" t="str">
        <f t="shared" ca="1" si="204"/>
        <v>-----</v>
      </c>
      <c r="BX221" s="50">
        <f t="shared" si="232"/>
        <v>-1.484230000000025</v>
      </c>
      <c r="BY221" s="50">
        <f t="shared" si="246"/>
        <v>-1</v>
      </c>
      <c r="BZ221" s="50">
        <f t="shared" si="247"/>
        <v>-5</v>
      </c>
      <c r="CA221" s="50" t="str">
        <f t="shared" si="248"/>
        <v>-----</v>
      </c>
      <c r="CB221" s="50" t="str">
        <f t="shared" si="249"/>
        <v>-----</v>
      </c>
      <c r="CC221" s="52" t="str">
        <f t="shared" si="233"/>
        <v>TL Touch Zone</v>
      </c>
      <c r="CD221" s="41">
        <f t="shared" si="234"/>
        <v>1</v>
      </c>
      <c r="CE221" s="52" t="str" cm="1">
        <f t="array" ref="CE221">IF(CD221&lt;&gt;1,"-----",_xlfn.IFS(OR(AL221="Above",AL221="Below"),AL221,OR(AQ221="Above",AQ221="Below"),AQ221,OR(AV221="Above",AV221="Below"),AV221,OR(BA221="Above",BA221="Below"),BA221,OR(BF221="Above",BF221="Below"),BF221,OR(BK221="Above",BK221="Below"),BK221,TRUE,"-----"))</f>
        <v>Above</v>
      </c>
      <c r="CF221" s="52" t="str">
        <f t="shared" ca="1" si="205"/>
        <v>-----</v>
      </c>
      <c r="CG221" s="52" t="str">
        <f t="shared" si="235"/>
        <v>DOWN</v>
      </c>
      <c r="CH221" s="42">
        <f t="shared" si="256"/>
        <v>1</v>
      </c>
      <c r="CI221" s="43" t="str">
        <f t="shared" si="250"/>
        <v/>
      </c>
      <c r="CJ221" s="42">
        <f t="shared" si="251"/>
        <v>1</v>
      </c>
      <c r="CK221" s="42">
        <f t="shared" si="257"/>
        <v>1</v>
      </c>
      <c r="CL221" s="42" t="str">
        <f t="shared" si="236"/>
        <v/>
      </c>
      <c r="CM221" s="16">
        <f t="shared" si="258"/>
        <v>0.6</v>
      </c>
      <c r="CN221" s="53">
        <f t="shared" si="259"/>
        <v>0.26666666666666666</v>
      </c>
      <c r="CO221" s="14" t="str">
        <f t="shared" si="260"/>
        <v>Turbulance</v>
      </c>
    </row>
    <row r="222" spans="1:93" x14ac:dyDescent="0.55000000000000004">
      <c r="A222">
        <f>IF('Data Validation'!$K$2&lt;&gt;TRUE,"",'Data Validation'!A222)</f>
        <v>1772094600</v>
      </c>
      <c r="B222" s="4" t="str">
        <f>IF('Data Validation'!$K$2&lt;&gt;TRUE,"",'Data Validation'!C222)</f>
        <v>XAUUSD</v>
      </c>
      <c r="C222" s="4" t="str">
        <f>IF('Data Validation'!$K$2&lt;&gt;TRUE,"",'Data Validation'!E222)</f>
        <v>M5</v>
      </c>
      <c r="D222" s="4">
        <f>IF('Data Validation'!$K$2&lt;&gt;TRUE,"",'Data Validation'!G222)</f>
        <v>5175.0600000000004</v>
      </c>
      <c r="E222" s="4">
        <f>IF($C222&lt;&gt;"M5","",Price!F222)</f>
        <v>5180.83</v>
      </c>
      <c r="F222" s="4">
        <f>IF($C222&lt;&gt;"M5","",Price!G222)</f>
        <v>5171.24</v>
      </c>
      <c r="G222" s="4">
        <f>IF($C222&lt;&gt;"M5","",Price!H222)</f>
        <v>709</v>
      </c>
      <c r="H222" s="4">
        <f>IF($C222&lt;&gt;"M5","",SSA!E222)</f>
        <v>5178.7068799999997</v>
      </c>
      <c r="I222" s="6">
        <f>IF($C222&lt;&gt;"M5","",SSA!F222)</f>
        <v>5180.2871299999997</v>
      </c>
      <c r="J222" s="5">
        <f>IF($C222&lt;&gt;"M5","",Dual_Tema!E222)</f>
        <v>5184.83</v>
      </c>
      <c r="K222" s="5">
        <f>IF($C222&lt;&gt;"M5","",Dual_Tema!F222)</f>
        <v>5175.58</v>
      </c>
      <c r="L222" s="6">
        <f>IF($C222&lt;&gt;"M5","",Trendlines!K222)</f>
        <v>0</v>
      </c>
      <c r="M222" s="6">
        <f>IF($C222&lt;&gt;"M5","",Trendlines!L222)</f>
        <v>0</v>
      </c>
      <c r="N222" s="6">
        <f>IF($C222&lt;&gt;"M5","",ZigZag!E222)</f>
        <v>0</v>
      </c>
      <c r="O222" s="6">
        <f>IF($C222&lt;&gt;"M5","",ZigZag!F222)</f>
        <v>0</v>
      </c>
      <c r="P222" s="6">
        <f>IF($C222&lt;&gt;"M5","",Pinbar!E222)</f>
        <v>0</v>
      </c>
      <c r="Q222">
        <f>IF(Q$1='Trendline Selection'!$ED$198,Trendlines!E222,IF(Q$1='Trendline Selection'!$EE$198,Trendlines!E222,""))</f>
        <v>5198.99</v>
      </c>
      <c r="R222" t="str">
        <f>IF(R$1='Trendline Selection'!$ED$198,Trendlines!F222,IF(R$1='Trendline Selection'!$EE$198,Trendlines!F222,""))</f>
        <v/>
      </c>
      <c r="S222" t="str">
        <f>IF(S$1='Trendline Selection'!$ED$198,Trendlines!G222,IF(S$1='Trendline Selection'!$EE$198,Trendlines!G222,""))</f>
        <v/>
      </c>
      <c r="T222" t="str">
        <f>IF(T$1='Trendline Selection'!$ED$198,Trendlines!H222,IF(T$1='Trendline Selection'!$EE$198,Trendlines!H222,""))</f>
        <v/>
      </c>
      <c r="U222">
        <f>IF(U$1='Trendline Selection'!$ED$198,Trendlines!I222,IF(U$1='Trendline Selection'!$EE$198,Trendlines!I222,""))</f>
        <v>5175.8900000000003</v>
      </c>
      <c r="V222" t="str">
        <f>IF(V$1='Trendline Selection'!$ED$198,Trendlines!J222,IF(V$1='Trendline Selection'!$EE$198,Trendlines!J222,""))</f>
        <v/>
      </c>
      <c r="W222" s="6" t="str">
        <f t="shared" si="195"/>
        <v/>
      </c>
      <c r="X222" s="6" t="str">
        <f t="shared" si="196"/>
        <v/>
      </c>
      <c r="Y222" s="6" t="str">
        <f t="shared" si="197"/>
        <v/>
      </c>
      <c r="Z222" s="6" t="str">
        <f t="shared" si="198"/>
        <v/>
      </c>
      <c r="AA222">
        <f t="shared" si="209"/>
        <v>9.5900000000001455</v>
      </c>
      <c r="AB222">
        <f t="shared" si="237"/>
        <v>3.8400000000001455</v>
      </c>
      <c r="AC222">
        <f t="shared" si="238"/>
        <v>5.75</v>
      </c>
      <c r="AD222">
        <f t="shared" si="194"/>
        <v>9.5900000000001455</v>
      </c>
      <c r="AE222" s="26">
        <f t="shared" si="252"/>
        <v>-7.7148141790569797E-4</v>
      </c>
      <c r="AF222" s="26">
        <f t="shared" si="210"/>
        <v>-8.3855336020313578E-4</v>
      </c>
      <c r="AG222" s="4"/>
      <c r="AH222" s="30">
        <f t="shared" si="211"/>
        <v>-3.901357763719502E-3</v>
      </c>
      <c r="AI222" s="21">
        <f t="shared" si="239"/>
        <v>-1</v>
      </c>
      <c r="AJ222" s="21">
        <f t="shared" si="208"/>
        <v>-35</v>
      </c>
      <c r="AK222" s="31" t="str">
        <f t="shared" si="255"/>
        <v>-----</v>
      </c>
      <c r="AL222" s="31" t="str">
        <f t="shared" si="212"/>
        <v>-----</v>
      </c>
      <c r="AM222" s="39" t="str">
        <f t="shared" si="213"/>
        <v/>
      </c>
      <c r="AN222" s="35" t="str">
        <f t="shared" si="214"/>
        <v/>
      </c>
      <c r="AO222" s="35" t="str">
        <f t="shared" si="253"/>
        <v/>
      </c>
      <c r="AP222" s="36" t="str">
        <f t="shared" si="254"/>
        <v/>
      </c>
      <c r="AQ222" s="36" t="str">
        <f t="shared" si="215"/>
        <v/>
      </c>
      <c r="AR222" s="40" t="str">
        <f t="shared" si="216"/>
        <v/>
      </c>
      <c r="AS222" s="37" t="str">
        <f t="shared" si="217"/>
        <v/>
      </c>
      <c r="AT222" s="37" t="str">
        <f t="shared" si="240"/>
        <v/>
      </c>
      <c r="AU222" s="38" t="str">
        <f t="shared" si="218"/>
        <v/>
      </c>
      <c r="AV222" s="38" t="str">
        <f t="shared" si="219"/>
        <v/>
      </c>
      <c r="AW222" s="30" t="str">
        <f t="shared" si="220"/>
        <v/>
      </c>
      <c r="AX222" s="21" t="str">
        <f t="shared" si="221"/>
        <v/>
      </c>
      <c r="AY222" s="21" t="str">
        <f t="shared" si="241"/>
        <v/>
      </c>
      <c r="AZ222" s="31" t="str">
        <f t="shared" si="222"/>
        <v/>
      </c>
      <c r="BA222" s="31" t="str">
        <f t="shared" si="223"/>
        <v/>
      </c>
      <c r="BB222" s="33">
        <f t="shared" si="224"/>
        <v>5.4423104045862652E-4</v>
      </c>
      <c r="BC222" s="32">
        <f t="shared" si="225"/>
        <v>1</v>
      </c>
      <c r="BD222" s="32">
        <f t="shared" si="242"/>
        <v>71</v>
      </c>
      <c r="BE222" s="34" t="str">
        <f t="shared" si="243"/>
        <v>Touch Zone</v>
      </c>
      <c r="BF222" s="34" t="str">
        <f t="shared" si="226"/>
        <v>Above</v>
      </c>
      <c r="BG222" s="40" t="str">
        <f t="shared" si="227"/>
        <v/>
      </c>
      <c r="BH222" s="37" t="str">
        <f t="shared" si="228"/>
        <v/>
      </c>
      <c r="BI222" s="37" t="str">
        <f t="shared" si="244"/>
        <v/>
      </c>
      <c r="BJ222" s="38" t="str">
        <f t="shared" si="245"/>
        <v/>
      </c>
      <c r="BK222" s="38" t="str">
        <f t="shared" si="229"/>
        <v/>
      </c>
      <c r="BL222" s="41" t="str">
        <f t="shared" si="230"/>
        <v>------</v>
      </c>
      <c r="BM222" s="41" t="str">
        <f t="shared" si="231"/>
        <v>------</v>
      </c>
      <c r="BN222" s="41" t="str">
        <f t="shared" si="206"/>
        <v>-----</v>
      </c>
      <c r="BO222" s="41" t="str" cm="1">
        <f t="array" aca="1" ref="BO222" ca="1">_xlfn.LET(_xlpm.lookback,MIN(ROW()-ROW(BN$50),11),_xlpm.found,IFERROR(MATCH("Equal High",OFFSET(BN222,-_xlpm.lookback,0,_xlpm.lookback+1,1),0),-1),_xlpm.offset_rows,_xlpm.lookback-_xlpm.found+1,IF(_xlpm.found&gt;0,INDEX(E:E,ROW()-_xlpm.offset_rows),"-----"))</f>
        <v>-----</v>
      </c>
      <c r="BP222" s="41" t="str">
        <f t="shared" ca="1" si="199"/>
        <v>-----</v>
      </c>
      <c r="BQ222" s="41" t="str">
        <f t="shared" ca="1" si="200"/>
        <v>-----</v>
      </c>
      <c r="BR222" s="52" t="str">
        <f t="shared" ca="1" si="201"/>
        <v>-----</v>
      </c>
      <c r="BS222" s="41" t="str">
        <f t="shared" si="207"/>
        <v>-----</v>
      </c>
      <c r="BT222" s="41" t="str" cm="1">
        <f t="array" aca="1" ref="BT222" ca="1">_xlfn.LET(_xlpm.lookback,MIN(ROW()-ROW(BS$50),11),_xlpm.found,IFERROR(MATCH("Equal Low",OFFSET(BS222,-_xlpm.lookback,0,_xlpm.lookback+1,1),0),-1),_xlpm.offset_rows,_xlpm.lookback-_xlpm.found+1,IF(_xlpm.found&gt;0,INDEX(F:F,ROW()-_xlpm.offset_rows),"-----"))</f>
        <v>-----</v>
      </c>
      <c r="BU222" s="41" t="str">
        <f t="shared" ca="1" si="202"/>
        <v>-----</v>
      </c>
      <c r="BV222" s="41" t="str">
        <f t="shared" ca="1" si="203"/>
        <v>-----</v>
      </c>
      <c r="BW222" s="52" t="str">
        <f t="shared" ca="1" si="204"/>
        <v>-----</v>
      </c>
      <c r="BX222" s="50">
        <f t="shared" si="232"/>
        <v>-1.5802499999999782</v>
      </c>
      <c r="BY222" s="50">
        <f t="shared" si="246"/>
        <v>-1</v>
      </c>
      <c r="BZ222" s="50">
        <f t="shared" si="247"/>
        <v>-6</v>
      </c>
      <c r="CA222" s="50" t="str">
        <f t="shared" si="248"/>
        <v>-----</v>
      </c>
      <c r="CB222" s="50" t="str">
        <f t="shared" si="249"/>
        <v>-----</v>
      </c>
      <c r="CC222" s="52" t="str">
        <f t="shared" si="233"/>
        <v>TL Touch Zone</v>
      </c>
      <c r="CD222" s="41">
        <f t="shared" si="234"/>
        <v>1</v>
      </c>
      <c r="CE222" s="52" t="str" cm="1">
        <f t="array" ref="CE222">IF(CD222&lt;&gt;1,"-----",_xlfn.IFS(OR(AL222="Above",AL222="Below"),AL222,OR(AQ222="Above",AQ222="Below"),AQ222,OR(AV222="Above",AV222="Below"),AV222,OR(BA222="Above",BA222="Below"),BA222,OR(BF222="Above",BF222="Below"),BF222,OR(BK222="Above",BK222="Below"),BK222,TRUE,"-----"))</f>
        <v>Above</v>
      </c>
      <c r="CF222" s="52" t="str">
        <f t="shared" ca="1" si="205"/>
        <v>-----</v>
      </c>
      <c r="CG222" s="52" t="str">
        <f t="shared" si="235"/>
        <v>DOWN</v>
      </c>
      <c r="CH222" s="42" t="str">
        <f t="shared" si="256"/>
        <v/>
      </c>
      <c r="CI222" s="43" t="str">
        <f t="shared" si="250"/>
        <v/>
      </c>
      <c r="CJ222" s="42">
        <f t="shared" si="251"/>
        <v>1</v>
      </c>
      <c r="CK222" s="42">
        <f t="shared" si="257"/>
        <v>1</v>
      </c>
      <c r="CL222" s="42" t="str">
        <f t="shared" si="236"/>
        <v/>
      </c>
      <c r="CM222" s="16">
        <f t="shared" si="258"/>
        <v>0.4</v>
      </c>
      <c r="CN222" s="53">
        <f t="shared" si="259"/>
        <v>0.40000000000000008</v>
      </c>
      <c r="CO222" s="14" t="str">
        <f t="shared" si="260"/>
        <v>Turbulance</v>
      </c>
    </row>
    <row r="223" spans="1:93" x14ac:dyDescent="0.55000000000000004">
      <c r="A223">
        <f>IF('Data Validation'!$K$2&lt;&gt;TRUE,"",'Data Validation'!A223)</f>
        <v>1772094900</v>
      </c>
      <c r="B223" s="4" t="str">
        <f>IF('Data Validation'!$K$2&lt;&gt;TRUE,"",'Data Validation'!C223)</f>
        <v>XAUUSD</v>
      </c>
      <c r="C223" s="4" t="str">
        <f>IF('Data Validation'!$K$2&lt;&gt;TRUE,"",'Data Validation'!E223)</f>
        <v>M5</v>
      </c>
      <c r="D223" s="4">
        <f>IF('Data Validation'!$K$2&lt;&gt;TRUE,"",'Data Validation'!G223)</f>
        <v>5174.82</v>
      </c>
      <c r="E223" s="4">
        <f>IF($C223&lt;&gt;"M5","",Price!F223)</f>
        <v>5177.72</v>
      </c>
      <c r="F223" s="4">
        <f>IF($C223&lt;&gt;"M5","",Price!G223)</f>
        <v>5172.7700000000004</v>
      </c>
      <c r="G223" s="4">
        <f>IF($C223&lt;&gt;"M5","",Price!H223)</f>
        <v>622</v>
      </c>
      <c r="H223" s="4">
        <f>IF($C223&lt;&gt;"M5","",SSA!E223)</f>
        <v>5177.4473099999996</v>
      </c>
      <c r="I223" s="6">
        <f>IF($C223&lt;&gt;"M5","",SSA!F223)</f>
        <v>5178.8672200000001</v>
      </c>
      <c r="J223" s="5">
        <f>IF($C223&lt;&gt;"M5","",Dual_Tema!E223)</f>
        <v>5181.0600000000004</v>
      </c>
      <c r="K223" s="5">
        <f>IF($C223&lt;&gt;"M5","",Dual_Tema!F223)</f>
        <v>5173.5</v>
      </c>
      <c r="L223" s="6">
        <f>IF($C223&lt;&gt;"M5","",Trendlines!K223)</f>
        <v>0</v>
      </c>
      <c r="M223" s="6">
        <f>IF($C223&lt;&gt;"M5","",Trendlines!L223)</f>
        <v>0</v>
      </c>
      <c r="N223" s="6">
        <f>IF($C223&lt;&gt;"M5","",ZigZag!E223)</f>
        <v>0</v>
      </c>
      <c r="O223" s="6">
        <f>IF($C223&lt;&gt;"M5","",ZigZag!F223)</f>
        <v>0</v>
      </c>
      <c r="P223" s="6">
        <f>IF($C223&lt;&gt;"M5","",Pinbar!E223)</f>
        <v>0</v>
      </c>
      <c r="Q223">
        <f>IF(Q$1='Trendline Selection'!$ED$198,Trendlines!E223,IF(Q$1='Trendline Selection'!$EE$198,Trendlines!E223,""))</f>
        <v>5199</v>
      </c>
      <c r="R223" t="str">
        <f>IF(R$1='Trendline Selection'!$ED$198,Trendlines!F223,IF(R$1='Trendline Selection'!$EE$198,Trendlines!F223,""))</f>
        <v/>
      </c>
      <c r="S223" t="str">
        <f>IF(S$1='Trendline Selection'!$ED$198,Trendlines!G223,IF(S$1='Trendline Selection'!$EE$198,Trendlines!G223,""))</f>
        <v/>
      </c>
      <c r="T223" t="str">
        <f>IF(T$1='Trendline Selection'!$ED$198,Trendlines!H223,IF(T$1='Trendline Selection'!$EE$198,Trendlines!H223,""))</f>
        <v/>
      </c>
      <c r="U223">
        <f>IF(U$1='Trendline Selection'!$ED$198,Trendlines!I223,IF(U$1='Trendline Selection'!$EE$198,Trendlines!I223,""))</f>
        <v>5175.91</v>
      </c>
      <c r="V223" t="str">
        <f>IF(V$1='Trendline Selection'!$ED$198,Trendlines!J223,IF(V$1='Trendline Selection'!$EE$198,Trendlines!J223,""))</f>
        <v/>
      </c>
      <c r="W223" s="6" t="str">
        <f t="shared" si="195"/>
        <v/>
      </c>
      <c r="X223" s="6" t="str">
        <f t="shared" si="196"/>
        <v/>
      </c>
      <c r="Y223" s="6" t="str">
        <f t="shared" si="197"/>
        <v/>
      </c>
      <c r="Z223" s="6" t="str">
        <f t="shared" si="198"/>
        <v/>
      </c>
      <c r="AA223">
        <f t="shared" si="209"/>
        <v>4.9499999999998181</v>
      </c>
      <c r="AB223">
        <f t="shared" si="237"/>
        <v>2.6599999999998545</v>
      </c>
      <c r="AC223">
        <f t="shared" si="238"/>
        <v>2.2899999999999636</v>
      </c>
      <c r="AD223">
        <f t="shared" si="194"/>
        <v>4.9499999999998181</v>
      </c>
      <c r="AE223" s="26">
        <f t="shared" si="252"/>
        <v>-6.4465572682040838E-4</v>
      </c>
      <c r="AF223" s="26">
        <f t="shared" si="210"/>
        <v>-1.411037015559222E-4</v>
      </c>
      <c r="AG223" s="4"/>
      <c r="AH223" s="30">
        <f t="shared" si="211"/>
        <v>-4.1455452971726177E-3</v>
      </c>
      <c r="AI223" s="21">
        <f t="shared" si="239"/>
        <v>-1</v>
      </c>
      <c r="AJ223" s="21">
        <f t="shared" si="208"/>
        <v>-36</v>
      </c>
      <c r="AK223" s="31" t="str">
        <f t="shared" si="255"/>
        <v>-----</v>
      </c>
      <c r="AL223" s="31" t="str">
        <f t="shared" si="212"/>
        <v>-----</v>
      </c>
      <c r="AM223" s="39" t="str">
        <f t="shared" si="213"/>
        <v/>
      </c>
      <c r="AN223" s="35" t="str">
        <f t="shared" si="214"/>
        <v/>
      </c>
      <c r="AO223" s="35" t="str">
        <f t="shared" si="253"/>
        <v/>
      </c>
      <c r="AP223" s="36" t="str">
        <f t="shared" si="254"/>
        <v/>
      </c>
      <c r="AQ223" s="36" t="str">
        <f t="shared" si="215"/>
        <v/>
      </c>
      <c r="AR223" s="40" t="str">
        <f t="shared" si="216"/>
        <v/>
      </c>
      <c r="AS223" s="37" t="str">
        <f t="shared" si="217"/>
        <v/>
      </c>
      <c r="AT223" s="37" t="str">
        <f t="shared" si="240"/>
        <v/>
      </c>
      <c r="AU223" s="38" t="str">
        <f t="shared" si="218"/>
        <v/>
      </c>
      <c r="AV223" s="38" t="str">
        <f t="shared" si="219"/>
        <v/>
      </c>
      <c r="AW223" s="30" t="str">
        <f t="shared" si="220"/>
        <v/>
      </c>
      <c r="AX223" s="21" t="str">
        <f t="shared" si="221"/>
        <v/>
      </c>
      <c r="AY223" s="21" t="str">
        <f t="shared" si="241"/>
        <v/>
      </c>
      <c r="AZ223" s="31" t="str">
        <f t="shared" si="222"/>
        <v/>
      </c>
      <c r="BA223" s="31" t="str">
        <f t="shared" si="223"/>
        <v/>
      </c>
      <c r="BB223" s="33">
        <f t="shared" si="224"/>
        <v>2.9701250601337864E-4</v>
      </c>
      <c r="BC223" s="32">
        <f t="shared" si="225"/>
        <v>1</v>
      </c>
      <c r="BD223" s="32">
        <f t="shared" si="242"/>
        <v>72</v>
      </c>
      <c r="BE223" s="34" t="str">
        <f t="shared" si="243"/>
        <v>Touch Zone</v>
      </c>
      <c r="BF223" s="34" t="str">
        <f t="shared" si="226"/>
        <v>Above</v>
      </c>
      <c r="BG223" s="40" t="str">
        <f t="shared" si="227"/>
        <v/>
      </c>
      <c r="BH223" s="37" t="str">
        <f t="shared" si="228"/>
        <v/>
      </c>
      <c r="BI223" s="37" t="str">
        <f t="shared" si="244"/>
        <v/>
      </c>
      <c r="BJ223" s="38" t="str">
        <f t="shared" si="245"/>
        <v/>
      </c>
      <c r="BK223" s="38" t="str">
        <f t="shared" si="229"/>
        <v/>
      </c>
      <c r="BL223" s="41" t="str">
        <f t="shared" si="230"/>
        <v>------</v>
      </c>
      <c r="BM223" s="41" t="str">
        <f t="shared" si="231"/>
        <v>------</v>
      </c>
      <c r="BN223" s="41" t="str">
        <f t="shared" si="206"/>
        <v>-----</v>
      </c>
      <c r="BO223" s="41" t="str" cm="1">
        <f t="array" aca="1" ref="BO223" ca="1">_xlfn.LET(_xlpm.lookback,MIN(ROW()-ROW(BN$50),11),_xlpm.found,IFERROR(MATCH("Equal High",OFFSET(BN223,-_xlpm.lookback,0,_xlpm.lookback+1,1),0),-1),_xlpm.offset_rows,_xlpm.lookback-_xlpm.found+1,IF(_xlpm.found&gt;0,INDEX(E:E,ROW()-_xlpm.offset_rows),"-----"))</f>
        <v>-----</v>
      </c>
      <c r="BP223" s="41" t="str">
        <f t="shared" ca="1" si="199"/>
        <v>-----</v>
      </c>
      <c r="BQ223" s="41" t="str">
        <f t="shared" ca="1" si="200"/>
        <v>-----</v>
      </c>
      <c r="BR223" s="52" t="str">
        <f t="shared" ca="1" si="201"/>
        <v>-----</v>
      </c>
      <c r="BS223" s="41" t="str">
        <f t="shared" si="207"/>
        <v>-----</v>
      </c>
      <c r="BT223" s="41" t="str" cm="1">
        <f t="array" aca="1" ref="BT223" ca="1">_xlfn.LET(_xlpm.lookback,MIN(ROW()-ROW(BS$50),11),_xlpm.found,IFERROR(MATCH("Equal Low",OFFSET(BS223,-_xlpm.lookback,0,_xlpm.lookback+1,1),0),-1),_xlpm.offset_rows,_xlpm.lookback-_xlpm.found+1,IF(_xlpm.found&gt;0,INDEX(F:F,ROW()-_xlpm.offset_rows),"-----"))</f>
        <v>-----</v>
      </c>
      <c r="BU223" s="41" t="str">
        <f t="shared" ca="1" si="202"/>
        <v>-----</v>
      </c>
      <c r="BV223" s="41" t="str">
        <f t="shared" ca="1" si="203"/>
        <v>-----</v>
      </c>
      <c r="BW223" s="52" t="str">
        <f t="shared" ca="1" si="204"/>
        <v>-----</v>
      </c>
      <c r="BX223" s="50">
        <f t="shared" si="232"/>
        <v>-1.4199100000005274</v>
      </c>
      <c r="BY223" s="50">
        <f t="shared" si="246"/>
        <v>-1</v>
      </c>
      <c r="BZ223" s="50">
        <f t="shared" si="247"/>
        <v>-7</v>
      </c>
      <c r="CA223" s="50" t="str">
        <f t="shared" si="248"/>
        <v>-----</v>
      </c>
      <c r="CB223" s="50" t="str">
        <f t="shared" si="249"/>
        <v>-----</v>
      </c>
      <c r="CC223" s="52" t="str">
        <f t="shared" si="233"/>
        <v>TL Touch Zone</v>
      </c>
      <c r="CD223" s="41">
        <f t="shared" si="234"/>
        <v>1</v>
      </c>
      <c r="CE223" s="52" t="str" cm="1">
        <f t="array" ref="CE223">IF(CD223&lt;&gt;1,"-----",_xlfn.IFS(OR(AL223="Above",AL223="Below"),AL223,OR(AQ223="Above",AQ223="Below"),AQ223,OR(AV223="Above",AV223="Below"),AV223,OR(BA223="Above",BA223="Below"),BA223,OR(BF223="Above",BF223="Below"),BF223,OR(BK223="Above",BK223="Below"),BK223,TRUE,"-----"))</f>
        <v>Above</v>
      </c>
      <c r="CF223" s="52" t="str">
        <f t="shared" ca="1" si="205"/>
        <v>-----</v>
      </c>
      <c r="CG223" s="52" t="str">
        <f t="shared" si="235"/>
        <v>DOWN</v>
      </c>
      <c r="CH223" s="42" t="str">
        <f t="shared" si="256"/>
        <v/>
      </c>
      <c r="CI223" s="43" t="str">
        <f t="shared" si="250"/>
        <v/>
      </c>
      <c r="CJ223" s="42" t="str">
        <f t="shared" si="251"/>
        <v/>
      </c>
      <c r="CK223" s="42" t="str">
        <f t="shared" si="257"/>
        <v/>
      </c>
      <c r="CL223" s="42" t="str">
        <f t="shared" si="236"/>
        <v/>
      </c>
      <c r="CM223" s="16">
        <f t="shared" si="258"/>
        <v>0</v>
      </c>
      <c r="CN223" s="53">
        <f t="shared" si="259"/>
        <v>0.33333333333333331</v>
      </c>
      <c r="CO223" s="14" t="str">
        <f t="shared" si="260"/>
        <v>Turbulance</v>
      </c>
    </row>
    <row r="224" spans="1:93" x14ac:dyDescent="0.55000000000000004">
      <c r="A224">
        <f>IF('Data Validation'!$K$2&lt;&gt;TRUE,"",'Data Validation'!A224)</f>
        <v>1772095200</v>
      </c>
      <c r="B224" s="4" t="str">
        <f>IF('Data Validation'!$K$2&lt;&gt;TRUE,"",'Data Validation'!C224)</f>
        <v>XAUUSD</v>
      </c>
      <c r="C224" s="4" t="str">
        <f>IF('Data Validation'!$K$2&lt;&gt;TRUE,"",'Data Validation'!E224)</f>
        <v>M5</v>
      </c>
      <c r="D224" s="4">
        <f>IF('Data Validation'!$K$2&lt;&gt;TRUE,"",'Data Validation'!G224)</f>
        <v>5174.28</v>
      </c>
      <c r="E224" s="4">
        <f>IF($C224&lt;&gt;"M5","",Price!F224)</f>
        <v>5176.67</v>
      </c>
      <c r="F224" s="4">
        <f>IF($C224&lt;&gt;"M5","",Price!G224)</f>
        <v>5171.71</v>
      </c>
      <c r="G224" s="4">
        <f>IF($C224&lt;&gt;"M5","",Price!H224)</f>
        <v>520</v>
      </c>
      <c r="H224" s="4">
        <f>IF($C224&lt;&gt;"M5","",SSA!E224)</f>
        <v>5176.7096799999999</v>
      </c>
      <c r="I224" s="6">
        <f>IF($C224&lt;&gt;"M5","",SSA!F224)</f>
        <v>5177.78845</v>
      </c>
      <c r="J224" s="5">
        <f>IF($C224&lt;&gt;"M5","",Dual_Tema!E224)</f>
        <v>5178.2299999999996</v>
      </c>
      <c r="K224" s="5">
        <f>IF($C224&lt;&gt;"M5","",Dual_Tema!F224)</f>
        <v>5171.8100000000004</v>
      </c>
      <c r="L224" s="6">
        <f>IF($C224&lt;&gt;"M5","",Trendlines!K224)</f>
        <v>0</v>
      </c>
      <c r="M224" s="6">
        <f>IF($C224&lt;&gt;"M5","",Trendlines!L224)</f>
        <v>0</v>
      </c>
      <c r="N224" s="6">
        <f>IF($C224&lt;&gt;"M5","",ZigZag!E224)</f>
        <v>0</v>
      </c>
      <c r="O224" s="6">
        <f>IF($C224&lt;&gt;"M5","",ZigZag!F224)</f>
        <v>0</v>
      </c>
      <c r="P224" s="6">
        <f>IF($C224&lt;&gt;"M5","",Pinbar!E224)</f>
        <v>0</v>
      </c>
      <c r="Q224">
        <f>IF(Q$1='Trendline Selection'!$ED$198,Trendlines!E224,IF(Q$1='Trendline Selection'!$EE$198,Trendlines!E224,""))</f>
        <v>5199</v>
      </c>
      <c r="R224" t="str">
        <f>IF(R$1='Trendline Selection'!$ED$198,Trendlines!F224,IF(R$1='Trendline Selection'!$EE$198,Trendlines!F224,""))</f>
        <v/>
      </c>
      <c r="S224" t="str">
        <f>IF(S$1='Trendline Selection'!$ED$198,Trendlines!G224,IF(S$1='Trendline Selection'!$EE$198,Trendlines!G224,""))</f>
        <v/>
      </c>
      <c r="T224" t="str">
        <f>IF(T$1='Trendline Selection'!$ED$198,Trendlines!H224,IF(T$1='Trendline Selection'!$EE$198,Trendlines!H224,""))</f>
        <v/>
      </c>
      <c r="U224">
        <f>IF(U$1='Trendline Selection'!$ED$198,Trendlines!I224,IF(U$1='Trendline Selection'!$EE$198,Trendlines!I224,""))</f>
        <v>5175.93</v>
      </c>
      <c r="V224" t="str">
        <f>IF(V$1='Trendline Selection'!$ED$198,Trendlines!J224,IF(V$1='Trendline Selection'!$EE$198,Trendlines!J224,""))</f>
        <v/>
      </c>
      <c r="W224" s="6" t="str">
        <f t="shared" si="195"/>
        <v/>
      </c>
      <c r="X224" s="6" t="str">
        <f t="shared" si="196"/>
        <v/>
      </c>
      <c r="Y224" s="6" t="str">
        <f t="shared" si="197"/>
        <v/>
      </c>
      <c r="Z224" s="6" t="str">
        <f t="shared" si="198"/>
        <v/>
      </c>
      <c r="AA224">
        <f t="shared" si="209"/>
        <v>4.9600000000000364</v>
      </c>
      <c r="AB224">
        <f t="shared" si="237"/>
        <v>1.8500000000003638</v>
      </c>
      <c r="AC224">
        <f t="shared" si="238"/>
        <v>3.1099999999996726</v>
      </c>
      <c r="AD224">
        <f t="shared" si="194"/>
        <v>4.9600000000000364</v>
      </c>
      <c r="AE224" s="26">
        <f t="shared" si="252"/>
        <v>-3.0126124177556635E-4</v>
      </c>
      <c r="AF224" s="26">
        <f t="shared" si="210"/>
        <v>-1.933559044132785E-5</v>
      </c>
      <c r="AG224" s="4"/>
      <c r="AH224" s="30">
        <f t="shared" si="211"/>
        <v>-4.2874245047124573E-3</v>
      </c>
      <c r="AI224" s="21">
        <f t="shared" si="239"/>
        <v>-1</v>
      </c>
      <c r="AJ224" s="21">
        <f t="shared" si="208"/>
        <v>-37</v>
      </c>
      <c r="AK224" s="31" t="str">
        <f t="shared" si="255"/>
        <v>-----</v>
      </c>
      <c r="AL224" s="31" t="str">
        <f t="shared" si="212"/>
        <v>-----</v>
      </c>
      <c r="AM224" s="39" t="str">
        <f t="shared" si="213"/>
        <v/>
      </c>
      <c r="AN224" s="35" t="str">
        <f t="shared" si="214"/>
        <v/>
      </c>
      <c r="AO224" s="35" t="str">
        <f t="shared" si="253"/>
        <v/>
      </c>
      <c r="AP224" s="36" t="str">
        <f t="shared" si="254"/>
        <v/>
      </c>
      <c r="AQ224" s="36" t="str">
        <f t="shared" si="215"/>
        <v/>
      </c>
      <c r="AR224" s="40" t="str">
        <f t="shared" si="216"/>
        <v/>
      </c>
      <c r="AS224" s="37" t="str">
        <f t="shared" si="217"/>
        <v/>
      </c>
      <c r="AT224" s="37" t="str">
        <f t="shared" si="240"/>
        <v/>
      </c>
      <c r="AU224" s="38" t="str">
        <f t="shared" si="218"/>
        <v/>
      </c>
      <c r="AV224" s="38" t="str">
        <f t="shared" si="219"/>
        <v/>
      </c>
      <c r="AW224" s="30" t="str">
        <f t="shared" si="220"/>
        <v/>
      </c>
      <c r="AX224" s="21" t="str">
        <f t="shared" si="221"/>
        <v/>
      </c>
      <c r="AY224" s="21" t="str">
        <f t="shared" si="241"/>
        <v/>
      </c>
      <c r="AZ224" s="31" t="str">
        <f t="shared" si="222"/>
        <v/>
      </c>
      <c r="BA224" s="31" t="str">
        <f t="shared" si="223"/>
        <v/>
      </c>
      <c r="BB224" s="33">
        <f t="shared" si="224"/>
        <v>1.5063573116321969E-4</v>
      </c>
      <c r="BC224" s="32">
        <f t="shared" si="225"/>
        <v>1</v>
      </c>
      <c r="BD224" s="32">
        <f t="shared" si="242"/>
        <v>73</v>
      </c>
      <c r="BE224" s="34" t="str">
        <f t="shared" si="243"/>
        <v>Touch Zone</v>
      </c>
      <c r="BF224" s="34" t="str">
        <f t="shared" si="226"/>
        <v>Above</v>
      </c>
      <c r="BG224" s="40" t="str">
        <f t="shared" si="227"/>
        <v/>
      </c>
      <c r="BH224" s="37" t="str">
        <f t="shared" si="228"/>
        <v/>
      </c>
      <c r="BI224" s="37" t="str">
        <f t="shared" si="244"/>
        <v/>
      </c>
      <c r="BJ224" s="38" t="str">
        <f t="shared" si="245"/>
        <v/>
      </c>
      <c r="BK224" s="38" t="str">
        <f t="shared" si="229"/>
        <v/>
      </c>
      <c r="BL224" s="41" t="str">
        <f t="shared" si="230"/>
        <v>------</v>
      </c>
      <c r="BM224" s="41" t="str">
        <f t="shared" si="231"/>
        <v>------</v>
      </c>
      <c r="BN224" s="41" t="str">
        <f t="shared" si="206"/>
        <v>-----</v>
      </c>
      <c r="BO224" s="41" t="str" cm="1">
        <f t="array" aca="1" ref="BO224" ca="1">_xlfn.LET(_xlpm.lookback,MIN(ROW()-ROW(BN$50),11),_xlpm.found,IFERROR(MATCH("Equal High",OFFSET(BN224,-_xlpm.lookback,0,_xlpm.lookback+1,1),0),-1),_xlpm.offset_rows,_xlpm.lookback-_xlpm.found+1,IF(_xlpm.found&gt;0,INDEX(E:E,ROW()-_xlpm.offset_rows),"-----"))</f>
        <v>-----</v>
      </c>
      <c r="BP224" s="41" t="str">
        <f t="shared" ca="1" si="199"/>
        <v>-----</v>
      </c>
      <c r="BQ224" s="41" t="str">
        <f t="shared" ca="1" si="200"/>
        <v>-----</v>
      </c>
      <c r="BR224" s="52" t="str">
        <f t="shared" ca="1" si="201"/>
        <v>-----</v>
      </c>
      <c r="BS224" s="41" t="str">
        <f t="shared" si="207"/>
        <v>-----</v>
      </c>
      <c r="BT224" s="41" t="str" cm="1">
        <f t="array" aca="1" ref="BT224" ca="1">_xlfn.LET(_xlpm.lookback,MIN(ROW()-ROW(BS$50),11),_xlpm.found,IFERROR(MATCH("Equal Low",OFFSET(BS224,-_xlpm.lookback,0,_xlpm.lookback+1,1),0),-1),_xlpm.offset_rows,_xlpm.lookback-_xlpm.found+1,IF(_xlpm.found&gt;0,INDEX(F:F,ROW()-_xlpm.offset_rows),"-----"))</f>
        <v>-----</v>
      </c>
      <c r="BU224" s="41" t="str">
        <f t="shared" ca="1" si="202"/>
        <v>-----</v>
      </c>
      <c r="BV224" s="41" t="str">
        <f t="shared" ca="1" si="203"/>
        <v>-----</v>
      </c>
      <c r="BW224" s="52" t="str">
        <f t="shared" ca="1" si="204"/>
        <v>-----</v>
      </c>
      <c r="BX224" s="50">
        <f t="shared" si="232"/>
        <v>-1.0787700000000768</v>
      </c>
      <c r="BY224" s="50">
        <f t="shared" si="246"/>
        <v>-1</v>
      </c>
      <c r="BZ224" s="50">
        <f t="shared" si="247"/>
        <v>-8</v>
      </c>
      <c r="CA224" s="50" t="str">
        <f t="shared" si="248"/>
        <v>-----</v>
      </c>
      <c r="CB224" s="50" t="str">
        <f t="shared" si="249"/>
        <v>-----</v>
      </c>
      <c r="CC224" s="52" t="str">
        <f t="shared" si="233"/>
        <v>TL Touch Zone</v>
      </c>
      <c r="CD224" s="41">
        <f t="shared" si="234"/>
        <v>1</v>
      </c>
      <c r="CE224" s="52" t="str" cm="1">
        <f t="array" ref="CE224">IF(CD224&lt;&gt;1,"-----",_xlfn.IFS(OR(AL224="Above",AL224="Below"),AL224,OR(AQ224="Above",AQ224="Below"),AQ224,OR(AV224="Above",AV224="Below"),AV224,OR(BA224="Above",BA224="Below"),BA224,OR(BF224="Above",BF224="Below"),BF224,OR(BK224="Above",BK224="Below"),BK224,TRUE,"-----"))</f>
        <v>Above</v>
      </c>
      <c r="CF224" s="52" t="str">
        <f t="shared" ca="1" si="205"/>
        <v>-----</v>
      </c>
      <c r="CG224" s="52" t="str">
        <f t="shared" si="235"/>
        <v>DOWN</v>
      </c>
      <c r="CH224" s="42" t="str">
        <f t="shared" si="256"/>
        <v/>
      </c>
      <c r="CI224" s="43" t="str">
        <f t="shared" si="250"/>
        <v/>
      </c>
      <c r="CJ224" s="42" t="str">
        <f t="shared" si="251"/>
        <v/>
      </c>
      <c r="CK224" s="42" t="str">
        <f t="shared" si="257"/>
        <v/>
      </c>
      <c r="CL224" s="42" t="str">
        <f t="shared" si="236"/>
        <v/>
      </c>
      <c r="CM224" s="16">
        <f t="shared" si="258"/>
        <v>0</v>
      </c>
      <c r="CN224" s="53">
        <f t="shared" si="259"/>
        <v>0.13333333333333333</v>
      </c>
      <c r="CO224" s="14" t="str">
        <f t="shared" si="260"/>
        <v/>
      </c>
    </row>
    <row r="225" spans="1:93" x14ac:dyDescent="0.55000000000000004">
      <c r="A225">
        <f>IF('Data Validation'!$K$2&lt;&gt;TRUE,"",'Data Validation'!A225)</f>
        <v>1772095500</v>
      </c>
      <c r="B225" s="4" t="str">
        <f>IF('Data Validation'!$K$2&lt;&gt;TRUE,"",'Data Validation'!C225)</f>
        <v>XAUUSD</v>
      </c>
      <c r="C225" s="4" t="str">
        <f>IF('Data Validation'!$K$2&lt;&gt;TRUE,"",'Data Validation'!E225)</f>
        <v>M5</v>
      </c>
      <c r="D225" s="4">
        <f>IF('Data Validation'!$K$2&lt;&gt;TRUE,"",'Data Validation'!G225)</f>
        <v>5179.75</v>
      </c>
      <c r="E225" s="4">
        <f>IF($C225&lt;&gt;"M5","",Price!F225)</f>
        <v>5179.8500000000004</v>
      </c>
      <c r="F225" s="4">
        <f>IF($C225&lt;&gt;"M5","",Price!G225)</f>
        <v>5167.91</v>
      </c>
      <c r="G225" s="4">
        <f>IF($C225&lt;&gt;"M5","",Price!H225)</f>
        <v>615</v>
      </c>
      <c r="H225" s="4">
        <f>IF($C225&lt;&gt;"M5","",SSA!E225)</f>
        <v>5176.5192399999996</v>
      </c>
      <c r="I225" s="6">
        <f>IF($C225&lt;&gt;"M5","",SSA!F225)</f>
        <v>5177.1538499999997</v>
      </c>
      <c r="J225" s="5">
        <f>IF($C225&lt;&gt;"M5","",Dual_Tema!E225)</f>
        <v>5178.12</v>
      </c>
      <c r="K225" s="5">
        <f>IF($C225&lt;&gt;"M5","",Dual_Tema!F225)</f>
        <v>5169.03</v>
      </c>
      <c r="L225" s="6">
        <f>IF($C225&lt;&gt;"M5","",Trendlines!K225)</f>
        <v>0</v>
      </c>
      <c r="M225" s="6">
        <f>IF($C225&lt;&gt;"M5","",Trendlines!L225)</f>
        <v>5167.91</v>
      </c>
      <c r="N225" s="6">
        <f>IF($C225&lt;&gt;"M5","",ZigZag!E225)</f>
        <v>0</v>
      </c>
      <c r="O225" s="6">
        <f>IF($C225&lt;&gt;"M5","",ZigZag!F225)</f>
        <v>5167.91</v>
      </c>
      <c r="P225" s="6">
        <f>IF($C225&lt;&gt;"M5","",Pinbar!E225)</f>
        <v>0</v>
      </c>
      <c r="Q225">
        <f>IF(Q$1='Trendline Selection'!$ED$198,Trendlines!E225,IF(Q$1='Trendline Selection'!$EE$198,Trendlines!E225,""))</f>
        <v>5199.01</v>
      </c>
      <c r="R225" t="str">
        <f>IF(R$1='Trendline Selection'!$ED$198,Trendlines!F225,IF(R$1='Trendline Selection'!$EE$198,Trendlines!F225,""))</f>
        <v/>
      </c>
      <c r="S225" t="str">
        <f>IF(S$1='Trendline Selection'!$ED$198,Trendlines!G225,IF(S$1='Trendline Selection'!$EE$198,Trendlines!G225,""))</f>
        <v/>
      </c>
      <c r="T225" t="str">
        <f>IF(T$1='Trendline Selection'!$ED$198,Trendlines!H225,IF(T$1='Trendline Selection'!$EE$198,Trendlines!H225,""))</f>
        <v/>
      </c>
      <c r="U225">
        <f>IF(U$1='Trendline Selection'!$ED$198,Trendlines!I225,IF(U$1='Trendline Selection'!$EE$198,Trendlines!I225,""))</f>
        <v>5175.96</v>
      </c>
      <c r="V225" t="str">
        <f>IF(V$1='Trendline Selection'!$ED$198,Trendlines!J225,IF(V$1='Trendline Selection'!$EE$198,Trendlines!J225,""))</f>
        <v/>
      </c>
      <c r="W225" s="6" t="str">
        <f t="shared" si="195"/>
        <v/>
      </c>
      <c r="X225" s="6">
        <f t="shared" si="196"/>
        <v>5179.41</v>
      </c>
      <c r="Y225" s="6" t="str">
        <f t="shared" si="197"/>
        <v/>
      </c>
      <c r="Z225" s="6">
        <f t="shared" si="198"/>
        <v>-2.220330114820028E-3</v>
      </c>
      <c r="AA225">
        <f t="shared" si="209"/>
        <v>11.940000000000509</v>
      </c>
      <c r="AB225">
        <f t="shared" si="237"/>
        <v>5.5700000000006185</v>
      </c>
      <c r="AC225">
        <f t="shared" si="238"/>
        <v>6.3699999999998909</v>
      </c>
      <c r="AD225">
        <f t="shared" si="194"/>
        <v>11.940000000000509</v>
      </c>
      <c r="AE225" s="26">
        <f t="shared" si="252"/>
        <v>3.3409808965425154E-4</v>
      </c>
      <c r="AF225" s="26">
        <f t="shared" si="210"/>
        <v>-2.1667508217206922E-4</v>
      </c>
      <c r="AG225" s="4"/>
      <c r="AH225" s="30">
        <f t="shared" si="211"/>
        <v>-4.3259697519336549E-3</v>
      </c>
      <c r="AI225" s="21">
        <f t="shared" si="239"/>
        <v>-1</v>
      </c>
      <c r="AJ225" s="21">
        <f t="shared" si="208"/>
        <v>-38</v>
      </c>
      <c r="AK225" s="31" t="str">
        <f t="shared" si="255"/>
        <v>-----</v>
      </c>
      <c r="AL225" s="31" t="str">
        <f t="shared" si="212"/>
        <v>-----</v>
      </c>
      <c r="AM225" s="39" t="str">
        <f t="shared" si="213"/>
        <v/>
      </c>
      <c r="AN225" s="35" t="str">
        <f t="shared" si="214"/>
        <v/>
      </c>
      <c r="AO225" s="35" t="str">
        <f t="shared" si="253"/>
        <v/>
      </c>
      <c r="AP225" s="36" t="str">
        <f t="shared" si="254"/>
        <v/>
      </c>
      <c r="AQ225" s="36" t="str">
        <f t="shared" si="215"/>
        <v/>
      </c>
      <c r="AR225" s="40" t="str">
        <f t="shared" si="216"/>
        <v/>
      </c>
      <c r="AS225" s="37" t="str">
        <f t="shared" si="217"/>
        <v/>
      </c>
      <c r="AT225" s="37" t="str">
        <f t="shared" si="240"/>
        <v/>
      </c>
      <c r="AU225" s="38" t="str">
        <f t="shared" si="218"/>
        <v/>
      </c>
      <c r="AV225" s="38" t="str">
        <f t="shared" si="219"/>
        <v/>
      </c>
      <c r="AW225" s="30" t="str">
        <f t="shared" si="220"/>
        <v/>
      </c>
      <c r="AX225" s="21" t="str">
        <f t="shared" si="221"/>
        <v/>
      </c>
      <c r="AY225" s="21" t="str">
        <f t="shared" si="241"/>
        <v/>
      </c>
      <c r="AZ225" s="31" t="str">
        <f t="shared" si="222"/>
        <v/>
      </c>
      <c r="BA225" s="31" t="str">
        <f t="shared" si="223"/>
        <v/>
      </c>
      <c r="BB225" s="33">
        <f t="shared" si="224"/>
        <v>1.0804565723065682E-4</v>
      </c>
      <c r="BC225" s="32">
        <f t="shared" si="225"/>
        <v>1</v>
      </c>
      <c r="BD225" s="32">
        <f t="shared" si="242"/>
        <v>74</v>
      </c>
      <c r="BE225" s="34" t="str">
        <f t="shared" si="243"/>
        <v>Touch Zone</v>
      </c>
      <c r="BF225" s="34" t="str">
        <f t="shared" si="226"/>
        <v>Above</v>
      </c>
      <c r="BG225" s="40" t="str">
        <f t="shared" si="227"/>
        <v/>
      </c>
      <c r="BH225" s="37" t="str">
        <f t="shared" si="228"/>
        <v/>
      </c>
      <c r="BI225" s="37" t="str">
        <f t="shared" si="244"/>
        <v/>
      </c>
      <c r="BJ225" s="38" t="str">
        <f t="shared" si="245"/>
        <v/>
      </c>
      <c r="BK225" s="38" t="str">
        <f t="shared" si="229"/>
        <v/>
      </c>
      <c r="BL225" s="41" t="str">
        <f t="shared" si="230"/>
        <v>------</v>
      </c>
      <c r="BM225" s="41" t="str">
        <f t="shared" si="231"/>
        <v>Important Low</v>
      </c>
      <c r="BN225" s="41" t="str">
        <f t="shared" si="206"/>
        <v>-----</v>
      </c>
      <c r="BO225" s="41" t="str" cm="1">
        <f t="array" aca="1" ref="BO225" ca="1">_xlfn.LET(_xlpm.lookback,MIN(ROW()-ROW(BN$50),11),_xlpm.found,IFERROR(MATCH("Equal High",OFFSET(BN225,-_xlpm.lookback,0,_xlpm.lookback+1,1),0),-1),_xlpm.offset_rows,_xlpm.lookback-_xlpm.found+1,IF(_xlpm.found&gt;0,INDEX(E:E,ROW()-_xlpm.offset_rows),"-----"))</f>
        <v>-----</v>
      </c>
      <c r="BP225" s="41" t="str">
        <f t="shared" ca="1" si="199"/>
        <v>-----</v>
      </c>
      <c r="BQ225" s="41" t="str">
        <f t="shared" ca="1" si="200"/>
        <v>-----</v>
      </c>
      <c r="BR225" s="52" t="str">
        <f t="shared" ca="1" si="201"/>
        <v>-----</v>
      </c>
      <c r="BS225" s="41" t="str">
        <f t="shared" si="207"/>
        <v>-----</v>
      </c>
      <c r="BT225" s="41" t="str" cm="1">
        <f t="array" aca="1" ref="BT225" ca="1">_xlfn.LET(_xlpm.lookback,MIN(ROW()-ROW(BS$50),11),_xlpm.found,IFERROR(MATCH("Equal Low",OFFSET(BS225,-_xlpm.lookback,0,_xlpm.lookback+1,1),0),-1),_xlpm.offset_rows,_xlpm.lookback-_xlpm.found+1,IF(_xlpm.found&gt;0,INDEX(F:F,ROW()-_xlpm.offset_rows),"-----"))</f>
        <v>-----</v>
      </c>
      <c r="BU225" s="41" t="str">
        <f t="shared" ca="1" si="202"/>
        <v>-----</v>
      </c>
      <c r="BV225" s="41" t="str">
        <f t="shared" ca="1" si="203"/>
        <v>-----</v>
      </c>
      <c r="BW225" s="52" t="str">
        <f t="shared" ca="1" si="204"/>
        <v>-----</v>
      </c>
      <c r="BX225" s="50">
        <f t="shared" si="232"/>
        <v>-0.63461000000006607</v>
      </c>
      <c r="BY225" s="50">
        <f t="shared" si="246"/>
        <v>-1</v>
      </c>
      <c r="BZ225" s="50">
        <f t="shared" si="247"/>
        <v>-9</v>
      </c>
      <c r="CA225" s="50" t="str">
        <f t="shared" si="248"/>
        <v>-----</v>
      </c>
      <c r="CB225" s="50" t="str">
        <f t="shared" si="249"/>
        <v>-----</v>
      </c>
      <c r="CC225" s="52" t="str">
        <f t="shared" si="233"/>
        <v>TL Touch Zone</v>
      </c>
      <c r="CD225" s="41">
        <f t="shared" si="234"/>
        <v>1</v>
      </c>
      <c r="CE225" s="52" t="str" cm="1">
        <f t="array" ref="CE225">IF(CD225&lt;&gt;1,"-----",_xlfn.IFS(OR(AL225="Above",AL225="Below"),AL225,OR(AQ225="Above",AQ225="Below"),AQ225,OR(AV225="Above",AV225="Below"),AV225,OR(BA225="Above",BA225="Below"),BA225,OR(BF225="Above",BF225="Below"),BF225,OR(BK225="Above",BK225="Below"),BK225,TRUE,"-----"))</f>
        <v>Above</v>
      </c>
      <c r="CF225" s="52" t="str">
        <f t="shared" ca="1" si="205"/>
        <v>-----</v>
      </c>
      <c r="CG225" s="52" t="str">
        <f t="shared" si="235"/>
        <v>DOWN</v>
      </c>
      <c r="CH225" s="42">
        <f t="shared" si="256"/>
        <v>1</v>
      </c>
      <c r="CI225" s="43" t="str">
        <f t="shared" si="250"/>
        <v/>
      </c>
      <c r="CJ225" s="42" t="str">
        <f t="shared" si="251"/>
        <v/>
      </c>
      <c r="CK225" s="42" t="str">
        <f t="shared" si="257"/>
        <v/>
      </c>
      <c r="CL225" s="42" t="str">
        <f t="shared" si="236"/>
        <v/>
      </c>
      <c r="CM225" s="16">
        <f t="shared" si="258"/>
        <v>0.2</v>
      </c>
      <c r="CN225" s="53">
        <f t="shared" si="259"/>
        <v>6.6666666666666666E-2</v>
      </c>
      <c r="CO225" s="14" t="str">
        <f t="shared" si="260"/>
        <v/>
      </c>
    </row>
    <row r="226" spans="1:93" x14ac:dyDescent="0.55000000000000004">
      <c r="A226">
        <f>IF('Data Validation'!$K$2&lt;&gt;TRUE,"",'Data Validation'!A226)</f>
        <v>1772095800</v>
      </c>
      <c r="B226" s="4" t="str">
        <f>IF('Data Validation'!$K$2&lt;&gt;TRUE,"",'Data Validation'!C226)</f>
        <v>XAUUSD</v>
      </c>
      <c r="C226" s="4" t="str">
        <f>IF('Data Validation'!$K$2&lt;&gt;TRUE,"",'Data Validation'!E226)</f>
        <v>M5</v>
      </c>
      <c r="D226" s="4">
        <f>IF('Data Validation'!$K$2&lt;&gt;TRUE,"",'Data Validation'!G226)</f>
        <v>5178.38</v>
      </c>
      <c r="E226" s="4">
        <f>IF($C226&lt;&gt;"M5","",Price!F226)</f>
        <v>5182.29</v>
      </c>
      <c r="F226" s="4">
        <f>IF($C226&lt;&gt;"M5","",Price!G226)</f>
        <v>5177.83</v>
      </c>
      <c r="G226" s="4">
        <f>IF($C226&lt;&gt;"M5","",Price!H226)</f>
        <v>522</v>
      </c>
      <c r="H226" s="4">
        <f>IF($C226&lt;&gt;"M5","",SSA!E226)</f>
        <v>5176.6531599999998</v>
      </c>
      <c r="I226" s="6">
        <f>IF($C226&lt;&gt;"M5","",SSA!F226)</f>
        <v>5176.9035000000003</v>
      </c>
      <c r="J226" s="5">
        <f>IF($C226&lt;&gt;"M5","",Dual_Tema!E226)</f>
        <v>5179.3999999999996</v>
      </c>
      <c r="K226" s="5">
        <f>IF($C226&lt;&gt;"M5","",Dual_Tema!F226)</f>
        <v>5172.28</v>
      </c>
      <c r="L226" s="6">
        <f>IF($C226&lt;&gt;"M5","",Trendlines!K226)</f>
        <v>0</v>
      </c>
      <c r="M226" s="6">
        <f>IF($C226&lt;&gt;"M5","",Trendlines!L226)</f>
        <v>0</v>
      </c>
      <c r="N226" s="6">
        <f>IF($C226&lt;&gt;"M5","",ZigZag!E226)</f>
        <v>0</v>
      </c>
      <c r="O226" s="6">
        <f>IF($C226&lt;&gt;"M5","",ZigZag!F226)</f>
        <v>0</v>
      </c>
      <c r="P226" s="6">
        <f>IF($C226&lt;&gt;"M5","",Pinbar!E226)</f>
        <v>0</v>
      </c>
      <c r="Q226">
        <f>IF(Q$1='Trendline Selection'!$ED$198,Trendlines!E226,IF(Q$1='Trendline Selection'!$EE$198,Trendlines!E226,""))</f>
        <v>5199.01</v>
      </c>
      <c r="R226" t="str">
        <f>IF(R$1='Trendline Selection'!$ED$198,Trendlines!F226,IF(R$1='Trendline Selection'!$EE$198,Trendlines!F226,""))</f>
        <v/>
      </c>
      <c r="S226" t="str">
        <f>IF(S$1='Trendline Selection'!$ED$198,Trendlines!G226,IF(S$1='Trendline Selection'!$EE$198,Trendlines!G226,""))</f>
        <v/>
      </c>
      <c r="T226" t="str">
        <f>IF(T$1='Trendline Selection'!$ED$198,Trendlines!H226,IF(T$1='Trendline Selection'!$EE$198,Trendlines!H226,""))</f>
        <v/>
      </c>
      <c r="U226">
        <f>IF(U$1='Trendline Selection'!$ED$198,Trendlines!I226,IF(U$1='Trendline Selection'!$EE$198,Trendlines!I226,""))</f>
        <v>5175.9799999999996</v>
      </c>
      <c r="V226" t="str">
        <f>IF(V$1='Trendline Selection'!$ED$198,Trendlines!J226,IF(V$1='Trendline Selection'!$EE$198,Trendlines!J226,""))</f>
        <v/>
      </c>
      <c r="W226" s="6" t="str">
        <f t="shared" si="195"/>
        <v/>
      </c>
      <c r="X226" s="6" t="str">
        <f t="shared" si="196"/>
        <v/>
      </c>
      <c r="Y226" s="6" t="str">
        <f t="shared" si="197"/>
        <v/>
      </c>
      <c r="Z226" s="6" t="str">
        <f t="shared" si="198"/>
        <v/>
      </c>
      <c r="AA226">
        <f t="shared" si="209"/>
        <v>4.4600000000000364</v>
      </c>
      <c r="AB226">
        <f t="shared" si="237"/>
        <v>2.5399999999999636</v>
      </c>
      <c r="AC226">
        <f t="shared" si="238"/>
        <v>1.9200000000000728</v>
      </c>
      <c r="AD226">
        <f t="shared" si="194"/>
        <v>4.4600000000000364</v>
      </c>
      <c r="AE226" s="26">
        <f t="shared" si="252"/>
        <v>5.5797968876710195E-4</v>
      </c>
      <c r="AF226" s="26">
        <f t="shared" si="210"/>
        <v>1.0730277556513148E-3</v>
      </c>
      <c r="AG226" s="4"/>
      <c r="AH226" s="30">
        <f t="shared" si="211"/>
        <v>-4.3002110017100132E-3</v>
      </c>
      <c r="AI226" s="21">
        <f t="shared" si="239"/>
        <v>-1</v>
      </c>
      <c r="AJ226" s="21">
        <f t="shared" si="208"/>
        <v>-39</v>
      </c>
      <c r="AK226" s="31" t="str">
        <f t="shared" si="255"/>
        <v>-----</v>
      </c>
      <c r="AL226" s="31" t="str">
        <f t="shared" si="212"/>
        <v>-----</v>
      </c>
      <c r="AM226" s="39" t="str">
        <f t="shared" si="213"/>
        <v/>
      </c>
      <c r="AN226" s="35" t="str">
        <f t="shared" si="214"/>
        <v/>
      </c>
      <c r="AO226" s="35" t="str">
        <f t="shared" si="253"/>
        <v/>
      </c>
      <c r="AP226" s="36" t="str">
        <f t="shared" si="254"/>
        <v/>
      </c>
      <c r="AQ226" s="36" t="str">
        <f t="shared" si="215"/>
        <v/>
      </c>
      <c r="AR226" s="40" t="str">
        <f t="shared" si="216"/>
        <v/>
      </c>
      <c r="AS226" s="37" t="str">
        <f t="shared" si="217"/>
        <v/>
      </c>
      <c r="AT226" s="37" t="str">
        <f t="shared" si="240"/>
        <v/>
      </c>
      <c r="AU226" s="38" t="str">
        <f t="shared" si="218"/>
        <v/>
      </c>
      <c r="AV226" s="38" t="str">
        <f t="shared" si="219"/>
        <v/>
      </c>
      <c r="AW226" s="30" t="str">
        <f t="shared" si="220"/>
        <v/>
      </c>
      <c r="AX226" s="21" t="str">
        <f t="shared" si="221"/>
        <v/>
      </c>
      <c r="AY226" s="21" t="str">
        <f t="shared" si="241"/>
        <v/>
      </c>
      <c r="AZ226" s="31" t="str">
        <f t="shared" si="222"/>
        <v/>
      </c>
      <c r="BA226" s="31" t="str">
        <f t="shared" si="223"/>
        <v/>
      </c>
      <c r="BB226" s="33">
        <f t="shared" si="224"/>
        <v>1.300545983563074E-4</v>
      </c>
      <c r="BC226" s="32">
        <f t="shared" si="225"/>
        <v>1</v>
      </c>
      <c r="BD226" s="32">
        <f t="shared" si="242"/>
        <v>75</v>
      </c>
      <c r="BE226" s="34" t="str">
        <f t="shared" si="243"/>
        <v>Touch Zone</v>
      </c>
      <c r="BF226" s="34" t="str">
        <f t="shared" si="226"/>
        <v>Above</v>
      </c>
      <c r="BG226" s="40" t="str">
        <f t="shared" si="227"/>
        <v/>
      </c>
      <c r="BH226" s="37" t="str">
        <f t="shared" si="228"/>
        <v/>
      </c>
      <c r="BI226" s="37" t="str">
        <f t="shared" si="244"/>
        <v/>
      </c>
      <c r="BJ226" s="38" t="str">
        <f t="shared" si="245"/>
        <v/>
      </c>
      <c r="BK226" s="38" t="str">
        <f t="shared" si="229"/>
        <v/>
      </c>
      <c r="BL226" s="41" t="str">
        <f t="shared" si="230"/>
        <v>------</v>
      </c>
      <c r="BM226" s="41" t="str">
        <f t="shared" si="231"/>
        <v>------</v>
      </c>
      <c r="BN226" s="41" t="str">
        <f t="shared" si="206"/>
        <v>-----</v>
      </c>
      <c r="BO226" s="41" t="str" cm="1">
        <f t="array" aca="1" ref="BO226" ca="1">_xlfn.LET(_xlpm.lookback,MIN(ROW()-ROW(BN$50),11),_xlpm.found,IFERROR(MATCH("Equal High",OFFSET(BN226,-_xlpm.lookback,0,_xlpm.lookback+1,1),0),-1),_xlpm.offset_rows,_xlpm.lookback-_xlpm.found+1,IF(_xlpm.found&gt;0,INDEX(E:E,ROW()-_xlpm.offset_rows),"-----"))</f>
        <v>-----</v>
      </c>
      <c r="BP226" s="41" t="str">
        <f t="shared" ca="1" si="199"/>
        <v>-----</v>
      </c>
      <c r="BQ226" s="41" t="str">
        <f t="shared" ca="1" si="200"/>
        <v>-----</v>
      </c>
      <c r="BR226" s="52" t="str">
        <f t="shared" ca="1" si="201"/>
        <v>-----</v>
      </c>
      <c r="BS226" s="41" t="str">
        <f t="shared" si="207"/>
        <v>-----</v>
      </c>
      <c r="BT226" s="41" t="str" cm="1">
        <f t="array" aca="1" ref="BT226" ca="1">_xlfn.LET(_xlpm.lookback,MIN(ROW()-ROW(BS$50),11),_xlpm.found,IFERROR(MATCH("Equal Low",OFFSET(BS226,-_xlpm.lookback,0,_xlpm.lookback+1,1),0),-1),_xlpm.offset_rows,_xlpm.lookback-_xlpm.found+1,IF(_xlpm.found&gt;0,INDEX(F:F,ROW()-_xlpm.offset_rows),"-----"))</f>
        <v>-----</v>
      </c>
      <c r="BU226" s="41" t="str">
        <f t="shared" ca="1" si="202"/>
        <v>-----</v>
      </c>
      <c r="BV226" s="41" t="str">
        <f t="shared" ca="1" si="203"/>
        <v>-----</v>
      </c>
      <c r="BW226" s="52" t="str">
        <f t="shared" ca="1" si="204"/>
        <v>-----</v>
      </c>
      <c r="BX226" s="50">
        <f t="shared" si="232"/>
        <v>-0.25034000000050582</v>
      </c>
      <c r="BY226" s="50">
        <f t="shared" si="246"/>
        <v>-1</v>
      </c>
      <c r="BZ226" s="50">
        <f t="shared" si="247"/>
        <v>-10</v>
      </c>
      <c r="CA226" s="50" t="str">
        <f t="shared" si="248"/>
        <v>-----</v>
      </c>
      <c r="CB226" s="50" t="str">
        <f t="shared" si="249"/>
        <v>-----</v>
      </c>
      <c r="CC226" s="52" t="str">
        <f t="shared" si="233"/>
        <v>TL Touch Zone</v>
      </c>
      <c r="CD226" s="41">
        <f t="shared" si="234"/>
        <v>1</v>
      </c>
      <c r="CE226" s="52" t="str" cm="1">
        <f t="array" ref="CE226">IF(CD226&lt;&gt;1,"-----",_xlfn.IFS(OR(AL226="Above",AL226="Below"),AL226,OR(AQ226="Above",AQ226="Below"),AQ226,OR(AV226="Above",AV226="Below"),AV226,OR(BA226="Above",BA226="Below"),BA226,OR(BF226="Above",BF226="Below"),BF226,OR(BK226="Above",BK226="Below"),BK226,TRUE,"-----"))</f>
        <v>Above</v>
      </c>
      <c r="CF226" s="52" t="str">
        <f t="shared" ca="1" si="205"/>
        <v>-----</v>
      </c>
      <c r="CG226" s="52" t="str">
        <f t="shared" si="235"/>
        <v>DOWN</v>
      </c>
      <c r="CH226" s="42" t="str">
        <f t="shared" si="256"/>
        <v/>
      </c>
      <c r="CI226" s="43">
        <f t="shared" si="250"/>
        <v>1</v>
      </c>
      <c r="CJ226" s="42" t="str">
        <f t="shared" si="251"/>
        <v/>
      </c>
      <c r="CK226" s="42" t="str">
        <f t="shared" si="257"/>
        <v/>
      </c>
      <c r="CL226" s="42" t="str">
        <f t="shared" si="236"/>
        <v/>
      </c>
      <c r="CM226" s="16">
        <f t="shared" si="258"/>
        <v>0.2</v>
      </c>
      <c r="CN226" s="53">
        <f t="shared" si="259"/>
        <v>0.13333333333333333</v>
      </c>
      <c r="CO226" s="14" t="str">
        <f t="shared" si="260"/>
        <v/>
      </c>
    </row>
    <row r="227" spans="1:93" x14ac:dyDescent="0.55000000000000004">
      <c r="A227">
        <f>IF('Data Validation'!$K$2&lt;&gt;TRUE,"",'Data Validation'!A227)</f>
        <v>1772096100</v>
      </c>
      <c r="B227" s="4" t="str">
        <f>IF('Data Validation'!$K$2&lt;&gt;TRUE,"",'Data Validation'!C227)</f>
        <v>XAUUSD</v>
      </c>
      <c r="C227" s="4" t="str">
        <f>IF('Data Validation'!$K$2&lt;&gt;TRUE,"",'Data Validation'!E227)</f>
        <v>M5</v>
      </c>
      <c r="D227" s="4">
        <f>IF('Data Validation'!$K$2&lt;&gt;TRUE,"",'Data Validation'!G227)</f>
        <v>5179.41</v>
      </c>
      <c r="E227" s="4">
        <f>IF($C227&lt;&gt;"M5","",Price!F227)</f>
        <v>5181.51</v>
      </c>
      <c r="F227" s="4">
        <f>IF($C227&lt;&gt;"M5","",Price!G227)</f>
        <v>5175.3500000000004</v>
      </c>
      <c r="G227" s="4">
        <f>IF($C227&lt;&gt;"M5","",Price!H227)</f>
        <v>492</v>
      </c>
      <c r="H227" s="4">
        <f>IF($C227&lt;&gt;"M5","",SSA!E227)</f>
        <v>5177.02243</v>
      </c>
      <c r="I227" s="6">
        <f>IF($C227&lt;&gt;"M5","",SSA!F227)</f>
        <v>5176.9629699999996</v>
      </c>
      <c r="J227" s="5">
        <f>IF($C227&lt;&gt;"M5","",Dual_Tema!E227)</f>
        <v>5179.96</v>
      </c>
      <c r="K227" s="5">
        <f>IF($C227&lt;&gt;"M5","",Dual_Tema!F227)</f>
        <v>5173.3100000000004</v>
      </c>
      <c r="L227" s="6">
        <f>IF($C227&lt;&gt;"M5","",Trendlines!K227)</f>
        <v>0</v>
      </c>
      <c r="M227" s="6">
        <f>IF($C227&lt;&gt;"M5","",Trendlines!L227)</f>
        <v>0</v>
      </c>
      <c r="N227" s="6">
        <f>IF($C227&lt;&gt;"M5","",ZigZag!E227)</f>
        <v>0</v>
      </c>
      <c r="O227" s="6">
        <f>IF($C227&lt;&gt;"M5","",ZigZag!F227)</f>
        <v>0</v>
      </c>
      <c r="P227" s="6">
        <f>IF($C227&lt;&gt;"M5","",Pinbar!E227)</f>
        <v>0</v>
      </c>
      <c r="Q227">
        <f>IF(Q$1='Trendline Selection'!$ED$198,Trendlines!E227,IF(Q$1='Trendline Selection'!$EE$198,Trendlines!E227,""))</f>
        <v>5199.0200000000004</v>
      </c>
      <c r="R227" t="str">
        <f>IF(R$1='Trendline Selection'!$ED$198,Trendlines!F227,IF(R$1='Trendline Selection'!$EE$198,Trendlines!F227,""))</f>
        <v/>
      </c>
      <c r="S227" t="str">
        <f>IF(S$1='Trendline Selection'!$ED$198,Trendlines!G227,IF(S$1='Trendline Selection'!$EE$198,Trendlines!G227,""))</f>
        <v/>
      </c>
      <c r="T227" t="str">
        <f>IF(T$1='Trendline Selection'!$ED$198,Trendlines!H227,IF(T$1='Trendline Selection'!$EE$198,Trendlines!H227,""))</f>
        <v/>
      </c>
      <c r="U227">
        <f>IF(U$1='Trendline Selection'!$ED$198,Trendlines!I227,IF(U$1='Trendline Selection'!$EE$198,Trendlines!I227,""))</f>
        <v>5176</v>
      </c>
      <c r="V227" t="str">
        <f>IF(V$1='Trendline Selection'!$ED$198,Trendlines!J227,IF(V$1='Trendline Selection'!$EE$198,Trendlines!J227,""))</f>
        <v/>
      </c>
      <c r="W227" s="6" t="str">
        <f t="shared" si="195"/>
        <v/>
      </c>
      <c r="X227" s="6" t="str">
        <f t="shared" si="196"/>
        <v/>
      </c>
      <c r="Y227" s="6" t="str">
        <f t="shared" si="197"/>
        <v/>
      </c>
      <c r="Z227" s="6" t="str">
        <f t="shared" si="198"/>
        <v/>
      </c>
      <c r="AA227">
        <f t="shared" si="209"/>
        <v>6.1599999999998545</v>
      </c>
      <c r="AB227">
        <f t="shared" si="237"/>
        <v>3.1300000000001091</v>
      </c>
      <c r="AC227">
        <f t="shared" si="238"/>
        <v>3.0299999999997453</v>
      </c>
      <c r="AD227">
        <f t="shared" si="194"/>
        <v>6.1599999999998545</v>
      </c>
      <c r="AE227" s="26">
        <f t="shared" si="252"/>
        <v>2.9923010988505352E-4</v>
      </c>
      <c r="AF227" s="26">
        <f t="shared" si="210"/>
        <v>3.9433167546502402E-4</v>
      </c>
      <c r="AG227" s="4"/>
      <c r="AH227" s="30">
        <f t="shared" si="211"/>
        <v>-4.2310993225647235E-3</v>
      </c>
      <c r="AI227" s="21">
        <f t="shared" si="239"/>
        <v>-1</v>
      </c>
      <c r="AJ227" s="21">
        <f t="shared" si="208"/>
        <v>-40</v>
      </c>
      <c r="AK227" s="31" t="str">
        <f t="shared" si="255"/>
        <v>-----</v>
      </c>
      <c r="AL227" s="31" t="str">
        <f t="shared" si="212"/>
        <v>-----</v>
      </c>
      <c r="AM227" s="39" t="str">
        <f t="shared" si="213"/>
        <v/>
      </c>
      <c r="AN227" s="35" t="str">
        <f t="shared" si="214"/>
        <v/>
      </c>
      <c r="AO227" s="35" t="str">
        <f t="shared" si="253"/>
        <v/>
      </c>
      <c r="AP227" s="36" t="str">
        <f t="shared" si="254"/>
        <v/>
      </c>
      <c r="AQ227" s="36" t="str">
        <f t="shared" si="215"/>
        <v/>
      </c>
      <c r="AR227" s="40" t="str">
        <f t="shared" si="216"/>
        <v/>
      </c>
      <c r="AS227" s="37" t="str">
        <f t="shared" si="217"/>
        <v/>
      </c>
      <c r="AT227" s="37" t="str">
        <f t="shared" si="240"/>
        <v/>
      </c>
      <c r="AU227" s="38" t="str">
        <f t="shared" si="218"/>
        <v/>
      </c>
      <c r="AV227" s="38" t="str">
        <f t="shared" si="219"/>
        <v/>
      </c>
      <c r="AW227" s="30" t="str">
        <f t="shared" si="220"/>
        <v/>
      </c>
      <c r="AX227" s="21" t="str">
        <f t="shared" si="221"/>
        <v/>
      </c>
      <c r="AY227" s="21" t="str">
        <f t="shared" si="241"/>
        <v/>
      </c>
      <c r="AZ227" s="31" t="str">
        <f t="shared" si="222"/>
        <v/>
      </c>
      <c r="BA227" s="31" t="str">
        <f t="shared" si="223"/>
        <v/>
      </c>
      <c r="BB227" s="33">
        <f t="shared" si="224"/>
        <v>1.9753284389489677E-4</v>
      </c>
      <c r="BC227" s="32">
        <f t="shared" si="225"/>
        <v>1</v>
      </c>
      <c r="BD227" s="32">
        <f t="shared" si="242"/>
        <v>76</v>
      </c>
      <c r="BE227" s="34" t="str">
        <f t="shared" si="243"/>
        <v>Touch Zone</v>
      </c>
      <c r="BF227" s="34" t="str">
        <f t="shared" si="226"/>
        <v>Above</v>
      </c>
      <c r="BG227" s="40" t="str">
        <f t="shared" si="227"/>
        <v/>
      </c>
      <c r="BH227" s="37" t="str">
        <f t="shared" si="228"/>
        <v/>
      </c>
      <c r="BI227" s="37" t="str">
        <f t="shared" si="244"/>
        <v/>
      </c>
      <c r="BJ227" s="38" t="str">
        <f t="shared" si="245"/>
        <v/>
      </c>
      <c r="BK227" s="38" t="str">
        <f t="shared" si="229"/>
        <v/>
      </c>
      <c r="BL227" s="41" t="str">
        <f t="shared" si="230"/>
        <v>------</v>
      </c>
      <c r="BM227" s="41" t="str">
        <f t="shared" si="231"/>
        <v>------</v>
      </c>
      <c r="BN227" s="41" t="str">
        <f t="shared" si="206"/>
        <v>-----</v>
      </c>
      <c r="BO227" s="41" t="str" cm="1">
        <f t="array" aca="1" ref="BO227" ca="1">_xlfn.LET(_xlpm.lookback,MIN(ROW()-ROW(BN$50),11),_xlpm.found,IFERROR(MATCH("Equal High",OFFSET(BN227,-_xlpm.lookback,0,_xlpm.lookback+1,1),0),-1),_xlpm.offset_rows,_xlpm.lookback-_xlpm.found+1,IF(_xlpm.found&gt;0,INDEX(E:E,ROW()-_xlpm.offset_rows),"-----"))</f>
        <v>-----</v>
      </c>
      <c r="BP227" s="41" t="str">
        <f t="shared" ca="1" si="199"/>
        <v>-----</v>
      </c>
      <c r="BQ227" s="41" t="str">
        <f t="shared" ca="1" si="200"/>
        <v>-----</v>
      </c>
      <c r="BR227" s="52" t="str">
        <f t="shared" ca="1" si="201"/>
        <v>-----</v>
      </c>
      <c r="BS227" s="41" t="str">
        <f t="shared" si="207"/>
        <v>-----</v>
      </c>
      <c r="BT227" s="41" t="str" cm="1">
        <f t="array" aca="1" ref="BT227" ca="1">_xlfn.LET(_xlpm.lookback,MIN(ROW()-ROW(BS$50),11),_xlpm.found,IFERROR(MATCH("Equal Low",OFFSET(BS227,-_xlpm.lookback,0,_xlpm.lookback+1,1),0),-1),_xlpm.offset_rows,_xlpm.lookback-_xlpm.found+1,IF(_xlpm.found&gt;0,INDEX(F:F,ROW()-_xlpm.offset_rows),"-----"))</f>
        <v>-----</v>
      </c>
      <c r="BU227" s="41" t="str">
        <f t="shared" ca="1" si="202"/>
        <v>-----</v>
      </c>
      <c r="BV227" s="41" t="str">
        <f t="shared" ca="1" si="203"/>
        <v>-----</v>
      </c>
      <c r="BW227" s="52" t="str">
        <f t="shared" ca="1" si="204"/>
        <v>-----</v>
      </c>
      <c r="BX227" s="50">
        <f t="shared" si="232"/>
        <v>5.9460000000399305E-2</v>
      </c>
      <c r="BY227" s="50">
        <f t="shared" si="246"/>
        <v>1</v>
      </c>
      <c r="BZ227" s="50">
        <f t="shared" si="247"/>
        <v>1</v>
      </c>
      <c r="CA227" s="50" t="str">
        <f t="shared" si="248"/>
        <v>crossover</v>
      </c>
      <c r="CB227" s="50" t="str">
        <f t="shared" si="249"/>
        <v>-----</v>
      </c>
      <c r="CC227" s="52" t="str">
        <f t="shared" si="233"/>
        <v>TL Touch Zone</v>
      </c>
      <c r="CD227" s="41">
        <f t="shared" si="234"/>
        <v>1</v>
      </c>
      <c r="CE227" s="52" t="str" cm="1">
        <f t="array" ref="CE227">IF(CD227&lt;&gt;1,"-----",_xlfn.IFS(OR(AL227="Above",AL227="Below"),AL227,OR(AQ227="Above",AQ227="Below"),AQ227,OR(AV227="Above",AV227="Below"),AV227,OR(BA227="Above",BA227="Below"),BA227,OR(BF227="Above",BF227="Below"),BF227,OR(BK227="Above",BK227="Below"),BK227,TRUE,"-----"))</f>
        <v>Above</v>
      </c>
      <c r="CF227" s="52" t="str">
        <f t="shared" ca="1" si="205"/>
        <v>-----</v>
      </c>
      <c r="CG227" s="52" t="str">
        <f t="shared" si="235"/>
        <v>UP</v>
      </c>
      <c r="CH227" s="42" t="str">
        <f t="shared" si="256"/>
        <v/>
      </c>
      <c r="CI227" s="43" t="str">
        <f t="shared" si="250"/>
        <v/>
      </c>
      <c r="CJ227" s="42" t="str">
        <f t="shared" si="251"/>
        <v/>
      </c>
      <c r="CK227" s="42" t="str">
        <f t="shared" si="257"/>
        <v/>
      </c>
      <c r="CL227" s="42" t="str">
        <f t="shared" si="236"/>
        <v/>
      </c>
      <c r="CM227" s="16">
        <f t="shared" si="258"/>
        <v>0</v>
      </c>
      <c r="CN227" s="53">
        <f t="shared" si="259"/>
        <v>0.13333333333333333</v>
      </c>
      <c r="CO227" s="14" t="str">
        <f t="shared" si="260"/>
        <v/>
      </c>
    </row>
    <row r="228" spans="1:93" x14ac:dyDescent="0.55000000000000004">
      <c r="A228">
        <f>IF('Data Validation'!$K$2&lt;&gt;TRUE,"",'Data Validation'!A228)</f>
        <v>1772096400</v>
      </c>
      <c r="B228" s="4" t="str">
        <f>IF('Data Validation'!$K$2&lt;&gt;TRUE,"",'Data Validation'!C228)</f>
        <v>XAUUSD</v>
      </c>
      <c r="C228" s="4" t="str">
        <f>IF('Data Validation'!$K$2&lt;&gt;TRUE,"",'Data Validation'!E228)</f>
        <v>M5</v>
      </c>
      <c r="D228" s="4">
        <f>IF('Data Validation'!$K$2&lt;&gt;TRUE,"",'Data Validation'!G228)</f>
        <v>5174.4399999999996</v>
      </c>
      <c r="E228" s="4">
        <f>IF($C228&lt;&gt;"M5","",Price!F228)</f>
        <v>5180.45</v>
      </c>
      <c r="F228" s="4">
        <f>IF($C228&lt;&gt;"M5","",Price!G228)</f>
        <v>5174.43</v>
      </c>
      <c r="G228" s="4">
        <f>IF($C228&lt;&gt;"M5","",Price!H228)</f>
        <v>533</v>
      </c>
      <c r="H228" s="4">
        <f>IF($C228&lt;&gt;"M5","",SSA!E228)</f>
        <v>5177.4684299999999</v>
      </c>
      <c r="I228" s="6">
        <f>IF($C228&lt;&gt;"M5","",SSA!F228)</f>
        <v>5177.2156999999997</v>
      </c>
      <c r="J228" s="5">
        <f>IF($C228&lt;&gt;"M5","",Dual_Tema!E228)</f>
        <v>5179.8999999999996</v>
      </c>
      <c r="K228" s="5">
        <f>IF($C228&lt;&gt;"M5","",Dual_Tema!F228)</f>
        <v>5173.6000000000004</v>
      </c>
      <c r="L228" s="6">
        <f>IF($C228&lt;&gt;"M5","",Trendlines!K228)</f>
        <v>0</v>
      </c>
      <c r="M228" s="6">
        <f>IF($C228&lt;&gt;"M5","",Trendlines!L228)</f>
        <v>0</v>
      </c>
      <c r="N228" s="6">
        <f>IF($C228&lt;&gt;"M5","",ZigZag!E228)</f>
        <v>0</v>
      </c>
      <c r="O228" s="6">
        <f>IF($C228&lt;&gt;"M5","",ZigZag!F228)</f>
        <v>0</v>
      </c>
      <c r="P228" s="6">
        <f>IF($C228&lt;&gt;"M5","",Pinbar!E228)</f>
        <v>0</v>
      </c>
      <c r="Q228">
        <f>IF(Q$1='Trendline Selection'!$ED$198,Trendlines!E228,IF(Q$1='Trendline Selection'!$EE$198,Trendlines!E228,""))</f>
        <v>5199.03</v>
      </c>
      <c r="R228" t="str">
        <f>IF(R$1='Trendline Selection'!$ED$198,Trendlines!F228,IF(R$1='Trendline Selection'!$EE$198,Trendlines!F228,""))</f>
        <v/>
      </c>
      <c r="S228" t="str">
        <f>IF(S$1='Trendline Selection'!$ED$198,Trendlines!G228,IF(S$1='Trendline Selection'!$EE$198,Trendlines!G228,""))</f>
        <v/>
      </c>
      <c r="T228" t="str">
        <f>IF(T$1='Trendline Selection'!$ED$198,Trendlines!H228,IF(T$1='Trendline Selection'!$EE$198,Trendlines!H228,""))</f>
        <v/>
      </c>
      <c r="U228">
        <f>IF(U$1='Trendline Selection'!$ED$198,Trendlines!I228,IF(U$1='Trendline Selection'!$EE$198,Trendlines!I228,""))</f>
        <v>5176.0200000000004</v>
      </c>
      <c r="V228" t="str">
        <f>IF(V$1='Trendline Selection'!$ED$198,Trendlines!J228,IF(V$1='Trendline Selection'!$EE$198,Trendlines!J228,""))</f>
        <v/>
      </c>
      <c r="W228" s="6" t="str">
        <f t="shared" si="195"/>
        <v/>
      </c>
      <c r="X228" s="6" t="str">
        <f t="shared" si="196"/>
        <v/>
      </c>
      <c r="Y228" s="6" t="str">
        <f t="shared" si="197"/>
        <v/>
      </c>
      <c r="Z228" s="6" t="str">
        <f t="shared" si="198"/>
        <v/>
      </c>
      <c r="AA228">
        <f t="shared" si="209"/>
        <v>6.0199999999995271</v>
      </c>
      <c r="AB228">
        <f t="shared" si="237"/>
        <v>1.0399999999999636</v>
      </c>
      <c r="AC228">
        <f t="shared" si="238"/>
        <v>4.9799999999995634</v>
      </c>
      <c r="AD228">
        <f t="shared" si="194"/>
        <v>6.0199999999995271</v>
      </c>
      <c r="AE228" s="26">
        <f t="shared" si="252"/>
        <v>1.0617965597794975E-4</v>
      </c>
      <c r="AF228" s="26">
        <f t="shared" si="210"/>
        <v>1.6042987474871023E-4</v>
      </c>
      <c r="AG228" s="4"/>
      <c r="AH228" s="30">
        <f t="shared" si="211"/>
        <v>-4.1472293870202419E-3</v>
      </c>
      <c r="AI228" s="21">
        <f t="shared" si="239"/>
        <v>-1</v>
      </c>
      <c r="AJ228" s="21">
        <f t="shared" si="208"/>
        <v>-41</v>
      </c>
      <c r="AK228" s="31" t="str">
        <f t="shared" si="255"/>
        <v>-----</v>
      </c>
      <c r="AL228" s="31" t="str">
        <f t="shared" si="212"/>
        <v>-----</v>
      </c>
      <c r="AM228" s="39" t="str">
        <f t="shared" si="213"/>
        <v/>
      </c>
      <c r="AN228" s="35" t="str">
        <f t="shared" si="214"/>
        <v/>
      </c>
      <c r="AO228" s="35" t="str">
        <f t="shared" si="253"/>
        <v/>
      </c>
      <c r="AP228" s="36" t="str">
        <f t="shared" si="254"/>
        <v/>
      </c>
      <c r="AQ228" s="36" t="str">
        <f t="shared" si="215"/>
        <v/>
      </c>
      <c r="AR228" s="40" t="str">
        <f t="shared" si="216"/>
        <v/>
      </c>
      <c r="AS228" s="37" t="str">
        <f t="shared" si="217"/>
        <v/>
      </c>
      <c r="AT228" s="37" t="str">
        <f t="shared" si="240"/>
        <v/>
      </c>
      <c r="AU228" s="38" t="str">
        <f t="shared" si="218"/>
        <v/>
      </c>
      <c r="AV228" s="38" t="str">
        <f t="shared" si="219"/>
        <v/>
      </c>
      <c r="AW228" s="30" t="str">
        <f t="shared" si="220"/>
        <v/>
      </c>
      <c r="AX228" s="21" t="str">
        <f t="shared" si="221"/>
        <v/>
      </c>
      <c r="AY228" s="21" t="str">
        <f t="shared" si="241"/>
        <v/>
      </c>
      <c r="AZ228" s="31" t="str">
        <f t="shared" si="222"/>
        <v/>
      </c>
      <c r="BA228" s="31" t="str">
        <f t="shared" si="223"/>
        <v/>
      </c>
      <c r="BB228" s="33">
        <f t="shared" si="224"/>
        <v>2.7983469924758054E-4</v>
      </c>
      <c r="BC228" s="32">
        <f t="shared" si="225"/>
        <v>1</v>
      </c>
      <c r="BD228" s="32">
        <f t="shared" si="242"/>
        <v>77</v>
      </c>
      <c r="BE228" s="34" t="str">
        <f t="shared" si="243"/>
        <v>Touch Zone</v>
      </c>
      <c r="BF228" s="34" t="str">
        <f t="shared" si="226"/>
        <v>Above</v>
      </c>
      <c r="BG228" s="40" t="str">
        <f t="shared" si="227"/>
        <v/>
      </c>
      <c r="BH228" s="37" t="str">
        <f t="shared" si="228"/>
        <v/>
      </c>
      <c r="BI228" s="37" t="str">
        <f t="shared" si="244"/>
        <v/>
      </c>
      <c r="BJ228" s="38" t="str">
        <f t="shared" si="245"/>
        <v/>
      </c>
      <c r="BK228" s="38" t="str">
        <f t="shared" si="229"/>
        <v/>
      </c>
      <c r="BL228" s="41" t="str">
        <f t="shared" si="230"/>
        <v>------</v>
      </c>
      <c r="BM228" s="41" t="str">
        <f t="shared" si="231"/>
        <v>------</v>
      </c>
      <c r="BN228" s="41" t="str">
        <f t="shared" si="206"/>
        <v>-----</v>
      </c>
      <c r="BO228" s="41" t="str" cm="1">
        <f t="array" aca="1" ref="BO228" ca="1">_xlfn.LET(_xlpm.lookback,MIN(ROW()-ROW(BN$50),11),_xlpm.found,IFERROR(MATCH("Equal High",OFFSET(BN228,-_xlpm.lookback,0,_xlpm.lookback+1,1),0),-1),_xlpm.offset_rows,_xlpm.lookback-_xlpm.found+1,IF(_xlpm.found&gt;0,INDEX(E:E,ROW()-_xlpm.offset_rows),"-----"))</f>
        <v>-----</v>
      </c>
      <c r="BP228" s="41" t="str">
        <f t="shared" ca="1" si="199"/>
        <v>-----</v>
      </c>
      <c r="BQ228" s="41" t="str">
        <f t="shared" ca="1" si="200"/>
        <v>-----</v>
      </c>
      <c r="BR228" s="52" t="str">
        <f t="shared" ca="1" si="201"/>
        <v>-----</v>
      </c>
      <c r="BS228" s="41" t="str">
        <f t="shared" si="207"/>
        <v>-----</v>
      </c>
      <c r="BT228" s="41" t="str" cm="1">
        <f t="array" aca="1" ref="BT228" ca="1">_xlfn.LET(_xlpm.lookback,MIN(ROW()-ROW(BS$50),11),_xlpm.found,IFERROR(MATCH("Equal Low",OFFSET(BS228,-_xlpm.lookback,0,_xlpm.lookback+1,1),0),-1),_xlpm.offset_rows,_xlpm.lookback-_xlpm.found+1,IF(_xlpm.found&gt;0,INDEX(F:F,ROW()-_xlpm.offset_rows),"-----"))</f>
        <v>-----</v>
      </c>
      <c r="BU228" s="41" t="str">
        <f t="shared" ca="1" si="202"/>
        <v>-----</v>
      </c>
      <c r="BV228" s="41" t="str">
        <f t="shared" ca="1" si="203"/>
        <v>-----</v>
      </c>
      <c r="BW228" s="52" t="str">
        <f t="shared" ca="1" si="204"/>
        <v>-----</v>
      </c>
      <c r="BX228" s="50">
        <f t="shared" si="232"/>
        <v>0.252730000000156</v>
      </c>
      <c r="BY228" s="50">
        <f t="shared" si="246"/>
        <v>1</v>
      </c>
      <c r="BZ228" s="50">
        <f t="shared" si="247"/>
        <v>2</v>
      </c>
      <c r="CA228" s="50" t="str">
        <f t="shared" si="248"/>
        <v>-----</v>
      </c>
      <c r="CB228" s="50" t="str">
        <f t="shared" si="249"/>
        <v>-----</v>
      </c>
      <c r="CC228" s="52" t="str">
        <f t="shared" si="233"/>
        <v>TL Touch Zone</v>
      </c>
      <c r="CD228" s="41">
        <f t="shared" si="234"/>
        <v>1</v>
      </c>
      <c r="CE228" s="52" t="str" cm="1">
        <f t="array" ref="CE228">IF(CD228&lt;&gt;1,"-----",_xlfn.IFS(OR(AL228="Above",AL228="Below"),AL228,OR(AQ228="Above",AQ228="Below"),AQ228,OR(AV228="Above",AV228="Below"),AV228,OR(BA228="Above",BA228="Below"),BA228,OR(BF228="Above",BF228="Below"),BF228,OR(BK228="Above",BK228="Below"),BK228,TRUE,"-----"))</f>
        <v>Above</v>
      </c>
      <c r="CF228" s="52" t="str">
        <f t="shared" ca="1" si="205"/>
        <v>-----</v>
      </c>
      <c r="CG228" s="52" t="str">
        <f t="shared" si="235"/>
        <v>UP</v>
      </c>
      <c r="CH228" s="42" t="str">
        <f t="shared" si="256"/>
        <v/>
      </c>
      <c r="CI228" s="43" t="str">
        <f t="shared" si="250"/>
        <v/>
      </c>
      <c r="CJ228" s="42" t="str">
        <f t="shared" si="251"/>
        <v/>
      </c>
      <c r="CK228" s="42" t="str">
        <f t="shared" si="257"/>
        <v/>
      </c>
      <c r="CL228" s="42" t="str">
        <f t="shared" si="236"/>
        <v/>
      </c>
      <c r="CM228" s="16">
        <f t="shared" si="258"/>
        <v>0</v>
      </c>
      <c r="CN228" s="53">
        <f t="shared" si="259"/>
        <v>6.6666666666666666E-2</v>
      </c>
      <c r="CO228" s="14" t="str">
        <f t="shared" si="260"/>
        <v/>
      </c>
    </row>
    <row r="229" spans="1:93" x14ac:dyDescent="0.55000000000000004">
      <c r="A229">
        <f>IF('Data Validation'!$K$2&lt;&gt;TRUE,"",'Data Validation'!A229)</f>
        <v>1772096700</v>
      </c>
      <c r="B229" s="4" t="str">
        <f>IF('Data Validation'!$K$2&lt;&gt;TRUE,"",'Data Validation'!C229)</f>
        <v>XAUUSD</v>
      </c>
      <c r="C229" s="4" t="str">
        <f>IF('Data Validation'!$K$2&lt;&gt;TRUE,"",'Data Validation'!E229)</f>
        <v>M5</v>
      </c>
      <c r="D229" s="4">
        <f>IF('Data Validation'!$K$2&lt;&gt;TRUE,"",'Data Validation'!G229)</f>
        <v>5178.01</v>
      </c>
      <c r="E229" s="4">
        <f>IF($C229&lt;&gt;"M5","",Price!F229)</f>
        <v>5178.3999999999996</v>
      </c>
      <c r="F229" s="4">
        <f>IF($C229&lt;&gt;"M5","",Price!G229)</f>
        <v>5173.92</v>
      </c>
      <c r="G229" s="4">
        <f>IF($C229&lt;&gt;"M5","",Price!H229)</f>
        <v>462</v>
      </c>
      <c r="H229" s="4">
        <f>IF($C229&lt;&gt;"M5","",SSA!E229)</f>
        <v>5178.0092999999997</v>
      </c>
      <c r="I229" s="6">
        <f>IF($C229&lt;&gt;"M5","",SSA!F229)</f>
        <v>5177.6125000000002</v>
      </c>
      <c r="J229" s="5">
        <f>IF($C229&lt;&gt;"M5","",Dual_Tema!E229)</f>
        <v>5178.93</v>
      </c>
      <c r="K229" s="5">
        <f>IF($C229&lt;&gt;"M5","",Dual_Tema!F229)</f>
        <v>5173.6099999999997</v>
      </c>
      <c r="L229" s="6">
        <f>IF($C229&lt;&gt;"M5","",Trendlines!K229)</f>
        <v>0</v>
      </c>
      <c r="M229" s="6">
        <f>IF($C229&lt;&gt;"M5","",Trendlines!L229)</f>
        <v>0</v>
      </c>
      <c r="N229" s="6">
        <f>IF($C229&lt;&gt;"M5","",ZigZag!E229)</f>
        <v>0</v>
      </c>
      <c r="O229" s="6">
        <f>IF($C229&lt;&gt;"M5","",ZigZag!F229)</f>
        <v>0</v>
      </c>
      <c r="P229" s="6">
        <f>IF($C229&lt;&gt;"M5","",Pinbar!E229)</f>
        <v>0</v>
      </c>
      <c r="Q229">
        <f>IF(Q$1='Trendline Selection'!$ED$198,Trendlines!E229,IF(Q$1='Trendline Selection'!$EE$198,Trendlines!E229,""))</f>
        <v>5199.03</v>
      </c>
      <c r="R229" t="str">
        <f>IF(R$1='Trendline Selection'!$ED$198,Trendlines!F229,IF(R$1='Trendline Selection'!$EE$198,Trendlines!F229,""))</f>
        <v/>
      </c>
      <c r="S229" t="str">
        <f>IF(S$1='Trendline Selection'!$ED$198,Trendlines!G229,IF(S$1='Trendline Selection'!$EE$198,Trendlines!G229,""))</f>
        <v/>
      </c>
      <c r="T229" t="str">
        <f>IF(T$1='Trendline Selection'!$ED$198,Trendlines!H229,IF(T$1='Trendline Selection'!$EE$198,Trendlines!H229,""))</f>
        <v/>
      </c>
      <c r="U229">
        <f>IF(U$1='Trendline Selection'!$ED$198,Trendlines!I229,IF(U$1='Trendline Selection'!$EE$198,Trendlines!I229,""))</f>
        <v>5176.05</v>
      </c>
      <c r="V229" t="str">
        <f>IF(V$1='Trendline Selection'!$ED$198,Trendlines!J229,IF(V$1='Trendline Selection'!$EE$198,Trendlines!J229,""))</f>
        <v/>
      </c>
      <c r="W229" s="6" t="str">
        <f t="shared" si="195"/>
        <v/>
      </c>
      <c r="X229" s="6" t="str">
        <f t="shared" si="196"/>
        <v/>
      </c>
      <c r="Y229" s="6" t="str">
        <f t="shared" si="197"/>
        <v/>
      </c>
      <c r="Z229" s="6" t="str">
        <f t="shared" si="198"/>
        <v/>
      </c>
      <c r="AA229">
        <f t="shared" si="209"/>
        <v>4.4799999999995634</v>
      </c>
      <c r="AB229">
        <f t="shared" si="237"/>
        <v>3.9600000000000364</v>
      </c>
      <c r="AC229">
        <f t="shared" si="238"/>
        <v>0.51999999999952706</v>
      </c>
      <c r="AD229">
        <f t="shared" si="194"/>
        <v>4.4799999999995634</v>
      </c>
      <c r="AE229" s="26">
        <f t="shared" si="252"/>
        <v>-1.0233774157995084E-4</v>
      </c>
      <c r="AF229" s="26">
        <f t="shared" si="210"/>
        <v>5.9919475955937958E-5</v>
      </c>
      <c r="AG229" s="4"/>
      <c r="AH229" s="30">
        <f t="shared" si="211"/>
        <v>-4.0431965193507315E-3</v>
      </c>
      <c r="AI229" s="21">
        <f t="shared" si="239"/>
        <v>-1</v>
      </c>
      <c r="AJ229" s="21">
        <f t="shared" si="208"/>
        <v>-42</v>
      </c>
      <c r="AK229" s="31" t="str">
        <f t="shared" si="255"/>
        <v>-----</v>
      </c>
      <c r="AL229" s="31" t="str">
        <f t="shared" si="212"/>
        <v>-----</v>
      </c>
      <c r="AM229" s="39" t="str">
        <f t="shared" si="213"/>
        <v/>
      </c>
      <c r="AN229" s="35" t="str">
        <f t="shared" si="214"/>
        <v/>
      </c>
      <c r="AO229" s="35" t="str">
        <f t="shared" si="253"/>
        <v/>
      </c>
      <c r="AP229" s="36" t="str">
        <f t="shared" si="254"/>
        <v/>
      </c>
      <c r="AQ229" s="36" t="str">
        <f t="shared" si="215"/>
        <v/>
      </c>
      <c r="AR229" s="40" t="str">
        <f t="shared" si="216"/>
        <v/>
      </c>
      <c r="AS229" s="37" t="str">
        <f t="shared" si="217"/>
        <v/>
      </c>
      <c r="AT229" s="37" t="str">
        <f t="shared" si="240"/>
        <v/>
      </c>
      <c r="AU229" s="38" t="str">
        <f t="shared" si="218"/>
        <v/>
      </c>
      <c r="AV229" s="38" t="str">
        <f t="shared" si="219"/>
        <v/>
      </c>
      <c r="AW229" s="30" t="str">
        <f t="shared" si="220"/>
        <v/>
      </c>
      <c r="AX229" s="21" t="str">
        <f t="shared" si="221"/>
        <v/>
      </c>
      <c r="AY229" s="21" t="str">
        <f t="shared" si="241"/>
        <v/>
      </c>
      <c r="AZ229" s="31" t="str">
        <f t="shared" si="222"/>
        <v/>
      </c>
      <c r="BA229" s="31" t="str">
        <f t="shared" si="223"/>
        <v/>
      </c>
      <c r="BB229" s="33">
        <f t="shared" si="224"/>
        <v>3.7853189207977706E-4</v>
      </c>
      <c r="BC229" s="32">
        <f t="shared" si="225"/>
        <v>1</v>
      </c>
      <c r="BD229" s="32">
        <f t="shared" si="242"/>
        <v>78</v>
      </c>
      <c r="BE229" s="34" t="str">
        <f t="shared" si="243"/>
        <v>Touch Zone</v>
      </c>
      <c r="BF229" s="34" t="str">
        <f t="shared" si="226"/>
        <v>Above</v>
      </c>
      <c r="BG229" s="40" t="str">
        <f t="shared" si="227"/>
        <v/>
      </c>
      <c r="BH229" s="37" t="str">
        <f t="shared" si="228"/>
        <v/>
      </c>
      <c r="BI229" s="37" t="str">
        <f t="shared" si="244"/>
        <v/>
      </c>
      <c r="BJ229" s="38" t="str">
        <f t="shared" si="245"/>
        <v/>
      </c>
      <c r="BK229" s="38" t="str">
        <f t="shared" si="229"/>
        <v/>
      </c>
      <c r="BL229" s="41" t="str">
        <f t="shared" si="230"/>
        <v>------</v>
      </c>
      <c r="BM229" s="41" t="str">
        <f t="shared" si="231"/>
        <v>------</v>
      </c>
      <c r="BN229" s="41" t="str">
        <f t="shared" si="206"/>
        <v>-----</v>
      </c>
      <c r="BO229" s="41" t="str" cm="1">
        <f t="array" aca="1" ref="BO229" ca="1">_xlfn.LET(_xlpm.lookback,MIN(ROW()-ROW(BN$50),11),_xlpm.found,IFERROR(MATCH("Equal High",OFFSET(BN229,-_xlpm.lookback,0,_xlpm.lookback+1,1),0),-1),_xlpm.offset_rows,_xlpm.lookback-_xlpm.found+1,IF(_xlpm.found&gt;0,INDEX(E:E,ROW()-_xlpm.offset_rows),"-----"))</f>
        <v>-----</v>
      </c>
      <c r="BP229" s="41" t="str">
        <f t="shared" ca="1" si="199"/>
        <v>-----</v>
      </c>
      <c r="BQ229" s="41" t="str">
        <f t="shared" ca="1" si="200"/>
        <v>-----</v>
      </c>
      <c r="BR229" s="52" t="str">
        <f t="shared" ca="1" si="201"/>
        <v>-----</v>
      </c>
      <c r="BS229" s="41" t="str">
        <f t="shared" si="207"/>
        <v>-----</v>
      </c>
      <c r="BT229" s="41" t="str" cm="1">
        <f t="array" aca="1" ref="BT229" ca="1">_xlfn.LET(_xlpm.lookback,MIN(ROW()-ROW(BS$50),11),_xlpm.found,IFERROR(MATCH("Equal Low",OFFSET(BS229,-_xlpm.lookback,0,_xlpm.lookback+1,1),0),-1),_xlpm.offset_rows,_xlpm.lookback-_xlpm.found+1,IF(_xlpm.found&gt;0,INDEX(F:F,ROW()-_xlpm.offset_rows),"-----"))</f>
        <v>-----</v>
      </c>
      <c r="BU229" s="41" t="str">
        <f t="shared" ca="1" si="202"/>
        <v>-----</v>
      </c>
      <c r="BV229" s="41" t="str">
        <f t="shared" ca="1" si="203"/>
        <v>-----</v>
      </c>
      <c r="BW229" s="52" t="str">
        <f t="shared" ca="1" si="204"/>
        <v>-----</v>
      </c>
      <c r="BX229" s="50">
        <f t="shared" si="232"/>
        <v>0.39679999999952997</v>
      </c>
      <c r="BY229" s="50">
        <f t="shared" si="246"/>
        <v>1</v>
      </c>
      <c r="BZ229" s="50">
        <f t="shared" si="247"/>
        <v>3</v>
      </c>
      <c r="CA229" s="50" t="str">
        <f t="shared" si="248"/>
        <v>-----</v>
      </c>
      <c r="CB229" s="50" t="str">
        <f t="shared" si="249"/>
        <v>-----</v>
      </c>
      <c r="CC229" s="52" t="str">
        <f t="shared" si="233"/>
        <v>TL Touch Zone</v>
      </c>
      <c r="CD229" s="41">
        <f t="shared" si="234"/>
        <v>1</v>
      </c>
      <c r="CE229" s="52" t="str" cm="1">
        <f t="array" ref="CE229">IF(CD229&lt;&gt;1,"-----",_xlfn.IFS(OR(AL229="Above",AL229="Below"),AL229,OR(AQ229="Above",AQ229="Below"),AQ229,OR(AV229="Above",AV229="Below"),AV229,OR(BA229="Above",BA229="Below"),BA229,OR(BF229="Above",BF229="Below"),BF229,OR(BK229="Above",BK229="Below"),BK229,TRUE,"-----"))</f>
        <v>Above</v>
      </c>
      <c r="CF229" s="52" t="str">
        <f t="shared" ca="1" si="205"/>
        <v>-----</v>
      </c>
      <c r="CG229" s="52" t="str">
        <f t="shared" si="235"/>
        <v>UP</v>
      </c>
      <c r="CH229" s="42" t="str">
        <f t="shared" si="256"/>
        <v/>
      </c>
      <c r="CI229" s="43" t="str">
        <f t="shared" si="250"/>
        <v/>
      </c>
      <c r="CJ229" s="42" t="str">
        <f t="shared" si="251"/>
        <v/>
      </c>
      <c r="CK229" s="42" t="str">
        <f t="shared" si="257"/>
        <v/>
      </c>
      <c r="CL229" s="42" t="str">
        <f t="shared" si="236"/>
        <v/>
      </c>
      <c r="CM229" s="16">
        <f t="shared" si="258"/>
        <v>0</v>
      </c>
      <c r="CN229" s="53">
        <f t="shared" si="259"/>
        <v>0</v>
      </c>
      <c r="CO229" s="14" t="str">
        <f t="shared" si="260"/>
        <v/>
      </c>
    </row>
    <row r="230" spans="1:93" x14ac:dyDescent="0.55000000000000004">
      <c r="A230">
        <f>IF('Data Validation'!$K$2&lt;&gt;TRUE,"",'Data Validation'!A230)</f>
        <v>1772097000</v>
      </c>
      <c r="B230" s="4" t="str">
        <f>IF('Data Validation'!$K$2&lt;&gt;TRUE,"",'Data Validation'!C230)</f>
        <v>XAUUSD</v>
      </c>
      <c r="C230" s="4" t="str">
        <f>IF('Data Validation'!$K$2&lt;&gt;TRUE,"",'Data Validation'!E230)</f>
        <v>M5</v>
      </c>
      <c r="D230" s="4">
        <f>IF('Data Validation'!$K$2&lt;&gt;TRUE,"",'Data Validation'!G230)</f>
        <v>5181.6400000000003</v>
      </c>
      <c r="E230" s="4">
        <f>IF($C230&lt;&gt;"M5","",Price!F230)</f>
        <v>5182.57</v>
      </c>
      <c r="F230" s="4">
        <f>IF($C230&lt;&gt;"M5","",Price!G230)</f>
        <v>5177.62</v>
      </c>
      <c r="G230" s="4">
        <f>IF($C230&lt;&gt;"M5","",Price!H230)</f>
        <v>503</v>
      </c>
      <c r="H230" s="4">
        <f>IF($C230&lt;&gt;"M5","",SSA!E230)</f>
        <v>5178.4912700000004</v>
      </c>
      <c r="I230" s="6">
        <f>IF($C230&lt;&gt;"M5","",SSA!F230)</f>
        <v>5178.05188</v>
      </c>
      <c r="J230" s="5">
        <f>IF($C230&lt;&gt;"M5","",Dual_Tema!E230)</f>
        <v>5180.41</v>
      </c>
      <c r="K230" s="5">
        <f>IF($C230&lt;&gt;"M5","",Dual_Tema!F230)</f>
        <v>5175.47</v>
      </c>
      <c r="L230" s="6">
        <f>IF($C230&lt;&gt;"M5","",Trendlines!K230)</f>
        <v>0</v>
      </c>
      <c r="M230" s="6">
        <f>IF($C230&lt;&gt;"M5","",Trendlines!L230)</f>
        <v>0</v>
      </c>
      <c r="N230" s="6">
        <f>IF($C230&lt;&gt;"M5","",ZigZag!E230)</f>
        <v>0</v>
      </c>
      <c r="O230" s="6">
        <f>IF($C230&lt;&gt;"M5","",ZigZag!F230)</f>
        <v>0</v>
      </c>
      <c r="P230" s="6">
        <f>IF($C230&lt;&gt;"M5","",Pinbar!E230)</f>
        <v>0</v>
      </c>
      <c r="Q230">
        <f>IF(Q$1='Trendline Selection'!$ED$198,Trendlines!E230,IF(Q$1='Trendline Selection'!$EE$198,Trendlines!E230,""))</f>
        <v>5199.04</v>
      </c>
      <c r="R230" t="str">
        <f>IF(R$1='Trendline Selection'!$ED$198,Trendlines!F230,IF(R$1='Trendline Selection'!$EE$198,Trendlines!F230,""))</f>
        <v/>
      </c>
      <c r="S230" t="str">
        <f>IF(S$1='Trendline Selection'!$ED$198,Trendlines!G230,IF(S$1='Trendline Selection'!$EE$198,Trendlines!G230,""))</f>
        <v/>
      </c>
      <c r="T230" t="str">
        <f>IF(T$1='Trendline Selection'!$ED$198,Trendlines!H230,IF(T$1='Trendline Selection'!$EE$198,Trendlines!H230,""))</f>
        <v/>
      </c>
      <c r="U230">
        <f>IF(U$1='Trendline Selection'!$ED$198,Trendlines!I230,IF(U$1='Trendline Selection'!$EE$198,Trendlines!I230,""))</f>
        <v>5176.07</v>
      </c>
      <c r="V230" t="str">
        <f>IF(V$1='Trendline Selection'!$ED$198,Trendlines!J230,IF(V$1='Trendline Selection'!$EE$198,Trendlines!J230,""))</f>
        <v/>
      </c>
      <c r="W230" s="6" t="str">
        <f t="shared" si="195"/>
        <v/>
      </c>
      <c r="X230" s="6" t="str">
        <f t="shared" si="196"/>
        <v/>
      </c>
      <c r="Y230" s="6" t="str">
        <f t="shared" si="197"/>
        <v/>
      </c>
      <c r="Z230" s="6" t="str">
        <f t="shared" si="198"/>
        <v/>
      </c>
      <c r="AA230">
        <f t="shared" si="209"/>
        <v>4.9499999999998181</v>
      </c>
      <c r="AB230">
        <f t="shared" si="237"/>
        <v>4.5599999999994907</v>
      </c>
      <c r="AC230">
        <f t="shared" si="238"/>
        <v>0.39000000000032742</v>
      </c>
      <c r="AD230">
        <f t="shared" ref="AD230:AD293" si="261">MAX(AA230:AC230)</f>
        <v>4.9499999999998181</v>
      </c>
      <c r="AE230" s="26">
        <f t="shared" si="252"/>
        <v>4.1695541472583337E-4</v>
      </c>
      <c r="AF230" s="26">
        <f t="shared" si="210"/>
        <v>4.154212081220906E-4</v>
      </c>
      <c r="AG230" s="4"/>
      <c r="AH230" s="30">
        <f t="shared" si="211"/>
        <v>-3.9524085215731216E-3</v>
      </c>
      <c r="AI230" s="21">
        <f t="shared" si="239"/>
        <v>-1</v>
      </c>
      <c r="AJ230" s="21">
        <f t="shared" si="208"/>
        <v>-43</v>
      </c>
      <c r="AK230" s="31" t="str">
        <f t="shared" si="255"/>
        <v>-----</v>
      </c>
      <c r="AL230" s="31" t="str">
        <f t="shared" si="212"/>
        <v>-----</v>
      </c>
      <c r="AM230" s="39" t="str">
        <f t="shared" si="213"/>
        <v/>
      </c>
      <c r="AN230" s="35" t="str">
        <f t="shared" si="214"/>
        <v/>
      </c>
      <c r="AO230" s="35" t="str">
        <f t="shared" si="253"/>
        <v/>
      </c>
      <c r="AP230" s="36" t="str">
        <f t="shared" si="254"/>
        <v/>
      </c>
      <c r="AQ230" s="36" t="str">
        <f t="shared" si="215"/>
        <v/>
      </c>
      <c r="AR230" s="40" t="str">
        <f t="shared" si="216"/>
        <v/>
      </c>
      <c r="AS230" s="37" t="str">
        <f t="shared" si="217"/>
        <v/>
      </c>
      <c r="AT230" s="37" t="str">
        <f t="shared" si="240"/>
        <v/>
      </c>
      <c r="AU230" s="38" t="str">
        <f t="shared" si="218"/>
        <v/>
      </c>
      <c r="AV230" s="38" t="str">
        <f t="shared" si="219"/>
        <v/>
      </c>
      <c r="AW230" s="30" t="str">
        <f t="shared" si="220"/>
        <v/>
      </c>
      <c r="AX230" s="21" t="str">
        <f t="shared" si="221"/>
        <v/>
      </c>
      <c r="AY230" s="21" t="str">
        <f t="shared" si="241"/>
        <v/>
      </c>
      <c r="AZ230" s="31" t="str">
        <f t="shared" si="222"/>
        <v/>
      </c>
      <c r="BA230" s="31" t="str">
        <f t="shared" si="223"/>
        <v/>
      </c>
      <c r="BB230" s="33">
        <f t="shared" si="224"/>
        <v>4.6778154082165267E-4</v>
      </c>
      <c r="BC230" s="32">
        <f t="shared" si="225"/>
        <v>1</v>
      </c>
      <c r="BD230" s="32">
        <f t="shared" si="242"/>
        <v>79</v>
      </c>
      <c r="BE230" s="34" t="str">
        <f t="shared" si="243"/>
        <v>Touch Zone</v>
      </c>
      <c r="BF230" s="34" t="str">
        <f t="shared" si="226"/>
        <v>Above</v>
      </c>
      <c r="BG230" s="40" t="str">
        <f t="shared" si="227"/>
        <v/>
      </c>
      <c r="BH230" s="37" t="str">
        <f t="shared" si="228"/>
        <v/>
      </c>
      <c r="BI230" s="37" t="str">
        <f t="shared" si="244"/>
        <v/>
      </c>
      <c r="BJ230" s="38" t="str">
        <f t="shared" si="245"/>
        <v/>
      </c>
      <c r="BK230" s="38" t="str">
        <f t="shared" si="229"/>
        <v/>
      </c>
      <c r="BL230" s="41" t="str">
        <f t="shared" si="230"/>
        <v>------</v>
      </c>
      <c r="BM230" s="41" t="str">
        <f t="shared" si="231"/>
        <v>------</v>
      </c>
      <c r="BN230" s="41" t="str">
        <f t="shared" si="206"/>
        <v>-----</v>
      </c>
      <c r="BO230" s="41" t="str" cm="1">
        <f t="array" aca="1" ref="BO230" ca="1">_xlfn.LET(_xlpm.lookback,MIN(ROW()-ROW(BN$50),11),_xlpm.found,IFERROR(MATCH("Equal High",OFFSET(BN230,-_xlpm.lookback,0,_xlpm.lookback+1,1),0),-1),_xlpm.offset_rows,_xlpm.lookback-_xlpm.found+1,IF(_xlpm.found&gt;0,INDEX(E:E,ROW()-_xlpm.offset_rows),"-----"))</f>
        <v>-----</v>
      </c>
      <c r="BP230" s="41" t="str">
        <f t="shared" ca="1" si="199"/>
        <v>-----</v>
      </c>
      <c r="BQ230" s="41" t="str">
        <f t="shared" ca="1" si="200"/>
        <v>-----</v>
      </c>
      <c r="BR230" s="52" t="str">
        <f t="shared" ca="1" si="201"/>
        <v>-----</v>
      </c>
      <c r="BS230" s="41" t="str">
        <f t="shared" si="207"/>
        <v>-----</v>
      </c>
      <c r="BT230" s="41" t="str" cm="1">
        <f t="array" aca="1" ref="BT230" ca="1">_xlfn.LET(_xlpm.lookback,MIN(ROW()-ROW(BS$50),11),_xlpm.found,IFERROR(MATCH("Equal Low",OFFSET(BS230,-_xlpm.lookback,0,_xlpm.lookback+1,1),0),-1),_xlpm.offset_rows,_xlpm.lookback-_xlpm.found+1,IF(_xlpm.found&gt;0,INDEX(F:F,ROW()-_xlpm.offset_rows),"-----"))</f>
        <v>-----</v>
      </c>
      <c r="BU230" s="41" t="str">
        <f t="shared" ca="1" si="202"/>
        <v>-----</v>
      </c>
      <c r="BV230" s="41" t="str">
        <f t="shared" ca="1" si="203"/>
        <v>-----</v>
      </c>
      <c r="BW230" s="52" t="str">
        <f t="shared" ca="1" si="204"/>
        <v>-----</v>
      </c>
      <c r="BX230" s="50">
        <f t="shared" si="232"/>
        <v>0.4393900000004578</v>
      </c>
      <c r="BY230" s="50">
        <f t="shared" si="246"/>
        <v>1</v>
      </c>
      <c r="BZ230" s="50">
        <f t="shared" si="247"/>
        <v>4</v>
      </c>
      <c r="CA230" s="50" t="str">
        <f t="shared" si="248"/>
        <v>-----</v>
      </c>
      <c r="CB230" s="50" t="str">
        <f t="shared" si="249"/>
        <v>-----</v>
      </c>
      <c r="CC230" s="52" t="str">
        <f t="shared" si="233"/>
        <v>TL Touch Zone</v>
      </c>
      <c r="CD230" s="41">
        <f t="shared" si="234"/>
        <v>1</v>
      </c>
      <c r="CE230" s="52" t="str" cm="1">
        <f t="array" ref="CE230">IF(CD230&lt;&gt;1,"-----",_xlfn.IFS(OR(AL230="Above",AL230="Below"),AL230,OR(AQ230="Above",AQ230="Below"),AQ230,OR(AV230="Above",AV230="Below"),AV230,OR(BA230="Above",BA230="Below"),BA230,OR(BF230="Above",BF230="Below"),BF230,OR(BK230="Above",BK230="Below"),BK230,TRUE,"-----"))</f>
        <v>Above</v>
      </c>
      <c r="CF230" s="52" t="str">
        <f t="shared" ca="1" si="205"/>
        <v>-----</v>
      </c>
      <c r="CG230" s="52" t="str">
        <f t="shared" si="235"/>
        <v>UP</v>
      </c>
      <c r="CH230" s="42" t="str">
        <f t="shared" si="256"/>
        <v/>
      </c>
      <c r="CI230" s="43" t="str">
        <f t="shared" si="250"/>
        <v/>
      </c>
      <c r="CJ230" s="42" t="str">
        <f t="shared" si="251"/>
        <v/>
      </c>
      <c r="CK230" s="42" t="str">
        <f t="shared" si="257"/>
        <v/>
      </c>
      <c r="CL230" s="42" t="str">
        <f t="shared" si="236"/>
        <v/>
      </c>
      <c r="CM230" s="16">
        <f t="shared" si="258"/>
        <v>0</v>
      </c>
      <c r="CN230" s="53">
        <f t="shared" si="259"/>
        <v>0</v>
      </c>
      <c r="CO230" s="14" t="str">
        <f t="shared" si="260"/>
        <v/>
      </c>
    </row>
    <row r="231" spans="1:93" x14ac:dyDescent="0.55000000000000004">
      <c r="A231">
        <f>IF('Data Validation'!$K$2&lt;&gt;TRUE,"",'Data Validation'!A231)</f>
        <v>1772097300</v>
      </c>
      <c r="B231" s="4" t="str">
        <f>IF('Data Validation'!$K$2&lt;&gt;TRUE,"",'Data Validation'!C231)</f>
        <v>XAUUSD</v>
      </c>
      <c r="C231" s="4" t="str">
        <f>IF('Data Validation'!$K$2&lt;&gt;TRUE,"",'Data Validation'!E231)</f>
        <v>M5</v>
      </c>
      <c r="D231" s="4">
        <f>IF('Data Validation'!$K$2&lt;&gt;TRUE,"",'Data Validation'!G231)</f>
        <v>5176.99</v>
      </c>
      <c r="E231" s="4">
        <f>IF($C231&lt;&gt;"M5","",Price!F231)</f>
        <v>5182.3100000000004</v>
      </c>
      <c r="F231" s="4">
        <f>IF($C231&lt;&gt;"M5","",Price!G231)</f>
        <v>5175.91</v>
      </c>
      <c r="G231" s="4">
        <f>IF($C231&lt;&gt;"M5","",Price!H231)</f>
        <v>460</v>
      </c>
      <c r="H231" s="4">
        <f>IF($C231&lt;&gt;"M5","",SSA!E231)</f>
        <v>5178.8335800000004</v>
      </c>
      <c r="I231" s="6">
        <f>IF($C231&lt;&gt;"M5","",SSA!F231)</f>
        <v>5178.4427299999998</v>
      </c>
      <c r="J231" s="5">
        <f>IF($C231&lt;&gt;"M5","",Dual_Tema!E231)</f>
        <v>5181.28</v>
      </c>
      <c r="K231" s="5">
        <f>IF($C231&lt;&gt;"M5","",Dual_Tema!F231)</f>
        <v>5175.8500000000004</v>
      </c>
      <c r="L231" s="6">
        <f>IF($C231&lt;&gt;"M5","",Trendlines!K231)</f>
        <v>0</v>
      </c>
      <c r="M231" s="6">
        <f>IF($C231&lt;&gt;"M5","",Trendlines!L231)</f>
        <v>0</v>
      </c>
      <c r="N231" s="6">
        <f>IF($C231&lt;&gt;"M5","",ZigZag!E231)</f>
        <v>0</v>
      </c>
      <c r="O231" s="6">
        <f>IF($C231&lt;&gt;"M5","",ZigZag!F231)</f>
        <v>0</v>
      </c>
      <c r="P231" s="6">
        <f>IF($C231&lt;&gt;"M5","",Pinbar!E231)</f>
        <v>0</v>
      </c>
      <c r="Q231">
        <f>IF(Q$1='Trendline Selection'!$ED$198,Trendlines!E231,IF(Q$1='Trendline Selection'!$EE$198,Trendlines!E231,""))</f>
        <v>5199.04</v>
      </c>
      <c r="R231" t="str">
        <f>IF(R$1='Trendline Selection'!$ED$198,Trendlines!F231,IF(R$1='Trendline Selection'!$EE$198,Trendlines!F231,""))</f>
        <v/>
      </c>
      <c r="S231" t="str">
        <f>IF(S$1='Trendline Selection'!$ED$198,Trendlines!G231,IF(S$1='Trendline Selection'!$EE$198,Trendlines!G231,""))</f>
        <v/>
      </c>
      <c r="T231" t="str">
        <f>IF(T$1='Trendline Selection'!$ED$198,Trendlines!H231,IF(T$1='Trendline Selection'!$EE$198,Trendlines!H231,""))</f>
        <v/>
      </c>
      <c r="U231">
        <f>IF(U$1='Trendline Selection'!$ED$198,Trendlines!I231,IF(U$1='Trendline Selection'!$EE$198,Trendlines!I231,""))</f>
        <v>5176.09</v>
      </c>
      <c r="V231" t="str">
        <f>IF(V$1='Trendline Selection'!$ED$198,Trendlines!J231,IF(V$1='Trendline Selection'!$EE$198,Trendlines!J231,""))</f>
        <v/>
      </c>
      <c r="W231" s="6" t="str">
        <f t="shared" si="195"/>
        <v/>
      </c>
      <c r="X231" s="6" t="str">
        <f t="shared" si="196"/>
        <v/>
      </c>
      <c r="Y231" s="6" t="str">
        <f t="shared" si="197"/>
        <v/>
      </c>
      <c r="Z231" s="6" t="str">
        <f t="shared" si="198"/>
        <v/>
      </c>
      <c r="AA231">
        <f t="shared" si="209"/>
        <v>6.4000000000005457</v>
      </c>
      <c r="AB231">
        <f t="shared" si="237"/>
        <v>0.67000000000007276</v>
      </c>
      <c r="AC231">
        <f t="shared" si="238"/>
        <v>5.7300000000004729</v>
      </c>
      <c r="AD231">
        <f t="shared" si="261"/>
        <v>6.4000000000005457</v>
      </c>
      <c r="AE231" s="26">
        <f t="shared" si="252"/>
        <v>1.9879257635191592E-4</v>
      </c>
      <c r="AF231" s="26">
        <f t="shared" si="210"/>
        <v>1.1592298849365936E-5</v>
      </c>
      <c r="AG231" s="4"/>
      <c r="AH231" s="30">
        <f t="shared" si="211"/>
        <v>-3.8865675201574762E-3</v>
      </c>
      <c r="AI231" s="21">
        <f t="shared" si="239"/>
        <v>-1</v>
      </c>
      <c r="AJ231" s="21">
        <f t="shared" si="208"/>
        <v>-44</v>
      </c>
      <c r="AK231" s="31" t="str">
        <f t="shared" si="255"/>
        <v>-----</v>
      </c>
      <c r="AL231" s="31" t="str">
        <f t="shared" si="212"/>
        <v>-----</v>
      </c>
      <c r="AM231" s="39" t="str">
        <f t="shared" si="213"/>
        <v/>
      </c>
      <c r="AN231" s="35" t="str">
        <f t="shared" si="214"/>
        <v/>
      </c>
      <c r="AO231" s="35" t="str">
        <f t="shared" si="253"/>
        <v/>
      </c>
      <c r="AP231" s="36" t="str">
        <f t="shared" si="254"/>
        <v/>
      </c>
      <c r="AQ231" s="36" t="str">
        <f t="shared" si="215"/>
        <v/>
      </c>
      <c r="AR231" s="40" t="str">
        <f t="shared" si="216"/>
        <v/>
      </c>
      <c r="AS231" s="37" t="str">
        <f t="shared" si="217"/>
        <v/>
      </c>
      <c r="AT231" s="37" t="str">
        <f t="shared" si="240"/>
        <v/>
      </c>
      <c r="AU231" s="38" t="str">
        <f t="shared" si="218"/>
        <v/>
      </c>
      <c r="AV231" s="38" t="str">
        <f t="shared" si="219"/>
        <v/>
      </c>
      <c r="AW231" s="30" t="str">
        <f t="shared" si="220"/>
        <v/>
      </c>
      <c r="AX231" s="21" t="str">
        <f t="shared" si="221"/>
        <v/>
      </c>
      <c r="AY231" s="21" t="str">
        <f t="shared" si="241"/>
        <v/>
      </c>
      <c r="AZ231" s="31" t="str">
        <f t="shared" si="222"/>
        <v/>
      </c>
      <c r="BA231" s="31" t="str">
        <f t="shared" si="223"/>
        <v/>
      </c>
      <c r="BB231" s="33">
        <f t="shared" si="224"/>
        <v>5.3004874335652833E-4</v>
      </c>
      <c r="BC231" s="32">
        <f t="shared" si="225"/>
        <v>1</v>
      </c>
      <c r="BD231" s="32">
        <f t="shared" si="242"/>
        <v>80</v>
      </c>
      <c r="BE231" s="34" t="str">
        <f t="shared" si="243"/>
        <v>Touch Zone</v>
      </c>
      <c r="BF231" s="34" t="str">
        <f t="shared" si="226"/>
        <v>Above</v>
      </c>
      <c r="BG231" s="40" t="str">
        <f t="shared" si="227"/>
        <v/>
      </c>
      <c r="BH231" s="37" t="str">
        <f t="shared" si="228"/>
        <v/>
      </c>
      <c r="BI231" s="37" t="str">
        <f t="shared" si="244"/>
        <v/>
      </c>
      <c r="BJ231" s="38" t="str">
        <f t="shared" si="245"/>
        <v/>
      </c>
      <c r="BK231" s="38" t="str">
        <f t="shared" si="229"/>
        <v/>
      </c>
      <c r="BL231" s="41" t="str">
        <f t="shared" si="230"/>
        <v>------</v>
      </c>
      <c r="BM231" s="41" t="str">
        <f t="shared" si="231"/>
        <v>------</v>
      </c>
      <c r="BN231" s="41" t="str">
        <f t="shared" si="206"/>
        <v>-----</v>
      </c>
      <c r="BO231" s="41" t="str" cm="1">
        <f t="array" aca="1" ref="BO231" ca="1">_xlfn.LET(_xlpm.lookback,MIN(ROW()-ROW(BN$50),11),_xlpm.found,IFERROR(MATCH("Equal High",OFFSET(BN231,-_xlpm.lookback,0,_xlpm.lookback+1,1),0),-1),_xlpm.offset_rows,_xlpm.lookback-_xlpm.found+1,IF(_xlpm.found&gt;0,INDEX(E:E,ROW()-_xlpm.offset_rows),"-----"))</f>
        <v>-----</v>
      </c>
      <c r="BP231" s="41" t="str">
        <f t="shared" ca="1" si="199"/>
        <v>-----</v>
      </c>
      <c r="BQ231" s="41" t="str">
        <f t="shared" ca="1" si="200"/>
        <v>-----</v>
      </c>
      <c r="BR231" s="52" t="str">
        <f t="shared" ca="1" si="201"/>
        <v>-----</v>
      </c>
      <c r="BS231" s="41" t="str">
        <f t="shared" si="207"/>
        <v>-----</v>
      </c>
      <c r="BT231" s="41" t="str" cm="1">
        <f t="array" aca="1" ref="BT231" ca="1">_xlfn.LET(_xlpm.lookback,MIN(ROW()-ROW(BS$50),11),_xlpm.found,IFERROR(MATCH("Equal Low",OFFSET(BS231,-_xlpm.lookback,0,_xlpm.lookback+1,1),0),-1),_xlpm.offset_rows,_xlpm.lookback-_xlpm.found+1,IF(_xlpm.found&gt;0,INDEX(F:F,ROW()-_xlpm.offset_rows),"-----"))</f>
        <v>-----</v>
      </c>
      <c r="BU231" s="41" t="str">
        <f t="shared" ca="1" si="202"/>
        <v>-----</v>
      </c>
      <c r="BV231" s="41" t="str">
        <f t="shared" ca="1" si="203"/>
        <v>-----</v>
      </c>
      <c r="BW231" s="52" t="str">
        <f t="shared" ca="1" si="204"/>
        <v>-----</v>
      </c>
      <c r="BX231" s="50">
        <f t="shared" si="232"/>
        <v>0.39085000000068248</v>
      </c>
      <c r="BY231" s="50">
        <f t="shared" si="246"/>
        <v>1</v>
      </c>
      <c r="BZ231" s="50">
        <f t="shared" si="247"/>
        <v>5</v>
      </c>
      <c r="CA231" s="50" t="str">
        <f t="shared" si="248"/>
        <v>-----</v>
      </c>
      <c r="CB231" s="50" t="str">
        <f t="shared" si="249"/>
        <v>-----</v>
      </c>
      <c r="CC231" s="52" t="str">
        <f t="shared" si="233"/>
        <v>TL Touch Zone</v>
      </c>
      <c r="CD231" s="41">
        <f t="shared" si="234"/>
        <v>1</v>
      </c>
      <c r="CE231" s="52" t="str" cm="1">
        <f t="array" ref="CE231">IF(CD231&lt;&gt;1,"-----",_xlfn.IFS(OR(AL231="Above",AL231="Below"),AL231,OR(AQ231="Above",AQ231="Below"),AQ231,OR(AV231="Above",AV231="Below"),AV231,OR(BA231="Above",BA231="Below"),BA231,OR(BF231="Above",BF231="Below"),BF231,OR(BK231="Above",BK231="Below"),BK231,TRUE,"-----"))</f>
        <v>Above</v>
      </c>
      <c r="CF231" s="52" t="str">
        <f t="shared" ca="1" si="205"/>
        <v>-----</v>
      </c>
      <c r="CG231" s="52" t="str">
        <f t="shared" si="235"/>
        <v>UP</v>
      </c>
      <c r="CH231" s="42" t="str">
        <f t="shared" si="256"/>
        <v/>
      </c>
      <c r="CI231" s="43" t="str">
        <f t="shared" si="250"/>
        <v/>
      </c>
      <c r="CJ231" s="42" t="str">
        <f t="shared" si="251"/>
        <v/>
      </c>
      <c r="CK231" s="42" t="str">
        <f t="shared" si="257"/>
        <v/>
      </c>
      <c r="CL231" s="42" t="str">
        <f t="shared" si="236"/>
        <v/>
      </c>
      <c r="CM231" s="16">
        <f t="shared" si="258"/>
        <v>0</v>
      </c>
      <c r="CN231" s="53">
        <f t="shared" si="259"/>
        <v>0</v>
      </c>
      <c r="CO231" s="14" t="str">
        <f t="shared" si="260"/>
        <v/>
      </c>
    </row>
    <row r="232" spans="1:93" x14ac:dyDescent="0.55000000000000004">
      <c r="A232">
        <f>IF('Data Validation'!$K$2&lt;&gt;TRUE,"",'Data Validation'!A232)</f>
        <v>1772097600</v>
      </c>
      <c r="B232" s="4" t="str">
        <f>IF('Data Validation'!$K$2&lt;&gt;TRUE,"",'Data Validation'!C232)</f>
        <v>XAUUSD</v>
      </c>
      <c r="C232" s="4" t="str">
        <f>IF('Data Validation'!$K$2&lt;&gt;TRUE,"",'Data Validation'!E232)</f>
        <v>M5</v>
      </c>
      <c r="D232" s="4">
        <f>IF('Data Validation'!$K$2&lt;&gt;TRUE,"",'Data Validation'!G232)</f>
        <v>5176.5600000000004</v>
      </c>
      <c r="E232" s="4">
        <f>IF($C232&lt;&gt;"M5","",Price!F232)</f>
        <v>5177.1000000000004</v>
      </c>
      <c r="F232" s="4">
        <f>IF($C232&lt;&gt;"M5","",Price!G232)</f>
        <v>5174.75</v>
      </c>
      <c r="G232" s="4">
        <f>IF($C232&lt;&gt;"M5","",Price!H232)</f>
        <v>396</v>
      </c>
      <c r="H232" s="4">
        <f>IF($C232&lt;&gt;"M5","",SSA!E232)</f>
        <v>5179.2638399999996</v>
      </c>
      <c r="I232" s="6">
        <f>IF($C232&lt;&gt;"M5","",SSA!F232)</f>
        <v>5178.85329</v>
      </c>
      <c r="J232" s="5">
        <f>IF($C232&lt;&gt;"M5","",Dual_Tema!E232)</f>
        <v>5179.32</v>
      </c>
      <c r="K232" s="5">
        <f>IF($C232&lt;&gt;"M5","",Dual_Tema!F232)</f>
        <v>5175.5200000000004</v>
      </c>
      <c r="L232" s="6">
        <f>IF($C232&lt;&gt;"M5","",Trendlines!K232)</f>
        <v>0</v>
      </c>
      <c r="M232" s="6">
        <f>IF($C232&lt;&gt;"M5","",Trendlines!L232)</f>
        <v>0</v>
      </c>
      <c r="N232" s="6">
        <f>IF($C232&lt;&gt;"M5","",ZigZag!E232)</f>
        <v>0</v>
      </c>
      <c r="O232" s="6">
        <f>IF($C232&lt;&gt;"M5","",ZigZag!F232)</f>
        <v>0</v>
      </c>
      <c r="P232" s="6">
        <f>IF($C232&lt;&gt;"M5","",Pinbar!E232)</f>
        <v>1</v>
      </c>
      <c r="Q232">
        <f>IF(Q$1='Trendline Selection'!$ED$198,Trendlines!E232,IF(Q$1='Trendline Selection'!$EE$198,Trendlines!E232,""))</f>
        <v>5199.05</v>
      </c>
      <c r="R232" t="str">
        <f>IF(R$1='Trendline Selection'!$ED$198,Trendlines!F232,IF(R$1='Trendline Selection'!$EE$198,Trendlines!F232,""))</f>
        <v/>
      </c>
      <c r="S232" t="str">
        <f>IF(S$1='Trendline Selection'!$ED$198,Trendlines!G232,IF(S$1='Trendline Selection'!$EE$198,Trendlines!G232,""))</f>
        <v/>
      </c>
      <c r="T232" t="str">
        <f>IF(T$1='Trendline Selection'!$ED$198,Trendlines!H232,IF(T$1='Trendline Selection'!$EE$198,Trendlines!H232,""))</f>
        <v/>
      </c>
      <c r="U232">
        <f>IF(U$1='Trendline Selection'!$ED$198,Trendlines!I232,IF(U$1='Trendline Selection'!$EE$198,Trendlines!I232,""))</f>
        <v>5176.1099999999997</v>
      </c>
      <c r="V232" t="str">
        <f>IF(V$1='Trendline Selection'!$ED$198,Trendlines!J232,IF(V$1='Trendline Selection'!$EE$198,Trendlines!J232,""))</f>
        <v/>
      </c>
      <c r="W232" s="6" t="str">
        <f t="shared" si="195"/>
        <v/>
      </c>
      <c r="X232" s="6" t="str">
        <f t="shared" si="196"/>
        <v/>
      </c>
      <c r="Y232" s="6" t="str">
        <f t="shared" si="197"/>
        <v/>
      </c>
      <c r="Z232" s="6" t="str">
        <f t="shared" si="198"/>
        <v/>
      </c>
      <c r="AA232">
        <f t="shared" si="209"/>
        <v>2.3500000000003638</v>
      </c>
      <c r="AB232">
        <f t="shared" si="237"/>
        <v>0.11000000000058208</v>
      </c>
      <c r="AC232">
        <f t="shared" si="238"/>
        <v>2.2399999999997817</v>
      </c>
      <c r="AD232">
        <f t="shared" si="261"/>
        <v>2.3500000000003638</v>
      </c>
      <c r="AE232" s="26">
        <f t="shared" si="252"/>
        <v>-4.2862769629977397E-4</v>
      </c>
      <c r="AF232" s="26">
        <f t="shared" si="210"/>
        <v>-1.4877732092629078E-4</v>
      </c>
      <c r="AG232" s="4"/>
      <c r="AH232" s="30">
        <f t="shared" si="211"/>
        <v>-3.8057260461046849E-3</v>
      </c>
      <c r="AI232" s="21">
        <f t="shared" si="239"/>
        <v>-1</v>
      </c>
      <c r="AJ232" s="21">
        <f t="shared" si="208"/>
        <v>-45</v>
      </c>
      <c r="AK232" s="31" t="str">
        <f t="shared" si="255"/>
        <v>-----</v>
      </c>
      <c r="AL232" s="31" t="str">
        <f t="shared" si="212"/>
        <v>-----</v>
      </c>
      <c r="AM232" s="39" t="str">
        <f t="shared" si="213"/>
        <v/>
      </c>
      <c r="AN232" s="35" t="str">
        <f t="shared" si="214"/>
        <v/>
      </c>
      <c r="AO232" s="35" t="str">
        <f t="shared" si="253"/>
        <v/>
      </c>
      <c r="AP232" s="36" t="str">
        <f t="shared" si="254"/>
        <v/>
      </c>
      <c r="AQ232" s="36" t="str">
        <f t="shared" si="215"/>
        <v/>
      </c>
      <c r="AR232" s="40" t="str">
        <f t="shared" si="216"/>
        <v/>
      </c>
      <c r="AS232" s="37" t="str">
        <f t="shared" si="217"/>
        <v/>
      </c>
      <c r="AT232" s="37" t="str">
        <f t="shared" si="240"/>
        <v/>
      </c>
      <c r="AU232" s="38" t="str">
        <f t="shared" si="218"/>
        <v/>
      </c>
      <c r="AV232" s="38" t="str">
        <f t="shared" si="219"/>
        <v/>
      </c>
      <c r="AW232" s="30" t="str">
        <f t="shared" si="220"/>
        <v/>
      </c>
      <c r="AX232" s="21" t="str">
        <f t="shared" si="221"/>
        <v/>
      </c>
      <c r="AY232" s="21" t="str">
        <f t="shared" si="241"/>
        <v/>
      </c>
      <c r="AZ232" s="31" t="str">
        <f t="shared" si="222"/>
        <v/>
      </c>
      <c r="BA232" s="31" t="str">
        <f t="shared" si="223"/>
        <v/>
      </c>
      <c r="BB232" s="33">
        <f t="shared" si="224"/>
        <v>6.0930698922548895E-4</v>
      </c>
      <c r="BC232" s="32">
        <f t="shared" si="225"/>
        <v>1</v>
      </c>
      <c r="BD232" s="32">
        <f t="shared" si="242"/>
        <v>81</v>
      </c>
      <c r="BE232" s="34" t="str">
        <f t="shared" si="243"/>
        <v>Touch Zone</v>
      </c>
      <c r="BF232" s="34" t="str">
        <f t="shared" si="226"/>
        <v>Above</v>
      </c>
      <c r="BG232" s="40" t="str">
        <f t="shared" si="227"/>
        <v/>
      </c>
      <c r="BH232" s="37" t="str">
        <f t="shared" si="228"/>
        <v/>
      </c>
      <c r="BI232" s="37" t="str">
        <f t="shared" si="244"/>
        <v/>
      </c>
      <c r="BJ232" s="38" t="str">
        <f t="shared" si="245"/>
        <v/>
      </c>
      <c r="BK232" s="38" t="str">
        <f t="shared" si="229"/>
        <v/>
      </c>
      <c r="BL232" s="41" t="str">
        <f t="shared" si="230"/>
        <v>------</v>
      </c>
      <c r="BM232" s="41" t="str">
        <f t="shared" si="231"/>
        <v>------</v>
      </c>
      <c r="BN232" s="41" t="str">
        <f t="shared" si="206"/>
        <v>-----</v>
      </c>
      <c r="BO232" s="41" t="str" cm="1">
        <f t="array" aca="1" ref="BO232" ca="1">_xlfn.LET(_xlpm.lookback,MIN(ROW()-ROW(BN$50),11),_xlpm.found,IFERROR(MATCH("Equal High",OFFSET(BN232,-_xlpm.lookback,0,_xlpm.lookback+1,1),0),-1),_xlpm.offset_rows,_xlpm.lookback-_xlpm.found+1,IF(_xlpm.found&gt;0,INDEX(E:E,ROW()-_xlpm.offset_rows),"-----"))</f>
        <v>-----</v>
      </c>
      <c r="BP232" s="41" t="str">
        <f t="shared" ca="1" si="199"/>
        <v>-----</v>
      </c>
      <c r="BQ232" s="41" t="str">
        <f t="shared" ca="1" si="200"/>
        <v>-----</v>
      </c>
      <c r="BR232" s="52" t="str">
        <f t="shared" ca="1" si="201"/>
        <v>-----</v>
      </c>
      <c r="BS232" s="41" t="str">
        <f t="shared" si="207"/>
        <v>-----</v>
      </c>
      <c r="BT232" s="41" t="str" cm="1">
        <f t="array" aca="1" ref="BT232" ca="1">_xlfn.LET(_xlpm.lookback,MIN(ROW()-ROW(BS$50),11),_xlpm.found,IFERROR(MATCH("Equal Low",OFFSET(BS232,-_xlpm.lookback,0,_xlpm.lookback+1,1),0),-1),_xlpm.offset_rows,_xlpm.lookback-_xlpm.found+1,IF(_xlpm.found&gt;0,INDEX(F:F,ROW()-_xlpm.offset_rows),"-----"))</f>
        <v>-----</v>
      </c>
      <c r="BU232" s="41" t="str">
        <f t="shared" ca="1" si="202"/>
        <v>-----</v>
      </c>
      <c r="BV232" s="41" t="str">
        <f t="shared" ca="1" si="203"/>
        <v>-----</v>
      </c>
      <c r="BW232" s="52" t="str">
        <f t="shared" ca="1" si="204"/>
        <v>-----</v>
      </c>
      <c r="BX232" s="50">
        <f t="shared" si="232"/>
        <v>0.41054999999960273</v>
      </c>
      <c r="BY232" s="50">
        <f t="shared" si="246"/>
        <v>1</v>
      </c>
      <c r="BZ232" s="50">
        <f t="shared" si="247"/>
        <v>6</v>
      </c>
      <c r="CA232" s="50" t="str">
        <f t="shared" si="248"/>
        <v>-----</v>
      </c>
      <c r="CB232" s="50" t="str">
        <f t="shared" si="249"/>
        <v>-----</v>
      </c>
      <c r="CC232" s="52" t="str">
        <f t="shared" si="233"/>
        <v>TL Touch Zone</v>
      </c>
      <c r="CD232" s="41">
        <f t="shared" si="234"/>
        <v>1</v>
      </c>
      <c r="CE232" s="52" t="str" cm="1">
        <f t="array" ref="CE232">IF(CD232&lt;&gt;1,"-----",_xlfn.IFS(OR(AL232="Above",AL232="Below"),AL232,OR(AQ232="Above",AQ232="Below"),AQ232,OR(AV232="Above",AV232="Below"),AV232,OR(BA232="Above",BA232="Below"),BA232,OR(BF232="Above",BF232="Below"),BF232,OR(BK232="Above",BK232="Below"),BK232,TRUE,"-----"))</f>
        <v>Above</v>
      </c>
      <c r="CF232" s="52" t="str">
        <f t="shared" ca="1" si="205"/>
        <v>-----</v>
      </c>
      <c r="CG232" s="52" t="str">
        <f t="shared" si="235"/>
        <v>UP</v>
      </c>
      <c r="CH232" s="42" t="str">
        <f t="shared" si="256"/>
        <v/>
      </c>
      <c r="CI232" s="43" t="str">
        <f t="shared" si="250"/>
        <v/>
      </c>
      <c r="CJ232" s="42" t="str">
        <f t="shared" si="251"/>
        <v/>
      </c>
      <c r="CK232" s="42" t="str">
        <f t="shared" si="257"/>
        <v/>
      </c>
      <c r="CL232" s="42">
        <f t="shared" si="236"/>
        <v>1</v>
      </c>
      <c r="CM232" s="16">
        <f t="shared" si="258"/>
        <v>0.2</v>
      </c>
      <c r="CN232" s="53">
        <f t="shared" si="259"/>
        <v>6.6666666666666666E-2</v>
      </c>
      <c r="CO232" s="14" t="str">
        <f t="shared" si="260"/>
        <v/>
      </c>
    </row>
    <row r="233" spans="1:93" x14ac:dyDescent="0.55000000000000004">
      <c r="A233">
        <f>IF('Data Validation'!$K$2&lt;&gt;TRUE,"",'Data Validation'!A233)</f>
        <v>1772097900</v>
      </c>
      <c r="B233" s="4" t="str">
        <f>IF('Data Validation'!$K$2&lt;&gt;TRUE,"",'Data Validation'!C233)</f>
        <v>XAUUSD</v>
      </c>
      <c r="C233" s="4" t="str">
        <f>IF('Data Validation'!$K$2&lt;&gt;TRUE,"",'Data Validation'!E233)</f>
        <v>M5</v>
      </c>
      <c r="D233" s="4">
        <f>IF('Data Validation'!$K$2&lt;&gt;TRUE,"",'Data Validation'!G233)</f>
        <v>5181.2</v>
      </c>
      <c r="E233" s="4">
        <f>IF($C233&lt;&gt;"M5","",Price!F233)</f>
        <v>5182.28</v>
      </c>
      <c r="F233" s="4">
        <f>IF($C233&lt;&gt;"M5","",Price!G233)</f>
        <v>5176.5600000000004</v>
      </c>
      <c r="G233" s="4">
        <f>IF($C233&lt;&gt;"M5","",Price!H233)</f>
        <v>452</v>
      </c>
      <c r="H233" s="4">
        <f>IF($C233&lt;&gt;"M5","",SSA!E233)</f>
        <v>5179.9306299999998</v>
      </c>
      <c r="I233" s="6">
        <f>IF($C233&lt;&gt;"M5","",SSA!F233)</f>
        <v>5179.3919599999999</v>
      </c>
      <c r="J233" s="5">
        <f>IF($C233&lt;&gt;"M5","",Dual_Tema!E233)</f>
        <v>5180.62</v>
      </c>
      <c r="K233" s="5">
        <f>IF($C233&lt;&gt;"M5","",Dual_Tema!F233)</f>
        <v>5176.18</v>
      </c>
      <c r="L233" s="6">
        <f>IF($C233&lt;&gt;"M5","",Trendlines!K233)</f>
        <v>0</v>
      </c>
      <c r="M233" s="6">
        <f>IF($C233&lt;&gt;"M5","",Trendlines!L233)</f>
        <v>0</v>
      </c>
      <c r="N233" s="6">
        <f>IF($C233&lt;&gt;"M5","",ZigZag!E233)</f>
        <v>0</v>
      </c>
      <c r="O233" s="6">
        <f>IF($C233&lt;&gt;"M5","",ZigZag!F233)</f>
        <v>0</v>
      </c>
      <c r="P233" s="6">
        <f>IF($C233&lt;&gt;"M5","",Pinbar!E233)</f>
        <v>0</v>
      </c>
      <c r="Q233">
        <f>IF(Q$1='Trendline Selection'!$ED$198,Trendlines!E233,IF(Q$1='Trendline Selection'!$EE$198,Trendlines!E233,""))</f>
        <v>5199.05</v>
      </c>
      <c r="R233" t="str">
        <f>IF(R$1='Trendline Selection'!$ED$198,Trendlines!F233,IF(R$1='Trendline Selection'!$EE$198,Trendlines!F233,""))</f>
        <v/>
      </c>
      <c r="S233" t="str">
        <f>IF(S$1='Trendline Selection'!$ED$198,Trendlines!G233,IF(S$1='Trendline Selection'!$EE$198,Trendlines!G233,""))</f>
        <v/>
      </c>
      <c r="T233" t="str">
        <f>IF(T$1='Trendline Selection'!$ED$198,Trendlines!H233,IF(T$1='Trendline Selection'!$EE$198,Trendlines!H233,""))</f>
        <v/>
      </c>
      <c r="U233">
        <f>IF(U$1='Trendline Selection'!$ED$198,Trendlines!I233,IF(U$1='Trendline Selection'!$EE$198,Trendlines!I233,""))</f>
        <v>5176.13</v>
      </c>
      <c r="V233" t="str">
        <f>IF(V$1='Trendline Selection'!$ED$198,Trendlines!J233,IF(V$1='Trendline Selection'!$EE$198,Trendlines!J233,""))</f>
        <v/>
      </c>
      <c r="W233" s="6" t="str">
        <f t="shared" si="195"/>
        <v/>
      </c>
      <c r="X233" s="6" t="str">
        <f t="shared" si="196"/>
        <v/>
      </c>
      <c r="Y233" s="6" t="str">
        <f t="shared" si="197"/>
        <v/>
      </c>
      <c r="Z233" s="6" t="str">
        <f t="shared" si="198"/>
        <v/>
      </c>
      <c r="AA233">
        <f t="shared" si="209"/>
        <v>5.7199999999993452</v>
      </c>
      <c r="AB233">
        <f t="shared" si="237"/>
        <v>5.7199999999993452</v>
      </c>
      <c r="AC233">
        <f t="shared" si="238"/>
        <v>0</v>
      </c>
      <c r="AD233">
        <f t="shared" si="261"/>
        <v>5.7199999999993452</v>
      </c>
      <c r="AE233" s="26">
        <f t="shared" si="252"/>
        <v>3.2042496844004282E-4</v>
      </c>
      <c r="AF233" s="26">
        <f t="shared" si="210"/>
        <v>7.3413212059879893E-5</v>
      </c>
      <c r="AG233" s="4"/>
      <c r="AH233" s="30">
        <f t="shared" si="211"/>
        <v>-3.6774737692463707E-3</v>
      </c>
      <c r="AI233" s="21">
        <f t="shared" si="239"/>
        <v>-1</v>
      </c>
      <c r="AJ233" s="21">
        <f t="shared" si="208"/>
        <v>-46</v>
      </c>
      <c r="AK233" s="31" t="str">
        <f t="shared" si="255"/>
        <v>-----</v>
      </c>
      <c r="AL233" s="31" t="str">
        <f t="shared" si="212"/>
        <v>-----</v>
      </c>
      <c r="AM233" s="39" t="str">
        <f t="shared" si="213"/>
        <v/>
      </c>
      <c r="AN233" s="35" t="str">
        <f t="shared" si="214"/>
        <v/>
      </c>
      <c r="AO233" s="35" t="str">
        <f t="shared" si="253"/>
        <v/>
      </c>
      <c r="AP233" s="36" t="str">
        <f t="shared" si="254"/>
        <v/>
      </c>
      <c r="AQ233" s="36" t="str">
        <f t="shared" si="215"/>
        <v/>
      </c>
      <c r="AR233" s="40" t="str">
        <f t="shared" si="216"/>
        <v/>
      </c>
      <c r="AS233" s="37" t="str">
        <f t="shared" si="217"/>
        <v/>
      </c>
      <c r="AT233" s="37" t="str">
        <f t="shared" si="240"/>
        <v/>
      </c>
      <c r="AU233" s="38" t="str">
        <f t="shared" si="218"/>
        <v/>
      </c>
      <c r="AV233" s="38" t="str">
        <f t="shared" si="219"/>
        <v/>
      </c>
      <c r="AW233" s="30" t="str">
        <f t="shared" si="220"/>
        <v/>
      </c>
      <c r="AX233" s="21" t="str">
        <f t="shared" si="221"/>
        <v/>
      </c>
      <c r="AY233" s="21" t="str">
        <f t="shared" si="241"/>
        <v/>
      </c>
      <c r="AZ233" s="31" t="str">
        <f t="shared" si="222"/>
        <v/>
      </c>
      <c r="BA233" s="31" t="str">
        <f t="shared" si="223"/>
        <v/>
      </c>
      <c r="BB233" s="33">
        <f t="shared" si="224"/>
        <v>7.3426092466760456E-4</v>
      </c>
      <c r="BC233" s="32">
        <f t="shared" si="225"/>
        <v>1</v>
      </c>
      <c r="BD233" s="32">
        <f t="shared" si="242"/>
        <v>82</v>
      </c>
      <c r="BE233" s="34" t="str">
        <f t="shared" si="243"/>
        <v>Touch Zone</v>
      </c>
      <c r="BF233" s="34" t="str">
        <f t="shared" si="226"/>
        <v>Above</v>
      </c>
      <c r="BG233" s="40" t="str">
        <f t="shared" si="227"/>
        <v/>
      </c>
      <c r="BH233" s="37" t="str">
        <f t="shared" si="228"/>
        <v/>
      </c>
      <c r="BI233" s="37" t="str">
        <f t="shared" si="244"/>
        <v/>
      </c>
      <c r="BJ233" s="38" t="str">
        <f t="shared" si="245"/>
        <v/>
      </c>
      <c r="BK233" s="38" t="str">
        <f t="shared" si="229"/>
        <v/>
      </c>
      <c r="BL233" s="41" t="str">
        <f t="shared" si="230"/>
        <v>------</v>
      </c>
      <c r="BM233" s="41" t="str">
        <f t="shared" si="231"/>
        <v>------</v>
      </c>
      <c r="BN233" s="41" t="str">
        <f t="shared" si="206"/>
        <v>-----</v>
      </c>
      <c r="BO233" s="41" t="str" cm="1">
        <f t="array" aca="1" ref="BO233" ca="1">_xlfn.LET(_xlpm.lookback,MIN(ROW()-ROW(BN$50),11),_xlpm.found,IFERROR(MATCH("Equal High",OFFSET(BN233,-_xlpm.lookback,0,_xlpm.lookback+1,1),0),-1),_xlpm.offset_rows,_xlpm.lookback-_xlpm.found+1,IF(_xlpm.found&gt;0,INDEX(E:E,ROW()-_xlpm.offset_rows),"-----"))</f>
        <v>-----</v>
      </c>
      <c r="BP233" s="41" t="str">
        <f t="shared" ca="1" si="199"/>
        <v>-----</v>
      </c>
      <c r="BQ233" s="41" t="str">
        <f t="shared" ca="1" si="200"/>
        <v>-----</v>
      </c>
      <c r="BR233" s="52" t="str">
        <f t="shared" ca="1" si="201"/>
        <v>-----</v>
      </c>
      <c r="BS233" s="41" t="str">
        <f t="shared" si="207"/>
        <v>-----</v>
      </c>
      <c r="BT233" s="41" t="str" cm="1">
        <f t="array" aca="1" ref="BT233" ca="1">_xlfn.LET(_xlpm.lookback,MIN(ROW()-ROW(BS$50),11),_xlpm.found,IFERROR(MATCH("Equal Low",OFFSET(BS233,-_xlpm.lookback,0,_xlpm.lookback+1,1),0),-1),_xlpm.offset_rows,_xlpm.lookback-_xlpm.found+1,IF(_xlpm.found&gt;0,INDEX(F:F,ROW()-_xlpm.offset_rows),"-----"))</f>
        <v>-----</v>
      </c>
      <c r="BU233" s="41" t="str">
        <f t="shared" ca="1" si="202"/>
        <v>-----</v>
      </c>
      <c r="BV233" s="41" t="str">
        <f t="shared" ca="1" si="203"/>
        <v>-----</v>
      </c>
      <c r="BW233" s="52" t="str">
        <f t="shared" ca="1" si="204"/>
        <v>-----</v>
      </c>
      <c r="BX233" s="50">
        <f t="shared" si="232"/>
        <v>0.53866999999991094</v>
      </c>
      <c r="BY233" s="50">
        <f t="shared" si="246"/>
        <v>1</v>
      </c>
      <c r="BZ233" s="50">
        <f t="shared" si="247"/>
        <v>7</v>
      </c>
      <c r="CA233" s="50" t="str">
        <f t="shared" si="248"/>
        <v>-----</v>
      </c>
      <c r="CB233" s="50" t="str">
        <f t="shared" si="249"/>
        <v>-----</v>
      </c>
      <c r="CC233" s="52" t="str">
        <f t="shared" si="233"/>
        <v>TL Touch Zone</v>
      </c>
      <c r="CD233" s="41">
        <f t="shared" si="234"/>
        <v>1</v>
      </c>
      <c r="CE233" s="52" t="str" cm="1">
        <f t="array" ref="CE233">IF(CD233&lt;&gt;1,"-----",_xlfn.IFS(OR(AL233="Above",AL233="Below"),AL233,OR(AQ233="Above",AQ233="Below"),AQ233,OR(AV233="Above",AV233="Below"),AV233,OR(BA233="Above",BA233="Below"),BA233,OR(BF233="Above",BF233="Below"),BF233,OR(BK233="Above",BK233="Below"),BK233,TRUE,"-----"))</f>
        <v>Above</v>
      </c>
      <c r="CF233" s="52" t="str">
        <f t="shared" ca="1" si="205"/>
        <v>-----</v>
      </c>
      <c r="CG233" s="52" t="str">
        <f t="shared" si="235"/>
        <v>UP</v>
      </c>
      <c r="CH233" s="42" t="str">
        <f t="shared" si="256"/>
        <v/>
      </c>
      <c r="CI233" s="43" t="str">
        <f t="shared" si="250"/>
        <v/>
      </c>
      <c r="CJ233" s="42" t="str">
        <f t="shared" si="251"/>
        <v/>
      </c>
      <c r="CK233" s="42" t="str">
        <f t="shared" si="257"/>
        <v/>
      </c>
      <c r="CL233" s="42" t="str">
        <f t="shared" si="236"/>
        <v/>
      </c>
      <c r="CM233" s="16">
        <f t="shared" si="258"/>
        <v>0</v>
      </c>
      <c r="CN233" s="53">
        <f t="shared" si="259"/>
        <v>6.6666666666666666E-2</v>
      </c>
      <c r="CO233" s="14" t="str">
        <f t="shared" si="260"/>
        <v/>
      </c>
    </row>
    <row r="234" spans="1:93" x14ac:dyDescent="0.55000000000000004">
      <c r="A234">
        <f>IF('Data Validation'!$K$2&lt;&gt;TRUE,"",'Data Validation'!A234)</f>
        <v>1772098200</v>
      </c>
      <c r="B234" s="4" t="str">
        <f>IF('Data Validation'!$K$2&lt;&gt;TRUE,"",'Data Validation'!C234)</f>
        <v>XAUUSD</v>
      </c>
      <c r="C234" s="4" t="str">
        <f>IF('Data Validation'!$K$2&lt;&gt;TRUE,"",'Data Validation'!E234)</f>
        <v>M5</v>
      </c>
      <c r="D234" s="4">
        <f>IF('Data Validation'!$K$2&lt;&gt;TRUE,"",'Data Validation'!G234)</f>
        <v>5181.63</v>
      </c>
      <c r="E234" s="4">
        <f>IF($C234&lt;&gt;"M5","",Price!F234)</f>
        <v>5183.53</v>
      </c>
      <c r="F234" s="4">
        <f>IF($C234&lt;&gt;"M5","",Price!G234)</f>
        <v>5179.3</v>
      </c>
      <c r="G234" s="4">
        <f>IF($C234&lt;&gt;"M5","",Price!H234)</f>
        <v>454</v>
      </c>
      <c r="H234" s="4">
        <f>IF($C234&lt;&gt;"M5","",SSA!E234)</f>
        <v>5180.8189499999999</v>
      </c>
      <c r="I234" s="6">
        <f>IF($C234&lt;&gt;"M5","",SSA!F234)</f>
        <v>5180.10545</v>
      </c>
      <c r="J234" s="5">
        <f>IF($C234&lt;&gt;"M5","",Dual_Tema!E234)</f>
        <v>5182.09</v>
      </c>
      <c r="K234" s="5">
        <f>IF($C234&lt;&gt;"M5","",Dual_Tema!F234)</f>
        <v>5177.93</v>
      </c>
      <c r="L234" s="6">
        <f>IF($C234&lt;&gt;"M5","",Trendlines!K234)</f>
        <v>0</v>
      </c>
      <c r="M234" s="6">
        <f>IF($C234&lt;&gt;"M5","",Trendlines!L234)</f>
        <v>0</v>
      </c>
      <c r="N234" s="6">
        <f>IF($C234&lt;&gt;"M5","",ZigZag!E234)</f>
        <v>0</v>
      </c>
      <c r="O234" s="6">
        <f>IF($C234&lt;&gt;"M5","",ZigZag!F234)</f>
        <v>0</v>
      </c>
      <c r="P234" s="6">
        <f>IF($C234&lt;&gt;"M5","",Pinbar!E234)</f>
        <v>0</v>
      </c>
      <c r="Q234">
        <f>IF(Q$1='Trendline Selection'!$ED$198,Trendlines!E234,IF(Q$1='Trendline Selection'!$EE$198,Trendlines!E234,""))</f>
        <v>5199.0600000000004</v>
      </c>
      <c r="R234" t="str">
        <f>IF(R$1='Trendline Selection'!$ED$198,Trendlines!F234,IF(R$1='Trendline Selection'!$EE$198,Trendlines!F234,""))</f>
        <v/>
      </c>
      <c r="S234" t="str">
        <f>IF(S$1='Trendline Selection'!$ED$198,Trendlines!G234,IF(S$1='Trendline Selection'!$EE$198,Trendlines!G234,""))</f>
        <v/>
      </c>
      <c r="T234" t="str">
        <f>IF(T$1='Trendline Selection'!$ED$198,Trendlines!H234,IF(T$1='Trendline Selection'!$EE$198,Trendlines!H234,""))</f>
        <v/>
      </c>
      <c r="U234">
        <f>IF(U$1='Trendline Selection'!$ED$198,Trendlines!I234,IF(U$1='Trendline Selection'!$EE$198,Trendlines!I234,""))</f>
        <v>5176.16</v>
      </c>
      <c r="V234" t="str">
        <f>IF(V$1='Trendline Selection'!$ED$198,Trendlines!J234,IF(V$1='Trendline Selection'!$EE$198,Trendlines!J234,""))</f>
        <v/>
      </c>
      <c r="W234" s="6" t="str">
        <f t="shared" si="195"/>
        <v/>
      </c>
      <c r="X234" s="6" t="str">
        <f t="shared" si="196"/>
        <v/>
      </c>
      <c r="Y234" s="6" t="str">
        <f t="shared" si="197"/>
        <v/>
      </c>
      <c r="Z234" s="6" t="str">
        <f t="shared" si="198"/>
        <v/>
      </c>
      <c r="AA234">
        <f t="shared" si="209"/>
        <v>4.2299999999995634</v>
      </c>
      <c r="AB234">
        <f t="shared" si="237"/>
        <v>2.3299999999999272</v>
      </c>
      <c r="AC234">
        <f t="shared" si="238"/>
        <v>1.8999999999996362</v>
      </c>
      <c r="AD234">
        <f t="shared" si="261"/>
        <v>4.2299999999995634</v>
      </c>
      <c r="AE234" s="26">
        <f t="shared" si="252"/>
        <v>2.7788016032133747E-4</v>
      </c>
      <c r="AF234" s="26">
        <f t="shared" si="210"/>
        <v>2.6458449612101569E-4</v>
      </c>
      <c r="AG234" s="4"/>
      <c r="AH234" s="30">
        <f t="shared" si="211"/>
        <v>-3.5085284647610412E-3</v>
      </c>
      <c r="AI234" s="21">
        <f t="shared" si="239"/>
        <v>-1</v>
      </c>
      <c r="AJ234" s="21">
        <f t="shared" si="208"/>
        <v>-47</v>
      </c>
      <c r="AK234" s="31" t="str">
        <f t="shared" si="255"/>
        <v>-----</v>
      </c>
      <c r="AL234" s="31" t="str">
        <f t="shared" si="212"/>
        <v>-----</v>
      </c>
      <c r="AM234" s="39" t="str">
        <f t="shared" si="213"/>
        <v/>
      </c>
      <c r="AN234" s="35" t="str">
        <f t="shared" si="214"/>
        <v/>
      </c>
      <c r="AO234" s="35" t="str">
        <f t="shared" si="253"/>
        <v/>
      </c>
      <c r="AP234" s="36" t="str">
        <f t="shared" si="254"/>
        <v/>
      </c>
      <c r="AQ234" s="36" t="str">
        <f t="shared" si="215"/>
        <v/>
      </c>
      <c r="AR234" s="40" t="str">
        <f t="shared" si="216"/>
        <v/>
      </c>
      <c r="AS234" s="37" t="str">
        <f t="shared" si="217"/>
        <v/>
      </c>
      <c r="AT234" s="37" t="str">
        <f t="shared" si="240"/>
        <v/>
      </c>
      <c r="AU234" s="38" t="str">
        <f t="shared" si="218"/>
        <v/>
      </c>
      <c r="AV234" s="38" t="str">
        <f t="shared" si="219"/>
        <v/>
      </c>
      <c r="AW234" s="30" t="str">
        <f t="shared" si="220"/>
        <v/>
      </c>
      <c r="AX234" s="21" t="str">
        <f t="shared" si="221"/>
        <v/>
      </c>
      <c r="AY234" s="21" t="str">
        <f t="shared" si="241"/>
        <v/>
      </c>
      <c r="AZ234" s="31" t="str">
        <f t="shared" si="222"/>
        <v/>
      </c>
      <c r="BA234" s="31" t="str">
        <f t="shared" si="223"/>
        <v/>
      </c>
      <c r="BB234" s="33">
        <f t="shared" si="224"/>
        <v>9.0007843652437417E-4</v>
      </c>
      <c r="BC234" s="32">
        <f t="shared" si="225"/>
        <v>1</v>
      </c>
      <c r="BD234" s="32">
        <f t="shared" si="242"/>
        <v>83</v>
      </c>
      <c r="BE234" s="34" t="str">
        <f t="shared" si="243"/>
        <v>Touch Zone</v>
      </c>
      <c r="BF234" s="34" t="str">
        <f t="shared" si="226"/>
        <v>Above</v>
      </c>
      <c r="BG234" s="40" t="str">
        <f t="shared" si="227"/>
        <v/>
      </c>
      <c r="BH234" s="37" t="str">
        <f t="shared" si="228"/>
        <v/>
      </c>
      <c r="BI234" s="37" t="str">
        <f t="shared" si="244"/>
        <v/>
      </c>
      <c r="BJ234" s="38" t="str">
        <f t="shared" si="245"/>
        <v/>
      </c>
      <c r="BK234" s="38" t="str">
        <f t="shared" si="229"/>
        <v/>
      </c>
      <c r="BL234" s="41" t="str">
        <f t="shared" si="230"/>
        <v>------</v>
      </c>
      <c r="BM234" s="41" t="str">
        <f t="shared" si="231"/>
        <v>------</v>
      </c>
      <c r="BN234" s="41" t="str">
        <f t="shared" si="206"/>
        <v>-----</v>
      </c>
      <c r="BO234" s="41" t="str" cm="1">
        <f t="array" aca="1" ref="BO234" ca="1">_xlfn.LET(_xlpm.lookback,MIN(ROW()-ROW(BN$50),11),_xlpm.found,IFERROR(MATCH("Equal High",OFFSET(BN234,-_xlpm.lookback,0,_xlpm.lookback+1,1),0),-1),_xlpm.offset_rows,_xlpm.lookback-_xlpm.found+1,IF(_xlpm.found&gt;0,INDEX(E:E,ROW()-_xlpm.offset_rows),"-----"))</f>
        <v>-----</v>
      </c>
      <c r="BP234" s="41" t="str">
        <f t="shared" ca="1" si="199"/>
        <v>-----</v>
      </c>
      <c r="BQ234" s="41" t="str">
        <f t="shared" ca="1" si="200"/>
        <v>-----</v>
      </c>
      <c r="BR234" s="52" t="str">
        <f t="shared" ca="1" si="201"/>
        <v>-----</v>
      </c>
      <c r="BS234" s="41" t="str">
        <f t="shared" si="207"/>
        <v>-----</v>
      </c>
      <c r="BT234" s="41" t="str" cm="1">
        <f t="array" aca="1" ref="BT234" ca="1">_xlfn.LET(_xlpm.lookback,MIN(ROW()-ROW(BS$50),11),_xlpm.found,IFERROR(MATCH("Equal Low",OFFSET(BS234,-_xlpm.lookback,0,_xlpm.lookback+1,1),0),-1),_xlpm.offset_rows,_xlpm.lookback-_xlpm.found+1,IF(_xlpm.found&gt;0,INDEX(F:F,ROW()-_xlpm.offset_rows),"-----"))</f>
        <v>-----</v>
      </c>
      <c r="BU234" s="41" t="str">
        <f t="shared" ca="1" si="202"/>
        <v>-----</v>
      </c>
      <c r="BV234" s="41" t="str">
        <f t="shared" ca="1" si="203"/>
        <v>-----</v>
      </c>
      <c r="BW234" s="52" t="str">
        <f t="shared" ca="1" si="204"/>
        <v>-----</v>
      </c>
      <c r="BX234" s="50">
        <f t="shared" si="232"/>
        <v>0.71349999999983993</v>
      </c>
      <c r="BY234" s="50">
        <f t="shared" si="246"/>
        <v>1</v>
      </c>
      <c r="BZ234" s="50">
        <f t="shared" si="247"/>
        <v>8</v>
      </c>
      <c r="CA234" s="50" t="str">
        <f t="shared" si="248"/>
        <v>-----</v>
      </c>
      <c r="CB234" s="50" t="str">
        <f t="shared" si="249"/>
        <v>-----</v>
      </c>
      <c r="CC234" s="52" t="str">
        <f t="shared" si="233"/>
        <v>TL Touch Zone</v>
      </c>
      <c r="CD234" s="41">
        <f t="shared" si="234"/>
        <v>1</v>
      </c>
      <c r="CE234" s="52" t="str" cm="1">
        <f t="array" ref="CE234">IF(CD234&lt;&gt;1,"-----",_xlfn.IFS(OR(AL234="Above",AL234="Below"),AL234,OR(AQ234="Above",AQ234="Below"),AQ234,OR(AV234="Above",AV234="Below"),AV234,OR(BA234="Above",BA234="Below"),BA234,OR(BF234="Above",BF234="Below"),BF234,OR(BK234="Above",BK234="Below"),BK234,TRUE,"-----"))</f>
        <v>Above</v>
      </c>
      <c r="CF234" s="52" t="str">
        <f t="shared" ca="1" si="205"/>
        <v>-----</v>
      </c>
      <c r="CG234" s="52" t="str">
        <f t="shared" si="235"/>
        <v>UP</v>
      </c>
      <c r="CH234" s="42" t="str">
        <f t="shared" si="256"/>
        <v/>
      </c>
      <c r="CI234" s="43" t="str">
        <f t="shared" si="250"/>
        <v/>
      </c>
      <c r="CJ234" s="42" t="str">
        <f t="shared" si="251"/>
        <v/>
      </c>
      <c r="CK234" s="42" t="str">
        <f t="shared" si="257"/>
        <v/>
      </c>
      <c r="CL234" s="42" t="str">
        <f t="shared" si="236"/>
        <v/>
      </c>
      <c r="CM234" s="16">
        <f t="shared" si="258"/>
        <v>0</v>
      </c>
      <c r="CN234" s="53">
        <f t="shared" si="259"/>
        <v>6.6666666666666666E-2</v>
      </c>
      <c r="CO234" s="14" t="str">
        <f t="shared" si="260"/>
        <v/>
      </c>
    </row>
    <row r="235" spans="1:93" x14ac:dyDescent="0.55000000000000004">
      <c r="A235">
        <f>IF('Data Validation'!$K$2&lt;&gt;TRUE,"",'Data Validation'!A235)</f>
        <v>1772098500</v>
      </c>
      <c r="B235" s="4" t="str">
        <f>IF('Data Validation'!$K$2&lt;&gt;TRUE,"",'Data Validation'!C235)</f>
        <v>XAUUSD</v>
      </c>
      <c r="C235" s="4" t="str">
        <f>IF('Data Validation'!$K$2&lt;&gt;TRUE,"",'Data Validation'!E235)</f>
        <v>M5</v>
      </c>
      <c r="D235" s="4">
        <f>IF('Data Validation'!$K$2&lt;&gt;TRUE,"",'Data Validation'!G235)</f>
        <v>5183.3</v>
      </c>
      <c r="E235" s="4">
        <f>IF($C235&lt;&gt;"M5","",Price!F235)</f>
        <v>5183.7</v>
      </c>
      <c r="F235" s="4">
        <f>IF($C235&lt;&gt;"M5","",Price!G235)</f>
        <v>5180.25</v>
      </c>
      <c r="G235" s="4">
        <f>IF($C235&lt;&gt;"M5","",Price!H235)</f>
        <v>360</v>
      </c>
      <c r="H235" s="4">
        <f>IF($C235&lt;&gt;"M5","",SSA!E235)</f>
        <v>5181.9837100000004</v>
      </c>
      <c r="I235" s="6">
        <f>IF($C235&lt;&gt;"M5","",SSA!F235)</f>
        <v>5181.0445799999998</v>
      </c>
      <c r="J235" s="5">
        <f>IF($C235&lt;&gt;"M5","",Dual_Tema!E235)</f>
        <v>5183.1099999999997</v>
      </c>
      <c r="K235" s="5">
        <f>IF($C235&lt;&gt;"M5","",Dual_Tema!F235)</f>
        <v>5179.4799999999996</v>
      </c>
      <c r="L235" s="6">
        <f>IF($C235&lt;&gt;"M5","",Trendlines!K235)</f>
        <v>0</v>
      </c>
      <c r="M235" s="6">
        <f>IF($C235&lt;&gt;"M5","",Trendlines!L235)</f>
        <v>0</v>
      </c>
      <c r="N235" s="6">
        <f>IF($C235&lt;&gt;"M5","",ZigZag!E235)</f>
        <v>0</v>
      </c>
      <c r="O235" s="6">
        <f>IF($C235&lt;&gt;"M5","",ZigZag!F235)</f>
        <v>0</v>
      </c>
      <c r="P235" s="6">
        <f>IF($C235&lt;&gt;"M5","",Pinbar!E235)</f>
        <v>0</v>
      </c>
      <c r="Q235">
        <f>IF(Q$1='Trendline Selection'!$ED$198,Trendlines!E235,IF(Q$1='Trendline Selection'!$EE$198,Trendlines!E235,""))</f>
        <v>5199.0600000000004</v>
      </c>
      <c r="R235" t="str">
        <f>IF(R$1='Trendline Selection'!$ED$198,Trendlines!F235,IF(R$1='Trendline Selection'!$EE$198,Trendlines!F235,""))</f>
        <v/>
      </c>
      <c r="S235" t="str">
        <f>IF(S$1='Trendline Selection'!$ED$198,Trendlines!G235,IF(S$1='Trendline Selection'!$EE$198,Trendlines!G235,""))</f>
        <v/>
      </c>
      <c r="T235" t="str">
        <f>IF(T$1='Trendline Selection'!$ED$198,Trendlines!H235,IF(T$1='Trendline Selection'!$EE$198,Trendlines!H235,""))</f>
        <v/>
      </c>
      <c r="U235">
        <f>IF(U$1='Trendline Selection'!$ED$198,Trendlines!I235,IF(U$1='Trendline Selection'!$EE$198,Trendlines!I235,""))</f>
        <v>5176.18</v>
      </c>
      <c r="V235" t="str">
        <f>IF(V$1='Trendline Selection'!$ED$198,Trendlines!J235,IF(V$1='Trendline Selection'!$EE$198,Trendlines!J235,""))</f>
        <v/>
      </c>
      <c r="W235" s="6" t="str">
        <f t="shared" si="195"/>
        <v/>
      </c>
      <c r="X235" s="6" t="str">
        <f t="shared" si="196"/>
        <v/>
      </c>
      <c r="Y235" s="6" t="str">
        <f t="shared" si="197"/>
        <v/>
      </c>
      <c r="Z235" s="6" t="str">
        <f t="shared" si="198"/>
        <v/>
      </c>
      <c r="AA235">
        <f t="shared" si="209"/>
        <v>3.4499999999998181</v>
      </c>
      <c r="AB235">
        <f t="shared" si="237"/>
        <v>2.069999999999709</v>
      </c>
      <c r="AC235">
        <f t="shared" si="238"/>
        <v>1.3800000000001091</v>
      </c>
      <c r="AD235">
        <f t="shared" si="261"/>
        <v>3.4499999999998181</v>
      </c>
      <c r="AE235" s="26">
        <f t="shared" si="252"/>
        <v>1.1383127118663226E-4</v>
      </c>
      <c r="AF235" s="26">
        <f t="shared" si="210"/>
        <v>1.4866357240503615E-4</v>
      </c>
      <c r="AG235" s="4"/>
      <c r="AH235" s="30">
        <f t="shared" si="211"/>
        <v>-3.2844956588306291E-3</v>
      </c>
      <c r="AI235" s="21">
        <f t="shared" si="239"/>
        <v>-1</v>
      </c>
      <c r="AJ235" s="21">
        <f t="shared" si="208"/>
        <v>-48</v>
      </c>
      <c r="AK235" s="31" t="str">
        <f t="shared" si="255"/>
        <v>-----</v>
      </c>
      <c r="AL235" s="31" t="str">
        <f t="shared" si="212"/>
        <v>-----</v>
      </c>
      <c r="AM235" s="39" t="str">
        <f t="shared" si="213"/>
        <v/>
      </c>
      <c r="AN235" s="35" t="str">
        <f t="shared" si="214"/>
        <v/>
      </c>
      <c r="AO235" s="35" t="str">
        <f t="shared" si="253"/>
        <v/>
      </c>
      <c r="AP235" s="36" t="str">
        <f t="shared" si="254"/>
        <v/>
      </c>
      <c r="AQ235" s="36" t="str">
        <f t="shared" si="215"/>
        <v/>
      </c>
      <c r="AR235" s="40" t="str">
        <f t="shared" si="216"/>
        <v/>
      </c>
      <c r="AS235" s="37" t="str">
        <f t="shared" si="217"/>
        <v/>
      </c>
      <c r="AT235" s="37" t="str">
        <f t="shared" si="240"/>
        <v/>
      </c>
      <c r="AU235" s="38" t="str">
        <f t="shared" si="218"/>
        <v/>
      </c>
      <c r="AV235" s="38" t="str">
        <f t="shared" si="219"/>
        <v/>
      </c>
      <c r="AW235" s="30" t="str">
        <f t="shared" si="220"/>
        <v/>
      </c>
      <c r="AX235" s="21" t="str">
        <f t="shared" si="221"/>
        <v/>
      </c>
      <c r="AY235" s="21" t="str">
        <f t="shared" si="241"/>
        <v/>
      </c>
      <c r="AZ235" s="31" t="str">
        <f t="shared" si="222"/>
        <v/>
      </c>
      <c r="BA235" s="31" t="str">
        <f t="shared" si="223"/>
        <v/>
      </c>
      <c r="BB235" s="33">
        <f t="shared" si="224"/>
        <v>1.1212341920103508E-3</v>
      </c>
      <c r="BC235" s="32">
        <f t="shared" si="225"/>
        <v>1</v>
      </c>
      <c r="BD235" s="32">
        <f t="shared" si="242"/>
        <v>84</v>
      </c>
      <c r="BE235" s="34" t="str">
        <f t="shared" si="243"/>
        <v>-----</v>
      </c>
      <c r="BF235" s="34" t="str">
        <f t="shared" si="226"/>
        <v>-----</v>
      </c>
      <c r="BG235" s="40" t="str">
        <f t="shared" si="227"/>
        <v/>
      </c>
      <c r="BH235" s="37" t="str">
        <f t="shared" si="228"/>
        <v/>
      </c>
      <c r="BI235" s="37" t="str">
        <f t="shared" si="244"/>
        <v/>
      </c>
      <c r="BJ235" s="38" t="str">
        <f t="shared" si="245"/>
        <v/>
      </c>
      <c r="BK235" s="38" t="str">
        <f t="shared" si="229"/>
        <v/>
      </c>
      <c r="BL235" s="41" t="str">
        <f t="shared" si="230"/>
        <v>------</v>
      </c>
      <c r="BM235" s="41" t="str">
        <f t="shared" si="231"/>
        <v>------</v>
      </c>
      <c r="BN235" s="41" t="str">
        <f t="shared" si="206"/>
        <v>-----</v>
      </c>
      <c r="BO235" s="41" t="str" cm="1">
        <f t="array" aca="1" ref="BO235" ca="1">_xlfn.LET(_xlpm.lookback,MIN(ROW()-ROW(BN$50),11),_xlpm.found,IFERROR(MATCH("Equal High",OFFSET(BN235,-_xlpm.lookback,0,_xlpm.lookback+1,1),0),-1),_xlpm.offset_rows,_xlpm.lookback-_xlpm.found+1,IF(_xlpm.found&gt;0,INDEX(E:E,ROW()-_xlpm.offset_rows),"-----"))</f>
        <v>-----</v>
      </c>
      <c r="BP235" s="41" t="str">
        <f t="shared" ca="1" si="199"/>
        <v>-----</v>
      </c>
      <c r="BQ235" s="41" t="str">
        <f t="shared" ca="1" si="200"/>
        <v>-----</v>
      </c>
      <c r="BR235" s="52" t="str">
        <f t="shared" ca="1" si="201"/>
        <v>-----</v>
      </c>
      <c r="BS235" s="41" t="str">
        <f t="shared" si="207"/>
        <v>-----</v>
      </c>
      <c r="BT235" s="41" t="str" cm="1">
        <f t="array" aca="1" ref="BT235" ca="1">_xlfn.LET(_xlpm.lookback,MIN(ROW()-ROW(BS$50),11),_xlpm.found,IFERROR(MATCH("Equal Low",OFFSET(BS235,-_xlpm.lookback,0,_xlpm.lookback+1,1),0),-1),_xlpm.offset_rows,_xlpm.lookback-_xlpm.found+1,IF(_xlpm.found&gt;0,INDEX(F:F,ROW()-_xlpm.offset_rows),"-----"))</f>
        <v>-----</v>
      </c>
      <c r="BU235" s="41" t="str">
        <f t="shared" ca="1" si="202"/>
        <v>-----</v>
      </c>
      <c r="BV235" s="41" t="str">
        <f t="shared" ca="1" si="203"/>
        <v>-----</v>
      </c>
      <c r="BW235" s="52" t="str">
        <f t="shared" ca="1" si="204"/>
        <v>-----</v>
      </c>
      <c r="BX235" s="50">
        <f t="shared" si="232"/>
        <v>0.93913000000065949</v>
      </c>
      <c r="BY235" s="50">
        <f t="shared" si="246"/>
        <v>1</v>
      </c>
      <c r="BZ235" s="50">
        <f t="shared" si="247"/>
        <v>9</v>
      </c>
      <c r="CA235" s="50" t="str">
        <f t="shared" si="248"/>
        <v>-----</v>
      </c>
      <c r="CB235" s="50" t="str">
        <f t="shared" si="249"/>
        <v>-----</v>
      </c>
      <c r="CC235" s="52" t="str">
        <f t="shared" si="233"/>
        <v/>
      </c>
      <c r="CD235" s="41">
        <f t="shared" si="234"/>
        <v>0</v>
      </c>
      <c r="CE235" s="52" t="str" cm="1">
        <f t="array" ref="CE235">IF(CD235&lt;&gt;1,"-----",_xlfn.IFS(OR(AL235="Above",AL235="Below"),AL235,OR(AQ235="Above",AQ235="Below"),AQ235,OR(AV235="Above",AV235="Below"),AV235,OR(BA235="Above",BA235="Below"),BA235,OR(BF235="Above",BF235="Below"),BF235,OR(BK235="Above",BK235="Below"),BK235,TRUE,"-----"))</f>
        <v>-----</v>
      </c>
      <c r="CF235" s="52" t="str">
        <f t="shared" ca="1" si="205"/>
        <v>-----</v>
      </c>
      <c r="CG235" s="52" t="str">
        <f t="shared" si="235"/>
        <v>UP</v>
      </c>
      <c r="CH235" s="42" t="str">
        <f t="shared" si="256"/>
        <v/>
      </c>
      <c r="CI235" s="43" t="str">
        <f t="shared" si="250"/>
        <v/>
      </c>
      <c r="CJ235" s="42" t="str">
        <f t="shared" si="251"/>
        <v/>
      </c>
      <c r="CK235" s="42" t="str">
        <f t="shared" si="257"/>
        <v/>
      </c>
      <c r="CL235" s="42" t="str">
        <f t="shared" si="236"/>
        <v/>
      </c>
      <c r="CM235" s="16">
        <f t="shared" si="258"/>
        <v>0</v>
      </c>
      <c r="CN235" s="53">
        <f t="shared" si="259"/>
        <v>0</v>
      </c>
      <c r="CO235" s="14" t="str">
        <f t="shared" si="260"/>
        <v/>
      </c>
    </row>
    <row r="236" spans="1:93" x14ac:dyDescent="0.55000000000000004">
      <c r="A236">
        <f>IF('Data Validation'!$K$2&lt;&gt;TRUE,"",'Data Validation'!A236)</f>
        <v>1772098800</v>
      </c>
      <c r="B236" s="4" t="str">
        <f>IF('Data Validation'!$K$2&lt;&gt;TRUE,"",'Data Validation'!C236)</f>
        <v>XAUUSD</v>
      </c>
      <c r="C236" s="4" t="str">
        <f>IF('Data Validation'!$K$2&lt;&gt;TRUE,"",'Data Validation'!E236)</f>
        <v>M5</v>
      </c>
      <c r="D236" s="4">
        <f>IF('Data Validation'!$K$2&lt;&gt;TRUE,"",'Data Validation'!G236)</f>
        <v>5181.5</v>
      </c>
      <c r="E236" s="4">
        <f>IF($C236&lt;&gt;"M5","",Price!F236)</f>
        <v>5183.55</v>
      </c>
      <c r="F236" s="4">
        <f>IF($C236&lt;&gt;"M5","",Price!G236)</f>
        <v>5180.3599999999997</v>
      </c>
      <c r="G236" s="4">
        <f>IF($C236&lt;&gt;"M5","",Price!H236)</f>
        <v>292</v>
      </c>
      <c r="H236" s="4">
        <f>IF($C236&lt;&gt;"M5","",SSA!E236)</f>
        <v>5183.3785699999999</v>
      </c>
      <c r="I236" s="6">
        <f>IF($C236&lt;&gt;"M5","",SSA!F236)</f>
        <v>5182.2115700000004</v>
      </c>
      <c r="J236" s="5">
        <f>IF($C236&lt;&gt;"M5","",Dual_Tema!E236)</f>
        <v>5183.66</v>
      </c>
      <c r="K236" s="5">
        <f>IF($C236&lt;&gt;"M5","",Dual_Tema!F236)</f>
        <v>5180.45</v>
      </c>
      <c r="L236" s="6">
        <f>IF($C236&lt;&gt;"M5","",Trendlines!K236)</f>
        <v>0</v>
      </c>
      <c r="M236" s="6">
        <f>IF($C236&lt;&gt;"M5","",Trendlines!L236)</f>
        <v>0</v>
      </c>
      <c r="N236" s="6">
        <f>IF($C236&lt;&gt;"M5","",ZigZag!E236)</f>
        <v>0</v>
      </c>
      <c r="O236" s="6">
        <f>IF($C236&lt;&gt;"M5","",ZigZag!F236)</f>
        <v>0</v>
      </c>
      <c r="P236" s="6">
        <f>IF($C236&lt;&gt;"M5","",Pinbar!E236)</f>
        <v>0</v>
      </c>
      <c r="Q236">
        <f>IF(Q$1='Trendline Selection'!$ED$198,Trendlines!E236,IF(Q$1='Trendline Selection'!$EE$198,Trendlines!E236,""))</f>
        <v>5199.07</v>
      </c>
      <c r="R236" t="str">
        <f>IF(R$1='Trendline Selection'!$ED$198,Trendlines!F236,IF(R$1='Trendline Selection'!$EE$198,Trendlines!F236,""))</f>
        <v/>
      </c>
      <c r="S236" t="str">
        <f>IF(S$1='Trendline Selection'!$ED$198,Trendlines!G236,IF(S$1='Trendline Selection'!$EE$198,Trendlines!G236,""))</f>
        <v/>
      </c>
      <c r="T236" t="str">
        <f>IF(T$1='Trendline Selection'!$ED$198,Trendlines!H236,IF(T$1='Trendline Selection'!$EE$198,Trendlines!H236,""))</f>
        <v/>
      </c>
      <c r="U236">
        <f>IF(U$1='Trendline Selection'!$ED$198,Trendlines!I236,IF(U$1='Trendline Selection'!$EE$198,Trendlines!I236,""))</f>
        <v>5176.2</v>
      </c>
      <c r="V236" t="str">
        <f>IF(V$1='Trendline Selection'!$ED$198,Trendlines!J236,IF(V$1='Trendline Selection'!$EE$198,Trendlines!J236,""))</f>
        <v/>
      </c>
      <c r="W236" s="6" t="str">
        <f t="shared" si="195"/>
        <v/>
      </c>
      <c r="X236" s="6" t="str">
        <f t="shared" si="196"/>
        <v/>
      </c>
      <c r="Y236" s="6" t="str">
        <f t="shared" si="197"/>
        <v/>
      </c>
      <c r="Z236" s="6" t="str">
        <f t="shared" si="198"/>
        <v/>
      </c>
      <c r="AA236">
        <f t="shared" si="209"/>
        <v>3.1900000000005093</v>
      </c>
      <c r="AB236">
        <f t="shared" si="237"/>
        <v>0.25</v>
      </c>
      <c r="AC236">
        <f t="shared" si="238"/>
        <v>2.9400000000005093</v>
      </c>
      <c r="AD236">
        <f t="shared" si="261"/>
        <v>3.1900000000005093</v>
      </c>
      <c r="AE236" s="26">
        <f t="shared" si="252"/>
        <v>-2.1220527580835274E-5</v>
      </c>
      <c r="AF236" s="26">
        <f t="shared" si="210"/>
        <v>-1.73730081363869E-5</v>
      </c>
      <c r="AG236" s="4"/>
      <c r="AH236" s="30">
        <f t="shared" si="211"/>
        <v>-3.0181224719036011E-3</v>
      </c>
      <c r="AI236" s="21">
        <f t="shared" si="239"/>
        <v>-1</v>
      </c>
      <c r="AJ236" s="21">
        <f t="shared" si="208"/>
        <v>-49</v>
      </c>
      <c r="AK236" s="31" t="str">
        <f t="shared" si="255"/>
        <v>-----</v>
      </c>
      <c r="AL236" s="31" t="str">
        <f t="shared" si="212"/>
        <v>-----</v>
      </c>
      <c r="AM236" s="39" t="str">
        <f t="shared" si="213"/>
        <v/>
      </c>
      <c r="AN236" s="35" t="str">
        <f t="shared" si="214"/>
        <v/>
      </c>
      <c r="AO236" s="35" t="str">
        <f t="shared" si="253"/>
        <v/>
      </c>
      <c r="AP236" s="36" t="str">
        <f t="shared" si="254"/>
        <v/>
      </c>
      <c r="AQ236" s="36" t="str">
        <f t="shared" si="215"/>
        <v/>
      </c>
      <c r="AR236" s="40" t="str">
        <f t="shared" si="216"/>
        <v/>
      </c>
      <c r="AS236" s="37" t="str">
        <f t="shared" si="217"/>
        <v/>
      </c>
      <c r="AT236" s="37" t="str">
        <f t="shared" si="240"/>
        <v/>
      </c>
      <c r="AU236" s="38" t="str">
        <f t="shared" si="218"/>
        <v/>
      </c>
      <c r="AV236" s="38" t="str">
        <f t="shared" si="219"/>
        <v/>
      </c>
      <c r="AW236" s="30" t="str">
        <f t="shared" si="220"/>
        <v/>
      </c>
      <c r="AX236" s="21" t="str">
        <f t="shared" si="221"/>
        <v/>
      </c>
      <c r="AY236" s="21" t="str">
        <f t="shared" si="241"/>
        <v/>
      </c>
      <c r="AZ236" s="31" t="str">
        <f t="shared" si="222"/>
        <v/>
      </c>
      <c r="BA236" s="31" t="str">
        <f t="shared" si="223"/>
        <v/>
      </c>
      <c r="BB236" s="33">
        <f t="shared" si="224"/>
        <v>1.3868416985433399E-3</v>
      </c>
      <c r="BC236" s="32">
        <f t="shared" si="225"/>
        <v>1</v>
      </c>
      <c r="BD236" s="32">
        <f t="shared" si="242"/>
        <v>85</v>
      </c>
      <c r="BE236" s="34" t="str">
        <f t="shared" si="243"/>
        <v>-----</v>
      </c>
      <c r="BF236" s="34" t="str">
        <f t="shared" si="226"/>
        <v>-----</v>
      </c>
      <c r="BG236" s="40" t="str">
        <f t="shared" si="227"/>
        <v/>
      </c>
      <c r="BH236" s="37" t="str">
        <f t="shared" si="228"/>
        <v/>
      </c>
      <c r="BI236" s="37" t="str">
        <f t="shared" si="244"/>
        <v/>
      </c>
      <c r="BJ236" s="38" t="str">
        <f t="shared" si="245"/>
        <v/>
      </c>
      <c r="BK236" s="38" t="str">
        <f t="shared" si="229"/>
        <v/>
      </c>
      <c r="BL236" s="41" t="str">
        <f t="shared" si="230"/>
        <v>------</v>
      </c>
      <c r="BM236" s="41" t="str">
        <f t="shared" si="231"/>
        <v>------</v>
      </c>
      <c r="BN236" s="41" t="str">
        <f t="shared" si="206"/>
        <v>-----</v>
      </c>
      <c r="BO236" s="41" t="str" cm="1">
        <f t="array" aca="1" ref="BO236" ca="1">_xlfn.LET(_xlpm.lookback,MIN(ROW()-ROW(BN$50),11),_xlpm.found,IFERROR(MATCH("Equal High",OFFSET(BN236,-_xlpm.lookback,0,_xlpm.lookback+1,1),0),-1),_xlpm.offset_rows,_xlpm.lookback-_xlpm.found+1,IF(_xlpm.found&gt;0,INDEX(E:E,ROW()-_xlpm.offset_rows),"-----"))</f>
        <v>-----</v>
      </c>
      <c r="BP236" s="41" t="str">
        <f t="shared" ca="1" si="199"/>
        <v>-----</v>
      </c>
      <c r="BQ236" s="41" t="str">
        <f t="shared" ca="1" si="200"/>
        <v>-----</v>
      </c>
      <c r="BR236" s="52" t="str">
        <f t="shared" ca="1" si="201"/>
        <v>-----</v>
      </c>
      <c r="BS236" s="41" t="str">
        <f t="shared" si="207"/>
        <v>-----</v>
      </c>
      <c r="BT236" s="41" t="str" cm="1">
        <f t="array" aca="1" ref="BT236" ca="1">_xlfn.LET(_xlpm.lookback,MIN(ROW()-ROW(BS$50),11),_xlpm.found,IFERROR(MATCH("Equal Low",OFFSET(BS236,-_xlpm.lookback,0,_xlpm.lookback+1,1),0),-1),_xlpm.offset_rows,_xlpm.lookback-_xlpm.found+1,IF(_xlpm.found&gt;0,INDEX(F:F,ROW()-_xlpm.offset_rows),"-----"))</f>
        <v>-----</v>
      </c>
      <c r="BU236" s="41" t="str">
        <f t="shared" ca="1" si="202"/>
        <v>-----</v>
      </c>
      <c r="BV236" s="41" t="str">
        <f t="shared" ca="1" si="203"/>
        <v>-----</v>
      </c>
      <c r="BW236" s="52" t="str">
        <f t="shared" ca="1" si="204"/>
        <v>-----</v>
      </c>
      <c r="BX236" s="50">
        <f t="shared" si="232"/>
        <v>1.1669999999994616</v>
      </c>
      <c r="BY236" s="50">
        <f t="shared" si="246"/>
        <v>1</v>
      </c>
      <c r="BZ236" s="50">
        <f t="shared" si="247"/>
        <v>10</v>
      </c>
      <c r="CA236" s="50" t="str">
        <f t="shared" si="248"/>
        <v>-----</v>
      </c>
      <c r="CB236" s="50" t="str">
        <f t="shared" si="249"/>
        <v>-----</v>
      </c>
      <c r="CC236" s="52" t="str">
        <f t="shared" si="233"/>
        <v/>
      </c>
      <c r="CD236" s="41">
        <f t="shared" si="234"/>
        <v>0</v>
      </c>
      <c r="CE236" s="52" t="str" cm="1">
        <f t="array" ref="CE236">IF(CD236&lt;&gt;1,"-----",_xlfn.IFS(OR(AL236="Above",AL236="Below"),AL236,OR(AQ236="Above",AQ236="Below"),AQ236,OR(AV236="Above",AV236="Below"),AV236,OR(BA236="Above",BA236="Below"),BA236,OR(BF236="Above",BF236="Below"),BF236,OR(BK236="Above",BK236="Below"),BK236,TRUE,"-----"))</f>
        <v>-----</v>
      </c>
      <c r="CF236" s="52" t="str">
        <f t="shared" ca="1" si="205"/>
        <v>-----</v>
      </c>
      <c r="CG236" s="52" t="str">
        <f t="shared" si="235"/>
        <v>UP</v>
      </c>
      <c r="CH236" s="42" t="str">
        <f t="shared" si="256"/>
        <v/>
      </c>
      <c r="CI236" s="43" t="str">
        <f t="shared" si="250"/>
        <v/>
      </c>
      <c r="CJ236" s="42" t="str">
        <f t="shared" si="251"/>
        <v/>
      </c>
      <c r="CK236" s="42" t="str">
        <f t="shared" si="257"/>
        <v/>
      </c>
      <c r="CL236" s="42" t="str">
        <f t="shared" si="236"/>
        <v/>
      </c>
      <c r="CM236" s="16">
        <f t="shared" si="258"/>
        <v>0</v>
      </c>
      <c r="CN236" s="53">
        <f t="shared" si="259"/>
        <v>0</v>
      </c>
      <c r="CO236" s="14" t="str">
        <f t="shared" si="260"/>
        <v/>
      </c>
    </row>
    <row r="237" spans="1:93" x14ac:dyDescent="0.55000000000000004">
      <c r="A237">
        <f>IF('Data Validation'!$K$2&lt;&gt;TRUE,"",'Data Validation'!A237)</f>
        <v>1772099100</v>
      </c>
      <c r="B237" s="4" t="str">
        <f>IF('Data Validation'!$K$2&lt;&gt;TRUE,"",'Data Validation'!C237)</f>
        <v>XAUUSD</v>
      </c>
      <c r="C237" s="4" t="str">
        <f>IF('Data Validation'!$K$2&lt;&gt;TRUE,"",'Data Validation'!E237)</f>
        <v>M5</v>
      </c>
      <c r="D237" s="4">
        <f>IF('Data Validation'!$K$2&lt;&gt;TRUE,"",'Data Validation'!G237)</f>
        <v>5184.6400000000003</v>
      </c>
      <c r="E237" s="4">
        <f>IF($C237&lt;&gt;"M5","",Price!F237)</f>
        <v>5185.2700000000004</v>
      </c>
      <c r="F237" s="4">
        <f>IF($C237&lt;&gt;"M5","",Price!G237)</f>
        <v>5181.55</v>
      </c>
      <c r="G237" s="4">
        <f>IF($C237&lt;&gt;"M5","",Price!H237)</f>
        <v>361</v>
      </c>
      <c r="H237" s="4">
        <f>IF($C237&lt;&gt;"M5","",SSA!E237)</f>
        <v>5184.9561299999996</v>
      </c>
      <c r="I237" s="6">
        <f>IF($C237&lt;&gt;"M5","",SSA!F237)</f>
        <v>5183.58385</v>
      </c>
      <c r="J237" s="5">
        <f>IF($C237&lt;&gt;"M5","",Dual_Tema!E237)</f>
        <v>5184.8</v>
      </c>
      <c r="K237" s="5">
        <f>IF($C237&lt;&gt;"M5","",Dual_Tema!F237)</f>
        <v>5181.57</v>
      </c>
      <c r="L237" s="6">
        <f>IF($C237&lt;&gt;"M5","",Trendlines!K237)</f>
        <v>0</v>
      </c>
      <c r="M237" s="6">
        <f>IF($C237&lt;&gt;"M5","",Trendlines!L237)</f>
        <v>0</v>
      </c>
      <c r="N237" s="6">
        <f>IF($C237&lt;&gt;"M5","",ZigZag!E237)</f>
        <v>0</v>
      </c>
      <c r="O237" s="6">
        <f>IF($C237&lt;&gt;"M5","",ZigZag!F237)</f>
        <v>0</v>
      </c>
      <c r="P237" s="6">
        <f>IF($C237&lt;&gt;"M5","",Pinbar!E237)</f>
        <v>0</v>
      </c>
      <c r="Q237">
        <f>IF(Q$1='Trendline Selection'!$ED$198,Trendlines!E237,IF(Q$1='Trendline Selection'!$EE$198,Trendlines!E237,""))</f>
        <v>5199.08</v>
      </c>
      <c r="R237" t="str">
        <f>IF(R$1='Trendline Selection'!$ED$198,Trendlines!F237,IF(R$1='Trendline Selection'!$EE$198,Trendlines!F237,""))</f>
        <v/>
      </c>
      <c r="S237" t="str">
        <f>IF(S$1='Trendline Selection'!$ED$198,Trendlines!G237,IF(S$1='Trendline Selection'!$EE$198,Trendlines!G237,""))</f>
        <v/>
      </c>
      <c r="T237" t="str">
        <f>IF(T$1='Trendline Selection'!$ED$198,Trendlines!H237,IF(T$1='Trendline Selection'!$EE$198,Trendlines!H237,""))</f>
        <v/>
      </c>
      <c r="U237">
        <f>IF(U$1='Trendline Selection'!$ED$198,Trendlines!I237,IF(U$1='Trendline Selection'!$EE$198,Trendlines!I237,""))</f>
        <v>5176.22</v>
      </c>
      <c r="V237" t="str">
        <f>IF(V$1='Trendline Selection'!$ED$198,Trendlines!J237,IF(V$1='Trendline Selection'!$EE$198,Trendlines!J237,""))</f>
        <v/>
      </c>
      <c r="W237" s="6" t="str">
        <f t="shared" si="195"/>
        <v/>
      </c>
      <c r="X237" s="6" t="str">
        <f t="shared" si="196"/>
        <v/>
      </c>
      <c r="Y237" s="6" t="str">
        <f t="shared" si="197"/>
        <v/>
      </c>
      <c r="Z237" s="6" t="str">
        <f t="shared" si="198"/>
        <v/>
      </c>
      <c r="AA237">
        <f t="shared" si="209"/>
        <v>3.7200000000002547</v>
      </c>
      <c r="AB237">
        <f t="shared" si="237"/>
        <v>3.7700000000004366</v>
      </c>
      <c r="AC237">
        <f t="shared" si="238"/>
        <v>5.0000000000181899E-2</v>
      </c>
      <c r="AD237">
        <f t="shared" si="261"/>
        <v>3.7700000000004366</v>
      </c>
      <c r="AE237" s="26">
        <f t="shared" si="252"/>
        <v>9.0649591112531758E-5</v>
      </c>
      <c r="AF237" s="26">
        <f t="shared" si="210"/>
        <v>-3.8598339884488799E-6</v>
      </c>
      <c r="AG237" s="4"/>
      <c r="AH237" s="30">
        <f t="shared" si="211"/>
        <v>-2.7166094770613939E-3</v>
      </c>
      <c r="AI237" s="21">
        <f t="shared" si="239"/>
        <v>-1</v>
      </c>
      <c r="AJ237" s="21">
        <f t="shared" si="208"/>
        <v>-50</v>
      </c>
      <c r="AK237" s="31" t="str">
        <f t="shared" si="255"/>
        <v>-----</v>
      </c>
      <c r="AL237" s="31" t="str">
        <f t="shared" si="212"/>
        <v>-----</v>
      </c>
      <c r="AM237" s="39" t="str">
        <f t="shared" si="213"/>
        <v/>
      </c>
      <c r="AN237" s="35" t="str">
        <f t="shared" si="214"/>
        <v/>
      </c>
      <c r="AO237" s="35" t="str">
        <f t="shared" si="253"/>
        <v/>
      </c>
      <c r="AP237" s="36" t="str">
        <f t="shared" si="254"/>
        <v/>
      </c>
      <c r="AQ237" s="36" t="str">
        <f t="shared" si="215"/>
        <v/>
      </c>
      <c r="AR237" s="40" t="str">
        <f t="shared" si="216"/>
        <v/>
      </c>
      <c r="AS237" s="37" t="str">
        <f t="shared" si="217"/>
        <v/>
      </c>
      <c r="AT237" s="37" t="str">
        <f t="shared" si="240"/>
        <v/>
      </c>
      <c r="AU237" s="38" t="str">
        <f t="shared" si="218"/>
        <v/>
      </c>
      <c r="AV237" s="38" t="str">
        <f t="shared" si="219"/>
        <v/>
      </c>
      <c r="AW237" s="30" t="str">
        <f t="shared" si="220"/>
        <v/>
      </c>
      <c r="AX237" s="21" t="str">
        <f t="shared" si="221"/>
        <v/>
      </c>
      <c r="AY237" s="21" t="str">
        <f t="shared" si="241"/>
        <v/>
      </c>
      <c r="AZ237" s="31" t="str">
        <f t="shared" si="222"/>
        <v/>
      </c>
      <c r="BA237" s="31" t="str">
        <f t="shared" si="223"/>
        <v/>
      </c>
      <c r="BB237" s="33">
        <f t="shared" si="224"/>
        <v>1.687743179385598E-3</v>
      </c>
      <c r="BC237" s="32">
        <f t="shared" si="225"/>
        <v>1</v>
      </c>
      <c r="BD237" s="32">
        <f t="shared" si="242"/>
        <v>86</v>
      </c>
      <c r="BE237" s="34" t="str">
        <f t="shared" si="243"/>
        <v>-----</v>
      </c>
      <c r="BF237" s="34" t="str">
        <f t="shared" si="226"/>
        <v>-----</v>
      </c>
      <c r="BG237" s="40" t="str">
        <f t="shared" si="227"/>
        <v/>
      </c>
      <c r="BH237" s="37" t="str">
        <f t="shared" si="228"/>
        <v/>
      </c>
      <c r="BI237" s="37" t="str">
        <f t="shared" si="244"/>
        <v/>
      </c>
      <c r="BJ237" s="38" t="str">
        <f t="shared" si="245"/>
        <v/>
      </c>
      <c r="BK237" s="38" t="str">
        <f t="shared" si="229"/>
        <v/>
      </c>
      <c r="BL237" s="41" t="str">
        <f t="shared" si="230"/>
        <v>------</v>
      </c>
      <c r="BM237" s="41" t="str">
        <f t="shared" si="231"/>
        <v>------</v>
      </c>
      <c r="BN237" s="41" t="str">
        <f t="shared" si="206"/>
        <v>-----</v>
      </c>
      <c r="BO237" s="41" t="str" cm="1">
        <f t="array" aca="1" ref="BO237" ca="1">_xlfn.LET(_xlpm.lookback,MIN(ROW()-ROW(BN$50),11),_xlpm.found,IFERROR(MATCH("Equal High",OFFSET(BN237,-_xlpm.lookback,0,_xlpm.lookback+1,1),0),-1),_xlpm.offset_rows,_xlpm.lookback-_xlpm.found+1,IF(_xlpm.found&gt;0,INDEX(E:E,ROW()-_xlpm.offset_rows),"-----"))</f>
        <v>-----</v>
      </c>
      <c r="BP237" s="41" t="str">
        <f t="shared" ca="1" si="199"/>
        <v>-----</v>
      </c>
      <c r="BQ237" s="41" t="str">
        <f t="shared" ca="1" si="200"/>
        <v>-----</v>
      </c>
      <c r="BR237" s="52" t="str">
        <f t="shared" ca="1" si="201"/>
        <v>-----</v>
      </c>
      <c r="BS237" s="41" t="str">
        <f t="shared" si="207"/>
        <v>-----</v>
      </c>
      <c r="BT237" s="41" t="str" cm="1">
        <f t="array" aca="1" ref="BT237" ca="1">_xlfn.LET(_xlpm.lookback,MIN(ROW()-ROW(BS$50),11),_xlpm.found,IFERROR(MATCH("Equal Low",OFFSET(BS237,-_xlpm.lookback,0,_xlpm.lookback+1,1),0),-1),_xlpm.offset_rows,_xlpm.lookback-_xlpm.found+1,IF(_xlpm.found&gt;0,INDEX(F:F,ROW()-_xlpm.offset_rows),"-----"))</f>
        <v>-----</v>
      </c>
      <c r="BU237" s="41" t="str">
        <f t="shared" ca="1" si="202"/>
        <v>-----</v>
      </c>
      <c r="BV237" s="41" t="str">
        <f t="shared" ca="1" si="203"/>
        <v>-----</v>
      </c>
      <c r="BW237" s="52" t="str">
        <f t="shared" ca="1" si="204"/>
        <v>-----</v>
      </c>
      <c r="BX237" s="50">
        <f t="shared" si="232"/>
        <v>1.3722799999995914</v>
      </c>
      <c r="BY237" s="50">
        <f t="shared" si="246"/>
        <v>1</v>
      </c>
      <c r="BZ237" s="50">
        <f t="shared" si="247"/>
        <v>11</v>
      </c>
      <c r="CA237" s="50" t="str">
        <f t="shared" si="248"/>
        <v>-----</v>
      </c>
      <c r="CB237" s="50" t="str">
        <f t="shared" si="249"/>
        <v>-----</v>
      </c>
      <c r="CC237" s="52" t="str">
        <f t="shared" si="233"/>
        <v/>
      </c>
      <c r="CD237" s="41">
        <f t="shared" si="234"/>
        <v>0</v>
      </c>
      <c r="CE237" s="52" t="str" cm="1">
        <f t="array" ref="CE237">IF(CD237&lt;&gt;1,"-----",_xlfn.IFS(OR(AL237="Above",AL237="Below"),AL237,OR(AQ237="Above",AQ237="Below"),AQ237,OR(AV237="Above",AV237="Below"),AV237,OR(BA237="Above",BA237="Below"),BA237,OR(BF237="Above",BF237="Below"),BF237,OR(BK237="Above",BK237="Below"),BK237,TRUE,"-----"))</f>
        <v>-----</v>
      </c>
      <c r="CF237" s="52" t="str">
        <f t="shared" ca="1" si="205"/>
        <v>-----</v>
      </c>
      <c r="CG237" s="52" t="str">
        <f t="shared" si="235"/>
        <v>UP</v>
      </c>
      <c r="CH237" s="42" t="str">
        <f t="shared" si="256"/>
        <v/>
      </c>
      <c r="CI237" s="43" t="str">
        <f t="shared" si="250"/>
        <v/>
      </c>
      <c r="CJ237" s="42" t="str">
        <f t="shared" si="251"/>
        <v/>
      </c>
      <c r="CK237" s="42" t="str">
        <f t="shared" si="257"/>
        <v/>
      </c>
      <c r="CL237" s="42" t="str">
        <f t="shared" si="236"/>
        <v/>
      </c>
      <c r="CM237" s="16">
        <f t="shared" si="258"/>
        <v>0</v>
      </c>
      <c r="CN237" s="53">
        <f t="shared" si="259"/>
        <v>0</v>
      </c>
      <c r="CO237" s="14" t="str">
        <f t="shared" si="260"/>
        <v/>
      </c>
    </row>
    <row r="238" spans="1:93" x14ac:dyDescent="0.55000000000000004">
      <c r="A238">
        <f>IF('Data Validation'!$K$2&lt;&gt;TRUE,"",'Data Validation'!A238)</f>
        <v>1772099400</v>
      </c>
      <c r="B238" s="4" t="str">
        <f>IF('Data Validation'!$K$2&lt;&gt;TRUE,"",'Data Validation'!C238)</f>
        <v>XAUUSD</v>
      </c>
      <c r="C238" s="4" t="str">
        <f>IF('Data Validation'!$K$2&lt;&gt;TRUE,"",'Data Validation'!E238)</f>
        <v>M5</v>
      </c>
      <c r="D238" s="4">
        <f>IF('Data Validation'!$K$2&lt;&gt;TRUE,"",'Data Validation'!G238)</f>
        <v>5186.9799999999996</v>
      </c>
      <c r="E238" s="4">
        <f>IF($C238&lt;&gt;"M5","",Price!F238)</f>
        <v>5187.22</v>
      </c>
      <c r="F238" s="4">
        <f>IF($C238&lt;&gt;"M5","",Price!G238)</f>
        <v>5184.05</v>
      </c>
      <c r="G238" s="4">
        <f>IF($C238&lt;&gt;"M5","",Price!H238)</f>
        <v>368</v>
      </c>
      <c r="H238" s="4">
        <f>IF($C238&lt;&gt;"M5","",SSA!E238)</f>
        <v>5186.4503299999997</v>
      </c>
      <c r="I238" s="6">
        <f>IF($C238&lt;&gt;"M5","",SSA!F238)</f>
        <v>5185.0170900000003</v>
      </c>
      <c r="J238" s="5">
        <f>IF($C238&lt;&gt;"M5","",Dual_Tema!E238)</f>
        <v>5186.43</v>
      </c>
      <c r="K238" s="5">
        <f>IF($C238&lt;&gt;"M5","",Dual_Tema!F238)</f>
        <v>5183.41</v>
      </c>
      <c r="L238" s="6">
        <f>IF($C238&lt;&gt;"M5","",Trendlines!K238)</f>
        <v>0</v>
      </c>
      <c r="M238" s="6">
        <f>IF($C238&lt;&gt;"M5","",Trendlines!L238)</f>
        <v>0</v>
      </c>
      <c r="N238" s="6">
        <f>IF($C238&lt;&gt;"M5","",ZigZag!E238)</f>
        <v>0</v>
      </c>
      <c r="O238" s="6">
        <f>IF($C238&lt;&gt;"M5","",ZigZag!F238)</f>
        <v>0</v>
      </c>
      <c r="P238" s="6">
        <f>IF($C238&lt;&gt;"M5","",Pinbar!E238)</f>
        <v>0</v>
      </c>
      <c r="Q238">
        <f>IF(Q$1='Trendline Selection'!$ED$198,Trendlines!E238,IF(Q$1='Trendline Selection'!$EE$198,Trendlines!E238,""))</f>
        <v>5199.08</v>
      </c>
      <c r="R238" t="str">
        <f>IF(R$1='Trendline Selection'!$ED$198,Trendlines!F238,IF(R$1='Trendline Selection'!$EE$198,Trendlines!F238,""))</f>
        <v/>
      </c>
      <c r="S238" t="str">
        <f>IF(S$1='Trendline Selection'!$ED$198,Trendlines!G238,IF(S$1='Trendline Selection'!$EE$198,Trendlines!G238,""))</f>
        <v/>
      </c>
      <c r="T238" t="str">
        <f>IF(T$1='Trendline Selection'!$ED$198,Trendlines!H238,IF(T$1='Trendline Selection'!$EE$198,Trendlines!H238,""))</f>
        <v/>
      </c>
      <c r="U238">
        <f>IF(U$1='Trendline Selection'!$ED$198,Trendlines!I238,IF(U$1='Trendline Selection'!$EE$198,Trendlines!I238,""))</f>
        <v>5176.24</v>
      </c>
      <c r="V238" t="str">
        <f>IF(V$1='Trendline Selection'!$ED$198,Trendlines!J238,IF(V$1='Trendline Selection'!$EE$198,Trendlines!J238,""))</f>
        <v/>
      </c>
      <c r="W238" s="6" t="str">
        <f t="shared" si="195"/>
        <v/>
      </c>
      <c r="X238" s="6" t="str">
        <f t="shared" si="196"/>
        <v/>
      </c>
      <c r="Y238" s="6" t="str">
        <f t="shared" si="197"/>
        <v/>
      </c>
      <c r="Z238" s="6" t="str">
        <f t="shared" si="198"/>
        <v/>
      </c>
      <c r="AA238">
        <f t="shared" si="209"/>
        <v>3.1700000000000728</v>
      </c>
      <c r="AB238">
        <f t="shared" si="237"/>
        <v>2.5799999999999272</v>
      </c>
      <c r="AC238">
        <f t="shared" si="238"/>
        <v>0.59000000000014552</v>
      </c>
      <c r="AD238">
        <f t="shared" si="261"/>
        <v>3.1700000000000728</v>
      </c>
      <c r="AE238" s="26">
        <f t="shared" si="252"/>
        <v>1.5232057503908536E-4</v>
      </c>
      <c r="AF238" s="26">
        <f t="shared" si="210"/>
        <v>1.2347084255351736E-4</v>
      </c>
      <c r="AG238" s="4"/>
      <c r="AH238" s="30">
        <f t="shared" si="211"/>
        <v>-2.4292124760535057E-3</v>
      </c>
      <c r="AI238" s="21">
        <f t="shared" si="239"/>
        <v>-1</v>
      </c>
      <c r="AJ238" s="21">
        <f t="shared" si="208"/>
        <v>-51</v>
      </c>
      <c r="AK238" s="31" t="str">
        <f t="shared" si="255"/>
        <v>-----</v>
      </c>
      <c r="AL238" s="31" t="str">
        <f t="shared" si="212"/>
        <v>-----</v>
      </c>
      <c r="AM238" s="39" t="str">
        <f t="shared" si="213"/>
        <v/>
      </c>
      <c r="AN238" s="35" t="str">
        <f t="shared" si="214"/>
        <v/>
      </c>
      <c r="AO238" s="35" t="str">
        <f t="shared" si="253"/>
        <v/>
      </c>
      <c r="AP238" s="36" t="str">
        <f t="shared" si="254"/>
        <v/>
      </c>
      <c r="AQ238" s="36" t="str">
        <f t="shared" si="215"/>
        <v/>
      </c>
      <c r="AR238" s="40" t="str">
        <f t="shared" si="216"/>
        <v/>
      </c>
      <c r="AS238" s="37" t="str">
        <f t="shared" si="217"/>
        <v/>
      </c>
      <c r="AT238" s="37" t="str">
        <f t="shared" si="240"/>
        <v/>
      </c>
      <c r="AU238" s="38" t="str">
        <f t="shared" si="218"/>
        <v/>
      </c>
      <c r="AV238" s="38" t="str">
        <f t="shared" si="219"/>
        <v/>
      </c>
      <c r="AW238" s="30" t="str">
        <f t="shared" si="220"/>
        <v/>
      </c>
      <c r="AX238" s="21" t="str">
        <f t="shared" si="221"/>
        <v/>
      </c>
      <c r="AY238" s="21" t="str">
        <f t="shared" si="241"/>
        <v/>
      </c>
      <c r="AZ238" s="31" t="str">
        <f t="shared" si="222"/>
        <v/>
      </c>
      <c r="BA238" s="31" t="str">
        <f t="shared" si="223"/>
        <v/>
      </c>
      <c r="BB238" s="33">
        <f t="shared" si="224"/>
        <v>1.9725379812373239E-3</v>
      </c>
      <c r="BC238" s="32">
        <f t="shared" si="225"/>
        <v>1</v>
      </c>
      <c r="BD238" s="32">
        <f t="shared" si="242"/>
        <v>87</v>
      </c>
      <c r="BE238" s="34" t="str">
        <f t="shared" si="243"/>
        <v>-----</v>
      </c>
      <c r="BF238" s="34" t="str">
        <f t="shared" si="226"/>
        <v>-----</v>
      </c>
      <c r="BG238" s="40" t="str">
        <f t="shared" si="227"/>
        <v/>
      </c>
      <c r="BH238" s="37" t="str">
        <f t="shared" si="228"/>
        <v/>
      </c>
      <c r="BI238" s="37" t="str">
        <f t="shared" si="244"/>
        <v/>
      </c>
      <c r="BJ238" s="38" t="str">
        <f t="shared" si="245"/>
        <v/>
      </c>
      <c r="BK238" s="38" t="str">
        <f t="shared" si="229"/>
        <v/>
      </c>
      <c r="BL238" s="41" t="str">
        <f t="shared" si="230"/>
        <v>------</v>
      </c>
      <c r="BM238" s="41" t="str">
        <f t="shared" si="231"/>
        <v>------</v>
      </c>
      <c r="BN238" s="41" t="str">
        <f t="shared" si="206"/>
        <v>-----</v>
      </c>
      <c r="BO238" s="41" t="str" cm="1">
        <f t="array" aca="1" ref="BO238" ca="1">_xlfn.LET(_xlpm.lookback,MIN(ROW()-ROW(BN$50),11),_xlpm.found,IFERROR(MATCH("Equal High",OFFSET(BN238,-_xlpm.lookback,0,_xlpm.lookback+1,1),0),-1),_xlpm.offset_rows,_xlpm.lookback-_xlpm.found+1,IF(_xlpm.found&gt;0,INDEX(E:E,ROW()-_xlpm.offset_rows),"-----"))</f>
        <v>-----</v>
      </c>
      <c r="BP238" s="41" t="str">
        <f t="shared" ca="1" si="199"/>
        <v>-----</v>
      </c>
      <c r="BQ238" s="41" t="str">
        <f t="shared" ca="1" si="200"/>
        <v>-----</v>
      </c>
      <c r="BR238" s="52" t="str">
        <f t="shared" ca="1" si="201"/>
        <v>-----</v>
      </c>
      <c r="BS238" s="41" t="str">
        <f t="shared" si="207"/>
        <v>-----</v>
      </c>
      <c r="BT238" s="41" t="str" cm="1">
        <f t="array" aca="1" ref="BT238" ca="1">_xlfn.LET(_xlpm.lookback,MIN(ROW()-ROW(BS$50),11),_xlpm.found,IFERROR(MATCH("Equal Low",OFFSET(BS238,-_xlpm.lookback,0,_xlpm.lookback+1,1),0),-1),_xlpm.offset_rows,_xlpm.lookback-_xlpm.found+1,IF(_xlpm.found&gt;0,INDEX(F:F,ROW()-_xlpm.offset_rows),"-----"))</f>
        <v>-----</v>
      </c>
      <c r="BU238" s="41" t="str">
        <f t="shared" ca="1" si="202"/>
        <v>-----</v>
      </c>
      <c r="BV238" s="41" t="str">
        <f t="shared" ca="1" si="203"/>
        <v>-----</v>
      </c>
      <c r="BW238" s="52" t="str">
        <f t="shared" ca="1" si="204"/>
        <v>-----</v>
      </c>
      <c r="BX238" s="50">
        <f t="shared" si="232"/>
        <v>1.4332399999993868</v>
      </c>
      <c r="BY238" s="50">
        <f t="shared" si="246"/>
        <v>1</v>
      </c>
      <c r="BZ238" s="50">
        <f t="shared" si="247"/>
        <v>12</v>
      </c>
      <c r="CA238" s="50" t="str">
        <f t="shared" si="248"/>
        <v>-----</v>
      </c>
      <c r="CB238" s="50" t="str">
        <f t="shared" si="249"/>
        <v>-----</v>
      </c>
      <c r="CC238" s="52" t="str">
        <f t="shared" si="233"/>
        <v/>
      </c>
      <c r="CD238" s="41">
        <f t="shared" si="234"/>
        <v>0</v>
      </c>
      <c r="CE238" s="52" t="str" cm="1">
        <f t="array" ref="CE238">IF(CD238&lt;&gt;1,"-----",_xlfn.IFS(OR(AL238="Above",AL238="Below"),AL238,OR(AQ238="Above",AQ238="Below"),AQ238,OR(AV238="Above",AV238="Below"),AV238,OR(BA238="Above",BA238="Below"),BA238,OR(BF238="Above",BF238="Below"),BF238,OR(BK238="Above",BK238="Below"),BK238,TRUE,"-----"))</f>
        <v>-----</v>
      </c>
      <c r="CF238" s="52" t="str">
        <f t="shared" ca="1" si="205"/>
        <v>-----</v>
      </c>
      <c r="CG238" s="52" t="str">
        <f t="shared" si="235"/>
        <v>UP</v>
      </c>
      <c r="CH238" s="42" t="str">
        <f t="shared" si="256"/>
        <v/>
      </c>
      <c r="CI238" s="43" t="str">
        <f t="shared" si="250"/>
        <v/>
      </c>
      <c r="CJ238" s="42" t="str">
        <f t="shared" si="251"/>
        <v/>
      </c>
      <c r="CK238" s="42" t="str">
        <f t="shared" si="257"/>
        <v/>
      </c>
      <c r="CL238" s="42" t="str">
        <f t="shared" si="236"/>
        <v/>
      </c>
      <c r="CM238" s="16">
        <f t="shared" si="258"/>
        <v>0</v>
      </c>
      <c r="CN238" s="53">
        <f t="shared" si="259"/>
        <v>0</v>
      </c>
      <c r="CO238" s="14" t="str">
        <f t="shared" si="260"/>
        <v/>
      </c>
    </row>
    <row r="239" spans="1:93" x14ac:dyDescent="0.55000000000000004">
      <c r="A239">
        <f>IF('Data Validation'!$K$2&lt;&gt;TRUE,"",'Data Validation'!A239)</f>
        <v>1772099700</v>
      </c>
      <c r="B239" s="4" t="str">
        <f>IF('Data Validation'!$K$2&lt;&gt;TRUE,"",'Data Validation'!C239)</f>
        <v>XAUUSD</v>
      </c>
      <c r="C239" s="4" t="str">
        <f>IF('Data Validation'!$K$2&lt;&gt;TRUE,"",'Data Validation'!E239)</f>
        <v>M5</v>
      </c>
      <c r="D239" s="4">
        <f>IF('Data Validation'!$K$2&lt;&gt;TRUE,"",'Data Validation'!G239)</f>
        <v>5186.32</v>
      </c>
      <c r="E239" s="4">
        <f>IF($C239&lt;&gt;"M5","",Price!F239)</f>
        <v>5189.72</v>
      </c>
      <c r="F239" s="4">
        <f>IF($C239&lt;&gt;"M5","",Price!G239)</f>
        <v>5186.04</v>
      </c>
      <c r="G239" s="4">
        <f>IF($C239&lt;&gt;"M5","",Price!H239)</f>
        <v>407</v>
      </c>
      <c r="H239" s="4">
        <f>IF($C239&lt;&gt;"M5","",SSA!E239)</f>
        <v>5187.5739999999996</v>
      </c>
      <c r="I239" s="6">
        <f>IF($C239&lt;&gt;"M5","",SSA!F239)</f>
        <v>5186.2955499999998</v>
      </c>
      <c r="J239" s="5">
        <f>IF($C239&lt;&gt;"M5","",Dual_Tema!E239)</f>
        <v>5188.6099999999997</v>
      </c>
      <c r="K239" s="5">
        <f>IF($C239&lt;&gt;"M5","",Dual_Tema!F239)</f>
        <v>5185.45</v>
      </c>
      <c r="L239" s="6">
        <f>IF($C239&lt;&gt;"M5","",Trendlines!K239)</f>
        <v>0</v>
      </c>
      <c r="M239" s="6">
        <f>IF($C239&lt;&gt;"M5","",Trendlines!L239)</f>
        <v>0</v>
      </c>
      <c r="N239" s="6">
        <f>IF($C239&lt;&gt;"M5","",ZigZag!E239)</f>
        <v>0</v>
      </c>
      <c r="O239" s="6">
        <f>IF($C239&lt;&gt;"M5","",ZigZag!F239)</f>
        <v>0</v>
      </c>
      <c r="P239" s="6">
        <f>IF($C239&lt;&gt;"M5","",Pinbar!E239)</f>
        <v>1</v>
      </c>
      <c r="Q239">
        <f>IF(Q$1='Trendline Selection'!$ED$198,Trendlines!E239,IF(Q$1='Trendline Selection'!$EE$198,Trendlines!E239,""))</f>
        <v>5199.09</v>
      </c>
      <c r="R239" t="str">
        <f>IF(R$1='Trendline Selection'!$ED$198,Trendlines!F239,IF(R$1='Trendline Selection'!$EE$198,Trendlines!F239,""))</f>
        <v/>
      </c>
      <c r="S239" t="str">
        <f>IF(S$1='Trendline Selection'!$ED$198,Trendlines!G239,IF(S$1='Trendline Selection'!$EE$198,Trendlines!G239,""))</f>
        <v/>
      </c>
      <c r="T239" t="str">
        <f>IF(T$1='Trendline Selection'!$ED$198,Trendlines!H239,IF(T$1='Trendline Selection'!$EE$198,Trendlines!H239,""))</f>
        <v/>
      </c>
      <c r="U239">
        <f>IF(U$1='Trendline Selection'!$ED$198,Trendlines!I239,IF(U$1='Trendline Selection'!$EE$198,Trendlines!I239,""))</f>
        <v>5176.2700000000004</v>
      </c>
      <c r="V239" t="str">
        <f>IF(V$1='Trendline Selection'!$ED$198,Trendlines!J239,IF(V$1='Trendline Selection'!$EE$198,Trendlines!J239,""))</f>
        <v/>
      </c>
      <c r="W239" s="6" t="str">
        <f t="shared" si="195"/>
        <v/>
      </c>
      <c r="X239" s="6" t="str">
        <f t="shared" si="196"/>
        <v/>
      </c>
      <c r="Y239" s="6" t="str">
        <f t="shared" si="197"/>
        <v/>
      </c>
      <c r="Z239" s="6" t="str">
        <f t="shared" si="198"/>
        <v/>
      </c>
      <c r="AA239">
        <f t="shared" si="209"/>
        <v>3.680000000000291</v>
      </c>
      <c r="AB239">
        <f t="shared" si="237"/>
        <v>2.7400000000006912</v>
      </c>
      <c r="AC239">
        <f t="shared" si="238"/>
        <v>0.93999999999959982</v>
      </c>
      <c r="AD239">
        <f t="shared" si="261"/>
        <v>3.680000000000291</v>
      </c>
      <c r="AE239" s="26">
        <f t="shared" si="252"/>
        <v>2.1393012772218033E-4</v>
      </c>
      <c r="AF239" s="26">
        <f t="shared" si="210"/>
        <v>1.1377990338353384E-4</v>
      </c>
      <c r="AG239" s="4"/>
      <c r="AH239" s="30">
        <f t="shared" si="211"/>
        <v>-2.2150030101422617E-3</v>
      </c>
      <c r="AI239" s="21">
        <f t="shared" si="239"/>
        <v>-1</v>
      </c>
      <c r="AJ239" s="21">
        <f t="shared" si="208"/>
        <v>-52</v>
      </c>
      <c r="AK239" s="31" t="str">
        <f t="shared" si="255"/>
        <v>-----</v>
      </c>
      <c r="AL239" s="31" t="str">
        <f t="shared" si="212"/>
        <v>-----</v>
      </c>
      <c r="AM239" s="39" t="str">
        <f t="shared" si="213"/>
        <v/>
      </c>
      <c r="AN239" s="35" t="str">
        <f t="shared" si="214"/>
        <v/>
      </c>
      <c r="AO239" s="35" t="str">
        <f t="shared" si="253"/>
        <v/>
      </c>
      <c r="AP239" s="36" t="str">
        <f t="shared" si="254"/>
        <v/>
      </c>
      <c r="AQ239" s="36" t="str">
        <f t="shared" si="215"/>
        <v/>
      </c>
      <c r="AR239" s="40" t="str">
        <f t="shared" si="216"/>
        <v/>
      </c>
      <c r="AS239" s="37" t="str">
        <f t="shared" si="217"/>
        <v/>
      </c>
      <c r="AT239" s="37" t="str">
        <f t="shared" si="240"/>
        <v/>
      </c>
      <c r="AU239" s="38" t="str">
        <f t="shared" si="218"/>
        <v/>
      </c>
      <c r="AV239" s="38" t="str">
        <f t="shared" si="219"/>
        <v/>
      </c>
      <c r="AW239" s="30" t="str">
        <f t="shared" si="220"/>
        <v/>
      </c>
      <c r="AX239" s="21" t="str">
        <f t="shared" si="221"/>
        <v/>
      </c>
      <c r="AY239" s="21" t="str">
        <f t="shared" si="241"/>
        <v/>
      </c>
      <c r="AZ239" s="31" t="str">
        <f t="shared" si="222"/>
        <v/>
      </c>
      <c r="BA239" s="31" t="str">
        <f t="shared" si="223"/>
        <v/>
      </c>
      <c r="BB239" s="33">
        <f t="shared" si="224"/>
        <v>2.1838118954380622E-3</v>
      </c>
      <c r="BC239" s="32">
        <f t="shared" si="225"/>
        <v>1</v>
      </c>
      <c r="BD239" s="32">
        <f t="shared" si="242"/>
        <v>88</v>
      </c>
      <c r="BE239" s="34" t="str">
        <f t="shared" si="243"/>
        <v>-----</v>
      </c>
      <c r="BF239" s="34" t="str">
        <f t="shared" si="226"/>
        <v>-----</v>
      </c>
      <c r="BG239" s="40" t="str">
        <f t="shared" si="227"/>
        <v/>
      </c>
      <c r="BH239" s="37" t="str">
        <f t="shared" si="228"/>
        <v/>
      </c>
      <c r="BI239" s="37" t="str">
        <f t="shared" si="244"/>
        <v/>
      </c>
      <c r="BJ239" s="38" t="str">
        <f t="shared" si="245"/>
        <v/>
      </c>
      <c r="BK239" s="38" t="str">
        <f t="shared" si="229"/>
        <v/>
      </c>
      <c r="BL239" s="41" t="str">
        <f t="shared" si="230"/>
        <v>------</v>
      </c>
      <c r="BM239" s="41" t="str">
        <f t="shared" si="231"/>
        <v>------</v>
      </c>
      <c r="BN239" s="41" t="str">
        <f t="shared" si="206"/>
        <v>-----</v>
      </c>
      <c r="BO239" s="41" t="str" cm="1">
        <f t="array" aca="1" ref="BO239" ca="1">_xlfn.LET(_xlpm.lookback,MIN(ROW()-ROW(BN$50),11),_xlpm.found,IFERROR(MATCH("Equal High",OFFSET(BN239,-_xlpm.lookback,0,_xlpm.lookback+1,1),0),-1),_xlpm.offset_rows,_xlpm.lookback-_xlpm.found+1,IF(_xlpm.found&gt;0,INDEX(E:E,ROW()-_xlpm.offset_rows),"-----"))</f>
        <v>-----</v>
      </c>
      <c r="BP239" s="41" t="str">
        <f t="shared" ca="1" si="199"/>
        <v>-----</v>
      </c>
      <c r="BQ239" s="41" t="str">
        <f t="shared" ca="1" si="200"/>
        <v>-----</v>
      </c>
      <c r="BR239" s="52" t="str">
        <f t="shared" ca="1" si="201"/>
        <v>-----</v>
      </c>
      <c r="BS239" s="41" t="str">
        <f t="shared" si="207"/>
        <v>-----</v>
      </c>
      <c r="BT239" s="41" t="str" cm="1">
        <f t="array" aca="1" ref="BT239" ca="1">_xlfn.LET(_xlpm.lookback,MIN(ROW()-ROW(BS$50),11),_xlpm.found,IFERROR(MATCH("Equal Low",OFFSET(BS239,-_xlpm.lookback,0,_xlpm.lookback+1,1),0),-1),_xlpm.offset_rows,_xlpm.lookback-_xlpm.found+1,IF(_xlpm.found&gt;0,INDEX(F:F,ROW()-_xlpm.offset_rows),"-----"))</f>
        <v>-----</v>
      </c>
      <c r="BU239" s="41" t="str">
        <f t="shared" ca="1" si="202"/>
        <v>-----</v>
      </c>
      <c r="BV239" s="41" t="str">
        <f t="shared" ca="1" si="203"/>
        <v>-----</v>
      </c>
      <c r="BW239" s="52" t="str">
        <f t="shared" ca="1" si="204"/>
        <v>-----</v>
      </c>
      <c r="BX239" s="50">
        <f t="shared" si="232"/>
        <v>1.2784499999997934</v>
      </c>
      <c r="BY239" s="50">
        <f t="shared" si="246"/>
        <v>1</v>
      </c>
      <c r="BZ239" s="50">
        <f t="shared" si="247"/>
        <v>13</v>
      </c>
      <c r="CA239" s="50" t="str">
        <f t="shared" si="248"/>
        <v>-----</v>
      </c>
      <c r="CB239" s="50" t="str">
        <f t="shared" si="249"/>
        <v>-----</v>
      </c>
      <c r="CC239" s="52" t="str">
        <f t="shared" si="233"/>
        <v/>
      </c>
      <c r="CD239" s="41">
        <f t="shared" si="234"/>
        <v>0</v>
      </c>
      <c r="CE239" s="52" t="str" cm="1">
        <f t="array" ref="CE239">IF(CD239&lt;&gt;1,"-----",_xlfn.IFS(OR(AL239="Above",AL239="Below"),AL239,OR(AQ239="Above",AQ239="Below"),AQ239,OR(AV239="Above",AV239="Below"),AV239,OR(BA239="Above",BA239="Below"),BA239,OR(BF239="Above",BF239="Below"),BF239,OR(BK239="Above",BK239="Below"),BK239,TRUE,"-----"))</f>
        <v>-----</v>
      </c>
      <c r="CF239" s="52" t="str">
        <f t="shared" ca="1" si="205"/>
        <v>-----</v>
      </c>
      <c r="CG239" s="52" t="str">
        <f t="shared" si="235"/>
        <v>UP</v>
      </c>
      <c r="CH239" s="42" t="str">
        <f t="shared" si="256"/>
        <v/>
      </c>
      <c r="CI239" s="43" t="str">
        <f t="shared" si="250"/>
        <v/>
      </c>
      <c r="CJ239" s="42" t="str">
        <f t="shared" si="251"/>
        <v/>
      </c>
      <c r="CK239" s="42" t="str">
        <f t="shared" si="257"/>
        <v/>
      </c>
      <c r="CL239" s="42">
        <f t="shared" si="236"/>
        <v>1</v>
      </c>
      <c r="CM239" s="16">
        <f t="shared" si="258"/>
        <v>0.2</v>
      </c>
      <c r="CN239" s="53">
        <f t="shared" si="259"/>
        <v>6.6666666666666666E-2</v>
      </c>
      <c r="CO239" s="14" t="str">
        <f t="shared" si="260"/>
        <v/>
      </c>
    </row>
    <row r="240" spans="1:93" x14ac:dyDescent="0.55000000000000004">
      <c r="A240">
        <f>IF('Data Validation'!$K$2&lt;&gt;TRUE,"",'Data Validation'!A240)</f>
        <v>1772100000</v>
      </c>
      <c r="B240" s="4" t="str">
        <f>IF('Data Validation'!$K$2&lt;&gt;TRUE,"",'Data Validation'!C240)</f>
        <v>XAUUSD</v>
      </c>
      <c r="C240" s="4" t="str">
        <f>IF('Data Validation'!$K$2&lt;&gt;TRUE,"",'Data Validation'!E240)</f>
        <v>M5</v>
      </c>
      <c r="D240" s="4">
        <f>IF('Data Validation'!$K$2&lt;&gt;TRUE,"",'Data Validation'!G240)</f>
        <v>5189.51</v>
      </c>
      <c r="E240" s="4">
        <f>IF($C240&lt;&gt;"M5","",Price!F240)</f>
        <v>5189.5200000000004</v>
      </c>
      <c r="F240" s="4">
        <f>IF($C240&lt;&gt;"M5","",Price!G240)</f>
        <v>5185.62</v>
      </c>
      <c r="G240" s="4">
        <f>IF($C240&lt;&gt;"M5","",Price!H240)</f>
        <v>327</v>
      </c>
      <c r="H240" s="4">
        <f>IF($C240&lt;&gt;"M5","",SSA!E240)</f>
        <v>5188.1281900000004</v>
      </c>
      <c r="I240" s="6">
        <f>IF($C240&lt;&gt;"M5","",SSA!F240)</f>
        <v>5187.2118700000001</v>
      </c>
      <c r="J240" s="5">
        <f>IF($C240&lt;&gt;"M5","",Dual_Tema!E240)</f>
        <v>5189.8</v>
      </c>
      <c r="K240" s="5">
        <f>IF($C240&lt;&gt;"M5","",Dual_Tema!F240)</f>
        <v>5186.41</v>
      </c>
      <c r="L240" s="6">
        <f>IF($C240&lt;&gt;"M5","",Trendlines!K240)</f>
        <v>0</v>
      </c>
      <c r="M240" s="6">
        <f>IF($C240&lt;&gt;"M5","",Trendlines!L240)</f>
        <v>0</v>
      </c>
      <c r="N240" s="6">
        <f>IF($C240&lt;&gt;"M5","",ZigZag!E240)</f>
        <v>0</v>
      </c>
      <c r="O240" s="6">
        <f>IF($C240&lt;&gt;"M5","",ZigZag!F240)</f>
        <v>0</v>
      </c>
      <c r="P240" s="6">
        <f>IF($C240&lt;&gt;"M5","",Pinbar!E240)</f>
        <v>0</v>
      </c>
      <c r="Q240">
        <f>IF(Q$1='Trendline Selection'!$ED$198,Trendlines!E240,IF(Q$1='Trendline Selection'!$EE$198,Trendlines!E240,""))</f>
        <v>5199.09</v>
      </c>
      <c r="R240" t="str">
        <f>IF(R$1='Trendline Selection'!$ED$198,Trendlines!F240,IF(R$1='Trendline Selection'!$EE$198,Trendlines!F240,""))</f>
        <v/>
      </c>
      <c r="S240" t="str">
        <f>IF(S$1='Trendline Selection'!$ED$198,Trendlines!G240,IF(S$1='Trendline Selection'!$EE$198,Trendlines!G240,""))</f>
        <v/>
      </c>
      <c r="T240" t="str">
        <f>IF(T$1='Trendline Selection'!$ED$198,Trendlines!H240,IF(T$1='Trendline Selection'!$EE$198,Trendlines!H240,""))</f>
        <v/>
      </c>
      <c r="U240">
        <f>IF(U$1='Trendline Selection'!$ED$198,Trendlines!I240,IF(U$1='Trendline Selection'!$EE$198,Trendlines!I240,""))</f>
        <v>5176.29</v>
      </c>
      <c r="V240" t="str">
        <f>IF(V$1='Trendline Selection'!$ED$198,Trendlines!J240,IF(V$1='Trendline Selection'!$EE$198,Trendlines!J240,""))</f>
        <v/>
      </c>
      <c r="W240" s="6" t="str">
        <f t="shared" si="195"/>
        <v/>
      </c>
      <c r="X240" s="6" t="str">
        <f t="shared" si="196"/>
        <v/>
      </c>
      <c r="Y240" s="6" t="str">
        <f t="shared" si="197"/>
        <v/>
      </c>
      <c r="Z240" s="6" t="str">
        <f t="shared" si="198"/>
        <v/>
      </c>
      <c r="AA240">
        <f t="shared" si="209"/>
        <v>3.9000000000005457</v>
      </c>
      <c r="AB240">
        <f t="shared" si="237"/>
        <v>3.2000000000007276</v>
      </c>
      <c r="AC240">
        <f t="shared" si="238"/>
        <v>0.6999999999998181</v>
      </c>
      <c r="AD240">
        <f t="shared" si="261"/>
        <v>3.9000000000005457</v>
      </c>
      <c r="AE240" s="26">
        <f t="shared" si="252"/>
        <v>-5.3951982735316456E-5</v>
      </c>
      <c r="AF240" s="26">
        <f t="shared" si="210"/>
        <v>-1.5232116242255503E-4</v>
      </c>
      <c r="AG240" s="4"/>
      <c r="AH240" s="30">
        <f t="shared" si="211"/>
        <v>-2.1084093562526878E-3</v>
      </c>
      <c r="AI240" s="21">
        <f t="shared" si="239"/>
        <v>-1</v>
      </c>
      <c r="AJ240" s="21">
        <f t="shared" si="208"/>
        <v>-53</v>
      </c>
      <c r="AK240" s="31" t="str">
        <f t="shared" si="255"/>
        <v>-----</v>
      </c>
      <c r="AL240" s="31" t="str">
        <f t="shared" si="212"/>
        <v>-----</v>
      </c>
      <c r="AM240" s="39" t="str">
        <f t="shared" si="213"/>
        <v/>
      </c>
      <c r="AN240" s="35" t="str">
        <f t="shared" si="214"/>
        <v/>
      </c>
      <c r="AO240" s="35" t="str">
        <f t="shared" si="253"/>
        <v/>
      </c>
      <c r="AP240" s="36" t="str">
        <f t="shared" si="254"/>
        <v/>
      </c>
      <c r="AQ240" s="36" t="str">
        <f t="shared" si="215"/>
        <v/>
      </c>
      <c r="AR240" s="40" t="str">
        <f t="shared" si="216"/>
        <v/>
      </c>
      <c r="AS240" s="37" t="str">
        <f t="shared" si="217"/>
        <v/>
      </c>
      <c r="AT240" s="37" t="str">
        <f t="shared" si="240"/>
        <v/>
      </c>
      <c r="AU240" s="38" t="str">
        <f t="shared" si="218"/>
        <v/>
      </c>
      <c r="AV240" s="38" t="str">
        <f t="shared" si="219"/>
        <v/>
      </c>
      <c r="AW240" s="30" t="str">
        <f t="shared" si="220"/>
        <v/>
      </c>
      <c r="AX240" s="21" t="str">
        <f t="shared" si="221"/>
        <v/>
      </c>
      <c r="AY240" s="21" t="str">
        <f t="shared" si="241"/>
        <v/>
      </c>
      <c r="AZ240" s="31" t="str">
        <f t="shared" si="222"/>
        <v/>
      </c>
      <c r="BA240" s="31" t="str">
        <f t="shared" si="223"/>
        <v/>
      </c>
      <c r="BB240" s="33">
        <f t="shared" si="224"/>
        <v>2.2870028533950753E-3</v>
      </c>
      <c r="BC240" s="32">
        <f t="shared" si="225"/>
        <v>1</v>
      </c>
      <c r="BD240" s="32">
        <f t="shared" si="242"/>
        <v>89</v>
      </c>
      <c r="BE240" s="34" t="str">
        <f t="shared" si="243"/>
        <v>-----</v>
      </c>
      <c r="BF240" s="34" t="str">
        <f t="shared" si="226"/>
        <v>-----</v>
      </c>
      <c r="BG240" s="40" t="str">
        <f t="shared" si="227"/>
        <v/>
      </c>
      <c r="BH240" s="37" t="str">
        <f t="shared" si="228"/>
        <v/>
      </c>
      <c r="BI240" s="37" t="str">
        <f t="shared" si="244"/>
        <v/>
      </c>
      <c r="BJ240" s="38" t="str">
        <f t="shared" si="245"/>
        <v/>
      </c>
      <c r="BK240" s="38" t="str">
        <f t="shared" si="229"/>
        <v/>
      </c>
      <c r="BL240" s="41" t="str">
        <f t="shared" si="230"/>
        <v>------</v>
      </c>
      <c r="BM240" s="41" t="str">
        <f t="shared" si="231"/>
        <v>------</v>
      </c>
      <c r="BN240" s="41" t="str">
        <f t="shared" si="206"/>
        <v>-----</v>
      </c>
      <c r="BO240" s="41" t="str" cm="1">
        <f t="array" aca="1" ref="BO240" ca="1">_xlfn.LET(_xlpm.lookback,MIN(ROW()-ROW(BN$50),11),_xlpm.found,IFERROR(MATCH("Equal High",OFFSET(BN240,-_xlpm.lookback,0,_xlpm.lookback+1,1),0),-1),_xlpm.offset_rows,_xlpm.lookback-_xlpm.found+1,IF(_xlpm.found&gt;0,INDEX(E:E,ROW()-_xlpm.offset_rows),"-----"))</f>
        <v>-----</v>
      </c>
      <c r="BP240" s="41" t="str">
        <f t="shared" ca="1" si="199"/>
        <v>-----</v>
      </c>
      <c r="BQ240" s="41" t="str">
        <f t="shared" ca="1" si="200"/>
        <v>-----</v>
      </c>
      <c r="BR240" s="52" t="str">
        <f t="shared" ca="1" si="201"/>
        <v>-----</v>
      </c>
      <c r="BS240" s="41" t="str">
        <f t="shared" si="207"/>
        <v>-----</v>
      </c>
      <c r="BT240" s="41" t="str" cm="1">
        <f t="array" aca="1" ref="BT240" ca="1">_xlfn.LET(_xlpm.lookback,MIN(ROW()-ROW(BS$50),11),_xlpm.found,IFERROR(MATCH("Equal Low",OFFSET(BS240,-_xlpm.lookback,0,_xlpm.lookback+1,1),0),-1),_xlpm.offset_rows,_xlpm.lookback-_xlpm.found+1,IF(_xlpm.found&gt;0,INDEX(F:F,ROW()-_xlpm.offset_rows),"-----"))</f>
        <v>-----</v>
      </c>
      <c r="BU240" s="41" t="str">
        <f t="shared" ca="1" si="202"/>
        <v>-----</v>
      </c>
      <c r="BV240" s="41" t="str">
        <f t="shared" ca="1" si="203"/>
        <v>-----</v>
      </c>
      <c r="BW240" s="52" t="str">
        <f t="shared" ca="1" si="204"/>
        <v>-----</v>
      </c>
      <c r="BX240" s="50">
        <f t="shared" si="232"/>
        <v>0.91632000000026892</v>
      </c>
      <c r="BY240" s="50">
        <f t="shared" si="246"/>
        <v>1</v>
      </c>
      <c r="BZ240" s="50">
        <f t="shared" si="247"/>
        <v>14</v>
      </c>
      <c r="CA240" s="50" t="str">
        <f t="shared" si="248"/>
        <v>-----</v>
      </c>
      <c r="CB240" s="50" t="str">
        <f t="shared" si="249"/>
        <v>-----</v>
      </c>
      <c r="CC240" s="52" t="str">
        <f t="shared" si="233"/>
        <v/>
      </c>
      <c r="CD240" s="41">
        <f t="shared" si="234"/>
        <v>0</v>
      </c>
      <c r="CE240" s="52" t="str" cm="1">
        <f t="array" ref="CE240">IF(CD240&lt;&gt;1,"-----",_xlfn.IFS(OR(AL240="Above",AL240="Below"),AL240,OR(AQ240="Above",AQ240="Below"),AQ240,OR(AV240="Above",AV240="Below"),AV240,OR(BA240="Above",BA240="Below"),BA240,OR(BF240="Above",BF240="Below"),BF240,OR(BK240="Above",BK240="Below"),BK240,TRUE,"-----"))</f>
        <v>-----</v>
      </c>
      <c r="CF240" s="52" t="str">
        <f t="shared" ca="1" si="205"/>
        <v>-----</v>
      </c>
      <c r="CG240" s="52" t="str">
        <f t="shared" si="235"/>
        <v>UP</v>
      </c>
      <c r="CH240" s="42" t="str">
        <f t="shared" si="256"/>
        <v/>
      </c>
      <c r="CI240" s="43" t="str">
        <f t="shared" si="250"/>
        <v/>
      </c>
      <c r="CJ240" s="42" t="str">
        <f t="shared" si="251"/>
        <v/>
      </c>
      <c r="CK240" s="42" t="str">
        <f t="shared" si="257"/>
        <v/>
      </c>
      <c r="CL240" s="42" t="str">
        <f t="shared" si="236"/>
        <v/>
      </c>
      <c r="CM240" s="16">
        <f t="shared" si="258"/>
        <v>0</v>
      </c>
      <c r="CN240" s="53">
        <f t="shared" si="259"/>
        <v>6.6666666666666666E-2</v>
      </c>
      <c r="CO240" s="14" t="str">
        <f t="shared" si="260"/>
        <v/>
      </c>
    </row>
    <row r="241" spans="1:93" x14ac:dyDescent="0.55000000000000004">
      <c r="A241">
        <f>IF('Data Validation'!$K$2&lt;&gt;TRUE,"",'Data Validation'!A241)</f>
        <v>1772100300</v>
      </c>
      <c r="B241" s="4" t="str">
        <f>IF('Data Validation'!$K$2&lt;&gt;TRUE,"",'Data Validation'!C241)</f>
        <v>XAUUSD</v>
      </c>
      <c r="C241" s="4" t="str">
        <f>IF('Data Validation'!$K$2&lt;&gt;TRUE,"",'Data Validation'!E241)</f>
        <v>M5</v>
      </c>
      <c r="D241" s="4">
        <f>IF('Data Validation'!$K$2&lt;&gt;TRUE,"",'Data Validation'!G241)</f>
        <v>5188.45</v>
      </c>
      <c r="E241" s="4">
        <f>IF($C241&lt;&gt;"M5","",Price!F241)</f>
        <v>5190.1000000000004</v>
      </c>
      <c r="F241" s="4">
        <f>IF($C241&lt;&gt;"M5","",Price!G241)</f>
        <v>5188.17</v>
      </c>
      <c r="G241" s="4">
        <f>IF($C241&lt;&gt;"M5","",Price!H241)</f>
        <v>314</v>
      </c>
      <c r="H241" s="4">
        <f>IF($C241&lt;&gt;"M5","",SSA!E241)</f>
        <v>5187.8615499999996</v>
      </c>
      <c r="I241" s="6">
        <f>IF($C241&lt;&gt;"M5","",SSA!F241)</f>
        <v>5187.5367100000003</v>
      </c>
      <c r="J241" s="5">
        <f>IF($C241&lt;&gt;"M5","",Dual_Tema!E241)</f>
        <v>5190.72</v>
      </c>
      <c r="K241" s="5">
        <f>IF($C241&lt;&gt;"M5","",Dual_Tema!F241)</f>
        <v>5188.1099999999997</v>
      </c>
      <c r="L241" s="6">
        <f>IF($C241&lt;&gt;"M5","",Trendlines!K241)</f>
        <v>5190.1000000000004</v>
      </c>
      <c r="M241" s="6">
        <f>IF($C241&lt;&gt;"M5","",Trendlines!L241)</f>
        <v>0</v>
      </c>
      <c r="N241" s="6">
        <f>IF($C241&lt;&gt;"M5","",ZigZag!E241)</f>
        <v>5190.1000000000004</v>
      </c>
      <c r="O241" s="6">
        <f>IF($C241&lt;&gt;"M5","",ZigZag!F241)</f>
        <v>0</v>
      </c>
      <c r="P241" s="6">
        <f>IF($C241&lt;&gt;"M5","",Pinbar!E241)</f>
        <v>0</v>
      </c>
      <c r="Q241">
        <f>IF(Q$1='Trendline Selection'!$ED$198,Trendlines!E241,IF(Q$1='Trendline Selection'!$EE$198,Trendlines!E241,""))</f>
        <v>5199.1000000000004</v>
      </c>
      <c r="R241" t="str">
        <f>IF(R$1='Trendline Selection'!$ED$198,Trendlines!F241,IF(R$1='Trendline Selection'!$EE$198,Trendlines!F241,""))</f>
        <v/>
      </c>
      <c r="S241" t="str">
        <f>IF(S$1='Trendline Selection'!$ED$198,Trendlines!G241,IF(S$1='Trendline Selection'!$EE$198,Trendlines!G241,""))</f>
        <v/>
      </c>
      <c r="T241" t="str">
        <f>IF(T$1='Trendline Selection'!$ED$198,Trendlines!H241,IF(T$1='Trendline Selection'!$EE$198,Trendlines!H241,""))</f>
        <v/>
      </c>
      <c r="U241">
        <f>IF(U$1='Trendline Selection'!$ED$198,Trendlines!I241,IF(U$1='Trendline Selection'!$EE$198,Trendlines!I241,""))</f>
        <v>5176.3100000000004</v>
      </c>
      <c r="V241" t="str">
        <f>IF(V$1='Trendline Selection'!$ED$198,Trendlines!J241,IF(V$1='Trendline Selection'!$EE$198,Trendlines!J241,""))</f>
        <v/>
      </c>
      <c r="W241" s="6">
        <f t="shared" si="195"/>
        <v>5190.8500000000004</v>
      </c>
      <c r="X241" s="6" t="str">
        <f t="shared" si="196"/>
        <v/>
      </c>
      <c r="Y241" s="6">
        <f t="shared" si="197"/>
        <v>-1.4448500727241203E-4</v>
      </c>
      <c r="Z241" s="6" t="str">
        <f t="shared" si="198"/>
        <v/>
      </c>
      <c r="AA241">
        <f t="shared" si="209"/>
        <v>1.930000000000291</v>
      </c>
      <c r="AB241">
        <f t="shared" si="237"/>
        <v>0.59000000000014552</v>
      </c>
      <c r="AC241">
        <f t="shared" si="238"/>
        <v>1.3400000000001455</v>
      </c>
      <c r="AD241">
        <f t="shared" si="261"/>
        <v>1.930000000000291</v>
      </c>
      <c r="AE241" s="26">
        <f t="shared" si="252"/>
        <v>-1.1944393070708704E-4</v>
      </c>
      <c r="AF241" s="26">
        <f t="shared" si="210"/>
        <v>1.1564905138942733E-5</v>
      </c>
      <c r="AG241" s="4"/>
      <c r="AH241" s="30">
        <f t="shared" si="211"/>
        <v>-2.1616145102038311E-3</v>
      </c>
      <c r="AI241" s="21">
        <f t="shared" si="239"/>
        <v>-1</v>
      </c>
      <c r="AJ241" s="21">
        <f t="shared" si="208"/>
        <v>-54</v>
      </c>
      <c r="AK241" s="31" t="str">
        <f t="shared" si="255"/>
        <v>-----</v>
      </c>
      <c r="AL241" s="31" t="str">
        <f t="shared" si="212"/>
        <v>-----</v>
      </c>
      <c r="AM241" s="39" t="str">
        <f t="shared" si="213"/>
        <v/>
      </c>
      <c r="AN241" s="35" t="str">
        <f t="shared" si="214"/>
        <v/>
      </c>
      <c r="AO241" s="35" t="str">
        <f t="shared" si="253"/>
        <v/>
      </c>
      <c r="AP241" s="36" t="str">
        <f t="shared" si="254"/>
        <v/>
      </c>
      <c r="AQ241" s="36" t="str">
        <f t="shared" si="215"/>
        <v/>
      </c>
      <c r="AR241" s="40" t="str">
        <f t="shared" si="216"/>
        <v/>
      </c>
      <c r="AS241" s="37" t="str">
        <f t="shared" si="217"/>
        <v/>
      </c>
      <c r="AT241" s="37" t="str">
        <f t="shared" si="240"/>
        <v/>
      </c>
      <c r="AU241" s="38" t="str">
        <f t="shared" si="218"/>
        <v/>
      </c>
      <c r="AV241" s="38" t="str">
        <f t="shared" si="219"/>
        <v/>
      </c>
      <c r="AW241" s="30" t="str">
        <f t="shared" si="220"/>
        <v/>
      </c>
      <c r="AX241" s="21" t="str">
        <f t="shared" si="221"/>
        <v/>
      </c>
      <c r="AY241" s="21" t="str">
        <f t="shared" si="241"/>
        <v/>
      </c>
      <c r="AZ241" s="31" t="str">
        <f t="shared" si="222"/>
        <v/>
      </c>
      <c r="BA241" s="31" t="str">
        <f t="shared" si="223"/>
        <v/>
      </c>
      <c r="BB241" s="33">
        <f t="shared" si="224"/>
        <v>2.2316186627151821E-3</v>
      </c>
      <c r="BC241" s="32">
        <f t="shared" si="225"/>
        <v>1</v>
      </c>
      <c r="BD241" s="32">
        <f t="shared" si="242"/>
        <v>90</v>
      </c>
      <c r="BE241" s="34" t="str">
        <f t="shared" si="243"/>
        <v>-----</v>
      </c>
      <c r="BF241" s="34" t="str">
        <f t="shared" si="226"/>
        <v>-----</v>
      </c>
      <c r="BG241" s="40" t="str">
        <f t="shared" si="227"/>
        <v/>
      </c>
      <c r="BH241" s="37" t="str">
        <f t="shared" si="228"/>
        <v/>
      </c>
      <c r="BI241" s="37" t="str">
        <f t="shared" si="244"/>
        <v/>
      </c>
      <c r="BJ241" s="38" t="str">
        <f t="shared" si="245"/>
        <v/>
      </c>
      <c r="BK241" s="38" t="str">
        <f t="shared" si="229"/>
        <v/>
      </c>
      <c r="BL241" s="41" t="str">
        <f t="shared" si="230"/>
        <v>Important High</v>
      </c>
      <c r="BM241" s="41" t="str">
        <f t="shared" si="231"/>
        <v>------</v>
      </c>
      <c r="BN241" s="41" t="str">
        <f t="shared" si="206"/>
        <v>Equal High</v>
      </c>
      <c r="BO241" s="41" cm="1">
        <f t="array" aca="1" ref="BO241" ca="1">_xlfn.LET(_xlpm.lookback,MIN(ROW()-ROW(BN$50),11),_xlpm.found,IFERROR(MATCH("Equal High",OFFSET(BN241,-_xlpm.lookback,0,_xlpm.lookback+1,1),0),-1),_xlpm.offset_rows,_xlpm.lookback-_xlpm.found+1,IF(_xlpm.found&gt;0,INDEX(E:E,ROW()-_xlpm.offset_rows),"-----"))</f>
        <v>5190.1000000000004</v>
      </c>
      <c r="BP241" s="41">
        <f t="shared" ca="1" si="199"/>
        <v>5187.8615499999996</v>
      </c>
      <c r="BQ241" s="41">
        <f t="shared" ca="1" si="200"/>
        <v>5187.5367100000003</v>
      </c>
      <c r="BR241" s="52" t="str">
        <f t="shared" ca="1" si="201"/>
        <v>Eqh Touch</v>
      </c>
      <c r="BS241" s="41" t="str">
        <f t="shared" si="207"/>
        <v>-----</v>
      </c>
      <c r="BT241" s="41" t="str" cm="1">
        <f t="array" aca="1" ref="BT241" ca="1">_xlfn.LET(_xlpm.lookback,MIN(ROW()-ROW(BS$50),11),_xlpm.found,IFERROR(MATCH("Equal Low",OFFSET(BS241,-_xlpm.lookback,0,_xlpm.lookback+1,1),0),-1),_xlpm.offset_rows,_xlpm.lookback-_xlpm.found+1,IF(_xlpm.found&gt;0,INDEX(F:F,ROW()-_xlpm.offset_rows),"-----"))</f>
        <v>-----</v>
      </c>
      <c r="BU241" s="41" t="str">
        <f t="shared" ca="1" si="202"/>
        <v>-----</v>
      </c>
      <c r="BV241" s="41" t="str">
        <f t="shared" ca="1" si="203"/>
        <v>-----</v>
      </c>
      <c r="BW241" s="52" t="str">
        <f t="shared" ca="1" si="204"/>
        <v>-----</v>
      </c>
      <c r="BX241" s="50">
        <f t="shared" si="232"/>
        <v>0.32483999999931257</v>
      </c>
      <c r="BY241" s="50">
        <f t="shared" si="246"/>
        <v>1</v>
      </c>
      <c r="BZ241" s="50">
        <f t="shared" si="247"/>
        <v>15</v>
      </c>
      <c r="CA241" s="50" t="str">
        <f t="shared" si="248"/>
        <v>-----</v>
      </c>
      <c r="CB241" s="50" t="str">
        <f t="shared" si="249"/>
        <v>-----</v>
      </c>
      <c r="CC241" s="52" t="str">
        <f t="shared" si="233"/>
        <v/>
      </c>
      <c r="CD241" s="41">
        <f t="shared" si="234"/>
        <v>0</v>
      </c>
      <c r="CE241" s="52" t="str" cm="1">
        <f t="array" ref="CE241">IF(CD241&lt;&gt;1,"-----",_xlfn.IFS(OR(AL241="Above",AL241="Below"),AL241,OR(AQ241="Above",AQ241="Below"),AQ241,OR(AV241="Above",AV241="Below"),AV241,OR(BA241="Above",BA241="Below"),BA241,OR(BF241="Above",BF241="Below"),BF241,OR(BK241="Above",BK241="Below"),BK241,TRUE,"-----"))</f>
        <v>-----</v>
      </c>
      <c r="CF241" s="52" t="str">
        <f t="shared" ca="1" si="205"/>
        <v>Eqh Touch</v>
      </c>
      <c r="CG241" s="52" t="str">
        <f t="shared" si="235"/>
        <v>UP</v>
      </c>
      <c r="CH241" s="42" t="str">
        <f t="shared" si="256"/>
        <v/>
      </c>
      <c r="CI241" s="43" t="str">
        <f t="shared" si="250"/>
        <v/>
      </c>
      <c r="CJ241" s="42" t="str">
        <f t="shared" si="251"/>
        <v/>
      </c>
      <c r="CK241" s="42" t="str">
        <f t="shared" si="257"/>
        <v/>
      </c>
      <c r="CL241" s="42" t="str">
        <f t="shared" si="236"/>
        <v/>
      </c>
      <c r="CM241" s="16">
        <f t="shared" si="258"/>
        <v>0</v>
      </c>
      <c r="CN241" s="53">
        <f t="shared" si="259"/>
        <v>6.6666666666666666E-2</v>
      </c>
      <c r="CO241" s="14" t="str">
        <f t="shared" si="260"/>
        <v/>
      </c>
    </row>
    <row r="242" spans="1:93" x14ac:dyDescent="0.55000000000000004">
      <c r="A242">
        <f>IF('Data Validation'!$K$2&lt;&gt;TRUE,"",'Data Validation'!A242)</f>
        <v>1772100600</v>
      </c>
      <c r="B242" s="4" t="str">
        <f>IF('Data Validation'!$K$2&lt;&gt;TRUE,"",'Data Validation'!C242)</f>
        <v>XAUUSD</v>
      </c>
      <c r="C242" s="4" t="str">
        <f>IF('Data Validation'!$K$2&lt;&gt;TRUE,"",'Data Validation'!E242)</f>
        <v>M5</v>
      </c>
      <c r="D242" s="4">
        <f>IF('Data Validation'!$K$2&lt;&gt;TRUE,"",'Data Validation'!G242)</f>
        <v>5187.8900000000003</v>
      </c>
      <c r="E242" s="4">
        <f>IF($C242&lt;&gt;"M5","",Price!F242)</f>
        <v>5188.6899999999996</v>
      </c>
      <c r="F242" s="4">
        <f>IF($C242&lt;&gt;"M5","",Price!G242)</f>
        <v>5187.1000000000004</v>
      </c>
      <c r="G242" s="4">
        <f>IF($C242&lt;&gt;"M5","",Price!H242)</f>
        <v>307</v>
      </c>
      <c r="H242" s="4">
        <f>IF($C242&lt;&gt;"M5","",SSA!E242)</f>
        <v>5186.7412199999999</v>
      </c>
      <c r="I242" s="6">
        <f>IF($C242&lt;&gt;"M5","",SSA!F242)</f>
        <v>5187.13897</v>
      </c>
      <c r="J242" s="5">
        <f>IF($C242&lt;&gt;"M5","",Dual_Tema!E242)</f>
        <v>5190.49</v>
      </c>
      <c r="K242" s="5">
        <f>IF($C242&lt;&gt;"M5","",Dual_Tema!F242)</f>
        <v>5188.5200000000004</v>
      </c>
      <c r="L242" s="6">
        <f>IF($C242&lt;&gt;"M5","",Trendlines!K242)</f>
        <v>0</v>
      </c>
      <c r="M242" s="6">
        <f>IF($C242&lt;&gt;"M5","",Trendlines!L242)</f>
        <v>0</v>
      </c>
      <c r="N242" s="6">
        <f>IF($C242&lt;&gt;"M5","",ZigZag!E242)</f>
        <v>0</v>
      </c>
      <c r="O242" s="6">
        <f>IF($C242&lt;&gt;"M5","",ZigZag!F242)</f>
        <v>0</v>
      </c>
      <c r="P242" s="6">
        <f>IF($C242&lt;&gt;"M5","",Pinbar!E242)</f>
        <v>0</v>
      </c>
      <c r="Q242">
        <f>IF(Q$1='Trendline Selection'!$ED$198,Trendlines!E242,IF(Q$1='Trendline Selection'!$EE$198,Trendlines!E242,""))</f>
        <v>5199.1000000000004</v>
      </c>
      <c r="R242" t="str">
        <f>IF(R$1='Trendline Selection'!$ED$198,Trendlines!F242,IF(R$1='Trendline Selection'!$EE$198,Trendlines!F242,""))</f>
        <v/>
      </c>
      <c r="S242" t="str">
        <f>IF(S$1='Trendline Selection'!$ED$198,Trendlines!G242,IF(S$1='Trendline Selection'!$EE$198,Trendlines!G242,""))</f>
        <v/>
      </c>
      <c r="T242" t="str">
        <f>IF(T$1='Trendline Selection'!$ED$198,Trendlines!H242,IF(T$1='Trendline Selection'!$EE$198,Trendlines!H242,""))</f>
        <v/>
      </c>
      <c r="U242">
        <f>IF(U$1='Trendline Selection'!$ED$198,Trendlines!I242,IF(U$1='Trendline Selection'!$EE$198,Trendlines!I242,""))</f>
        <v>5176.33</v>
      </c>
      <c r="V242" t="str">
        <f>IF(V$1='Trendline Selection'!$ED$198,Trendlines!J242,IF(V$1='Trendline Selection'!$EE$198,Trendlines!J242,""))</f>
        <v/>
      </c>
      <c r="W242" s="6" t="str">
        <f t="shared" ref="W242:W305" si="262">IF(N242=0,"",IF(N241&lt;&gt;0,N241,IF(N240&lt;&gt;0,N240,IF(N239&lt;&gt;0,N239,IF(N238&lt;&gt;0,N238,IF(N237&lt;&gt;0,N237,IF(N236&lt;&gt;0,N236,IF(N235&lt;&gt;0,N235,IF(N234&lt;&gt;0,N234,IF(N233&lt;&gt;0,N233,IF(N232&lt;&gt;0,N232,IF(N231&lt;&gt;0,N231,IF(N230&lt;&gt;0,N230,IF(N229&lt;&gt;0,N229,IF(N228&lt;&gt;0,N228,IF(N227&lt;&gt;0,N227,IF(N226&lt;&gt;0,N226,IF(N225&lt;&gt;0,N225,IF(N224&lt;&gt;0,N224,IF(N223&lt;&gt;0,N223,IF(N222&lt;&gt;0,N222,IF(N221&lt;&gt;0,N221,IF(N220&lt;&gt;0,N220,IF(N219&lt;&gt;0,N219,IF(N218&lt;&gt;0,N218,IF(N217&lt;&gt;0,N217,IF(N216&lt;&gt;0,N216,IF(N215&lt;&gt;0,N215,IF(N214&lt;&gt;0,N214,IF(N213&lt;&gt;0,N213,IF(N212&lt;&gt;0,N212,IF(N211&lt;&gt;0,N211,IF(N210&lt;&gt;0,N210,IF(N209&lt;&gt;0,N209,IF(N208&lt;&gt;0,N208,IF(N207&lt;&gt;0,N207,IF(N206&lt;&gt;0,N206,IF(N205&lt;&gt;0,N205,IF(N204&lt;&gt;0,N204,IF(N203&lt;&gt;0,N203,IF(N202&lt;&gt;0,N202,IF(N201&lt;&gt;0,N201,IF(N200&lt;&gt;0,N200,IF(N199&lt;&gt;0,N199,IF(N198&lt;&gt;0,N198,IF(N197&lt;&gt;0,N197,IF(N196&lt;&gt;0,N196,IF(N195&lt;&gt;0,N195,IF(N194&lt;&gt;0,N194,"N/A")))))))))))))))))))))))))))))))))))))))))))))))))</f>
        <v/>
      </c>
      <c r="X242" s="6" t="str">
        <f t="shared" ref="X242:X305" si="263">IF(O242=0,"",IF(O241&lt;&gt;0,O241,IF(O240&lt;&gt;0,O240,IF(O239&lt;&gt;0,O239,IF(O238&lt;&gt;0,O238,IF(O237&lt;&gt;0,O237,IF(O236&lt;&gt;0,O236,IF(O235&lt;&gt;0,O235,IF(O234&lt;&gt;0,O234,IF(O233&lt;&gt;0,O233,IF(O232&lt;&gt;0,O232,IF(O231&lt;&gt;0,O231,IF(O230&lt;&gt;0,O230,IF(O229&lt;&gt;0,O229,IF(O228&lt;&gt;0,O228,IF(O227&lt;&gt;0,O227,IF(O226&lt;&gt;0,O226,IF(O225&lt;&gt;0,O225,IF(O224&lt;&gt;0,O224,IF(O223&lt;&gt;0,O223,IF(O222&lt;&gt;0,O222,IF(O221&lt;&gt;0,O221,IF(O220&lt;&gt;0,O220,IF(O219&lt;&gt;0,O219,IF(O218&lt;&gt;0,O218,IF(O217&lt;&gt;0,O217,IF(O216&lt;&gt;0,O216,IF(O215&lt;&gt;0,O215,IF(O214&lt;&gt;0,O214,IF(O213&lt;&gt;0,O213,IF(O212&lt;&gt;0,O212,IF(O211&lt;&gt;0,O211,IF(O210&lt;&gt;0,O210,IF(O209&lt;&gt;0,O209,IF(O208&lt;&gt;0,O208,IF(O207&lt;&gt;0,O207,IF(O206&lt;&gt;0,O206,IF(O205&lt;&gt;0,O205,IF(O204&lt;&gt;0,O204,IF(O203&lt;&gt;0,O203,IF(O202&lt;&gt;0,O202,IF(O201&lt;&gt;0,O201,IF(O200&lt;&gt;0,O200,IF(O199&lt;&gt;0,O199,IF(O198&lt;&gt;0,O198,IF(O197&lt;&gt;0,O197,IF(O196&lt;&gt;0,O196,IF(O195&lt;&gt;0,O195,IF(O194&lt;&gt;0,O194,"N/A")))))))))))))))))))))))))))))))))))))))))))))))))</f>
        <v/>
      </c>
      <c r="Y242" s="6" t="str">
        <f t="shared" ref="Y242:Y305" si="264">IFERROR(IF(W242="N/A","N/A",((N242-W242)/W242)),"")</f>
        <v/>
      </c>
      <c r="Z242" s="6" t="str">
        <f t="shared" ref="Z242:Z305" si="265">IFERROR(IF(X242="N/A","N/A",((O242-X242)/X242)),"")</f>
        <v/>
      </c>
      <c r="AA242">
        <f t="shared" si="209"/>
        <v>1.589999999999236</v>
      </c>
      <c r="AB242">
        <f t="shared" si="237"/>
        <v>0.23999999999978172</v>
      </c>
      <c r="AC242">
        <f t="shared" si="238"/>
        <v>1.3499999999994543</v>
      </c>
      <c r="AD242">
        <f t="shared" si="261"/>
        <v>1.589999999999236</v>
      </c>
      <c r="AE242" s="26">
        <f t="shared" si="252"/>
        <v>-3.4678806817856924E-4</v>
      </c>
      <c r="AF242" s="26">
        <f t="shared" si="210"/>
        <v>-2.7368112679532365E-4</v>
      </c>
      <c r="AG242" s="4"/>
      <c r="AH242" s="30">
        <f t="shared" si="211"/>
        <v>-2.3770998826720931E-3</v>
      </c>
      <c r="AI242" s="21">
        <f t="shared" si="239"/>
        <v>-1</v>
      </c>
      <c r="AJ242" s="21">
        <f t="shared" si="208"/>
        <v>-55</v>
      </c>
      <c r="AK242" s="31" t="str">
        <f t="shared" si="255"/>
        <v>-----</v>
      </c>
      <c r="AL242" s="31" t="str">
        <f t="shared" si="212"/>
        <v>-----</v>
      </c>
      <c r="AM242" s="39" t="str">
        <f t="shared" si="213"/>
        <v/>
      </c>
      <c r="AN242" s="35" t="str">
        <f t="shared" si="214"/>
        <v/>
      </c>
      <c r="AO242" s="35" t="str">
        <f t="shared" si="253"/>
        <v/>
      </c>
      <c r="AP242" s="36" t="str">
        <f t="shared" si="254"/>
        <v/>
      </c>
      <c r="AQ242" s="36" t="str">
        <f t="shared" si="215"/>
        <v/>
      </c>
      <c r="AR242" s="40" t="str">
        <f t="shared" si="216"/>
        <v/>
      </c>
      <c r="AS242" s="37" t="str">
        <f t="shared" si="217"/>
        <v/>
      </c>
      <c r="AT242" s="37" t="str">
        <f t="shared" si="240"/>
        <v/>
      </c>
      <c r="AU242" s="38" t="str">
        <f t="shared" si="218"/>
        <v/>
      </c>
      <c r="AV242" s="38" t="str">
        <f t="shared" si="219"/>
        <v/>
      </c>
      <c r="AW242" s="30" t="str">
        <f t="shared" si="220"/>
        <v/>
      </c>
      <c r="AX242" s="21" t="str">
        <f t="shared" si="221"/>
        <v/>
      </c>
      <c r="AY242" s="21" t="str">
        <f t="shared" si="241"/>
        <v/>
      </c>
      <c r="AZ242" s="31" t="str">
        <f t="shared" si="222"/>
        <v/>
      </c>
      <c r="BA242" s="31" t="str">
        <f t="shared" si="223"/>
        <v/>
      </c>
      <c r="BB242" s="33">
        <f t="shared" si="224"/>
        <v>2.0113130345244521E-3</v>
      </c>
      <c r="BC242" s="32">
        <f t="shared" si="225"/>
        <v>1</v>
      </c>
      <c r="BD242" s="32">
        <f t="shared" si="242"/>
        <v>91</v>
      </c>
      <c r="BE242" s="34" t="str">
        <f t="shared" si="243"/>
        <v>-----</v>
      </c>
      <c r="BF242" s="34" t="str">
        <f t="shared" si="226"/>
        <v>-----</v>
      </c>
      <c r="BG242" s="40" t="str">
        <f t="shared" si="227"/>
        <v/>
      </c>
      <c r="BH242" s="37" t="str">
        <f t="shared" si="228"/>
        <v/>
      </c>
      <c r="BI242" s="37" t="str">
        <f t="shared" si="244"/>
        <v/>
      </c>
      <c r="BJ242" s="38" t="str">
        <f t="shared" si="245"/>
        <v/>
      </c>
      <c r="BK242" s="38" t="str">
        <f t="shared" si="229"/>
        <v/>
      </c>
      <c r="BL242" s="41" t="str">
        <f t="shared" si="230"/>
        <v>------</v>
      </c>
      <c r="BM242" s="41" t="str">
        <f t="shared" si="231"/>
        <v>------</v>
      </c>
      <c r="BN242" s="41" t="str">
        <f t="shared" si="206"/>
        <v>-----</v>
      </c>
      <c r="BO242" s="41" cm="1">
        <f t="array" aca="1" ref="BO242" ca="1">_xlfn.LET(_xlpm.lookback,MIN(ROW()-ROW(BN$50),11),_xlpm.found,IFERROR(MATCH("Equal High",OFFSET(BN242,-_xlpm.lookback,0,_xlpm.lookback+1,1),0),-1),_xlpm.offset_rows,_xlpm.lookback-_xlpm.found+1,IF(_xlpm.found&gt;0,INDEX(E:E,ROW()-_xlpm.offset_rows),"-----"))</f>
        <v>5190.1000000000004</v>
      </c>
      <c r="BP242" s="41">
        <f t="shared" ref="BP242:BP305" ca="1" si="266">IF(BO242&lt;&gt;"-----",H242,"-----")</f>
        <v>5186.7412199999999</v>
      </c>
      <c r="BQ242" s="41">
        <f t="shared" ref="BQ242:BQ305" ca="1" si="267">IF(BO242&lt;&gt;"-----",I242,"-----")</f>
        <v>5187.13897</v>
      </c>
      <c r="BR242" s="52" t="str">
        <f t="shared" ref="BR242:BR305" ca="1" si="268">IFERROR(IF(ABS((BP242-BO242)/BO242)&lt;0.15%,"Eqh Touch","-----"),"-----")</f>
        <v>Eqh Touch</v>
      </c>
      <c r="BS242" s="41" t="str">
        <f t="shared" si="207"/>
        <v>-----</v>
      </c>
      <c r="BT242" s="41" t="str" cm="1">
        <f t="array" aca="1" ref="BT242" ca="1">_xlfn.LET(_xlpm.lookback,MIN(ROW()-ROW(BS$50),11),_xlpm.found,IFERROR(MATCH("Equal Low",OFFSET(BS242,-_xlpm.lookback,0,_xlpm.lookback+1,1),0),-1),_xlpm.offset_rows,_xlpm.lookback-_xlpm.found+1,IF(_xlpm.found&gt;0,INDEX(F:F,ROW()-_xlpm.offset_rows),"-----"))</f>
        <v>-----</v>
      </c>
      <c r="BU242" s="41" t="str">
        <f t="shared" ref="BU242:BU305" ca="1" si="269">IF(BT242&lt;&gt;"-----",H242,"-----")</f>
        <v>-----</v>
      </c>
      <c r="BV242" s="41" t="str">
        <f t="shared" ref="BV242:BV305" ca="1" si="270">IF(BT242&lt;&gt;"-----",I242,"-----")</f>
        <v>-----</v>
      </c>
      <c r="BW242" s="52" t="str">
        <f t="shared" ref="BW242:BW305" ca="1" si="271">IFERROR(IF(ABS((BU242-BT242)/BT242)&lt;0.15%,"Eql Touch","-----"),"-----")</f>
        <v>-----</v>
      </c>
      <c r="BX242" s="50">
        <f t="shared" si="232"/>
        <v>-0.39775000000008731</v>
      </c>
      <c r="BY242" s="50">
        <f t="shared" si="246"/>
        <v>-1</v>
      </c>
      <c r="BZ242" s="50">
        <f t="shared" si="247"/>
        <v>-1</v>
      </c>
      <c r="CA242" s="50" t="str">
        <f t="shared" si="248"/>
        <v>-----</v>
      </c>
      <c r="CB242" s="50" t="str">
        <f t="shared" si="249"/>
        <v>crossunder</v>
      </c>
      <c r="CC242" s="52" t="str">
        <f t="shared" si="233"/>
        <v/>
      </c>
      <c r="CD242" s="41">
        <f t="shared" si="234"/>
        <v>0</v>
      </c>
      <c r="CE242" s="52" t="str" cm="1">
        <f t="array" ref="CE242">IF(CD242&lt;&gt;1,"-----",_xlfn.IFS(OR(AL242="Above",AL242="Below"),AL242,OR(AQ242="Above",AQ242="Below"),AQ242,OR(AV242="Above",AV242="Below"),AV242,OR(BA242="Above",BA242="Below"),BA242,OR(BF242="Above",BF242="Below"),BF242,OR(BK242="Above",BK242="Below"),BK242,TRUE,"-----"))</f>
        <v>-----</v>
      </c>
      <c r="CF242" s="52" t="str">
        <f t="shared" ref="CF242:CF305" ca="1" si="272">_xlfn.LET(_xlpm.eqh,IFERROR(ABS((BP242-BO242)/BO242)&lt;0.15%,FALSE),_xlpm.eql,IFERROR(ABS((BU242-BT242)/BT242)&lt;0.15%,FALSE),IF(_xlpm.eqh,IF(_xlpm.eql,"Eqh Touch / Eql Touch","Eqh Touch"),IF(_xlpm.eql,"Eql Touch","-----")))</f>
        <v>Eqh Touch</v>
      </c>
      <c r="CG242" s="52" t="str">
        <f t="shared" si="235"/>
        <v>DOWN</v>
      </c>
      <c r="CH242" s="42" t="str">
        <f t="shared" si="256"/>
        <v/>
      </c>
      <c r="CI242" s="43" t="str">
        <f t="shared" si="250"/>
        <v/>
      </c>
      <c r="CJ242" s="42" t="str">
        <f t="shared" si="251"/>
        <v/>
      </c>
      <c r="CK242" s="42" t="str">
        <f t="shared" si="257"/>
        <v/>
      </c>
      <c r="CL242" s="42" t="str">
        <f t="shared" si="236"/>
        <v/>
      </c>
      <c r="CM242" s="16">
        <f t="shared" si="258"/>
        <v>0</v>
      </c>
      <c r="CN242" s="53">
        <f t="shared" si="259"/>
        <v>0</v>
      </c>
      <c r="CO242" s="14" t="str">
        <f t="shared" si="260"/>
        <v/>
      </c>
    </row>
    <row r="243" spans="1:93" x14ac:dyDescent="0.55000000000000004">
      <c r="A243">
        <f>IF('Data Validation'!$K$2&lt;&gt;TRUE,"",'Data Validation'!A243)</f>
        <v>1772100900</v>
      </c>
      <c r="B243" s="4" t="str">
        <f>IF('Data Validation'!$K$2&lt;&gt;TRUE,"",'Data Validation'!C243)</f>
        <v>XAUUSD</v>
      </c>
      <c r="C243" s="4" t="str">
        <f>IF('Data Validation'!$K$2&lt;&gt;TRUE,"",'Data Validation'!E243)</f>
        <v>M5</v>
      </c>
      <c r="D243" s="4">
        <f>IF('Data Validation'!$K$2&lt;&gt;TRUE,"",'Data Validation'!G243)</f>
        <v>5182.8500000000004</v>
      </c>
      <c r="E243" s="4">
        <f>IF($C243&lt;&gt;"M5","",Price!F243)</f>
        <v>5188.75</v>
      </c>
      <c r="F243" s="4">
        <f>IF($C243&lt;&gt;"M5","",Price!G243)</f>
        <v>5181.92</v>
      </c>
      <c r="G243" s="4">
        <f>IF($C243&lt;&gt;"M5","",Price!H243)</f>
        <v>348</v>
      </c>
      <c r="H243" s="4">
        <f>IF($C243&lt;&gt;"M5","",SSA!E243)</f>
        <v>5184.83871</v>
      </c>
      <c r="I243" s="6">
        <f>IF($C243&lt;&gt;"M5","",SSA!F243)</f>
        <v>5185.98884</v>
      </c>
      <c r="J243" s="5">
        <f>IF($C243&lt;&gt;"M5","",Dual_Tema!E243)</f>
        <v>5190.24</v>
      </c>
      <c r="K243" s="5">
        <f>IF($C243&lt;&gt;"M5","",Dual_Tema!F243)</f>
        <v>5186.1000000000004</v>
      </c>
      <c r="L243" s="6">
        <f>IF($C243&lt;&gt;"M5","",Trendlines!K243)</f>
        <v>0</v>
      </c>
      <c r="M243" s="6">
        <f>IF($C243&lt;&gt;"M5","",Trendlines!L243)</f>
        <v>0</v>
      </c>
      <c r="N243" s="6">
        <f>IF($C243&lt;&gt;"M5","",ZigZag!E243)</f>
        <v>0</v>
      </c>
      <c r="O243" s="6">
        <f>IF($C243&lt;&gt;"M5","",ZigZag!F243)</f>
        <v>0</v>
      </c>
      <c r="P243" s="6">
        <f>IF($C243&lt;&gt;"M5","",Pinbar!E243)</f>
        <v>0</v>
      </c>
      <c r="Q243">
        <f>IF(Q$1='Trendline Selection'!$ED$198,Trendlines!E243,IF(Q$1='Trendline Selection'!$EE$198,Trendlines!E243,""))</f>
        <v>5199.1099999999997</v>
      </c>
      <c r="R243" t="str">
        <f>IF(R$1='Trendline Selection'!$ED$198,Trendlines!F243,IF(R$1='Trendline Selection'!$EE$198,Trendlines!F243,""))</f>
        <v/>
      </c>
      <c r="S243" t="str">
        <f>IF(S$1='Trendline Selection'!$ED$198,Trendlines!G243,IF(S$1='Trendline Selection'!$EE$198,Trendlines!G243,""))</f>
        <v/>
      </c>
      <c r="T243" t="str">
        <f>IF(T$1='Trendline Selection'!$ED$198,Trendlines!H243,IF(T$1='Trendline Selection'!$EE$198,Trendlines!H243,""))</f>
        <v/>
      </c>
      <c r="U243">
        <f>IF(U$1='Trendline Selection'!$ED$198,Trendlines!I243,IF(U$1='Trendline Selection'!$EE$198,Trendlines!I243,""))</f>
        <v>5176.3599999999997</v>
      </c>
      <c r="V243" t="str">
        <f>IF(V$1='Trendline Selection'!$ED$198,Trendlines!J243,IF(V$1='Trendline Selection'!$EE$198,Trendlines!J243,""))</f>
        <v/>
      </c>
      <c r="W243" s="6" t="str">
        <f t="shared" si="262"/>
        <v/>
      </c>
      <c r="X243" s="6" t="str">
        <f t="shared" si="263"/>
        <v/>
      </c>
      <c r="Y243" s="6" t="str">
        <f t="shared" si="264"/>
        <v/>
      </c>
      <c r="Z243" s="6" t="str">
        <f t="shared" si="265"/>
        <v/>
      </c>
      <c r="AA243">
        <f t="shared" si="209"/>
        <v>6.8299999999999272</v>
      </c>
      <c r="AB243">
        <f t="shared" si="237"/>
        <v>0.85999999999967258</v>
      </c>
      <c r="AC243">
        <f t="shared" si="238"/>
        <v>5.9700000000002547</v>
      </c>
      <c r="AD243">
        <f t="shared" si="261"/>
        <v>6.8299999999999272</v>
      </c>
      <c r="AE243" s="26">
        <f t="shared" si="252"/>
        <v>-2.870772835167125E-4</v>
      </c>
      <c r="AF243" s="26">
        <f t="shared" si="210"/>
        <v>-8.0600065559867547E-4</v>
      </c>
      <c r="AG243" s="4"/>
      <c r="AH243" s="30">
        <f t="shared" si="211"/>
        <v>-2.7449486546735273E-3</v>
      </c>
      <c r="AI243" s="21">
        <f t="shared" si="239"/>
        <v>-1</v>
      </c>
      <c r="AJ243" s="21">
        <f t="shared" si="208"/>
        <v>-56</v>
      </c>
      <c r="AK243" s="31" t="str">
        <f t="shared" si="255"/>
        <v>-----</v>
      </c>
      <c r="AL243" s="31" t="str">
        <f t="shared" si="212"/>
        <v>-----</v>
      </c>
      <c r="AM243" s="39" t="str">
        <f t="shared" si="213"/>
        <v/>
      </c>
      <c r="AN243" s="35" t="str">
        <f t="shared" si="214"/>
        <v/>
      </c>
      <c r="AO243" s="35" t="str">
        <f t="shared" si="253"/>
        <v/>
      </c>
      <c r="AP243" s="36" t="str">
        <f t="shared" si="254"/>
        <v/>
      </c>
      <c r="AQ243" s="36" t="str">
        <f t="shared" si="215"/>
        <v/>
      </c>
      <c r="AR243" s="40" t="str">
        <f t="shared" si="216"/>
        <v/>
      </c>
      <c r="AS243" s="37" t="str">
        <f t="shared" si="217"/>
        <v/>
      </c>
      <c r="AT243" s="37" t="str">
        <f t="shared" si="240"/>
        <v/>
      </c>
      <c r="AU243" s="38" t="str">
        <f t="shared" si="218"/>
        <v/>
      </c>
      <c r="AV243" s="38" t="str">
        <f t="shared" si="219"/>
        <v/>
      </c>
      <c r="AW243" s="30" t="str">
        <f t="shared" si="220"/>
        <v/>
      </c>
      <c r="AX243" s="21" t="str">
        <f t="shared" si="221"/>
        <v/>
      </c>
      <c r="AY243" s="21" t="str">
        <f t="shared" si="241"/>
        <v/>
      </c>
      <c r="AZ243" s="31" t="str">
        <f t="shared" si="222"/>
        <v/>
      </c>
      <c r="BA243" s="31" t="str">
        <f t="shared" si="223"/>
        <v/>
      </c>
      <c r="BB243" s="33">
        <f t="shared" si="224"/>
        <v>1.6379676065807478E-3</v>
      </c>
      <c r="BC243" s="32">
        <f t="shared" si="225"/>
        <v>1</v>
      </c>
      <c r="BD243" s="32">
        <f t="shared" si="242"/>
        <v>92</v>
      </c>
      <c r="BE243" s="34" t="str">
        <f t="shared" si="243"/>
        <v>-----</v>
      </c>
      <c r="BF243" s="34" t="str">
        <f t="shared" si="226"/>
        <v>-----</v>
      </c>
      <c r="BG243" s="40" t="str">
        <f t="shared" si="227"/>
        <v/>
      </c>
      <c r="BH243" s="37" t="str">
        <f t="shared" si="228"/>
        <v/>
      </c>
      <c r="BI243" s="37" t="str">
        <f t="shared" si="244"/>
        <v/>
      </c>
      <c r="BJ243" s="38" t="str">
        <f t="shared" si="245"/>
        <v/>
      </c>
      <c r="BK243" s="38" t="str">
        <f t="shared" si="229"/>
        <v/>
      </c>
      <c r="BL243" s="41" t="str">
        <f t="shared" si="230"/>
        <v>------</v>
      </c>
      <c r="BM243" s="41" t="str">
        <f t="shared" si="231"/>
        <v>------</v>
      </c>
      <c r="BN243" s="41" t="str">
        <f t="shared" ref="BN243:BN306" si="273">IFERROR(IF(ABS(Y243)&lt;0.15%,"Equal High","-----"),"-----")</f>
        <v>-----</v>
      </c>
      <c r="BO243" s="41" cm="1">
        <f t="array" aca="1" ref="BO243" ca="1">_xlfn.LET(_xlpm.lookback,MIN(ROW()-ROW(BN$50),11),_xlpm.found,IFERROR(MATCH("Equal High",OFFSET(BN243,-_xlpm.lookback,0,_xlpm.lookback+1,1),0),-1),_xlpm.offset_rows,_xlpm.lookback-_xlpm.found+1,IF(_xlpm.found&gt;0,INDEX(E:E,ROW()-_xlpm.offset_rows),"-----"))</f>
        <v>5190.1000000000004</v>
      </c>
      <c r="BP243" s="41">
        <f t="shared" ca="1" si="266"/>
        <v>5184.83871</v>
      </c>
      <c r="BQ243" s="41">
        <f t="shared" ca="1" si="267"/>
        <v>5185.98884</v>
      </c>
      <c r="BR243" s="52" t="str">
        <f t="shared" ca="1" si="268"/>
        <v>Eqh Touch</v>
      </c>
      <c r="BS243" s="41" t="str">
        <f t="shared" ref="BS243:BS306" si="274">IFERROR(IF(ABS(Z243)&lt;0.15%,"Equal Low","-----"),"-----")</f>
        <v>-----</v>
      </c>
      <c r="BT243" s="41" t="str" cm="1">
        <f t="array" aca="1" ref="BT243" ca="1">_xlfn.LET(_xlpm.lookback,MIN(ROW()-ROW(BS$50),11),_xlpm.found,IFERROR(MATCH("Equal Low",OFFSET(BS243,-_xlpm.lookback,0,_xlpm.lookback+1,1),0),-1),_xlpm.offset_rows,_xlpm.lookback-_xlpm.found+1,IF(_xlpm.found&gt;0,INDEX(F:F,ROW()-_xlpm.offset_rows),"-----"))</f>
        <v>-----</v>
      </c>
      <c r="BU243" s="41" t="str">
        <f t="shared" ca="1" si="269"/>
        <v>-----</v>
      </c>
      <c r="BV243" s="41" t="str">
        <f t="shared" ca="1" si="270"/>
        <v>-----</v>
      </c>
      <c r="BW243" s="52" t="str">
        <f t="shared" ca="1" si="271"/>
        <v>-----</v>
      </c>
      <c r="BX243" s="50">
        <f t="shared" si="232"/>
        <v>-1.1501299999999901</v>
      </c>
      <c r="BY243" s="50">
        <f t="shared" si="246"/>
        <v>-1</v>
      </c>
      <c r="BZ243" s="50">
        <f t="shared" si="247"/>
        <v>-2</v>
      </c>
      <c r="CA243" s="50" t="str">
        <f t="shared" si="248"/>
        <v>-----</v>
      </c>
      <c r="CB243" s="50" t="str">
        <f t="shared" si="249"/>
        <v>-----</v>
      </c>
      <c r="CC243" s="52" t="str">
        <f t="shared" si="233"/>
        <v/>
      </c>
      <c r="CD243" s="41">
        <f t="shared" si="234"/>
        <v>0</v>
      </c>
      <c r="CE243" s="52" t="str" cm="1">
        <f t="array" ref="CE243">IF(CD243&lt;&gt;1,"-----",_xlfn.IFS(OR(AL243="Above",AL243="Below"),AL243,OR(AQ243="Above",AQ243="Below"),AQ243,OR(AV243="Above",AV243="Below"),AV243,OR(BA243="Above",BA243="Below"),BA243,OR(BF243="Above",BF243="Below"),BF243,OR(BK243="Above",BK243="Below"),BK243,TRUE,"-----"))</f>
        <v>-----</v>
      </c>
      <c r="CF243" s="52" t="str">
        <f t="shared" ca="1" si="272"/>
        <v>Eqh Touch</v>
      </c>
      <c r="CG243" s="52" t="str">
        <f t="shared" si="235"/>
        <v>DOWN</v>
      </c>
      <c r="CH243" s="42" t="str">
        <f t="shared" si="256"/>
        <v/>
      </c>
      <c r="CI243" s="43" t="str">
        <f t="shared" si="250"/>
        <v/>
      </c>
      <c r="CJ243" s="42">
        <f t="shared" si="251"/>
        <v>1</v>
      </c>
      <c r="CK243" s="42" t="str">
        <f t="shared" si="257"/>
        <v/>
      </c>
      <c r="CL243" s="42" t="str">
        <f t="shared" si="236"/>
        <v/>
      </c>
      <c r="CM243" s="16">
        <f t="shared" si="258"/>
        <v>0.2</v>
      </c>
      <c r="CN243" s="53">
        <f t="shared" si="259"/>
        <v>6.6666666666666666E-2</v>
      </c>
      <c r="CO243" s="14" t="str">
        <f t="shared" si="260"/>
        <v/>
      </c>
    </row>
    <row r="244" spans="1:93" x14ac:dyDescent="0.55000000000000004">
      <c r="A244">
        <f>IF('Data Validation'!$K$2&lt;&gt;TRUE,"",'Data Validation'!A244)</f>
        <v>1772101200</v>
      </c>
      <c r="B244" s="4" t="str">
        <f>IF('Data Validation'!$K$2&lt;&gt;TRUE,"",'Data Validation'!C244)</f>
        <v>XAUUSD</v>
      </c>
      <c r="C244" s="4" t="str">
        <f>IF('Data Validation'!$K$2&lt;&gt;TRUE,"",'Data Validation'!E244)</f>
        <v>M5</v>
      </c>
      <c r="D244" s="4">
        <f>IF('Data Validation'!$K$2&lt;&gt;TRUE,"",'Data Validation'!G244)</f>
        <v>5183.6000000000004</v>
      </c>
      <c r="E244" s="4">
        <f>IF($C244&lt;&gt;"M5","",Price!F244)</f>
        <v>5184.58</v>
      </c>
      <c r="F244" s="4">
        <f>IF($C244&lt;&gt;"M5","",Price!G244)</f>
        <v>5181.3599999999997</v>
      </c>
      <c r="G244" s="4">
        <f>IF($C244&lt;&gt;"M5","",Price!H244)</f>
        <v>424</v>
      </c>
      <c r="H244" s="4">
        <f>IF($C244&lt;&gt;"M5","",SSA!E244)</f>
        <v>5182.4650099999999</v>
      </c>
      <c r="I244" s="6">
        <f>IF($C244&lt;&gt;"M5","",SSA!F244)</f>
        <v>5184.2269200000001</v>
      </c>
      <c r="J244" s="5">
        <f>IF($C244&lt;&gt;"M5","",Dual_Tema!E244)</f>
        <v>5187.95</v>
      </c>
      <c r="K244" s="5">
        <f>IF($C244&lt;&gt;"M5","",Dual_Tema!F244)</f>
        <v>5184.16</v>
      </c>
      <c r="L244" s="6">
        <f>IF($C244&lt;&gt;"M5","",Trendlines!K244)</f>
        <v>0</v>
      </c>
      <c r="M244" s="6">
        <f>IF($C244&lt;&gt;"M5","",Trendlines!L244)</f>
        <v>0</v>
      </c>
      <c r="N244" s="6">
        <f>IF($C244&lt;&gt;"M5","",ZigZag!E244)</f>
        <v>0</v>
      </c>
      <c r="O244" s="6">
        <f>IF($C244&lt;&gt;"M5","",ZigZag!F244)</f>
        <v>0</v>
      </c>
      <c r="P244" s="6">
        <f>IF($C244&lt;&gt;"M5","",Pinbar!E244)</f>
        <v>0</v>
      </c>
      <c r="Q244">
        <f>IF(Q$1='Trendline Selection'!$ED$198,Trendlines!E244,IF(Q$1='Trendline Selection'!$EE$198,Trendlines!E244,""))</f>
        <v>5199.12</v>
      </c>
      <c r="R244" t="str">
        <f>IF(R$1='Trendline Selection'!$ED$198,Trendlines!F244,IF(R$1='Trendline Selection'!$EE$198,Trendlines!F244,""))</f>
        <v/>
      </c>
      <c r="S244" t="str">
        <f>IF(S$1='Trendline Selection'!$ED$198,Trendlines!G244,IF(S$1='Trendline Selection'!$EE$198,Trendlines!G244,""))</f>
        <v/>
      </c>
      <c r="T244" t="str">
        <f>IF(T$1='Trendline Selection'!$ED$198,Trendlines!H244,IF(T$1='Trendline Selection'!$EE$198,Trendlines!H244,""))</f>
        <v/>
      </c>
      <c r="U244">
        <f>IF(U$1='Trendline Selection'!$ED$198,Trendlines!I244,IF(U$1='Trendline Selection'!$EE$198,Trendlines!I244,""))</f>
        <v>5176.38</v>
      </c>
      <c r="V244" t="str">
        <f>IF(V$1='Trendline Selection'!$ED$198,Trendlines!J244,IF(V$1='Trendline Selection'!$EE$198,Trendlines!J244,""))</f>
        <v/>
      </c>
      <c r="W244" s="6" t="str">
        <f t="shared" si="262"/>
        <v/>
      </c>
      <c r="X244" s="6" t="str">
        <f t="shared" si="263"/>
        <v/>
      </c>
      <c r="Y244" s="6" t="str">
        <f t="shared" si="264"/>
        <v/>
      </c>
      <c r="Z244" s="6" t="str">
        <f t="shared" si="265"/>
        <v/>
      </c>
      <c r="AA244">
        <f t="shared" si="209"/>
        <v>3.2200000000002547</v>
      </c>
      <c r="AB244">
        <f t="shared" si="237"/>
        <v>1.7299999999995634</v>
      </c>
      <c r="AC244">
        <f t="shared" si="238"/>
        <v>1.4900000000006912</v>
      </c>
      <c r="AD244">
        <f t="shared" si="261"/>
        <v>3.2200000000002547</v>
      </c>
      <c r="AE244" s="26">
        <f t="shared" si="252"/>
        <v>-6.4958220491714283E-4</v>
      </c>
      <c r="AF244" s="26">
        <f t="shared" si="210"/>
        <v>-5.4010678682760215E-4</v>
      </c>
      <c r="AG244" s="4"/>
      <c r="AH244" s="30">
        <f t="shared" si="211"/>
        <v>-3.2034248103525211E-3</v>
      </c>
      <c r="AI244" s="21">
        <f t="shared" si="239"/>
        <v>-1</v>
      </c>
      <c r="AJ244" s="21">
        <f t="shared" si="208"/>
        <v>-57</v>
      </c>
      <c r="AK244" s="31" t="str">
        <f t="shared" si="255"/>
        <v>-----</v>
      </c>
      <c r="AL244" s="31" t="str">
        <f t="shared" si="212"/>
        <v>-----</v>
      </c>
      <c r="AM244" s="39" t="str">
        <f t="shared" si="213"/>
        <v/>
      </c>
      <c r="AN244" s="35" t="str">
        <f t="shared" si="214"/>
        <v/>
      </c>
      <c r="AO244" s="35" t="str">
        <f t="shared" si="253"/>
        <v/>
      </c>
      <c r="AP244" s="36" t="str">
        <f t="shared" si="254"/>
        <v/>
      </c>
      <c r="AQ244" s="36" t="str">
        <f t="shared" si="215"/>
        <v/>
      </c>
      <c r="AR244" s="40" t="str">
        <f t="shared" si="216"/>
        <v/>
      </c>
      <c r="AS244" s="37" t="str">
        <f t="shared" si="217"/>
        <v/>
      </c>
      <c r="AT244" s="37" t="str">
        <f t="shared" si="240"/>
        <v/>
      </c>
      <c r="AU244" s="38" t="str">
        <f t="shared" si="218"/>
        <v/>
      </c>
      <c r="AV244" s="38" t="str">
        <f t="shared" si="219"/>
        <v/>
      </c>
      <c r="AW244" s="30" t="str">
        <f t="shared" si="220"/>
        <v/>
      </c>
      <c r="AX244" s="21" t="str">
        <f t="shared" si="221"/>
        <v/>
      </c>
      <c r="AY244" s="21" t="str">
        <f t="shared" si="241"/>
        <v/>
      </c>
      <c r="AZ244" s="31" t="str">
        <f t="shared" si="222"/>
        <v/>
      </c>
      <c r="BA244" s="31" t="str">
        <f t="shared" si="223"/>
        <v/>
      </c>
      <c r="BB244" s="33">
        <f t="shared" si="224"/>
        <v>1.1755338672971814E-3</v>
      </c>
      <c r="BC244" s="32">
        <f t="shared" si="225"/>
        <v>1</v>
      </c>
      <c r="BD244" s="32">
        <f t="shared" si="242"/>
        <v>93</v>
      </c>
      <c r="BE244" s="34" t="str">
        <f t="shared" si="243"/>
        <v>-----</v>
      </c>
      <c r="BF244" s="34" t="str">
        <f t="shared" si="226"/>
        <v>-----</v>
      </c>
      <c r="BG244" s="40" t="str">
        <f t="shared" si="227"/>
        <v/>
      </c>
      <c r="BH244" s="37" t="str">
        <f t="shared" si="228"/>
        <v/>
      </c>
      <c r="BI244" s="37" t="str">
        <f t="shared" si="244"/>
        <v/>
      </c>
      <c r="BJ244" s="38" t="str">
        <f t="shared" si="245"/>
        <v/>
      </c>
      <c r="BK244" s="38" t="str">
        <f t="shared" si="229"/>
        <v/>
      </c>
      <c r="BL244" s="41" t="str">
        <f t="shared" si="230"/>
        <v>------</v>
      </c>
      <c r="BM244" s="41" t="str">
        <f t="shared" si="231"/>
        <v>------</v>
      </c>
      <c r="BN244" s="41" t="str">
        <f t="shared" si="273"/>
        <v>-----</v>
      </c>
      <c r="BO244" s="41" cm="1">
        <f t="array" aca="1" ref="BO244" ca="1">_xlfn.LET(_xlpm.lookback,MIN(ROW()-ROW(BN$50),11),_xlpm.found,IFERROR(MATCH("Equal High",OFFSET(BN244,-_xlpm.lookback,0,_xlpm.lookback+1,1),0),-1),_xlpm.offset_rows,_xlpm.lookback-_xlpm.found+1,IF(_xlpm.found&gt;0,INDEX(E:E,ROW()-_xlpm.offset_rows),"-----"))</f>
        <v>5190.1000000000004</v>
      </c>
      <c r="BP244" s="41">
        <f t="shared" ca="1" si="266"/>
        <v>5182.4650099999999</v>
      </c>
      <c r="BQ244" s="41">
        <f t="shared" ca="1" si="267"/>
        <v>5184.2269200000001</v>
      </c>
      <c r="BR244" s="52" t="str">
        <f t="shared" ca="1" si="268"/>
        <v>Eqh Touch</v>
      </c>
      <c r="BS244" s="41" t="str">
        <f t="shared" si="274"/>
        <v>-----</v>
      </c>
      <c r="BT244" s="41" t="str" cm="1">
        <f t="array" aca="1" ref="BT244" ca="1">_xlfn.LET(_xlpm.lookback,MIN(ROW()-ROW(BS$50),11),_xlpm.found,IFERROR(MATCH("Equal Low",OFFSET(BS244,-_xlpm.lookback,0,_xlpm.lookback+1,1),0),-1),_xlpm.offset_rows,_xlpm.lookback-_xlpm.found+1,IF(_xlpm.found&gt;0,INDEX(F:F,ROW()-_xlpm.offset_rows),"-----"))</f>
        <v>-----</v>
      </c>
      <c r="BU244" s="41" t="str">
        <f t="shared" ca="1" si="269"/>
        <v>-----</v>
      </c>
      <c r="BV244" s="41" t="str">
        <f t="shared" ca="1" si="270"/>
        <v>-----</v>
      </c>
      <c r="BW244" s="52" t="str">
        <f t="shared" ca="1" si="271"/>
        <v>-----</v>
      </c>
      <c r="BX244" s="50">
        <f t="shared" si="232"/>
        <v>-1.7619100000001708</v>
      </c>
      <c r="BY244" s="50">
        <f t="shared" si="246"/>
        <v>-1</v>
      </c>
      <c r="BZ244" s="50">
        <f t="shared" si="247"/>
        <v>-3</v>
      </c>
      <c r="CA244" s="50" t="str">
        <f t="shared" si="248"/>
        <v>-----</v>
      </c>
      <c r="CB244" s="50" t="str">
        <f t="shared" si="249"/>
        <v>-----</v>
      </c>
      <c r="CC244" s="52" t="str">
        <f t="shared" si="233"/>
        <v/>
      </c>
      <c r="CD244" s="41">
        <f t="shared" si="234"/>
        <v>0</v>
      </c>
      <c r="CE244" s="52" t="str" cm="1">
        <f t="array" ref="CE244">IF(CD244&lt;&gt;1,"-----",_xlfn.IFS(OR(AL244="Above",AL244="Below"),AL244,OR(AQ244="Above",AQ244="Below"),AQ244,OR(AV244="Above",AV244="Below"),AV244,OR(BA244="Above",BA244="Below"),BA244,OR(BF244="Above",BF244="Below"),BF244,OR(BK244="Above",BK244="Below"),BK244,TRUE,"-----"))</f>
        <v>-----</v>
      </c>
      <c r="CF244" s="52" t="str">
        <f t="shared" ca="1" si="272"/>
        <v>Eqh Touch</v>
      </c>
      <c r="CG244" s="52" t="str">
        <f t="shared" si="235"/>
        <v>DOWN</v>
      </c>
      <c r="CH244" s="42" t="str">
        <f t="shared" si="256"/>
        <v/>
      </c>
      <c r="CI244" s="43" t="str">
        <f t="shared" si="250"/>
        <v/>
      </c>
      <c r="CJ244" s="42">
        <f t="shared" si="251"/>
        <v>1</v>
      </c>
      <c r="CK244" s="42" t="str">
        <f t="shared" si="257"/>
        <v/>
      </c>
      <c r="CL244" s="42" t="str">
        <f t="shared" si="236"/>
        <v/>
      </c>
      <c r="CM244" s="16">
        <f t="shared" si="258"/>
        <v>0.2</v>
      </c>
      <c r="CN244" s="53">
        <f t="shared" si="259"/>
        <v>0.13333333333333333</v>
      </c>
      <c r="CO244" s="14" t="str">
        <f t="shared" si="260"/>
        <v/>
      </c>
    </row>
    <row r="245" spans="1:93" x14ac:dyDescent="0.55000000000000004">
      <c r="A245">
        <f>IF('Data Validation'!$K$2&lt;&gt;TRUE,"",'Data Validation'!A245)</f>
        <v>1772101500</v>
      </c>
      <c r="B245" s="4" t="str">
        <f>IF('Data Validation'!$K$2&lt;&gt;TRUE,"",'Data Validation'!C245)</f>
        <v>XAUUSD</v>
      </c>
      <c r="C245" s="4" t="str">
        <f>IF('Data Validation'!$K$2&lt;&gt;TRUE,"",'Data Validation'!E245)</f>
        <v>M5</v>
      </c>
      <c r="D245" s="4">
        <f>IF('Data Validation'!$K$2&lt;&gt;TRUE,"",'Data Validation'!G245)</f>
        <v>5179.29</v>
      </c>
      <c r="E245" s="4">
        <f>IF($C245&lt;&gt;"M5","",Price!F245)</f>
        <v>5185.13</v>
      </c>
      <c r="F245" s="4">
        <f>IF($C245&lt;&gt;"M5","",Price!G245)</f>
        <v>5178.9799999999996</v>
      </c>
      <c r="G245" s="4">
        <f>IF($C245&lt;&gt;"M5","",Price!H245)</f>
        <v>458</v>
      </c>
      <c r="H245" s="4">
        <f>IF($C245&lt;&gt;"M5","",SSA!E245)</f>
        <v>5179.8225499999999</v>
      </c>
      <c r="I245" s="6">
        <f>IF($C245&lt;&gt;"M5","",SSA!F245)</f>
        <v>5182.0247399999998</v>
      </c>
      <c r="J245" s="5">
        <f>IF($C245&lt;&gt;"M5","",Dual_Tema!E245)</f>
        <v>5186.6899999999996</v>
      </c>
      <c r="K245" s="5">
        <f>IF($C245&lt;&gt;"M5","",Dual_Tema!F245)</f>
        <v>5181.7</v>
      </c>
      <c r="L245" s="6">
        <f>IF($C245&lt;&gt;"M5","",Trendlines!K245)</f>
        <v>0</v>
      </c>
      <c r="M245" s="6">
        <f>IF($C245&lt;&gt;"M5","",Trendlines!L245)</f>
        <v>0</v>
      </c>
      <c r="N245" s="6">
        <f>IF($C245&lt;&gt;"M5","",ZigZag!E245)</f>
        <v>0</v>
      </c>
      <c r="O245" s="6">
        <f>IF($C245&lt;&gt;"M5","",ZigZag!F245)</f>
        <v>0</v>
      </c>
      <c r="P245" s="6">
        <f>IF($C245&lt;&gt;"M5","",Pinbar!E245)</f>
        <v>0</v>
      </c>
      <c r="Q245">
        <f>IF(Q$1='Trendline Selection'!$ED$198,Trendlines!E245,IF(Q$1='Trendline Selection'!$EE$198,Trendlines!E245,""))</f>
        <v>5199.12</v>
      </c>
      <c r="R245" t="str">
        <f>IF(R$1='Trendline Selection'!$ED$198,Trendlines!F245,IF(R$1='Trendline Selection'!$EE$198,Trendlines!F245,""))</f>
        <v/>
      </c>
      <c r="S245" t="str">
        <f>IF(S$1='Trendline Selection'!$ED$198,Trendlines!G245,IF(S$1='Trendline Selection'!$EE$198,Trendlines!G245,""))</f>
        <v/>
      </c>
      <c r="T245" t="str">
        <f>IF(T$1='Trendline Selection'!$ED$198,Trendlines!H245,IF(T$1='Trendline Selection'!$EE$198,Trendlines!H245,""))</f>
        <v/>
      </c>
      <c r="U245">
        <f>IF(U$1='Trendline Selection'!$ED$198,Trendlines!I245,IF(U$1='Trendline Selection'!$EE$198,Trendlines!I245,""))</f>
        <v>5176.3999999999996</v>
      </c>
      <c r="V245" t="str">
        <f>IF(V$1='Trendline Selection'!$ED$198,Trendlines!J245,IF(V$1='Trendline Selection'!$EE$198,Trendlines!J245,""))</f>
        <v/>
      </c>
      <c r="W245" s="6" t="str">
        <f t="shared" si="262"/>
        <v/>
      </c>
      <c r="X245" s="6" t="str">
        <f t="shared" si="263"/>
        <v/>
      </c>
      <c r="Y245" s="6" t="str">
        <f t="shared" si="264"/>
        <v/>
      </c>
      <c r="Z245" s="6" t="str">
        <f t="shared" si="265"/>
        <v/>
      </c>
      <c r="AA245">
        <f t="shared" si="209"/>
        <v>6.1500000000005457</v>
      </c>
      <c r="AB245">
        <f t="shared" si="237"/>
        <v>1.5299999999997453</v>
      </c>
      <c r="AC245">
        <f t="shared" si="238"/>
        <v>4.6200000000008004</v>
      </c>
      <c r="AD245">
        <f t="shared" si="261"/>
        <v>6.1500000000005457</v>
      </c>
      <c r="AE245" s="26">
        <f t="shared" si="252"/>
        <v>-3.007698551483684E-4</v>
      </c>
      <c r="AF245" s="26">
        <f t="shared" si="210"/>
        <v>-5.2492425265844318E-4</v>
      </c>
      <c r="AG245" s="4"/>
      <c r="AH245" s="30">
        <f t="shared" si="211"/>
        <v>-3.7116762067426847E-3</v>
      </c>
      <c r="AI245" s="21">
        <f t="shared" si="239"/>
        <v>-1</v>
      </c>
      <c r="AJ245" s="21">
        <f t="shared" si="208"/>
        <v>-58</v>
      </c>
      <c r="AK245" s="31" t="str">
        <f t="shared" si="255"/>
        <v>-----</v>
      </c>
      <c r="AL245" s="31" t="str">
        <f t="shared" si="212"/>
        <v>-----</v>
      </c>
      <c r="AM245" s="39" t="str">
        <f t="shared" si="213"/>
        <v/>
      </c>
      <c r="AN245" s="35" t="str">
        <f t="shared" si="214"/>
        <v/>
      </c>
      <c r="AO245" s="35" t="str">
        <f t="shared" si="253"/>
        <v/>
      </c>
      <c r="AP245" s="36" t="str">
        <f t="shared" si="254"/>
        <v/>
      </c>
      <c r="AQ245" s="36" t="str">
        <f t="shared" si="215"/>
        <v/>
      </c>
      <c r="AR245" s="40" t="str">
        <f t="shared" si="216"/>
        <v/>
      </c>
      <c r="AS245" s="37" t="str">
        <f t="shared" si="217"/>
        <v/>
      </c>
      <c r="AT245" s="37" t="str">
        <f t="shared" si="240"/>
        <v/>
      </c>
      <c r="AU245" s="38" t="str">
        <f t="shared" si="218"/>
        <v/>
      </c>
      <c r="AV245" s="38" t="str">
        <f t="shared" si="219"/>
        <v/>
      </c>
      <c r="AW245" s="30" t="str">
        <f t="shared" si="220"/>
        <v/>
      </c>
      <c r="AX245" s="21" t="str">
        <f t="shared" si="221"/>
        <v/>
      </c>
      <c r="AY245" s="21" t="str">
        <f t="shared" si="241"/>
        <v/>
      </c>
      <c r="AZ245" s="31" t="str">
        <f t="shared" si="222"/>
        <v/>
      </c>
      <c r="BA245" s="31" t="str">
        <f t="shared" si="223"/>
        <v/>
      </c>
      <c r="BB245" s="33">
        <f t="shared" si="224"/>
        <v>6.6118344795615272E-4</v>
      </c>
      <c r="BC245" s="32">
        <f t="shared" si="225"/>
        <v>1</v>
      </c>
      <c r="BD245" s="32">
        <f t="shared" si="242"/>
        <v>94</v>
      </c>
      <c r="BE245" s="34" t="str">
        <f t="shared" si="243"/>
        <v>Touch Zone</v>
      </c>
      <c r="BF245" s="34" t="str">
        <f t="shared" si="226"/>
        <v>Above</v>
      </c>
      <c r="BG245" s="40" t="str">
        <f t="shared" si="227"/>
        <v/>
      </c>
      <c r="BH245" s="37" t="str">
        <f t="shared" si="228"/>
        <v/>
      </c>
      <c r="BI245" s="37" t="str">
        <f t="shared" si="244"/>
        <v/>
      </c>
      <c r="BJ245" s="38" t="str">
        <f t="shared" si="245"/>
        <v/>
      </c>
      <c r="BK245" s="38" t="str">
        <f t="shared" si="229"/>
        <v/>
      </c>
      <c r="BL245" s="41" t="str">
        <f t="shared" si="230"/>
        <v>------</v>
      </c>
      <c r="BM245" s="41" t="str">
        <f t="shared" si="231"/>
        <v>------</v>
      </c>
      <c r="BN245" s="41" t="str">
        <f t="shared" si="273"/>
        <v>-----</v>
      </c>
      <c r="BO245" s="41" cm="1">
        <f t="array" aca="1" ref="BO245" ca="1">_xlfn.LET(_xlpm.lookback,MIN(ROW()-ROW(BN$50),11),_xlpm.found,IFERROR(MATCH("Equal High",OFFSET(BN245,-_xlpm.lookback,0,_xlpm.lookback+1,1),0),-1),_xlpm.offset_rows,_xlpm.lookback-_xlpm.found+1,IF(_xlpm.found&gt;0,INDEX(E:E,ROW()-_xlpm.offset_rows),"-----"))</f>
        <v>5190.1000000000004</v>
      </c>
      <c r="BP245" s="41">
        <f t="shared" ca="1" si="266"/>
        <v>5179.8225499999999</v>
      </c>
      <c r="BQ245" s="41">
        <f t="shared" ca="1" si="267"/>
        <v>5182.0247399999998</v>
      </c>
      <c r="BR245" s="52" t="str">
        <f t="shared" ca="1" si="268"/>
        <v>-----</v>
      </c>
      <c r="BS245" s="41" t="str">
        <f t="shared" si="274"/>
        <v>-----</v>
      </c>
      <c r="BT245" s="41" t="str" cm="1">
        <f t="array" aca="1" ref="BT245" ca="1">_xlfn.LET(_xlpm.lookback,MIN(ROW()-ROW(BS$50),11),_xlpm.found,IFERROR(MATCH("Equal Low",OFFSET(BS245,-_xlpm.lookback,0,_xlpm.lookback+1,1),0),-1),_xlpm.offset_rows,_xlpm.lookback-_xlpm.found+1,IF(_xlpm.found&gt;0,INDEX(F:F,ROW()-_xlpm.offset_rows),"-----"))</f>
        <v>-----</v>
      </c>
      <c r="BU245" s="41" t="str">
        <f t="shared" ca="1" si="269"/>
        <v>-----</v>
      </c>
      <c r="BV245" s="41" t="str">
        <f t="shared" ca="1" si="270"/>
        <v>-----</v>
      </c>
      <c r="BW245" s="52" t="str">
        <f t="shared" ca="1" si="271"/>
        <v>-----</v>
      </c>
      <c r="BX245" s="50">
        <f t="shared" si="232"/>
        <v>-2.2021899999999732</v>
      </c>
      <c r="BY245" s="50">
        <f t="shared" si="246"/>
        <v>-1</v>
      </c>
      <c r="BZ245" s="50">
        <f t="shared" si="247"/>
        <v>-4</v>
      </c>
      <c r="CA245" s="50" t="str">
        <f t="shared" si="248"/>
        <v>-----</v>
      </c>
      <c r="CB245" s="50" t="str">
        <f t="shared" si="249"/>
        <v>-----</v>
      </c>
      <c r="CC245" s="52" t="str">
        <f t="shared" si="233"/>
        <v>TL Touch Zone</v>
      </c>
      <c r="CD245" s="41">
        <f t="shared" si="234"/>
        <v>1</v>
      </c>
      <c r="CE245" s="52" t="str" cm="1">
        <f t="array" ref="CE245">IF(CD245&lt;&gt;1,"-----",_xlfn.IFS(OR(AL245="Above",AL245="Below"),AL245,OR(AQ245="Above",AQ245="Below"),AQ245,OR(AV245="Above",AV245="Below"),AV245,OR(BA245="Above",BA245="Below"),BA245,OR(BF245="Above",BF245="Below"),BF245,OR(BK245="Above",BK245="Below"),BK245,TRUE,"-----"))</f>
        <v>Above</v>
      </c>
      <c r="CF245" s="52" t="str">
        <f t="shared" ca="1" si="272"/>
        <v>-----</v>
      </c>
      <c r="CG245" s="52" t="str">
        <f t="shared" si="235"/>
        <v>DOWN</v>
      </c>
      <c r="CH245" s="42" t="str">
        <f t="shared" si="256"/>
        <v/>
      </c>
      <c r="CI245" s="43" t="str">
        <f t="shared" si="250"/>
        <v/>
      </c>
      <c r="CJ245" s="42">
        <f t="shared" si="251"/>
        <v>1</v>
      </c>
      <c r="CK245" s="42" t="str">
        <f t="shared" si="257"/>
        <v/>
      </c>
      <c r="CL245" s="42" t="str">
        <f t="shared" si="236"/>
        <v/>
      </c>
      <c r="CM245" s="16">
        <f t="shared" si="258"/>
        <v>0.2</v>
      </c>
      <c r="CN245" s="53">
        <f t="shared" si="259"/>
        <v>0.20000000000000004</v>
      </c>
      <c r="CO245" s="14" t="str">
        <f t="shared" si="260"/>
        <v/>
      </c>
    </row>
    <row r="246" spans="1:93" x14ac:dyDescent="0.55000000000000004">
      <c r="A246">
        <f>IF('Data Validation'!$K$2&lt;&gt;TRUE,"",'Data Validation'!A246)</f>
        <v>1772101800</v>
      </c>
      <c r="B246" s="4" t="str">
        <f>IF('Data Validation'!$K$2&lt;&gt;TRUE,"",'Data Validation'!C246)</f>
        <v>XAUUSD</v>
      </c>
      <c r="C246" s="4" t="str">
        <f>IF('Data Validation'!$K$2&lt;&gt;TRUE,"",'Data Validation'!E246)</f>
        <v>M5</v>
      </c>
      <c r="D246" s="4">
        <f>IF('Data Validation'!$K$2&lt;&gt;TRUE,"",'Data Validation'!G246)</f>
        <v>5177.04</v>
      </c>
      <c r="E246" s="4">
        <f>IF($C246&lt;&gt;"M5","",Price!F246)</f>
        <v>5179.3599999999997</v>
      </c>
      <c r="F246" s="4">
        <f>IF($C246&lt;&gt;"M5","",Price!G246)</f>
        <v>5174.74</v>
      </c>
      <c r="G246" s="4">
        <f>IF($C246&lt;&gt;"M5","",Price!H246)</f>
        <v>556</v>
      </c>
      <c r="H246" s="4">
        <f>IF($C246&lt;&gt;"M5","",SSA!E246)</f>
        <v>5177.2636400000001</v>
      </c>
      <c r="I246" s="6">
        <f>IF($C246&lt;&gt;"M5","",SSA!F246)</f>
        <v>5179.64419</v>
      </c>
      <c r="J246" s="5">
        <f>IF($C246&lt;&gt;"M5","",Dual_Tema!E246)</f>
        <v>5183.05</v>
      </c>
      <c r="K246" s="5">
        <f>IF($C246&lt;&gt;"M5","",Dual_Tema!F246)</f>
        <v>5178.05</v>
      </c>
      <c r="L246" s="6">
        <f>IF($C246&lt;&gt;"M5","",Trendlines!K246)</f>
        <v>0</v>
      </c>
      <c r="M246" s="6">
        <f>IF($C246&lt;&gt;"M5","",Trendlines!L246)</f>
        <v>0</v>
      </c>
      <c r="N246" s="6">
        <f>IF($C246&lt;&gt;"M5","",ZigZag!E246)</f>
        <v>0</v>
      </c>
      <c r="O246" s="6">
        <f>IF($C246&lt;&gt;"M5","",ZigZag!F246)</f>
        <v>0</v>
      </c>
      <c r="P246" s="6">
        <f>IF($C246&lt;&gt;"M5","",Pinbar!E246)</f>
        <v>0</v>
      </c>
      <c r="Q246">
        <f>IF(Q$1='Trendline Selection'!$ED$198,Trendlines!E246,IF(Q$1='Trendline Selection'!$EE$198,Trendlines!E246,""))</f>
        <v>5199.13</v>
      </c>
      <c r="R246" t="str">
        <f>IF(R$1='Trendline Selection'!$ED$198,Trendlines!F246,IF(R$1='Trendline Selection'!$EE$198,Trendlines!F246,""))</f>
        <v/>
      </c>
      <c r="S246" t="str">
        <f>IF(S$1='Trendline Selection'!$ED$198,Trendlines!G246,IF(S$1='Trendline Selection'!$EE$198,Trendlines!G246,""))</f>
        <v/>
      </c>
      <c r="T246" t="str">
        <f>IF(T$1='Trendline Selection'!$ED$198,Trendlines!H246,IF(T$1='Trendline Selection'!$EE$198,Trendlines!H246,""))</f>
        <v/>
      </c>
      <c r="U246">
        <f>IF(U$1='Trendline Selection'!$ED$198,Trendlines!I246,IF(U$1='Trendline Selection'!$EE$198,Trendlines!I246,""))</f>
        <v>5176.42</v>
      </c>
      <c r="V246" t="str">
        <f>IF(V$1='Trendline Selection'!$ED$198,Trendlines!J246,IF(V$1='Trendline Selection'!$EE$198,Trendlines!J246,""))</f>
        <v/>
      </c>
      <c r="W246" s="6" t="str">
        <f t="shared" si="262"/>
        <v/>
      </c>
      <c r="X246" s="6" t="str">
        <f t="shared" si="263"/>
        <v/>
      </c>
      <c r="Y246" s="6" t="str">
        <f t="shared" si="264"/>
        <v/>
      </c>
      <c r="Z246" s="6" t="str">
        <f t="shared" si="265"/>
        <v/>
      </c>
      <c r="AA246">
        <f t="shared" si="209"/>
        <v>4.6199999999998909</v>
      </c>
      <c r="AB246">
        <f t="shared" si="237"/>
        <v>6.9999999999708962E-2</v>
      </c>
      <c r="AC246">
        <f t="shared" si="238"/>
        <v>4.5500000000001819</v>
      </c>
      <c r="AD246">
        <f t="shared" si="261"/>
        <v>4.6199999999998909</v>
      </c>
      <c r="AE246" s="26">
        <f t="shared" si="252"/>
        <v>-7.1193602222639361E-4</v>
      </c>
      <c r="AF246" s="26">
        <f t="shared" si="210"/>
        <v>-6.3923677832396371E-4</v>
      </c>
      <c r="AG246" s="4"/>
      <c r="AH246" s="30">
        <f t="shared" si="211"/>
        <v>-4.205772888925644E-3</v>
      </c>
      <c r="AI246" s="21">
        <f t="shared" si="239"/>
        <v>-1</v>
      </c>
      <c r="AJ246" s="21">
        <f t="shared" si="208"/>
        <v>-59</v>
      </c>
      <c r="AK246" s="31" t="str">
        <f t="shared" si="255"/>
        <v>-----</v>
      </c>
      <c r="AL246" s="31" t="str">
        <f t="shared" si="212"/>
        <v>-----</v>
      </c>
      <c r="AM246" s="39" t="str">
        <f t="shared" si="213"/>
        <v/>
      </c>
      <c r="AN246" s="35" t="str">
        <f t="shared" si="214"/>
        <v/>
      </c>
      <c r="AO246" s="35" t="str">
        <f t="shared" si="253"/>
        <v/>
      </c>
      <c r="AP246" s="36" t="str">
        <f t="shared" si="254"/>
        <v/>
      </c>
      <c r="AQ246" s="36" t="str">
        <f t="shared" si="215"/>
        <v/>
      </c>
      <c r="AR246" s="40" t="str">
        <f t="shared" si="216"/>
        <v/>
      </c>
      <c r="AS246" s="37" t="str">
        <f t="shared" si="217"/>
        <v/>
      </c>
      <c r="AT246" s="37" t="str">
        <f t="shared" si="240"/>
        <v/>
      </c>
      <c r="AU246" s="38" t="str">
        <f t="shared" si="218"/>
        <v/>
      </c>
      <c r="AV246" s="38" t="str">
        <f t="shared" si="219"/>
        <v/>
      </c>
      <c r="AW246" s="30" t="str">
        <f t="shared" si="220"/>
        <v/>
      </c>
      <c r="AX246" s="21" t="str">
        <f t="shared" si="221"/>
        <v/>
      </c>
      <c r="AY246" s="21" t="str">
        <f t="shared" si="241"/>
        <v/>
      </c>
      <c r="AZ246" s="31" t="str">
        <f t="shared" si="222"/>
        <v/>
      </c>
      <c r="BA246" s="31" t="str">
        <f t="shared" si="223"/>
        <v/>
      </c>
      <c r="BB246" s="33">
        <f t="shared" si="224"/>
        <v>1.6297750182559575E-4</v>
      </c>
      <c r="BC246" s="32">
        <f t="shared" si="225"/>
        <v>1</v>
      </c>
      <c r="BD246" s="32">
        <f t="shared" si="242"/>
        <v>95</v>
      </c>
      <c r="BE246" s="34" t="str">
        <f t="shared" si="243"/>
        <v>Touch Zone</v>
      </c>
      <c r="BF246" s="34" t="str">
        <f t="shared" si="226"/>
        <v>Above</v>
      </c>
      <c r="BG246" s="40" t="str">
        <f t="shared" si="227"/>
        <v/>
      </c>
      <c r="BH246" s="37" t="str">
        <f t="shared" si="228"/>
        <v/>
      </c>
      <c r="BI246" s="37" t="str">
        <f t="shared" si="244"/>
        <v/>
      </c>
      <c r="BJ246" s="38" t="str">
        <f t="shared" si="245"/>
        <v/>
      </c>
      <c r="BK246" s="38" t="str">
        <f t="shared" si="229"/>
        <v/>
      </c>
      <c r="BL246" s="41" t="str">
        <f t="shared" si="230"/>
        <v>------</v>
      </c>
      <c r="BM246" s="41" t="str">
        <f t="shared" si="231"/>
        <v>------</v>
      </c>
      <c r="BN246" s="41" t="str">
        <f t="shared" si="273"/>
        <v>-----</v>
      </c>
      <c r="BO246" s="41" cm="1">
        <f t="array" aca="1" ref="BO246" ca="1">_xlfn.LET(_xlpm.lookback,MIN(ROW()-ROW(BN$50),11),_xlpm.found,IFERROR(MATCH("Equal High",OFFSET(BN246,-_xlpm.lookback,0,_xlpm.lookback+1,1),0),-1),_xlpm.offset_rows,_xlpm.lookback-_xlpm.found+1,IF(_xlpm.found&gt;0,INDEX(E:E,ROW()-_xlpm.offset_rows),"-----"))</f>
        <v>5190.1000000000004</v>
      </c>
      <c r="BP246" s="41">
        <f t="shared" ca="1" si="266"/>
        <v>5177.2636400000001</v>
      </c>
      <c r="BQ246" s="41">
        <f t="shared" ca="1" si="267"/>
        <v>5179.64419</v>
      </c>
      <c r="BR246" s="52" t="str">
        <f t="shared" ca="1" si="268"/>
        <v>-----</v>
      </c>
      <c r="BS246" s="41" t="str">
        <f t="shared" si="274"/>
        <v>-----</v>
      </c>
      <c r="BT246" s="41" t="str" cm="1">
        <f t="array" aca="1" ref="BT246" ca="1">_xlfn.LET(_xlpm.lookback,MIN(ROW()-ROW(BS$50),11),_xlpm.found,IFERROR(MATCH("Equal Low",OFFSET(BS246,-_xlpm.lookback,0,_xlpm.lookback+1,1),0),-1),_xlpm.offset_rows,_xlpm.lookback-_xlpm.found+1,IF(_xlpm.found&gt;0,INDEX(F:F,ROW()-_xlpm.offset_rows),"-----"))</f>
        <v>-----</v>
      </c>
      <c r="BU246" s="41" t="str">
        <f t="shared" ca="1" si="269"/>
        <v>-----</v>
      </c>
      <c r="BV246" s="41" t="str">
        <f t="shared" ca="1" si="270"/>
        <v>-----</v>
      </c>
      <c r="BW246" s="52" t="str">
        <f t="shared" ca="1" si="271"/>
        <v>-----</v>
      </c>
      <c r="BX246" s="50">
        <f t="shared" si="232"/>
        <v>-2.3805499999998574</v>
      </c>
      <c r="BY246" s="50">
        <f t="shared" si="246"/>
        <v>-1</v>
      </c>
      <c r="BZ246" s="50">
        <f t="shared" si="247"/>
        <v>-5</v>
      </c>
      <c r="CA246" s="50" t="str">
        <f t="shared" si="248"/>
        <v>-----</v>
      </c>
      <c r="CB246" s="50" t="str">
        <f t="shared" si="249"/>
        <v>-----</v>
      </c>
      <c r="CC246" s="52" t="str">
        <f t="shared" si="233"/>
        <v>TL Touch Zone</v>
      </c>
      <c r="CD246" s="41">
        <f t="shared" si="234"/>
        <v>1</v>
      </c>
      <c r="CE246" s="52" t="str" cm="1">
        <f t="array" ref="CE246">IF(CD246&lt;&gt;1,"-----",_xlfn.IFS(OR(AL246="Above",AL246="Below"),AL246,OR(AQ246="Above",AQ246="Below"),AQ246,OR(AV246="Above",AV246="Below"),AV246,OR(BA246="Above",BA246="Below"),BA246,OR(BF246="Above",BF246="Below"),BF246,OR(BK246="Above",BK246="Below"),BK246,TRUE,"-----"))</f>
        <v>Above</v>
      </c>
      <c r="CF246" s="52" t="str">
        <f t="shared" ca="1" si="272"/>
        <v>-----</v>
      </c>
      <c r="CG246" s="52" t="str">
        <f t="shared" si="235"/>
        <v>DOWN</v>
      </c>
      <c r="CH246" s="42" t="str">
        <f t="shared" si="256"/>
        <v/>
      </c>
      <c r="CI246" s="43" t="str">
        <f t="shared" si="250"/>
        <v/>
      </c>
      <c r="CJ246" s="42">
        <f t="shared" si="251"/>
        <v>1</v>
      </c>
      <c r="CK246" s="42" t="str">
        <f t="shared" si="257"/>
        <v/>
      </c>
      <c r="CL246" s="42" t="str">
        <f t="shared" si="236"/>
        <v/>
      </c>
      <c r="CM246" s="16">
        <f t="shared" si="258"/>
        <v>0.2</v>
      </c>
      <c r="CN246" s="53">
        <f t="shared" si="259"/>
        <v>0.20000000000000004</v>
      </c>
      <c r="CO246" s="14" t="str">
        <f t="shared" si="260"/>
        <v/>
      </c>
    </row>
    <row r="247" spans="1:93" x14ac:dyDescent="0.55000000000000004">
      <c r="A247">
        <f>IF('Data Validation'!$K$2&lt;&gt;TRUE,"",'Data Validation'!A247)</f>
        <v>1772102100</v>
      </c>
      <c r="B247" s="4" t="str">
        <f>IF('Data Validation'!$K$2&lt;&gt;TRUE,"",'Data Validation'!C247)</f>
        <v>XAUUSD</v>
      </c>
      <c r="C247" s="4" t="str">
        <f>IF('Data Validation'!$K$2&lt;&gt;TRUE,"",'Data Validation'!E247)</f>
        <v>M5</v>
      </c>
      <c r="D247" s="4">
        <f>IF('Data Validation'!$K$2&lt;&gt;TRUE,"",'Data Validation'!G247)</f>
        <v>5176.09</v>
      </c>
      <c r="E247" s="4">
        <f>IF($C247&lt;&gt;"M5","",Price!F247)</f>
        <v>5177.16</v>
      </c>
      <c r="F247" s="4">
        <f>IF($C247&lt;&gt;"M5","",Price!G247)</f>
        <v>5171.8</v>
      </c>
      <c r="G247" s="4">
        <f>IF($C247&lt;&gt;"M5","",Price!H247)</f>
        <v>482</v>
      </c>
      <c r="H247" s="4">
        <f>IF($C247&lt;&gt;"M5","",SSA!E247)</f>
        <v>5175.0839299999998</v>
      </c>
      <c r="I247" s="6">
        <f>IF($C247&lt;&gt;"M5","",SSA!F247)</f>
        <v>5177.3640599999999</v>
      </c>
      <c r="J247" s="5">
        <f>IF($C247&lt;&gt;"M5","",Dual_Tema!E247)</f>
        <v>5179.68</v>
      </c>
      <c r="K247" s="5">
        <f>IF($C247&lt;&gt;"M5","",Dual_Tema!F247)</f>
        <v>5174.34</v>
      </c>
      <c r="L247" s="6">
        <f>IF($C247&lt;&gt;"M5","",Trendlines!K247)</f>
        <v>0</v>
      </c>
      <c r="M247" s="6">
        <f>IF($C247&lt;&gt;"M5","",Trendlines!L247)</f>
        <v>0</v>
      </c>
      <c r="N247" s="6">
        <f>IF($C247&lt;&gt;"M5","",ZigZag!E247)</f>
        <v>0</v>
      </c>
      <c r="O247" s="6">
        <f>IF($C247&lt;&gt;"M5","",ZigZag!F247)</f>
        <v>0</v>
      </c>
      <c r="P247" s="6">
        <f>IF($C247&lt;&gt;"M5","",Pinbar!E247)</f>
        <v>1</v>
      </c>
      <c r="Q247">
        <f>IF(Q$1='Trendline Selection'!$ED$198,Trendlines!E247,IF(Q$1='Trendline Selection'!$EE$198,Trendlines!E247,""))</f>
        <v>5199.13</v>
      </c>
      <c r="R247" t="str">
        <f>IF(R$1='Trendline Selection'!$ED$198,Trendlines!F247,IF(R$1='Trendline Selection'!$EE$198,Trendlines!F247,""))</f>
        <v/>
      </c>
      <c r="S247" t="str">
        <f>IF(S$1='Trendline Selection'!$ED$198,Trendlines!G247,IF(S$1='Trendline Selection'!$EE$198,Trendlines!G247,""))</f>
        <v/>
      </c>
      <c r="T247" t="str">
        <f>IF(T$1='Trendline Selection'!$ED$198,Trendlines!H247,IF(T$1='Trendline Selection'!$EE$198,Trendlines!H247,""))</f>
        <v/>
      </c>
      <c r="U247">
        <f>IF(U$1='Trendline Selection'!$ED$198,Trendlines!I247,IF(U$1='Trendline Selection'!$EE$198,Trendlines!I247,""))</f>
        <v>5176.4399999999996</v>
      </c>
      <c r="V247" t="str">
        <f>IF(V$1='Trendline Selection'!$ED$198,Trendlines!J247,IF(V$1='Trendline Selection'!$EE$198,Trendlines!J247,""))</f>
        <v/>
      </c>
      <c r="W247" s="6" t="str">
        <f t="shared" si="262"/>
        <v/>
      </c>
      <c r="X247" s="6" t="str">
        <f t="shared" si="263"/>
        <v/>
      </c>
      <c r="Y247" s="6" t="str">
        <f t="shared" si="264"/>
        <v/>
      </c>
      <c r="Z247" s="6" t="str">
        <f t="shared" si="265"/>
        <v/>
      </c>
      <c r="AA247">
        <f t="shared" si="209"/>
        <v>5.3599999999996726</v>
      </c>
      <c r="AB247">
        <f t="shared" si="237"/>
        <v>0.11999999999989086</v>
      </c>
      <c r="AC247">
        <f t="shared" si="238"/>
        <v>5.2399999999997817</v>
      </c>
      <c r="AD247">
        <f t="shared" si="261"/>
        <v>5.3599999999996726</v>
      </c>
      <c r="AE247" s="26">
        <f t="shared" si="252"/>
        <v>-4.8651654156249736E-4</v>
      </c>
      <c r="AF247" s="26">
        <f t="shared" si="210"/>
        <v>-4.9088386151663083E-4</v>
      </c>
      <c r="AG247" s="4"/>
      <c r="AH247" s="30">
        <f t="shared" si="211"/>
        <v>-4.6250180318630858E-3</v>
      </c>
      <c r="AI247" s="21">
        <f t="shared" si="239"/>
        <v>-1</v>
      </c>
      <c r="AJ247" s="21">
        <f t="shared" si="208"/>
        <v>-60</v>
      </c>
      <c r="AK247" s="31" t="str">
        <f t="shared" si="255"/>
        <v>-----</v>
      </c>
      <c r="AL247" s="31" t="str">
        <f t="shared" si="212"/>
        <v>-----</v>
      </c>
      <c r="AM247" s="39" t="str">
        <f t="shared" si="213"/>
        <v/>
      </c>
      <c r="AN247" s="35" t="str">
        <f t="shared" si="214"/>
        <v/>
      </c>
      <c r="AO247" s="35" t="str">
        <f t="shared" si="253"/>
        <v/>
      </c>
      <c r="AP247" s="36" t="str">
        <f t="shared" si="254"/>
        <v/>
      </c>
      <c r="AQ247" s="36" t="str">
        <f t="shared" si="215"/>
        <v/>
      </c>
      <c r="AR247" s="40" t="str">
        <f t="shared" si="216"/>
        <v/>
      </c>
      <c r="AS247" s="37" t="str">
        <f t="shared" si="217"/>
        <v/>
      </c>
      <c r="AT247" s="37" t="str">
        <f t="shared" si="240"/>
        <v/>
      </c>
      <c r="AU247" s="38" t="str">
        <f t="shared" si="218"/>
        <v/>
      </c>
      <c r="AV247" s="38" t="str">
        <f t="shared" si="219"/>
        <v/>
      </c>
      <c r="AW247" s="30" t="str">
        <f t="shared" si="220"/>
        <v/>
      </c>
      <c r="AX247" s="21" t="str">
        <f t="shared" si="221"/>
        <v/>
      </c>
      <c r="AY247" s="21" t="str">
        <f t="shared" si="241"/>
        <v/>
      </c>
      <c r="AZ247" s="31" t="str">
        <f t="shared" si="222"/>
        <v/>
      </c>
      <c r="BA247" s="31" t="str">
        <f t="shared" si="223"/>
        <v/>
      </c>
      <c r="BB247" s="33">
        <f t="shared" si="224"/>
        <v>-2.6196961618406045E-4</v>
      </c>
      <c r="BC247" s="32">
        <f t="shared" si="225"/>
        <v>-1</v>
      </c>
      <c r="BD247" s="32">
        <f t="shared" si="242"/>
        <v>-1</v>
      </c>
      <c r="BE247" s="34" t="str">
        <f t="shared" si="243"/>
        <v>Touch Zone</v>
      </c>
      <c r="BF247" s="34" t="str">
        <f t="shared" si="226"/>
        <v>Below</v>
      </c>
      <c r="BG247" s="40" t="str">
        <f t="shared" si="227"/>
        <v/>
      </c>
      <c r="BH247" s="37" t="str">
        <f t="shared" si="228"/>
        <v/>
      </c>
      <c r="BI247" s="37" t="str">
        <f t="shared" si="244"/>
        <v/>
      </c>
      <c r="BJ247" s="38" t="str">
        <f t="shared" si="245"/>
        <v/>
      </c>
      <c r="BK247" s="38" t="str">
        <f t="shared" si="229"/>
        <v/>
      </c>
      <c r="BL247" s="41" t="str">
        <f t="shared" si="230"/>
        <v>------</v>
      </c>
      <c r="BM247" s="41" t="str">
        <f t="shared" si="231"/>
        <v>------</v>
      </c>
      <c r="BN247" s="41" t="str">
        <f t="shared" si="273"/>
        <v>-----</v>
      </c>
      <c r="BO247" s="41" cm="1">
        <f t="array" aca="1" ref="BO247" ca="1">_xlfn.LET(_xlpm.lookback,MIN(ROW()-ROW(BN$50),11),_xlpm.found,IFERROR(MATCH("Equal High",OFFSET(BN247,-_xlpm.lookback,0,_xlpm.lookback+1,1),0),-1),_xlpm.offset_rows,_xlpm.lookback-_xlpm.found+1,IF(_xlpm.found&gt;0,INDEX(E:E,ROW()-_xlpm.offset_rows),"-----"))</f>
        <v>5190.1000000000004</v>
      </c>
      <c r="BP247" s="41">
        <f t="shared" ca="1" si="266"/>
        <v>5175.0839299999998</v>
      </c>
      <c r="BQ247" s="41">
        <f t="shared" ca="1" si="267"/>
        <v>5177.3640599999999</v>
      </c>
      <c r="BR247" s="52" t="str">
        <f t="shared" ca="1" si="268"/>
        <v>-----</v>
      </c>
      <c r="BS247" s="41" t="str">
        <f t="shared" si="274"/>
        <v>-----</v>
      </c>
      <c r="BT247" s="41" t="str" cm="1">
        <f t="array" aca="1" ref="BT247" ca="1">_xlfn.LET(_xlpm.lookback,MIN(ROW()-ROW(BS$50),11),_xlpm.found,IFERROR(MATCH("Equal Low",OFFSET(BS247,-_xlpm.lookback,0,_xlpm.lookback+1,1),0),-1),_xlpm.offset_rows,_xlpm.lookback-_xlpm.found+1,IF(_xlpm.found&gt;0,INDEX(F:F,ROW()-_xlpm.offset_rows),"-----"))</f>
        <v>-----</v>
      </c>
      <c r="BU247" s="41" t="str">
        <f t="shared" ca="1" si="269"/>
        <v>-----</v>
      </c>
      <c r="BV247" s="41" t="str">
        <f t="shared" ca="1" si="270"/>
        <v>-----</v>
      </c>
      <c r="BW247" s="52" t="str">
        <f t="shared" ca="1" si="271"/>
        <v>-----</v>
      </c>
      <c r="BX247" s="50">
        <f t="shared" si="232"/>
        <v>-2.2801300000000992</v>
      </c>
      <c r="BY247" s="50">
        <f t="shared" si="246"/>
        <v>-1</v>
      </c>
      <c r="BZ247" s="50">
        <f t="shared" si="247"/>
        <v>-6</v>
      </c>
      <c r="CA247" s="50" t="str">
        <f t="shared" si="248"/>
        <v>-----</v>
      </c>
      <c r="CB247" s="50" t="str">
        <f t="shared" si="249"/>
        <v>-----</v>
      </c>
      <c r="CC247" s="52" t="str">
        <f t="shared" si="233"/>
        <v>TL Touch Zone</v>
      </c>
      <c r="CD247" s="41">
        <f t="shared" si="234"/>
        <v>1</v>
      </c>
      <c r="CE247" s="52" t="str" cm="1">
        <f t="array" ref="CE247">IF(CD247&lt;&gt;1,"-----",_xlfn.IFS(OR(AL247="Above",AL247="Below"),AL247,OR(AQ247="Above",AQ247="Below"),AQ247,OR(AV247="Above",AV247="Below"),AV247,OR(BA247="Above",BA247="Below"),BA247,OR(BF247="Above",BF247="Below"),BF247,OR(BK247="Above",BK247="Below"),BK247,TRUE,"-----"))</f>
        <v>Below</v>
      </c>
      <c r="CF247" s="52" t="str">
        <f t="shared" ca="1" si="272"/>
        <v>-----</v>
      </c>
      <c r="CG247" s="52" t="str">
        <f t="shared" si="235"/>
        <v>DOWN</v>
      </c>
      <c r="CH247" s="42" t="str">
        <f t="shared" si="256"/>
        <v/>
      </c>
      <c r="CI247" s="43" t="str">
        <f t="shared" si="250"/>
        <v/>
      </c>
      <c r="CJ247" s="42" t="str">
        <f t="shared" si="251"/>
        <v/>
      </c>
      <c r="CK247" s="42" t="str">
        <f t="shared" si="257"/>
        <v/>
      </c>
      <c r="CL247" s="42">
        <f t="shared" si="236"/>
        <v>1</v>
      </c>
      <c r="CM247" s="16">
        <f t="shared" si="258"/>
        <v>0.2</v>
      </c>
      <c r="CN247" s="53">
        <f t="shared" si="259"/>
        <v>0.20000000000000004</v>
      </c>
      <c r="CO247" s="14" t="str">
        <f t="shared" si="260"/>
        <v/>
      </c>
    </row>
    <row r="248" spans="1:93" x14ac:dyDescent="0.55000000000000004">
      <c r="A248">
        <f>IF('Data Validation'!$K$2&lt;&gt;TRUE,"",'Data Validation'!A248)</f>
        <v>1772102400</v>
      </c>
      <c r="B248" s="4" t="str">
        <f>IF('Data Validation'!$K$2&lt;&gt;TRUE,"",'Data Validation'!C248)</f>
        <v>XAUUSD</v>
      </c>
      <c r="C248" s="4" t="str">
        <f>IF('Data Validation'!$K$2&lt;&gt;TRUE,"",'Data Validation'!E248)</f>
        <v>M5</v>
      </c>
      <c r="D248" s="4">
        <f>IF('Data Validation'!$K$2&lt;&gt;TRUE,"",'Data Validation'!G248)</f>
        <v>5172.13</v>
      </c>
      <c r="E248" s="4">
        <f>IF($C248&lt;&gt;"M5","",Price!F248)</f>
        <v>5178.75</v>
      </c>
      <c r="F248" s="4">
        <f>IF($C248&lt;&gt;"M5","",Price!G248)</f>
        <v>5172.13</v>
      </c>
      <c r="G248" s="4">
        <f>IF($C248&lt;&gt;"M5","",Price!H248)</f>
        <v>443</v>
      </c>
      <c r="H248" s="4">
        <f>IF($C248&lt;&gt;"M5","",SSA!E248)</f>
        <v>5173.46137</v>
      </c>
      <c r="I248" s="6">
        <f>IF($C248&lt;&gt;"M5","",SSA!F248)</f>
        <v>5175.4127099999996</v>
      </c>
      <c r="J248" s="5">
        <f>IF($C248&lt;&gt;"M5","",Dual_Tema!E248)</f>
        <v>5178.3999999999996</v>
      </c>
      <c r="K248" s="5">
        <f>IF($C248&lt;&gt;"M5","",Dual_Tema!F248)</f>
        <v>5172.26</v>
      </c>
      <c r="L248" s="6">
        <f>IF($C248&lt;&gt;"M5","",Trendlines!K248)</f>
        <v>0</v>
      </c>
      <c r="M248" s="6">
        <f>IF($C248&lt;&gt;"M5","",Trendlines!L248)</f>
        <v>0</v>
      </c>
      <c r="N248" s="6">
        <f>IF($C248&lt;&gt;"M5","",ZigZag!E248)</f>
        <v>0</v>
      </c>
      <c r="O248" s="6">
        <f>IF($C248&lt;&gt;"M5","",ZigZag!F248)</f>
        <v>0</v>
      </c>
      <c r="P248" s="6">
        <f>IF($C248&lt;&gt;"M5","",Pinbar!E248)</f>
        <v>0</v>
      </c>
      <c r="Q248">
        <f>IF(Q$1='Trendline Selection'!$ED$198,Trendlines!E248,IF(Q$1='Trendline Selection'!$EE$198,Trendlines!E248,""))</f>
        <v>5199.1400000000003</v>
      </c>
      <c r="R248" t="str">
        <f>IF(R$1='Trendline Selection'!$ED$198,Trendlines!F248,IF(R$1='Trendline Selection'!$EE$198,Trendlines!F248,""))</f>
        <v/>
      </c>
      <c r="S248" t="str">
        <f>IF(S$1='Trendline Selection'!$ED$198,Trendlines!G248,IF(S$1='Trendline Selection'!$EE$198,Trendlines!G248,""))</f>
        <v/>
      </c>
      <c r="T248" t="str">
        <f>IF(T$1='Trendline Selection'!$ED$198,Trendlines!H248,IF(T$1='Trendline Selection'!$EE$198,Trendlines!H248,""))</f>
        <v/>
      </c>
      <c r="U248">
        <f>IF(U$1='Trendline Selection'!$ED$198,Trendlines!I248,IF(U$1='Trendline Selection'!$EE$198,Trendlines!I248,""))</f>
        <v>5176.47</v>
      </c>
      <c r="V248" t="str">
        <f>IF(V$1='Trendline Selection'!$ED$198,Trendlines!J248,IF(V$1='Trendline Selection'!$EE$198,Trendlines!J248,""))</f>
        <v/>
      </c>
      <c r="W248" s="6" t="str">
        <f t="shared" si="262"/>
        <v/>
      </c>
      <c r="X248" s="6" t="str">
        <f t="shared" si="263"/>
        <v/>
      </c>
      <c r="Y248" s="6" t="str">
        <f t="shared" si="264"/>
        <v/>
      </c>
      <c r="Z248" s="6" t="str">
        <f t="shared" si="265"/>
        <v/>
      </c>
      <c r="AA248">
        <f t="shared" si="209"/>
        <v>6.6199999999998909</v>
      </c>
      <c r="AB248">
        <f t="shared" si="237"/>
        <v>2.6599999999998545</v>
      </c>
      <c r="AC248">
        <f t="shared" si="238"/>
        <v>3.9600000000000364</v>
      </c>
      <c r="AD248">
        <f t="shared" si="261"/>
        <v>6.6199999999998909</v>
      </c>
      <c r="AE248" s="26">
        <f t="shared" si="252"/>
        <v>6.7588444307192143E-5</v>
      </c>
      <c r="AF248" s="26">
        <f t="shared" si="210"/>
        <v>-2.5134080653352527E-5</v>
      </c>
      <c r="AG248" s="4"/>
      <c r="AH248" s="30">
        <f t="shared" si="211"/>
        <v>-4.9390149140050733E-3</v>
      </c>
      <c r="AI248" s="21">
        <f t="shared" si="239"/>
        <v>-1</v>
      </c>
      <c r="AJ248" s="21">
        <f t="shared" si="208"/>
        <v>-61</v>
      </c>
      <c r="AK248" s="31" t="str">
        <f t="shared" si="255"/>
        <v>-----</v>
      </c>
      <c r="AL248" s="31" t="str">
        <f t="shared" si="212"/>
        <v>-----</v>
      </c>
      <c r="AM248" s="39" t="str">
        <f t="shared" si="213"/>
        <v/>
      </c>
      <c r="AN248" s="35" t="str">
        <f t="shared" si="214"/>
        <v/>
      </c>
      <c r="AO248" s="35" t="str">
        <f t="shared" si="253"/>
        <v/>
      </c>
      <c r="AP248" s="36" t="str">
        <f t="shared" si="254"/>
        <v/>
      </c>
      <c r="AQ248" s="36" t="str">
        <f t="shared" si="215"/>
        <v/>
      </c>
      <c r="AR248" s="40" t="str">
        <f t="shared" si="216"/>
        <v/>
      </c>
      <c r="AS248" s="37" t="str">
        <f t="shared" si="217"/>
        <v/>
      </c>
      <c r="AT248" s="37" t="str">
        <f t="shared" si="240"/>
        <v/>
      </c>
      <c r="AU248" s="38" t="str">
        <f t="shared" si="218"/>
        <v/>
      </c>
      <c r="AV248" s="38" t="str">
        <f t="shared" si="219"/>
        <v/>
      </c>
      <c r="AW248" s="30" t="str">
        <f t="shared" si="220"/>
        <v/>
      </c>
      <c r="AX248" s="21" t="str">
        <f t="shared" si="221"/>
        <v/>
      </c>
      <c r="AY248" s="21" t="str">
        <f t="shared" si="241"/>
        <v/>
      </c>
      <c r="AZ248" s="31" t="str">
        <f t="shared" si="222"/>
        <v/>
      </c>
      <c r="BA248" s="31" t="str">
        <f t="shared" si="223"/>
        <v/>
      </c>
      <c r="BB248" s="33">
        <f t="shared" si="224"/>
        <v>-5.8121267968331051E-4</v>
      </c>
      <c r="BC248" s="32">
        <f t="shared" si="225"/>
        <v>-1</v>
      </c>
      <c r="BD248" s="32">
        <f t="shared" si="242"/>
        <v>-2</v>
      </c>
      <c r="BE248" s="34" t="str">
        <f t="shared" si="243"/>
        <v>Touch Zone</v>
      </c>
      <c r="BF248" s="34" t="str">
        <f t="shared" si="226"/>
        <v>Below</v>
      </c>
      <c r="BG248" s="40" t="str">
        <f t="shared" si="227"/>
        <v/>
      </c>
      <c r="BH248" s="37" t="str">
        <f t="shared" si="228"/>
        <v/>
      </c>
      <c r="BI248" s="37" t="str">
        <f t="shared" si="244"/>
        <v/>
      </c>
      <c r="BJ248" s="38" t="str">
        <f t="shared" si="245"/>
        <v/>
      </c>
      <c r="BK248" s="38" t="str">
        <f t="shared" si="229"/>
        <v/>
      </c>
      <c r="BL248" s="41" t="str">
        <f t="shared" si="230"/>
        <v>------</v>
      </c>
      <c r="BM248" s="41" t="str">
        <f t="shared" si="231"/>
        <v>------</v>
      </c>
      <c r="BN248" s="41" t="str">
        <f t="shared" si="273"/>
        <v>-----</v>
      </c>
      <c r="BO248" s="41" cm="1">
        <f t="array" aca="1" ref="BO248" ca="1">_xlfn.LET(_xlpm.lookback,MIN(ROW()-ROW(BN$50),11),_xlpm.found,IFERROR(MATCH("Equal High",OFFSET(BN248,-_xlpm.lookback,0,_xlpm.lookback+1,1),0),-1),_xlpm.offset_rows,_xlpm.lookback-_xlpm.found+1,IF(_xlpm.found&gt;0,INDEX(E:E,ROW()-_xlpm.offset_rows),"-----"))</f>
        <v>5190.1000000000004</v>
      </c>
      <c r="BP248" s="41">
        <f t="shared" ca="1" si="266"/>
        <v>5173.46137</v>
      </c>
      <c r="BQ248" s="41">
        <f t="shared" ca="1" si="267"/>
        <v>5175.4127099999996</v>
      </c>
      <c r="BR248" s="52" t="str">
        <f t="shared" ca="1" si="268"/>
        <v>-----</v>
      </c>
      <c r="BS248" s="41" t="str">
        <f t="shared" si="274"/>
        <v>-----</v>
      </c>
      <c r="BT248" s="41" t="str" cm="1">
        <f t="array" aca="1" ref="BT248" ca="1">_xlfn.LET(_xlpm.lookback,MIN(ROW()-ROW(BS$50),11),_xlpm.found,IFERROR(MATCH("Equal Low",OFFSET(BS248,-_xlpm.lookback,0,_xlpm.lookback+1,1),0),-1),_xlpm.offset_rows,_xlpm.lookback-_xlpm.found+1,IF(_xlpm.found&gt;0,INDEX(F:F,ROW()-_xlpm.offset_rows),"-----"))</f>
        <v>-----</v>
      </c>
      <c r="BU248" s="41" t="str">
        <f t="shared" ca="1" si="269"/>
        <v>-----</v>
      </c>
      <c r="BV248" s="41" t="str">
        <f t="shared" ca="1" si="270"/>
        <v>-----</v>
      </c>
      <c r="BW248" s="52" t="str">
        <f t="shared" ca="1" si="271"/>
        <v>-----</v>
      </c>
      <c r="BX248" s="50">
        <f t="shared" si="232"/>
        <v>-1.9513399999996182</v>
      </c>
      <c r="BY248" s="50">
        <f t="shared" si="246"/>
        <v>-1</v>
      </c>
      <c r="BZ248" s="50">
        <f t="shared" si="247"/>
        <v>-7</v>
      </c>
      <c r="CA248" s="50" t="str">
        <f t="shared" si="248"/>
        <v>-----</v>
      </c>
      <c r="CB248" s="50" t="str">
        <f t="shared" si="249"/>
        <v>-----</v>
      </c>
      <c r="CC248" s="52" t="str">
        <f t="shared" si="233"/>
        <v>TL Touch Zone</v>
      </c>
      <c r="CD248" s="41">
        <f t="shared" si="234"/>
        <v>1</v>
      </c>
      <c r="CE248" s="52" t="str" cm="1">
        <f t="array" ref="CE248">IF(CD248&lt;&gt;1,"-----",_xlfn.IFS(OR(AL248="Above",AL248="Below"),AL248,OR(AQ248="Above",AQ248="Below"),AQ248,OR(AV248="Above",AV248="Below"),AV248,OR(BA248="Above",BA248="Below"),BA248,OR(BF248="Above",BF248="Below"),BF248,OR(BK248="Above",BK248="Below"),BK248,TRUE,"-----"))</f>
        <v>Below</v>
      </c>
      <c r="CF248" s="52" t="str">
        <f t="shared" ca="1" si="272"/>
        <v>-----</v>
      </c>
      <c r="CG248" s="52" t="str">
        <f t="shared" si="235"/>
        <v>DOWN</v>
      </c>
      <c r="CH248" s="42" t="str">
        <f t="shared" si="256"/>
        <v/>
      </c>
      <c r="CI248" s="43" t="str">
        <f t="shared" si="250"/>
        <v/>
      </c>
      <c r="CJ248" s="42" t="str">
        <f t="shared" si="251"/>
        <v/>
      </c>
      <c r="CK248" s="42" t="str">
        <f t="shared" si="257"/>
        <v/>
      </c>
      <c r="CL248" s="42" t="str">
        <f t="shared" si="236"/>
        <v/>
      </c>
      <c r="CM248" s="16">
        <f t="shared" si="258"/>
        <v>0</v>
      </c>
      <c r="CN248" s="53">
        <f t="shared" si="259"/>
        <v>0.13333333333333333</v>
      </c>
      <c r="CO248" s="14" t="str">
        <f t="shared" si="260"/>
        <v/>
      </c>
    </row>
    <row r="249" spans="1:93" x14ac:dyDescent="0.55000000000000004">
      <c r="A249">
        <f>IF('Data Validation'!$K$2&lt;&gt;TRUE,"",'Data Validation'!A249)</f>
        <v>1772102700</v>
      </c>
      <c r="B249" s="4" t="str">
        <f>IF('Data Validation'!$K$2&lt;&gt;TRUE,"",'Data Validation'!C249)</f>
        <v>XAUUSD</v>
      </c>
      <c r="C249" s="4" t="str">
        <f>IF('Data Validation'!$K$2&lt;&gt;TRUE,"",'Data Validation'!E249)</f>
        <v>M5</v>
      </c>
      <c r="D249" s="4">
        <f>IF('Data Validation'!$K$2&lt;&gt;TRUE,"",'Data Validation'!G249)</f>
        <v>5171.17</v>
      </c>
      <c r="E249" s="4">
        <f>IF($C249&lt;&gt;"M5","",Price!F249)</f>
        <v>5175.1899999999996</v>
      </c>
      <c r="F249" s="4">
        <f>IF($C249&lt;&gt;"M5","",Price!G249)</f>
        <v>5170.66</v>
      </c>
      <c r="G249" s="4">
        <f>IF($C249&lt;&gt;"M5","",Price!H249)</f>
        <v>412</v>
      </c>
      <c r="H249" s="4">
        <f>IF($C249&lt;&gt;"M5","",SSA!E249)</f>
        <v>5172.5539699999999</v>
      </c>
      <c r="I249" s="6">
        <f>IF($C249&lt;&gt;"M5","",SSA!F249)</f>
        <v>5173.9833399999998</v>
      </c>
      <c r="J249" s="5">
        <f>IF($C249&lt;&gt;"M5","",Dual_Tema!E249)</f>
        <v>5175.99</v>
      </c>
      <c r="K249" s="5">
        <f>IF($C249&lt;&gt;"M5","",Dual_Tema!F249)</f>
        <v>5170.38</v>
      </c>
      <c r="L249" s="6">
        <f>IF($C249&lt;&gt;"M5","",Trendlines!K249)</f>
        <v>0</v>
      </c>
      <c r="M249" s="6">
        <f>IF($C249&lt;&gt;"M5","",Trendlines!L249)</f>
        <v>0</v>
      </c>
      <c r="N249" s="6">
        <f>IF($C249&lt;&gt;"M5","",ZigZag!E249)</f>
        <v>0</v>
      </c>
      <c r="O249" s="6">
        <f>IF($C249&lt;&gt;"M5","",ZigZag!F249)</f>
        <v>0</v>
      </c>
      <c r="P249" s="6">
        <f>IF($C249&lt;&gt;"M5","",Pinbar!E249)</f>
        <v>0</v>
      </c>
      <c r="Q249">
        <f>IF(Q$1='Trendline Selection'!$ED$198,Trendlines!E249,IF(Q$1='Trendline Selection'!$EE$198,Trendlines!E249,""))</f>
        <v>5199.1400000000003</v>
      </c>
      <c r="R249" t="str">
        <f>IF(R$1='Trendline Selection'!$ED$198,Trendlines!F249,IF(R$1='Trendline Selection'!$EE$198,Trendlines!F249,""))</f>
        <v/>
      </c>
      <c r="S249" t="str">
        <f>IF(S$1='Trendline Selection'!$ED$198,Trendlines!G249,IF(S$1='Trendline Selection'!$EE$198,Trendlines!G249,""))</f>
        <v/>
      </c>
      <c r="T249" t="str">
        <f>IF(T$1='Trendline Selection'!$ED$198,Trendlines!H249,IF(T$1='Trendline Selection'!$EE$198,Trendlines!H249,""))</f>
        <v/>
      </c>
      <c r="U249">
        <f>IF(U$1='Trendline Selection'!$ED$198,Trendlines!I249,IF(U$1='Trendline Selection'!$EE$198,Trendlines!I249,""))</f>
        <v>5176.49</v>
      </c>
      <c r="V249" t="str">
        <f>IF(V$1='Trendline Selection'!$ED$198,Trendlines!J249,IF(V$1='Trendline Selection'!$EE$198,Trendlines!J249,""))</f>
        <v/>
      </c>
      <c r="W249" s="6" t="str">
        <f t="shared" si="262"/>
        <v/>
      </c>
      <c r="X249" s="6" t="str">
        <f t="shared" si="263"/>
        <v/>
      </c>
      <c r="Y249" s="6" t="str">
        <f t="shared" si="264"/>
        <v/>
      </c>
      <c r="Z249" s="6" t="str">
        <f t="shared" si="265"/>
        <v/>
      </c>
      <c r="AA249">
        <f t="shared" si="209"/>
        <v>4.5299999999997453</v>
      </c>
      <c r="AB249">
        <f t="shared" si="237"/>
        <v>3.0599999999994907</v>
      </c>
      <c r="AC249">
        <f t="shared" si="238"/>
        <v>1.4700000000002547</v>
      </c>
      <c r="AD249">
        <f t="shared" si="261"/>
        <v>4.5299999999997453</v>
      </c>
      <c r="AE249" s="26">
        <f t="shared" si="252"/>
        <v>-1.5455980401820365E-4</v>
      </c>
      <c r="AF249" s="26">
        <f t="shared" si="210"/>
        <v>5.4154626932593991E-5</v>
      </c>
      <c r="AG249" s="4"/>
      <c r="AH249" s="30">
        <f t="shared" si="211"/>
        <v>-5.1135437783941936E-3</v>
      </c>
      <c r="AI249" s="21">
        <f t="shared" si="239"/>
        <v>-1</v>
      </c>
      <c r="AJ249" s="21">
        <f t="shared" si="208"/>
        <v>-62</v>
      </c>
      <c r="AK249" s="31" t="str">
        <f t="shared" si="255"/>
        <v>-----</v>
      </c>
      <c r="AL249" s="31" t="str">
        <f t="shared" si="212"/>
        <v>-----</v>
      </c>
      <c r="AM249" s="39" t="str">
        <f t="shared" si="213"/>
        <v/>
      </c>
      <c r="AN249" s="35" t="str">
        <f t="shared" si="214"/>
        <v/>
      </c>
      <c r="AO249" s="35" t="str">
        <f t="shared" si="253"/>
        <v/>
      </c>
      <c r="AP249" s="36" t="str">
        <f t="shared" si="254"/>
        <v/>
      </c>
      <c r="AQ249" s="36" t="str">
        <f t="shared" si="215"/>
        <v/>
      </c>
      <c r="AR249" s="40" t="str">
        <f t="shared" si="216"/>
        <v/>
      </c>
      <c r="AS249" s="37" t="str">
        <f t="shared" si="217"/>
        <v/>
      </c>
      <c r="AT249" s="37" t="str">
        <f t="shared" si="240"/>
        <v/>
      </c>
      <c r="AU249" s="38" t="str">
        <f t="shared" si="218"/>
        <v/>
      </c>
      <c r="AV249" s="38" t="str">
        <f t="shared" si="219"/>
        <v/>
      </c>
      <c r="AW249" s="30" t="str">
        <f t="shared" si="220"/>
        <v/>
      </c>
      <c r="AX249" s="21" t="str">
        <f t="shared" si="221"/>
        <v/>
      </c>
      <c r="AY249" s="21" t="str">
        <f t="shared" si="241"/>
        <v/>
      </c>
      <c r="AZ249" s="31" t="str">
        <f t="shared" si="222"/>
        <v/>
      </c>
      <c r="BA249" s="31" t="str">
        <f t="shared" si="223"/>
        <v/>
      </c>
      <c r="BB249" s="33">
        <f t="shared" si="224"/>
        <v>-7.6036658044347546E-4</v>
      </c>
      <c r="BC249" s="32">
        <f t="shared" si="225"/>
        <v>-1</v>
      </c>
      <c r="BD249" s="32">
        <f t="shared" si="242"/>
        <v>-3</v>
      </c>
      <c r="BE249" s="34" t="str">
        <f t="shared" si="243"/>
        <v>Touch Zone</v>
      </c>
      <c r="BF249" s="34" t="str">
        <f t="shared" si="226"/>
        <v>Below</v>
      </c>
      <c r="BG249" s="40" t="str">
        <f t="shared" si="227"/>
        <v/>
      </c>
      <c r="BH249" s="37" t="str">
        <f t="shared" si="228"/>
        <v/>
      </c>
      <c r="BI249" s="37" t="str">
        <f t="shared" si="244"/>
        <v/>
      </c>
      <c r="BJ249" s="38" t="str">
        <f t="shared" si="245"/>
        <v/>
      </c>
      <c r="BK249" s="38" t="str">
        <f t="shared" si="229"/>
        <v/>
      </c>
      <c r="BL249" s="41" t="str">
        <f t="shared" si="230"/>
        <v>------</v>
      </c>
      <c r="BM249" s="41" t="str">
        <f t="shared" si="231"/>
        <v>------</v>
      </c>
      <c r="BN249" s="41" t="str">
        <f t="shared" si="273"/>
        <v>-----</v>
      </c>
      <c r="BO249" s="41" cm="1">
        <f t="array" aca="1" ref="BO249" ca="1">_xlfn.LET(_xlpm.lookback,MIN(ROW()-ROW(BN$50),11),_xlpm.found,IFERROR(MATCH("Equal High",OFFSET(BN249,-_xlpm.lookback,0,_xlpm.lookback+1,1),0),-1),_xlpm.offset_rows,_xlpm.lookback-_xlpm.found+1,IF(_xlpm.found&gt;0,INDEX(E:E,ROW()-_xlpm.offset_rows),"-----"))</f>
        <v>5190.1000000000004</v>
      </c>
      <c r="BP249" s="41">
        <f t="shared" ca="1" si="266"/>
        <v>5172.5539699999999</v>
      </c>
      <c r="BQ249" s="41">
        <f t="shared" ca="1" si="267"/>
        <v>5173.9833399999998</v>
      </c>
      <c r="BR249" s="52" t="str">
        <f t="shared" ca="1" si="268"/>
        <v>-----</v>
      </c>
      <c r="BS249" s="41" t="str">
        <f t="shared" si="274"/>
        <v>-----</v>
      </c>
      <c r="BT249" s="41" t="str" cm="1">
        <f t="array" aca="1" ref="BT249" ca="1">_xlfn.LET(_xlpm.lookback,MIN(ROW()-ROW(BS$50),11),_xlpm.found,IFERROR(MATCH("Equal Low",OFFSET(BS249,-_xlpm.lookback,0,_xlpm.lookback+1,1),0),-1),_xlpm.offset_rows,_xlpm.lookback-_xlpm.found+1,IF(_xlpm.found&gt;0,INDEX(F:F,ROW()-_xlpm.offset_rows),"-----"))</f>
        <v>-----</v>
      </c>
      <c r="BU249" s="41" t="str">
        <f t="shared" ca="1" si="269"/>
        <v>-----</v>
      </c>
      <c r="BV249" s="41" t="str">
        <f t="shared" ca="1" si="270"/>
        <v>-----</v>
      </c>
      <c r="BW249" s="52" t="str">
        <f t="shared" ca="1" si="271"/>
        <v>-----</v>
      </c>
      <c r="BX249" s="50">
        <f t="shared" si="232"/>
        <v>-1.4293699999998353</v>
      </c>
      <c r="BY249" s="50">
        <f t="shared" si="246"/>
        <v>-1</v>
      </c>
      <c r="BZ249" s="50">
        <f t="shared" si="247"/>
        <v>-8</v>
      </c>
      <c r="CA249" s="50" t="str">
        <f t="shared" si="248"/>
        <v>-----</v>
      </c>
      <c r="CB249" s="50" t="str">
        <f t="shared" si="249"/>
        <v>-----</v>
      </c>
      <c r="CC249" s="52" t="str">
        <f t="shared" si="233"/>
        <v>TL Touch Zone</v>
      </c>
      <c r="CD249" s="41">
        <f t="shared" si="234"/>
        <v>1</v>
      </c>
      <c r="CE249" s="52" t="str" cm="1">
        <f t="array" ref="CE249">IF(CD249&lt;&gt;1,"-----",_xlfn.IFS(OR(AL249="Above",AL249="Below"),AL249,OR(AQ249="Above",AQ249="Below"),AQ249,OR(AV249="Above",AV249="Below"),AV249,OR(BA249="Above",BA249="Below"),BA249,OR(BF249="Above",BF249="Below"),BF249,OR(BK249="Above",BK249="Below"),BK249,TRUE,"-----"))</f>
        <v>Below</v>
      </c>
      <c r="CF249" s="52" t="str">
        <f t="shared" ca="1" si="272"/>
        <v>-----</v>
      </c>
      <c r="CG249" s="52" t="str">
        <f t="shared" si="235"/>
        <v>DOWN</v>
      </c>
      <c r="CH249" s="42" t="str">
        <f t="shared" si="256"/>
        <v/>
      </c>
      <c r="CI249" s="43" t="str">
        <f t="shared" si="250"/>
        <v/>
      </c>
      <c r="CJ249" s="42" t="str">
        <f t="shared" si="251"/>
        <v/>
      </c>
      <c r="CK249" s="42" t="str">
        <f t="shared" si="257"/>
        <v/>
      </c>
      <c r="CL249" s="42" t="str">
        <f t="shared" si="236"/>
        <v/>
      </c>
      <c r="CM249" s="16">
        <f t="shared" si="258"/>
        <v>0</v>
      </c>
      <c r="CN249" s="53">
        <f t="shared" si="259"/>
        <v>6.6666666666666666E-2</v>
      </c>
      <c r="CO249" s="14" t="str">
        <f t="shared" si="260"/>
        <v/>
      </c>
    </row>
    <row r="250" spans="1:93" x14ac:dyDescent="0.55000000000000004">
      <c r="A250">
        <f>IF('Data Validation'!$K$2&lt;&gt;TRUE,"",'Data Validation'!A250)</f>
        <v>1772103000</v>
      </c>
      <c r="B250" s="4" t="str">
        <f>IF('Data Validation'!$K$2&lt;&gt;TRUE,"",'Data Validation'!C250)</f>
        <v>XAUUSD</v>
      </c>
      <c r="C250" s="4" t="str">
        <f>IF('Data Validation'!$K$2&lt;&gt;TRUE,"",'Data Validation'!E250)</f>
        <v>M5</v>
      </c>
      <c r="D250" s="4">
        <f>IF('Data Validation'!$K$2&lt;&gt;TRUE,"",'Data Validation'!G250)</f>
        <v>5173.6000000000004</v>
      </c>
      <c r="E250" s="4">
        <f>IF($C250&lt;&gt;"M5","",Price!F250)</f>
        <v>5173.62</v>
      </c>
      <c r="F250" s="4">
        <f>IF($C250&lt;&gt;"M5","",Price!G250)</f>
        <v>5168.84</v>
      </c>
      <c r="G250" s="4">
        <f>IF($C250&lt;&gt;"M5","",Price!H250)</f>
        <v>394</v>
      </c>
      <c r="H250" s="4">
        <f>IF($C250&lt;&gt;"M5","",SSA!E250)</f>
        <v>5172.3562499999998</v>
      </c>
      <c r="I250" s="6">
        <f>IF($C250&lt;&gt;"M5","",SSA!F250)</f>
        <v>5173.1697899999999</v>
      </c>
      <c r="J250" s="5">
        <f>IF($C250&lt;&gt;"M5","",Dual_Tema!E250)</f>
        <v>5173.83</v>
      </c>
      <c r="K250" s="5">
        <f>IF($C250&lt;&gt;"M5","",Dual_Tema!F250)</f>
        <v>5168.47</v>
      </c>
      <c r="L250" s="6">
        <f>IF($C250&lt;&gt;"M5","",Trendlines!K250)</f>
        <v>0</v>
      </c>
      <c r="M250" s="6">
        <f>IF($C250&lt;&gt;"M5","",Trendlines!L250)</f>
        <v>0</v>
      </c>
      <c r="N250" s="6">
        <f>IF($C250&lt;&gt;"M5","",ZigZag!E250)</f>
        <v>0</v>
      </c>
      <c r="O250" s="6">
        <f>IF($C250&lt;&gt;"M5","",ZigZag!F250)</f>
        <v>0</v>
      </c>
      <c r="P250" s="6">
        <f>IF($C250&lt;&gt;"M5","",Pinbar!E250)</f>
        <v>0</v>
      </c>
      <c r="Q250">
        <f>IF(Q$1='Trendline Selection'!$ED$198,Trendlines!E250,IF(Q$1='Trendline Selection'!$EE$198,Trendlines!E250,""))</f>
        <v>5199.1499999999996</v>
      </c>
      <c r="R250" t="str">
        <f>IF(R$1='Trendline Selection'!$ED$198,Trendlines!F250,IF(R$1='Trendline Selection'!$EE$198,Trendlines!F250,""))</f>
        <v/>
      </c>
      <c r="S250" t="str">
        <f>IF(S$1='Trendline Selection'!$ED$198,Trendlines!G250,IF(S$1='Trendline Selection'!$EE$198,Trendlines!G250,""))</f>
        <v/>
      </c>
      <c r="T250" t="str">
        <f>IF(T$1='Trendline Selection'!$ED$198,Trendlines!H250,IF(T$1='Trendline Selection'!$EE$198,Trendlines!H250,""))</f>
        <v/>
      </c>
      <c r="U250">
        <f>IF(U$1='Trendline Selection'!$ED$198,Trendlines!I250,IF(U$1='Trendline Selection'!$EE$198,Trendlines!I250,""))</f>
        <v>5176.51</v>
      </c>
      <c r="V250" t="str">
        <f>IF(V$1='Trendline Selection'!$ED$198,Trendlines!J250,IF(V$1='Trendline Selection'!$EE$198,Trendlines!J250,""))</f>
        <v/>
      </c>
      <c r="W250" s="6" t="str">
        <f t="shared" si="262"/>
        <v/>
      </c>
      <c r="X250" s="6" t="str">
        <f t="shared" si="263"/>
        <v/>
      </c>
      <c r="Y250" s="6" t="str">
        <f t="shared" si="264"/>
        <v/>
      </c>
      <c r="Z250" s="6" t="str">
        <f t="shared" si="265"/>
        <v/>
      </c>
      <c r="AA250">
        <f t="shared" si="209"/>
        <v>4.7799999999997453</v>
      </c>
      <c r="AB250">
        <f t="shared" si="237"/>
        <v>2.4499999999998181</v>
      </c>
      <c r="AC250">
        <f t="shared" si="238"/>
        <v>2.3299999999999272</v>
      </c>
      <c r="AD250">
        <f t="shared" si="261"/>
        <v>4.7799999999997453</v>
      </c>
      <c r="AE250" s="26">
        <f t="shared" si="252"/>
        <v>-4.0588886762811379E-5</v>
      </c>
      <c r="AF250" s="26">
        <f t="shared" si="210"/>
        <v>7.1587916733557681E-5</v>
      </c>
      <c r="AG250" s="4"/>
      <c r="AH250" s="30">
        <f t="shared" si="211"/>
        <v>-5.1534866276217884E-3</v>
      </c>
      <c r="AI250" s="21">
        <f t="shared" si="239"/>
        <v>-1</v>
      </c>
      <c r="AJ250" s="21">
        <f t="shared" si="208"/>
        <v>-63</v>
      </c>
      <c r="AK250" s="31" t="str">
        <f t="shared" si="255"/>
        <v>-----</v>
      </c>
      <c r="AL250" s="31" t="str">
        <f t="shared" si="212"/>
        <v>-----</v>
      </c>
      <c r="AM250" s="39" t="str">
        <f t="shared" si="213"/>
        <v/>
      </c>
      <c r="AN250" s="35" t="str">
        <f t="shared" si="214"/>
        <v/>
      </c>
      <c r="AO250" s="35" t="str">
        <f t="shared" si="253"/>
        <v/>
      </c>
      <c r="AP250" s="36" t="str">
        <f t="shared" si="254"/>
        <v/>
      </c>
      <c r="AQ250" s="36" t="str">
        <f t="shared" si="215"/>
        <v/>
      </c>
      <c r="AR250" s="40" t="str">
        <f t="shared" si="216"/>
        <v/>
      </c>
      <c r="AS250" s="37" t="str">
        <f t="shared" si="217"/>
        <v/>
      </c>
      <c r="AT250" s="37" t="str">
        <f t="shared" si="240"/>
        <v/>
      </c>
      <c r="AU250" s="38" t="str">
        <f t="shared" si="218"/>
        <v/>
      </c>
      <c r="AV250" s="38" t="str">
        <f t="shared" si="219"/>
        <v/>
      </c>
      <c r="AW250" s="30" t="str">
        <f t="shared" si="220"/>
        <v/>
      </c>
      <c r="AX250" s="21" t="str">
        <f t="shared" si="221"/>
        <v/>
      </c>
      <c r="AY250" s="21" t="str">
        <f t="shared" si="241"/>
        <v/>
      </c>
      <c r="AZ250" s="31" t="str">
        <f t="shared" si="222"/>
        <v/>
      </c>
      <c r="BA250" s="31" t="str">
        <f t="shared" si="223"/>
        <v/>
      </c>
      <c r="BB250" s="33">
        <f t="shared" si="224"/>
        <v>-8.0242286791687835E-4</v>
      </c>
      <c r="BC250" s="32">
        <f t="shared" si="225"/>
        <v>-1</v>
      </c>
      <c r="BD250" s="32">
        <f t="shared" si="242"/>
        <v>-4</v>
      </c>
      <c r="BE250" s="34" t="str">
        <f t="shared" si="243"/>
        <v>Touch Zone</v>
      </c>
      <c r="BF250" s="34" t="str">
        <f t="shared" si="226"/>
        <v>Below</v>
      </c>
      <c r="BG250" s="40" t="str">
        <f t="shared" si="227"/>
        <v/>
      </c>
      <c r="BH250" s="37" t="str">
        <f t="shared" si="228"/>
        <v/>
      </c>
      <c r="BI250" s="37" t="str">
        <f t="shared" si="244"/>
        <v/>
      </c>
      <c r="BJ250" s="38" t="str">
        <f t="shared" si="245"/>
        <v/>
      </c>
      <c r="BK250" s="38" t="str">
        <f t="shared" si="229"/>
        <v/>
      </c>
      <c r="BL250" s="41" t="str">
        <f t="shared" si="230"/>
        <v>------</v>
      </c>
      <c r="BM250" s="41" t="str">
        <f t="shared" si="231"/>
        <v>------</v>
      </c>
      <c r="BN250" s="41" t="str">
        <f t="shared" si="273"/>
        <v>-----</v>
      </c>
      <c r="BO250" s="41" cm="1">
        <f t="array" aca="1" ref="BO250" ca="1">_xlfn.LET(_xlpm.lookback,MIN(ROW()-ROW(BN$50),11),_xlpm.found,IFERROR(MATCH("Equal High",OFFSET(BN250,-_xlpm.lookback,0,_xlpm.lookback+1,1),0),-1),_xlpm.offset_rows,_xlpm.lookback-_xlpm.found+1,IF(_xlpm.found&gt;0,INDEX(E:E,ROW()-_xlpm.offset_rows),"-----"))</f>
        <v>5190.1000000000004</v>
      </c>
      <c r="BP250" s="41">
        <f t="shared" ca="1" si="266"/>
        <v>5172.3562499999998</v>
      </c>
      <c r="BQ250" s="41">
        <f t="shared" ca="1" si="267"/>
        <v>5173.1697899999999</v>
      </c>
      <c r="BR250" s="52" t="str">
        <f t="shared" ca="1" si="268"/>
        <v>-----</v>
      </c>
      <c r="BS250" s="41" t="str">
        <f t="shared" si="274"/>
        <v>-----</v>
      </c>
      <c r="BT250" s="41" t="str" cm="1">
        <f t="array" aca="1" ref="BT250" ca="1">_xlfn.LET(_xlpm.lookback,MIN(ROW()-ROW(BS$50),11),_xlpm.found,IFERROR(MATCH("Equal Low",OFFSET(BS250,-_xlpm.lookback,0,_xlpm.lookback+1,1),0),-1),_xlpm.offset_rows,_xlpm.lookback-_xlpm.found+1,IF(_xlpm.found&gt;0,INDEX(F:F,ROW()-_xlpm.offset_rows),"-----"))</f>
        <v>-----</v>
      </c>
      <c r="BU250" s="41" t="str">
        <f t="shared" ca="1" si="269"/>
        <v>-----</v>
      </c>
      <c r="BV250" s="41" t="str">
        <f t="shared" ca="1" si="270"/>
        <v>-----</v>
      </c>
      <c r="BW250" s="52" t="str">
        <f t="shared" ca="1" si="271"/>
        <v>-----</v>
      </c>
      <c r="BX250" s="50">
        <f t="shared" si="232"/>
        <v>-0.81354000000010274</v>
      </c>
      <c r="BY250" s="50">
        <f t="shared" si="246"/>
        <v>-1</v>
      </c>
      <c r="BZ250" s="50">
        <f t="shared" si="247"/>
        <v>-9</v>
      </c>
      <c r="CA250" s="50" t="str">
        <f t="shared" si="248"/>
        <v>-----</v>
      </c>
      <c r="CB250" s="50" t="str">
        <f t="shared" si="249"/>
        <v>-----</v>
      </c>
      <c r="CC250" s="52" t="str">
        <f t="shared" si="233"/>
        <v>TL Touch Zone</v>
      </c>
      <c r="CD250" s="41">
        <f t="shared" si="234"/>
        <v>1</v>
      </c>
      <c r="CE250" s="52" t="str" cm="1">
        <f t="array" ref="CE250">IF(CD250&lt;&gt;1,"-----",_xlfn.IFS(OR(AL250="Above",AL250="Below"),AL250,OR(AQ250="Above",AQ250="Below"),AQ250,OR(AV250="Above",AV250="Below"),AV250,OR(BA250="Above",BA250="Below"),BA250,OR(BF250="Above",BF250="Below"),BF250,OR(BK250="Above",BK250="Below"),BK250,TRUE,"-----"))</f>
        <v>Below</v>
      </c>
      <c r="CF250" s="52" t="str">
        <f t="shared" ca="1" si="272"/>
        <v>-----</v>
      </c>
      <c r="CG250" s="52" t="str">
        <f t="shared" si="235"/>
        <v>DOWN</v>
      </c>
      <c r="CH250" s="42" t="str">
        <f t="shared" si="256"/>
        <v/>
      </c>
      <c r="CI250" s="43" t="str">
        <f t="shared" si="250"/>
        <v/>
      </c>
      <c r="CJ250" s="42" t="str">
        <f t="shared" si="251"/>
        <v/>
      </c>
      <c r="CK250" s="42" t="str">
        <f t="shared" si="257"/>
        <v/>
      </c>
      <c r="CL250" s="42" t="str">
        <f t="shared" si="236"/>
        <v/>
      </c>
      <c r="CM250" s="16">
        <f t="shared" si="258"/>
        <v>0</v>
      </c>
      <c r="CN250" s="53">
        <f t="shared" si="259"/>
        <v>0</v>
      </c>
      <c r="CO250" s="14" t="str">
        <f t="shared" si="260"/>
        <v/>
      </c>
    </row>
    <row r="251" spans="1:93" x14ac:dyDescent="0.55000000000000004">
      <c r="A251">
        <f>IF('Data Validation'!$K$2&lt;&gt;TRUE,"",'Data Validation'!A251)</f>
        <v>1772103300</v>
      </c>
      <c r="B251" s="4" t="str">
        <f>IF('Data Validation'!$K$2&lt;&gt;TRUE,"",'Data Validation'!C251)</f>
        <v>XAUUSD</v>
      </c>
      <c r="C251" s="4" t="str">
        <f>IF('Data Validation'!$K$2&lt;&gt;TRUE,"",'Data Validation'!E251)</f>
        <v>M5</v>
      </c>
      <c r="D251" s="4">
        <f>IF('Data Validation'!$K$2&lt;&gt;TRUE,"",'Data Validation'!G251)</f>
        <v>5171.6099999999997</v>
      </c>
      <c r="E251" s="4">
        <f>IF($C251&lt;&gt;"M5","",Price!F251)</f>
        <v>5173.7299999999996</v>
      </c>
      <c r="F251" s="4">
        <f>IF($C251&lt;&gt;"M5","",Price!G251)</f>
        <v>5166.7</v>
      </c>
      <c r="G251" s="4">
        <f>IF($C251&lt;&gt;"M5","",Price!H251)</f>
        <v>475</v>
      </c>
      <c r="H251" s="4">
        <f>IF($C251&lt;&gt;"M5","",SSA!E251)</f>
        <v>5172.6755899999998</v>
      </c>
      <c r="I251" s="6">
        <f>IF($C251&lt;&gt;"M5","",SSA!F251)</f>
        <v>5172.9226900000003</v>
      </c>
      <c r="J251" s="5">
        <f>IF($C251&lt;&gt;"M5","",Dual_Tema!E251)</f>
        <v>5172.68</v>
      </c>
      <c r="K251" s="5">
        <f>IF($C251&lt;&gt;"M5","",Dual_Tema!F251)</f>
        <v>5166.42</v>
      </c>
      <c r="L251" s="6">
        <f>IF($C251&lt;&gt;"M5","",Trendlines!K251)</f>
        <v>0</v>
      </c>
      <c r="M251" s="6">
        <f>IF($C251&lt;&gt;"M5","",Trendlines!L251)</f>
        <v>0</v>
      </c>
      <c r="N251" s="6">
        <f>IF($C251&lt;&gt;"M5","",ZigZag!E251)</f>
        <v>0</v>
      </c>
      <c r="O251" s="6">
        <f>IF($C251&lt;&gt;"M5","",ZigZag!F251)</f>
        <v>0</v>
      </c>
      <c r="P251" s="6">
        <f>IF($C251&lt;&gt;"M5","",Pinbar!E251)</f>
        <v>0</v>
      </c>
      <c r="Q251">
        <f>IF(Q$1='Trendline Selection'!$ED$198,Trendlines!E251,IF(Q$1='Trendline Selection'!$EE$198,Trendlines!E251,""))</f>
        <v>5199.1499999999996</v>
      </c>
      <c r="R251" t="str">
        <f>IF(R$1='Trendline Selection'!$ED$198,Trendlines!F251,IF(R$1='Trendline Selection'!$EE$198,Trendlines!F251,""))</f>
        <v/>
      </c>
      <c r="S251" t="str">
        <f>IF(S$1='Trendline Selection'!$ED$198,Trendlines!G251,IF(S$1='Trendline Selection'!$EE$198,Trendlines!G251,""))</f>
        <v/>
      </c>
      <c r="T251" t="str">
        <f>IF(T$1='Trendline Selection'!$ED$198,Trendlines!H251,IF(T$1='Trendline Selection'!$EE$198,Trendlines!H251,""))</f>
        <v/>
      </c>
      <c r="U251">
        <f>IF(U$1='Trendline Selection'!$ED$198,Trendlines!I251,IF(U$1='Trendline Selection'!$EE$198,Trendlines!I251,""))</f>
        <v>5176.53</v>
      </c>
      <c r="V251" t="str">
        <f>IF(V$1='Trendline Selection'!$ED$198,Trendlines!J251,IF(V$1='Trendline Selection'!$EE$198,Trendlines!J251,""))</f>
        <v/>
      </c>
      <c r="W251" s="6" t="str">
        <f t="shared" si="262"/>
        <v/>
      </c>
      <c r="X251" s="6" t="str">
        <f t="shared" si="263"/>
        <v/>
      </c>
      <c r="Y251" s="6" t="str">
        <f t="shared" si="264"/>
        <v/>
      </c>
      <c r="Z251" s="6" t="str">
        <f t="shared" si="265"/>
        <v/>
      </c>
      <c r="AA251">
        <f t="shared" si="209"/>
        <v>7.0299999999997453</v>
      </c>
      <c r="AB251">
        <f t="shared" si="237"/>
        <v>0.12999999999919964</v>
      </c>
      <c r="AC251">
        <f t="shared" si="238"/>
        <v>6.9000000000005457</v>
      </c>
      <c r="AD251">
        <f t="shared" si="261"/>
        <v>7.0299999999997453</v>
      </c>
      <c r="AE251" s="26">
        <f t="shared" si="252"/>
        <v>2.0298955280420832E-4</v>
      </c>
      <c r="AF251" s="26">
        <f t="shared" si="210"/>
        <v>5.4196135815467062E-5</v>
      </c>
      <c r="AG251" s="4"/>
      <c r="AH251" s="30">
        <f t="shared" si="211"/>
        <v>-5.0920650490945268E-3</v>
      </c>
      <c r="AI251" s="21">
        <f t="shared" si="239"/>
        <v>-1</v>
      </c>
      <c r="AJ251" s="21">
        <f t="shared" si="208"/>
        <v>-64</v>
      </c>
      <c r="AK251" s="31" t="str">
        <f t="shared" si="255"/>
        <v>-----</v>
      </c>
      <c r="AL251" s="31" t="str">
        <f t="shared" si="212"/>
        <v>-----</v>
      </c>
      <c r="AM251" s="39" t="str">
        <f t="shared" si="213"/>
        <v/>
      </c>
      <c r="AN251" s="35" t="str">
        <f t="shared" si="214"/>
        <v/>
      </c>
      <c r="AO251" s="35" t="str">
        <f t="shared" si="253"/>
        <v/>
      </c>
      <c r="AP251" s="36" t="str">
        <f t="shared" si="254"/>
        <v/>
      </c>
      <c r="AQ251" s="36" t="str">
        <f t="shared" si="215"/>
        <v/>
      </c>
      <c r="AR251" s="40" t="str">
        <f t="shared" si="216"/>
        <v/>
      </c>
      <c r="AS251" s="37" t="str">
        <f t="shared" si="217"/>
        <v/>
      </c>
      <c r="AT251" s="37" t="str">
        <f t="shared" si="240"/>
        <v/>
      </c>
      <c r="AU251" s="38" t="str">
        <f t="shared" si="218"/>
        <v/>
      </c>
      <c r="AV251" s="38" t="str">
        <f t="shared" si="219"/>
        <v/>
      </c>
      <c r="AW251" s="30" t="str">
        <f t="shared" si="220"/>
        <v/>
      </c>
      <c r="AX251" s="21" t="str">
        <f t="shared" si="221"/>
        <v/>
      </c>
      <c r="AY251" s="21" t="str">
        <f t="shared" si="241"/>
        <v/>
      </c>
      <c r="AZ251" s="31" t="str">
        <f t="shared" si="222"/>
        <v/>
      </c>
      <c r="BA251" s="31" t="str">
        <f t="shared" si="223"/>
        <v/>
      </c>
      <c r="BB251" s="33">
        <f t="shared" si="224"/>
        <v>-7.4459338591680458E-4</v>
      </c>
      <c r="BC251" s="32">
        <f t="shared" si="225"/>
        <v>-1</v>
      </c>
      <c r="BD251" s="32">
        <f t="shared" si="242"/>
        <v>-5</v>
      </c>
      <c r="BE251" s="34" t="str">
        <f t="shared" si="243"/>
        <v>Touch Zone</v>
      </c>
      <c r="BF251" s="34" t="str">
        <f t="shared" si="226"/>
        <v>Below</v>
      </c>
      <c r="BG251" s="40" t="str">
        <f t="shared" si="227"/>
        <v/>
      </c>
      <c r="BH251" s="37" t="str">
        <f t="shared" si="228"/>
        <v/>
      </c>
      <c r="BI251" s="37" t="str">
        <f t="shared" si="244"/>
        <v/>
      </c>
      <c r="BJ251" s="38" t="str">
        <f t="shared" si="245"/>
        <v/>
      </c>
      <c r="BK251" s="38" t="str">
        <f t="shared" si="229"/>
        <v/>
      </c>
      <c r="BL251" s="41" t="str">
        <f t="shared" si="230"/>
        <v>------</v>
      </c>
      <c r="BM251" s="41" t="str">
        <f t="shared" si="231"/>
        <v>------</v>
      </c>
      <c r="BN251" s="41" t="str">
        <f t="shared" si="273"/>
        <v>-----</v>
      </c>
      <c r="BO251" s="41" cm="1">
        <f t="array" aca="1" ref="BO251" ca="1">_xlfn.LET(_xlpm.lookback,MIN(ROW()-ROW(BN$50),11),_xlpm.found,IFERROR(MATCH("Equal High",OFFSET(BN251,-_xlpm.lookback,0,_xlpm.lookback+1,1),0),-1),_xlpm.offset_rows,_xlpm.lookback-_xlpm.found+1,IF(_xlpm.found&gt;0,INDEX(E:E,ROW()-_xlpm.offset_rows),"-----"))</f>
        <v>5190.1000000000004</v>
      </c>
      <c r="BP251" s="41">
        <f t="shared" ca="1" si="266"/>
        <v>5172.6755899999998</v>
      </c>
      <c r="BQ251" s="41">
        <f t="shared" ca="1" si="267"/>
        <v>5172.9226900000003</v>
      </c>
      <c r="BR251" s="52" t="str">
        <f t="shared" ca="1" si="268"/>
        <v>-----</v>
      </c>
      <c r="BS251" s="41" t="str">
        <f t="shared" si="274"/>
        <v>-----</v>
      </c>
      <c r="BT251" s="41" t="str" cm="1">
        <f t="array" aca="1" ref="BT251" ca="1">_xlfn.LET(_xlpm.lookback,MIN(ROW()-ROW(BS$50),11),_xlpm.found,IFERROR(MATCH("Equal Low",OFFSET(BS251,-_xlpm.lookback,0,_xlpm.lookback+1,1),0),-1),_xlpm.offset_rows,_xlpm.lookback-_xlpm.found+1,IF(_xlpm.found&gt;0,INDEX(F:F,ROW()-_xlpm.offset_rows),"-----"))</f>
        <v>-----</v>
      </c>
      <c r="BU251" s="41" t="str">
        <f t="shared" ca="1" si="269"/>
        <v>-----</v>
      </c>
      <c r="BV251" s="41" t="str">
        <f t="shared" ca="1" si="270"/>
        <v>-----</v>
      </c>
      <c r="BW251" s="52" t="str">
        <f t="shared" ca="1" si="271"/>
        <v>-----</v>
      </c>
      <c r="BX251" s="50">
        <f t="shared" si="232"/>
        <v>-0.24710000000050059</v>
      </c>
      <c r="BY251" s="50">
        <f t="shared" si="246"/>
        <v>-1</v>
      </c>
      <c r="BZ251" s="50">
        <f t="shared" si="247"/>
        <v>-10</v>
      </c>
      <c r="CA251" s="50" t="str">
        <f t="shared" si="248"/>
        <v>-----</v>
      </c>
      <c r="CB251" s="50" t="str">
        <f t="shared" si="249"/>
        <v>-----</v>
      </c>
      <c r="CC251" s="52" t="str">
        <f t="shared" si="233"/>
        <v>TL Touch Zone</v>
      </c>
      <c r="CD251" s="41">
        <f t="shared" si="234"/>
        <v>1</v>
      </c>
      <c r="CE251" s="52" t="str" cm="1">
        <f t="array" ref="CE251">IF(CD251&lt;&gt;1,"-----",_xlfn.IFS(OR(AL251="Above",AL251="Below"),AL251,OR(AQ251="Above",AQ251="Below"),AQ251,OR(AV251="Above",AV251="Below"),AV251,OR(BA251="Above",BA251="Below"),BA251,OR(BF251="Above",BF251="Below"),BF251,OR(BK251="Above",BK251="Below"),BK251,TRUE,"-----"))</f>
        <v>Below</v>
      </c>
      <c r="CF251" s="52" t="str">
        <f t="shared" ca="1" si="272"/>
        <v>-----</v>
      </c>
      <c r="CG251" s="52" t="str">
        <f t="shared" si="235"/>
        <v>DOWN</v>
      </c>
      <c r="CH251" s="42" t="str">
        <f t="shared" si="256"/>
        <v/>
      </c>
      <c r="CI251" s="43" t="str">
        <f t="shared" si="250"/>
        <v/>
      </c>
      <c r="CJ251" s="42" t="str">
        <f t="shared" si="251"/>
        <v/>
      </c>
      <c r="CK251" s="42" t="str">
        <f t="shared" si="257"/>
        <v/>
      </c>
      <c r="CL251" s="42" t="str">
        <f t="shared" si="236"/>
        <v/>
      </c>
      <c r="CM251" s="16">
        <f t="shared" si="258"/>
        <v>0</v>
      </c>
      <c r="CN251" s="53">
        <f t="shared" si="259"/>
        <v>0</v>
      </c>
      <c r="CO251" s="14" t="str">
        <f t="shared" si="260"/>
        <v/>
      </c>
    </row>
    <row r="252" spans="1:93" x14ac:dyDescent="0.55000000000000004">
      <c r="A252">
        <f>IF('Data Validation'!$K$2&lt;&gt;TRUE,"",'Data Validation'!A252)</f>
        <v>1772103600</v>
      </c>
      <c r="B252" s="4" t="str">
        <f>IF('Data Validation'!$K$2&lt;&gt;TRUE,"",'Data Validation'!C252)</f>
        <v>XAUUSD</v>
      </c>
      <c r="C252" s="4" t="str">
        <f>IF('Data Validation'!$K$2&lt;&gt;TRUE,"",'Data Validation'!E252)</f>
        <v>M5</v>
      </c>
      <c r="D252" s="4">
        <f>IF('Data Validation'!$K$2&lt;&gt;TRUE,"",'Data Validation'!G252)</f>
        <v>5173.83</v>
      </c>
      <c r="E252" s="4">
        <f>IF($C252&lt;&gt;"M5","",Price!F252)</f>
        <v>5175.22</v>
      </c>
      <c r="F252" s="4">
        <f>IF($C252&lt;&gt;"M5","",Price!G252)</f>
        <v>5169.26</v>
      </c>
      <c r="G252" s="4">
        <f>IF($C252&lt;&gt;"M5","",Price!H252)</f>
        <v>519</v>
      </c>
      <c r="H252" s="4">
        <f>IF($C252&lt;&gt;"M5","",SSA!E252)</f>
        <v>5173.4049699999996</v>
      </c>
      <c r="I252" s="6">
        <f>IF($C252&lt;&gt;"M5","",SSA!F252)</f>
        <v>5173.1638300000004</v>
      </c>
      <c r="J252" s="5">
        <f>IF($C252&lt;&gt;"M5","",Dual_Tema!E252)</f>
        <v>5172.87</v>
      </c>
      <c r="K252" s="5">
        <f>IF($C252&lt;&gt;"M5","",Dual_Tema!F252)</f>
        <v>5166.5600000000004</v>
      </c>
      <c r="L252" s="6">
        <f>IF($C252&lt;&gt;"M5","",Trendlines!K252)</f>
        <v>0</v>
      </c>
      <c r="M252" s="6">
        <f>IF($C252&lt;&gt;"M5","",Trendlines!L252)</f>
        <v>0</v>
      </c>
      <c r="N252" s="6">
        <f>IF($C252&lt;&gt;"M5","",ZigZag!E252)</f>
        <v>0</v>
      </c>
      <c r="O252" s="6">
        <f>IF($C252&lt;&gt;"M5","",ZigZag!F252)</f>
        <v>0</v>
      </c>
      <c r="P252" s="6">
        <f>IF($C252&lt;&gt;"M5","",Pinbar!E252)</f>
        <v>0</v>
      </c>
      <c r="Q252">
        <f>IF(Q$1='Trendline Selection'!$ED$198,Trendlines!E252,IF(Q$1='Trendline Selection'!$EE$198,Trendlines!E252,""))</f>
        <v>5199.16</v>
      </c>
      <c r="R252" t="str">
        <f>IF(R$1='Trendline Selection'!$ED$198,Trendlines!F252,IF(R$1='Trendline Selection'!$EE$198,Trendlines!F252,""))</f>
        <v/>
      </c>
      <c r="S252" t="str">
        <f>IF(S$1='Trendline Selection'!$ED$198,Trendlines!G252,IF(S$1='Trendline Selection'!$EE$198,Trendlines!G252,""))</f>
        <v/>
      </c>
      <c r="T252" t="str">
        <f>IF(T$1='Trendline Selection'!$ED$198,Trendlines!H252,IF(T$1='Trendline Selection'!$EE$198,Trendlines!H252,""))</f>
        <v/>
      </c>
      <c r="U252">
        <f>IF(U$1='Trendline Selection'!$ED$198,Trendlines!I252,IF(U$1='Trendline Selection'!$EE$198,Trendlines!I252,""))</f>
        <v>5176.55</v>
      </c>
      <c r="V252" t="str">
        <f>IF(V$1='Trendline Selection'!$ED$198,Trendlines!J252,IF(V$1='Trendline Selection'!$EE$198,Trendlines!J252,""))</f>
        <v/>
      </c>
      <c r="W252" s="6" t="str">
        <f t="shared" si="262"/>
        <v/>
      </c>
      <c r="X252" s="6" t="str">
        <f t="shared" si="263"/>
        <v/>
      </c>
      <c r="Y252" s="6" t="str">
        <f t="shared" si="264"/>
        <v/>
      </c>
      <c r="Z252" s="6" t="str">
        <f t="shared" si="265"/>
        <v/>
      </c>
      <c r="AA252">
        <f t="shared" si="209"/>
        <v>5.9600000000000364</v>
      </c>
      <c r="AB252">
        <f t="shared" si="237"/>
        <v>3.6100000000005821</v>
      </c>
      <c r="AC252">
        <f t="shared" si="238"/>
        <v>2.3499999999994543</v>
      </c>
      <c r="AD252">
        <f t="shared" si="261"/>
        <v>5.9600000000000364</v>
      </c>
      <c r="AE252" s="26">
        <f t="shared" si="252"/>
        <v>4.5429326466746002E-4</v>
      </c>
      <c r="AF252" s="26">
        <f t="shared" si="210"/>
        <v>5.225914341457019E-4</v>
      </c>
      <c r="AG252" s="4"/>
      <c r="AH252" s="30">
        <f t="shared" si="211"/>
        <v>-4.9536905961732785E-3</v>
      </c>
      <c r="AI252" s="21">
        <f t="shared" si="239"/>
        <v>-1</v>
      </c>
      <c r="AJ252" s="21">
        <f t="shared" si="208"/>
        <v>-65</v>
      </c>
      <c r="AK252" s="31" t="str">
        <f t="shared" si="255"/>
        <v>-----</v>
      </c>
      <c r="AL252" s="31" t="str">
        <f t="shared" si="212"/>
        <v>-----</v>
      </c>
      <c r="AM252" s="39" t="str">
        <f t="shared" si="213"/>
        <v/>
      </c>
      <c r="AN252" s="35" t="str">
        <f t="shared" si="214"/>
        <v/>
      </c>
      <c r="AO252" s="35" t="str">
        <f t="shared" si="253"/>
        <v/>
      </c>
      <c r="AP252" s="36" t="str">
        <f t="shared" si="254"/>
        <v/>
      </c>
      <c r="AQ252" s="36" t="str">
        <f t="shared" si="215"/>
        <v/>
      </c>
      <c r="AR252" s="40" t="str">
        <f t="shared" si="216"/>
        <v/>
      </c>
      <c r="AS252" s="37" t="str">
        <f t="shared" si="217"/>
        <v/>
      </c>
      <c r="AT252" s="37" t="str">
        <f t="shared" si="240"/>
        <v/>
      </c>
      <c r="AU252" s="38" t="str">
        <f t="shared" si="218"/>
        <v/>
      </c>
      <c r="AV252" s="38" t="str">
        <f t="shared" si="219"/>
        <v/>
      </c>
      <c r="AW252" s="30" t="str">
        <f t="shared" si="220"/>
        <v/>
      </c>
      <c r="AX252" s="21" t="str">
        <f t="shared" si="221"/>
        <v/>
      </c>
      <c r="AY252" s="21" t="str">
        <f t="shared" si="241"/>
        <v/>
      </c>
      <c r="AZ252" s="31" t="str">
        <f t="shared" si="222"/>
        <v/>
      </c>
      <c r="BA252" s="31" t="str">
        <f t="shared" si="223"/>
        <v/>
      </c>
      <c r="BB252" s="33">
        <f t="shared" si="224"/>
        <v>-6.0755329321663808E-4</v>
      </c>
      <c r="BC252" s="32">
        <f t="shared" si="225"/>
        <v>-1</v>
      </c>
      <c r="BD252" s="32">
        <f t="shared" si="242"/>
        <v>-6</v>
      </c>
      <c r="BE252" s="34" t="str">
        <f t="shared" si="243"/>
        <v>Touch Zone</v>
      </c>
      <c r="BF252" s="34" t="str">
        <f t="shared" si="226"/>
        <v>Below</v>
      </c>
      <c r="BG252" s="40" t="str">
        <f t="shared" si="227"/>
        <v/>
      </c>
      <c r="BH252" s="37" t="str">
        <f t="shared" si="228"/>
        <v/>
      </c>
      <c r="BI252" s="37" t="str">
        <f t="shared" si="244"/>
        <v/>
      </c>
      <c r="BJ252" s="38" t="str">
        <f t="shared" si="245"/>
        <v/>
      </c>
      <c r="BK252" s="38" t="str">
        <f t="shared" si="229"/>
        <v/>
      </c>
      <c r="BL252" s="41" t="str">
        <f t="shared" si="230"/>
        <v>------</v>
      </c>
      <c r="BM252" s="41" t="str">
        <f t="shared" si="231"/>
        <v>------</v>
      </c>
      <c r="BN252" s="41" t="str">
        <f t="shared" si="273"/>
        <v>-----</v>
      </c>
      <c r="BO252" s="41" cm="1">
        <f t="array" aca="1" ref="BO252" ca="1">_xlfn.LET(_xlpm.lookback,MIN(ROW()-ROW(BN$50),11),_xlpm.found,IFERROR(MATCH("Equal High",OFFSET(BN252,-_xlpm.lookback,0,_xlpm.lookback+1,1),0),-1),_xlpm.offset_rows,_xlpm.lookback-_xlpm.found+1,IF(_xlpm.found&gt;0,INDEX(E:E,ROW()-_xlpm.offset_rows),"-----"))</f>
        <v>5190.1000000000004</v>
      </c>
      <c r="BP252" s="41">
        <f t="shared" ca="1" si="266"/>
        <v>5173.4049699999996</v>
      </c>
      <c r="BQ252" s="41">
        <f t="shared" ca="1" si="267"/>
        <v>5173.1638300000004</v>
      </c>
      <c r="BR252" s="52" t="str">
        <f t="shared" ca="1" si="268"/>
        <v>-----</v>
      </c>
      <c r="BS252" s="41" t="str">
        <f t="shared" si="274"/>
        <v>-----</v>
      </c>
      <c r="BT252" s="41" t="str" cm="1">
        <f t="array" aca="1" ref="BT252" ca="1">_xlfn.LET(_xlpm.lookback,MIN(ROW()-ROW(BS$50),11),_xlpm.found,IFERROR(MATCH("Equal Low",OFFSET(BS252,-_xlpm.lookback,0,_xlpm.lookback+1,1),0),-1),_xlpm.offset_rows,_xlpm.lookback-_xlpm.found+1,IF(_xlpm.found&gt;0,INDEX(F:F,ROW()-_xlpm.offset_rows),"-----"))</f>
        <v>-----</v>
      </c>
      <c r="BU252" s="41" t="str">
        <f t="shared" ca="1" si="269"/>
        <v>-----</v>
      </c>
      <c r="BV252" s="41" t="str">
        <f t="shared" ca="1" si="270"/>
        <v>-----</v>
      </c>
      <c r="BW252" s="52" t="str">
        <f t="shared" ca="1" si="271"/>
        <v>-----</v>
      </c>
      <c r="BX252" s="50">
        <f t="shared" si="232"/>
        <v>0.24113999999917723</v>
      </c>
      <c r="BY252" s="50">
        <f t="shared" si="246"/>
        <v>1</v>
      </c>
      <c r="BZ252" s="50">
        <f t="shared" si="247"/>
        <v>1</v>
      </c>
      <c r="CA252" s="50" t="str">
        <f t="shared" si="248"/>
        <v>crossover</v>
      </c>
      <c r="CB252" s="50" t="str">
        <f t="shared" si="249"/>
        <v>-----</v>
      </c>
      <c r="CC252" s="52" t="str">
        <f t="shared" si="233"/>
        <v>TL Touch Zone</v>
      </c>
      <c r="CD252" s="41">
        <f t="shared" si="234"/>
        <v>1</v>
      </c>
      <c r="CE252" s="52" t="str" cm="1">
        <f t="array" ref="CE252">IF(CD252&lt;&gt;1,"-----",_xlfn.IFS(OR(AL252="Above",AL252="Below"),AL252,OR(AQ252="Above",AQ252="Below"),AQ252,OR(AV252="Above",AV252="Below"),AV252,OR(BA252="Above",BA252="Below"),BA252,OR(BF252="Above",BF252="Below"),BF252,OR(BK252="Above",BK252="Below"),BK252,TRUE,"-----"))</f>
        <v>Below</v>
      </c>
      <c r="CF252" s="52" t="str">
        <f t="shared" ca="1" si="272"/>
        <v>-----</v>
      </c>
      <c r="CG252" s="52" t="str">
        <f t="shared" si="235"/>
        <v>UP</v>
      </c>
      <c r="CH252" s="42" t="str">
        <f t="shared" si="256"/>
        <v/>
      </c>
      <c r="CI252" s="43" t="str">
        <f t="shared" si="250"/>
        <v/>
      </c>
      <c r="CJ252" s="42" t="str">
        <f t="shared" si="251"/>
        <v/>
      </c>
      <c r="CK252" s="42" t="str">
        <f t="shared" si="257"/>
        <v/>
      </c>
      <c r="CL252" s="42" t="str">
        <f t="shared" si="236"/>
        <v/>
      </c>
      <c r="CM252" s="16">
        <f t="shared" si="258"/>
        <v>0</v>
      </c>
      <c r="CN252" s="53">
        <f t="shared" si="259"/>
        <v>0</v>
      </c>
      <c r="CO252" s="14" t="str">
        <f t="shared" si="260"/>
        <v/>
      </c>
    </row>
    <row r="253" spans="1:93" x14ac:dyDescent="0.55000000000000004">
      <c r="A253">
        <f>IF('Data Validation'!$K$2&lt;&gt;TRUE,"",'Data Validation'!A253)</f>
        <v>1772103900</v>
      </c>
      <c r="B253" s="4" t="str">
        <f>IF('Data Validation'!$K$2&lt;&gt;TRUE,"",'Data Validation'!C253)</f>
        <v>XAUUSD</v>
      </c>
      <c r="C253" s="4" t="str">
        <f>IF('Data Validation'!$K$2&lt;&gt;TRUE,"",'Data Validation'!E253)</f>
        <v>M5</v>
      </c>
      <c r="D253" s="4">
        <f>IF('Data Validation'!$K$2&lt;&gt;TRUE,"",'Data Validation'!G253)</f>
        <v>5177.33</v>
      </c>
      <c r="E253" s="4">
        <f>IF($C253&lt;&gt;"M5","",Price!F253)</f>
        <v>5178.5</v>
      </c>
      <c r="F253" s="4">
        <f>IF($C253&lt;&gt;"M5","",Price!G253)</f>
        <v>5172.74</v>
      </c>
      <c r="G253" s="4">
        <f>IF($C253&lt;&gt;"M5","",Price!H253)</f>
        <v>423</v>
      </c>
      <c r="H253" s="4">
        <f>IF($C253&lt;&gt;"M5","",SSA!E253)</f>
        <v>5174.2739600000004</v>
      </c>
      <c r="I253" s="6">
        <f>IF($C253&lt;&gt;"M5","",SSA!F253)</f>
        <v>5173.7188900000001</v>
      </c>
      <c r="J253" s="5">
        <f>IF($C253&lt;&gt;"M5","",Dual_Tema!E253)</f>
        <v>5174.76</v>
      </c>
      <c r="K253" s="5">
        <f>IF($C253&lt;&gt;"M5","",Dual_Tema!F253)</f>
        <v>5168.5600000000004</v>
      </c>
      <c r="L253" s="6">
        <f>IF($C253&lt;&gt;"M5","",Trendlines!K253)</f>
        <v>0</v>
      </c>
      <c r="M253" s="6">
        <f>IF($C253&lt;&gt;"M5","",Trendlines!L253)</f>
        <v>0</v>
      </c>
      <c r="N253" s="6">
        <f>IF($C253&lt;&gt;"M5","",ZigZag!E253)</f>
        <v>0</v>
      </c>
      <c r="O253" s="6">
        <f>IF($C253&lt;&gt;"M5","",ZigZag!F253)</f>
        <v>0</v>
      </c>
      <c r="P253" s="6">
        <f>IF($C253&lt;&gt;"M5","",Pinbar!E253)</f>
        <v>0</v>
      </c>
      <c r="Q253">
        <f>IF(Q$1='Trendline Selection'!$ED$198,Trendlines!E253,IF(Q$1='Trendline Selection'!$EE$198,Trendlines!E253,""))</f>
        <v>5199.17</v>
      </c>
      <c r="R253" t="str">
        <f>IF(R$1='Trendline Selection'!$ED$198,Trendlines!F253,IF(R$1='Trendline Selection'!$EE$198,Trendlines!F253,""))</f>
        <v/>
      </c>
      <c r="S253" t="str">
        <f>IF(S$1='Trendline Selection'!$ED$198,Trendlines!G253,IF(S$1='Trendline Selection'!$EE$198,Trendlines!G253,""))</f>
        <v/>
      </c>
      <c r="T253" t="str">
        <f>IF(T$1='Trendline Selection'!$ED$198,Trendlines!H253,IF(T$1='Trendline Selection'!$EE$198,Trendlines!H253,""))</f>
        <v/>
      </c>
      <c r="U253">
        <f>IF(U$1='Trendline Selection'!$ED$198,Trendlines!I253,IF(U$1='Trendline Selection'!$EE$198,Trendlines!I253,""))</f>
        <v>5176.58</v>
      </c>
      <c r="V253" t="str">
        <f>IF(V$1='Trendline Selection'!$ED$198,Trendlines!J253,IF(V$1='Trendline Selection'!$EE$198,Trendlines!J253,""))</f>
        <v/>
      </c>
      <c r="W253" s="6" t="str">
        <f t="shared" si="262"/>
        <v/>
      </c>
      <c r="X253" s="6" t="str">
        <f t="shared" si="263"/>
        <v/>
      </c>
      <c r="Y253" s="6" t="str">
        <f t="shared" si="264"/>
        <v/>
      </c>
      <c r="Z253" s="6" t="str">
        <f t="shared" si="265"/>
        <v/>
      </c>
      <c r="AA253">
        <f t="shared" si="209"/>
        <v>5.7600000000002183</v>
      </c>
      <c r="AB253">
        <f t="shared" si="237"/>
        <v>4.6700000000000728</v>
      </c>
      <c r="AC253">
        <f t="shared" si="238"/>
        <v>1.0900000000001455</v>
      </c>
      <c r="AD253">
        <f t="shared" si="261"/>
        <v>5.7600000000002183</v>
      </c>
      <c r="AE253" s="26">
        <f t="shared" si="252"/>
        <v>7.2273883233227852E-4</v>
      </c>
      <c r="AF253" s="26">
        <f t="shared" si="210"/>
        <v>8.0873589549108091E-4</v>
      </c>
      <c r="AG253" s="4"/>
      <c r="AH253" s="30">
        <f t="shared" si="211"/>
        <v>-4.7884643125728973E-3</v>
      </c>
      <c r="AI253" s="21">
        <f t="shared" si="239"/>
        <v>-1</v>
      </c>
      <c r="AJ253" s="21">
        <f t="shared" si="208"/>
        <v>-66</v>
      </c>
      <c r="AK253" s="31" t="str">
        <f t="shared" si="255"/>
        <v>-----</v>
      </c>
      <c r="AL253" s="31" t="str">
        <f t="shared" si="212"/>
        <v>-----</v>
      </c>
      <c r="AM253" s="39" t="str">
        <f t="shared" si="213"/>
        <v/>
      </c>
      <c r="AN253" s="35" t="str">
        <f t="shared" si="214"/>
        <v/>
      </c>
      <c r="AO253" s="35" t="str">
        <f t="shared" si="253"/>
        <v/>
      </c>
      <c r="AP253" s="36" t="str">
        <f t="shared" si="254"/>
        <v/>
      </c>
      <c r="AQ253" s="36" t="str">
        <f t="shared" si="215"/>
        <v/>
      </c>
      <c r="AR253" s="40" t="str">
        <f t="shared" si="216"/>
        <v/>
      </c>
      <c r="AS253" s="37" t="str">
        <f t="shared" si="217"/>
        <v/>
      </c>
      <c r="AT253" s="37" t="str">
        <f t="shared" si="240"/>
        <v/>
      </c>
      <c r="AU253" s="38" t="str">
        <f t="shared" si="218"/>
        <v/>
      </c>
      <c r="AV253" s="38" t="str">
        <f t="shared" si="219"/>
        <v/>
      </c>
      <c r="AW253" s="30" t="str">
        <f t="shared" si="220"/>
        <v/>
      </c>
      <c r="AX253" s="21" t="str">
        <f t="shared" si="221"/>
        <v/>
      </c>
      <c r="AY253" s="21" t="str">
        <f t="shared" si="241"/>
        <v/>
      </c>
      <c r="AZ253" s="31" t="str">
        <f t="shared" si="222"/>
        <v/>
      </c>
      <c r="BA253" s="31" t="str">
        <f t="shared" si="223"/>
        <v/>
      </c>
      <c r="BB253" s="33">
        <f t="shared" si="224"/>
        <v>-4.4547558426596024E-4</v>
      </c>
      <c r="BC253" s="32">
        <f t="shared" si="225"/>
        <v>-1</v>
      </c>
      <c r="BD253" s="32">
        <f t="shared" si="242"/>
        <v>-7</v>
      </c>
      <c r="BE253" s="34" t="str">
        <f t="shared" si="243"/>
        <v>Touch Zone</v>
      </c>
      <c r="BF253" s="34" t="str">
        <f t="shared" si="226"/>
        <v>Below</v>
      </c>
      <c r="BG253" s="40" t="str">
        <f t="shared" si="227"/>
        <v/>
      </c>
      <c r="BH253" s="37" t="str">
        <f t="shared" si="228"/>
        <v/>
      </c>
      <c r="BI253" s="37" t="str">
        <f t="shared" si="244"/>
        <v/>
      </c>
      <c r="BJ253" s="38" t="str">
        <f t="shared" si="245"/>
        <v/>
      </c>
      <c r="BK253" s="38" t="str">
        <f t="shared" si="229"/>
        <v/>
      </c>
      <c r="BL253" s="41" t="str">
        <f t="shared" si="230"/>
        <v>------</v>
      </c>
      <c r="BM253" s="41" t="str">
        <f t="shared" si="231"/>
        <v>------</v>
      </c>
      <c r="BN253" s="41" t="str">
        <f t="shared" si="273"/>
        <v>-----</v>
      </c>
      <c r="BO253" s="41" t="str" cm="1">
        <f t="array" aca="1" ref="BO253" ca="1">_xlfn.LET(_xlpm.lookback,MIN(ROW()-ROW(BN$50),11),_xlpm.found,IFERROR(MATCH("Equal High",OFFSET(BN253,-_xlpm.lookback,0,_xlpm.lookback+1,1),0),-1),_xlpm.offset_rows,_xlpm.lookback-_xlpm.found+1,IF(_xlpm.found&gt;0,INDEX(E:E,ROW()-_xlpm.offset_rows),"-----"))</f>
        <v>-----</v>
      </c>
      <c r="BP253" s="41" t="str">
        <f t="shared" ca="1" si="266"/>
        <v>-----</v>
      </c>
      <c r="BQ253" s="41" t="str">
        <f t="shared" ca="1" si="267"/>
        <v>-----</v>
      </c>
      <c r="BR253" s="52" t="str">
        <f t="shared" ca="1" si="268"/>
        <v>-----</v>
      </c>
      <c r="BS253" s="41" t="str">
        <f t="shared" si="274"/>
        <v>-----</v>
      </c>
      <c r="BT253" s="41" t="str" cm="1">
        <f t="array" aca="1" ref="BT253" ca="1">_xlfn.LET(_xlpm.lookback,MIN(ROW()-ROW(BS$50),11),_xlpm.found,IFERROR(MATCH("Equal Low",OFFSET(BS253,-_xlpm.lookback,0,_xlpm.lookback+1,1),0),-1),_xlpm.offset_rows,_xlpm.lookback-_xlpm.found+1,IF(_xlpm.found&gt;0,INDEX(F:F,ROW()-_xlpm.offset_rows),"-----"))</f>
        <v>-----</v>
      </c>
      <c r="BU253" s="41" t="str">
        <f t="shared" ca="1" si="269"/>
        <v>-----</v>
      </c>
      <c r="BV253" s="41" t="str">
        <f t="shared" ca="1" si="270"/>
        <v>-----</v>
      </c>
      <c r="BW253" s="52" t="str">
        <f t="shared" ca="1" si="271"/>
        <v>-----</v>
      </c>
      <c r="BX253" s="50">
        <f t="shared" si="232"/>
        <v>0.55507000000034168</v>
      </c>
      <c r="BY253" s="50">
        <f t="shared" si="246"/>
        <v>1</v>
      </c>
      <c r="BZ253" s="50">
        <f t="shared" si="247"/>
        <v>2</v>
      </c>
      <c r="CA253" s="50" t="str">
        <f t="shared" si="248"/>
        <v>-----</v>
      </c>
      <c r="CB253" s="50" t="str">
        <f t="shared" si="249"/>
        <v>-----</v>
      </c>
      <c r="CC253" s="52" t="str">
        <f t="shared" si="233"/>
        <v>TL Touch Zone</v>
      </c>
      <c r="CD253" s="41">
        <f t="shared" si="234"/>
        <v>1</v>
      </c>
      <c r="CE253" s="52" t="str" cm="1">
        <f t="array" ref="CE253">IF(CD253&lt;&gt;1,"-----",_xlfn.IFS(OR(AL253="Above",AL253="Below"),AL253,OR(AQ253="Above",AQ253="Below"),AQ253,OR(AV253="Above",AV253="Below"),AV253,OR(BA253="Above",BA253="Below"),BA253,OR(BF253="Above",BF253="Below"),BF253,OR(BK253="Above",BK253="Below"),BK253,TRUE,"-----"))</f>
        <v>Below</v>
      </c>
      <c r="CF253" s="52" t="str">
        <f t="shared" ca="1" si="272"/>
        <v>-----</v>
      </c>
      <c r="CG253" s="52" t="str">
        <f t="shared" si="235"/>
        <v>UP</v>
      </c>
      <c r="CH253" s="42" t="str">
        <f t="shared" si="256"/>
        <v/>
      </c>
      <c r="CI253" s="43">
        <f t="shared" si="250"/>
        <v>1</v>
      </c>
      <c r="CJ253" s="42" t="str">
        <f t="shared" si="251"/>
        <v/>
      </c>
      <c r="CK253" s="42" t="str">
        <f t="shared" si="257"/>
        <v/>
      </c>
      <c r="CL253" s="42" t="str">
        <f t="shared" si="236"/>
        <v/>
      </c>
      <c r="CM253" s="16">
        <f t="shared" si="258"/>
        <v>0.2</v>
      </c>
      <c r="CN253" s="53">
        <f t="shared" si="259"/>
        <v>6.6666666666666666E-2</v>
      </c>
      <c r="CO253" s="14" t="str">
        <f t="shared" si="260"/>
        <v/>
      </c>
    </row>
    <row r="254" spans="1:93" x14ac:dyDescent="0.55000000000000004">
      <c r="A254">
        <f>IF('Data Validation'!$K$2&lt;&gt;TRUE,"",'Data Validation'!A254)</f>
        <v>1772104200</v>
      </c>
      <c r="B254" s="4" t="str">
        <f>IF('Data Validation'!$K$2&lt;&gt;TRUE,"",'Data Validation'!C254)</f>
        <v>XAUUSD</v>
      </c>
      <c r="C254" s="4" t="str">
        <f>IF('Data Validation'!$K$2&lt;&gt;TRUE,"",'Data Validation'!E254)</f>
        <v>M5</v>
      </c>
      <c r="D254" s="4">
        <f>IF('Data Validation'!$K$2&lt;&gt;TRUE,"",'Data Validation'!G254)</f>
        <v>5175.8500000000004</v>
      </c>
      <c r="E254" s="4">
        <f>IF($C254&lt;&gt;"M5","",Price!F254)</f>
        <v>5177.43</v>
      </c>
      <c r="F254" s="4">
        <f>IF($C254&lt;&gt;"M5","",Price!G254)</f>
        <v>5175.29</v>
      </c>
      <c r="G254" s="4">
        <f>IF($C254&lt;&gt;"M5","",Price!H254)</f>
        <v>317</v>
      </c>
      <c r="H254" s="4">
        <f>IF($C254&lt;&gt;"M5","",SSA!E254)</f>
        <v>5174.9708300000002</v>
      </c>
      <c r="I254" s="6">
        <f>IF($C254&lt;&gt;"M5","",SSA!F254)</f>
        <v>5174.3448600000002</v>
      </c>
      <c r="J254" s="5">
        <f>IF($C254&lt;&gt;"M5","",Dual_Tema!E254)</f>
        <v>5175.59</v>
      </c>
      <c r="K254" s="5">
        <f>IF($C254&lt;&gt;"M5","",Dual_Tema!F254)</f>
        <v>5171.25</v>
      </c>
      <c r="L254" s="6">
        <f>IF($C254&lt;&gt;"M5","",Trendlines!K254)</f>
        <v>0</v>
      </c>
      <c r="M254" s="6">
        <f>IF($C254&lt;&gt;"M5","",Trendlines!L254)</f>
        <v>0</v>
      </c>
      <c r="N254" s="6">
        <f>IF($C254&lt;&gt;"M5","",ZigZag!E254)</f>
        <v>0</v>
      </c>
      <c r="O254" s="6">
        <f>IF($C254&lt;&gt;"M5","",ZigZag!F254)</f>
        <v>0</v>
      </c>
      <c r="P254" s="6">
        <f>IF($C254&lt;&gt;"M5","",Pinbar!E254)</f>
        <v>0</v>
      </c>
      <c r="Q254">
        <f>IF(Q$1='Trendline Selection'!$ED$198,Trendlines!E254,IF(Q$1='Trendline Selection'!$EE$198,Trendlines!E254,""))</f>
        <v>5199.17</v>
      </c>
      <c r="R254" t="str">
        <f>IF(R$1='Trendline Selection'!$ED$198,Trendlines!F254,IF(R$1='Trendline Selection'!$EE$198,Trendlines!F254,""))</f>
        <v/>
      </c>
      <c r="S254" t="str">
        <f>IF(S$1='Trendline Selection'!$ED$198,Trendlines!G254,IF(S$1='Trendline Selection'!$EE$198,Trendlines!G254,""))</f>
        <v/>
      </c>
      <c r="T254" t="str">
        <f>IF(T$1='Trendline Selection'!$ED$198,Trendlines!H254,IF(T$1='Trendline Selection'!$EE$198,Trendlines!H254,""))</f>
        <v/>
      </c>
      <c r="U254">
        <f>IF(U$1='Trendline Selection'!$ED$198,Trendlines!I254,IF(U$1='Trendline Selection'!$EE$198,Trendlines!I254,""))</f>
        <v>5176.6000000000004</v>
      </c>
      <c r="V254" t="str">
        <f>IF(V$1='Trendline Selection'!$ED$198,Trendlines!J254,IF(V$1='Trendline Selection'!$EE$198,Trendlines!J254,""))</f>
        <v/>
      </c>
      <c r="W254" s="6" t="str">
        <f t="shared" si="262"/>
        <v/>
      </c>
      <c r="X254" s="6" t="str">
        <f t="shared" si="263"/>
        <v/>
      </c>
      <c r="Y254" s="6" t="str">
        <f t="shared" si="264"/>
        <v/>
      </c>
      <c r="Z254" s="6" t="str">
        <f t="shared" si="265"/>
        <v/>
      </c>
      <c r="AA254">
        <f t="shared" si="209"/>
        <v>2.1400000000003274</v>
      </c>
      <c r="AB254">
        <f t="shared" si="237"/>
        <v>0.1000000000003638</v>
      </c>
      <c r="AC254">
        <f t="shared" si="238"/>
        <v>2.0399999999999636</v>
      </c>
      <c r="AD254">
        <f t="shared" si="261"/>
        <v>2.1400000000003274</v>
      </c>
      <c r="AE254" s="26">
        <f t="shared" si="252"/>
        <v>3.555150234079874E-4</v>
      </c>
      <c r="AF254" s="26">
        <f t="shared" si="210"/>
        <v>7.8124244621705845E-4</v>
      </c>
      <c r="AG254" s="4"/>
      <c r="AH254" s="30">
        <f t="shared" si="211"/>
        <v>-4.6544294570094588E-3</v>
      </c>
      <c r="AI254" s="21">
        <f t="shared" si="239"/>
        <v>-1</v>
      </c>
      <c r="AJ254" s="21">
        <f t="shared" si="208"/>
        <v>-67</v>
      </c>
      <c r="AK254" s="31" t="str">
        <f t="shared" si="255"/>
        <v>-----</v>
      </c>
      <c r="AL254" s="31" t="str">
        <f t="shared" si="212"/>
        <v>-----</v>
      </c>
      <c r="AM254" s="39" t="str">
        <f t="shared" si="213"/>
        <v/>
      </c>
      <c r="AN254" s="35" t="str">
        <f t="shared" si="214"/>
        <v/>
      </c>
      <c r="AO254" s="35" t="str">
        <f t="shared" si="253"/>
        <v/>
      </c>
      <c r="AP254" s="36" t="str">
        <f t="shared" si="254"/>
        <v/>
      </c>
      <c r="AQ254" s="36" t="str">
        <f t="shared" si="215"/>
        <v/>
      </c>
      <c r="AR254" s="40" t="str">
        <f t="shared" si="216"/>
        <v/>
      </c>
      <c r="AS254" s="37" t="str">
        <f t="shared" si="217"/>
        <v/>
      </c>
      <c r="AT254" s="37" t="str">
        <f t="shared" si="240"/>
        <v/>
      </c>
      <c r="AU254" s="38" t="str">
        <f t="shared" si="218"/>
        <v/>
      </c>
      <c r="AV254" s="38" t="str">
        <f t="shared" si="219"/>
        <v/>
      </c>
      <c r="AW254" s="30" t="str">
        <f t="shared" si="220"/>
        <v/>
      </c>
      <c r="AX254" s="21" t="str">
        <f t="shared" si="221"/>
        <v/>
      </c>
      <c r="AY254" s="21" t="str">
        <f t="shared" si="241"/>
        <v/>
      </c>
      <c r="AZ254" s="31" t="str">
        <f t="shared" si="222"/>
        <v/>
      </c>
      <c r="BA254" s="31" t="str">
        <f t="shared" si="223"/>
        <v/>
      </c>
      <c r="BB254" s="33">
        <f t="shared" si="224"/>
        <v>-3.1471815477343394E-4</v>
      </c>
      <c r="BC254" s="32">
        <f t="shared" si="225"/>
        <v>-1</v>
      </c>
      <c r="BD254" s="32">
        <f t="shared" si="242"/>
        <v>-8</v>
      </c>
      <c r="BE254" s="34" t="str">
        <f t="shared" si="243"/>
        <v>Touch Zone</v>
      </c>
      <c r="BF254" s="34" t="str">
        <f t="shared" si="226"/>
        <v>Below</v>
      </c>
      <c r="BG254" s="40" t="str">
        <f t="shared" si="227"/>
        <v/>
      </c>
      <c r="BH254" s="37" t="str">
        <f t="shared" si="228"/>
        <v/>
      </c>
      <c r="BI254" s="37" t="str">
        <f t="shared" si="244"/>
        <v/>
      </c>
      <c r="BJ254" s="38" t="str">
        <f t="shared" si="245"/>
        <v/>
      </c>
      <c r="BK254" s="38" t="str">
        <f t="shared" si="229"/>
        <v/>
      </c>
      <c r="BL254" s="41" t="str">
        <f t="shared" si="230"/>
        <v>------</v>
      </c>
      <c r="BM254" s="41" t="str">
        <f t="shared" si="231"/>
        <v>------</v>
      </c>
      <c r="BN254" s="41" t="str">
        <f t="shared" si="273"/>
        <v>-----</v>
      </c>
      <c r="BO254" s="41" t="str" cm="1">
        <f t="array" aca="1" ref="BO254" ca="1">_xlfn.LET(_xlpm.lookback,MIN(ROW()-ROW(BN$50),11),_xlpm.found,IFERROR(MATCH("Equal High",OFFSET(BN254,-_xlpm.lookback,0,_xlpm.lookback+1,1),0),-1),_xlpm.offset_rows,_xlpm.lookback-_xlpm.found+1,IF(_xlpm.found&gt;0,INDEX(E:E,ROW()-_xlpm.offset_rows),"-----"))</f>
        <v>-----</v>
      </c>
      <c r="BP254" s="41" t="str">
        <f t="shared" ca="1" si="266"/>
        <v>-----</v>
      </c>
      <c r="BQ254" s="41" t="str">
        <f t="shared" ca="1" si="267"/>
        <v>-----</v>
      </c>
      <c r="BR254" s="52" t="str">
        <f t="shared" ca="1" si="268"/>
        <v>-----</v>
      </c>
      <c r="BS254" s="41" t="str">
        <f t="shared" si="274"/>
        <v>-----</v>
      </c>
      <c r="BT254" s="41" t="str" cm="1">
        <f t="array" aca="1" ref="BT254" ca="1">_xlfn.LET(_xlpm.lookback,MIN(ROW()-ROW(BS$50),11),_xlpm.found,IFERROR(MATCH("Equal Low",OFFSET(BS254,-_xlpm.lookback,0,_xlpm.lookback+1,1),0),-1),_xlpm.offset_rows,_xlpm.lookback-_xlpm.found+1,IF(_xlpm.found&gt;0,INDEX(F:F,ROW()-_xlpm.offset_rows),"-----"))</f>
        <v>-----</v>
      </c>
      <c r="BU254" s="41" t="str">
        <f t="shared" ca="1" si="269"/>
        <v>-----</v>
      </c>
      <c r="BV254" s="41" t="str">
        <f t="shared" ca="1" si="270"/>
        <v>-----</v>
      </c>
      <c r="BW254" s="52" t="str">
        <f t="shared" ca="1" si="271"/>
        <v>-----</v>
      </c>
      <c r="BX254" s="50">
        <f t="shared" si="232"/>
        <v>0.6259700000000521</v>
      </c>
      <c r="BY254" s="50">
        <f t="shared" si="246"/>
        <v>1</v>
      </c>
      <c r="BZ254" s="50">
        <f t="shared" si="247"/>
        <v>3</v>
      </c>
      <c r="CA254" s="50" t="str">
        <f t="shared" si="248"/>
        <v>-----</v>
      </c>
      <c r="CB254" s="50" t="str">
        <f t="shared" si="249"/>
        <v>-----</v>
      </c>
      <c r="CC254" s="52" t="str">
        <f t="shared" si="233"/>
        <v>TL Touch Zone</v>
      </c>
      <c r="CD254" s="41">
        <f t="shared" si="234"/>
        <v>1</v>
      </c>
      <c r="CE254" s="52" t="str" cm="1">
        <f t="array" ref="CE254">IF(CD254&lt;&gt;1,"-----",_xlfn.IFS(OR(AL254="Above",AL254="Below"),AL254,OR(AQ254="Above",AQ254="Below"),AQ254,OR(AV254="Above",AV254="Below"),AV254,OR(BA254="Above",BA254="Below"),BA254,OR(BF254="Above",BF254="Below"),BF254,OR(BK254="Above",BK254="Below"),BK254,TRUE,"-----"))</f>
        <v>Below</v>
      </c>
      <c r="CF254" s="52" t="str">
        <f t="shared" ca="1" si="272"/>
        <v>-----</v>
      </c>
      <c r="CG254" s="52" t="str">
        <f t="shared" si="235"/>
        <v>UP</v>
      </c>
      <c r="CH254" s="42" t="str">
        <f t="shared" si="256"/>
        <v/>
      </c>
      <c r="CI254" s="43" t="str">
        <f t="shared" si="250"/>
        <v/>
      </c>
      <c r="CJ254" s="42" t="str">
        <f t="shared" si="251"/>
        <v/>
      </c>
      <c r="CK254" s="42" t="str">
        <f t="shared" si="257"/>
        <v/>
      </c>
      <c r="CL254" s="42" t="str">
        <f t="shared" si="236"/>
        <v/>
      </c>
      <c r="CM254" s="16">
        <f t="shared" si="258"/>
        <v>0</v>
      </c>
      <c r="CN254" s="53">
        <f t="shared" si="259"/>
        <v>6.6666666666666666E-2</v>
      </c>
      <c r="CO254" s="14" t="str">
        <f t="shared" si="260"/>
        <v/>
      </c>
    </row>
    <row r="255" spans="1:93" x14ac:dyDescent="0.55000000000000004">
      <c r="A255">
        <f>IF('Data Validation'!$K$2&lt;&gt;TRUE,"",'Data Validation'!A255)</f>
        <v>1772104500</v>
      </c>
      <c r="B255" s="4" t="str">
        <f>IF('Data Validation'!$K$2&lt;&gt;TRUE,"",'Data Validation'!C255)</f>
        <v>XAUUSD</v>
      </c>
      <c r="C255" s="4" t="str">
        <f>IF('Data Validation'!$K$2&lt;&gt;TRUE,"",'Data Validation'!E255)</f>
        <v>M5</v>
      </c>
      <c r="D255" s="4">
        <f>IF('Data Validation'!$K$2&lt;&gt;TRUE,"",'Data Validation'!G255)</f>
        <v>5175.54</v>
      </c>
      <c r="E255" s="4">
        <f>IF($C255&lt;&gt;"M5","",Price!F255)</f>
        <v>5176</v>
      </c>
      <c r="F255" s="4">
        <f>IF($C255&lt;&gt;"M5","",Price!G255)</f>
        <v>5171.05</v>
      </c>
      <c r="G255" s="4">
        <f>IF($C255&lt;&gt;"M5","",Price!H255)</f>
        <v>367</v>
      </c>
      <c r="H255" s="4">
        <f>IF($C255&lt;&gt;"M5","",SSA!E255)</f>
        <v>5175.3531499999999</v>
      </c>
      <c r="I255" s="6">
        <f>IF($C255&lt;&gt;"M5","",SSA!F255)</f>
        <v>5174.8490099999999</v>
      </c>
      <c r="J255" s="5">
        <f>IF($C255&lt;&gt;"M5","",Dual_Tema!E255)</f>
        <v>5175.5</v>
      </c>
      <c r="K255" s="5">
        <f>IF($C255&lt;&gt;"M5","",Dual_Tema!F255)</f>
        <v>5170.9799999999996</v>
      </c>
      <c r="L255" s="6">
        <f>IF($C255&lt;&gt;"M5","",Trendlines!K255)</f>
        <v>0</v>
      </c>
      <c r="M255" s="6">
        <f>IF($C255&lt;&gt;"M5","",Trendlines!L255)</f>
        <v>0</v>
      </c>
      <c r="N255" s="6">
        <f>IF($C255&lt;&gt;"M5","",ZigZag!E255)</f>
        <v>0</v>
      </c>
      <c r="O255" s="6">
        <f>IF($C255&lt;&gt;"M5","",ZigZag!F255)</f>
        <v>0</v>
      </c>
      <c r="P255" s="6">
        <f>IF($C255&lt;&gt;"M5","",Pinbar!E255)</f>
        <v>1</v>
      </c>
      <c r="Q255">
        <f>IF(Q$1='Trendline Selection'!$ED$198,Trendlines!E255,IF(Q$1='Trendline Selection'!$EE$198,Trendlines!E255,""))</f>
        <v>5199.18</v>
      </c>
      <c r="R255" t="str">
        <f>IF(R$1='Trendline Selection'!$ED$198,Trendlines!F255,IF(R$1='Trendline Selection'!$EE$198,Trendlines!F255,""))</f>
        <v/>
      </c>
      <c r="S255" t="str">
        <f>IF(S$1='Trendline Selection'!$ED$198,Trendlines!G255,IF(S$1='Trendline Selection'!$EE$198,Trendlines!G255,""))</f>
        <v/>
      </c>
      <c r="T255" t="str">
        <f>IF(T$1='Trendline Selection'!$ED$198,Trendlines!H255,IF(T$1='Trendline Selection'!$EE$198,Trendlines!H255,""))</f>
        <v/>
      </c>
      <c r="U255">
        <f>IF(U$1='Trendline Selection'!$ED$198,Trendlines!I255,IF(U$1='Trendline Selection'!$EE$198,Trendlines!I255,""))</f>
        <v>5176.62</v>
      </c>
      <c r="V255" t="str">
        <f>IF(V$1='Trendline Selection'!$ED$198,Trendlines!J255,IF(V$1='Trendline Selection'!$EE$198,Trendlines!J255,""))</f>
        <v/>
      </c>
      <c r="W255" s="6" t="str">
        <f t="shared" si="262"/>
        <v/>
      </c>
      <c r="X255" s="6" t="str">
        <f t="shared" si="263"/>
        <v/>
      </c>
      <c r="Y255" s="6" t="str">
        <f t="shared" si="264"/>
        <v/>
      </c>
      <c r="Z255" s="6" t="str">
        <f t="shared" si="265"/>
        <v/>
      </c>
      <c r="AA255">
        <f t="shared" si="209"/>
        <v>4.9499999999998181</v>
      </c>
      <c r="AB255">
        <f t="shared" si="237"/>
        <v>0.1499999999996362</v>
      </c>
      <c r="AC255">
        <f t="shared" si="238"/>
        <v>4.8000000000001819</v>
      </c>
      <c r="AD255">
        <f t="shared" si="261"/>
        <v>4.9499999999998181</v>
      </c>
      <c r="AE255" s="26">
        <f t="shared" si="252"/>
        <v>9.6609023282774617E-5</v>
      </c>
      <c r="AF255" s="26">
        <f t="shared" si="210"/>
        <v>1.3537085813640444E-5</v>
      </c>
      <c r="AG255" s="4"/>
      <c r="AH255" s="30">
        <f t="shared" si="211"/>
        <v>-4.5828092122219997E-3</v>
      </c>
      <c r="AI255" s="21">
        <f t="shared" si="239"/>
        <v>-1</v>
      </c>
      <c r="AJ255" s="21">
        <f t="shared" si="208"/>
        <v>-68</v>
      </c>
      <c r="AK255" s="31" t="str">
        <f t="shared" si="255"/>
        <v>-----</v>
      </c>
      <c r="AL255" s="31" t="str">
        <f t="shared" si="212"/>
        <v>-----</v>
      </c>
      <c r="AM255" s="39" t="str">
        <f t="shared" si="213"/>
        <v/>
      </c>
      <c r="AN255" s="35" t="str">
        <f t="shared" si="214"/>
        <v/>
      </c>
      <c r="AO255" s="35" t="str">
        <f t="shared" si="253"/>
        <v/>
      </c>
      <c r="AP255" s="36" t="str">
        <f t="shared" si="254"/>
        <v/>
      </c>
      <c r="AQ255" s="36" t="str">
        <f t="shared" si="215"/>
        <v/>
      </c>
      <c r="AR255" s="40" t="str">
        <f t="shared" si="216"/>
        <v/>
      </c>
      <c r="AS255" s="37" t="str">
        <f t="shared" si="217"/>
        <v/>
      </c>
      <c r="AT255" s="37" t="str">
        <f t="shared" si="240"/>
        <v/>
      </c>
      <c r="AU255" s="38" t="str">
        <f t="shared" si="218"/>
        <v/>
      </c>
      <c r="AV255" s="38" t="str">
        <f t="shared" si="219"/>
        <v/>
      </c>
      <c r="AW255" s="30" t="str">
        <f t="shared" si="220"/>
        <v/>
      </c>
      <c r="AX255" s="21" t="str">
        <f t="shared" si="221"/>
        <v/>
      </c>
      <c r="AY255" s="21" t="str">
        <f t="shared" si="241"/>
        <v/>
      </c>
      <c r="AZ255" s="31" t="str">
        <f t="shared" si="222"/>
        <v/>
      </c>
      <c r="BA255" s="31" t="str">
        <f t="shared" si="223"/>
        <v/>
      </c>
      <c r="BB255" s="33">
        <f t="shared" si="224"/>
        <v>-2.4472532270090847E-4</v>
      </c>
      <c r="BC255" s="32">
        <f t="shared" si="225"/>
        <v>-1</v>
      </c>
      <c r="BD255" s="32">
        <f t="shared" si="242"/>
        <v>-9</v>
      </c>
      <c r="BE255" s="34" t="str">
        <f t="shared" si="243"/>
        <v>Touch Zone</v>
      </c>
      <c r="BF255" s="34" t="str">
        <f t="shared" si="226"/>
        <v>Below</v>
      </c>
      <c r="BG255" s="40" t="str">
        <f t="shared" si="227"/>
        <v/>
      </c>
      <c r="BH255" s="37" t="str">
        <f t="shared" si="228"/>
        <v/>
      </c>
      <c r="BI255" s="37" t="str">
        <f t="shared" si="244"/>
        <v/>
      </c>
      <c r="BJ255" s="38" t="str">
        <f t="shared" si="245"/>
        <v/>
      </c>
      <c r="BK255" s="38" t="str">
        <f t="shared" si="229"/>
        <v/>
      </c>
      <c r="BL255" s="41" t="str">
        <f t="shared" si="230"/>
        <v>------</v>
      </c>
      <c r="BM255" s="41" t="str">
        <f t="shared" si="231"/>
        <v>------</v>
      </c>
      <c r="BN255" s="41" t="str">
        <f t="shared" si="273"/>
        <v>-----</v>
      </c>
      <c r="BO255" s="41" t="str" cm="1">
        <f t="array" aca="1" ref="BO255" ca="1">_xlfn.LET(_xlpm.lookback,MIN(ROW()-ROW(BN$50),11),_xlpm.found,IFERROR(MATCH("Equal High",OFFSET(BN255,-_xlpm.lookback,0,_xlpm.lookback+1,1),0),-1),_xlpm.offset_rows,_xlpm.lookback-_xlpm.found+1,IF(_xlpm.found&gt;0,INDEX(E:E,ROW()-_xlpm.offset_rows),"-----"))</f>
        <v>-----</v>
      </c>
      <c r="BP255" s="41" t="str">
        <f t="shared" ca="1" si="266"/>
        <v>-----</v>
      </c>
      <c r="BQ255" s="41" t="str">
        <f t="shared" ca="1" si="267"/>
        <v>-----</v>
      </c>
      <c r="BR255" s="52" t="str">
        <f t="shared" ca="1" si="268"/>
        <v>-----</v>
      </c>
      <c r="BS255" s="41" t="str">
        <f t="shared" si="274"/>
        <v>-----</v>
      </c>
      <c r="BT255" s="41" t="str" cm="1">
        <f t="array" aca="1" ref="BT255" ca="1">_xlfn.LET(_xlpm.lookback,MIN(ROW()-ROW(BS$50),11),_xlpm.found,IFERROR(MATCH("Equal Low",OFFSET(BS255,-_xlpm.lookback,0,_xlpm.lookback+1,1),0),-1),_xlpm.offset_rows,_xlpm.lookback-_xlpm.found+1,IF(_xlpm.found&gt;0,INDEX(F:F,ROW()-_xlpm.offset_rows),"-----"))</f>
        <v>-----</v>
      </c>
      <c r="BU255" s="41" t="str">
        <f t="shared" ca="1" si="269"/>
        <v>-----</v>
      </c>
      <c r="BV255" s="41" t="str">
        <f t="shared" ca="1" si="270"/>
        <v>-----</v>
      </c>
      <c r="BW255" s="52" t="str">
        <f t="shared" ca="1" si="271"/>
        <v>-----</v>
      </c>
      <c r="BX255" s="50">
        <f t="shared" si="232"/>
        <v>0.50414000000000669</v>
      </c>
      <c r="BY255" s="50">
        <f t="shared" si="246"/>
        <v>1</v>
      </c>
      <c r="BZ255" s="50">
        <f t="shared" si="247"/>
        <v>4</v>
      </c>
      <c r="CA255" s="50" t="str">
        <f t="shared" si="248"/>
        <v>-----</v>
      </c>
      <c r="CB255" s="50" t="str">
        <f t="shared" si="249"/>
        <v>-----</v>
      </c>
      <c r="CC255" s="52" t="str">
        <f t="shared" si="233"/>
        <v>TL Touch Zone</v>
      </c>
      <c r="CD255" s="41">
        <f t="shared" si="234"/>
        <v>1</v>
      </c>
      <c r="CE255" s="52" t="str" cm="1">
        <f t="array" ref="CE255">IF(CD255&lt;&gt;1,"-----",_xlfn.IFS(OR(AL255="Above",AL255="Below"),AL255,OR(AQ255="Above",AQ255="Below"),AQ255,OR(AV255="Above",AV255="Below"),AV255,OR(BA255="Above",BA255="Below"),BA255,OR(BF255="Above",BF255="Below"),BF255,OR(BK255="Above",BK255="Below"),BK255,TRUE,"-----"))</f>
        <v>Below</v>
      </c>
      <c r="CF255" s="52" t="str">
        <f t="shared" ca="1" si="272"/>
        <v>-----</v>
      </c>
      <c r="CG255" s="52" t="str">
        <f t="shared" si="235"/>
        <v>UP</v>
      </c>
      <c r="CH255" s="42" t="str">
        <f t="shared" si="256"/>
        <v/>
      </c>
      <c r="CI255" s="43" t="str">
        <f t="shared" si="250"/>
        <v/>
      </c>
      <c r="CJ255" s="42" t="str">
        <f t="shared" si="251"/>
        <v/>
      </c>
      <c r="CK255" s="42" t="str">
        <f t="shared" si="257"/>
        <v/>
      </c>
      <c r="CL255" s="42">
        <f t="shared" si="236"/>
        <v>1</v>
      </c>
      <c r="CM255" s="16">
        <f t="shared" si="258"/>
        <v>0.2</v>
      </c>
      <c r="CN255" s="53">
        <f t="shared" si="259"/>
        <v>0.13333333333333333</v>
      </c>
      <c r="CO255" s="14" t="str">
        <f t="shared" si="260"/>
        <v/>
      </c>
    </row>
    <row r="256" spans="1:93" x14ac:dyDescent="0.55000000000000004">
      <c r="A256">
        <f>IF('Data Validation'!$K$2&lt;&gt;TRUE,"",'Data Validation'!A256)</f>
        <v>1772104800</v>
      </c>
      <c r="B256" s="4" t="str">
        <f>IF('Data Validation'!$K$2&lt;&gt;TRUE,"",'Data Validation'!C256)</f>
        <v>XAUUSD</v>
      </c>
      <c r="C256" s="4" t="str">
        <f>IF('Data Validation'!$K$2&lt;&gt;TRUE,"",'Data Validation'!E256)</f>
        <v>M5</v>
      </c>
      <c r="D256" s="4">
        <f>IF('Data Validation'!$K$2&lt;&gt;TRUE,"",'Data Validation'!G256)</f>
        <v>5171.7</v>
      </c>
      <c r="E256" s="4">
        <f>IF($C256&lt;&gt;"M5","",Price!F256)</f>
        <v>5175.8</v>
      </c>
      <c r="F256" s="4">
        <f>IF($C256&lt;&gt;"M5","",Price!G256)</f>
        <v>5170.9799999999996</v>
      </c>
      <c r="G256" s="4">
        <f>IF($C256&lt;&gt;"M5","",Price!H256)</f>
        <v>354</v>
      </c>
      <c r="H256" s="4">
        <f>IF($C256&lt;&gt;"M5","",SSA!E256)</f>
        <v>5175.2691500000001</v>
      </c>
      <c r="I256" s="6">
        <f>IF($C256&lt;&gt;"M5","",SSA!F256)</f>
        <v>5175.05908</v>
      </c>
      <c r="J256" s="5">
        <f>IF($C256&lt;&gt;"M5","",Dual_Tema!E256)</f>
        <v>5175.42</v>
      </c>
      <c r="K256" s="5">
        <f>IF($C256&lt;&gt;"M5","",Dual_Tema!F256)</f>
        <v>5170.83</v>
      </c>
      <c r="L256" s="6">
        <f>IF($C256&lt;&gt;"M5","",Trendlines!K256)</f>
        <v>0</v>
      </c>
      <c r="M256" s="6">
        <f>IF($C256&lt;&gt;"M5","",Trendlines!L256)</f>
        <v>0</v>
      </c>
      <c r="N256" s="6">
        <f>IF($C256&lt;&gt;"M5","",ZigZag!E256)</f>
        <v>0</v>
      </c>
      <c r="O256" s="6">
        <f>IF($C256&lt;&gt;"M5","",ZigZag!F256)</f>
        <v>0</v>
      </c>
      <c r="P256" s="6">
        <f>IF($C256&lt;&gt;"M5","",Pinbar!E256)</f>
        <v>0</v>
      </c>
      <c r="Q256">
        <f>IF(Q$1='Trendline Selection'!$ED$198,Trendlines!E256,IF(Q$1='Trendline Selection'!$EE$198,Trendlines!E256,""))</f>
        <v>5199.18</v>
      </c>
      <c r="R256" t="str">
        <f>IF(R$1='Trendline Selection'!$ED$198,Trendlines!F256,IF(R$1='Trendline Selection'!$EE$198,Trendlines!F256,""))</f>
        <v/>
      </c>
      <c r="S256" t="str">
        <f>IF(S$1='Trendline Selection'!$ED$198,Trendlines!G256,IF(S$1='Trendline Selection'!$EE$198,Trendlines!G256,""))</f>
        <v/>
      </c>
      <c r="T256" t="str">
        <f>IF(T$1='Trendline Selection'!$ED$198,Trendlines!H256,IF(T$1='Trendline Selection'!$EE$198,Trendlines!H256,""))</f>
        <v/>
      </c>
      <c r="U256">
        <f>IF(U$1='Trendline Selection'!$ED$198,Trendlines!I256,IF(U$1='Trendline Selection'!$EE$198,Trendlines!I256,""))</f>
        <v>5176.6400000000003</v>
      </c>
      <c r="V256" t="str">
        <f>IF(V$1='Trendline Selection'!$ED$198,Trendlines!J256,IF(V$1='Trendline Selection'!$EE$198,Trendlines!J256,""))</f>
        <v/>
      </c>
      <c r="W256" s="6" t="str">
        <f t="shared" si="262"/>
        <v/>
      </c>
      <c r="X256" s="6" t="str">
        <f t="shared" si="263"/>
        <v/>
      </c>
      <c r="Y256" s="6" t="str">
        <f t="shared" si="264"/>
        <v/>
      </c>
      <c r="Z256" s="6" t="str">
        <f t="shared" si="265"/>
        <v/>
      </c>
      <c r="AA256">
        <f t="shared" si="209"/>
        <v>4.8200000000006185</v>
      </c>
      <c r="AB256">
        <f t="shared" si="237"/>
        <v>0.26000000000021828</v>
      </c>
      <c r="AC256">
        <f t="shared" si="238"/>
        <v>4.5600000000004002</v>
      </c>
      <c r="AD256">
        <f t="shared" si="261"/>
        <v>4.8200000000006185</v>
      </c>
      <c r="AE256" s="26">
        <f t="shared" si="252"/>
        <v>7.3423992642164136E-5</v>
      </c>
      <c r="AF256" s="26">
        <f t="shared" si="210"/>
        <v>2.9008882519757214E-5</v>
      </c>
      <c r="AG256" s="4"/>
      <c r="AH256" s="30">
        <f t="shared" si="211"/>
        <v>-4.5989656061148501E-3</v>
      </c>
      <c r="AI256" s="21">
        <f t="shared" si="239"/>
        <v>-1</v>
      </c>
      <c r="AJ256" s="21">
        <f t="shared" ref="AJ256:AJ319" si="275">IF(AI256="","",IF(AI256=AI255,AJ255+AI256,AI256))</f>
        <v>-69</v>
      </c>
      <c r="AK256" s="31" t="str">
        <f t="shared" si="255"/>
        <v>-----</v>
      </c>
      <c r="AL256" s="31" t="str">
        <f t="shared" si="212"/>
        <v>-----</v>
      </c>
      <c r="AM256" s="39" t="str">
        <f t="shared" si="213"/>
        <v/>
      </c>
      <c r="AN256" s="35" t="str">
        <f t="shared" si="214"/>
        <v/>
      </c>
      <c r="AO256" s="35" t="str">
        <f t="shared" si="253"/>
        <v/>
      </c>
      <c r="AP256" s="36" t="str">
        <f t="shared" si="254"/>
        <v/>
      </c>
      <c r="AQ256" s="36" t="str">
        <f t="shared" si="215"/>
        <v/>
      </c>
      <c r="AR256" s="40" t="str">
        <f t="shared" si="216"/>
        <v/>
      </c>
      <c r="AS256" s="37" t="str">
        <f t="shared" si="217"/>
        <v/>
      </c>
      <c r="AT256" s="37" t="str">
        <f t="shared" si="240"/>
        <v/>
      </c>
      <c r="AU256" s="38" t="str">
        <f t="shared" si="218"/>
        <v/>
      </c>
      <c r="AV256" s="38" t="str">
        <f t="shared" si="219"/>
        <v/>
      </c>
      <c r="AW256" s="30" t="str">
        <f t="shared" si="220"/>
        <v/>
      </c>
      <c r="AX256" s="21" t="str">
        <f t="shared" si="221"/>
        <v/>
      </c>
      <c r="AY256" s="21" t="str">
        <f t="shared" si="241"/>
        <v/>
      </c>
      <c r="AZ256" s="31" t="str">
        <f t="shared" si="222"/>
        <v/>
      </c>
      <c r="BA256" s="31" t="str">
        <f t="shared" si="223"/>
        <v/>
      </c>
      <c r="BB256" s="33">
        <f t="shared" si="224"/>
        <v>-2.6481462879401424E-4</v>
      </c>
      <c r="BC256" s="32">
        <f t="shared" si="225"/>
        <v>-1</v>
      </c>
      <c r="BD256" s="32">
        <f t="shared" si="242"/>
        <v>-10</v>
      </c>
      <c r="BE256" s="34" t="str">
        <f t="shared" si="243"/>
        <v>Touch Zone</v>
      </c>
      <c r="BF256" s="34" t="str">
        <f t="shared" si="226"/>
        <v>Below</v>
      </c>
      <c r="BG256" s="40" t="str">
        <f t="shared" si="227"/>
        <v/>
      </c>
      <c r="BH256" s="37" t="str">
        <f t="shared" si="228"/>
        <v/>
      </c>
      <c r="BI256" s="37" t="str">
        <f t="shared" si="244"/>
        <v/>
      </c>
      <c r="BJ256" s="38" t="str">
        <f t="shared" si="245"/>
        <v/>
      </c>
      <c r="BK256" s="38" t="str">
        <f t="shared" si="229"/>
        <v/>
      </c>
      <c r="BL256" s="41" t="str">
        <f t="shared" si="230"/>
        <v>------</v>
      </c>
      <c r="BM256" s="41" t="str">
        <f t="shared" si="231"/>
        <v>------</v>
      </c>
      <c r="BN256" s="41" t="str">
        <f t="shared" si="273"/>
        <v>-----</v>
      </c>
      <c r="BO256" s="41" t="str" cm="1">
        <f t="array" aca="1" ref="BO256" ca="1">_xlfn.LET(_xlpm.lookback,MIN(ROW()-ROW(BN$50),11),_xlpm.found,IFERROR(MATCH("Equal High",OFFSET(BN256,-_xlpm.lookback,0,_xlpm.lookback+1,1),0),-1),_xlpm.offset_rows,_xlpm.lookback-_xlpm.found+1,IF(_xlpm.found&gt;0,INDEX(E:E,ROW()-_xlpm.offset_rows),"-----"))</f>
        <v>-----</v>
      </c>
      <c r="BP256" s="41" t="str">
        <f t="shared" ca="1" si="266"/>
        <v>-----</v>
      </c>
      <c r="BQ256" s="41" t="str">
        <f t="shared" ca="1" si="267"/>
        <v>-----</v>
      </c>
      <c r="BR256" s="52" t="str">
        <f t="shared" ca="1" si="268"/>
        <v>-----</v>
      </c>
      <c r="BS256" s="41" t="str">
        <f t="shared" si="274"/>
        <v>-----</v>
      </c>
      <c r="BT256" s="41" t="str" cm="1">
        <f t="array" aca="1" ref="BT256" ca="1">_xlfn.LET(_xlpm.lookback,MIN(ROW()-ROW(BS$50),11),_xlpm.found,IFERROR(MATCH("Equal Low",OFFSET(BS256,-_xlpm.lookback,0,_xlpm.lookback+1,1),0),-1),_xlpm.offset_rows,_xlpm.lookback-_xlpm.found+1,IF(_xlpm.found&gt;0,INDEX(F:F,ROW()-_xlpm.offset_rows),"-----"))</f>
        <v>-----</v>
      </c>
      <c r="BU256" s="41" t="str">
        <f t="shared" ca="1" si="269"/>
        <v>-----</v>
      </c>
      <c r="BV256" s="41" t="str">
        <f t="shared" ca="1" si="270"/>
        <v>-----</v>
      </c>
      <c r="BW256" s="52" t="str">
        <f t="shared" ca="1" si="271"/>
        <v>-----</v>
      </c>
      <c r="BX256" s="50">
        <f t="shared" si="232"/>
        <v>0.21007000000008702</v>
      </c>
      <c r="BY256" s="50">
        <f t="shared" si="246"/>
        <v>1</v>
      </c>
      <c r="BZ256" s="50">
        <f t="shared" si="247"/>
        <v>5</v>
      </c>
      <c r="CA256" s="50" t="str">
        <f t="shared" si="248"/>
        <v>-----</v>
      </c>
      <c r="CB256" s="50" t="str">
        <f t="shared" si="249"/>
        <v>-----</v>
      </c>
      <c r="CC256" s="52" t="str">
        <f t="shared" si="233"/>
        <v>TL Touch Zone</v>
      </c>
      <c r="CD256" s="41">
        <f t="shared" si="234"/>
        <v>1</v>
      </c>
      <c r="CE256" s="52" t="str" cm="1">
        <f t="array" ref="CE256">IF(CD256&lt;&gt;1,"-----",_xlfn.IFS(OR(AL256="Above",AL256="Below"),AL256,OR(AQ256="Above",AQ256="Below"),AQ256,OR(AV256="Above",AV256="Below"),AV256,OR(BA256="Above",BA256="Below"),BA256,OR(BF256="Above",BF256="Below"),BF256,OR(BK256="Above",BK256="Below"),BK256,TRUE,"-----"))</f>
        <v>Below</v>
      </c>
      <c r="CF256" s="52" t="str">
        <f t="shared" ca="1" si="272"/>
        <v>-----</v>
      </c>
      <c r="CG256" s="52" t="str">
        <f t="shared" si="235"/>
        <v>UP</v>
      </c>
      <c r="CH256" s="42" t="str">
        <f t="shared" si="256"/>
        <v/>
      </c>
      <c r="CI256" s="43" t="str">
        <f t="shared" si="250"/>
        <v/>
      </c>
      <c r="CJ256" s="42" t="str">
        <f t="shared" si="251"/>
        <v/>
      </c>
      <c r="CK256" s="42" t="str">
        <f t="shared" si="257"/>
        <v/>
      </c>
      <c r="CL256" s="42" t="str">
        <f t="shared" si="236"/>
        <v/>
      </c>
      <c r="CM256" s="16">
        <f t="shared" si="258"/>
        <v>0</v>
      </c>
      <c r="CN256" s="53">
        <f t="shared" si="259"/>
        <v>6.6666666666666666E-2</v>
      </c>
      <c r="CO256" s="14" t="str">
        <f t="shared" si="260"/>
        <v/>
      </c>
    </row>
    <row r="257" spans="1:93" x14ac:dyDescent="0.55000000000000004">
      <c r="A257">
        <f>IF('Data Validation'!$K$2&lt;&gt;TRUE,"",'Data Validation'!A257)</f>
        <v>1772105100</v>
      </c>
      <c r="B257" s="4" t="str">
        <f>IF('Data Validation'!$K$2&lt;&gt;TRUE,"",'Data Validation'!C257)</f>
        <v>XAUUSD</v>
      </c>
      <c r="C257" s="4" t="str">
        <f>IF('Data Validation'!$K$2&lt;&gt;TRUE,"",'Data Validation'!E257)</f>
        <v>M5</v>
      </c>
      <c r="D257" s="4">
        <f>IF('Data Validation'!$K$2&lt;&gt;TRUE,"",'Data Validation'!G257)</f>
        <v>5171.88</v>
      </c>
      <c r="E257" s="4">
        <f>IF($C257&lt;&gt;"M5","",Price!F257)</f>
        <v>5176.1000000000004</v>
      </c>
      <c r="F257" s="4">
        <f>IF($C257&lt;&gt;"M5","",Price!G257)</f>
        <v>5171.43</v>
      </c>
      <c r="G257" s="4">
        <f>IF($C257&lt;&gt;"M5","",Price!H257)</f>
        <v>330</v>
      </c>
      <c r="H257" s="4">
        <f>IF($C257&lt;&gt;"M5","",SSA!E257)</f>
        <v>5174.7300800000003</v>
      </c>
      <c r="I257" s="6">
        <f>IF($C257&lt;&gt;"M5","",SSA!F257)</f>
        <v>5174.8945800000001</v>
      </c>
      <c r="J257" s="5">
        <f>IF($C257&lt;&gt;"M5","",Dual_Tema!E257)</f>
        <v>5175.5600000000004</v>
      </c>
      <c r="K257" s="5">
        <f>IF($C257&lt;&gt;"M5","",Dual_Tema!F257)</f>
        <v>5171</v>
      </c>
      <c r="L257" s="6">
        <f>IF($C257&lt;&gt;"M5","",Trendlines!K257)</f>
        <v>0</v>
      </c>
      <c r="M257" s="6">
        <f>IF($C257&lt;&gt;"M5","",Trendlines!L257)</f>
        <v>0</v>
      </c>
      <c r="N257" s="6">
        <f>IF($C257&lt;&gt;"M5","",ZigZag!E257)</f>
        <v>0</v>
      </c>
      <c r="O257" s="6">
        <f>IF($C257&lt;&gt;"M5","",ZigZag!F257)</f>
        <v>0</v>
      </c>
      <c r="P257" s="6">
        <f>IF($C257&lt;&gt;"M5","",Pinbar!E257)</f>
        <v>1</v>
      </c>
      <c r="Q257">
        <f>IF(Q$1='Trendline Selection'!$ED$198,Trendlines!E257,IF(Q$1='Trendline Selection'!$EE$198,Trendlines!E257,""))</f>
        <v>5199.1899999999996</v>
      </c>
      <c r="R257" t="str">
        <f>IF(R$1='Trendline Selection'!$ED$198,Trendlines!F257,IF(R$1='Trendline Selection'!$EE$198,Trendlines!F257,""))</f>
        <v/>
      </c>
      <c r="S257" t="str">
        <f>IF(S$1='Trendline Selection'!$ED$198,Trendlines!G257,IF(S$1='Trendline Selection'!$EE$198,Trendlines!G257,""))</f>
        <v/>
      </c>
      <c r="T257" t="str">
        <f>IF(T$1='Trendline Selection'!$ED$198,Trendlines!H257,IF(T$1='Trendline Selection'!$EE$198,Trendlines!H257,""))</f>
        <v/>
      </c>
      <c r="U257">
        <f>IF(U$1='Trendline Selection'!$ED$198,Trendlines!I257,IF(U$1='Trendline Selection'!$EE$198,Trendlines!I257,""))</f>
        <v>5176.67</v>
      </c>
      <c r="V257" t="str">
        <f>IF(V$1='Trendline Selection'!$ED$198,Trendlines!J257,IF(V$1='Trendline Selection'!$EE$198,Trendlines!J257,""))</f>
        <v/>
      </c>
      <c r="W257" s="6" t="str">
        <f t="shared" si="262"/>
        <v/>
      </c>
      <c r="X257" s="6" t="str">
        <f t="shared" si="263"/>
        <v/>
      </c>
      <c r="Y257" s="6" t="str">
        <f t="shared" si="264"/>
        <v/>
      </c>
      <c r="Z257" s="6" t="str">
        <f t="shared" si="265"/>
        <v/>
      </c>
      <c r="AA257">
        <f t="shared" si="209"/>
        <v>4.6700000000000728</v>
      </c>
      <c r="AB257">
        <f t="shared" si="237"/>
        <v>4.4000000000005457</v>
      </c>
      <c r="AC257">
        <f t="shared" si="238"/>
        <v>0.26999999999952706</v>
      </c>
      <c r="AD257">
        <f t="shared" si="261"/>
        <v>4.6700000000000728</v>
      </c>
      <c r="AE257" s="26">
        <f t="shared" si="252"/>
        <v>1.0433653556329433E-4</v>
      </c>
      <c r="AF257" s="26">
        <f t="shared" si="210"/>
        <v>8.3156062657182558E-5</v>
      </c>
      <c r="AG257" s="4"/>
      <c r="AH257" s="30">
        <f t="shared" si="211"/>
        <v>-4.7045635954830137E-3</v>
      </c>
      <c r="AI257" s="21">
        <f t="shared" si="239"/>
        <v>-1</v>
      </c>
      <c r="AJ257" s="21">
        <f t="shared" si="275"/>
        <v>-70</v>
      </c>
      <c r="AK257" s="31" t="str">
        <f t="shared" si="255"/>
        <v>-----</v>
      </c>
      <c r="AL257" s="31" t="str">
        <f t="shared" si="212"/>
        <v>-----</v>
      </c>
      <c r="AM257" s="39" t="str">
        <f t="shared" si="213"/>
        <v/>
      </c>
      <c r="AN257" s="35" t="str">
        <f t="shared" si="214"/>
        <v/>
      </c>
      <c r="AO257" s="35" t="str">
        <f t="shared" si="253"/>
        <v/>
      </c>
      <c r="AP257" s="36" t="str">
        <f t="shared" si="254"/>
        <v/>
      </c>
      <c r="AQ257" s="36" t="str">
        <f t="shared" si="215"/>
        <v/>
      </c>
      <c r="AR257" s="40" t="str">
        <f t="shared" si="216"/>
        <v/>
      </c>
      <c r="AS257" s="37" t="str">
        <f t="shared" si="217"/>
        <v/>
      </c>
      <c r="AT257" s="37" t="str">
        <f t="shared" si="240"/>
        <v/>
      </c>
      <c r="AU257" s="38" t="str">
        <f t="shared" si="218"/>
        <v/>
      </c>
      <c r="AV257" s="38" t="str">
        <f t="shared" si="219"/>
        <v/>
      </c>
      <c r="AW257" s="30" t="str">
        <f t="shared" si="220"/>
        <v/>
      </c>
      <c r="AX257" s="21" t="str">
        <f t="shared" si="221"/>
        <v/>
      </c>
      <c r="AY257" s="21" t="str">
        <f t="shared" si="241"/>
        <v/>
      </c>
      <c r="AZ257" s="31" t="str">
        <f t="shared" si="222"/>
        <v/>
      </c>
      <c r="BA257" s="31" t="str">
        <f t="shared" si="223"/>
        <v/>
      </c>
      <c r="BB257" s="33">
        <f t="shared" si="224"/>
        <v>-3.7474283661114225E-4</v>
      </c>
      <c r="BC257" s="32">
        <f t="shared" si="225"/>
        <v>-1</v>
      </c>
      <c r="BD257" s="32">
        <f t="shared" si="242"/>
        <v>-11</v>
      </c>
      <c r="BE257" s="34" t="str">
        <f t="shared" si="243"/>
        <v>Touch Zone</v>
      </c>
      <c r="BF257" s="34" t="str">
        <f t="shared" si="226"/>
        <v>Below</v>
      </c>
      <c r="BG257" s="40" t="str">
        <f t="shared" si="227"/>
        <v/>
      </c>
      <c r="BH257" s="37" t="str">
        <f t="shared" si="228"/>
        <v/>
      </c>
      <c r="BI257" s="37" t="str">
        <f t="shared" si="244"/>
        <v/>
      </c>
      <c r="BJ257" s="38" t="str">
        <f t="shared" si="245"/>
        <v/>
      </c>
      <c r="BK257" s="38" t="str">
        <f t="shared" si="229"/>
        <v/>
      </c>
      <c r="BL257" s="41" t="str">
        <f t="shared" si="230"/>
        <v>------</v>
      </c>
      <c r="BM257" s="41" t="str">
        <f t="shared" si="231"/>
        <v>------</v>
      </c>
      <c r="BN257" s="41" t="str">
        <f t="shared" si="273"/>
        <v>-----</v>
      </c>
      <c r="BO257" s="41" t="str" cm="1">
        <f t="array" aca="1" ref="BO257" ca="1">_xlfn.LET(_xlpm.lookback,MIN(ROW()-ROW(BN$50),11),_xlpm.found,IFERROR(MATCH("Equal High",OFFSET(BN257,-_xlpm.lookback,0,_xlpm.lookback+1,1),0),-1),_xlpm.offset_rows,_xlpm.lookback-_xlpm.found+1,IF(_xlpm.found&gt;0,INDEX(E:E,ROW()-_xlpm.offset_rows),"-----"))</f>
        <v>-----</v>
      </c>
      <c r="BP257" s="41" t="str">
        <f t="shared" ca="1" si="266"/>
        <v>-----</v>
      </c>
      <c r="BQ257" s="41" t="str">
        <f t="shared" ca="1" si="267"/>
        <v>-----</v>
      </c>
      <c r="BR257" s="52" t="str">
        <f t="shared" ca="1" si="268"/>
        <v>-----</v>
      </c>
      <c r="BS257" s="41" t="str">
        <f t="shared" si="274"/>
        <v>-----</v>
      </c>
      <c r="BT257" s="41" t="str" cm="1">
        <f t="array" aca="1" ref="BT257" ca="1">_xlfn.LET(_xlpm.lookback,MIN(ROW()-ROW(BS$50),11),_xlpm.found,IFERROR(MATCH("Equal Low",OFFSET(BS257,-_xlpm.lookback,0,_xlpm.lookback+1,1),0),-1),_xlpm.offset_rows,_xlpm.lookback-_xlpm.found+1,IF(_xlpm.found&gt;0,INDEX(F:F,ROW()-_xlpm.offset_rows),"-----"))</f>
        <v>-----</v>
      </c>
      <c r="BU257" s="41" t="str">
        <f t="shared" ca="1" si="269"/>
        <v>-----</v>
      </c>
      <c r="BV257" s="41" t="str">
        <f t="shared" ca="1" si="270"/>
        <v>-----</v>
      </c>
      <c r="BW257" s="52" t="str">
        <f t="shared" ca="1" si="271"/>
        <v>-----</v>
      </c>
      <c r="BX257" s="50">
        <f t="shared" si="232"/>
        <v>-0.16449999999986176</v>
      </c>
      <c r="BY257" s="50">
        <f t="shared" si="246"/>
        <v>-1</v>
      </c>
      <c r="BZ257" s="50">
        <f t="shared" si="247"/>
        <v>-1</v>
      </c>
      <c r="CA257" s="50" t="str">
        <f t="shared" si="248"/>
        <v>-----</v>
      </c>
      <c r="CB257" s="50" t="str">
        <f t="shared" si="249"/>
        <v>crossunder</v>
      </c>
      <c r="CC257" s="52" t="str">
        <f t="shared" si="233"/>
        <v>TL Touch Zone</v>
      </c>
      <c r="CD257" s="41">
        <f t="shared" si="234"/>
        <v>1</v>
      </c>
      <c r="CE257" s="52" t="str" cm="1">
        <f t="array" ref="CE257">IF(CD257&lt;&gt;1,"-----",_xlfn.IFS(OR(AL257="Above",AL257="Below"),AL257,OR(AQ257="Above",AQ257="Below"),AQ257,OR(AV257="Above",AV257="Below"),AV257,OR(BA257="Above",BA257="Below"),BA257,OR(BF257="Above",BF257="Below"),BF257,OR(BK257="Above",BK257="Below"),BK257,TRUE,"-----"))</f>
        <v>Below</v>
      </c>
      <c r="CF257" s="52" t="str">
        <f t="shared" ca="1" si="272"/>
        <v>-----</v>
      </c>
      <c r="CG257" s="52" t="str">
        <f t="shared" si="235"/>
        <v>DOWN</v>
      </c>
      <c r="CH257" s="42" t="str">
        <f t="shared" si="256"/>
        <v/>
      </c>
      <c r="CI257" s="43" t="str">
        <f t="shared" si="250"/>
        <v/>
      </c>
      <c r="CJ257" s="42" t="str">
        <f t="shared" si="251"/>
        <v/>
      </c>
      <c r="CK257" s="42" t="str">
        <f t="shared" si="257"/>
        <v/>
      </c>
      <c r="CL257" s="42">
        <f t="shared" si="236"/>
        <v>1</v>
      </c>
      <c r="CM257" s="16">
        <f t="shared" si="258"/>
        <v>0.2</v>
      </c>
      <c r="CN257" s="53">
        <f t="shared" si="259"/>
        <v>0.13333333333333333</v>
      </c>
      <c r="CO257" s="14" t="str">
        <f t="shared" si="260"/>
        <v/>
      </c>
    </row>
    <row r="258" spans="1:93" x14ac:dyDescent="0.55000000000000004">
      <c r="A258">
        <f>IF('Data Validation'!$K$2&lt;&gt;TRUE,"",'Data Validation'!A258)</f>
        <v>1772105400</v>
      </c>
      <c r="B258" s="4" t="str">
        <f>IF('Data Validation'!$K$2&lt;&gt;TRUE,"",'Data Validation'!C258)</f>
        <v>XAUUSD</v>
      </c>
      <c r="C258" s="4" t="str">
        <f>IF('Data Validation'!$K$2&lt;&gt;TRUE,"",'Data Validation'!E258)</f>
        <v>M5</v>
      </c>
      <c r="D258" s="4">
        <f>IF('Data Validation'!$K$2&lt;&gt;TRUE,"",'Data Validation'!G258)</f>
        <v>5173.38</v>
      </c>
      <c r="E258" s="4">
        <f>IF($C258&lt;&gt;"M5","",Price!F258)</f>
        <v>5174.12</v>
      </c>
      <c r="F258" s="4">
        <f>IF($C258&lt;&gt;"M5","",Price!G258)</f>
        <v>5171.76</v>
      </c>
      <c r="G258" s="4">
        <f>IF($C258&lt;&gt;"M5","",Price!H258)</f>
        <v>287</v>
      </c>
      <c r="H258" s="4">
        <f>IF($C258&lt;&gt;"M5","",SSA!E258)</f>
        <v>5173.7116800000003</v>
      </c>
      <c r="I258" s="6">
        <f>IF($C258&lt;&gt;"M5","",SSA!F258)</f>
        <v>5174.3031300000002</v>
      </c>
      <c r="J258" s="5">
        <f>IF($C258&lt;&gt;"M5","",Dual_Tema!E258)</f>
        <v>5174.74</v>
      </c>
      <c r="K258" s="5">
        <f>IF($C258&lt;&gt;"M5","",Dual_Tema!F258)</f>
        <v>5171.3100000000004</v>
      </c>
      <c r="L258" s="6">
        <f>IF($C258&lt;&gt;"M5","",Trendlines!K258)</f>
        <v>0</v>
      </c>
      <c r="M258" s="6">
        <f>IF($C258&lt;&gt;"M5","",Trendlines!L258)</f>
        <v>0</v>
      </c>
      <c r="N258" s="6">
        <f>IF($C258&lt;&gt;"M5","",ZigZag!E258)</f>
        <v>0</v>
      </c>
      <c r="O258" s="6">
        <f>IF($C258&lt;&gt;"M5","",ZigZag!F258)</f>
        <v>0</v>
      </c>
      <c r="P258" s="6">
        <f>IF($C258&lt;&gt;"M5","",Pinbar!E258)</f>
        <v>0</v>
      </c>
      <c r="Q258">
        <f>IF(Q$1='Trendline Selection'!$ED$198,Trendlines!E258,IF(Q$1='Trendline Selection'!$EE$198,Trendlines!E258,""))</f>
        <v>5199.1899999999996</v>
      </c>
      <c r="R258" t="str">
        <f>IF(R$1='Trendline Selection'!$ED$198,Trendlines!F258,IF(R$1='Trendline Selection'!$EE$198,Trendlines!F258,""))</f>
        <v/>
      </c>
      <c r="S258" t="str">
        <f>IF(S$1='Trendline Selection'!$ED$198,Trendlines!G258,IF(S$1='Trendline Selection'!$EE$198,Trendlines!G258,""))</f>
        <v/>
      </c>
      <c r="T258" t="str">
        <f>IF(T$1='Trendline Selection'!$ED$198,Trendlines!H258,IF(T$1='Trendline Selection'!$EE$198,Trendlines!H258,""))</f>
        <v/>
      </c>
      <c r="U258">
        <f>IF(U$1='Trendline Selection'!$ED$198,Trendlines!I258,IF(U$1='Trendline Selection'!$EE$198,Trendlines!I258,""))</f>
        <v>5176.6899999999996</v>
      </c>
      <c r="V258" t="str">
        <f>IF(V$1='Trendline Selection'!$ED$198,Trendlines!J258,IF(V$1='Trendline Selection'!$EE$198,Trendlines!J258,""))</f>
        <v/>
      </c>
      <c r="W258" s="6" t="str">
        <f t="shared" si="262"/>
        <v/>
      </c>
      <c r="X258" s="6" t="str">
        <f t="shared" si="263"/>
        <v/>
      </c>
      <c r="Y258" s="6" t="str">
        <f t="shared" si="264"/>
        <v/>
      </c>
      <c r="Z258" s="6" t="str">
        <f t="shared" si="265"/>
        <v/>
      </c>
      <c r="AA258">
        <f t="shared" ref="AA258:AA321" si="276">E258-F258</f>
        <v>2.3599999999996726</v>
      </c>
      <c r="AB258">
        <f t="shared" si="237"/>
        <v>2.2399999999997817</v>
      </c>
      <c r="AC258">
        <f t="shared" si="238"/>
        <v>0.11999999999989086</v>
      </c>
      <c r="AD258">
        <f t="shared" si="261"/>
        <v>2.3599999999996726</v>
      </c>
      <c r="AE258" s="26">
        <f t="shared" si="252"/>
        <v>-1.1981278286443201E-4</v>
      </c>
      <c r="AF258" s="26">
        <f t="shared" ref="AF258:AF321" si="277">(F258-K258)/K258</f>
        <v>8.7018569762752196E-5</v>
      </c>
      <c r="AG258" s="4"/>
      <c r="AH258" s="30">
        <f t="shared" ref="AH258:AH321" si="278">IF(OR(Q258=0,Q258=""),"",((H258-Q258)/Q258))</f>
        <v>-4.9004402608866498E-3</v>
      </c>
      <c r="AI258" s="21">
        <f t="shared" si="239"/>
        <v>-1</v>
      </c>
      <c r="AJ258" s="21">
        <f t="shared" si="275"/>
        <v>-71</v>
      </c>
      <c r="AK258" s="31" t="str">
        <f t="shared" si="255"/>
        <v>-----</v>
      </c>
      <c r="AL258" s="31" t="str">
        <f t="shared" ref="AL258:AL321" si="279">IF(AH258="","",IF(AND(AK258="Touch Zone",AH258&gt;0%),"Above",IF(AND(AK258="Touch Zone",AH258&lt;0%),"Below","-----")))</f>
        <v>-----</v>
      </c>
      <c r="AM258" s="39" t="str">
        <f t="shared" ref="AM258:AM321" si="280">IF(OR(R258=0,R258=""),"",((H258-R258)/R258))</f>
        <v/>
      </c>
      <c r="AN258" s="35" t="str">
        <f t="shared" ref="AN258:AN321" si="281">IF(AM258="","",IF(AM258&gt;=0,1,-1))</f>
        <v/>
      </c>
      <c r="AO258" s="35" t="str">
        <f t="shared" si="253"/>
        <v/>
      </c>
      <c r="AP258" s="36" t="str">
        <f t="shared" si="254"/>
        <v/>
      </c>
      <c r="AQ258" s="36" t="str">
        <f t="shared" ref="AQ258:AQ321" si="282">IF(AM258="","",IF(AND(AP258="Touch Zone",AM258&gt;0%),"Above",IF(AND(AP258="Touch Zone",AM258&lt;0%),"Below","-----")))</f>
        <v/>
      </c>
      <c r="AR258" s="40" t="str">
        <f t="shared" ref="AR258:AR321" si="283">IF(OR(S258=0,S258=""),"",((H258-S258)/S258))</f>
        <v/>
      </c>
      <c r="AS258" s="37" t="str">
        <f t="shared" ref="AS258:AS321" si="284">IF(AR258="","",IF(AR258&gt;=0,1,-1))</f>
        <v/>
      </c>
      <c r="AT258" s="37" t="str">
        <f t="shared" si="240"/>
        <v/>
      </c>
      <c r="AU258" s="38" t="str">
        <f t="shared" ref="AU258:AU321" si="285">IF(AR258="","",IF(AND(AR258&gt;-0.1%,AR258&lt;0.1%),"Touch Zone","-----"))</f>
        <v/>
      </c>
      <c r="AV258" s="38" t="str">
        <f t="shared" ref="AV258:AV321" si="286">IF(AR258="","",IF(AND(AU258="Touch Zone",AR258&gt;0%),"Above",IF(AND(AU258="Touch Zone",AR258&lt;0%),"Below","-----")))</f>
        <v/>
      </c>
      <c r="AW258" s="30" t="str">
        <f t="shared" ref="AW258:AW321" si="287">IF(OR(T258=0,T258=""),"",((H258-T258)/T258))</f>
        <v/>
      </c>
      <c r="AX258" s="21" t="str">
        <f t="shared" ref="AX258:AX321" si="288">IF(AW258="","",IF(AW258&gt;=0,1,-1))</f>
        <v/>
      </c>
      <c r="AY258" s="21" t="str">
        <f t="shared" si="241"/>
        <v/>
      </c>
      <c r="AZ258" s="31" t="str">
        <f t="shared" ref="AZ258:AZ321" si="289">IF(AW258="","",IF(AND(AW258&gt;-0.1%,AW258&lt;0.1%),"Touch Zone","-----"))</f>
        <v/>
      </c>
      <c r="BA258" s="31" t="str">
        <f t="shared" ref="BA258:BA321" si="290">IF(AW258="","",IF(AND(AZ258="Touch Zone",AW258&gt;0%),"Above",IF(AND(AZ258="Touch Zone",AW258&lt;0%),"Below","-----")))</f>
        <v/>
      </c>
      <c r="BB258" s="33">
        <f t="shared" ref="BB258:BB321" si="291">IF(OR(U258=0,U258=""),"",((H258-U258)/U258))</f>
        <v>-5.7533288645819202E-4</v>
      </c>
      <c r="BC258" s="32">
        <f t="shared" ref="BC258:BC321" si="292">IF(BB258="","",IF(BB258&gt;=0,1,-1))</f>
        <v>-1</v>
      </c>
      <c r="BD258" s="32">
        <f t="shared" si="242"/>
        <v>-12</v>
      </c>
      <c r="BE258" s="34" t="str">
        <f t="shared" si="243"/>
        <v>Touch Zone</v>
      </c>
      <c r="BF258" s="34" t="str">
        <f t="shared" ref="BF258:BF321" si="293">IF(BB258="","",IF(AND(BE258="Touch Zone",BB258&gt;0%),"Above",IF(AND(BE258="Touch Zone",BB258&lt;0%),"Below","-----")))</f>
        <v>Below</v>
      </c>
      <c r="BG258" s="40" t="str">
        <f t="shared" ref="BG258:BG321" si="294">IF(OR(V258=0,V258=""),"",((H258-V258)/V258))</f>
        <v/>
      </c>
      <c r="BH258" s="37" t="str">
        <f t="shared" ref="BH258:BH321" si="295">IF(BG258="","",IF(BG258&gt;=0,1,-1))</f>
        <v/>
      </c>
      <c r="BI258" s="37" t="str">
        <f t="shared" si="244"/>
        <v/>
      </c>
      <c r="BJ258" s="38" t="str">
        <f t="shared" si="245"/>
        <v/>
      </c>
      <c r="BK258" s="38" t="str">
        <f t="shared" ref="BK258:BK321" si="296">IF(BG258="","",IF(AND(BJ258="Touch Zone",BG258&gt;0%),"Above",IF(AND(BJ258="Touch Zone",BG258&lt;0%),"Below","-----")))</f>
        <v/>
      </c>
      <c r="BL258" s="41" t="str">
        <f t="shared" ref="BL258:BL321" si="297">IF(AND(L258=N258,L258&gt;0,N258&gt;0),"Important High","------")</f>
        <v>------</v>
      </c>
      <c r="BM258" s="41" t="str">
        <f t="shared" ref="BM258:BM321" si="298">IF(AND(M258=O258,M258&gt;0,O258&gt;0),"Important Low","------")</f>
        <v>------</v>
      </c>
      <c r="BN258" s="41" t="str">
        <f t="shared" si="273"/>
        <v>-----</v>
      </c>
      <c r="BO258" s="41" t="str" cm="1">
        <f t="array" aca="1" ref="BO258" ca="1">_xlfn.LET(_xlpm.lookback,MIN(ROW()-ROW(BN$50),11),_xlpm.found,IFERROR(MATCH("Equal High",OFFSET(BN258,-_xlpm.lookback,0,_xlpm.lookback+1,1),0),-1),_xlpm.offset_rows,_xlpm.lookback-_xlpm.found+1,IF(_xlpm.found&gt;0,INDEX(E:E,ROW()-_xlpm.offset_rows),"-----"))</f>
        <v>-----</v>
      </c>
      <c r="BP258" s="41" t="str">
        <f t="shared" ca="1" si="266"/>
        <v>-----</v>
      </c>
      <c r="BQ258" s="41" t="str">
        <f t="shared" ca="1" si="267"/>
        <v>-----</v>
      </c>
      <c r="BR258" s="52" t="str">
        <f t="shared" ca="1" si="268"/>
        <v>-----</v>
      </c>
      <c r="BS258" s="41" t="str">
        <f t="shared" si="274"/>
        <v>-----</v>
      </c>
      <c r="BT258" s="41" t="str" cm="1">
        <f t="array" aca="1" ref="BT258" ca="1">_xlfn.LET(_xlpm.lookback,MIN(ROW()-ROW(BS$50),11),_xlpm.found,IFERROR(MATCH("Equal Low",OFFSET(BS258,-_xlpm.lookback,0,_xlpm.lookback+1,1),0),-1),_xlpm.offset_rows,_xlpm.lookback-_xlpm.found+1,IF(_xlpm.found&gt;0,INDEX(F:F,ROW()-_xlpm.offset_rows),"-----"))</f>
        <v>-----</v>
      </c>
      <c r="BU258" s="41" t="str">
        <f t="shared" ca="1" si="269"/>
        <v>-----</v>
      </c>
      <c r="BV258" s="41" t="str">
        <f t="shared" ca="1" si="270"/>
        <v>-----</v>
      </c>
      <c r="BW258" s="52" t="str">
        <f t="shared" ca="1" si="271"/>
        <v>-----</v>
      </c>
      <c r="BX258" s="50">
        <f t="shared" ref="BX258:BX321" si="299">H258-I258</f>
        <v>-0.59144999999989523</v>
      </c>
      <c r="BY258" s="50">
        <f t="shared" si="246"/>
        <v>-1</v>
      </c>
      <c r="BZ258" s="50">
        <f t="shared" si="247"/>
        <v>-2</v>
      </c>
      <c r="CA258" s="50" t="str">
        <f t="shared" si="248"/>
        <v>-----</v>
      </c>
      <c r="CB258" s="50" t="str">
        <f t="shared" si="249"/>
        <v>-----</v>
      </c>
      <c r="CC258" s="52" t="str">
        <f t="shared" ref="CC258:CC321" si="300">IF(OR(AK258="Touch Zone",AP258="Touch Zone",AU258="Touch Zone",AZ258="Touch Zone",BE258="Touch Zone",BJ258="Touch Zone"),"TL Touch Zone","")</f>
        <v>TL Touch Zone</v>
      </c>
      <c r="CD258" s="41">
        <f t="shared" ref="CD258:CD321" si="301">COUNTIF(AL258,"Above")+COUNTIF(AL258,"Below")+COUNTIF(AQ258,"Above")+COUNTIF(AQ258,"Below")+COUNTIF(AV258,"Above")+COUNTIF(AV258,"Below")+COUNTIF(BA258,"Above")+COUNTIF(BA258,"Below")+COUNTIF(BF258,"Above")+COUNTIF(BF258,"Below")+COUNTIF(BK258,"Above")+COUNTIF(BK258,"Below")</f>
        <v>1</v>
      </c>
      <c r="CE258" s="52" t="str" cm="1">
        <f t="array" ref="CE258">IF(CD258&lt;&gt;1,"-----",_xlfn.IFS(OR(AL258="Above",AL258="Below"),AL258,OR(AQ258="Above",AQ258="Below"),AQ258,OR(AV258="Above",AV258="Below"),AV258,OR(BA258="Above",BA258="Below"),BA258,OR(BF258="Above",BF258="Below"),BF258,OR(BK258="Above",BK258="Below"),BK258,TRUE,"-----"))</f>
        <v>Below</v>
      </c>
      <c r="CF258" s="52" t="str">
        <f t="shared" ca="1" si="272"/>
        <v>-----</v>
      </c>
      <c r="CG258" s="52" t="str">
        <f t="shared" ref="CG258:CG321" si="302">IF(BX258&gt;0,"UP","DOWN")</f>
        <v>DOWN</v>
      </c>
      <c r="CH258" s="42" t="str">
        <f t="shared" si="256"/>
        <v/>
      </c>
      <c r="CI258" s="43" t="str">
        <f t="shared" si="250"/>
        <v/>
      </c>
      <c r="CJ258" s="42" t="str">
        <f t="shared" si="251"/>
        <v/>
      </c>
      <c r="CK258" s="42" t="str">
        <f t="shared" si="257"/>
        <v/>
      </c>
      <c r="CL258" s="42" t="str">
        <f t="shared" ref="CL258:CL321" si="303">IF(P258=0,"",1)</f>
        <v/>
      </c>
      <c r="CM258" s="16">
        <f t="shared" si="258"/>
        <v>0</v>
      </c>
      <c r="CN258" s="53">
        <f t="shared" si="259"/>
        <v>6.6666666666666666E-2</v>
      </c>
      <c r="CO258" s="14" t="str">
        <f t="shared" si="260"/>
        <v/>
      </c>
    </row>
    <row r="259" spans="1:93" x14ac:dyDescent="0.55000000000000004">
      <c r="A259">
        <f>IF('Data Validation'!$K$2&lt;&gt;TRUE,"",'Data Validation'!A259)</f>
        <v>1772105700</v>
      </c>
      <c r="B259" s="4" t="str">
        <f>IF('Data Validation'!$K$2&lt;&gt;TRUE,"",'Data Validation'!C259)</f>
        <v>XAUUSD</v>
      </c>
      <c r="C259" s="4" t="str">
        <f>IF('Data Validation'!$K$2&lt;&gt;TRUE,"",'Data Validation'!E259)</f>
        <v>M5</v>
      </c>
      <c r="D259" s="4">
        <f>IF('Data Validation'!$K$2&lt;&gt;TRUE,"",'Data Validation'!G259)</f>
        <v>5173.54</v>
      </c>
      <c r="E259" s="4">
        <f>IF($C259&lt;&gt;"M5","",Price!F259)</f>
        <v>5175.49</v>
      </c>
      <c r="F259" s="4">
        <f>IF($C259&lt;&gt;"M5","",Price!G259)</f>
        <v>5172.4399999999996</v>
      </c>
      <c r="G259" s="4">
        <f>IF($C259&lt;&gt;"M5","",Price!H259)</f>
        <v>315</v>
      </c>
      <c r="H259" s="4">
        <f>IF($C259&lt;&gt;"M5","",SSA!E259)</f>
        <v>5172.2355399999997</v>
      </c>
      <c r="I259" s="6">
        <f>IF($C259&lt;&gt;"M5","",SSA!F259)</f>
        <v>5173.2693399999998</v>
      </c>
      <c r="J259" s="5">
        <f>IF($C259&lt;&gt;"M5","",Dual_Tema!E259)</f>
        <v>5174.93</v>
      </c>
      <c r="K259" s="5">
        <f>IF($C259&lt;&gt;"M5","",Dual_Tema!F259)</f>
        <v>5171.87</v>
      </c>
      <c r="L259" s="6">
        <f>IF($C259&lt;&gt;"M5","",Trendlines!K259)</f>
        <v>0</v>
      </c>
      <c r="M259" s="6">
        <f>IF($C259&lt;&gt;"M5","",Trendlines!L259)</f>
        <v>0</v>
      </c>
      <c r="N259" s="6">
        <f>IF($C259&lt;&gt;"M5","",ZigZag!E259)</f>
        <v>0</v>
      </c>
      <c r="O259" s="6">
        <f>IF($C259&lt;&gt;"M5","",ZigZag!F259)</f>
        <v>0</v>
      </c>
      <c r="P259" s="6">
        <f>IF($C259&lt;&gt;"M5","",Pinbar!E259)</f>
        <v>0</v>
      </c>
      <c r="Q259">
        <f>IF(Q$1='Trendline Selection'!$ED$198,Trendlines!E259,IF(Q$1='Trendline Selection'!$EE$198,Trendlines!E259,""))</f>
        <v>5199.2</v>
      </c>
      <c r="R259" t="str">
        <f>IF(R$1='Trendline Selection'!$ED$198,Trendlines!F259,IF(R$1='Trendline Selection'!$EE$198,Trendlines!F259,""))</f>
        <v/>
      </c>
      <c r="S259" t="str">
        <f>IF(S$1='Trendline Selection'!$ED$198,Trendlines!G259,IF(S$1='Trendline Selection'!$EE$198,Trendlines!G259,""))</f>
        <v/>
      </c>
      <c r="T259" t="str">
        <f>IF(T$1='Trendline Selection'!$ED$198,Trendlines!H259,IF(T$1='Trendline Selection'!$EE$198,Trendlines!H259,""))</f>
        <v/>
      </c>
      <c r="U259">
        <f>IF(U$1='Trendline Selection'!$ED$198,Trendlines!I259,IF(U$1='Trendline Selection'!$EE$198,Trendlines!I259,""))</f>
        <v>5176.71</v>
      </c>
      <c r="V259" t="str">
        <f>IF(V$1='Trendline Selection'!$ED$198,Trendlines!J259,IF(V$1='Trendline Selection'!$EE$198,Trendlines!J259,""))</f>
        <v/>
      </c>
      <c r="W259" s="6" t="str">
        <f t="shared" si="262"/>
        <v/>
      </c>
      <c r="X259" s="6" t="str">
        <f t="shared" si="263"/>
        <v/>
      </c>
      <c r="Y259" s="6" t="str">
        <f t="shared" si="264"/>
        <v/>
      </c>
      <c r="Z259" s="6" t="str">
        <f t="shared" si="265"/>
        <v/>
      </c>
      <c r="AA259">
        <f t="shared" si="276"/>
        <v>3.0500000000001819</v>
      </c>
      <c r="AB259">
        <f t="shared" ref="AB259:AB322" si="304">ABS(E259-D258)</f>
        <v>2.1099999999996726</v>
      </c>
      <c r="AC259">
        <f t="shared" ref="AC259:AC322" si="305">ABS(F259-D258)</f>
        <v>0.94000000000050932</v>
      </c>
      <c r="AD259">
        <f t="shared" si="261"/>
        <v>3.0500000000001819</v>
      </c>
      <c r="AE259" s="26">
        <f t="shared" si="252"/>
        <v>1.0821402415095289E-4</v>
      </c>
      <c r="AF259" s="26">
        <f t="shared" si="277"/>
        <v>1.102115869114477E-4</v>
      </c>
      <c r="AG259" s="4"/>
      <c r="AH259" s="30">
        <f t="shared" si="278"/>
        <v>-5.186270964763838E-3</v>
      </c>
      <c r="AI259" s="21">
        <f t="shared" ref="AI259:AI322" si="306">IF(AH259="","",IF(AH259&gt;=0,1,-1))</f>
        <v>-1</v>
      </c>
      <c r="AJ259" s="21">
        <f t="shared" si="275"/>
        <v>-72</v>
      </c>
      <c r="AK259" s="31" t="str">
        <f t="shared" si="255"/>
        <v>-----</v>
      </c>
      <c r="AL259" s="31" t="str">
        <f t="shared" si="279"/>
        <v>-----</v>
      </c>
      <c r="AM259" s="39" t="str">
        <f t="shared" si="280"/>
        <v/>
      </c>
      <c r="AN259" s="35" t="str">
        <f t="shared" si="281"/>
        <v/>
      </c>
      <c r="AO259" s="35" t="str">
        <f t="shared" si="253"/>
        <v/>
      </c>
      <c r="AP259" s="36" t="str">
        <f t="shared" si="254"/>
        <v/>
      </c>
      <c r="AQ259" s="36" t="str">
        <f t="shared" si="282"/>
        <v/>
      </c>
      <c r="AR259" s="40" t="str">
        <f t="shared" si="283"/>
        <v/>
      </c>
      <c r="AS259" s="37" t="str">
        <f t="shared" si="284"/>
        <v/>
      </c>
      <c r="AT259" s="37" t="str">
        <f t="shared" ref="AT259:AT322" si="307">IF(AS259="","",IF(AS259=AS258,AT258+AS259,AS259))</f>
        <v/>
      </c>
      <c r="AU259" s="38" t="str">
        <f t="shared" si="285"/>
        <v/>
      </c>
      <c r="AV259" s="38" t="str">
        <f t="shared" si="286"/>
        <v/>
      </c>
      <c r="AW259" s="30" t="str">
        <f t="shared" si="287"/>
        <v/>
      </c>
      <c r="AX259" s="21" t="str">
        <f t="shared" si="288"/>
        <v/>
      </c>
      <c r="AY259" s="21" t="str">
        <f t="shared" ref="AY259:AY322" si="308">IF(AX259="","",IF(AX259=AX258,AY258+AX259,AX259))</f>
        <v/>
      </c>
      <c r="AZ259" s="31" t="str">
        <f t="shared" si="289"/>
        <v/>
      </c>
      <c r="BA259" s="31" t="str">
        <f t="shared" si="290"/>
        <v/>
      </c>
      <c r="BB259" s="33">
        <f t="shared" si="291"/>
        <v>-8.6434434225605896E-4</v>
      </c>
      <c r="BC259" s="32">
        <f t="shared" si="292"/>
        <v>-1</v>
      </c>
      <c r="BD259" s="32">
        <f t="shared" ref="BD259:BD322" si="309">IF(BC259="","",IF(BC259=BC258,BD258+BC259,BC259))</f>
        <v>-13</v>
      </c>
      <c r="BE259" s="34" t="str">
        <f t="shared" ref="BE259:BE322" si="310">IF(BB259="","",IF(AND(BB259&gt;-0.1%,BB259&lt;0.1%),"Touch Zone","-----"))</f>
        <v>Touch Zone</v>
      </c>
      <c r="BF259" s="34" t="str">
        <f t="shared" si="293"/>
        <v>Below</v>
      </c>
      <c r="BG259" s="40" t="str">
        <f t="shared" si="294"/>
        <v/>
      </c>
      <c r="BH259" s="37" t="str">
        <f t="shared" si="295"/>
        <v/>
      </c>
      <c r="BI259" s="37" t="str">
        <f t="shared" ref="BI259:BI322" si="311">IF(BH259="","",IF(BH259=BH258,BI258+BH259,BH259))</f>
        <v/>
      </c>
      <c r="BJ259" s="38" t="str">
        <f t="shared" ref="BJ259:BJ322" si="312">IF(BG259="","",IF(AND(BG259&gt;-0.1%,BG259&lt;0.1%),"Touch Zone","-----"))</f>
        <v/>
      </c>
      <c r="BK259" s="38" t="str">
        <f t="shared" si="296"/>
        <v/>
      </c>
      <c r="BL259" s="41" t="str">
        <f t="shared" si="297"/>
        <v>------</v>
      </c>
      <c r="BM259" s="41" t="str">
        <f t="shared" si="298"/>
        <v>------</v>
      </c>
      <c r="BN259" s="41" t="str">
        <f t="shared" si="273"/>
        <v>-----</v>
      </c>
      <c r="BO259" s="41" t="str" cm="1">
        <f t="array" aca="1" ref="BO259" ca="1">_xlfn.LET(_xlpm.lookback,MIN(ROW()-ROW(BN$50),11),_xlpm.found,IFERROR(MATCH("Equal High",OFFSET(BN259,-_xlpm.lookback,0,_xlpm.lookback+1,1),0),-1),_xlpm.offset_rows,_xlpm.lookback-_xlpm.found+1,IF(_xlpm.found&gt;0,INDEX(E:E,ROW()-_xlpm.offset_rows),"-----"))</f>
        <v>-----</v>
      </c>
      <c r="BP259" s="41" t="str">
        <f t="shared" ca="1" si="266"/>
        <v>-----</v>
      </c>
      <c r="BQ259" s="41" t="str">
        <f t="shared" ca="1" si="267"/>
        <v>-----</v>
      </c>
      <c r="BR259" s="52" t="str">
        <f t="shared" ca="1" si="268"/>
        <v>-----</v>
      </c>
      <c r="BS259" s="41" t="str">
        <f t="shared" si="274"/>
        <v>-----</v>
      </c>
      <c r="BT259" s="41" t="str" cm="1">
        <f t="array" aca="1" ref="BT259" ca="1">_xlfn.LET(_xlpm.lookback,MIN(ROW()-ROW(BS$50),11),_xlpm.found,IFERROR(MATCH("Equal Low",OFFSET(BS259,-_xlpm.lookback,0,_xlpm.lookback+1,1),0),-1),_xlpm.offset_rows,_xlpm.lookback-_xlpm.found+1,IF(_xlpm.found&gt;0,INDEX(F:F,ROW()-_xlpm.offset_rows),"-----"))</f>
        <v>-----</v>
      </c>
      <c r="BU259" s="41" t="str">
        <f t="shared" ca="1" si="269"/>
        <v>-----</v>
      </c>
      <c r="BV259" s="41" t="str">
        <f t="shared" ca="1" si="270"/>
        <v>-----</v>
      </c>
      <c r="BW259" s="52" t="str">
        <f t="shared" ca="1" si="271"/>
        <v>-----</v>
      </c>
      <c r="BX259" s="50">
        <f t="shared" si="299"/>
        <v>-1.0338000000001557</v>
      </c>
      <c r="BY259" s="50">
        <f t="shared" ref="BY259:BY322" si="313">IF(BX259&gt;=0,1,-1)</f>
        <v>-1</v>
      </c>
      <c r="BZ259" s="50">
        <f t="shared" ref="BZ259:BZ322" si="314">IF(BY259=BY258,BZ258+BY259,BY259)</f>
        <v>-3</v>
      </c>
      <c r="CA259" s="50" t="str">
        <f t="shared" ref="CA259:CA322" si="315">IF(AND(H259&gt;I259,H258&lt;I258),"crossover","-----")</f>
        <v>-----</v>
      </c>
      <c r="CB259" s="50" t="str">
        <f t="shared" ref="CB259:CB322" si="316">IF(AND(H259&lt;I259,H258&gt;I258),"crossunder","-----")</f>
        <v>-----</v>
      </c>
      <c r="CC259" s="52" t="str">
        <f t="shared" si="300"/>
        <v>TL Touch Zone</v>
      </c>
      <c r="CD259" s="41">
        <f t="shared" si="301"/>
        <v>1</v>
      </c>
      <c r="CE259" s="52" t="str" cm="1">
        <f t="array" ref="CE259">IF(CD259&lt;&gt;1,"-----",_xlfn.IFS(OR(AL259="Above",AL259="Below"),AL259,OR(AQ259="Above",AQ259="Below"),AQ259,OR(AV259="Above",AV259="Below"),AV259,OR(BA259="Above",BA259="Below"),BA259,OR(BF259="Above",BF259="Below"),BF259,OR(BK259="Above",BK259="Below"),BK259,TRUE,"-----"))</f>
        <v>Below</v>
      </c>
      <c r="CF259" s="52" t="str">
        <f t="shared" ca="1" si="272"/>
        <v>-----</v>
      </c>
      <c r="CG259" s="52" t="str">
        <f t="shared" si="302"/>
        <v>DOWN</v>
      </c>
      <c r="CH259" s="42" t="str">
        <f t="shared" si="256"/>
        <v/>
      </c>
      <c r="CI259" s="43" t="str">
        <f t="shared" ref="CI259:CI322" si="317">IF(AE259&gt;0.05%,1,"")</f>
        <v/>
      </c>
      <c r="CJ259" s="42" t="str">
        <f t="shared" ref="CJ259:CJ322" si="318">IF(AF259&lt;-0.05%,1,"")</f>
        <v/>
      </c>
      <c r="CK259" s="42" t="str">
        <f t="shared" si="257"/>
        <v/>
      </c>
      <c r="CL259" s="42" t="str">
        <f t="shared" si="303"/>
        <v/>
      </c>
      <c r="CM259" s="16">
        <f t="shared" si="258"/>
        <v>0</v>
      </c>
      <c r="CN259" s="53">
        <f t="shared" si="259"/>
        <v>6.6666666666666666E-2</v>
      </c>
      <c r="CO259" s="14" t="str">
        <f t="shared" si="260"/>
        <v/>
      </c>
    </row>
    <row r="260" spans="1:93" x14ac:dyDescent="0.55000000000000004">
      <c r="A260">
        <f>IF('Data Validation'!$K$2&lt;&gt;TRUE,"",'Data Validation'!A260)</f>
        <v>1772106000</v>
      </c>
      <c r="B260" s="4" t="str">
        <f>IF('Data Validation'!$K$2&lt;&gt;TRUE,"",'Data Validation'!C260)</f>
        <v>XAUUSD</v>
      </c>
      <c r="C260" s="4" t="str">
        <f>IF('Data Validation'!$K$2&lt;&gt;TRUE,"",'Data Validation'!E260)</f>
        <v>M5</v>
      </c>
      <c r="D260" s="4">
        <f>IF('Data Validation'!$K$2&lt;&gt;TRUE,"",'Data Validation'!G260)</f>
        <v>5174.68</v>
      </c>
      <c r="E260" s="4">
        <f>IF($C260&lt;&gt;"M5","",Price!F260)</f>
        <v>5175.09</v>
      </c>
      <c r="F260" s="4">
        <f>IF($C260&lt;&gt;"M5","",Price!G260)</f>
        <v>5173.1099999999997</v>
      </c>
      <c r="G260" s="4">
        <f>IF($C260&lt;&gt;"M5","",Price!H260)</f>
        <v>286</v>
      </c>
      <c r="H260" s="4">
        <f>IF($C260&lt;&gt;"M5","",SSA!E260)</f>
        <v>5170.4435299999996</v>
      </c>
      <c r="I260" s="6">
        <f>IF($C260&lt;&gt;"M5","",SSA!F260)</f>
        <v>5171.8564299999998</v>
      </c>
      <c r="J260" s="5">
        <f>IF($C260&lt;&gt;"M5","",Dual_Tema!E260)</f>
        <v>5174.8999999999996</v>
      </c>
      <c r="K260" s="5">
        <f>IF($C260&lt;&gt;"M5","",Dual_Tema!F260)</f>
        <v>5172.57</v>
      </c>
      <c r="L260" s="6">
        <f>IF($C260&lt;&gt;"M5","",Trendlines!K260)</f>
        <v>0</v>
      </c>
      <c r="M260" s="6">
        <f>IF($C260&lt;&gt;"M5","",Trendlines!L260)</f>
        <v>0</v>
      </c>
      <c r="N260" s="6">
        <f>IF($C260&lt;&gt;"M5","",ZigZag!E260)</f>
        <v>0</v>
      </c>
      <c r="O260" s="6">
        <f>IF($C260&lt;&gt;"M5","",ZigZag!F260)</f>
        <v>0</v>
      </c>
      <c r="P260" s="6">
        <f>IF($C260&lt;&gt;"M5","",Pinbar!E260)</f>
        <v>0</v>
      </c>
      <c r="Q260">
        <f>IF(Q$1='Trendline Selection'!$ED$198,Trendlines!E260,IF(Q$1='Trendline Selection'!$EE$198,Trendlines!E260,""))</f>
        <v>5199.2</v>
      </c>
      <c r="R260" t="str">
        <f>IF(R$1='Trendline Selection'!$ED$198,Trendlines!F260,IF(R$1='Trendline Selection'!$EE$198,Trendlines!F260,""))</f>
        <v/>
      </c>
      <c r="S260" t="str">
        <f>IF(S$1='Trendline Selection'!$ED$198,Trendlines!G260,IF(S$1='Trendline Selection'!$EE$198,Trendlines!G260,""))</f>
        <v/>
      </c>
      <c r="T260" t="str">
        <f>IF(T$1='Trendline Selection'!$ED$198,Trendlines!H260,IF(T$1='Trendline Selection'!$EE$198,Trendlines!H260,""))</f>
        <v/>
      </c>
      <c r="U260">
        <f>IF(U$1='Trendline Selection'!$ED$198,Trendlines!I260,IF(U$1='Trendline Selection'!$EE$198,Trendlines!I260,""))</f>
        <v>5176.7299999999996</v>
      </c>
      <c r="V260" t="str">
        <f>IF(V$1='Trendline Selection'!$ED$198,Trendlines!J260,IF(V$1='Trendline Selection'!$EE$198,Trendlines!J260,""))</f>
        <v/>
      </c>
      <c r="W260" s="6" t="str">
        <f t="shared" si="262"/>
        <v/>
      </c>
      <c r="X260" s="6" t="str">
        <f t="shared" si="263"/>
        <v/>
      </c>
      <c r="Y260" s="6" t="str">
        <f t="shared" si="264"/>
        <v/>
      </c>
      <c r="Z260" s="6" t="str">
        <f t="shared" si="265"/>
        <v/>
      </c>
      <c r="AA260">
        <f t="shared" si="276"/>
        <v>1.9800000000004729</v>
      </c>
      <c r="AB260">
        <f t="shared" si="304"/>
        <v>1.5500000000001819</v>
      </c>
      <c r="AC260">
        <f t="shared" si="305"/>
        <v>0.43000000000029104</v>
      </c>
      <c r="AD260">
        <f t="shared" si="261"/>
        <v>1.9800000000004729</v>
      </c>
      <c r="AE260" s="26">
        <f t="shared" ref="AE260:AE323" si="319">(E260-J260)/J260</f>
        <v>3.6715685327351126E-5</v>
      </c>
      <c r="AF260" s="26">
        <f t="shared" si="277"/>
        <v>1.0439684721520707E-4</v>
      </c>
      <c r="AG260" s="4"/>
      <c r="AH260" s="30">
        <f t="shared" si="278"/>
        <v>-5.5309412986613831E-3</v>
      </c>
      <c r="AI260" s="21">
        <f t="shared" si="306"/>
        <v>-1</v>
      </c>
      <c r="AJ260" s="21">
        <f t="shared" si="275"/>
        <v>-73</v>
      </c>
      <c r="AK260" s="31" t="str">
        <f t="shared" si="255"/>
        <v>-----</v>
      </c>
      <c r="AL260" s="31" t="str">
        <f t="shared" si="279"/>
        <v>-----</v>
      </c>
      <c r="AM260" s="39" t="str">
        <f t="shared" si="280"/>
        <v/>
      </c>
      <c r="AN260" s="35" t="str">
        <f t="shared" si="281"/>
        <v/>
      </c>
      <c r="AO260" s="35" t="str">
        <f t="shared" si="253"/>
        <v/>
      </c>
      <c r="AP260" s="36" t="str">
        <f t="shared" si="254"/>
        <v/>
      </c>
      <c r="AQ260" s="36" t="str">
        <f t="shared" si="282"/>
        <v/>
      </c>
      <c r="AR260" s="40" t="str">
        <f t="shared" si="283"/>
        <v/>
      </c>
      <c r="AS260" s="37" t="str">
        <f t="shared" si="284"/>
        <v/>
      </c>
      <c r="AT260" s="37" t="str">
        <f t="shared" si="307"/>
        <v/>
      </c>
      <c r="AU260" s="38" t="str">
        <f t="shared" si="285"/>
        <v/>
      </c>
      <c r="AV260" s="38" t="str">
        <f t="shared" si="286"/>
        <v/>
      </c>
      <c r="AW260" s="30" t="str">
        <f t="shared" si="287"/>
        <v/>
      </c>
      <c r="AX260" s="21" t="str">
        <f t="shared" si="288"/>
        <v/>
      </c>
      <c r="AY260" s="21" t="str">
        <f t="shared" si="308"/>
        <v/>
      </c>
      <c r="AZ260" s="31" t="str">
        <f t="shared" si="289"/>
        <v/>
      </c>
      <c r="BA260" s="31" t="str">
        <f t="shared" si="290"/>
        <v/>
      </c>
      <c r="BB260" s="33">
        <f t="shared" si="291"/>
        <v>-1.2143708480063687E-3</v>
      </c>
      <c r="BC260" s="32">
        <f t="shared" si="292"/>
        <v>-1</v>
      </c>
      <c r="BD260" s="32">
        <f t="shared" si="309"/>
        <v>-14</v>
      </c>
      <c r="BE260" s="34" t="str">
        <f t="shared" si="310"/>
        <v>-----</v>
      </c>
      <c r="BF260" s="34" t="str">
        <f t="shared" si="293"/>
        <v>-----</v>
      </c>
      <c r="BG260" s="40" t="str">
        <f t="shared" si="294"/>
        <v/>
      </c>
      <c r="BH260" s="37" t="str">
        <f t="shared" si="295"/>
        <v/>
      </c>
      <c r="BI260" s="37" t="str">
        <f t="shared" si="311"/>
        <v/>
      </c>
      <c r="BJ260" s="38" t="str">
        <f t="shared" si="312"/>
        <v/>
      </c>
      <c r="BK260" s="38" t="str">
        <f t="shared" si="296"/>
        <v/>
      </c>
      <c r="BL260" s="41" t="str">
        <f t="shared" si="297"/>
        <v>------</v>
      </c>
      <c r="BM260" s="41" t="str">
        <f t="shared" si="298"/>
        <v>------</v>
      </c>
      <c r="BN260" s="41" t="str">
        <f t="shared" si="273"/>
        <v>-----</v>
      </c>
      <c r="BO260" s="41" t="str" cm="1">
        <f t="array" aca="1" ref="BO260" ca="1">_xlfn.LET(_xlpm.lookback,MIN(ROW()-ROW(BN$50),11),_xlpm.found,IFERROR(MATCH("Equal High",OFFSET(BN260,-_xlpm.lookback,0,_xlpm.lookback+1,1),0),-1),_xlpm.offset_rows,_xlpm.lookback-_xlpm.found+1,IF(_xlpm.found&gt;0,INDEX(E:E,ROW()-_xlpm.offset_rows),"-----"))</f>
        <v>-----</v>
      </c>
      <c r="BP260" s="41" t="str">
        <f t="shared" ca="1" si="266"/>
        <v>-----</v>
      </c>
      <c r="BQ260" s="41" t="str">
        <f t="shared" ca="1" si="267"/>
        <v>-----</v>
      </c>
      <c r="BR260" s="52" t="str">
        <f t="shared" ca="1" si="268"/>
        <v>-----</v>
      </c>
      <c r="BS260" s="41" t="str">
        <f t="shared" si="274"/>
        <v>-----</v>
      </c>
      <c r="BT260" s="41" t="str" cm="1">
        <f t="array" aca="1" ref="BT260" ca="1">_xlfn.LET(_xlpm.lookback,MIN(ROW()-ROW(BS$50),11),_xlpm.found,IFERROR(MATCH("Equal Low",OFFSET(BS260,-_xlpm.lookback,0,_xlpm.lookback+1,1),0),-1),_xlpm.offset_rows,_xlpm.lookback-_xlpm.found+1,IF(_xlpm.found&gt;0,INDEX(F:F,ROW()-_xlpm.offset_rows),"-----"))</f>
        <v>-----</v>
      </c>
      <c r="BU260" s="41" t="str">
        <f t="shared" ca="1" si="269"/>
        <v>-----</v>
      </c>
      <c r="BV260" s="41" t="str">
        <f t="shared" ca="1" si="270"/>
        <v>-----</v>
      </c>
      <c r="BW260" s="52" t="str">
        <f t="shared" ca="1" si="271"/>
        <v>-----</v>
      </c>
      <c r="BX260" s="50">
        <f t="shared" si="299"/>
        <v>-1.4129000000002634</v>
      </c>
      <c r="BY260" s="50">
        <f t="shared" si="313"/>
        <v>-1</v>
      </c>
      <c r="BZ260" s="50">
        <f t="shared" si="314"/>
        <v>-4</v>
      </c>
      <c r="CA260" s="50" t="str">
        <f t="shared" si="315"/>
        <v>-----</v>
      </c>
      <c r="CB260" s="50" t="str">
        <f t="shared" si="316"/>
        <v>-----</v>
      </c>
      <c r="CC260" s="52" t="str">
        <f t="shared" si="300"/>
        <v/>
      </c>
      <c r="CD260" s="41">
        <f t="shared" si="301"/>
        <v>0</v>
      </c>
      <c r="CE260" s="52" t="str" cm="1">
        <f t="array" ref="CE260">IF(CD260&lt;&gt;1,"-----",_xlfn.IFS(OR(AL260="Above",AL260="Below"),AL260,OR(AQ260="Above",AQ260="Below"),AQ260,OR(AV260="Above",AV260="Below"),AV260,OR(BA260="Above",BA260="Below"),BA260,OR(BF260="Above",BF260="Below"),BF260,OR(BK260="Above",BK260="Below"),BK260,TRUE,"-----"))</f>
        <v>-----</v>
      </c>
      <c r="CF260" s="52" t="str">
        <f t="shared" ca="1" si="272"/>
        <v>-----</v>
      </c>
      <c r="CG260" s="52" t="str">
        <f t="shared" si="302"/>
        <v>DOWN</v>
      </c>
      <c r="CH260" s="42" t="str">
        <f t="shared" si="256"/>
        <v/>
      </c>
      <c r="CI260" s="43" t="str">
        <f t="shared" si="317"/>
        <v/>
      </c>
      <c r="CJ260" s="42" t="str">
        <f t="shared" si="318"/>
        <v/>
      </c>
      <c r="CK260" s="42" t="str">
        <f t="shared" si="257"/>
        <v/>
      </c>
      <c r="CL260" s="42" t="str">
        <f t="shared" si="303"/>
        <v/>
      </c>
      <c r="CM260" s="16">
        <f t="shared" si="258"/>
        <v>0</v>
      </c>
      <c r="CN260" s="53">
        <f t="shared" si="259"/>
        <v>0</v>
      </c>
      <c r="CO260" s="14" t="str">
        <f t="shared" si="260"/>
        <v/>
      </c>
    </row>
    <row r="261" spans="1:93" x14ac:dyDescent="0.55000000000000004">
      <c r="A261">
        <f>IF('Data Validation'!$K$2&lt;&gt;TRUE,"",'Data Validation'!A261)</f>
        <v>1772106300</v>
      </c>
      <c r="B261" s="4" t="str">
        <f>IF('Data Validation'!$K$2&lt;&gt;TRUE,"",'Data Validation'!C261)</f>
        <v>XAUUSD</v>
      </c>
      <c r="C261" s="4" t="str">
        <f>IF('Data Validation'!$K$2&lt;&gt;TRUE,"",'Data Validation'!E261)</f>
        <v>M5</v>
      </c>
      <c r="D261" s="4">
        <f>IF('Data Validation'!$K$2&lt;&gt;TRUE,"",'Data Validation'!G261)</f>
        <v>5171.3999999999996</v>
      </c>
      <c r="E261" s="4">
        <f>IF($C261&lt;&gt;"M5","",Price!F261)</f>
        <v>5174.54</v>
      </c>
      <c r="F261" s="4">
        <f>IF($C261&lt;&gt;"M5","",Price!G261)</f>
        <v>5170.8500000000004</v>
      </c>
      <c r="G261" s="4">
        <f>IF($C261&lt;&gt;"M5","",Price!H261)</f>
        <v>331</v>
      </c>
      <c r="H261" s="4">
        <f>IF($C261&lt;&gt;"M5","",SSA!E261)</f>
        <v>5168.5372299999999</v>
      </c>
      <c r="I261" s="6">
        <f>IF($C261&lt;&gt;"M5","",SSA!F261)</f>
        <v>5170.1968299999999</v>
      </c>
      <c r="J261" s="5">
        <f>IF($C261&lt;&gt;"M5","",Dual_Tema!E261)</f>
        <v>5174.6499999999996</v>
      </c>
      <c r="K261" s="5">
        <f>IF($C261&lt;&gt;"M5","",Dual_Tema!F261)</f>
        <v>5171.8999999999996</v>
      </c>
      <c r="L261" s="6">
        <f>IF($C261&lt;&gt;"M5","",Trendlines!K261)</f>
        <v>0</v>
      </c>
      <c r="M261" s="6">
        <f>IF($C261&lt;&gt;"M5","",Trendlines!L261)</f>
        <v>0</v>
      </c>
      <c r="N261" s="6">
        <f>IF($C261&lt;&gt;"M5","",ZigZag!E261)</f>
        <v>0</v>
      </c>
      <c r="O261" s="6">
        <f>IF($C261&lt;&gt;"M5","",ZigZag!F261)</f>
        <v>0</v>
      </c>
      <c r="P261" s="6">
        <f>IF($C261&lt;&gt;"M5","",Pinbar!E261)</f>
        <v>0</v>
      </c>
      <c r="Q261">
        <f>IF(Q$1='Trendline Selection'!$ED$198,Trendlines!E261,IF(Q$1='Trendline Selection'!$EE$198,Trendlines!E261,""))</f>
        <v>5199.21</v>
      </c>
      <c r="R261" t="str">
        <f>IF(R$1='Trendline Selection'!$ED$198,Trendlines!F261,IF(R$1='Trendline Selection'!$EE$198,Trendlines!F261,""))</f>
        <v/>
      </c>
      <c r="S261" t="str">
        <f>IF(S$1='Trendline Selection'!$ED$198,Trendlines!G261,IF(S$1='Trendline Selection'!$EE$198,Trendlines!G261,""))</f>
        <v/>
      </c>
      <c r="T261" t="str">
        <f>IF(T$1='Trendline Selection'!$ED$198,Trendlines!H261,IF(T$1='Trendline Selection'!$EE$198,Trendlines!H261,""))</f>
        <v/>
      </c>
      <c r="U261">
        <f>IF(U$1='Trendline Selection'!$ED$198,Trendlines!I261,IF(U$1='Trendline Selection'!$EE$198,Trendlines!I261,""))</f>
        <v>5176.75</v>
      </c>
      <c r="V261" t="str">
        <f>IF(V$1='Trendline Selection'!$ED$198,Trendlines!J261,IF(V$1='Trendline Selection'!$EE$198,Trendlines!J261,""))</f>
        <v/>
      </c>
      <c r="W261" s="6" t="str">
        <f t="shared" si="262"/>
        <v/>
      </c>
      <c r="X261" s="6" t="str">
        <f t="shared" si="263"/>
        <v/>
      </c>
      <c r="Y261" s="6" t="str">
        <f t="shared" si="264"/>
        <v/>
      </c>
      <c r="Z261" s="6" t="str">
        <f t="shared" si="265"/>
        <v/>
      </c>
      <c r="AA261">
        <f t="shared" si="276"/>
        <v>3.6899999999995998</v>
      </c>
      <c r="AB261">
        <f t="shared" si="304"/>
        <v>0.14000000000032742</v>
      </c>
      <c r="AC261">
        <f t="shared" si="305"/>
        <v>3.8299999999999272</v>
      </c>
      <c r="AD261">
        <f t="shared" si="261"/>
        <v>3.8299999999999272</v>
      </c>
      <c r="AE261" s="26">
        <f t="shared" si="319"/>
        <v>-2.1257476350994287E-5</v>
      </c>
      <c r="AF261" s="26">
        <f t="shared" si="277"/>
        <v>-2.0302016666974855E-4</v>
      </c>
      <c r="AG261" s="4"/>
      <c r="AH261" s="30">
        <f t="shared" si="278"/>
        <v>-5.8995058864712386E-3</v>
      </c>
      <c r="AI261" s="21">
        <f t="shared" si="306"/>
        <v>-1</v>
      </c>
      <c r="AJ261" s="21">
        <f t="shared" si="275"/>
        <v>-74</v>
      </c>
      <c r="AK261" s="31" t="str">
        <f t="shared" si="255"/>
        <v>-----</v>
      </c>
      <c r="AL261" s="31" t="str">
        <f t="shared" si="279"/>
        <v>-----</v>
      </c>
      <c r="AM261" s="39" t="str">
        <f t="shared" si="280"/>
        <v/>
      </c>
      <c r="AN261" s="35" t="str">
        <f t="shared" si="281"/>
        <v/>
      </c>
      <c r="AO261" s="35" t="str">
        <f t="shared" ref="AO261:AO324" si="320">IF(AN261="","",IF(AN261=AN260,AO260+AN261,AN261))</f>
        <v/>
      </c>
      <c r="AP261" s="36" t="str">
        <f t="shared" ref="AP261:AP324" si="321">IF(AM261="","",IF(AND(AM261&gt;-0.1%,AM261&lt;0.1%),"Touch Zone","-----"))</f>
        <v/>
      </c>
      <c r="AQ261" s="36" t="str">
        <f t="shared" si="282"/>
        <v/>
      </c>
      <c r="AR261" s="40" t="str">
        <f t="shared" si="283"/>
        <v/>
      </c>
      <c r="AS261" s="37" t="str">
        <f t="shared" si="284"/>
        <v/>
      </c>
      <c r="AT261" s="37" t="str">
        <f t="shared" si="307"/>
        <v/>
      </c>
      <c r="AU261" s="38" t="str">
        <f t="shared" si="285"/>
        <v/>
      </c>
      <c r="AV261" s="38" t="str">
        <f t="shared" si="286"/>
        <v/>
      </c>
      <c r="AW261" s="30" t="str">
        <f t="shared" si="287"/>
        <v/>
      </c>
      <c r="AX261" s="21" t="str">
        <f t="shared" si="288"/>
        <v/>
      </c>
      <c r="AY261" s="21" t="str">
        <f t="shared" si="308"/>
        <v/>
      </c>
      <c r="AZ261" s="31" t="str">
        <f t="shared" si="289"/>
        <v/>
      </c>
      <c r="BA261" s="31" t="str">
        <f t="shared" si="290"/>
        <v/>
      </c>
      <c r="BB261" s="33">
        <f t="shared" si="291"/>
        <v>-1.5864722074660918E-3</v>
      </c>
      <c r="BC261" s="32">
        <f t="shared" si="292"/>
        <v>-1</v>
      </c>
      <c r="BD261" s="32">
        <f t="shared" si="309"/>
        <v>-15</v>
      </c>
      <c r="BE261" s="34" t="str">
        <f t="shared" si="310"/>
        <v>-----</v>
      </c>
      <c r="BF261" s="34" t="str">
        <f t="shared" si="293"/>
        <v>-----</v>
      </c>
      <c r="BG261" s="40" t="str">
        <f t="shared" si="294"/>
        <v/>
      </c>
      <c r="BH261" s="37" t="str">
        <f t="shared" si="295"/>
        <v/>
      </c>
      <c r="BI261" s="37" t="str">
        <f t="shared" si="311"/>
        <v/>
      </c>
      <c r="BJ261" s="38" t="str">
        <f t="shared" si="312"/>
        <v/>
      </c>
      <c r="BK261" s="38" t="str">
        <f t="shared" si="296"/>
        <v/>
      </c>
      <c r="BL261" s="41" t="str">
        <f t="shared" si="297"/>
        <v>------</v>
      </c>
      <c r="BM261" s="41" t="str">
        <f t="shared" si="298"/>
        <v>------</v>
      </c>
      <c r="BN261" s="41" t="str">
        <f t="shared" si="273"/>
        <v>-----</v>
      </c>
      <c r="BO261" s="41" t="str" cm="1">
        <f t="array" aca="1" ref="BO261" ca="1">_xlfn.LET(_xlpm.lookback,MIN(ROW()-ROW(BN$50),11),_xlpm.found,IFERROR(MATCH("Equal High",OFFSET(BN261,-_xlpm.lookback,0,_xlpm.lookback+1,1),0),-1),_xlpm.offset_rows,_xlpm.lookback-_xlpm.found+1,IF(_xlpm.found&gt;0,INDEX(E:E,ROW()-_xlpm.offset_rows),"-----"))</f>
        <v>-----</v>
      </c>
      <c r="BP261" s="41" t="str">
        <f t="shared" ca="1" si="266"/>
        <v>-----</v>
      </c>
      <c r="BQ261" s="41" t="str">
        <f t="shared" ca="1" si="267"/>
        <v>-----</v>
      </c>
      <c r="BR261" s="52" t="str">
        <f t="shared" ca="1" si="268"/>
        <v>-----</v>
      </c>
      <c r="BS261" s="41" t="str">
        <f t="shared" si="274"/>
        <v>-----</v>
      </c>
      <c r="BT261" s="41" t="str" cm="1">
        <f t="array" aca="1" ref="BT261" ca="1">_xlfn.LET(_xlpm.lookback,MIN(ROW()-ROW(BS$50),11),_xlpm.found,IFERROR(MATCH("Equal Low",OFFSET(BS261,-_xlpm.lookback,0,_xlpm.lookback+1,1),0),-1),_xlpm.offset_rows,_xlpm.lookback-_xlpm.found+1,IF(_xlpm.found&gt;0,INDEX(F:F,ROW()-_xlpm.offset_rows),"-----"))</f>
        <v>-----</v>
      </c>
      <c r="BU261" s="41" t="str">
        <f t="shared" ca="1" si="269"/>
        <v>-----</v>
      </c>
      <c r="BV261" s="41" t="str">
        <f t="shared" ca="1" si="270"/>
        <v>-----</v>
      </c>
      <c r="BW261" s="52" t="str">
        <f t="shared" ca="1" si="271"/>
        <v>-----</v>
      </c>
      <c r="BX261" s="50">
        <f t="shared" si="299"/>
        <v>-1.6595999999999549</v>
      </c>
      <c r="BY261" s="50">
        <f t="shared" si="313"/>
        <v>-1</v>
      </c>
      <c r="BZ261" s="50">
        <f t="shared" si="314"/>
        <v>-5</v>
      </c>
      <c r="CA261" s="50" t="str">
        <f t="shared" si="315"/>
        <v>-----</v>
      </c>
      <c r="CB261" s="50" t="str">
        <f t="shared" si="316"/>
        <v>-----</v>
      </c>
      <c r="CC261" s="52" t="str">
        <f t="shared" si="300"/>
        <v/>
      </c>
      <c r="CD261" s="41">
        <f t="shared" si="301"/>
        <v>0</v>
      </c>
      <c r="CE261" s="52" t="str" cm="1">
        <f t="array" ref="CE261">IF(CD261&lt;&gt;1,"-----",_xlfn.IFS(OR(AL261="Above",AL261="Below"),AL261,OR(AQ261="Above",AQ261="Below"),AQ261,OR(AV261="Above",AV261="Below"),AV261,OR(BA261="Above",BA261="Below"),BA261,OR(BF261="Above",BF261="Below"),BF261,OR(BK261="Above",BK261="Below"),BK261,TRUE,"-----"))</f>
        <v>-----</v>
      </c>
      <c r="CF261" s="52" t="str">
        <f t="shared" ca="1" si="272"/>
        <v>-----</v>
      </c>
      <c r="CG261" s="52" t="str">
        <f t="shared" si="302"/>
        <v>DOWN</v>
      </c>
      <c r="CH261" s="42" t="str">
        <f t="shared" si="256"/>
        <v/>
      </c>
      <c r="CI261" s="43" t="str">
        <f t="shared" si="317"/>
        <v/>
      </c>
      <c r="CJ261" s="42" t="str">
        <f t="shared" si="318"/>
        <v/>
      </c>
      <c r="CK261" s="42" t="str">
        <f t="shared" si="257"/>
        <v/>
      </c>
      <c r="CL261" s="42" t="str">
        <f t="shared" si="303"/>
        <v/>
      </c>
      <c r="CM261" s="16">
        <f t="shared" si="258"/>
        <v>0</v>
      </c>
      <c r="CN261" s="53">
        <f t="shared" si="259"/>
        <v>0</v>
      </c>
      <c r="CO261" s="14" t="str">
        <f t="shared" si="260"/>
        <v/>
      </c>
    </row>
    <row r="262" spans="1:93" x14ac:dyDescent="0.55000000000000004">
      <c r="A262">
        <f>IF('Data Validation'!$K$2&lt;&gt;TRUE,"",'Data Validation'!A262)</f>
        <v>1772106600</v>
      </c>
      <c r="B262" s="4" t="str">
        <f>IF('Data Validation'!$K$2&lt;&gt;TRUE,"",'Data Validation'!C262)</f>
        <v>XAUUSD</v>
      </c>
      <c r="C262" s="4" t="str">
        <f>IF('Data Validation'!$K$2&lt;&gt;TRUE,"",'Data Validation'!E262)</f>
        <v>M5</v>
      </c>
      <c r="D262" s="4">
        <f>IF('Data Validation'!$K$2&lt;&gt;TRUE,"",'Data Validation'!G262)</f>
        <v>5163.51</v>
      </c>
      <c r="E262" s="4">
        <f>IF($C262&lt;&gt;"M5","",Price!F262)</f>
        <v>5171.57</v>
      </c>
      <c r="F262" s="4">
        <f>IF($C262&lt;&gt;"M5","",Price!G262)</f>
        <v>5161.25</v>
      </c>
      <c r="G262" s="4">
        <f>IF($C262&lt;&gt;"M5","",Price!H262)</f>
        <v>455</v>
      </c>
      <c r="H262" s="4">
        <f>IF($C262&lt;&gt;"M5","",SSA!E262)</f>
        <v>5166.9208200000003</v>
      </c>
      <c r="I262" s="6">
        <f>IF($C262&lt;&gt;"M5","",SSA!F262)</f>
        <v>5168.5588200000002</v>
      </c>
      <c r="J262" s="5">
        <f>IF($C262&lt;&gt;"M5","",Dual_Tema!E262)</f>
        <v>5173.07</v>
      </c>
      <c r="K262" s="5">
        <f>IF($C262&lt;&gt;"M5","",Dual_Tema!F262)</f>
        <v>5166.79</v>
      </c>
      <c r="L262" s="6">
        <f>IF($C262&lt;&gt;"M5","",Trendlines!K262)</f>
        <v>0</v>
      </c>
      <c r="M262" s="6">
        <f>IF($C262&lt;&gt;"M5","",Trendlines!L262)</f>
        <v>0</v>
      </c>
      <c r="N262" s="6">
        <f>IF($C262&lt;&gt;"M5","",ZigZag!E262)</f>
        <v>0</v>
      </c>
      <c r="O262" s="6">
        <f>IF($C262&lt;&gt;"M5","",ZigZag!F262)</f>
        <v>0</v>
      </c>
      <c r="P262" s="6">
        <f>IF($C262&lt;&gt;"M5","",Pinbar!E262)</f>
        <v>0</v>
      </c>
      <c r="Q262">
        <f>IF(Q$1='Trendline Selection'!$ED$198,Trendlines!E262,IF(Q$1='Trendline Selection'!$EE$198,Trendlines!E262,""))</f>
        <v>5199.22</v>
      </c>
      <c r="R262" t="str">
        <f>IF(R$1='Trendline Selection'!$ED$198,Trendlines!F262,IF(R$1='Trendline Selection'!$EE$198,Trendlines!F262,""))</f>
        <v/>
      </c>
      <c r="S262" t="str">
        <f>IF(S$1='Trendline Selection'!$ED$198,Trendlines!G262,IF(S$1='Trendline Selection'!$EE$198,Trendlines!G262,""))</f>
        <v/>
      </c>
      <c r="T262" t="str">
        <f>IF(T$1='Trendline Selection'!$ED$198,Trendlines!H262,IF(T$1='Trendline Selection'!$EE$198,Trendlines!H262,""))</f>
        <v/>
      </c>
      <c r="U262">
        <f>IF(U$1='Trendline Selection'!$ED$198,Trendlines!I262,IF(U$1='Trendline Selection'!$EE$198,Trendlines!I262,""))</f>
        <v>5176.78</v>
      </c>
      <c r="V262" t="str">
        <f>IF(V$1='Trendline Selection'!$ED$198,Trendlines!J262,IF(V$1='Trendline Selection'!$EE$198,Trendlines!J262,""))</f>
        <v/>
      </c>
      <c r="W262" s="6" t="str">
        <f t="shared" si="262"/>
        <v/>
      </c>
      <c r="X262" s="6" t="str">
        <f t="shared" si="263"/>
        <v/>
      </c>
      <c r="Y262" s="6" t="str">
        <f t="shared" si="264"/>
        <v/>
      </c>
      <c r="Z262" s="6" t="str">
        <f t="shared" si="265"/>
        <v/>
      </c>
      <c r="AA262">
        <f t="shared" si="276"/>
        <v>10.319999999999709</v>
      </c>
      <c r="AB262">
        <f t="shared" si="304"/>
        <v>0.17000000000007276</v>
      </c>
      <c r="AC262">
        <f t="shared" si="305"/>
        <v>10.149999999999636</v>
      </c>
      <c r="AD262">
        <f t="shared" si="261"/>
        <v>10.319999999999709</v>
      </c>
      <c r="AE262" s="26">
        <f t="shared" si="319"/>
        <v>-2.899632133336684E-4</v>
      </c>
      <c r="AF262" s="26">
        <f t="shared" si="277"/>
        <v>-1.0722324692894357E-3</v>
      </c>
      <c r="AG262" s="4"/>
      <c r="AH262" s="30">
        <f t="shared" si="278"/>
        <v>-6.2123126161231831E-3</v>
      </c>
      <c r="AI262" s="21">
        <f t="shared" si="306"/>
        <v>-1</v>
      </c>
      <c r="AJ262" s="21">
        <f t="shared" si="275"/>
        <v>-75</v>
      </c>
      <c r="AK262" s="31" t="str">
        <f t="shared" ref="AK262:AK325" si="322">IF(AH262="","",IF(AND(AH262&gt;-0.1%,AH262&lt;0.1%),"Touch Zone","-----"))</f>
        <v>-----</v>
      </c>
      <c r="AL262" s="31" t="str">
        <f t="shared" si="279"/>
        <v>-----</v>
      </c>
      <c r="AM262" s="39" t="str">
        <f t="shared" si="280"/>
        <v/>
      </c>
      <c r="AN262" s="35" t="str">
        <f t="shared" si="281"/>
        <v/>
      </c>
      <c r="AO262" s="35" t="str">
        <f t="shared" si="320"/>
        <v/>
      </c>
      <c r="AP262" s="36" t="str">
        <f t="shared" si="321"/>
        <v/>
      </c>
      <c r="AQ262" s="36" t="str">
        <f t="shared" si="282"/>
        <v/>
      </c>
      <c r="AR262" s="40" t="str">
        <f t="shared" si="283"/>
        <v/>
      </c>
      <c r="AS262" s="37" t="str">
        <f t="shared" si="284"/>
        <v/>
      </c>
      <c r="AT262" s="37" t="str">
        <f t="shared" si="307"/>
        <v/>
      </c>
      <c r="AU262" s="38" t="str">
        <f t="shared" si="285"/>
        <v/>
      </c>
      <c r="AV262" s="38" t="str">
        <f t="shared" si="286"/>
        <v/>
      </c>
      <c r="AW262" s="30" t="str">
        <f t="shared" si="287"/>
        <v/>
      </c>
      <c r="AX262" s="21" t="str">
        <f t="shared" si="288"/>
        <v/>
      </c>
      <c r="AY262" s="21" t="str">
        <f t="shared" si="308"/>
        <v/>
      </c>
      <c r="AZ262" s="31" t="str">
        <f t="shared" si="289"/>
        <v/>
      </c>
      <c r="BA262" s="31" t="str">
        <f t="shared" si="290"/>
        <v/>
      </c>
      <c r="BB262" s="33">
        <f t="shared" si="291"/>
        <v>-1.9045004809938744E-3</v>
      </c>
      <c r="BC262" s="32">
        <f t="shared" si="292"/>
        <v>-1</v>
      </c>
      <c r="BD262" s="32">
        <f t="shared" si="309"/>
        <v>-16</v>
      </c>
      <c r="BE262" s="34" t="str">
        <f t="shared" si="310"/>
        <v>-----</v>
      </c>
      <c r="BF262" s="34" t="str">
        <f t="shared" si="293"/>
        <v>-----</v>
      </c>
      <c r="BG262" s="40" t="str">
        <f t="shared" si="294"/>
        <v/>
      </c>
      <c r="BH262" s="37" t="str">
        <f t="shared" si="295"/>
        <v/>
      </c>
      <c r="BI262" s="37" t="str">
        <f t="shared" si="311"/>
        <v/>
      </c>
      <c r="BJ262" s="38" t="str">
        <f t="shared" si="312"/>
        <v/>
      </c>
      <c r="BK262" s="38" t="str">
        <f t="shared" si="296"/>
        <v/>
      </c>
      <c r="BL262" s="41" t="str">
        <f t="shared" si="297"/>
        <v>------</v>
      </c>
      <c r="BM262" s="41" t="str">
        <f t="shared" si="298"/>
        <v>------</v>
      </c>
      <c r="BN262" s="41" t="str">
        <f t="shared" si="273"/>
        <v>-----</v>
      </c>
      <c r="BO262" s="41" t="str" cm="1">
        <f t="array" aca="1" ref="BO262" ca="1">_xlfn.LET(_xlpm.lookback,MIN(ROW()-ROW(BN$50),11),_xlpm.found,IFERROR(MATCH("Equal High",OFFSET(BN262,-_xlpm.lookback,0,_xlpm.lookback+1,1),0),-1),_xlpm.offset_rows,_xlpm.lookback-_xlpm.found+1,IF(_xlpm.found&gt;0,INDEX(E:E,ROW()-_xlpm.offset_rows),"-----"))</f>
        <v>-----</v>
      </c>
      <c r="BP262" s="41" t="str">
        <f t="shared" ca="1" si="266"/>
        <v>-----</v>
      </c>
      <c r="BQ262" s="41" t="str">
        <f t="shared" ca="1" si="267"/>
        <v>-----</v>
      </c>
      <c r="BR262" s="52" t="str">
        <f t="shared" ca="1" si="268"/>
        <v>-----</v>
      </c>
      <c r="BS262" s="41" t="str">
        <f t="shared" si="274"/>
        <v>-----</v>
      </c>
      <c r="BT262" s="41" t="str" cm="1">
        <f t="array" aca="1" ref="BT262" ca="1">_xlfn.LET(_xlpm.lookback,MIN(ROW()-ROW(BS$50),11),_xlpm.found,IFERROR(MATCH("Equal Low",OFFSET(BS262,-_xlpm.lookback,0,_xlpm.lookback+1,1),0),-1),_xlpm.offset_rows,_xlpm.lookback-_xlpm.found+1,IF(_xlpm.found&gt;0,INDEX(F:F,ROW()-_xlpm.offset_rows),"-----"))</f>
        <v>-----</v>
      </c>
      <c r="BU262" s="41" t="str">
        <f t="shared" ca="1" si="269"/>
        <v>-----</v>
      </c>
      <c r="BV262" s="41" t="str">
        <f t="shared" ca="1" si="270"/>
        <v>-----</v>
      </c>
      <c r="BW262" s="52" t="str">
        <f t="shared" ca="1" si="271"/>
        <v>-----</v>
      </c>
      <c r="BX262" s="50">
        <f t="shared" si="299"/>
        <v>-1.63799999999992</v>
      </c>
      <c r="BY262" s="50">
        <f t="shared" si="313"/>
        <v>-1</v>
      </c>
      <c r="BZ262" s="50">
        <f t="shared" si="314"/>
        <v>-6</v>
      </c>
      <c r="CA262" s="50" t="str">
        <f t="shared" si="315"/>
        <v>-----</v>
      </c>
      <c r="CB262" s="50" t="str">
        <f t="shared" si="316"/>
        <v>-----</v>
      </c>
      <c r="CC262" s="52" t="str">
        <f t="shared" si="300"/>
        <v/>
      </c>
      <c r="CD262" s="41">
        <f t="shared" si="301"/>
        <v>0</v>
      </c>
      <c r="CE262" s="52" t="str" cm="1">
        <f t="array" ref="CE262">IF(CD262&lt;&gt;1,"-----",_xlfn.IFS(OR(AL262="Above",AL262="Below"),AL262,OR(AQ262="Above",AQ262="Below"),AQ262,OR(AV262="Above",AV262="Below"),AV262,OR(BA262="Above",BA262="Below"),BA262,OR(BF262="Above",BF262="Below"),BF262,OR(BK262="Above",BK262="Below"),BK262,TRUE,"-----"))</f>
        <v>-----</v>
      </c>
      <c r="CF262" s="52" t="str">
        <f t="shared" ca="1" si="272"/>
        <v>-----</v>
      </c>
      <c r="CG262" s="52" t="str">
        <f t="shared" si="302"/>
        <v>DOWN</v>
      </c>
      <c r="CH262" s="42">
        <f t="shared" si="256"/>
        <v>1</v>
      </c>
      <c r="CI262" s="43" t="str">
        <f t="shared" si="317"/>
        <v/>
      </c>
      <c r="CJ262" s="42">
        <f t="shared" si="318"/>
        <v>1</v>
      </c>
      <c r="CK262" s="42" t="str">
        <f t="shared" si="257"/>
        <v/>
      </c>
      <c r="CL262" s="42" t="str">
        <f t="shared" si="303"/>
        <v/>
      </c>
      <c r="CM262" s="16">
        <f t="shared" si="258"/>
        <v>0.4</v>
      </c>
      <c r="CN262" s="53">
        <f t="shared" si="259"/>
        <v>0.13333333333333333</v>
      </c>
      <c r="CO262" s="14" t="str">
        <f t="shared" si="260"/>
        <v/>
      </c>
    </row>
    <row r="263" spans="1:93" x14ac:dyDescent="0.55000000000000004">
      <c r="A263">
        <f>IF('Data Validation'!$K$2&lt;&gt;TRUE,"",'Data Validation'!A263)</f>
        <v>1772106900</v>
      </c>
      <c r="B263" s="4" t="str">
        <f>IF('Data Validation'!$K$2&lt;&gt;TRUE,"",'Data Validation'!C263)</f>
        <v>XAUUSD</v>
      </c>
      <c r="C263" s="4" t="str">
        <f>IF('Data Validation'!$K$2&lt;&gt;TRUE,"",'Data Validation'!E263)</f>
        <v>M5</v>
      </c>
      <c r="D263" s="4">
        <f>IF('Data Validation'!$K$2&lt;&gt;TRUE,"",'Data Validation'!G263)</f>
        <v>5164.71</v>
      </c>
      <c r="E263" s="4">
        <f>IF($C263&lt;&gt;"M5","",Price!F263)</f>
        <v>5165.92</v>
      </c>
      <c r="F263" s="4">
        <f>IF($C263&lt;&gt;"M5","",Price!G263)</f>
        <v>5161.83</v>
      </c>
      <c r="G263" s="4">
        <f>IF($C263&lt;&gt;"M5","",Price!H263)</f>
        <v>459</v>
      </c>
      <c r="H263" s="4">
        <f>IF($C263&lt;&gt;"M5","",SSA!E263)</f>
        <v>5166.1189000000004</v>
      </c>
      <c r="I263" s="6">
        <f>IF($C263&lt;&gt;"M5","",SSA!F263)</f>
        <v>5167.3388599999998</v>
      </c>
      <c r="J263" s="5">
        <f>IF($C263&lt;&gt;"M5","",Dual_Tema!E263)</f>
        <v>5169.3500000000004</v>
      </c>
      <c r="K263" s="5">
        <f>IF($C263&lt;&gt;"M5","",Dual_Tema!F263)</f>
        <v>5163.8599999999997</v>
      </c>
      <c r="L263" s="6">
        <f>IF($C263&lt;&gt;"M5","",Trendlines!K263)</f>
        <v>0</v>
      </c>
      <c r="M263" s="6">
        <f>IF($C263&lt;&gt;"M5","",Trendlines!L263)</f>
        <v>0</v>
      </c>
      <c r="N263" s="6">
        <f>IF($C263&lt;&gt;"M5","",ZigZag!E263)</f>
        <v>0</v>
      </c>
      <c r="O263" s="6">
        <f>IF($C263&lt;&gt;"M5","",ZigZag!F263)</f>
        <v>0</v>
      </c>
      <c r="P263" s="6">
        <f>IF($C263&lt;&gt;"M5","",Pinbar!E263)</f>
        <v>0</v>
      </c>
      <c r="Q263">
        <f>IF(Q$1='Trendline Selection'!$ED$198,Trendlines!E263,IF(Q$1='Trendline Selection'!$EE$198,Trendlines!E263,""))</f>
        <v>5199.22</v>
      </c>
      <c r="R263" t="str">
        <f>IF(R$1='Trendline Selection'!$ED$198,Trendlines!F263,IF(R$1='Trendline Selection'!$EE$198,Trendlines!F263,""))</f>
        <v/>
      </c>
      <c r="S263" t="str">
        <f>IF(S$1='Trendline Selection'!$ED$198,Trendlines!G263,IF(S$1='Trendline Selection'!$EE$198,Trendlines!G263,""))</f>
        <v/>
      </c>
      <c r="T263" t="str">
        <f>IF(T$1='Trendline Selection'!$ED$198,Trendlines!H263,IF(T$1='Trendline Selection'!$EE$198,Trendlines!H263,""))</f>
        <v/>
      </c>
      <c r="U263">
        <f>IF(U$1='Trendline Selection'!$ED$198,Trendlines!I263,IF(U$1='Trendline Selection'!$EE$198,Trendlines!I263,""))</f>
        <v>5176.8</v>
      </c>
      <c r="V263" t="str">
        <f>IF(V$1='Trendline Selection'!$ED$198,Trendlines!J263,IF(V$1='Trendline Selection'!$EE$198,Trendlines!J263,""))</f>
        <v/>
      </c>
      <c r="W263" s="6" t="str">
        <f t="shared" si="262"/>
        <v/>
      </c>
      <c r="X263" s="6" t="str">
        <f t="shared" si="263"/>
        <v/>
      </c>
      <c r="Y263" s="6" t="str">
        <f t="shared" si="264"/>
        <v/>
      </c>
      <c r="Z263" s="6" t="str">
        <f t="shared" si="265"/>
        <v/>
      </c>
      <c r="AA263">
        <f t="shared" si="276"/>
        <v>4.0900000000001455</v>
      </c>
      <c r="AB263">
        <f t="shared" si="304"/>
        <v>2.4099999999998545</v>
      </c>
      <c r="AC263">
        <f t="shared" si="305"/>
        <v>1.680000000000291</v>
      </c>
      <c r="AD263">
        <f t="shared" si="261"/>
        <v>4.0900000000001455</v>
      </c>
      <c r="AE263" s="26">
        <f t="shared" si="319"/>
        <v>-6.6352636211521585E-4</v>
      </c>
      <c r="AF263" s="26">
        <f t="shared" si="277"/>
        <v>-3.9311677698460946E-4</v>
      </c>
      <c r="AG263" s="4"/>
      <c r="AH263" s="30">
        <f t="shared" si="278"/>
        <v>-6.3665511365166043E-3</v>
      </c>
      <c r="AI263" s="21">
        <f t="shared" si="306"/>
        <v>-1</v>
      </c>
      <c r="AJ263" s="21">
        <f t="shared" si="275"/>
        <v>-76</v>
      </c>
      <c r="AK263" s="31" t="str">
        <f t="shared" si="322"/>
        <v>-----</v>
      </c>
      <c r="AL263" s="31" t="str">
        <f t="shared" si="279"/>
        <v>-----</v>
      </c>
      <c r="AM263" s="39" t="str">
        <f t="shared" si="280"/>
        <v/>
      </c>
      <c r="AN263" s="35" t="str">
        <f t="shared" si="281"/>
        <v/>
      </c>
      <c r="AO263" s="35" t="str">
        <f t="shared" si="320"/>
        <v/>
      </c>
      <c r="AP263" s="36" t="str">
        <f t="shared" si="321"/>
        <v/>
      </c>
      <c r="AQ263" s="36" t="str">
        <f t="shared" si="282"/>
        <v/>
      </c>
      <c r="AR263" s="40" t="str">
        <f t="shared" si="283"/>
        <v/>
      </c>
      <c r="AS263" s="37" t="str">
        <f t="shared" si="284"/>
        <v/>
      </c>
      <c r="AT263" s="37" t="str">
        <f t="shared" si="307"/>
        <v/>
      </c>
      <c r="AU263" s="38" t="str">
        <f t="shared" si="285"/>
        <v/>
      </c>
      <c r="AV263" s="38" t="str">
        <f t="shared" si="286"/>
        <v/>
      </c>
      <c r="AW263" s="30" t="str">
        <f t="shared" si="287"/>
        <v/>
      </c>
      <c r="AX263" s="21" t="str">
        <f t="shared" si="288"/>
        <v/>
      </c>
      <c r="AY263" s="21" t="str">
        <f t="shared" si="308"/>
        <v/>
      </c>
      <c r="AZ263" s="31" t="str">
        <f t="shared" si="289"/>
        <v/>
      </c>
      <c r="BA263" s="31" t="str">
        <f t="shared" si="290"/>
        <v/>
      </c>
      <c r="BB263" s="33">
        <f t="shared" si="291"/>
        <v>-2.0632630196259828E-3</v>
      </c>
      <c r="BC263" s="32">
        <f t="shared" si="292"/>
        <v>-1</v>
      </c>
      <c r="BD263" s="32">
        <f t="shared" si="309"/>
        <v>-17</v>
      </c>
      <c r="BE263" s="34" t="str">
        <f t="shared" si="310"/>
        <v>-----</v>
      </c>
      <c r="BF263" s="34" t="str">
        <f t="shared" si="293"/>
        <v>-----</v>
      </c>
      <c r="BG263" s="40" t="str">
        <f t="shared" si="294"/>
        <v/>
      </c>
      <c r="BH263" s="37" t="str">
        <f t="shared" si="295"/>
        <v/>
      </c>
      <c r="BI263" s="37" t="str">
        <f t="shared" si="311"/>
        <v/>
      </c>
      <c r="BJ263" s="38" t="str">
        <f t="shared" si="312"/>
        <v/>
      </c>
      <c r="BK263" s="38" t="str">
        <f t="shared" si="296"/>
        <v/>
      </c>
      <c r="BL263" s="41" t="str">
        <f t="shared" si="297"/>
        <v>------</v>
      </c>
      <c r="BM263" s="41" t="str">
        <f t="shared" si="298"/>
        <v>------</v>
      </c>
      <c r="BN263" s="41" t="str">
        <f t="shared" si="273"/>
        <v>-----</v>
      </c>
      <c r="BO263" s="41" t="str" cm="1">
        <f t="array" aca="1" ref="BO263" ca="1">_xlfn.LET(_xlpm.lookback,MIN(ROW()-ROW(BN$50),11),_xlpm.found,IFERROR(MATCH("Equal High",OFFSET(BN263,-_xlpm.lookback,0,_xlpm.lookback+1,1),0),-1),_xlpm.offset_rows,_xlpm.lookback-_xlpm.found+1,IF(_xlpm.found&gt;0,INDEX(E:E,ROW()-_xlpm.offset_rows),"-----"))</f>
        <v>-----</v>
      </c>
      <c r="BP263" s="41" t="str">
        <f t="shared" ca="1" si="266"/>
        <v>-----</v>
      </c>
      <c r="BQ263" s="41" t="str">
        <f t="shared" ca="1" si="267"/>
        <v>-----</v>
      </c>
      <c r="BR263" s="52" t="str">
        <f t="shared" ca="1" si="268"/>
        <v>-----</v>
      </c>
      <c r="BS263" s="41" t="str">
        <f t="shared" si="274"/>
        <v>-----</v>
      </c>
      <c r="BT263" s="41" t="str" cm="1">
        <f t="array" aca="1" ref="BT263" ca="1">_xlfn.LET(_xlpm.lookback,MIN(ROW()-ROW(BS$50),11),_xlpm.found,IFERROR(MATCH("Equal Low",OFFSET(BS263,-_xlpm.lookback,0,_xlpm.lookback+1,1),0),-1),_xlpm.offset_rows,_xlpm.lookback-_xlpm.found+1,IF(_xlpm.found&gt;0,INDEX(F:F,ROW()-_xlpm.offset_rows),"-----"))</f>
        <v>-----</v>
      </c>
      <c r="BU263" s="41" t="str">
        <f t="shared" ca="1" si="269"/>
        <v>-----</v>
      </c>
      <c r="BV263" s="41" t="str">
        <f t="shared" ca="1" si="270"/>
        <v>-----</v>
      </c>
      <c r="BW263" s="52" t="str">
        <f t="shared" ca="1" si="271"/>
        <v>-----</v>
      </c>
      <c r="BX263" s="50">
        <f t="shared" si="299"/>
        <v>-1.2199599999994462</v>
      </c>
      <c r="BY263" s="50">
        <f t="shared" si="313"/>
        <v>-1</v>
      </c>
      <c r="BZ263" s="50">
        <f t="shared" si="314"/>
        <v>-7</v>
      </c>
      <c r="CA263" s="50" t="str">
        <f t="shared" si="315"/>
        <v>-----</v>
      </c>
      <c r="CB263" s="50" t="str">
        <f t="shared" si="316"/>
        <v>-----</v>
      </c>
      <c r="CC263" s="52" t="str">
        <f t="shared" si="300"/>
        <v/>
      </c>
      <c r="CD263" s="41">
        <f t="shared" si="301"/>
        <v>0</v>
      </c>
      <c r="CE263" s="52" t="str" cm="1">
        <f t="array" ref="CE263">IF(CD263&lt;&gt;1,"-----",_xlfn.IFS(OR(AL263="Above",AL263="Below"),AL263,OR(AQ263="Above",AQ263="Below"),AQ263,OR(AV263="Above",AV263="Below"),AV263,OR(BA263="Above",BA263="Below"),BA263,OR(BF263="Above",BF263="Below"),BF263,OR(BK263="Above",BK263="Below"),BK263,TRUE,"-----"))</f>
        <v>-----</v>
      </c>
      <c r="CF263" s="52" t="str">
        <f t="shared" ca="1" si="272"/>
        <v>-----</v>
      </c>
      <c r="CG263" s="52" t="str">
        <f t="shared" si="302"/>
        <v>DOWN</v>
      </c>
      <c r="CH263" s="42" t="str">
        <f t="shared" si="256"/>
        <v/>
      </c>
      <c r="CI263" s="43" t="str">
        <f t="shared" si="317"/>
        <v/>
      </c>
      <c r="CJ263" s="42" t="str">
        <f t="shared" si="318"/>
        <v/>
      </c>
      <c r="CK263" s="42" t="str">
        <f t="shared" si="257"/>
        <v/>
      </c>
      <c r="CL263" s="42" t="str">
        <f t="shared" si="303"/>
        <v/>
      </c>
      <c r="CM263" s="16">
        <f t="shared" si="258"/>
        <v>0</v>
      </c>
      <c r="CN263" s="53">
        <f t="shared" si="259"/>
        <v>0.13333333333333333</v>
      </c>
      <c r="CO263" s="14" t="str">
        <f t="shared" si="260"/>
        <v/>
      </c>
    </row>
    <row r="264" spans="1:93" x14ac:dyDescent="0.55000000000000004">
      <c r="A264">
        <f>IF('Data Validation'!$K$2&lt;&gt;TRUE,"",'Data Validation'!A264)</f>
        <v>1772107200</v>
      </c>
      <c r="B264" s="4" t="str">
        <f>IF('Data Validation'!$K$2&lt;&gt;TRUE,"",'Data Validation'!C264)</f>
        <v>XAUUSD</v>
      </c>
      <c r="C264" s="4" t="str">
        <f>IF('Data Validation'!$K$2&lt;&gt;TRUE,"",'Data Validation'!E264)</f>
        <v>M5</v>
      </c>
      <c r="D264" s="4">
        <f>IF('Data Validation'!$K$2&lt;&gt;TRUE,"",'Data Validation'!G264)</f>
        <v>5165.67</v>
      </c>
      <c r="E264" s="4">
        <f>IF($C264&lt;&gt;"M5","",Price!F264)</f>
        <v>5168.17</v>
      </c>
      <c r="F264" s="4">
        <f>IF($C264&lt;&gt;"M5","",Price!G264)</f>
        <v>5157.9799999999996</v>
      </c>
      <c r="G264" s="4">
        <f>IF($C264&lt;&gt;"M5","",Price!H264)</f>
        <v>708</v>
      </c>
      <c r="H264" s="4">
        <f>IF($C264&lt;&gt;"M5","",SSA!E264)</f>
        <v>5166.32834</v>
      </c>
      <c r="I264" s="6">
        <f>IF($C264&lt;&gt;"M5","",SSA!F264)</f>
        <v>5166.8335999999999</v>
      </c>
      <c r="J264" s="5">
        <f>IF($C264&lt;&gt;"M5","",Dual_Tema!E264)</f>
        <v>5168.16</v>
      </c>
      <c r="K264" s="5">
        <f>IF($C264&lt;&gt;"M5","",Dual_Tema!F264)</f>
        <v>5160.2299999999996</v>
      </c>
      <c r="L264" s="6">
        <f>IF($C264&lt;&gt;"M5","",Trendlines!K264)</f>
        <v>0</v>
      </c>
      <c r="M264" s="6">
        <f>IF($C264&lt;&gt;"M5","",Trendlines!L264)</f>
        <v>5157.9799999999996</v>
      </c>
      <c r="N264" s="6">
        <f>IF($C264&lt;&gt;"M5","",ZigZag!E264)</f>
        <v>0</v>
      </c>
      <c r="O264" s="6">
        <f>IF($C264&lt;&gt;"M5","",ZigZag!F264)</f>
        <v>5157.9799999999996</v>
      </c>
      <c r="P264" s="6">
        <f>IF($C264&lt;&gt;"M5","",Pinbar!E264)</f>
        <v>0</v>
      </c>
      <c r="Q264">
        <f>IF(Q$1='Trendline Selection'!$ED$198,Trendlines!E264,IF(Q$1='Trendline Selection'!$EE$198,Trendlines!E264,""))</f>
        <v>5199.2299999999996</v>
      </c>
      <c r="R264" t="str">
        <f>IF(R$1='Trendline Selection'!$ED$198,Trendlines!F264,IF(R$1='Trendline Selection'!$EE$198,Trendlines!F264,""))</f>
        <v/>
      </c>
      <c r="S264" t="str">
        <f>IF(S$1='Trendline Selection'!$ED$198,Trendlines!G264,IF(S$1='Trendline Selection'!$EE$198,Trendlines!G264,""))</f>
        <v/>
      </c>
      <c r="T264" t="str">
        <f>IF(T$1='Trendline Selection'!$ED$198,Trendlines!H264,IF(T$1='Trendline Selection'!$EE$198,Trendlines!H264,""))</f>
        <v/>
      </c>
      <c r="U264">
        <f>IF(U$1='Trendline Selection'!$ED$198,Trendlines!I264,IF(U$1='Trendline Selection'!$EE$198,Trendlines!I264,""))</f>
        <v>5176.82</v>
      </c>
      <c r="V264" t="str">
        <f>IF(V$1='Trendline Selection'!$ED$198,Trendlines!J264,IF(V$1='Trendline Selection'!$EE$198,Trendlines!J264,""))</f>
        <v/>
      </c>
      <c r="W264" s="6" t="str">
        <f t="shared" si="262"/>
        <v/>
      </c>
      <c r="X264" s="6">
        <f t="shared" si="263"/>
        <v>5167.91</v>
      </c>
      <c r="Y264" s="6" t="str">
        <f t="shared" si="264"/>
        <v/>
      </c>
      <c r="Z264" s="6">
        <f t="shared" si="265"/>
        <v>-1.9214730906692049E-3</v>
      </c>
      <c r="AA264">
        <f t="shared" si="276"/>
        <v>10.190000000000509</v>
      </c>
      <c r="AB264">
        <f t="shared" si="304"/>
        <v>3.4600000000000364</v>
      </c>
      <c r="AC264">
        <f t="shared" si="305"/>
        <v>6.7300000000004729</v>
      </c>
      <c r="AD264">
        <f t="shared" si="261"/>
        <v>10.190000000000509</v>
      </c>
      <c r="AE264" s="26">
        <f t="shared" si="319"/>
        <v>1.9349246153792217E-6</v>
      </c>
      <c r="AF264" s="26">
        <f t="shared" si="277"/>
        <v>-4.3602707631248998E-4</v>
      </c>
      <c r="AG264" s="4"/>
      <c r="AH264" s="30">
        <f t="shared" si="278"/>
        <v>-6.3281793650212708E-3</v>
      </c>
      <c r="AI264" s="21">
        <f t="shared" si="306"/>
        <v>-1</v>
      </c>
      <c r="AJ264" s="21">
        <f t="shared" si="275"/>
        <v>-77</v>
      </c>
      <c r="AK264" s="31" t="str">
        <f t="shared" si="322"/>
        <v>-----</v>
      </c>
      <c r="AL264" s="31" t="str">
        <f t="shared" si="279"/>
        <v>-----</v>
      </c>
      <c r="AM264" s="39" t="str">
        <f t="shared" si="280"/>
        <v/>
      </c>
      <c r="AN264" s="35" t="str">
        <f t="shared" si="281"/>
        <v/>
      </c>
      <c r="AO264" s="35" t="str">
        <f t="shared" si="320"/>
        <v/>
      </c>
      <c r="AP264" s="36" t="str">
        <f t="shared" si="321"/>
        <v/>
      </c>
      <c r="AQ264" s="36" t="str">
        <f t="shared" si="282"/>
        <v/>
      </c>
      <c r="AR264" s="40" t="str">
        <f t="shared" si="283"/>
        <v/>
      </c>
      <c r="AS264" s="37" t="str">
        <f t="shared" si="284"/>
        <v/>
      </c>
      <c r="AT264" s="37" t="str">
        <f t="shared" si="307"/>
        <v/>
      </c>
      <c r="AU264" s="38" t="str">
        <f t="shared" si="285"/>
        <v/>
      </c>
      <c r="AV264" s="38" t="str">
        <f t="shared" si="286"/>
        <v/>
      </c>
      <c r="AW264" s="30" t="str">
        <f t="shared" si="287"/>
        <v/>
      </c>
      <c r="AX264" s="21" t="str">
        <f t="shared" si="288"/>
        <v/>
      </c>
      <c r="AY264" s="21" t="str">
        <f t="shared" si="308"/>
        <v/>
      </c>
      <c r="AZ264" s="31" t="str">
        <f t="shared" si="289"/>
        <v/>
      </c>
      <c r="BA264" s="31" t="str">
        <f t="shared" si="290"/>
        <v/>
      </c>
      <c r="BB264" s="33">
        <f t="shared" si="291"/>
        <v>-2.0266611549174364E-3</v>
      </c>
      <c r="BC264" s="32">
        <f t="shared" si="292"/>
        <v>-1</v>
      </c>
      <c r="BD264" s="32">
        <f t="shared" si="309"/>
        <v>-18</v>
      </c>
      <c r="BE264" s="34" t="str">
        <f t="shared" si="310"/>
        <v>-----</v>
      </c>
      <c r="BF264" s="34" t="str">
        <f t="shared" si="293"/>
        <v>-----</v>
      </c>
      <c r="BG264" s="40" t="str">
        <f t="shared" si="294"/>
        <v/>
      </c>
      <c r="BH264" s="37" t="str">
        <f t="shared" si="295"/>
        <v/>
      </c>
      <c r="BI264" s="37" t="str">
        <f t="shared" si="311"/>
        <v/>
      </c>
      <c r="BJ264" s="38" t="str">
        <f t="shared" si="312"/>
        <v/>
      </c>
      <c r="BK264" s="38" t="str">
        <f t="shared" si="296"/>
        <v/>
      </c>
      <c r="BL264" s="41" t="str">
        <f t="shared" si="297"/>
        <v>------</v>
      </c>
      <c r="BM264" s="41" t="str">
        <f t="shared" si="298"/>
        <v>Important Low</v>
      </c>
      <c r="BN264" s="41" t="str">
        <f t="shared" si="273"/>
        <v>-----</v>
      </c>
      <c r="BO264" s="41" t="str" cm="1">
        <f t="array" aca="1" ref="BO264" ca="1">_xlfn.LET(_xlpm.lookback,MIN(ROW()-ROW(BN$50),11),_xlpm.found,IFERROR(MATCH("Equal High",OFFSET(BN264,-_xlpm.lookback,0,_xlpm.lookback+1,1),0),-1),_xlpm.offset_rows,_xlpm.lookback-_xlpm.found+1,IF(_xlpm.found&gt;0,INDEX(E:E,ROW()-_xlpm.offset_rows),"-----"))</f>
        <v>-----</v>
      </c>
      <c r="BP264" s="41" t="str">
        <f t="shared" ca="1" si="266"/>
        <v>-----</v>
      </c>
      <c r="BQ264" s="41" t="str">
        <f t="shared" ca="1" si="267"/>
        <v>-----</v>
      </c>
      <c r="BR264" s="52" t="str">
        <f t="shared" ca="1" si="268"/>
        <v>-----</v>
      </c>
      <c r="BS264" s="41" t="str">
        <f t="shared" si="274"/>
        <v>-----</v>
      </c>
      <c r="BT264" s="41" t="str" cm="1">
        <f t="array" aca="1" ref="BT264" ca="1">_xlfn.LET(_xlpm.lookback,MIN(ROW()-ROW(BS$50),11),_xlpm.found,IFERROR(MATCH("Equal Low",OFFSET(BS264,-_xlpm.lookback,0,_xlpm.lookback+1,1),0),-1),_xlpm.offset_rows,_xlpm.lookback-_xlpm.found+1,IF(_xlpm.found&gt;0,INDEX(F:F,ROW()-_xlpm.offset_rows),"-----"))</f>
        <v>-----</v>
      </c>
      <c r="BU264" s="41" t="str">
        <f t="shared" ca="1" si="269"/>
        <v>-----</v>
      </c>
      <c r="BV264" s="41" t="str">
        <f t="shared" ca="1" si="270"/>
        <v>-----</v>
      </c>
      <c r="BW264" s="52" t="str">
        <f t="shared" ca="1" si="271"/>
        <v>-----</v>
      </c>
      <c r="BX264" s="50">
        <f t="shared" si="299"/>
        <v>-0.50525999999990745</v>
      </c>
      <c r="BY264" s="50">
        <f t="shared" si="313"/>
        <v>-1</v>
      </c>
      <c r="BZ264" s="50">
        <f t="shared" si="314"/>
        <v>-8</v>
      </c>
      <c r="CA264" s="50" t="str">
        <f t="shared" si="315"/>
        <v>-----</v>
      </c>
      <c r="CB264" s="50" t="str">
        <f t="shared" si="316"/>
        <v>-----</v>
      </c>
      <c r="CC264" s="52" t="str">
        <f t="shared" si="300"/>
        <v/>
      </c>
      <c r="CD264" s="41">
        <f t="shared" si="301"/>
        <v>0</v>
      </c>
      <c r="CE264" s="52" t="str" cm="1">
        <f t="array" ref="CE264">IF(CD264&lt;&gt;1,"-----",_xlfn.IFS(OR(AL264="Above",AL264="Below"),AL264,OR(AQ264="Above",AQ264="Below"),AQ264,OR(AV264="Above",AV264="Below"),AV264,OR(BA264="Above",BA264="Below"),BA264,OR(BF264="Above",BF264="Below"),BF264,OR(BK264="Above",BK264="Below"),BK264,TRUE,"-----"))</f>
        <v>-----</v>
      </c>
      <c r="CF264" s="52" t="str">
        <f t="shared" ca="1" si="272"/>
        <v>-----</v>
      </c>
      <c r="CG264" s="52" t="str">
        <f t="shared" si="302"/>
        <v>DOWN</v>
      </c>
      <c r="CH264" s="42">
        <f t="shared" si="256"/>
        <v>1</v>
      </c>
      <c r="CI264" s="43" t="str">
        <f t="shared" si="317"/>
        <v/>
      </c>
      <c r="CJ264" s="42" t="str">
        <f t="shared" si="318"/>
        <v/>
      </c>
      <c r="CK264" s="42">
        <f t="shared" si="257"/>
        <v>1</v>
      </c>
      <c r="CL264" s="42" t="str">
        <f t="shared" si="303"/>
        <v/>
      </c>
      <c r="CM264" s="16">
        <f t="shared" si="258"/>
        <v>0.4</v>
      </c>
      <c r="CN264" s="53">
        <f t="shared" si="259"/>
        <v>0.26666666666666666</v>
      </c>
      <c r="CO264" s="14" t="str">
        <f t="shared" si="260"/>
        <v>Turbulance</v>
      </c>
    </row>
    <row r="265" spans="1:93" x14ac:dyDescent="0.55000000000000004">
      <c r="A265">
        <f>IF('Data Validation'!$K$2&lt;&gt;TRUE,"",'Data Validation'!A265)</f>
        <v>1772107500</v>
      </c>
      <c r="B265" s="4" t="str">
        <f>IF('Data Validation'!$K$2&lt;&gt;TRUE,"",'Data Validation'!C265)</f>
        <v>XAUUSD</v>
      </c>
      <c r="C265" s="4" t="str">
        <f>IF('Data Validation'!$K$2&lt;&gt;TRUE,"",'Data Validation'!E265)</f>
        <v>M5</v>
      </c>
      <c r="D265" s="4">
        <f>IF('Data Validation'!$K$2&lt;&gt;TRUE,"",'Data Validation'!G265)</f>
        <v>5169.1499999999996</v>
      </c>
      <c r="E265" s="4">
        <f>IF($C265&lt;&gt;"M5","",Price!F265)</f>
        <v>5169.25</v>
      </c>
      <c r="F265" s="4">
        <f>IF($C265&lt;&gt;"M5","",Price!G265)</f>
        <v>5163.18</v>
      </c>
      <c r="G265" s="4">
        <f>IF($C265&lt;&gt;"M5","",Price!H265)</f>
        <v>574</v>
      </c>
      <c r="H265" s="4">
        <f>IF($C265&lt;&gt;"M5","",SSA!E265)</f>
        <v>5167.6288000000004</v>
      </c>
      <c r="I265" s="6">
        <f>IF($C265&lt;&gt;"M5","",SSA!F265)</f>
        <v>5167.2312000000002</v>
      </c>
      <c r="J265" s="5">
        <f>IF($C265&lt;&gt;"M5","",Dual_Tema!E265)</f>
        <v>5168.05</v>
      </c>
      <c r="K265" s="5">
        <f>IF($C265&lt;&gt;"M5","",Dual_Tema!F265)</f>
        <v>5160.6099999999997</v>
      </c>
      <c r="L265" s="6">
        <f>IF($C265&lt;&gt;"M5","",Trendlines!K265)</f>
        <v>0</v>
      </c>
      <c r="M265" s="6">
        <f>IF($C265&lt;&gt;"M5","",Trendlines!L265)</f>
        <v>0</v>
      </c>
      <c r="N265" s="6">
        <f>IF($C265&lt;&gt;"M5","",ZigZag!E265)</f>
        <v>0</v>
      </c>
      <c r="O265" s="6">
        <f>IF($C265&lt;&gt;"M5","",ZigZag!F265)</f>
        <v>0</v>
      </c>
      <c r="P265" s="6">
        <f>IF($C265&lt;&gt;"M5","",Pinbar!E265)</f>
        <v>0</v>
      </c>
      <c r="Q265">
        <f>IF(Q$1='Trendline Selection'!$ED$198,Trendlines!E265,IF(Q$1='Trendline Selection'!$EE$198,Trendlines!E265,""))</f>
        <v>5199.2299999999996</v>
      </c>
      <c r="R265" t="str">
        <f>IF(R$1='Trendline Selection'!$ED$198,Trendlines!F265,IF(R$1='Trendline Selection'!$EE$198,Trendlines!F265,""))</f>
        <v/>
      </c>
      <c r="S265" t="str">
        <f>IF(S$1='Trendline Selection'!$ED$198,Trendlines!G265,IF(S$1='Trendline Selection'!$EE$198,Trendlines!G265,""))</f>
        <v/>
      </c>
      <c r="T265" t="str">
        <f>IF(T$1='Trendline Selection'!$ED$198,Trendlines!H265,IF(T$1='Trendline Selection'!$EE$198,Trendlines!H265,""))</f>
        <v/>
      </c>
      <c r="U265">
        <f>IF(U$1='Trendline Selection'!$ED$198,Trendlines!I265,IF(U$1='Trendline Selection'!$EE$198,Trendlines!I265,""))</f>
        <v>5176.84</v>
      </c>
      <c r="V265" t="str">
        <f>IF(V$1='Trendline Selection'!$ED$198,Trendlines!J265,IF(V$1='Trendline Selection'!$EE$198,Trendlines!J265,""))</f>
        <v/>
      </c>
      <c r="W265" s="6" t="str">
        <f t="shared" si="262"/>
        <v/>
      </c>
      <c r="X265" s="6" t="str">
        <f t="shared" si="263"/>
        <v/>
      </c>
      <c r="Y265" s="6" t="str">
        <f t="shared" si="264"/>
        <v/>
      </c>
      <c r="Z265" s="6" t="str">
        <f t="shared" si="265"/>
        <v/>
      </c>
      <c r="AA265">
        <f t="shared" si="276"/>
        <v>6.069999999999709</v>
      </c>
      <c r="AB265">
        <f t="shared" si="304"/>
        <v>3.5799999999999272</v>
      </c>
      <c r="AC265">
        <f t="shared" si="305"/>
        <v>2.4899999999997817</v>
      </c>
      <c r="AD265">
        <f t="shared" si="261"/>
        <v>6.069999999999709</v>
      </c>
      <c r="AE265" s="26">
        <f t="shared" si="319"/>
        <v>2.321958959375041E-4</v>
      </c>
      <c r="AF265" s="26">
        <f t="shared" si="277"/>
        <v>4.980031430394117E-4</v>
      </c>
      <c r="AG265" s="4"/>
      <c r="AH265" s="30">
        <f t="shared" si="278"/>
        <v>-6.0780538656684075E-3</v>
      </c>
      <c r="AI265" s="21">
        <f t="shared" si="306"/>
        <v>-1</v>
      </c>
      <c r="AJ265" s="21">
        <f t="shared" si="275"/>
        <v>-78</v>
      </c>
      <c r="AK265" s="31" t="str">
        <f t="shared" si="322"/>
        <v>-----</v>
      </c>
      <c r="AL265" s="31" t="str">
        <f t="shared" si="279"/>
        <v>-----</v>
      </c>
      <c r="AM265" s="39" t="str">
        <f t="shared" si="280"/>
        <v/>
      </c>
      <c r="AN265" s="35" t="str">
        <f t="shared" si="281"/>
        <v/>
      </c>
      <c r="AO265" s="35" t="str">
        <f t="shared" si="320"/>
        <v/>
      </c>
      <c r="AP265" s="36" t="str">
        <f t="shared" si="321"/>
        <v/>
      </c>
      <c r="AQ265" s="36" t="str">
        <f t="shared" si="282"/>
        <v/>
      </c>
      <c r="AR265" s="40" t="str">
        <f t="shared" si="283"/>
        <v/>
      </c>
      <c r="AS265" s="37" t="str">
        <f t="shared" si="284"/>
        <v/>
      </c>
      <c r="AT265" s="37" t="str">
        <f t="shared" si="307"/>
        <v/>
      </c>
      <c r="AU265" s="38" t="str">
        <f t="shared" si="285"/>
        <v/>
      </c>
      <c r="AV265" s="38" t="str">
        <f t="shared" si="286"/>
        <v/>
      </c>
      <c r="AW265" s="30" t="str">
        <f t="shared" si="287"/>
        <v/>
      </c>
      <c r="AX265" s="21" t="str">
        <f t="shared" si="288"/>
        <v/>
      </c>
      <c r="AY265" s="21" t="str">
        <f t="shared" si="308"/>
        <v/>
      </c>
      <c r="AZ265" s="31" t="str">
        <f t="shared" si="289"/>
        <v/>
      </c>
      <c r="BA265" s="31" t="str">
        <f t="shared" si="290"/>
        <v/>
      </c>
      <c r="BB265" s="33">
        <f t="shared" si="291"/>
        <v>-1.7793093856483366E-3</v>
      </c>
      <c r="BC265" s="32">
        <f t="shared" si="292"/>
        <v>-1</v>
      </c>
      <c r="BD265" s="32">
        <f t="shared" si="309"/>
        <v>-19</v>
      </c>
      <c r="BE265" s="34" t="str">
        <f t="shared" si="310"/>
        <v>-----</v>
      </c>
      <c r="BF265" s="34" t="str">
        <f t="shared" si="293"/>
        <v>-----</v>
      </c>
      <c r="BG265" s="40" t="str">
        <f t="shared" si="294"/>
        <v/>
      </c>
      <c r="BH265" s="37" t="str">
        <f t="shared" si="295"/>
        <v/>
      </c>
      <c r="BI265" s="37" t="str">
        <f t="shared" si="311"/>
        <v/>
      </c>
      <c r="BJ265" s="38" t="str">
        <f t="shared" si="312"/>
        <v/>
      </c>
      <c r="BK265" s="38" t="str">
        <f t="shared" si="296"/>
        <v/>
      </c>
      <c r="BL265" s="41" t="str">
        <f t="shared" si="297"/>
        <v>------</v>
      </c>
      <c r="BM265" s="41" t="str">
        <f t="shared" si="298"/>
        <v>------</v>
      </c>
      <c r="BN265" s="41" t="str">
        <f t="shared" si="273"/>
        <v>-----</v>
      </c>
      <c r="BO265" s="41" t="str" cm="1">
        <f t="array" aca="1" ref="BO265" ca="1">_xlfn.LET(_xlpm.lookback,MIN(ROW()-ROW(BN$50),11),_xlpm.found,IFERROR(MATCH("Equal High",OFFSET(BN265,-_xlpm.lookback,0,_xlpm.lookback+1,1),0),-1),_xlpm.offset_rows,_xlpm.lookback-_xlpm.found+1,IF(_xlpm.found&gt;0,INDEX(E:E,ROW()-_xlpm.offset_rows),"-----"))</f>
        <v>-----</v>
      </c>
      <c r="BP265" s="41" t="str">
        <f t="shared" ca="1" si="266"/>
        <v>-----</v>
      </c>
      <c r="BQ265" s="41" t="str">
        <f t="shared" ca="1" si="267"/>
        <v>-----</v>
      </c>
      <c r="BR265" s="52" t="str">
        <f t="shared" ca="1" si="268"/>
        <v>-----</v>
      </c>
      <c r="BS265" s="41" t="str">
        <f t="shared" si="274"/>
        <v>-----</v>
      </c>
      <c r="BT265" s="41" t="str" cm="1">
        <f t="array" aca="1" ref="BT265" ca="1">_xlfn.LET(_xlpm.lookback,MIN(ROW()-ROW(BS$50),11),_xlpm.found,IFERROR(MATCH("Equal Low",OFFSET(BS265,-_xlpm.lookback,0,_xlpm.lookback+1,1),0),-1),_xlpm.offset_rows,_xlpm.lookback-_xlpm.found+1,IF(_xlpm.found&gt;0,INDEX(F:F,ROW()-_xlpm.offset_rows),"-----"))</f>
        <v>-----</v>
      </c>
      <c r="BU265" s="41" t="str">
        <f t="shared" ca="1" si="269"/>
        <v>-----</v>
      </c>
      <c r="BV265" s="41" t="str">
        <f t="shared" ca="1" si="270"/>
        <v>-----</v>
      </c>
      <c r="BW265" s="52" t="str">
        <f t="shared" ca="1" si="271"/>
        <v>-----</v>
      </c>
      <c r="BX265" s="50">
        <f t="shared" si="299"/>
        <v>0.39760000000023865</v>
      </c>
      <c r="BY265" s="50">
        <f t="shared" si="313"/>
        <v>1</v>
      </c>
      <c r="BZ265" s="50">
        <f t="shared" si="314"/>
        <v>1</v>
      </c>
      <c r="CA265" s="50" t="str">
        <f t="shared" si="315"/>
        <v>crossover</v>
      </c>
      <c r="CB265" s="50" t="str">
        <f t="shared" si="316"/>
        <v>-----</v>
      </c>
      <c r="CC265" s="52" t="str">
        <f t="shared" si="300"/>
        <v/>
      </c>
      <c r="CD265" s="41">
        <f t="shared" si="301"/>
        <v>0</v>
      </c>
      <c r="CE265" s="52" t="str" cm="1">
        <f t="array" ref="CE265">IF(CD265&lt;&gt;1,"-----",_xlfn.IFS(OR(AL265="Above",AL265="Below"),AL265,OR(AQ265="Above",AQ265="Below"),AQ265,OR(AV265="Above",AV265="Below"),AV265,OR(BA265="Above",BA265="Below"),BA265,OR(BF265="Above",BF265="Below"),BF265,OR(BK265="Above",BK265="Below"),BK265,TRUE,"-----"))</f>
        <v>-----</v>
      </c>
      <c r="CF265" s="52" t="str">
        <f t="shared" ca="1" si="272"/>
        <v>-----</v>
      </c>
      <c r="CG265" s="52" t="str">
        <f t="shared" si="302"/>
        <v>UP</v>
      </c>
      <c r="CH265" s="42" t="str">
        <f t="shared" si="256"/>
        <v/>
      </c>
      <c r="CI265" s="43" t="str">
        <f t="shared" si="317"/>
        <v/>
      </c>
      <c r="CJ265" s="42" t="str">
        <f t="shared" si="318"/>
        <v/>
      </c>
      <c r="CK265" s="42" t="str">
        <f t="shared" si="257"/>
        <v/>
      </c>
      <c r="CL265" s="42" t="str">
        <f t="shared" si="303"/>
        <v/>
      </c>
      <c r="CM265" s="16">
        <f t="shared" si="258"/>
        <v>0</v>
      </c>
      <c r="CN265" s="53">
        <f t="shared" si="259"/>
        <v>0.13333333333333333</v>
      </c>
      <c r="CO265" s="14" t="str">
        <f t="shared" si="260"/>
        <v/>
      </c>
    </row>
    <row r="266" spans="1:93" x14ac:dyDescent="0.55000000000000004">
      <c r="A266">
        <f>IF('Data Validation'!$K$2&lt;&gt;TRUE,"",'Data Validation'!A266)</f>
        <v>1772107800</v>
      </c>
      <c r="B266" s="4" t="str">
        <f>IF('Data Validation'!$K$2&lt;&gt;TRUE,"",'Data Validation'!C266)</f>
        <v>XAUUSD</v>
      </c>
      <c r="C266" s="4" t="str">
        <f>IF('Data Validation'!$K$2&lt;&gt;TRUE,"",'Data Validation'!E266)</f>
        <v>M5</v>
      </c>
      <c r="D266" s="4">
        <f>IF('Data Validation'!$K$2&lt;&gt;TRUE,"",'Data Validation'!G266)</f>
        <v>5168.46</v>
      </c>
      <c r="E266" s="4">
        <f>IF($C266&lt;&gt;"M5","",Price!F266)</f>
        <v>5170.05</v>
      </c>
      <c r="F266" s="4">
        <f>IF($C266&lt;&gt;"M5","",Price!G266)</f>
        <v>5166.8500000000004</v>
      </c>
      <c r="G266" s="4">
        <f>IF($C266&lt;&gt;"M5","",Price!H266)</f>
        <v>484</v>
      </c>
      <c r="H266" s="4">
        <f>IF($C266&lt;&gt;"M5","",SSA!E266)</f>
        <v>5169.86661</v>
      </c>
      <c r="I266" s="6">
        <f>IF($C266&lt;&gt;"M5","",SSA!F266)</f>
        <v>5168.5488999999998</v>
      </c>
      <c r="J266" s="5">
        <f>IF($C266&lt;&gt;"M5","",Dual_Tema!E266)</f>
        <v>5168.49</v>
      </c>
      <c r="K266" s="5">
        <f>IF($C266&lt;&gt;"M5","",Dual_Tema!F266)</f>
        <v>5162.83</v>
      </c>
      <c r="L266" s="6">
        <f>IF($C266&lt;&gt;"M5","",Trendlines!K266)</f>
        <v>0</v>
      </c>
      <c r="M266" s="6">
        <f>IF($C266&lt;&gt;"M5","",Trendlines!L266)</f>
        <v>0</v>
      </c>
      <c r="N266" s="6">
        <f>IF($C266&lt;&gt;"M5","",ZigZag!E266)</f>
        <v>0</v>
      </c>
      <c r="O266" s="6">
        <f>IF($C266&lt;&gt;"M5","",ZigZag!F266)</f>
        <v>0</v>
      </c>
      <c r="P266" s="6">
        <f>IF($C266&lt;&gt;"M5","",Pinbar!E266)</f>
        <v>0</v>
      </c>
      <c r="Q266">
        <f>IF(Q$1='Trendline Selection'!$ED$198,Trendlines!E266,IF(Q$1='Trendline Selection'!$EE$198,Trendlines!E266,""))</f>
        <v>5199.24</v>
      </c>
      <c r="R266" t="str">
        <f>IF(R$1='Trendline Selection'!$ED$198,Trendlines!F266,IF(R$1='Trendline Selection'!$EE$198,Trendlines!F266,""))</f>
        <v/>
      </c>
      <c r="S266" t="str">
        <f>IF(S$1='Trendline Selection'!$ED$198,Trendlines!G266,IF(S$1='Trendline Selection'!$EE$198,Trendlines!G266,""))</f>
        <v/>
      </c>
      <c r="T266" t="str">
        <f>IF(T$1='Trendline Selection'!$ED$198,Trendlines!H266,IF(T$1='Trendline Selection'!$EE$198,Trendlines!H266,""))</f>
        <v/>
      </c>
      <c r="U266">
        <f>IF(U$1='Trendline Selection'!$ED$198,Trendlines!I266,IF(U$1='Trendline Selection'!$EE$198,Trendlines!I266,""))</f>
        <v>5176.8599999999997</v>
      </c>
      <c r="V266" t="str">
        <f>IF(V$1='Trendline Selection'!$ED$198,Trendlines!J266,IF(V$1='Trendline Selection'!$EE$198,Trendlines!J266,""))</f>
        <v/>
      </c>
      <c r="W266" s="6" t="str">
        <f t="shared" si="262"/>
        <v/>
      </c>
      <c r="X266" s="6" t="str">
        <f t="shared" si="263"/>
        <v/>
      </c>
      <c r="Y266" s="6" t="str">
        <f t="shared" si="264"/>
        <v/>
      </c>
      <c r="Z266" s="6" t="str">
        <f t="shared" si="265"/>
        <v/>
      </c>
      <c r="AA266">
        <f t="shared" si="276"/>
        <v>3.1999999999998181</v>
      </c>
      <c r="AB266">
        <f t="shared" si="304"/>
        <v>0.9000000000005457</v>
      </c>
      <c r="AC266">
        <f t="shared" si="305"/>
        <v>2.2999999999992724</v>
      </c>
      <c r="AD266">
        <f t="shared" si="261"/>
        <v>3.1999999999998181</v>
      </c>
      <c r="AE266" s="26">
        <f t="shared" si="319"/>
        <v>3.0182896745478856E-4</v>
      </c>
      <c r="AF266" s="26">
        <f t="shared" si="277"/>
        <v>7.7864272114333349E-4</v>
      </c>
      <c r="AG266" s="4"/>
      <c r="AH266" s="30">
        <f t="shared" si="278"/>
        <v>-5.649554550280377E-3</v>
      </c>
      <c r="AI266" s="21">
        <f t="shared" si="306"/>
        <v>-1</v>
      </c>
      <c r="AJ266" s="21">
        <f t="shared" si="275"/>
        <v>-79</v>
      </c>
      <c r="AK266" s="31" t="str">
        <f t="shared" si="322"/>
        <v>-----</v>
      </c>
      <c r="AL266" s="31" t="str">
        <f t="shared" si="279"/>
        <v>-----</v>
      </c>
      <c r="AM266" s="39" t="str">
        <f t="shared" si="280"/>
        <v/>
      </c>
      <c r="AN266" s="35" t="str">
        <f t="shared" si="281"/>
        <v/>
      </c>
      <c r="AO266" s="35" t="str">
        <f t="shared" si="320"/>
        <v/>
      </c>
      <c r="AP266" s="36" t="str">
        <f t="shared" si="321"/>
        <v/>
      </c>
      <c r="AQ266" s="36" t="str">
        <f t="shared" si="282"/>
        <v/>
      </c>
      <c r="AR266" s="40" t="str">
        <f t="shared" si="283"/>
        <v/>
      </c>
      <c r="AS266" s="37" t="str">
        <f t="shared" si="284"/>
        <v/>
      </c>
      <c r="AT266" s="37" t="str">
        <f t="shared" si="307"/>
        <v/>
      </c>
      <c r="AU266" s="38" t="str">
        <f t="shared" si="285"/>
        <v/>
      </c>
      <c r="AV266" s="38" t="str">
        <f t="shared" si="286"/>
        <v/>
      </c>
      <c r="AW266" s="30" t="str">
        <f t="shared" si="287"/>
        <v/>
      </c>
      <c r="AX266" s="21" t="str">
        <f t="shared" si="288"/>
        <v/>
      </c>
      <c r="AY266" s="21" t="str">
        <f t="shared" si="308"/>
        <v/>
      </c>
      <c r="AZ266" s="31" t="str">
        <f t="shared" si="289"/>
        <v/>
      </c>
      <c r="BA266" s="31" t="str">
        <f t="shared" si="290"/>
        <v/>
      </c>
      <c r="BB266" s="33">
        <f t="shared" si="291"/>
        <v>-1.3508941713702197E-3</v>
      </c>
      <c r="BC266" s="32">
        <f t="shared" si="292"/>
        <v>-1</v>
      </c>
      <c r="BD266" s="32">
        <f t="shared" si="309"/>
        <v>-20</v>
      </c>
      <c r="BE266" s="34" t="str">
        <f t="shared" si="310"/>
        <v>-----</v>
      </c>
      <c r="BF266" s="34" t="str">
        <f t="shared" si="293"/>
        <v>-----</v>
      </c>
      <c r="BG266" s="40" t="str">
        <f t="shared" si="294"/>
        <v/>
      </c>
      <c r="BH266" s="37" t="str">
        <f t="shared" si="295"/>
        <v/>
      </c>
      <c r="BI266" s="37" t="str">
        <f t="shared" si="311"/>
        <v/>
      </c>
      <c r="BJ266" s="38" t="str">
        <f t="shared" si="312"/>
        <v/>
      </c>
      <c r="BK266" s="38" t="str">
        <f t="shared" si="296"/>
        <v/>
      </c>
      <c r="BL266" s="41" t="str">
        <f t="shared" si="297"/>
        <v>------</v>
      </c>
      <c r="BM266" s="41" t="str">
        <f t="shared" si="298"/>
        <v>------</v>
      </c>
      <c r="BN266" s="41" t="str">
        <f t="shared" si="273"/>
        <v>-----</v>
      </c>
      <c r="BO266" s="41" t="str" cm="1">
        <f t="array" aca="1" ref="BO266" ca="1">_xlfn.LET(_xlpm.lookback,MIN(ROW()-ROW(BN$50),11),_xlpm.found,IFERROR(MATCH("Equal High",OFFSET(BN266,-_xlpm.lookback,0,_xlpm.lookback+1,1),0),-1),_xlpm.offset_rows,_xlpm.lookback-_xlpm.found+1,IF(_xlpm.found&gt;0,INDEX(E:E,ROW()-_xlpm.offset_rows),"-----"))</f>
        <v>-----</v>
      </c>
      <c r="BP266" s="41" t="str">
        <f t="shared" ca="1" si="266"/>
        <v>-----</v>
      </c>
      <c r="BQ266" s="41" t="str">
        <f t="shared" ca="1" si="267"/>
        <v>-----</v>
      </c>
      <c r="BR266" s="52" t="str">
        <f t="shared" ca="1" si="268"/>
        <v>-----</v>
      </c>
      <c r="BS266" s="41" t="str">
        <f t="shared" si="274"/>
        <v>-----</v>
      </c>
      <c r="BT266" s="41" t="str" cm="1">
        <f t="array" aca="1" ref="BT266" ca="1">_xlfn.LET(_xlpm.lookback,MIN(ROW()-ROW(BS$50),11),_xlpm.found,IFERROR(MATCH("Equal Low",OFFSET(BS266,-_xlpm.lookback,0,_xlpm.lookback+1,1),0),-1),_xlpm.offset_rows,_xlpm.lookback-_xlpm.found+1,IF(_xlpm.found&gt;0,INDEX(F:F,ROW()-_xlpm.offset_rows),"-----"))</f>
        <v>-----</v>
      </c>
      <c r="BU266" s="41" t="str">
        <f t="shared" ca="1" si="269"/>
        <v>-----</v>
      </c>
      <c r="BV266" s="41" t="str">
        <f t="shared" ca="1" si="270"/>
        <v>-----</v>
      </c>
      <c r="BW266" s="52" t="str">
        <f t="shared" ca="1" si="271"/>
        <v>-----</v>
      </c>
      <c r="BX266" s="50">
        <f t="shared" si="299"/>
        <v>1.3177100000002611</v>
      </c>
      <c r="BY266" s="50">
        <f t="shared" si="313"/>
        <v>1</v>
      </c>
      <c r="BZ266" s="50">
        <f t="shared" si="314"/>
        <v>2</v>
      </c>
      <c r="CA266" s="50" t="str">
        <f t="shared" si="315"/>
        <v>-----</v>
      </c>
      <c r="CB266" s="50" t="str">
        <f t="shared" si="316"/>
        <v>-----</v>
      </c>
      <c r="CC266" s="52" t="str">
        <f t="shared" si="300"/>
        <v/>
      </c>
      <c r="CD266" s="41">
        <f t="shared" si="301"/>
        <v>0</v>
      </c>
      <c r="CE266" s="52" t="str" cm="1">
        <f t="array" ref="CE266">IF(CD266&lt;&gt;1,"-----",_xlfn.IFS(OR(AL266="Above",AL266="Below"),AL266,OR(AQ266="Above",AQ266="Below"),AQ266,OR(AV266="Above",AV266="Below"),AV266,OR(BA266="Above",BA266="Below"),BA266,OR(BF266="Above",BF266="Below"),BF266,OR(BK266="Above",BK266="Below"),BK266,TRUE,"-----"))</f>
        <v>-----</v>
      </c>
      <c r="CF266" s="52" t="str">
        <f t="shared" ca="1" si="272"/>
        <v>-----</v>
      </c>
      <c r="CG266" s="52" t="str">
        <f t="shared" si="302"/>
        <v>UP</v>
      </c>
      <c r="CH266" s="42" t="str">
        <f t="shared" si="256"/>
        <v/>
      </c>
      <c r="CI266" s="43" t="str">
        <f t="shared" si="317"/>
        <v/>
      </c>
      <c r="CJ266" s="42" t="str">
        <f t="shared" si="318"/>
        <v/>
      </c>
      <c r="CK266" s="42" t="str">
        <f t="shared" si="257"/>
        <v/>
      </c>
      <c r="CL266" s="42" t="str">
        <f t="shared" si="303"/>
        <v/>
      </c>
      <c r="CM266" s="16">
        <f t="shared" si="258"/>
        <v>0</v>
      </c>
      <c r="CN266" s="53">
        <f t="shared" si="259"/>
        <v>0.13333333333333333</v>
      </c>
      <c r="CO266" s="14" t="str">
        <f t="shared" si="260"/>
        <v/>
      </c>
    </row>
    <row r="267" spans="1:93" x14ac:dyDescent="0.55000000000000004">
      <c r="A267">
        <f>IF('Data Validation'!$K$2&lt;&gt;TRUE,"",'Data Validation'!A267)</f>
        <v>1772108100</v>
      </c>
      <c r="B267" s="4" t="str">
        <f>IF('Data Validation'!$K$2&lt;&gt;TRUE,"",'Data Validation'!C267)</f>
        <v>XAUUSD</v>
      </c>
      <c r="C267" s="4" t="str">
        <f>IF('Data Validation'!$K$2&lt;&gt;TRUE,"",'Data Validation'!E267)</f>
        <v>M5</v>
      </c>
      <c r="D267" s="4">
        <f>IF('Data Validation'!$K$2&lt;&gt;TRUE,"",'Data Validation'!G267)</f>
        <v>5172.18</v>
      </c>
      <c r="E267" s="4">
        <f>IF($C267&lt;&gt;"M5","",Price!F267)</f>
        <v>5173.71</v>
      </c>
      <c r="F267" s="4">
        <f>IF($C267&lt;&gt;"M5","",Price!G267)</f>
        <v>5166.13</v>
      </c>
      <c r="G267" s="4">
        <f>IF($C267&lt;&gt;"M5","",Price!H267)</f>
        <v>476</v>
      </c>
      <c r="H267" s="4">
        <f>IF($C267&lt;&gt;"M5","",SSA!E267)</f>
        <v>5172.8462300000001</v>
      </c>
      <c r="I267" s="6">
        <f>IF($C267&lt;&gt;"M5","",SSA!F267)</f>
        <v>5170.6975700000003</v>
      </c>
      <c r="J267" s="5">
        <f>IF($C267&lt;&gt;"M5","",Dual_Tema!E267)</f>
        <v>5170.66</v>
      </c>
      <c r="K267" s="5">
        <f>IF($C267&lt;&gt;"M5","",Dual_Tema!F267)</f>
        <v>5164.03</v>
      </c>
      <c r="L267" s="6">
        <f>IF($C267&lt;&gt;"M5","",Trendlines!K267)</f>
        <v>0</v>
      </c>
      <c r="M267" s="6">
        <f>IF($C267&lt;&gt;"M5","",Trendlines!L267)</f>
        <v>0</v>
      </c>
      <c r="N267" s="6">
        <f>IF($C267&lt;&gt;"M5","",ZigZag!E267)</f>
        <v>0</v>
      </c>
      <c r="O267" s="6">
        <f>IF($C267&lt;&gt;"M5","",ZigZag!F267)</f>
        <v>0</v>
      </c>
      <c r="P267" s="6">
        <f>IF($C267&lt;&gt;"M5","",Pinbar!E267)</f>
        <v>0</v>
      </c>
      <c r="Q267">
        <f>IF(Q$1='Trendline Selection'!$ED$198,Trendlines!E267,IF(Q$1='Trendline Selection'!$EE$198,Trendlines!E267,""))</f>
        <v>5199.24</v>
      </c>
      <c r="R267" t="str">
        <f>IF(R$1='Trendline Selection'!$ED$198,Trendlines!F267,IF(R$1='Trendline Selection'!$EE$198,Trendlines!F267,""))</f>
        <v/>
      </c>
      <c r="S267" t="str">
        <f>IF(S$1='Trendline Selection'!$ED$198,Trendlines!G267,IF(S$1='Trendline Selection'!$EE$198,Trendlines!G267,""))</f>
        <v/>
      </c>
      <c r="T267" t="str">
        <f>IF(T$1='Trendline Selection'!$ED$198,Trendlines!H267,IF(T$1='Trendline Selection'!$EE$198,Trendlines!H267,""))</f>
        <v/>
      </c>
      <c r="U267">
        <f>IF(U$1='Trendline Selection'!$ED$198,Trendlines!I267,IF(U$1='Trendline Selection'!$EE$198,Trendlines!I267,""))</f>
        <v>5176.8900000000003</v>
      </c>
      <c r="V267" t="str">
        <f>IF(V$1='Trendline Selection'!$ED$198,Trendlines!J267,IF(V$1='Trendline Selection'!$EE$198,Trendlines!J267,""))</f>
        <v/>
      </c>
      <c r="W267" s="6" t="str">
        <f t="shared" si="262"/>
        <v/>
      </c>
      <c r="X267" s="6" t="str">
        <f t="shared" si="263"/>
        <v/>
      </c>
      <c r="Y267" s="6" t="str">
        <f t="shared" si="264"/>
        <v/>
      </c>
      <c r="Z267" s="6" t="str">
        <f t="shared" si="265"/>
        <v/>
      </c>
      <c r="AA267">
        <f t="shared" si="276"/>
        <v>7.5799999999999272</v>
      </c>
      <c r="AB267">
        <f t="shared" si="304"/>
        <v>5.25</v>
      </c>
      <c r="AC267">
        <f t="shared" si="305"/>
        <v>2.3299999999999272</v>
      </c>
      <c r="AD267">
        <f t="shared" si="261"/>
        <v>7.5799999999999272</v>
      </c>
      <c r="AE267" s="26">
        <f t="shared" si="319"/>
        <v>5.898666707925453E-4</v>
      </c>
      <c r="AF267" s="26">
        <f t="shared" si="277"/>
        <v>4.0665914024518913E-4</v>
      </c>
      <c r="AG267" s="4"/>
      <c r="AH267" s="30">
        <f t="shared" si="278"/>
        <v>-5.0764669451688477E-3</v>
      </c>
      <c r="AI267" s="21">
        <f t="shared" si="306"/>
        <v>-1</v>
      </c>
      <c r="AJ267" s="21">
        <f t="shared" si="275"/>
        <v>-80</v>
      </c>
      <c r="AK267" s="31" t="str">
        <f t="shared" si="322"/>
        <v>-----</v>
      </c>
      <c r="AL267" s="31" t="str">
        <f t="shared" si="279"/>
        <v>-----</v>
      </c>
      <c r="AM267" s="39" t="str">
        <f t="shared" si="280"/>
        <v/>
      </c>
      <c r="AN267" s="35" t="str">
        <f t="shared" si="281"/>
        <v/>
      </c>
      <c r="AO267" s="35" t="str">
        <f t="shared" si="320"/>
        <v/>
      </c>
      <c r="AP267" s="36" t="str">
        <f t="shared" si="321"/>
        <v/>
      </c>
      <c r="AQ267" s="36" t="str">
        <f t="shared" si="282"/>
        <v/>
      </c>
      <c r="AR267" s="40" t="str">
        <f t="shared" si="283"/>
        <v/>
      </c>
      <c r="AS267" s="37" t="str">
        <f t="shared" si="284"/>
        <v/>
      </c>
      <c r="AT267" s="37" t="str">
        <f t="shared" si="307"/>
        <v/>
      </c>
      <c r="AU267" s="38" t="str">
        <f t="shared" si="285"/>
        <v/>
      </c>
      <c r="AV267" s="38" t="str">
        <f t="shared" si="286"/>
        <v/>
      </c>
      <c r="AW267" s="30" t="str">
        <f t="shared" si="287"/>
        <v/>
      </c>
      <c r="AX267" s="21" t="str">
        <f t="shared" si="288"/>
        <v/>
      </c>
      <c r="AY267" s="21" t="str">
        <f t="shared" si="308"/>
        <v/>
      </c>
      <c r="AZ267" s="31" t="str">
        <f t="shared" si="289"/>
        <v/>
      </c>
      <c r="BA267" s="31" t="str">
        <f t="shared" si="290"/>
        <v/>
      </c>
      <c r="BB267" s="33">
        <f t="shared" si="291"/>
        <v>-7.811195524726664E-4</v>
      </c>
      <c r="BC267" s="32">
        <f t="shared" si="292"/>
        <v>-1</v>
      </c>
      <c r="BD267" s="32">
        <f t="shared" si="309"/>
        <v>-21</v>
      </c>
      <c r="BE267" s="34" t="str">
        <f t="shared" si="310"/>
        <v>Touch Zone</v>
      </c>
      <c r="BF267" s="34" t="str">
        <f t="shared" si="293"/>
        <v>Below</v>
      </c>
      <c r="BG267" s="40" t="str">
        <f t="shared" si="294"/>
        <v/>
      </c>
      <c r="BH267" s="37" t="str">
        <f t="shared" si="295"/>
        <v/>
      </c>
      <c r="BI267" s="37" t="str">
        <f t="shared" si="311"/>
        <v/>
      </c>
      <c r="BJ267" s="38" t="str">
        <f t="shared" si="312"/>
        <v/>
      </c>
      <c r="BK267" s="38" t="str">
        <f t="shared" si="296"/>
        <v/>
      </c>
      <c r="BL267" s="41" t="str">
        <f t="shared" si="297"/>
        <v>------</v>
      </c>
      <c r="BM267" s="41" t="str">
        <f t="shared" si="298"/>
        <v>------</v>
      </c>
      <c r="BN267" s="41" t="str">
        <f t="shared" si="273"/>
        <v>-----</v>
      </c>
      <c r="BO267" s="41" t="str" cm="1">
        <f t="array" aca="1" ref="BO267" ca="1">_xlfn.LET(_xlpm.lookback,MIN(ROW()-ROW(BN$50),11),_xlpm.found,IFERROR(MATCH("Equal High",OFFSET(BN267,-_xlpm.lookback,0,_xlpm.lookback+1,1),0),-1),_xlpm.offset_rows,_xlpm.lookback-_xlpm.found+1,IF(_xlpm.found&gt;0,INDEX(E:E,ROW()-_xlpm.offset_rows),"-----"))</f>
        <v>-----</v>
      </c>
      <c r="BP267" s="41" t="str">
        <f t="shared" ca="1" si="266"/>
        <v>-----</v>
      </c>
      <c r="BQ267" s="41" t="str">
        <f t="shared" ca="1" si="267"/>
        <v>-----</v>
      </c>
      <c r="BR267" s="52" t="str">
        <f t="shared" ca="1" si="268"/>
        <v>-----</v>
      </c>
      <c r="BS267" s="41" t="str">
        <f t="shared" si="274"/>
        <v>-----</v>
      </c>
      <c r="BT267" s="41" t="str" cm="1">
        <f t="array" aca="1" ref="BT267" ca="1">_xlfn.LET(_xlpm.lookback,MIN(ROW()-ROW(BS$50),11),_xlpm.found,IFERROR(MATCH("Equal Low",OFFSET(BS267,-_xlpm.lookback,0,_xlpm.lookback+1,1),0),-1),_xlpm.offset_rows,_xlpm.lookback-_xlpm.found+1,IF(_xlpm.found&gt;0,INDEX(F:F,ROW()-_xlpm.offset_rows),"-----"))</f>
        <v>-----</v>
      </c>
      <c r="BU267" s="41" t="str">
        <f t="shared" ca="1" si="269"/>
        <v>-----</v>
      </c>
      <c r="BV267" s="41" t="str">
        <f t="shared" ca="1" si="270"/>
        <v>-----</v>
      </c>
      <c r="BW267" s="52" t="str">
        <f t="shared" ca="1" si="271"/>
        <v>-----</v>
      </c>
      <c r="BX267" s="50">
        <f t="shared" si="299"/>
        <v>2.1486599999998361</v>
      </c>
      <c r="BY267" s="50">
        <f t="shared" si="313"/>
        <v>1</v>
      </c>
      <c r="BZ267" s="50">
        <f t="shared" si="314"/>
        <v>3</v>
      </c>
      <c r="CA267" s="50" t="str">
        <f t="shared" si="315"/>
        <v>-----</v>
      </c>
      <c r="CB267" s="50" t="str">
        <f t="shared" si="316"/>
        <v>-----</v>
      </c>
      <c r="CC267" s="52" t="str">
        <f t="shared" si="300"/>
        <v>TL Touch Zone</v>
      </c>
      <c r="CD267" s="41">
        <f t="shared" si="301"/>
        <v>1</v>
      </c>
      <c r="CE267" s="52" t="str" cm="1">
        <f t="array" ref="CE267">IF(CD267&lt;&gt;1,"-----",_xlfn.IFS(OR(AL267="Above",AL267="Below"),AL267,OR(AQ267="Above",AQ267="Below"),AQ267,OR(AV267="Above",AV267="Below"),AV267,OR(BA267="Above",BA267="Below"),BA267,OR(BF267="Above",BF267="Below"),BF267,OR(BK267="Above",BK267="Below"),BK267,TRUE,"-----"))</f>
        <v>Below</v>
      </c>
      <c r="CF267" s="52" t="str">
        <f t="shared" ca="1" si="272"/>
        <v>-----</v>
      </c>
      <c r="CG267" s="52" t="str">
        <f t="shared" si="302"/>
        <v>UP</v>
      </c>
      <c r="CH267" s="42" t="str">
        <f t="shared" si="256"/>
        <v/>
      </c>
      <c r="CI267" s="43">
        <f t="shared" si="317"/>
        <v>1</v>
      </c>
      <c r="CJ267" s="42" t="str">
        <f t="shared" si="318"/>
        <v/>
      </c>
      <c r="CK267" s="42" t="str">
        <f t="shared" si="257"/>
        <v/>
      </c>
      <c r="CL267" s="42" t="str">
        <f t="shared" si="303"/>
        <v/>
      </c>
      <c r="CM267" s="16">
        <f t="shared" si="258"/>
        <v>0.2</v>
      </c>
      <c r="CN267" s="53">
        <f t="shared" si="259"/>
        <v>6.6666666666666666E-2</v>
      </c>
      <c r="CO267" s="14" t="str">
        <f t="shared" si="260"/>
        <v/>
      </c>
    </row>
    <row r="268" spans="1:93" x14ac:dyDescent="0.55000000000000004">
      <c r="A268">
        <f>IF('Data Validation'!$K$2&lt;&gt;TRUE,"",'Data Validation'!A268)</f>
        <v>1772108400</v>
      </c>
      <c r="B268" s="4" t="str">
        <f>IF('Data Validation'!$K$2&lt;&gt;TRUE,"",'Data Validation'!C268)</f>
        <v>XAUUSD</v>
      </c>
      <c r="C268" s="4" t="str">
        <f>IF('Data Validation'!$K$2&lt;&gt;TRUE,"",'Data Validation'!E268)</f>
        <v>M5</v>
      </c>
      <c r="D268" s="4">
        <f>IF('Data Validation'!$K$2&lt;&gt;TRUE,"",'Data Validation'!G268)</f>
        <v>5176.5200000000004</v>
      </c>
      <c r="E268" s="4">
        <f>IF($C268&lt;&gt;"M5","",Price!F268)</f>
        <v>5176.5600000000004</v>
      </c>
      <c r="F268" s="4">
        <f>IF($C268&lt;&gt;"M5","",Price!G268)</f>
        <v>5170.29</v>
      </c>
      <c r="G268" s="4">
        <f>IF($C268&lt;&gt;"M5","",Price!H268)</f>
        <v>473</v>
      </c>
      <c r="H268" s="4">
        <f>IF($C268&lt;&gt;"M5","",SSA!E268)</f>
        <v>5176.1400400000002</v>
      </c>
      <c r="I268" s="6">
        <f>IF($C268&lt;&gt;"M5","",SSA!F268)</f>
        <v>5173.4188000000004</v>
      </c>
      <c r="J268" s="5">
        <f>IF($C268&lt;&gt;"M5","",Dual_Tema!E268)</f>
        <v>5173.49</v>
      </c>
      <c r="K268" s="5">
        <f>IF($C268&lt;&gt;"M5","",Dual_Tema!F268)</f>
        <v>5166.8999999999996</v>
      </c>
      <c r="L268" s="6">
        <f>IF($C268&lt;&gt;"M5","",Trendlines!K268)</f>
        <v>0</v>
      </c>
      <c r="M268" s="6">
        <f>IF($C268&lt;&gt;"M5","",Trendlines!L268)</f>
        <v>0</v>
      </c>
      <c r="N268" s="6">
        <f>IF($C268&lt;&gt;"M5","",ZigZag!E268)</f>
        <v>0</v>
      </c>
      <c r="O268" s="6">
        <f>IF($C268&lt;&gt;"M5","",ZigZag!F268)</f>
        <v>0</v>
      </c>
      <c r="P268" s="6">
        <f>IF($C268&lt;&gt;"M5","",Pinbar!E268)</f>
        <v>0</v>
      </c>
      <c r="Q268">
        <f>IF(Q$1='Trendline Selection'!$ED$198,Trendlines!E268,IF(Q$1='Trendline Selection'!$EE$198,Trendlines!E268,""))</f>
        <v>5199.25</v>
      </c>
      <c r="R268" t="str">
        <f>IF(R$1='Trendline Selection'!$ED$198,Trendlines!F268,IF(R$1='Trendline Selection'!$EE$198,Trendlines!F268,""))</f>
        <v/>
      </c>
      <c r="S268" t="str">
        <f>IF(S$1='Trendline Selection'!$ED$198,Trendlines!G268,IF(S$1='Trendline Selection'!$EE$198,Trendlines!G268,""))</f>
        <v/>
      </c>
      <c r="T268" t="str">
        <f>IF(T$1='Trendline Selection'!$ED$198,Trendlines!H268,IF(T$1='Trendline Selection'!$EE$198,Trendlines!H268,""))</f>
        <v/>
      </c>
      <c r="U268">
        <f>IF(U$1='Trendline Selection'!$ED$198,Trendlines!I268,IF(U$1='Trendline Selection'!$EE$198,Trendlines!I268,""))</f>
        <v>5176.91</v>
      </c>
      <c r="V268" t="str">
        <f>IF(V$1='Trendline Selection'!$ED$198,Trendlines!J268,IF(V$1='Trendline Selection'!$EE$198,Trendlines!J268,""))</f>
        <v/>
      </c>
      <c r="W268" s="6" t="str">
        <f t="shared" si="262"/>
        <v/>
      </c>
      <c r="X268" s="6" t="str">
        <f t="shared" si="263"/>
        <v/>
      </c>
      <c r="Y268" s="6" t="str">
        <f t="shared" si="264"/>
        <v/>
      </c>
      <c r="Z268" s="6" t="str">
        <f t="shared" si="265"/>
        <v/>
      </c>
      <c r="AA268">
        <f t="shared" si="276"/>
        <v>6.2700000000004366</v>
      </c>
      <c r="AB268">
        <f t="shared" si="304"/>
        <v>4.3800000000001091</v>
      </c>
      <c r="AC268">
        <f t="shared" si="305"/>
        <v>1.8900000000003274</v>
      </c>
      <c r="AD268">
        <f t="shared" si="261"/>
        <v>6.2700000000004366</v>
      </c>
      <c r="AE268" s="26">
        <f t="shared" si="319"/>
        <v>5.9340986452097492E-4</v>
      </c>
      <c r="AF268" s="26">
        <f t="shared" si="277"/>
        <v>6.5609940196255541E-4</v>
      </c>
      <c r="AG268" s="4"/>
      <c r="AH268" s="30">
        <f t="shared" si="278"/>
        <v>-4.4448641631004036E-3</v>
      </c>
      <c r="AI268" s="21">
        <f t="shared" si="306"/>
        <v>-1</v>
      </c>
      <c r="AJ268" s="21">
        <f t="shared" si="275"/>
        <v>-81</v>
      </c>
      <c r="AK268" s="31" t="str">
        <f t="shared" si="322"/>
        <v>-----</v>
      </c>
      <c r="AL268" s="31" t="str">
        <f t="shared" si="279"/>
        <v>-----</v>
      </c>
      <c r="AM268" s="39" t="str">
        <f t="shared" si="280"/>
        <v/>
      </c>
      <c r="AN268" s="35" t="str">
        <f t="shared" si="281"/>
        <v/>
      </c>
      <c r="AO268" s="35" t="str">
        <f t="shared" si="320"/>
        <v/>
      </c>
      <c r="AP268" s="36" t="str">
        <f t="shared" si="321"/>
        <v/>
      </c>
      <c r="AQ268" s="36" t="str">
        <f t="shared" si="282"/>
        <v/>
      </c>
      <c r="AR268" s="40" t="str">
        <f t="shared" si="283"/>
        <v/>
      </c>
      <c r="AS268" s="37" t="str">
        <f t="shared" si="284"/>
        <v/>
      </c>
      <c r="AT268" s="37" t="str">
        <f t="shared" si="307"/>
        <v/>
      </c>
      <c r="AU268" s="38" t="str">
        <f t="shared" si="285"/>
        <v/>
      </c>
      <c r="AV268" s="38" t="str">
        <f t="shared" si="286"/>
        <v/>
      </c>
      <c r="AW268" s="30" t="str">
        <f t="shared" si="287"/>
        <v/>
      </c>
      <c r="AX268" s="21" t="str">
        <f t="shared" si="288"/>
        <v/>
      </c>
      <c r="AY268" s="21" t="str">
        <f t="shared" si="308"/>
        <v/>
      </c>
      <c r="AZ268" s="31" t="str">
        <f t="shared" si="289"/>
        <v/>
      </c>
      <c r="BA268" s="31" t="str">
        <f t="shared" si="290"/>
        <v/>
      </c>
      <c r="BB268" s="33">
        <f t="shared" si="291"/>
        <v>-1.4872964760825051E-4</v>
      </c>
      <c r="BC268" s="32">
        <f t="shared" si="292"/>
        <v>-1</v>
      </c>
      <c r="BD268" s="32">
        <f t="shared" si="309"/>
        <v>-22</v>
      </c>
      <c r="BE268" s="34" t="str">
        <f t="shared" si="310"/>
        <v>Touch Zone</v>
      </c>
      <c r="BF268" s="34" t="str">
        <f t="shared" si="293"/>
        <v>Below</v>
      </c>
      <c r="BG268" s="40" t="str">
        <f t="shared" si="294"/>
        <v/>
      </c>
      <c r="BH268" s="37" t="str">
        <f t="shared" si="295"/>
        <v/>
      </c>
      <c r="BI268" s="37" t="str">
        <f t="shared" si="311"/>
        <v/>
      </c>
      <c r="BJ268" s="38" t="str">
        <f t="shared" si="312"/>
        <v/>
      </c>
      <c r="BK268" s="38" t="str">
        <f t="shared" si="296"/>
        <v/>
      </c>
      <c r="BL268" s="41" t="str">
        <f t="shared" si="297"/>
        <v>------</v>
      </c>
      <c r="BM268" s="41" t="str">
        <f t="shared" si="298"/>
        <v>------</v>
      </c>
      <c r="BN268" s="41" t="str">
        <f t="shared" si="273"/>
        <v>-----</v>
      </c>
      <c r="BO268" s="41" t="str" cm="1">
        <f t="array" aca="1" ref="BO268" ca="1">_xlfn.LET(_xlpm.lookback,MIN(ROW()-ROW(BN$50),11),_xlpm.found,IFERROR(MATCH("Equal High",OFFSET(BN268,-_xlpm.lookback,0,_xlpm.lookback+1,1),0),-1),_xlpm.offset_rows,_xlpm.lookback-_xlpm.found+1,IF(_xlpm.found&gt;0,INDEX(E:E,ROW()-_xlpm.offset_rows),"-----"))</f>
        <v>-----</v>
      </c>
      <c r="BP268" s="41" t="str">
        <f t="shared" ca="1" si="266"/>
        <v>-----</v>
      </c>
      <c r="BQ268" s="41" t="str">
        <f t="shared" ca="1" si="267"/>
        <v>-----</v>
      </c>
      <c r="BR268" s="52" t="str">
        <f t="shared" ca="1" si="268"/>
        <v>-----</v>
      </c>
      <c r="BS268" s="41" t="str">
        <f t="shared" si="274"/>
        <v>-----</v>
      </c>
      <c r="BT268" s="41" t="str" cm="1">
        <f t="array" aca="1" ref="BT268" ca="1">_xlfn.LET(_xlpm.lookback,MIN(ROW()-ROW(BS$50),11),_xlpm.found,IFERROR(MATCH("Equal Low",OFFSET(BS268,-_xlpm.lookback,0,_xlpm.lookback+1,1),0),-1),_xlpm.offset_rows,_xlpm.lookback-_xlpm.found+1,IF(_xlpm.found&gt;0,INDEX(F:F,ROW()-_xlpm.offset_rows),"-----"))</f>
        <v>-----</v>
      </c>
      <c r="BU268" s="41" t="str">
        <f t="shared" ca="1" si="269"/>
        <v>-----</v>
      </c>
      <c r="BV268" s="41" t="str">
        <f t="shared" ca="1" si="270"/>
        <v>-----</v>
      </c>
      <c r="BW268" s="52" t="str">
        <f t="shared" ca="1" si="271"/>
        <v>-----</v>
      </c>
      <c r="BX268" s="50">
        <f t="shared" si="299"/>
        <v>2.7212399999998524</v>
      </c>
      <c r="BY268" s="50">
        <f t="shared" si="313"/>
        <v>1</v>
      </c>
      <c r="BZ268" s="50">
        <f t="shared" si="314"/>
        <v>4</v>
      </c>
      <c r="CA268" s="50" t="str">
        <f t="shared" si="315"/>
        <v>-----</v>
      </c>
      <c r="CB268" s="50" t="str">
        <f t="shared" si="316"/>
        <v>-----</v>
      </c>
      <c r="CC268" s="52" t="str">
        <f t="shared" si="300"/>
        <v>TL Touch Zone</v>
      </c>
      <c r="CD268" s="41">
        <f t="shared" si="301"/>
        <v>1</v>
      </c>
      <c r="CE268" s="52" t="str" cm="1">
        <f t="array" ref="CE268">IF(CD268&lt;&gt;1,"-----",_xlfn.IFS(OR(AL268="Above",AL268="Below"),AL268,OR(AQ268="Above",AQ268="Below"),AQ268,OR(AV268="Above",AV268="Below"),AV268,OR(BA268="Above",BA268="Below"),BA268,OR(BF268="Above",BF268="Below"),BF268,OR(BK268="Above",BK268="Below"),BK268,TRUE,"-----"))</f>
        <v>Below</v>
      </c>
      <c r="CF268" s="52" t="str">
        <f t="shared" ca="1" si="272"/>
        <v>-----</v>
      </c>
      <c r="CG268" s="52" t="str">
        <f t="shared" si="302"/>
        <v>UP</v>
      </c>
      <c r="CH268" s="42" t="str">
        <f t="shared" si="256"/>
        <v/>
      </c>
      <c r="CI268" s="43">
        <f t="shared" si="317"/>
        <v>1</v>
      </c>
      <c r="CJ268" s="42" t="str">
        <f t="shared" si="318"/>
        <v/>
      </c>
      <c r="CK268" s="42" t="str">
        <f t="shared" si="257"/>
        <v/>
      </c>
      <c r="CL268" s="42" t="str">
        <f t="shared" si="303"/>
        <v/>
      </c>
      <c r="CM268" s="16">
        <f t="shared" si="258"/>
        <v>0.2</v>
      </c>
      <c r="CN268" s="53">
        <f t="shared" si="259"/>
        <v>0.13333333333333333</v>
      </c>
      <c r="CO268" s="14" t="str">
        <f t="shared" si="260"/>
        <v/>
      </c>
    </row>
    <row r="269" spans="1:93" x14ac:dyDescent="0.55000000000000004">
      <c r="A269">
        <f>IF('Data Validation'!$K$2&lt;&gt;TRUE,"",'Data Validation'!A269)</f>
        <v>1772108700</v>
      </c>
      <c r="B269" s="4" t="str">
        <f>IF('Data Validation'!$K$2&lt;&gt;TRUE,"",'Data Validation'!C269)</f>
        <v>XAUUSD</v>
      </c>
      <c r="C269" s="4" t="str">
        <f>IF('Data Validation'!$K$2&lt;&gt;TRUE,"",'Data Validation'!E269)</f>
        <v>M5</v>
      </c>
      <c r="D269" s="4">
        <f>IF('Data Validation'!$K$2&lt;&gt;TRUE,"",'Data Validation'!G269)</f>
        <v>5178.54</v>
      </c>
      <c r="E269" s="4">
        <f>IF($C269&lt;&gt;"M5","",Price!F269)</f>
        <v>5179.99</v>
      </c>
      <c r="F269" s="4">
        <f>IF($C269&lt;&gt;"M5","",Price!G269)</f>
        <v>5175.9399999999996</v>
      </c>
      <c r="G269" s="4">
        <f>IF($C269&lt;&gt;"M5","",Price!H269)</f>
        <v>473</v>
      </c>
      <c r="H269" s="4">
        <f>IF($C269&lt;&gt;"M5","",SSA!E269)</f>
        <v>5179.2540499999996</v>
      </c>
      <c r="I269" s="6">
        <f>IF($C269&lt;&gt;"M5","",SSA!F269)</f>
        <v>5176.3364199999996</v>
      </c>
      <c r="J269" s="5">
        <f>IF($C269&lt;&gt;"M5","",Dual_Tema!E269)</f>
        <v>5176.9799999999996</v>
      </c>
      <c r="K269" s="5">
        <f>IF($C269&lt;&gt;"M5","",Dual_Tema!F269)</f>
        <v>5171.5200000000004</v>
      </c>
      <c r="L269" s="6">
        <f>IF($C269&lt;&gt;"M5","",Trendlines!K269)</f>
        <v>0</v>
      </c>
      <c r="M269" s="6">
        <f>IF($C269&lt;&gt;"M5","",Trendlines!L269)</f>
        <v>0</v>
      </c>
      <c r="N269" s="6">
        <f>IF($C269&lt;&gt;"M5","",ZigZag!E269)</f>
        <v>0</v>
      </c>
      <c r="O269" s="6">
        <f>IF($C269&lt;&gt;"M5","",ZigZag!F269)</f>
        <v>0</v>
      </c>
      <c r="P269" s="6">
        <f>IF($C269&lt;&gt;"M5","",Pinbar!E269)</f>
        <v>0</v>
      </c>
      <c r="Q269">
        <f>IF(Q$1='Trendline Selection'!$ED$198,Trendlines!E269,IF(Q$1='Trendline Selection'!$EE$198,Trendlines!E269,""))</f>
        <v>5199.25</v>
      </c>
      <c r="R269" t="str">
        <f>IF(R$1='Trendline Selection'!$ED$198,Trendlines!F269,IF(R$1='Trendline Selection'!$EE$198,Trendlines!F269,""))</f>
        <v/>
      </c>
      <c r="S269" t="str">
        <f>IF(S$1='Trendline Selection'!$ED$198,Trendlines!G269,IF(S$1='Trendline Selection'!$EE$198,Trendlines!G269,""))</f>
        <v/>
      </c>
      <c r="T269" t="str">
        <f>IF(T$1='Trendline Selection'!$ED$198,Trendlines!H269,IF(T$1='Trendline Selection'!$EE$198,Trendlines!H269,""))</f>
        <v/>
      </c>
      <c r="U269">
        <f>IF(U$1='Trendline Selection'!$ED$198,Trendlines!I269,IF(U$1='Trendline Selection'!$EE$198,Trendlines!I269,""))</f>
        <v>5176.93</v>
      </c>
      <c r="V269" t="str">
        <f>IF(V$1='Trendline Selection'!$ED$198,Trendlines!J269,IF(V$1='Trendline Selection'!$EE$198,Trendlines!J269,""))</f>
        <v/>
      </c>
      <c r="W269" s="6" t="str">
        <f t="shared" si="262"/>
        <v/>
      </c>
      <c r="X269" s="6" t="str">
        <f t="shared" si="263"/>
        <v/>
      </c>
      <c r="Y269" s="6" t="str">
        <f t="shared" si="264"/>
        <v/>
      </c>
      <c r="Z269" s="6" t="str">
        <f t="shared" si="265"/>
        <v/>
      </c>
      <c r="AA269">
        <f t="shared" si="276"/>
        <v>4.0500000000001819</v>
      </c>
      <c r="AB269">
        <f t="shared" si="304"/>
        <v>3.4699999999993452</v>
      </c>
      <c r="AC269">
        <f t="shared" si="305"/>
        <v>0.58000000000083674</v>
      </c>
      <c r="AD269">
        <f t="shared" si="261"/>
        <v>4.0500000000001819</v>
      </c>
      <c r="AE269" s="26">
        <f t="shared" si="319"/>
        <v>5.8142005570819644E-4</v>
      </c>
      <c r="AF269" s="26">
        <f t="shared" si="277"/>
        <v>8.5468102221381004E-4</v>
      </c>
      <c r="AG269" s="4"/>
      <c r="AH269" s="30">
        <f t="shared" si="278"/>
        <v>-3.8459297013993263E-3</v>
      </c>
      <c r="AI269" s="21">
        <f t="shared" si="306"/>
        <v>-1</v>
      </c>
      <c r="AJ269" s="21">
        <f t="shared" si="275"/>
        <v>-82</v>
      </c>
      <c r="AK269" s="31" t="str">
        <f t="shared" si="322"/>
        <v>-----</v>
      </c>
      <c r="AL269" s="31" t="str">
        <f t="shared" si="279"/>
        <v>-----</v>
      </c>
      <c r="AM269" s="39" t="str">
        <f t="shared" si="280"/>
        <v/>
      </c>
      <c r="AN269" s="35" t="str">
        <f t="shared" si="281"/>
        <v/>
      </c>
      <c r="AO269" s="35" t="str">
        <f t="shared" si="320"/>
        <v/>
      </c>
      <c r="AP269" s="36" t="str">
        <f t="shared" si="321"/>
        <v/>
      </c>
      <c r="AQ269" s="36" t="str">
        <f t="shared" si="282"/>
        <v/>
      </c>
      <c r="AR269" s="40" t="str">
        <f t="shared" si="283"/>
        <v/>
      </c>
      <c r="AS269" s="37" t="str">
        <f t="shared" si="284"/>
        <v/>
      </c>
      <c r="AT269" s="37" t="str">
        <f t="shared" si="307"/>
        <v/>
      </c>
      <c r="AU269" s="38" t="str">
        <f t="shared" si="285"/>
        <v/>
      </c>
      <c r="AV269" s="38" t="str">
        <f t="shared" si="286"/>
        <v/>
      </c>
      <c r="AW269" s="30" t="str">
        <f t="shared" si="287"/>
        <v/>
      </c>
      <c r="AX269" s="21" t="str">
        <f t="shared" si="288"/>
        <v/>
      </c>
      <c r="AY269" s="21" t="str">
        <f t="shared" si="308"/>
        <v/>
      </c>
      <c r="AZ269" s="31" t="str">
        <f t="shared" si="289"/>
        <v/>
      </c>
      <c r="BA269" s="31" t="str">
        <f t="shared" si="290"/>
        <v/>
      </c>
      <c r="BB269" s="33">
        <f t="shared" si="291"/>
        <v>4.4892436250813913E-4</v>
      </c>
      <c r="BC269" s="32">
        <f t="shared" si="292"/>
        <v>1</v>
      </c>
      <c r="BD269" s="32">
        <f t="shared" si="309"/>
        <v>1</v>
      </c>
      <c r="BE269" s="34" t="str">
        <f t="shared" si="310"/>
        <v>Touch Zone</v>
      </c>
      <c r="BF269" s="34" t="str">
        <f t="shared" si="293"/>
        <v>Above</v>
      </c>
      <c r="BG269" s="40" t="str">
        <f t="shared" si="294"/>
        <v/>
      </c>
      <c r="BH269" s="37" t="str">
        <f t="shared" si="295"/>
        <v/>
      </c>
      <c r="BI269" s="37" t="str">
        <f t="shared" si="311"/>
        <v/>
      </c>
      <c r="BJ269" s="38" t="str">
        <f t="shared" si="312"/>
        <v/>
      </c>
      <c r="BK269" s="38" t="str">
        <f t="shared" si="296"/>
        <v/>
      </c>
      <c r="BL269" s="41" t="str">
        <f t="shared" si="297"/>
        <v>------</v>
      </c>
      <c r="BM269" s="41" t="str">
        <f t="shared" si="298"/>
        <v>------</v>
      </c>
      <c r="BN269" s="41" t="str">
        <f t="shared" si="273"/>
        <v>-----</v>
      </c>
      <c r="BO269" s="41" t="str" cm="1">
        <f t="array" aca="1" ref="BO269" ca="1">_xlfn.LET(_xlpm.lookback,MIN(ROW()-ROW(BN$50),11),_xlpm.found,IFERROR(MATCH("Equal High",OFFSET(BN269,-_xlpm.lookback,0,_xlpm.lookback+1,1),0),-1),_xlpm.offset_rows,_xlpm.lookback-_xlpm.found+1,IF(_xlpm.found&gt;0,INDEX(E:E,ROW()-_xlpm.offset_rows),"-----"))</f>
        <v>-----</v>
      </c>
      <c r="BP269" s="41" t="str">
        <f t="shared" ca="1" si="266"/>
        <v>-----</v>
      </c>
      <c r="BQ269" s="41" t="str">
        <f t="shared" ca="1" si="267"/>
        <v>-----</v>
      </c>
      <c r="BR269" s="52" t="str">
        <f t="shared" ca="1" si="268"/>
        <v>-----</v>
      </c>
      <c r="BS269" s="41" t="str">
        <f t="shared" si="274"/>
        <v>-----</v>
      </c>
      <c r="BT269" s="41" t="str" cm="1">
        <f t="array" aca="1" ref="BT269" ca="1">_xlfn.LET(_xlpm.lookback,MIN(ROW()-ROW(BS$50),11),_xlpm.found,IFERROR(MATCH("Equal Low",OFFSET(BS269,-_xlpm.lookback,0,_xlpm.lookback+1,1),0),-1),_xlpm.offset_rows,_xlpm.lookback-_xlpm.found+1,IF(_xlpm.found&gt;0,INDEX(F:F,ROW()-_xlpm.offset_rows),"-----"))</f>
        <v>-----</v>
      </c>
      <c r="BU269" s="41" t="str">
        <f t="shared" ca="1" si="269"/>
        <v>-----</v>
      </c>
      <c r="BV269" s="41" t="str">
        <f t="shared" ca="1" si="270"/>
        <v>-----</v>
      </c>
      <c r="BW269" s="52" t="str">
        <f t="shared" ca="1" si="271"/>
        <v>-----</v>
      </c>
      <c r="BX269" s="50">
        <f t="shared" si="299"/>
        <v>2.9176299999999173</v>
      </c>
      <c r="BY269" s="50">
        <f t="shared" si="313"/>
        <v>1</v>
      </c>
      <c r="BZ269" s="50">
        <f t="shared" si="314"/>
        <v>5</v>
      </c>
      <c r="CA269" s="50" t="str">
        <f t="shared" si="315"/>
        <v>-----</v>
      </c>
      <c r="CB269" s="50" t="str">
        <f t="shared" si="316"/>
        <v>-----</v>
      </c>
      <c r="CC269" s="52" t="str">
        <f t="shared" si="300"/>
        <v>TL Touch Zone</v>
      </c>
      <c r="CD269" s="41">
        <f t="shared" si="301"/>
        <v>1</v>
      </c>
      <c r="CE269" s="52" t="str" cm="1">
        <f t="array" ref="CE269">IF(CD269&lt;&gt;1,"-----",_xlfn.IFS(OR(AL269="Above",AL269="Below"),AL269,OR(AQ269="Above",AQ269="Below"),AQ269,OR(AV269="Above",AV269="Below"),AV269,OR(BA269="Above",BA269="Below"),BA269,OR(BF269="Above",BF269="Below"),BF269,OR(BK269="Above",BK269="Below"),BK269,TRUE,"-----"))</f>
        <v>Above</v>
      </c>
      <c r="CF269" s="52" t="str">
        <f t="shared" ca="1" si="272"/>
        <v>-----</v>
      </c>
      <c r="CG269" s="52" t="str">
        <f t="shared" si="302"/>
        <v>UP</v>
      </c>
      <c r="CH269" s="42" t="str">
        <f t="shared" si="256"/>
        <v/>
      </c>
      <c r="CI269" s="43">
        <f t="shared" si="317"/>
        <v>1</v>
      </c>
      <c r="CJ269" s="42" t="str">
        <f t="shared" si="318"/>
        <v/>
      </c>
      <c r="CK269" s="42" t="str">
        <f t="shared" si="257"/>
        <v/>
      </c>
      <c r="CL269" s="42" t="str">
        <f t="shared" si="303"/>
        <v/>
      </c>
      <c r="CM269" s="16">
        <f t="shared" si="258"/>
        <v>0.2</v>
      </c>
      <c r="CN269" s="53">
        <f t="shared" si="259"/>
        <v>0.20000000000000004</v>
      </c>
      <c r="CO269" s="14" t="str">
        <f t="shared" si="260"/>
        <v/>
      </c>
    </row>
    <row r="270" spans="1:93" x14ac:dyDescent="0.55000000000000004">
      <c r="A270">
        <f>IF('Data Validation'!$K$2&lt;&gt;TRUE,"",'Data Validation'!A270)</f>
        <v>1772109000</v>
      </c>
      <c r="B270" s="4" t="str">
        <f>IF('Data Validation'!$K$2&lt;&gt;TRUE,"",'Data Validation'!C270)</f>
        <v>XAUUSD</v>
      </c>
      <c r="C270" s="4" t="str">
        <f>IF('Data Validation'!$K$2&lt;&gt;TRUE,"",'Data Validation'!E270)</f>
        <v>M5</v>
      </c>
      <c r="D270" s="4">
        <f>IF('Data Validation'!$K$2&lt;&gt;TRUE,"",'Data Validation'!G270)</f>
        <v>5183.1000000000004</v>
      </c>
      <c r="E270" s="4">
        <f>IF($C270&lt;&gt;"M5","",Price!F270)</f>
        <v>5184.1000000000004</v>
      </c>
      <c r="F270" s="4">
        <f>IF($C270&lt;&gt;"M5","",Price!G270)</f>
        <v>5177.8</v>
      </c>
      <c r="G270" s="4">
        <f>IF($C270&lt;&gt;"M5","",Price!H270)</f>
        <v>495</v>
      </c>
      <c r="H270" s="4">
        <f>IF($C270&lt;&gt;"M5","",SSA!E270)</f>
        <v>5181.7806799999998</v>
      </c>
      <c r="I270" s="6">
        <f>IF($C270&lt;&gt;"M5","",SSA!F270)</f>
        <v>5179.0585499999997</v>
      </c>
      <c r="J270" s="5">
        <f>IF($C270&lt;&gt;"M5","",Dual_Tema!E270)</f>
        <v>5181.1499999999996</v>
      </c>
      <c r="K270" s="5">
        <f>IF($C270&lt;&gt;"M5","",Dual_Tema!F270)</f>
        <v>5175.33</v>
      </c>
      <c r="L270" s="6">
        <f>IF($C270&lt;&gt;"M5","",Trendlines!K270)</f>
        <v>0</v>
      </c>
      <c r="M270" s="6">
        <f>IF($C270&lt;&gt;"M5","",Trendlines!L270)</f>
        <v>0</v>
      </c>
      <c r="N270" s="6">
        <f>IF($C270&lt;&gt;"M5","",ZigZag!E270)</f>
        <v>0</v>
      </c>
      <c r="O270" s="6">
        <f>IF($C270&lt;&gt;"M5","",ZigZag!F270)</f>
        <v>0</v>
      </c>
      <c r="P270" s="6">
        <f>IF($C270&lt;&gt;"M5","",Pinbar!E270)</f>
        <v>0</v>
      </c>
      <c r="Q270">
        <f>IF(Q$1='Trendline Selection'!$ED$198,Trendlines!E270,IF(Q$1='Trendline Selection'!$EE$198,Trendlines!E270,""))</f>
        <v>5199.26</v>
      </c>
      <c r="R270" t="str">
        <f>IF(R$1='Trendline Selection'!$ED$198,Trendlines!F270,IF(R$1='Trendline Selection'!$EE$198,Trendlines!F270,""))</f>
        <v/>
      </c>
      <c r="S270" t="str">
        <f>IF(S$1='Trendline Selection'!$ED$198,Trendlines!G270,IF(S$1='Trendline Selection'!$EE$198,Trendlines!G270,""))</f>
        <v/>
      </c>
      <c r="T270" t="str">
        <f>IF(T$1='Trendline Selection'!$ED$198,Trendlines!H270,IF(T$1='Trendline Selection'!$EE$198,Trendlines!H270,""))</f>
        <v/>
      </c>
      <c r="U270">
        <f>IF(U$1='Trendline Selection'!$ED$198,Trendlines!I270,IF(U$1='Trendline Selection'!$EE$198,Trendlines!I270,""))</f>
        <v>5176.95</v>
      </c>
      <c r="V270" t="str">
        <f>IF(V$1='Trendline Selection'!$ED$198,Trendlines!J270,IF(V$1='Trendline Selection'!$EE$198,Trendlines!J270,""))</f>
        <v/>
      </c>
      <c r="W270" s="6" t="str">
        <f t="shared" si="262"/>
        <v/>
      </c>
      <c r="X270" s="6" t="str">
        <f t="shared" si="263"/>
        <v/>
      </c>
      <c r="Y270" s="6" t="str">
        <f t="shared" si="264"/>
        <v/>
      </c>
      <c r="Z270" s="6" t="str">
        <f t="shared" si="265"/>
        <v/>
      </c>
      <c r="AA270">
        <f t="shared" si="276"/>
        <v>6.3000000000001819</v>
      </c>
      <c r="AB270">
        <f t="shared" si="304"/>
        <v>5.5600000000004002</v>
      </c>
      <c r="AC270">
        <f t="shared" si="305"/>
        <v>0.73999999999978172</v>
      </c>
      <c r="AD270">
        <f t="shared" si="261"/>
        <v>6.3000000000001819</v>
      </c>
      <c r="AE270" s="26">
        <f t="shared" si="319"/>
        <v>5.6937166459197818E-4</v>
      </c>
      <c r="AF270" s="26">
        <f t="shared" si="277"/>
        <v>4.772642517482469E-4</v>
      </c>
      <c r="AG270" s="4"/>
      <c r="AH270" s="30">
        <f t="shared" si="278"/>
        <v>-3.361886114562528E-3</v>
      </c>
      <c r="AI270" s="21">
        <f t="shared" si="306"/>
        <v>-1</v>
      </c>
      <c r="AJ270" s="21">
        <f t="shared" si="275"/>
        <v>-83</v>
      </c>
      <c r="AK270" s="31" t="str">
        <f t="shared" si="322"/>
        <v>-----</v>
      </c>
      <c r="AL270" s="31" t="str">
        <f t="shared" si="279"/>
        <v>-----</v>
      </c>
      <c r="AM270" s="39" t="str">
        <f t="shared" si="280"/>
        <v/>
      </c>
      <c r="AN270" s="35" t="str">
        <f t="shared" si="281"/>
        <v/>
      </c>
      <c r="AO270" s="35" t="str">
        <f t="shared" si="320"/>
        <v/>
      </c>
      <c r="AP270" s="36" t="str">
        <f t="shared" si="321"/>
        <v/>
      </c>
      <c r="AQ270" s="36" t="str">
        <f t="shared" si="282"/>
        <v/>
      </c>
      <c r="AR270" s="40" t="str">
        <f t="shared" si="283"/>
        <v/>
      </c>
      <c r="AS270" s="37" t="str">
        <f t="shared" si="284"/>
        <v/>
      </c>
      <c r="AT270" s="37" t="str">
        <f t="shared" si="307"/>
        <v/>
      </c>
      <c r="AU270" s="38" t="str">
        <f t="shared" si="285"/>
        <v/>
      </c>
      <c r="AV270" s="38" t="str">
        <f t="shared" si="286"/>
        <v/>
      </c>
      <c r="AW270" s="30" t="str">
        <f t="shared" si="287"/>
        <v/>
      </c>
      <c r="AX270" s="21" t="str">
        <f t="shared" si="288"/>
        <v/>
      </c>
      <c r="AY270" s="21" t="str">
        <f t="shared" si="308"/>
        <v/>
      </c>
      <c r="AZ270" s="31" t="str">
        <f t="shared" si="289"/>
        <v/>
      </c>
      <c r="BA270" s="31" t="str">
        <f t="shared" si="290"/>
        <v/>
      </c>
      <c r="BB270" s="33">
        <f t="shared" si="291"/>
        <v>9.3311312645477152E-4</v>
      </c>
      <c r="BC270" s="32">
        <f t="shared" si="292"/>
        <v>1</v>
      </c>
      <c r="BD270" s="32">
        <f t="shared" si="309"/>
        <v>2</v>
      </c>
      <c r="BE270" s="34" t="str">
        <f t="shared" si="310"/>
        <v>Touch Zone</v>
      </c>
      <c r="BF270" s="34" t="str">
        <f t="shared" si="293"/>
        <v>Above</v>
      </c>
      <c r="BG270" s="40" t="str">
        <f t="shared" si="294"/>
        <v/>
      </c>
      <c r="BH270" s="37" t="str">
        <f t="shared" si="295"/>
        <v/>
      </c>
      <c r="BI270" s="37" t="str">
        <f t="shared" si="311"/>
        <v/>
      </c>
      <c r="BJ270" s="38" t="str">
        <f t="shared" si="312"/>
        <v/>
      </c>
      <c r="BK270" s="38" t="str">
        <f t="shared" si="296"/>
        <v/>
      </c>
      <c r="BL270" s="41" t="str">
        <f t="shared" si="297"/>
        <v>------</v>
      </c>
      <c r="BM270" s="41" t="str">
        <f t="shared" si="298"/>
        <v>------</v>
      </c>
      <c r="BN270" s="41" t="str">
        <f t="shared" si="273"/>
        <v>-----</v>
      </c>
      <c r="BO270" s="41" t="str" cm="1">
        <f t="array" aca="1" ref="BO270" ca="1">_xlfn.LET(_xlpm.lookback,MIN(ROW()-ROW(BN$50),11),_xlpm.found,IFERROR(MATCH("Equal High",OFFSET(BN270,-_xlpm.lookback,0,_xlpm.lookback+1,1),0),-1),_xlpm.offset_rows,_xlpm.lookback-_xlpm.found+1,IF(_xlpm.found&gt;0,INDEX(E:E,ROW()-_xlpm.offset_rows),"-----"))</f>
        <v>-----</v>
      </c>
      <c r="BP270" s="41" t="str">
        <f t="shared" ca="1" si="266"/>
        <v>-----</v>
      </c>
      <c r="BQ270" s="41" t="str">
        <f t="shared" ca="1" si="267"/>
        <v>-----</v>
      </c>
      <c r="BR270" s="52" t="str">
        <f t="shared" ca="1" si="268"/>
        <v>-----</v>
      </c>
      <c r="BS270" s="41" t="str">
        <f t="shared" si="274"/>
        <v>-----</v>
      </c>
      <c r="BT270" s="41" t="str" cm="1">
        <f t="array" aca="1" ref="BT270" ca="1">_xlfn.LET(_xlpm.lookback,MIN(ROW()-ROW(BS$50),11),_xlpm.found,IFERROR(MATCH("Equal Low",OFFSET(BS270,-_xlpm.lookback,0,_xlpm.lookback+1,1),0),-1),_xlpm.offset_rows,_xlpm.lookback-_xlpm.found+1,IF(_xlpm.found&gt;0,INDEX(F:F,ROW()-_xlpm.offset_rows),"-----"))</f>
        <v>-----</v>
      </c>
      <c r="BU270" s="41" t="str">
        <f t="shared" ca="1" si="269"/>
        <v>-----</v>
      </c>
      <c r="BV270" s="41" t="str">
        <f t="shared" ca="1" si="270"/>
        <v>-----</v>
      </c>
      <c r="BW270" s="52" t="str">
        <f t="shared" ca="1" si="271"/>
        <v>-----</v>
      </c>
      <c r="BX270" s="50">
        <f t="shared" si="299"/>
        <v>2.7221300000001065</v>
      </c>
      <c r="BY270" s="50">
        <f t="shared" si="313"/>
        <v>1</v>
      </c>
      <c r="BZ270" s="50">
        <f t="shared" si="314"/>
        <v>6</v>
      </c>
      <c r="CA270" s="50" t="str">
        <f t="shared" si="315"/>
        <v>-----</v>
      </c>
      <c r="CB270" s="50" t="str">
        <f t="shared" si="316"/>
        <v>-----</v>
      </c>
      <c r="CC270" s="52" t="str">
        <f t="shared" si="300"/>
        <v>TL Touch Zone</v>
      </c>
      <c r="CD270" s="41">
        <f t="shared" si="301"/>
        <v>1</v>
      </c>
      <c r="CE270" s="52" t="str" cm="1">
        <f t="array" ref="CE270">IF(CD270&lt;&gt;1,"-----",_xlfn.IFS(OR(AL270="Above",AL270="Below"),AL270,OR(AQ270="Above",AQ270="Below"),AQ270,OR(AV270="Above",AV270="Below"),AV270,OR(BA270="Above",BA270="Below"),BA270,OR(BF270="Above",BF270="Below"),BF270,OR(BK270="Above",BK270="Below"),BK270,TRUE,"-----"))</f>
        <v>Above</v>
      </c>
      <c r="CF270" s="52" t="str">
        <f t="shared" ca="1" si="272"/>
        <v>-----</v>
      </c>
      <c r="CG270" s="52" t="str">
        <f t="shared" si="302"/>
        <v>UP</v>
      </c>
      <c r="CH270" s="42" t="str">
        <f t="shared" si="256"/>
        <v/>
      </c>
      <c r="CI270" s="43">
        <f t="shared" si="317"/>
        <v>1</v>
      </c>
      <c r="CJ270" s="42" t="str">
        <f t="shared" si="318"/>
        <v/>
      </c>
      <c r="CK270" s="42" t="str">
        <f t="shared" si="257"/>
        <v/>
      </c>
      <c r="CL270" s="42" t="str">
        <f t="shared" si="303"/>
        <v/>
      </c>
      <c r="CM270" s="16">
        <f t="shared" si="258"/>
        <v>0.2</v>
      </c>
      <c r="CN270" s="53">
        <f t="shared" si="259"/>
        <v>0.20000000000000004</v>
      </c>
      <c r="CO270" s="14" t="str">
        <f t="shared" si="260"/>
        <v/>
      </c>
    </row>
    <row r="271" spans="1:93" x14ac:dyDescent="0.55000000000000004">
      <c r="A271">
        <f>IF('Data Validation'!$K$2&lt;&gt;TRUE,"",'Data Validation'!A271)</f>
        <v>1772109300</v>
      </c>
      <c r="B271" s="4" t="str">
        <f>IF('Data Validation'!$K$2&lt;&gt;TRUE,"",'Data Validation'!C271)</f>
        <v>XAUUSD</v>
      </c>
      <c r="C271" s="4" t="str">
        <f>IF('Data Validation'!$K$2&lt;&gt;TRUE,"",'Data Validation'!E271)</f>
        <v>M5</v>
      </c>
      <c r="D271" s="4">
        <f>IF('Data Validation'!$K$2&lt;&gt;TRUE,"",'Data Validation'!G271)</f>
        <v>5182.34</v>
      </c>
      <c r="E271" s="4">
        <f>IF($C271&lt;&gt;"M5","",Price!F271)</f>
        <v>5184.38</v>
      </c>
      <c r="F271" s="4">
        <f>IF($C271&lt;&gt;"M5","",Price!G271)</f>
        <v>5179.83</v>
      </c>
      <c r="G271" s="4">
        <f>IF($C271&lt;&gt;"M5","",Price!H271)</f>
        <v>475</v>
      </c>
      <c r="H271" s="4">
        <f>IF($C271&lt;&gt;"M5","",SSA!E271)</f>
        <v>5183.3291799999997</v>
      </c>
      <c r="I271" s="6">
        <f>IF($C271&lt;&gt;"M5","",SSA!F271)</f>
        <v>5181.1938700000001</v>
      </c>
      <c r="J271" s="5">
        <f>IF($C271&lt;&gt;"M5","",Dual_Tema!E271)</f>
        <v>5183.82</v>
      </c>
      <c r="K271" s="5">
        <f>IF($C271&lt;&gt;"M5","",Dual_Tema!F271)</f>
        <v>5178.62</v>
      </c>
      <c r="L271" s="6">
        <f>IF($C271&lt;&gt;"M5","",Trendlines!K271)</f>
        <v>0</v>
      </c>
      <c r="M271" s="6">
        <f>IF($C271&lt;&gt;"M5","",Trendlines!L271)</f>
        <v>0</v>
      </c>
      <c r="N271" s="6">
        <f>IF($C271&lt;&gt;"M5","",ZigZag!E271)</f>
        <v>0</v>
      </c>
      <c r="O271" s="6">
        <f>IF($C271&lt;&gt;"M5","",ZigZag!F271)</f>
        <v>0</v>
      </c>
      <c r="P271" s="6">
        <f>IF($C271&lt;&gt;"M5","",Pinbar!E271)</f>
        <v>0</v>
      </c>
      <c r="Q271">
        <f>IF(Q$1='Trendline Selection'!$ED$198,Trendlines!E271,IF(Q$1='Trendline Selection'!$EE$198,Trendlines!E271,""))</f>
        <v>5199.2700000000004</v>
      </c>
      <c r="R271" t="str">
        <f>IF(R$1='Trendline Selection'!$ED$198,Trendlines!F271,IF(R$1='Trendline Selection'!$EE$198,Trendlines!F271,""))</f>
        <v/>
      </c>
      <c r="S271" t="str">
        <f>IF(S$1='Trendline Selection'!$ED$198,Trendlines!G271,IF(S$1='Trendline Selection'!$EE$198,Trendlines!G271,""))</f>
        <v/>
      </c>
      <c r="T271" t="str">
        <f>IF(T$1='Trendline Selection'!$ED$198,Trendlines!H271,IF(T$1='Trendline Selection'!$EE$198,Trendlines!H271,""))</f>
        <v/>
      </c>
      <c r="U271">
        <f>IF(U$1='Trendline Selection'!$ED$198,Trendlines!I271,IF(U$1='Trendline Selection'!$EE$198,Trendlines!I271,""))</f>
        <v>5176.9799999999996</v>
      </c>
      <c r="V271" t="str">
        <f>IF(V$1='Trendline Selection'!$ED$198,Trendlines!J271,IF(V$1='Trendline Selection'!$EE$198,Trendlines!J271,""))</f>
        <v/>
      </c>
      <c r="W271" s="6" t="str">
        <f t="shared" si="262"/>
        <v/>
      </c>
      <c r="X271" s="6" t="str">
        <f t="shared" si="263"/>
        <v/>
      </c>
      <c r="Y271" s="6" t="str">
        <f t="shared" si="264"/>
        <v/>
      </c>
      <c r="Z271" s="6" t="str">
        <f t="shared" si="265"/>
        <v/>
      </c>
      <c r="AA271">
        <f t="shared" si="276"/>
        <v>4.5500000000001819</v>
      </c>
      <c r="AB271">
        <f t="shared" si="304"/>
        <v>1.2799999999997453</v>
      </c>
      <c r="AC271">
        <f t="shared" si="305"/>
        <v>3.2700000000004366</v>
      </c>
      <c r="AD271">
        <f t="shared" si="261"/>
        <v>4.5500000000001819</v>
      </c>
      <c r="AE271" s="26">
        <f t="shared" si="319"/>
        <v>1.0802844234568333E-4</v>
      </c>
      <c r="AF271" s="26">
        <f t="shared" si="277"/>
        <v>2.3365298090997918E-4</v>
      </c>
      <c r="AG271" s="4"/>
      <c r="AH271" s="30">
        <f t="shared" si="278"/>
        <v>-3.0659727230939559E-3</v>
      </c>
      <c r="AI271" s="21">
        <f t="shared" si="306"/>
        <v>-1</v>
      </c>
      <c r="AJ271" s="21">
        <f t="shared" si="275"/>
        <v>-84</v>
      </c>
      <c r="AK271" s="31" t="str">
        <f t="shared" si="322"/>
        <v>-----</v>
      </c>
      <c r="AL271" s="31" t="str">
        <f t="shared" si="279"/>
        <v>-----</v>
      </c>
      <c r="AM271" s="39" t="str">
        <f t="shared" si="280"/>
        <v/>
      </c>
      <c r="AN271" s="35" t="str">
        <f t="shared" si="281"/>
        <v/>
      </c>
      <c r="AO271" s="35" t="str">
        <f t="shared" si="320"/>
        <v/>
      </c>
      <c r="AP271" s="36" t="str">
        <f t="shared" si="321"/>
        <v/>
      </c>
      <c r="AQ271" s="36" t="str">
        <f t="shared" si="282"/>
        <v/>
      </c>
      <c r="AR271" s="40" t="str">
        <f t="shared" si="283"/>
        <v/>
      </c>
      <c r="AS271" s="37" t="str">
        <f t="shared" si="284"/>
        <v/>
      </c>
      <c r="AT271" s="37" t="str">
        <f t="shared" si="307"/>
        <v/>
      </c>
      <c r="AU271" s="38" t="str">
        <f t="shared" si="285"/>
        <v/>
      </c>
      <c r="AV271" s="38" t="str">
        <f t="shared" si="286"/>
        <v/>
      </c>
      <c r="AW271" s="30" t="str">
        <f t="shared" si="287"/>
        <v/>
      </c>
      <c r="AX271" s="21" t="str">
        <f t="shared" si="288"/>
        <v/>
      </c>
      <c r="AY271" s="21" t="str">
        <f t="shared" si="308"/>
        <v/>
      </c>
      <c r="AZ271" s="31" t="str">
        <f t="shared" si="289"/>
        <v/>
      </c>
      <c r="BA271" s="31" t="str">
        <f t="shared" si="290"/>
        <v/>
      </c>
      <c r="BB271" s="33">
        <f t="shared" si="291"/>
        <v>1.226425444950562E-3</v>
      </c>
      <c r="BC271" s="32">
        <f t="shared" si="292"/>
        <v>1</v>
      </c>
      <c r="BD271" s="32">
        <f t="shared" si="309"/>
        <v>3</v>
      </c>
      <c r="BE271" s="34" t="str">
        <f t="shared" si="310"/>
        <v>-----</v>
      </c>
      <c r="BF271" s="34" t="str">
        <f t="shared" si="293"/>
        <v>-----</v>
      </c>
      <c r="BG271" s="40" t="str">
        <f t="shared" si="294"/>
        <v/>
      </c>
      <c r="BH271" s="37" t="str">
        <f t="shared" si="295"/>
        <v/>
      </c>
      <c r="BI271" s="37" t="str">
        <f t="shared" si="311"/>
        <v/>
      </c>
      <c r="BJ271" s="38" t="str">
        <f t="shared" si="312"/>
        <v/>
      </c>
      <c r="BK271" s="38" t="str">
        <f t="shared" si="296"/>
        <v/>
      </c>
      <c r="BL271" s="41" t="str">
        <f t="shared" si="297"/>
        <v>------</v>
      </c>
      <c r="BM271" s="41" t="str">
        <f t="shared" si="298"/>
        <v>------</v>
      </c>
      <c r="BN271" s="41" t="str">
        <f t="shared" si="273"/>
        <v>-----</v>
      </c>
      <c r="BO271" s="41" t="str" cm="1">
        <f t="array" aca="1" ref="BO271" ca="1">_xlfn.LET(_xlpm.lookback,MIN(ROW()-ROW(BN$50),11),_xlpm.found,IFERROR(MATCH("Equal High",OFFSET(BN271,-_xlpm.lookback,0,_xlpm.lookback+1,1),0),-1),_xlpm.offset_rows,_xlpm.lookback-_xlpm.found+1,IF(_xlpm.found&gt;0,INDEX(E:E,ROW()-_xlpm.offset_rows),"-----"))</f>
        <v>-----</v>
      </c>
      <c r="BP271" s="41" t="str">
        <f t="shared" ca="1" si="266"/>
        <v>-----</v>
      </c>
      <c r="BQ271" s="41" t="str">
        <f t="shared" ca="1" si="267"/>
        <v>-----</v>
      </c>
      <c r="BR271" s="52" t="str">
        <f t="shared" ca="1" si="268"/>
        <v>-----</v>
      </c>
      <c r="BS271" s="41" t="str">
        <f t="shared" si="274"/>
        <v>-----</v>
      </c>
      <c r="BT271" s="41" t="str" cm="1">
        <f t="array" aca="1" ref="BT271" ca="1">_xlfn.LET(_xlpm.lookback,MIN(ROW()-ROW(BS$50),11),_xlpm.found,IFERROR(MATCH("Equal Low",OFFSET(BS271,-_xlpm.lookback,0,_xlpm.lookback+1,1),0),-1),_xlpm.offset_rows,_xlpm.lookback-_xlpm.found+1,IF(_xlpm.found&gt;0,INDEX(F:F,ROW()-_xlpm.offset_rows),"-----"))</f>
        <v>-----</v>
      </c>
      <c r="BU271" s="41" t="str">
        <f t="shared" ca="1" si="269"/>
        <v>-----</v>
      </c>
      <c r="BV271" s="41" t="str">
        <f t="shared" ca="1" si="270"/>
        <v>-----</v>
      </c>
      <c r="BW271" s="52" t="str">
        <f t="shared" ca="1" si="271"/>
        <v>-----</v>
      </c>
      <c r="BX271" s="50">
        <f t="shared" si="299"/>
        <v>2.135309999999663</v>
      </c>
      <c r="BY271" s="50">
        <f t="shared" si="313"/>
        <v>1</v>
      </c>
      <c r="BZ271" s="50">
        <f t="shared" si="314"/>
        <v>7</v>
      </c>
      <c r="CA271" s="50" t="str">
        <f t="shared" si="315"/>
        <v>-----</v>
      </c>
      <c r="CB271" s="50" t="str">
        <f t="shared" si="316"/>
        <v>-----</v>
      </c>
      <c r="CC271" s="52" t="str">
        <f t="shared" si="300"/>
        <v/>
      </c>
      <c r="CD271" s="41">
        <f t="shared" si="301"/>
        <v>0</v>
      </c>
      <c r="CE271" s="52" t="str" cm="1">
        <f t="array" ref="CE271">IF(CD271&lt;&gt;1,"-----",_xlfn.IFS(OR(AL271="Above",AL271="Below"),AL271,OR(AQ271="Above",AQ271="Below"),AQ271,OR(AV271="Above",AV271="Below"),AV271,OR(BA271="Above",BA271="Below"),BA271,OR(BF271="Above",BF271="Below"),BF271,OR(BK271="Above",BK271="Below"),BK271,TRUE,"-----"))</f>
        <v>-----</v>
      </c>
      <c r="CF271" s="52" t="str">
        <f t="shared" ca="1" si="272"/>
        <v>-----</v>
      </c>
      <c r="CG271" s="52" t="str">
        <f t="shared" si="302"/>
        <v>UP</v>
      </c>
      <c r="CH271" s="42" t="str">
        <f t="shared" si="256"/>
        <v/>
      </c>
      <c r="CI271" s="43" t="str">
        <f t="shared" si="317"/>
        <v/>
      </c>
      <c r="CJ271" s="42" t="str">
        <f t="shared" si="318"/>
        <v/>
      </c>
      <c r="CK271" s="42" t="str">
        <f t="shared" si="257"/>
        <v/>
      </c>
      <c r="CL271" s="42" t="str">
        <f t="shared" si="303"/>
        <v/>
      </c>
      <c r="CM271" s="16">
        <f t="shared" si="258"/>
        <v>0</v>
      </c>
      <c r="CN271" s="53">
        <f t="shared" si="259"/>
        <v>0.13333333333333333</v>
      </c>
      <c r="CO271" s="14" t="str">
        <f t="shared" si="260"/>
        <v/>
      </c>
    </row>
    <row r="272" spans="1:93" x14ac:dyDescent="0.55000000000000004">
      <c r="A272">
        <f>IF('Data Validation'!$K$2&lt;&gt;TRUE,"",'Data Validation'!A272)</f>
        <v>1772109600</v>
      </c>
      <c r="B272" s="4" t="str">
        <f>IF('Data Validation'!$K$2&lt;&gt;TRUE,"",'Data Validation'!C272)</f>
        <v>XAUUSD</v>
      </c>
      <c r="C272" s="4" t="str">
        <f>IF('Data Validation'!$K$2&lt;&gt;TRUE,"",'Data Validation'!E272)</f>
        <v>M5</v>
      </c>
      <c r="D272" s="4">
        <f>IF('Data Validation'!$K$2&lt;&gt;TRUE,"",'Data Validation'!G272)</f>
        <v>5187.5200000000004</v>
      </c>
      <c r="E272" s="4">
        <f>IF($C272&lt;&gt;"M5","",Price!F272)</f>
        <v>5187.67</v>
      </c>
      <c r="F272" s="4">
        <f>IF($C272&lt;&gt;"M5","",Price!G272)</f>
        <v>5182.26</v>
      </c>
      <c r="G272" s="4">
        <f>IF($C272&lt;&gt;"M5","",Price!H272)</f>
        <v>492</v>
      </c>
      <c r="H272" s="4">
        <f>IF($C272&lt;&gt;"M5","",SSA!E272)</f>
        <v>5183.80998</v>
      </c>
      <c r="I272" s="6">
        <f>IF($C272&lt;&gt;"M5","",SSA!F272)</f>
        <v>5182.5019199999997</v>
      </c>
      <c r="J272" s="5">
        <f>IF($C272&lt;&gt;"M5","",Dual_Tema!E272)</f>
        <v>5186.95</v>
      </c>
      <c r="K272" s="5">
        <f>IF($C272&lt;&gt;"M5","",Dual_Tema!F272)</f>
        <v>5181.72</v>
      </c>
      <c r="L272" s="6">
        <f>IF($C272&lt;&gt;"M5","",Trendlines!K272)</f>
        <v>0</v>
      </c>
      <c r="M272" s="6">
        <f>IF($C272&lt;&gt;"M5","",Trendlines!L272)</f>
        <v>0</v>
      </c>
      <c r="N272" s="6">
        <f>IF($C272&lt;&gt;"M5","",ZigZag!E272)</f>
        <v>0</v>
      </c>
      <c r="O272" s="6">
        <f>IF($C272&lt;&gt;"M5","",ZigZag!F272)</f>
        <v>0</v>
      </c>
      <c r="P272" s="6">
        <f>IF($C272&lt;&gt;"M5","",Pinbar!E272)</f>
        <v>0</v>
      </c>
      <c r="Q272">
        <f>IF(Q$1='Trendline Selection'!$ED$198,Trendlines!E272,IF(Q$1='Trendline Selection'!$EE$198,Trendlines!E272,""))</f>
        <v>5199.2700000000004</v>
      </c>
      <c r="R272" t="str">
        <f>IF(R$1='Trendline Selection'!$ED$198,Trendlines!F272,IF(R$1='Trendline Selection'!$EE$198,Trendlines!F272,""))</f>
        <v/>
      </c>
      <c r="S272" t="str">
        <f>IF(S$1='Trendline Selection'!$ED$198,Trendlines!G272,IF(S$1='Trendline Selection'!$EE$198,Trendlines!G272,""))</f>
        <v/>
      </c>
      <c r="T272" t="str">
        <f>IF(T$1='Trendline Selection'!$ED$198,Trendlines!H272,IF(T$1='Trendline Selection'!$EE$198,Trendlines!H272,""))</f>
        <v/>
      </c>
      <c r="U272">
        <f>IF(U$1='Trendline Selection'!$ED$198,Trendlines!I272,IF(U$1='Trendline Selection'!$EE$198,Trendlines!I272,""))</f>
        <v>5177</v>
      </c>
      <c r="V272" t="str">
        <f>IF(V$1='Trendline Selection'!$ED$198,Trendlines!J272,IF(V$1='Trendline Selection'!$EE$198,Trendlines!J272,""))</f>
        <v/>
      </c>
      <c r="W272" s="6" t="str">
        <f t="shared" si="262"/>
        <v/>
      </c>
      <c r="X272" s="6" t="str">
        <f t="shared" si="263"/>
        <v/>
      </c>
      <c r="Y272" s="6" t="str">
        <f t="shared" si="264"/>
        <v/>
      </c>
      <c r="Z272" s="6" t="str">
        <f t="shared" si="265"/>
        <v/>
      </c>
      <c r="AA272">
        <f t="shared" si="276"/>
        <v>5.4099999999998545</v>
      </c>
      <c r="AB272">
        <f t="shared" si="304"/>
        <v>5.3299999999999272</v>
      </c>
      <c r="AC272">
        <f t="shared" si="305"/>
        <v>7.999999999992724E-2</v>
      </c>
      <c r="AD272">
        <f t="shared" si="261"/>
        <v>5.4099999999998545</v>
      </c>
      <c r="AE272" s="26">
        <f t="shared" si="319"/>
        <v>1.3880989791693668E-4</v>
      </c>
      <c r="AF272" s="26">
        <f t="shared" si="277"/>
        <v>1.0421250086843048E-4</v>
      </c>
      <c r="AG272" s="4"/>
      <c r="AH272" s="30">
        <f t="shared" si="278"/>
        <v>-2.9734982026323772E-3</v>
      </c>
      <c r="AI272" s="21">
        <f t="shared" si="306"/>
        <v>-1</v>
      </c>
      <c r="AJ272" s="21">
        <f t="shared" si="275"/>
        <v>-85</v>
      </c>
      <c r="AK272" s="31" t="str">
        <f t="shared" si="322"/>
        <v>-----</v>
      </c>
      <c r="AL272" s="31" t="str">
        <f t="shared" si="279"/>
        <v>-----</v>
      </c>
      <c r="AM272" s="39" t="str">
        <f t="shared" si="280"/>
        <v/>
      </c>
      <c r="AN272" s="35" t="str">
        <f t="shared" si="281"/>
        <v/>
      </c>
      <c r="AO272" s="35" t="str">
        <f t="shared" si="320"/>
        <v/>
      </c>
      <c r="AP272" s="36" t="str">
        <f t="shared" si="321"/>
        <v/>
      </c>
      <c r="AQ272" s="36" t="str">
        <f t="shared" si="282"/>
        <v/>
      </c>
      <c r="AR272" s="40" t="str">
        <f t="shared" si="283"/>
        <v/>
      </c>
      <c r="AS272" s="37" t="str">
        <f t="shared" si="284"/>
        <v/>
      </c>
      <c r="AT272" s="37" t="str">
        <f t="shared" si="307"/>
        <v/>
      </c>
      <c r="AU272" s="38" t="str">
        <f t="shared" si="285"/>
        <v/>
      </c>
      <c r="AV272" s="38" t="str">
        <f t="shared" si="286"/>
        <v/>
      </c>
      <c r="AW272" s="30" t="str">
        <f t="shared" si="287"/>
        <v/>
      </c>
      <c r="AX272" s="21" t="str">
        <f t="shared" si="288"/>
        <v/>
      </c>
      <c r="AY272" s="21" t="str">
        <f t="shared" si="308"/>
        <v/>
      </c>
      <c r="AZ272" s="31" t="str">
        <f t="shared" si="289"/>
        <v/>
      </c>
      <c r="BA272" s="31" t="str">
        <f t="shared" si="290"/>
        <v/>
      </c>
      <c r="BB272" s="33">
        <f t="shared" si="291"/>
        <v>1.3154297855901094E-3</v>
      </c>
      <c r="BC272" s="32">
        <f t="shared" si="292"/>
        <v>1</v>
      </c>
      <c r="BD272" s="32">
        <f t="shared" si="309"/>
        <v>4</v>
      </c>
      <c r="BE272" s="34" t="str">
        <f t="shared" si="310"/>
        <v>-----</v>
      </c>
      <c r="BF272" s="34" t="str">
        <f t="shared" si="293"/>
        <v>-----</v>
      </c>
      <c r="BG272" s="40" t="str">
        <f t="shared" si="294"/>
        <v/>
      </c>
      <c r="BH272" s="37" t="str">
        <f t="shared" si="295"/>
        <v/>
      </c>
      <c r="BI272" s="37" t="str">
        <f t="shared" si="311"/>
        <v/>
      </c>
      <c r="BJ272" s="38" t="str">
        <f t="shared" si="312"/>
        <v/>
      </c>
      <c r="BK272" s="38" t="str">
        <f t="shared" si="296"/>
        <v/>
      </c>
      <c r="BL272" s="41" t="str">
        <f t="shared" si="297"/>
        <v>------</v>
      </c>
      <c r="BM272" s="41" t="str">
        <f t="shared" si="298"/>
        <v>------</v>
      </c>
      <c r="BN272" s="41" t="str">
        <f t="shared" si="273"/>
        <v>-----</v>
      </c>
      <c r="BO272" s="41" t="str" cm="1">
        <f t="array" aca="1" ref="BO272" ca="1">_xlfn.LET(_xlpm.lookback,MIN(ROW()-ROW(BN$50),11),_xlpm.found,IFERROR(MATCH("Equal High",OFFSET(BN272,-_xlpm.lookback,0,_xlpm.lookback+1,1),0),-1),_xlpm.offset_rows,_xlpm.lookback-_xlpm.found+1,IF(_xlpm.found&gt;0,INDEX(E:E,ROW()-_xlpm.offset_rows),"-----"))</f>
        <v>-----</v>
      </c>
      <c r="BP272" s="41" t="str">
        <f t="shared" ca="1" si="266"/>
        <v>-----</v>
      </c>
      <c r="BQ272" s="41" t="str">
        <f t="shared" ca="1" si="267"/>
        <v>-----</v>
      </c>
      <c r="BR272" s="52" t="str">
        <f t="shared" ca="1" si="268"/>
        <v>-----</v>
      </c>
      <c r="BS272" s="41" t="str">
        <f t="shared" si="274"/>
        <v>-----</v>
      </c>
      <c r="BT272" s="41" t="str" cm="1">
        <f t="array" aca="1" ref="BT272" ca="1">_xlfn.LET(_xlpm.lookback,MIN(ROW()-ROW(BS$50),11),_xlpm.found,IFERROR(MATCH("Equal Low",OFFSET(BS272,-_xlpm.lookback,0,_xlpm.lookback+1,1),0),-1),_xlpm.offset_rows,_xlpm.lookback-_xlpm.found+1,IF(_xlpm.found&gt;0,INDEX(F:F,ROW()-_xlpm.offset_rows),"-----"))</f>
        <v>-----</v>
      </c>
      <c r="BU272" s="41" t="str">
        <f t="shared" ca="1" si="269"/>
        <v>-----</v>
      </c>
      <c r="BV272" s="41" t="str">
        <f t="shared" ca="1" si="270"/>
        <v>-----</v>
      </c>
      <c r="BW272" s="52" t="str">
        <f t="shared" ca="1" si="271"/>
        <v>-----</v>
      </c>
      <c r="BX272" s="50">
        <f t="shared" si="299"/>
        <v>1.308060000000296</v>
      </c>
      <c r="BY272" s="50">
        <f t="shared" si="313"/>
        <v>1</v>
      </c>
      <c r="BZ272" s="50">
        <f t="shared" si="314"/>
        <v>8</v>
      </c>
      <c r="CA272" s="50" t="str">
        <f t="shared" si="315"/>
        <v>-----</v>
      </c>
      <c r="CB272" s="50" t="str">
        <f t="shared" si="316"/>
        <v>-----</v>
      </c>
      <c r="CC272" s="52" t="str">
        <f t="shared" si="300"/>
        <v/>
      </c>
      <c r="CD272" s="41">
        <f t="shared" si="301"/>
        <v>0</v>
      </c>
      <c r="CE272" s="52" t="str" cm="1">
        <f t="array" ref="CE272">IF(CD272&lt;&gt;1,"-----",_xlfn.IFS(OR(AL272="Above",AL272="Below"),AL272,OR(AQ272="Above",AQ272="Below"),AQ272,OR(AV272="Above",AV272="Below"),AV272,OR(BA272="Above",BA272="Below"),BA272,OR(BF272="Above",BF272="Below"),BF272,OR(BK272="Above",BK272="Below"),BK272,TRUE,"-----"))</f>
        <v>-----</v>
      </c>
      <c r="CF272" s="52" t="str">
        <f t="shared" ca="1" si="272"/>
        <v>-----</v>
      </c>
      <c r="CG272" s="52" t="str">
        <f t="shared" si="302"/>
        <v>UP</v>
      </c>
      <c r="CH272" s="42" t="str">
        <f t="shared" si="256"/>
        <v/>
      </c>
      <c r="CI272" s="43" t="str">
        <f t="shared" si="317"/>
        <v/>
      </c>
      <c r="CJ272" s="42" t="str">
        <f t="shared" si="318"/>
        <v/>
      </c>
      <c r="CK272" s="42" t="str">
        <f t="shared" si="257"/>
        <v/>
      </c>
      <c r="CL272" s="42" t="str">
        <f t="shared" si="303"/>
        <v/>
      </c>
      <c r="CM272" s="16">
        <f t="shared" si="258"/>
        <v>0</v>
      </c>
      <c r="CN272" s="53">
        <f t="shared" si="259"/>
        <v>6.6666666666666666E-2</v>
      </c>
      <c r="CO272" s="14" t="str">
        <f t="shared" si="260"/>
        <v/>
      </c>
    </row>
    <row r="273" spans="1:93" x14ac:dyDescent="0.55000000000000004">
      <c r="A273">
        <f>IF('Data Validation'!$K$2&lt;&gt;TRUE,"",'Data Validation'!A273)</f>
        <v>1772109900</v>
      </c>
      <c r="B273" s="4" t="str">
        <f>IF('Data Validation'!$K$2&lt;&gt;TRUE,"",'Data Validation'!C273)</f>
        <v>XAUUSD</v>
      </c>
      <c r="C273" s="4" t="str">
        <f>IF('Data Validation'!$K$2&lt;&gt;TRUE,"",'Data Validation'!E273)</f>
        <v>M5</v>
      </c>
      <c r="D273" s="4">
        <f>IF('Data Validation'!$K$2&lt;&gt;TRUE,"",'Data Validation'!G273)</f>
        <v>5181.29</v>
      </c>
      <c r="E273" s="4">
        <f>IF($C273&lt;&gt;"M5","",Price!F273)</f>
        <v>5187.83</v>
      </c>
      <c r="F273" s="4">
        <f>IF($C273&lt;&gt;"M5","",Price!G273)</f>
        <v>5181.29</v>
      </c>
      <c r="G273" s="4">
        <f>IF($C273&lt;&gt;"M5","",Price!H273)</f>
        <v>440</v>
      </c>
      <c r="H273" s="4">
        <f>IF($C273&lt;&gt;"M5","",SSA!E273)</f>
        <v>5183.1527699999997</v>
      </c>
      <c r="I273" s="6">
        <f>IF($C273&lt;&gt;"M5","",SSA!F273)</f>
        <v>5182.8273499999996</v>
      </c>
      <c r="J273" s="5">
        <f>IF($C273&lt;&gt;"M5","",Dual_Tema!E273)</f>
        <v>5188.8</v>
      </c>
      <c r="K273" s="5">
        <f>IF($C273&lt;&gt;"M5","",Dual_Tema!F273)</f>
        <v>5183</v>
      </c>
      <c r="L273" s="6">
        <f>IF($C273&lt;&gt;"M5","",Trendlines!K273)</f>
        <v>5187.83</v>
      </c>
      <c r="M273" s="6">
        <f>IF($C273&lt;&gt;"M5","",Trendlines!L273)</f>
        <v>0</v>
      </c>
      <c r="N273" s="6">
        <f>IF($C273&lt;&gt;"M5","",ZigZag!E273)</f>
        <v>5187.83</v>
      </c>
      <c r="O273" s="6">
        <f>IF($C273&lt;&gt;"M5","",ZigZag!F273)</f>
        <v>0</v>
      </c>
      <c r="P273" s="6">
        <f>IF($C273&lt;&gt;"M5","",Pinbar!E273)</f>
        <v>0</v>
      </c>
      <c r="Q273">
        <f>IF(Q$1='Trendline Selection'!$ED$198,Trendlines!E273,IF(Q$1='Trendline Selection'!$EE$198,Trendlines!E273,""))</f>
        <v>5199.28</v>
      </c>
      <c r="R273" t="str">
        <f>IF(R$1='Trendline Selection'!$ED$198,Trendlines!F273,IF(R$1='Trendline Selection'!$EE$198,Trendlines!F273,""))</f>
        <v/>
      </c>
      <c r="S273" t="str">
        <f>IF(S$1='Trendline Selection'!$ED$198,Trendlines!G273,IF(S$1='Trendline Selection'!$EE$198,Trendlines!G273,""))</f>
        <v/>
      </c>
      <c r="T273" t="str">
        <f>IF(T$1='Trendline Selection'!$ED$198,Trendlines!H273,IF(T$1='Trendline Selection'!$EE$198,Trendlines!H273,""))</f>
        <v/>
      </c>
      <c r="U273">
        <f>IF(U$1='Trendline Selection'!$ED$198,Trendlines!I273,IF(U$1='Trendline Selection'!$EE$198,Trendlines!I273,""))</f>
        <v>5177.0200000000004</v>
      </c>
      <c r="V273" t="str">
        <f>IF(V$1='Trendline Selection'!$ED$198,Trendlines!J273,IF(V$1='Trendline Selection'!$EE$198,Trendlines!J273,""))</f>
        <v/>
      </c>
      <c r="W273" s="6">
        <f t="shared" si="262"/>
        <v>5190.1000000000004</v>
      </c>
      <c r="X273" s="6" t="str">
        <f t="shared" si="263"/>
        <v/>
      </c>
      <c r="Y273" s="6">
        <f t="shared" si="264"/>
        <v>-4.3737114891821666E-4</v>
      </c>
      <c r="Z273" s="6" t="str">
        <f t="shared" si="265"/>
        <v/>
      </c>
      <c r="AA273">
        <f t="shared" si="276"/>
        <v>6.5399999999999636</v>
      </c>
      <c r="AB273">
        <f t="shared" si="304"/>
        <v>0.30999999999949068</v>
      </c>
      <c r="AC273">
        <f t="shared" si="305"/>
        <v>6.2300000000004729</v>
      </c>
      <c r="AD273">
        <f t="shared" si="261"/>
        <v>6.5399999999999636</v>
      </c>
      <c r="AE273" s="26">
        <f t="shared" si="319"/>
        <v>-1.869411039161761E-4</v>
      </c>
      <c r="AF273" s="26">
        <f t="shared" si="277"/>
        <v>-3.2992475400347993E-4</v>
      </c>
      <c r="AG273" s="4"/>
      <c r="AH273" s="30">
        <f t="shared" si="278"/>
        <v>-3.1018198673662613E-3</v>
      </c>
      <c r="AI273" s="21">
        <f t="shared" si="306"/>
        <v>-1</v>
      </c>
      <c r="AJ273" s="21">
        <f t="shared" si="275"/>
        <v>-86</v>
      </c>
      <c r="AK273" s="31" t="str">
        <f t="shared" si="322"/>
        <v>-----</v>
      </c>
      <c r="AL273" s="31" t="str">
        <f t="shared" si="279"/>
        <v>-----</v>
      </c>
      <c r="AM273" s="39" t="str">
        <f t="shared" si="280"/>
        <v/>
      </c>
      <c r="AN273" s="35" t="str">
        <f t="shared" si="281"/>
        <v/>
      </c>
      <c r="AO273" s="35" t="str">
        <f t="shared" si="320"/>
        <v/>
      </c>
      <c r="AP273" s="36" t="str">
        <f t="shared" si="321"/>
        <v/>
      </c>
      <c r="AQ273" s="36" t="str">
        <f t="shared" si="282"/>
        <v/>
      </c>
      <c r="AR273" s="40" t="str">
        <f t="shared" si="283"/>
        <v/>
      </c>
      <c r="AS273" s="37" t="str">
        <f t="shared" si="284"/>
        <v/>
      </c>
      <c r="AT273" s="37" t="str">
        <f t="shared" si="307"/>
        <v/>
      </c>
      <c r="AU273" s="38" t="str">
        <f t="shared" si="285"/>
        <v/>
      </c>
      <c r="AV273" s="38" t="str">
        <f t="shared" si="286"/>
        <v/>
      </c>
      <c r="AW273" s="30" t="str">
        <f t="shared" si="287"/>
        <v/>
      </c>
      <c r="AX273" s="21" t="str">
        <f t="shared" si="288"/>
        <v/>
      </c>
      <c r="AY273" s="21" t="str">
        <f t="shared" si="308"/>
        <v/>
      </c>
      <c r="AZ273" s="31" t="str">
        <f t="shared" si="289"/>
        <v/>
      </c>
      <c r="BA273" s="31" t="str">
        <f t="shared" si="290"/>
        <v/>
      </c>
      <c r="BB273" s="33">
        <f t="shared" si="291"/>
        <v>1.1846139284760835E-3</v>
      </c>
      <c r="BC273" s="32">
        <f t="shared" si="292"/>
        <v>1</v>
      </c>
      <c r="BD273" s="32">
        <f t="shared" si="309"/>
        <v>5</v>
      </c>
      <c r="BE273" s="34" t="str">
        <f t="shared" si="310"/>
        <v>-----</v>
      </c>
      <c r="BF273" s="34" t="str">
        <f t="shared" si="293"/>
        <v>-----</v>
      </c>
      <c r="BG273" s="40" t="str">
        <f t="shared" si="294"/>
        <v/>
      </c>
      <c r="BH273" s="37" t="str">
        <f t="shared" si="295"/>
        <v/>
      </c>
      <c r="BI273" s="37" t="str">
        <f t="shared" si="311"/>
        <v/>
      </c>
      <c r="BJ273" s="38" t="str">
        <f t="shared" si="312"/>
        <v/>
      </c>
      <c r="BK273" s="38" t="str">
        <f t="shared" si="296"/>
        <v/>
      </c>
      <c r="BL273" s="41" t="str">
        <f t="shared" si="297"/>
        <v>Important High</v>
      </c>
      <c r="BM273" s="41" t="str">
        <f t="shared" si="298"/>
        <v>------</v>
      </c>
      <c r="BN273" s="41" t="str">
        <f t="shared" si="273"/>
        <v>Equal High</v>
      </c>
      <c r="BO273" s="41" cm="1">
        <f t="array" aca="1" ref="BO273" ca="1">_xlfn.LET(_xlpm.lookback,MIN(ROW()-ROW(BN$50),11),_xlpm.found,IFERROR(MATCH("Equal High",OFFSET(BN273,-_xlpm.lookback,0,_xlpm.lookback+1,1),0),-1),_xlpm.offset_rows,_xlpm.lookback-_xlpm.found+1,IF(_xlpm.found&gt;0,INDEX(E:E,ROW()-_xlpm.offset_rows),"-----"))</f>
        <v>5187.83</v>
      </c>
      <c r="BP273" s="41">
        <f t="shared" ca="1" si="266"/>
        <v>5183.1527699999997</v>
      </c>
      <c r="BQ273" s="41">
        <f t="shared" ca="1" si="267"/>
        <v>5182.8273499999996</v>
      </c>
      <c r="BR273" s="52" t="str">
        <f t="shared" ca="1" si="268"/>
        <v>Eqh Touch</v>
      </c>
      <c r="BS273" s="41" t="str">
        <f t="shared" si="274"/>
        <v>-----</v>
      </c>
      <c r="BT273" s="41" t="str" cm="1">
        <f t="array" aca="1" ref="BT273" ca="1">_xlfn.LET(_xlpm.lookback,MIN(ROW()-ROW(BS$50),11),_xlpm.found,IFERROR(MATCH("Equal Low",OFFSET(BS273,-_xlpm.lookback,0,_xlpm.lookback+1,1),0),-1),_xlpm.offset_rows,_xlpm.lookback-_xlpm.found+1,IF(_xlpm.found&gt;0,INDEX(F:F,ROW()-_xlpm.offset_rows),"-----"))</f>
        <v>-----</v>
      </c>
      <c r="BU273" s="41" t="str">
        <f t="shared" ca="1" si="269"/>
        <v>-----</v>
      </c>
      <c r="BV273" s="41" t="str">
        <f t="shared" ca="1" si="270"/>
        <v>-----</v>
      </c>
      <c r="BW273" s="52" t="str">
        <f t="shared" ca="1" si="271"/>
        <v>-----</v>
      </c>
      <c r="BX273" s="50">
        <f t="shared" si="299"/>
        <v>0.32542000000012195</v>
      </c>
      <c r="BY273" s="50">
        <f t="shared" si="313"/>
        <v>1</v>
      </c>
      <c r="BZ273" s="50">
        <f t="shared" si="314"/>
        <v>9</v>
      </c>
      <c r="CA273" s="50" t="str">
        <f t="shared" si="315"/>
        <v>-----</v>
      </c>
      <c r="CB273" s="50" t="str">
        <f t="shared" si="316"/>
        <v>-----</v>
      </c>
      <c r="CC273" s="52" t="str">
        <f t="shared" si="300"/>
        <v/>
      </c>
      <c r="CD273" s="41">
        <f t="shared" si="301"/>
        <v>0</v>
      </c>
      <c r="CE273" s="52" t="str" cm="1">
        <f t="array" ref="CE273">IF(CD273&lt;&gt;1,"-----",_xlfn.IFS(OR(AL273="Above",AL273="Below"),AL273,OR(AQ273="Above",AQ273="Below"),AQ273,OR(AV273="Above",AV273="Below"),AV273,OR(BA273="Above",BA273="Below"),BA273,OR(BF273="Above",BF273="Below"),BF273,OR(BK273="Above",BK273="Below"),BK273,TRUE,"-----"))</f>
        <v>-----</v>
      </c>
      <c r="CF273" s="52" t="str">
        <f t="shared" ca="1" si="272"/>
        <v>Eqh Touch</v>
      </c>
      <c r="CG273" s="52" t="str">
        <f t="shared" si="302"/>
        <v>UP</v>
      </c>
      <c r="CH273" s="42" t="str">
        <f t="shared" si="256"/>
        <v/>
      </c>
      <c r="CI273" s="43" t="str">
        <f t="shared" si="317"/>
        <v/>
      </c>
      <c r="CJ273" s="42" t="str">
        <f t="shared" si="318"/>
        <v/>
      </c>
      <c r="CK273" s="42" t="str">
        <f t="shared" si="257"/>
        <v/>
      </c>
      <c r="CL273" s="42" t="str">
        <f t="shared" si="303"/>
        <v/>
      </c>
      <c r="CM273" s="16">
        <f t="shared" si="258"/>
        <v>0</v>
      </c>
      <c r="CN273" s="53">
        <f t="shared" si="259"/>
        <v>0</v>
      </c>
      <c r="CO273" s="14" t="str">
        <f t="shared" si="260"/>
        <v/>
      </c>
    </row>
    <row r="274" spans="1:93" x14ac:dyDescent="0.55000000000000004">
      <c r="A274">
        <f>IF('Data Validation'!$K$2&lt;&gt;TRUE,"",'Data Validation'!A274)</f>
        <v>1772110200</v>
      </c>
      <c r="B274" s="4" t="str">
        <f>IF('Data Validation'!$K$2&lt;&gt;TRUE,"",'Data Validation'!C274)</f>
        <v>XAUUSD</v>
      </c>
      <c r="C274" s="4" t="str">
        <f>IF('Data Validation'!$K$2&lt;&gt;TRUE,"",'Data Validation'!E274)</f>
        <v>M5</v>
      </c>
      <c r="D274" s="4">
        <f>IF('Data Validation'!$K$2&lt;&gt;TRUE,"",'Data Validation'!G274)</f>
        <v>5181.25</v>
      </c>
      <c r="E274" s="4">
        <f>IF($C274&lt;&gt;"M5","",Price!F274)</f>
        <v>5181.96</v>
      </c>
      <c r="F274" s="4">
        <f>IF($C274&lt;&gt;"M5","",Price!G274)</f>
        <v>5179.54</v>
      </c>
      <c r="G274" s="4">
        <f>IF($C274&lt;&gt;"M5","",Price!H274)</f>
        <v>388</v>
      </c>
      <c r="H274" s="4">
        <f>IF($C274&lt;&gt;"M5","",SSA!E274)</f>
        <v>5181.7470700000003</v>
      </c>
      <c r="I274" s="6">
        <f>IF($C274&lt;&gt;"M5","",SSA!F274)</f>
        <v>5182.2872100000004</v>
      </c>
      <c r="J274" s="5">
        <f>IF($C274&lt;&gt;"M5","",Dual_Tema!E274)</f>
        <v>5186.88</v>
      </c>
      <c r="K274" s="5">
        <f>IF($C274&lt;&gt;"M5","",Dual_Tema!F274)</f>
        <v>5182.71</v>
      </c>
      <c r="L274" s="6">
        <f>IF($C274&lt;&gt;"M5","",Trendlines!K274)</f>
        <v>0</v>
      </c>
      <c r="M274" s="6">
        <f>IF($C274&lt;&gt;"M5","",Trendlines!L274)</f>
        <v>0</v>
      </c>
      <c r="N274" s="6">
        <f>IF($C274&lt;&gt;"M5","",ZigZag!E274)</f>
        <v>0</v>
      </c>
      <c r="O274" s="6">
        <f>IF($C274&lt;&gt;"M5","",ZigZag!F274)</f>
        <v>0</v>
      </c>
      <c r="P274" s="6">
        <f>IF($C274&lt;&gt;"M5","",Pinbar!E274)</f>
        <v>0</v>
      </c>
      <c r="Q274">
        <f>IF(Q$1='Trendline Selection'!$ED$198,Trendlines!E274,IF(Q$1='Trendline Selection'!$EE$198,Trendlines!E274,""))</f>
        <v>5199.28</v>
      </c>
      <c r="R274" t="str">
        <f>IF(R$1='Trendline Selection'!$ED$198,Trendlines!F274,IF(R$1='Trendline Selection'!$EE$198,Trendlines!F274,""))</f>
        <v/>
      </c>
      <c r="S274" t="str">
        <f>IF(S$1='Trendline Selection'!$ED$198,Trendlines!G274,IF(S$1='Trendline Selection'!$EE$198,Trendlines!G274,""))</f>
        <v/>
      </c>
      <c r="T274" t="str">
        <f>IF(T$1='Trendline Selection'!$ED$198,Trendlines!H274,IF(T$1='Trendline Selection'!$EE$198,Trendlines!H274,""))</f>
        <v/>
      </c>
      <c r="U274">
        <f>IF(U$1='Trendline Selection'!$ED$198,Trendlines!I274,IF(U$1='Trendline Selection'!$EE$198,Trendlines!I274,""))</f>
        <v>5177.04</v>
      </c>
      <c r="V274" t="str">
        <f>IF(V$1='Trendline Selection'!$ED$198,Trendlines!J274,IF(V$1='Trendline Selection'!$EE$198,Trendlines!J274,""))</f>
        <v/>
      </c>
      <c r="W274" s="6" t="str">
        <f t="shared" si="262"/>
        <v/>
      </c>
      <c r="X274" s="6" t="str">
        <f t="shared" si="263"/>
        <v/>
      </c>
      <c r="Y274" s="6" t="str">
        <f t="shared" si="264"/>
        <v/>
      </c>
      <c r="Z274" s="6" t="str">
        <f t="shared" si="265"/>
        <v/>
      </c>
      <c r="AA274">
        <f t="shared" si="276"/>
        <v>2.4200000000000728</v>
      </c>
      <c r="AB274">
        <f t="shared" si="304"/>
        <v>0.67000000000007276</v>
      </c>
      <c r="AC274">
        <f t="shared" si="305"/>
        <v>1.75</v>
      </c>
      <c r="AD274">
        <f t="shared" si="261"/>
        <v>2.4200000000000728</v>
      </c>
      <c r="AE274" s="26">
        <f t="shared" si="319"/>
        <v>-9.4854710346105417E-4</v>
      </c>
      <c r="AF274" s="26">
        <f t="shared" si="277"/>
        <v>-6.1164911793252423E-4</v>
      </c>
      <c r="AG274" s="4"/>
      <c r="AH274" s="30">
        <f t="shared" si="278"/>
        <v>-3.3721842255080314E-3</v>
      </c>
      <c r="AI274" s="21">
        <f t="shared" si="306"/>
        <v>-1</v>
      </c>
      <c r="AJ274" s="21">
        <f t="shared" si="275"/>
        <v>-87</v>
      </c>
      <c r="AK274" s="31" t="str">
        <f t="shared" si="322"/>
        <v>-----</v>
      </c>
      <c r="AL274" s="31" t="str">
        <f t="shared" si="279"/>
        <v>-----</v>
      </c>
      <c r="AM274" s="39" t="str">
        <f t="shared" si="280"/>
        <v/>
      </c>
      <c r="AN274" s="35" t="str">
        <f t="shared" si="281"/>
        <v/>
      </c>
      <c r="AO274" s="35" t="str">
        <f t="shared" si="320"/>
        <v/>
      </c>
      <c r="AP274" s="36" t="str">
        <f t="shared" si="321"/>
        <v/>
      </c>
      <c r="AQ274" s="36" t="str">
        <f t="shared" si="282"/>
        <v/>
      </c>
      <c r="AR274" s="40" t="str">
        <f t="shared" si="283"/>
        <v/>
      </c>
      <c r="AS274" s="37" t="str">
        <f t="shared" si="284"/>
        <v/>
      </c>
      <c r="AT274" s="37" t="str">
        <f t="shared" si="307"/>
        <v/>
      </c>
      <c r="AU274" s="38" t="str">
        <f t="shared" si="285"/>
        <v/>
      </c>
      <c r="AV274" s="38" t="str">
        <f t="shared" si="286"/>
        <v/>
      </c>
      <c r="AW274" s="30" t="str">
        <f t="shared" si="287"/>
        <v/>
      </c>
      <c r="AX274" s="21" t="str">
        <f t="shared" si="288"/>
        <v/>
      </c>
      <c r="AY274" s="21" t="str">
        <f t="shared" si="308"/>
        <v/>
      </c>
      <c r="AZ274" s="31" t="str">
        <f t="shared" si="289"/>
        <v/>
      </c>
      <c r="BA274" s="31" t="str">
        <f t="shared" si="290"/>
        <v/>
      </c>
      <c r="BB274" s="33">
        <f t="shared" si="291"/>
        <v>9.092203266732313E-4</v>
      </c>
      <c r="BC274" s="32">
        <f t="shared" si="292"/>
        <v>1</v>
      </c>
      <c r="BD274" s="32">
        <f t="shared" si="309"/>
        <v>6</v>
      </c>
      <c r="BE274" s="34" t="str">
        <f t="shared" si="310"/>
        <v>Touch Zone</v>
      </c>
      <c r="BF274" s="34" t="str">
        <f t="shared" si="293"/>
        <v>Above</v>
      </c>
      <c r="BG274" s="40" t="str">
        <f t="shared" si="294"/>
        <v/>
      </c>
      <c r="BH274" s="37" t="str">
        <f t="shared" si="295"/>
        <v/>
      </c>
      <c r="BI274" s="37" t="str">
        <f t="shared" si="311"/>
        <v/>
      </c>
      <c r="BJ274" s="38" t="str">
        <f t="shared" si="312"/>
        <v/>
      </c>
      <c r="BK274" s="38" t="str">
        <f t="shared" si="296"/>
        <v/>
      </c>
      <c r="BL274" s="41" t="str">
        <f t="shared" si="297"/>
        <v>------</v>
      </c>
      <c r="BM274" s="41" t="str">
        <f t="shared" si="298"/>
        <v>------</v>
      </c>
      <c r="BN274" s="41" t="str">
        <f t="shared" si="273"/>
        <v>-----</v>
      </c>
      <c r="BO274" s="41" cm="1">
        <f t="array" aca="1" ref="BO274" ca="1">_xlfn.LET(_xlpm.lookback,MIN(ROW()-ROW(BN$50),11),_xlpm.found,IFERROR(MATCH("Equal High",OFFSET(BN274,-_xlpm.lookback,0,_xlpm.lookback+1,1),0),-1),_xlpm.offset_rows,_xlpm.lookback-_xlpm.found+1,IF(_xlpm.found&gt;0,INDEX(E:E,ROW()-_xlpm.offset_rows),"-----"))</f>
        <v>5187.83</v>
      </c>
      <c r="BP274" s="41">
        <f t="shared" ca="1" si="266"/>
        <v>5181.7470700000003</v>
      </c>
      <c r="BQ274" s="41">
        <f t="shared" ca="1" si="267"/>
        <v>5182.2872100000004</v>
      </c>
      <c r="BR274" s="52" t="str">
        <f t="shared" ca="1" si="268"/>
        <v>Eqh Touch</v>
      </c>
      <c r="BS274" s="41" t="str">
        <f t="shared" si="274"/>
        <v>-----</v>
      </c>
      <c r="BT274" s="41" t="str" cm="1">
        <f t="array" aca="1" ref="BT274" ca="1">_xlfn.LET(_xlpm.lookback,MIN(ROW()-ROW(BS$50),11),_xlpm.found,IFERROR(MATCH("Equal Low",OFFSET(BS274,-_xlpm.lookback,0,_xlpm.lookback+1,1),0),-1),_xlpm.offset_rows,_xlpm.lookback-_xlpm.found+1,IF(_xlpm.found&gt;0,INDEX(F:F,ROW()-_xlpm.offset_rows),"-----"))</f>
        <v>-----</v>
      </c>
      <c r="BU274" s="41" t="str">
        <f t="shared" ca="1" si="269"/>
        <v>-----</v>
      </c>
      <c r="BV274" s="41" t="str">
        <f t="shared" ca="1" si="270"/>
        <v>-----</v>
      </c>
      <c r="BW274" s="52" t="str">
        <f t="shared" ca="1" si="271"/>
        <v>-----</v>
      </c>
      <c r="BX274" s="50">
        <f t="shared" si="299"/>
        <v>-0.5401400000000649</v>
      </c>
      <c r="BY274" s="50">
        <f t="shared" si="313"/>
        <v>-1</v>
      </c>
      <c r="BZ274" s="50">
        <f t="shared" si="314"/>
        <v>-1</v>
      </c>
      <c r="CA274" s="50" t="str">
        <f t="shared" si="315"/>
        <v>-----</v>
      </c>
      <c r="CB274" s="50" t="str">
        <f t="shared" si="316"/>
        <v>crossunder</v>
      </c>
      <c r="CC274" s="52" t="str">
        <f t="shared" si="300"/>
        <v>TL Touch Zone</v>
      </c>
      <c r="CD274" s="41">
        <f t="shared" si="301"/>
        <v>1</v>
      </c>
      <c r="CE274" s="52" t="str" cm="1">
        <f t="array" ref="CE274">IF(CD274&lt;&gt;1,"-----",_xlfn.IFS(OR(AL274="Above",AL274="Below"),AL274,OR(AQ274="Above",AQ274="Below"),AQ274,OR(AV274="Above",AV274="Below"),AV274,OR(BA274="Above",BA274="Below"),BA274,OR(BF274="Above",BF274="Below"),BF274,OR(BK274="Above",BK274="Below"),BK274,TRUE,"-----"))</f>
        <v>Above</v>
      </c>
      <c r="CF274" s="52" t="str">
        <f t="shared" ca="1" si="272"/>
        <v>Eqh Touch</v>
      </c>
      <c r="CG274" s="52" t="str">
        <f t="shared" si="302"/>
        <v>DOWN</v>
      </c>
      <c r="CH274" s="42" t="str">
        <f t="shared" si="256"/>
        <v/>
      </c>
      <c r="CI274" s="43" t="str">
        <f t="shared" si="317"/>
        <v/>
      </c>
      <c r="CJ274" s="42">
        <f t="shared" si="318"/>
        <v>1</v>
      </c>
      <c r="CK274" s="42" t="str">
        <f t="shared" si="257"/>
        <v/>
      </c>
      <c r="CL274" s="42" t="str">
        <f t="shared" si="303"/>
        <v/>
      </c>
      <c r="CM274" s="16">
        <f t="shared" si="258"/>
        <v>0.2</v>
      </c>
      <c r="CN274" s="53">
        <f t="shared" si="259"/>
        <v>6.6666666666666666E-2</v>
      </c>
      <c r="CO274" s="14" t="str">
        <f t="shared" si="260"/>
        <v/>
      </c>
    </row>
    <row r="275" spans="1:93" x14ac:dyDescent="0.55000000000000004">
      <c r="A275">
        <f>IF('Data Validation'!$K$2&lt;&gt;TRUE,"",'Data Validation'!A275)</f>
        <v>1772110500</v>
      </c>
      <c r="B275" s="4" t="str">
        <f>IF('Data Validation'!$K$2&lt;&gt;TRUE,"",'Data Validation'!C275)</f>
        <v>XAUUSD</v>
      </c>
      <c r="C275" s="4" t="str">
        <f>IF('Data Validation'!$K$2&lt;&gt;TRUE,"",'Data Validation'!E275)</f>
        <v>M5</v>
      </c>
      <c r="D275" s="4">
        <f>IF('Data Validation'!$K$2&lt;&gt;TRUE,"",'Data Validation'!G275)</f>
        <v>5183.8500000000004</v>
      </c>
      <c r="E275" s="4">
        <f>IF($C275&lt;&gt;"M5","",Price!F275)</f>
        <v>5185.1000000000004</v>
      </c>
      <c r="F275" s="4">
        <f>IF($C275&lt;&gt;"M5","",Price!G275)</f>
        <v>5179.9799999999996</v>
      </c>
      <c r="G275" s="4">
        <f>IF($C275&lt;&gt;"M5","",Price!H275)</f>
        <v>466</v>
      </c>
      <c r="H275" s="4">
        <f>IF($C275&lt;&gt;"M5","",SSA!E275)</f>
        <v>5179.89689</v>
      </c>
      <c r="I275" s="6">
        <f>IF($C275&lt;&gt;"M5","",SSA!F275)</f>
        <v>5181.0920500000002</v>
      </c>
      <c r="J275" s="5">
        <f>IF($C275&lt;&gt;"M5","",Dual_Tema!E275)</f>
        <v>5186.97</v>
      </c>
      <c r="K275" s="5">
        <f>IF($C275&lt;&gt;"M5","",Dual_Tema!F275)</f>
        <v>5182.5200000000004</v>
      </c>
      <c r="L275" s="6">
        <f>IF($C275&lt;&gt;"M5","",Trendlines!K275)</f>
        <v>0</v>
      </c>
      <c r="M275" s="6">
        <f>IF($C275&lt;&gt;"M5","",Trendlines!L275)</f>
        <v>0</v>
      </c>
      <c r="N275" s="6">
        <f>IF($C275&lt;&gt;"M5","",ZigZag!E275)</f>
        <v>0</v>
      </c>
      <c r="O275" s="6">
        <f>IF($C275&lt;&gt;"M5","",ZigZag!F275)</f>
        <v>0</v>
      </c>
      <c r="P275" s="6">
        <f>IF($C275&lt;&gt;"M5","",Pinbar!E275)</f>
        <v>0</v>
      </c>
      <c r="Q275">
        <f>IF(Q$1='Trendline Selection'!$ED$198,Trendlines!E275,IF(Q$1='Trendline Selection'!$EE$198,Trendlines!E275,""))</f>
        <v>5199.29</v>
      </c>
      <c r="R275" t="str">
        <f>IF(R$1='Trendline Selection'!$ED$198,Trendlines!F275,IF(R$1='Trendline Selection'!$EE$198,Trendlines!F275,""))</f>
        <v/>
      </c>
      <c r="S275" t="str">
        <f>IF(S$1='Trendline Selection'!$ED$198,Trendlines!G275,IF(S$1='Trendline Selection'!$EE$198,Trendlines!G275,""))</f>
        <v/>
      </c>
      <c r="T275" t="str">
        <f>IF(T$1='Trendline Selection'!$ED$198,Trendlines!H275,IF(T$1='Trendline Selection'!$EE$198,Trendlines!H275,""))</f>
        <v/>
      </c>
      <c r="U275">
        <f>IF(U$1='Trendline Selection'!$ED$198,Trendlines!I275,IF(U$1='Trendline Selection'!$EE$198,Trendlines!I275,""))</f>
        <v>5177.0600000000004</v>
      </c>
      <c r="V275" t="str">
        <f>IF(V$1='Trendline Selection'!$ED$198,Trendlines!J275,IF(V$1='Trendline Selection'!$EE$198,Trendlines!J275,""))</f>
        <v/>
      </c>
      <c r="W275" s="6" t="str">
        <f t="shared" si="262"/>
        <v/>
      </c>
      <c r="X275" s="6" t="str">
        <f t="shared" si="263"/>
        <v/>
      </c>
      <c r="Y275" s="6" t="str">
        <f t="shared" si="264"/>
        <v/>
      </c>
      <c r="Z275" s="6" t="str">
        <f t="shared" si="265"/>
        <v/>
      </c>
      <c r="AA275">
        <f t="shared" si="276"/>
        <v>5.1200000000008004</v>
      </c>
      <c r="AB275">
        <f t="shared" si="304"/>
        <v>3.8500000000003638</v>
      </c>
      <c r="AC275">
        <f t="shared" si="305"/>
        <v>1.2700000000004366</v>
      </c>
      <c r="AD275">
        <f t="shared" si="261"/>
        <v>5.1200000000008004</v>
      </c>
      <c r="AE275" s="26">
        <f t="shared" si="319"/>
        <v>-3.6051876143488215E-4</v>
      </c>
      <c r="AF275" s="26">
        <f t="shared" si="277"/>
        <v>-4.9010905891359283E-4</v>
      </c>
      <c r="AG275" s="4"/>
      <c r="AH275" s="30">
        <f t="shared" si="278"/>
        <v>-3.7299535128834859E-3</v>
      </c>
      <c r="AI275" s="21">
        <f t="shared" si="306"/>
        <v>-1</v>
      </c>
      <c r="AJ275" s="21">
        <f t="shared" si="275"/>
        <v>-88</v>
      </c>
      <c r="AK275" s="31" t="str">
        <f t="shared" si="322"/>
        <v>-----</v>
      </c>
      <c r="AL275" s="31" t="str">
        <f t="shared" si="279"/>
        <v>-----</v>
      </c>
      <c r="AM275" s="39" t="str">
        <f t="shared" si="280"/>
        <v/>
      </c>
      <c r="AN275" s="35" t="str">
        <f t="shared" si="281"/>
        <v/>
      </c>
      <c r="AO275" s="35" t="str">
        <f t="shared" si="320"/>
        <v/>
      </c>
      <c r="AP275" s="36" t="str">
        <f t="shared" si="321"/>
        <v/>
      </c>
      <c r="AQ275" s="36" t="str">
        <f t="shared" si="282"/>
        <v/>
      </c>
      <c r="AR275" s="40" t="str">
        <f t="shared" si="283"/>
        <v/>
      </c>
      <c r="AS275" s="37" t="str">
        <f t="shared" si="284"/>
        <v/>
      </c>
      <c r="AT275" s="37" t="str">
        <f t="shared" si="307"/>
        <v/>
      </c>
      <c r="AU275" s="38" t="str">
        <f t="shared" si="285"/>
        <v/>
      </c>
      <c r="AV275" s="38" t="str">
        <f t="shared" si="286"/>
        <v/>
      </c>
      <c r="AW275" s="30" t="str">
        <f t="shared" si="287"/>
        <v/>
      </c>
      <c r="AX275" s="21" t="str">
        <f t="shared" si="288"/>
        <v/>
      </c>
      <c r="AY275" s="21" t="str">
        <f t="shared" si="308"/>
        <v/>
      </c>
      <c r="AZ275" s="31" t="str">
        <f t="shared" si="289"/>
        <v/>
      </c>
      <c r="BA275" s="31" t="str">
        <f t="shared" si="290"/>
        <v/>
      </c>
      <c r="BB275" s="33">
        <f t="shared" si="291"/>
        <v>5.4797317396352067E-4</v>
      </c>
      <c r="BC275" s="32">
        <f t="shared" si="292"/>
        <v>1</v>
      </c>
      <c r="BD275" s="32">
        <f t="shared" si="309"/>
        <v>7</v>
      </c>
      <c r="BE275" s="34" t="str">
        <f t="shared" si="310"/>
        <v>Touch Zone</v>
      </c>
      <c r="BF275" s="34" t="str">
        <f t="shared" si="293"/>
        <v>Above</v>
      </c>
      <c r="BG275" s="40" t="str">
        <f t="shared" si="294"/>
        <v/>
      </c>
      <c r="BH275" s="37" t="str">
        <f t="shared" si="295"/>
        <v/>
      </c>
      <c r="BI275" s="37" t="str">
        <f t="shared" si="311"/>
        <v/>
      </c>
      <c r="BJ275" s="38" t="str">
        <f t="shared" si="312"/>
        <v/>
      </c>
      <c r="BK275" s="38" t="str">
        <f t="shared" si="296"/>
        <v/>
      </c>
      <c r="BL275" s="41" t="str">
        <f t="shared" si="297"/>
        <v>------</v>
      </c>
      <c r="BM275" s="41" t="str">
        <f t="shared" si="298"/>
        <v>------</v>
      </c>
      <c r="BN275" s="41" t="str">
        <f t="shared" si="273"/>
        <v>-----</v>
      </c>
      <c r="BO275" s="41" cm="1">
        <f t="array" aca="1" ref="BO275" ca="1">_xlfn.LET(_xlpm.lookback,MIN(ROW()-ROW(BN$50),11),_xlpm.found,IFERROR(MATCH("Equal High",OFFSET(BN275,-_xlpm.lookback,0,_xlpm.lookback+1,1),0),-1),_xlpm.offset_rows,_xlpm.lookback-_xlpm.found+1,IF(_xlpm.found&gt;0,INDEX(E:E,ROW()-_xlpm.offset_rows),"-----"))</f>
        <v>5187.83</v>
      </c>
      <c r="BP275" s="41">
        <f t="shared" ca="1" si="266"/>
        <v>5179.89689</v>
      </c>
      <c r="BQ275" s="41">
        <f t="shared" ca="1" si="267"/>
        <v>5181.0920500000002</v>
      </c>
      <c r="BR275" s="52" t="str">
        <f t="shared" ca="1" si="268"/>
        <v>-----</v>
      </c>
      <c r="BS275" s="41" t="str">
        <f t="shared" si="274"/>
        <v>-----</v>
      </c>
      <c r="BT275" s="41" t="str" cm="1">
        <f t="array" aca="1" ref="BT275" ca="1">_xlfn.LET(_xlpm.lookback,MIN(ROW()-ROW(BS$50),11),_xlpm.found,IFERROR(MATCH("Equal Low",OFFSET(BS275,-_xlpm.lookback,0,_xlpm.lookback+1,1),0),-1),_xlpm.offset_rows,_xlpm.lookback-_xlpm.found+1,IF(_xlpm.found&gt;0,INDEX(F:F,ROW()-_xlpm.offset_rows),"-----"))</f>
        <v>-----</v>
      </c>
      <c r="BU275" s="41" t="str">
        <f t="shared" ca="1" si="269"/>
        <v>-----</v>
      </c>
      <c r="BV275" s="41" t="str">
        <f t="shared" ca="1" si="270"/>
        <v>-----</v>
      </c>
      <c r="BW275" s="52" t="str">
        <f t="shared" ca="1" si="271"/>
        <v>-----</v>
      </c>
      <c r="BX275" s="50">
        <f t="shared" si="299"/>
        <v>-1.1951600000002145</v>
      </c>
      <c r="BY275" s="50">
        <f t="shared" si="313"/>
        <v>-1</v>
      </c>
      <c r="BZ275" s="50">
        <f t="shared" si="314"/>
        <v>-2</v>
      </c>
      <c r="CA275" s="50" t="str">
        <f t="shared" si="315"/>
        <v>-----</v>
      </c>
      <c r="CB275" s="50" t="str">
        <f t="shared" si="316"/>
        <v>-----</v>
      </c>
      <c r="CC275" s="52" t="str">
        <f t="shared" si="300"/>
        <v>TL Touch Zone</v>
      </c>
      <c r="CD275" s="41">
        <f t="shared" si="301"/>
        <v>1</v>
      </c>
      <c r="CE275" s="52" t="str" cm="1">
        <f t="array" ref="CE275">IF(CD275&lt;&gt;1,"-----",_xlfn.IFS(OR(AL275="Above",AL275="Below"),AL275,OR(AQ275="Above",AQ275="Below"),AQ275,OR(AV275="Above",AV275="Below"),AV275,OR(BA275="Above",BA275="Below"),BA275,OR(BF275="Above",BF275="Below"),BF275,OR(BK275="Above",BK275="Below"),BK275,TRUE,"-----"))</f>
        <v>Above</v>
      </c>
      <c r="CF275" s="52" t="str">
        <f t="shared" ca="1" si="272"/>
        <v>-----</v>
      </c>
      <c r="CG275" s="52" t="str">
        <f t="shared" si="302"/>
        <v>DOWN</v>
      </c>
      <c r="CH275" s="42" t="str">
        <f t="shared" si="256"/>
        <v/>
      </c>
      <c r="CI275" s="43" t="str">
        <f t="shared" si="317"/>
        <v/>
      </c>
      <c r="CJ275" s="42" t="str">
        <f t="shared" si="318"/>
        <v/>
      </c>
      <c r="CK275" s="42" t="str">
        <f t="shared" si="257"/>
        <v/>
      </c>
      <c r="CL275" s="42" t="str">
        <f t="shared" si="303"/>
        <v/>
      </c>
      <c r="CM275" s="16">
        <f t="shared" si="258"/>
        <v>0</v>
      </c>
      <c r="CN275" s="53">
        <f t="shared" si="259"/>
        <v>6.6666666666666666E-2</v>
      </c>
      <c r="CO275" s="14" t="str">
        <f t="shared" si="260"/>
        <v/>
      </c>
    </row>
    <row r="276" spans="1:93" x14ac:dyDescent="0.55000000000000004">
      <c r="A276">
        <f>IF('Data Validation'!$K$2&lt;&gt;TRUE,"",'Data Validation'!A276)</f>
        <v>1772110800</v>
      </c>
      <c r="B276" s="4" t="str">
        <f>IF('Data Validation'!$K$2&lt;&gt;TRUE,"",'Data Validation'!C276)</f>
        <v>XAUUSD</v>
      </c>
      <c r="C276" s="4" t="str">
        <f>IF('Data Validation'!$K$2&lt;&gt;TRUE,"",'Data Validation'!E276)</f>
        <v>M5</v>
      </c>
      <c r="D276" s="4">
        <f>IF('Data Validation'!$K$2&lt;&gt;TRUE,"",'Data Validation'!G276)</f>
        <v>5175.76</v>
      </c>
      <c r="E276" s="4">
        <f>IF($C276&lt;&gt;"M5","",Price!F276)</f>
        <v>5185.57</v>
      </c>
      <c r="F276" s="4">
        <f>IF($C276&lt;&gt;"M5","",Price!G276)</f>
        <v>5175.17</v>
      </c>
      <c r="G276" s="4">
        <f>IF($C276&lt;&gt;"M5","",Price!H276)</f>
        <v>767</v>
      </c>
      <c r="H276" s="4">
        <f>IF($C276&lt;&gt;"M5","",SSA!E276)</f>
        <v>5177.86402</v>
      </c>
      <c r="I276" s="6">
        <f>IF($C276&lt;&gt;"M5","",SSA!F276)</f>
        <v>5179.4780300000002</v>
      </c>
      <c r="J276" s="5">
        <f>IF($C276&lt;&gt;"M5","",Dual_Tema!E276)</f>
        <v>5187.09</v>
      </c>
      <c r="K276" s="5">
        <f>IF($C276&lt;&gt;"M5","",Dual_Tema!F276)</f>
        <v>5179.8599999999997</v>
      </c>
      <c r="L276" s="6">
        <f>IF($C276&lt;&gt;"M5","",Trendlines!K276)</f>
        <v>0</v>
      </c>
      <c r="M276" s="6">
        <f>IF($C276&lt;&gt;"M5","",Trendlines!L276)</f>
        <v>0</v>
      </c>
      <c r="N276" s="6">
        <f>IF($C276&lt;&gt;"M5","",ZigZag!E276)</f>
        <v>0</v>
      </c>
      <c r="O276" s="6">
        <f>IF($C276&lt;&gt;"M5","",ZigZag!F276)</f>
        <v>0</v>
      </c>
      <c r="P276" s="6">
        <f>IF($C276&lt;&gt;"M5","",Pinbar!E276)</f>
        <v>0</v>
      </c>
      <c r="Q276">
        <f>IF(Q$1='Trendline Selection'!$ED$198,Trendlines!E276,IF(Q$1='Trendline Selection'!$EE$198,Trendlines!E276,""))</f>
        <v>5199.29</v>
      </c>
      <c r="R276" t="str">
        <f>IF(R$1='Trendline Selection'!$ED$198,Trendlines!F276,IF(R$1='Trendline Selection'!$EE$198,Trendlines!F276,""))</f>
        <v/>
      </c>
      <c r="S276" t="str">
        <f>IF(S$1='Trendline Selection'!$ED$198,Trendlines!G276,IF(S$1='Trendline Selection'!$EE$198,Trendlines!G276,""))</f>
        <v/>
      </c>
      <c r="T276" t="str">
        <f>IF(T$1='Trendline Selection'!$ED$198,Trendlines!H276,IF(T$1='Trendline Selection'!$EE$198,Trendlines!H276,""))</f>
        <v/>
      </c>
      <c r="U276">
        <f>IF(U$1='Trendline Selection'!$ED$198,Trendlines!I276,IF(U$1='Trendline Selection'!$EE$198,Trendlines!I276,""))</f>
        <v>5177.09</v>
      </c>
      <c r="V276" t="str">
        <f>IF(V$1='Trendline Selection'!$ED$198,Trendlines!J276,IF(V$1='Trendline Selection'!$EE$198,Trendlines!J276,""))</f>
        <v/>
      </c>
      <c r="W276" s="6" t="str">
        <f t="shared" si="262"/>
        <v/>
      </c>
      <c r="X276" s="6" t="str">
        <f t="shared" si="263"/>
        <v/>
      </c>
      <c r="Y276" s="6" t="str">
        <f t="shared" si="264"/>
        <v/>
      </c>
      <c r="Z276" s="6" t="str">
        <f t="shared" si="265"/>
        <v/>
      </c>
      <c r="AA276">
        <f t="shared" si="276"/>
        <v>10.399999999999636</v>
      </c>
      <c r="AB276">
        <f t="shared" si="304"/>
        <v>1.7199999999993452</v>
      </c>
      <c r="AC276">
        <f t="shared" si="305"/>
        <v>8.680000000000291</v>
      </c>
      <c r="AD276">
        <f t="shared" si="261"/>
        <v>10.399999999999636</v>
      </c>
      <c r="AE276" s="26">
        <f t="shared" si="319"/>
        <v>-2.9303520856596601E-4</v>
      </c>
      <c r="AF276" s="26">
        <f t="shared" si="277"/>
        <v>-9.0542987648307104E-4</v>
      </c>
      <c r="AG276" s="4"/>
      <c r="AH276" s="30">
        <f t="shared" si="278"/>
        <v>-4.1209434365076731E-3</v>
      </c>
      <c r="AI276" s="21">
        <f t="shared" si="306"/>
        <v>-1</v>
      </c>
      <c r="AJ276" s="21">
        <f t="shared" si="275"/>
        <v>-89</v>
      </c>
      <c r="AK276" s="31" t="str">
        <f t="shared" si="322"/>
        <v>-----</v>
      </c>
      <c r="AL276" s="31" t="str">
        <f t="shared" si="279"/>
        <v>-----</v>
      </c>
      <c r="AM276" s="39" t="str">
        <f t="shared" si="280"/>
        <v/>
      </c>
      <c r="AN276" s="35" t="str">
        <f t="shared" si="281"/>
        <v/>
      </c>
      <c r="AO276" s="35" t="str">
        <f t="shared" si="320"/>
        <v/>
      </c>
      <c r="AP276" s="36" t="str">
        <f t="shared" si="321"/>
        <v/>
      </c>
      <c r="AQ276" s="36" t="str">
        <f t="shared" si="282"/>
        <v/>
      </c>
      <c r="AR276" s="40" t="str">
        <f t="shared" si="283"/>
        <v/>
      </c>
      <c r="AS276" s="37" t="str">
        <f t="shared" si="284"/>
        <v/>
      </c>
      <c r="AT276" s="37" t="str">
        <f t="shared" si="307"/>
        <v/>
      </c>
      <c r="AU276" s="38" t="str">
        <f t="shared" si="285"/>
        <v/>
      </c>
      <c r="AV276" s="38" t="str">
        <f t="shared" si="286"/>
        <v/>
      </c>
      <c r="AW276" s="30" t="str">
        <f t="shared" si="287"/>
        <v/>
      </c>
      <c r="AX276" s="21" t="str">
        <f t="shared" si="288"/>
        <v/>
      </c>
      <c r="AY276" s="21" t="str">
        <f t="shared" si="308"/>
        <v/>
      </c>
      <c r="AZ276" s="31" t="str">
        <f t="shared" si="289"/>
        <v/>
      </c>
      <c r="BA276" s="31" t="str">
        <f t="shared" si="290"/>
        <v/>
      </c>
      <c r="BB276" s="33">
        <f t="shared" si="291"/>
        <v>1.4950870083383459E-4</v>
      </c>
      <c r="BC276" s="32">
        <f t="shared" si="292"/>
        <v>1</v>
      </c>
      <c r="BD276" s="32">
        <f t="shared" si="309"/>
        <v>8</v>
      </c>
      <c r="BE276" s="34" t="str">
        <f t="shared" si="310"/>
        <v>Touch Zone</v>
      </c>
      <c r="BF276" s="34" t="str">
        <f t="shared" si="293"/>
        <v>Above</v>
      </c>
      <c r="BG276" s="40" t="str">
        <f t="shared" si="294"/>
        <v/>
      </c>
      <c r="BH276" s="37" t="str">
        <f t="shared" si="295"/>
        <v/>
      </c>
      <c r="BI276" s="37" t="str">
        <f t="shared" si="311"/>
        <v/>
      </c>
      <c r="BJ276" s="38" t="str">
        <f t="shared" si="312"/>
        <v/>
      </c>
      <c r="BK276" s="38" t="str">
        <f t="shared" si="296"/>
        <v/>
      </c>
      <c r="BL276" s="41" t="str">
        <f t="shared" si="297"/>
        <v>------</v>
      </c>
      <c r="BM276" s="41" t="str">
        <f t="shared" si="298"/>
        <v>------</v>
      </c>
      <c r="BN276" s="41" t="str">
        <f t="shared" si="273"/>
        <v>-----</v>
      </c>
      <c r="BO276" s="41" cm="1">
        <f t="array" aca="1" ref="BO276" ca="1">_xlfn.LET(_xlpm.lookback,MIN(ROW()-ROW(BN$50),11),_xlpm.found,IFERROR(MATCH("Equal High",OFFSET(BN276,-_xlpm.lookback,0,_xlpm.lookback+1,1),0),-1),_xlpm.offset_rows,_xlpm.lookback-_xlpm.found+1,IF(_xlpm.found&gt;0,INDEX(E:E,ROW()-_xlpm.offset_rows),"-----"))</f>
        <v>5187.83</v>
      </c>
      <c r="BP276" s="41">
        <f t="shared" ca="1" si="266"/>
        <v>5177.86402</v>
      </c>
      <c r="BQ276" s="41">
        <f t="shared" ca="1" si="267"/>
        <v>5179.4780300000002</v>
      </c>
      <c r="BR276" s="52" t="str">
        <f t="shared" ca="1" si="268"/>
        <v>-----</v>
      </c>
      <c r="BS276" s="41" t="str">
        <f t="shared" si="274"/>
        <v>-----</v>
      </c>
      <c r="BT276" s="41" t="str" cm="1">
        <f t="array" aca="1" ref="BT276" ca="1">_xlfn.LET(_xlpm.lookback,MIN(ROW()-ROW(BS$50),11),_xlpm.found,IFERROR(MATCH("Equal Low",OFFSET(BS276,-_xlpm.lookback,0,_xlpm.lookback+1,1),0),-1),_xlpm.offset_rows,_xlpm.lookback-_xlpm.found+1,IF(_xlpm.found&gt;0,INDEX(F:F,ROW()-_xlpm.offset_rows),"-----"))</f>
        <v>-----</v>
      </c>
      <c r="BU276" s="41" t="str">
        <f t="shared" ca="1" si="269"/>
        <v>-----</v>
      </c>
      <c r="BV276" s="41" t="str">
        <f t="shared" ca="1" si="270"/>
        <v>-----</v>
      </c>
      <c r="BW276" s="52" t="str">
        <f t="shared" ca="1" si="271"/>
        <v>-----</v>
      </c>
      <c r="BX276" s="50">
        <f t="shared" si="299"/>
        <v>-1.6140100000002349</v>
      </c>
      <c r="BY276" s="50">
        <f t="shared" si="313"/>
        <v>-1</v>
      </c>
      <c r="BZ276" s="50">
        <f t="shared" si="314"/>
        <v>-3</v>
      </c>
      <c r="CA276" s="50" t="str">
        <f t="shared" si="315"/>
        <v>-----</v>
      </c>
      <c r="CB276" s="50" t="str">
        <f t="shared" si="316"/>
        <v>-----</v>
      </c>
      <c r="CC276" s="52" t="str">
        <f t="shared" si="300"/>
        <v>TL Touch Zone</v>
      </c>
      <c r="CD276" s="41">
        <f t="shared" si="301"/>
        <v>1</v>
      </c>
      <c r="CE276" s="52" t="str" cm="1">
        <f t="array" ref="CE276">IF(CD276&lt;&gt;1,"-----",_xlfn.IFS(OR(AL276="Above",AL276="Below"),AL276,OR(AQ276="Above",AQ276="Below"),AQ276,OR(AV276="Above",AV276="Below"),AV276,OR(BA276="Above",BA276="Below"),BA276,OR(BF276="Above",BF276="Below"),BF276,OR(BK276="Above",BK276="Below"),BK276,TRUE,"-----"))</f>
        <v>Above</v>
      </c>
      <c r="CF276" s="52" t="str">
        <f t="shared" ca="1" si="272"/>
        <v>-----</v>
      </c>
      <c r="CG276" s="52" t="str">
        <f t="shared" si="302"/>
        <v>DOWN</v>
      </c>
      <c r="CH276" s="42">
        <f t="shared" si="256"/>
        <v>1</v>
      </c>
      <c r="CI276" s="43" t="str">
        <f t="shared" si="317"/>
        <v/>
      </c>
      <c r="CJ276" s="42">
        <f t="shared" si="318"/>
        <v>1</v>
      </c>
      <c r="CK276" s="42">
        <f t="shared" si="257"/>
        <v>1</v>
      </c>
      <c r="CL276" s="42" t="str">
        <f t="shared" si="303"/>
        <v/>
      </c>
      <c r="CM276" s="16">
        <f t="shared" si="258"/>
        <v>0.6</v>
      </c>
      <c r="CN276" s="53">
        <f t="shared" si="259"/>
        <v>0.26666666666666666</v>
      </c>
      <c r="CO276" s="14" t="str">
        <f t="shared" si="260"/>
        <v>Turbulance</v>
      </c>
    </row>
    <row r="277" spans="1:93" x14ac:dyDescent="0.55000000000000004">
      <c r="A277">
        <f>IF('Data Validation'!$K$2&lt;&gt;TRUE,"",'Data Validation'!A277)</f>
        <v>1772111100</v>
      </c>
      <c r="B277" s="4" t="str">
        <f>IF('Data Validation'!$K$2&lt;&gt;TRUE,"",'Data Validation'!C277)</f>
        <v>XAUUSD</v>
      </c>
      <c r="C277" s="4" t="str">
        <f>IF('Data Validation'!$K$2&lt;&gt;TRUE,"",'Data Validation'!E277)</f>
        <v>M5</v>
      </c>
      <c r="D277" s="4">
        <f>IF('Data Validation'!$K$2&lt;&gt;TRUE,"",'Data Validation'!G277)</f>
        <v>5172.5</v>
      </c>
      <c r="E277" s="4">
        <f>IF($C277&lt;&gt;"M5","",Price!F277)</f>
        <v>5180.43</v>
      </c>
      <c r="F277" s="4">
        <f>IF($C277&lt;&gt;"M5","",Price!G277)</f>
        <v>5171.18</v>
      </c>
      <c r="G277" s="4">
        <f>IF($C277&lt;&gt;"M5","",Price!H277)</f>
        <v>806</v>
      </c>
      <c r="H277" s="4">
        <f>IF($C277&lt;&gt;"M5","",SSA!E277)</f>
        <v>5176.1064699999997</v>
      </c>
      <c r="I277" s="6">
        <f>IF($C277&lt;&gt;"M5","",SSA!F277)</f>
        <v>5177.7922500000004</v>
      </c>
      <c r="J277" s="5">
        <f>IF($C277&lt;&gt;"M5","",Dual_Tema!E277)</f>
        <v>5184.51</v>
      </c>
      <c r="K277" s="5">
        <f>IF($C277&lt;&gt;"M5","",Dual_Tema!F277)</f>
        <v>5176.07</v>
      </c>
      <c r="L277" s="6">
        <f>IF($C277&lt;&gt;"M5","",Trendlines!K277)</f>
        <v>0</v>
      </c>
      <c r="M277" s="6">
        <f>IF($C277&lt;&gt;"M5","",Trendlines!L277)</f>
        <v>0</v>
      </c>
      <c r="N277" s="6">
        <f>IF($C277&lt;&gt;"M5","",ZigZag!E277)</f>
        <v>0</v>
      </c>
      <c r="O277" s="6">
        <f>IF($C277&lt;&gt;"M5","",ZigZag!F277)</f>
        <v>0</v>
      </c>
      <c r="P277" s="6">
        <f>IF($C277&lt;&gt;"M5","",Pinbar!E277)</f>
        <v>0</v>
      </c>
      <c r="Q277">
        <f>IF(Q$1='Trendline Selection'!$ED$198,Trendlines!E277,IF(Q$1='Trendline Selection'!$EE$198,Trendlines!E277,""))</f>
        <v>5199.3</v>
      </c>
      <c r="R277" t="str">
        <f>IF(R$1='Trendline Selection'!$ED$198,Trendlines!F277,IF(R$1='Trendline Selection'!$EE$198,Trendlines!F277,""))</f>
        <v/>
      </c>
      <c r="S277" t="str">
        <f>IF(S$1='Trendline Selection'!$ED$198,Trendlines!G277,IF(S$1='Trendline Selection'!$EE$198,Trendlines!G277,""))</f>
        <v/>
      </c>
      <c r="T277" t="str">
        <f>IF(T$1='Trendline Selection'!$ED$198,Trendlines!H277,IF(T$1='Trendline Selection'!$EE$198,Trendlines!H277,""))</f>
        <v/>
      </c>
      <c r="U277">
        <f>IF(U$1='Trendline Selection'!$ED$198,Trendlines!I277,IF(U$1='Trendline Selection'!$EE$198,Trendlines!I277,""))</f>
        <v>5177.1099999999997</v>
      </c>
      <c r="V277" t="str">
        <f>IF(V$1='Trendline Selection'!$ED$198,Trendlines!J277,IF(V$1='Trendline Selection'!$EE$198,Trendlines!J277,""))</f>
        <v/>
      </c>
      <c r="W277" s="6" t="str">
        <f t="shared" si="262"/>
        <v/>
      </c>
      <c r="X277" s="6" t="str">
        <f t="shared" si="263"/>
        <v/>
      </c>
      <c r="Y277" s="6" t="str">
        <f t="shared" si="264"/>
        <v/>
      </c>
      <c r="Z277" s="6" t="str">
        <f t="shared" si="265"/>
        <v/>
      </c>
      <c r="AA277">
        <f t="shared" si="276"/>
        <v>9.25</v>
      </c>
      <c r="AB277">
        <f t="shared" si="304"/>
        <v>4.6700000000000728</v>
      </c>
      <c r="AC277">
        <f t="shared" si="305"/>
        <v>4.5799999999999272</v>
      </c>
      <c r="AD277">
        <f t="shared" si="261"/>
        <v>9.25</v>
      </c>
      <c r="AE277" s="26">
        <f t="shared" si="319"/>
        <v>-7.8695961624144367E-4</v>
      </c>
      <c r="AF277" s="26">
        <f t="shared" si="277"/>
        <v>-9.4473220029856982E-4</v>
      </c>
      <c r="AG277" s="4"/>
      <c r="AH277" s="30">
        <f t="shared" si="278"/>
        <v>-4.4608947358299126E-3</v>
      </c>
      <c r="AI277" s="21">
        <f t="shared" si="306"/>
        <v>-1</v>
      </c>
      <c r="AJ277" s="21">
        <f t="shared" si="275"/>
        <v>-90</v>
      </c>
      <c r="AK277" s="31" t="str">
        <f t="shared" si="322"/>
        <v>-----</v>
      </c>
      <c r="AL277" s="31" t="str">
        <f t="shared" si="279"/>
        <v>-----</v>
      </c>
      <c r="AM277" s="39" t="str">
        <f t="shared" si="280"/>
        <v/>
      </c>
      <c r="AN277" s="35" t="str">
        <f t="shared" si="281"/>
        <v/>
      </c>
      <c r="AO277" s="35" t="str">
        <f t="shared" si="320"/>
        <v/>
      </c>
      <c r="AP277" s="36" t="str">
        <f t="shared" si="321"/>
        <v/>
      </c>
      <c r="AQ277" s="36" t="str">
        <f t="shared" si="282"/>
        <v/>
      </c>
      <c r="AR277" s="40" t="str">
        <f t="shared" si="283"/>
        <v/>
      </c>
      <c r="AS277" s="37" t="str">
        <f t="shared" si="284"/>
        <v/>
      </c>
      <c r="AT277" s="37" t="str">
        <f t="shared" si="307"/>
        <v/>
      </c>
      <c r="AU277" s="38" t="str">
        <f t="shared" si="285"/>
        <v/>
      </c>
      <c r="AV277" s="38" t="str">
        <f t="shared" si="286"/>
        <v/>
      </c>
      <c r="AW277" s="30" t="str">
        <f t="shared" si="287"/>
        <v/>
      </c>
      <c r="AX277" s="21" t="str">
        <f t="shared" si="288"/>
        <v/>
      </c>
      <c r="AY277" s="21" t="str">
        <f t="shared" si="308"/>
        <v/>
      </c>
      <c r="AZ277" s="31" t="str">
        <f t="shared" si="289"/>
        <v/>
      </c>
      <c r="BA277" s="31" t="str">
        <f t="shared" si="290"/>
        <v/>
      </c>
      <c r="BB277" s="33">
        <f t="shared" si="291"/>
        <v>-1.9383980637845347E-4</v>
      </c>
      <c r="BC277" s="32">
        <f t="shared" si="292"/>
        <v>-1</v>
      </c>
      <c r="BD277" s="32">
        <f t="shared" si="309"/>
        <v>-1</v>
      </c>
      <c r="BE277" s="34" t="str">
        <f t="shared" si="310"/>
        <v>Touch Zone</v>
      </c>
      <c r="BF277" s="34" t="str">
        <f t="shared" si="293"/>
        <v>Below</v>
      </c>
      <c r="BG277" s="40" t="str">
        <f t="shared" si="294"/>
        <v/>
      </c>
      <c r="BH277" s="37" t="str">
        <f t="shared" si="295"/>
        <v/>
      </c>
      <c r="BI277" s="37" t="str">
        <f t="shared" si="311"/>
        <v/>
      </c>
      <c r="BJ277" s="38" t="str">
        <f t="shared" si="312"/>
        <v/>
      </c>
      <c r="BK277" s="38" t="str">
        <f t="shared" si="296"/>
        <v/>
      </c>
      <c r="BL277" s="41" t="str">
        <f t="shared" si="297"/>
        <v>------</v>
      </c>
      <c r="BM277" s="41" t="str">
        <f t="shared" si="298"/>
        <v>------</v>
      </c>
      <c r="BN277" s="41" t="str">
        <f t="shared" si="273"/>
        <v>-----</v>
      </c>
      <c r="BO277" s="41" cm="1">
        <f t="array" aca="1" ref="BO277" ca="1">_xlfn.LET(_xlpm.lookback,MIN(ROW()-ROW(BN$50),11),_xlpm.found,IFERROR(MATCH("Equal High",OFFSET(BN277,-_xlpm.lookback,0,_xlpm.lookback+1,1),0),-1),_xlpm.offset_rows,_xlpm.lookback-_xlpm.found+1,IF(_xlpm.found&gt;0,INDEX(E:E,ROW()-_xlpm.offset_rows),"-----"))</f>
        <v>5187.83</v>
      </c>
      <c r="BP277" s="41">
        <f t="shared" ca="1" si="266"/>
        <v>5176.1064699999997</v>
      </c>
      <c r="BQ277" s="41">
        <f t="shared" ca="1" si="267"/>
        <v>5177.7922500000004</v>
      </c>
      <c r="BR277" s="52" t="str">
        <f t="shared" ca="1" si="268"/>
        <v>-----</v>
      </c>
      <c r="BS277" s="41" t="str">
        <f t="shared" si="274"/>
        <v>-----</v>
      </c>
      <c r="BT277" s="41" t="str" cm="1">
        <f t="array" aca="1" ref="BT277" ca="1">_xlfn.LET(_xlpm.lookback,MIN(ROW()-ROW(BS$50),11),_xlpm.found,IFERROR(MATCH("Equal Low",OFFSET(BS277,-_xlpm.lookback,0,_xlpm.lookback+1,1),0),-1),_xlpm.offset_rows,_xlpm.lookback-_xlpm.found+1,IF(_xlpm.found&gt;0,INDEX(F:F,ROW()-_xlpm.offset_rows),"-----"))</f>
        <v>-----</v>
      </c>
      <c r="BU277" s="41" t="str">
        <f t="shared" ca="1" si="269"/>
        <v>-----</v>
      </c>
      <c r="BV277" s="41" t="str">
        <f t="shared" ca="1" si="270"/>
        <v>-----</v>
      </c>
      <c r="BW277" s="52" t="str">
        <f t="shared" ca="1" si="271"/>
        <v>-----</v>
      </c>
      <c r="BX277" s="50">
        <f t="shared" si="299"/>
        <v>-1.6857800000007046</v>
      </c>
      <c r="BY277" s="50">
        <f t="shared" si="313"/>
        <v>-1</v>
      </c>
      <c r="BZ277" s="50">
        <f t="shared" si="314"/>
        <v>-4</v>
      </c>
      <c r="CA277" s="50" t="str">
        <f t="shared" si="315"/>
        <v>-----</v>
      </c>
      <c r="CB277" s="50" t="str">
        <f t="shared" si="316"/>
        <v>-----</v>
      </c>
      <c r="CC277" s="52" t="str">
        <f t="shared" si="300"/>
        <v>TL Touch Zone</v>
      </c>
      <c r="CD277" s="41">
        <f t="shared" si="301"/>
        <v>1</v>
      </c>
      <c r="CE277" s="52" t="str" cm="1">
        <f t="array" ref="CE277">IF(CD277&lt;&gt;1,"-----",_xlfn.IFS(OR(AL277="Above",AL277="Below"),AL277,OR(AQ277="Above",AQ277="Below"),AQ277,OR(AV277="Above",AV277="Below"),AV277,OR(BA277="Above",BA277="Below"),BA277,OR(BF277="Above",BF277="Below"),BF277,OR(BK277="Above",BK277="Below"),BK277,TRUE,"-----"))</f>
        <v>Below</v>
      </c>
      <c r="CF277" s="52" t="str">
        <f t="shared" ca="1" si="272"/>
        <v>-----</v>
      </c>
      <c r="CG277" s="52" t="str">
        <f t="shared" si="302"/>
        <v>DOWN</v>
      </c>
      <c r="CH277" s="42" t="str">
        <f t="shared" si="256"/>
        <v/>
      </c>
      <c r="CI277" s="43" t="str">
        <f t="shared" si="317"/>
        <v/>
      </c>
      <c r="CJ277" s="42">
        <f t="shared" si="318"/>
        <v>1</v>
      </c>
      <c r="CK277" s="42">
        <f t="shared" si="257"/>
        <v>1</v>
      </c>
      <c r="CL277" s="42" t="str">
        <f t="shared" si="303"/>
        <v/>
      </c>
      <c r="CM277" s="16">
        <f t="shared" si="258"/>
        <v>0.4</v>
      </c>
      <c r="CN277" s="53">
        <f t="shared" si="259"/>
        <v>0.33333333333333331</v>
      </c>
      <c r="CO277" s="14" t="str">
        <f t="shared" si="260"/>
        <v>Turbulance</v>
      </c>
    </row>
    <row r="278" spans="1:93" x14ac:dyDescent="0.55000000000000004">
      <c r="A278">
        <f>IF('Data Validation'!$K$2&lt;&gt;TRUE,"",'Data Validation'!A278)</f>
        <v>1772111400</v>
      </c>
      <c r="B278" s="4" t="str">
        <f>IF('Data Validation'!$K$2&lt;&gt;TRUE,"",'Data Validation'!C278)</f>
        <v>XAUUSD</v>
      </c>
      <c r="C278" s="4" t="str">
        <f>IF('Data Validation'!$K$2&lt;&gt;TRUE,"",'Data Validation'!E278)</f>
        <v>M5</v>
      </c>
      <c r="D278" s="4">
        <f>IF('Data Validation'!$K$2&lt;&gt;TRUE,"",'Data Validation'!G278)</f>
        <v>5174</v>
      </c>
      <c r="E278" s="4">
        <f>IF($C278&lt;&gt;"M5","",Price!F278)</f>
        <v>5174.55</v>
      </c>
      <c r="F278" s="4">
        <f>IF($C278&lt;&gt;"M5","",Price!G278)</f>
        <v>5168.3100000000004</v>
      </c>
      <c r="G278" s="4">
        <f>IF($C278&lt;&gt;"M5","",Price!H278)</f>
        <v>735</v>
      </c>
      <c r="H278" s="4">
        <f>IF($C278&lt;&gt;"M5","",SSA!E278)</f>
        <v>5174.8325400000003</v>
      </c>
      <c r="I278" s="6">
        <f>IF($C278&lt;&gt;"M5","",SSA!F278)</f>
        <v>5176.3123999999998</v>
      </c>
      <c r="J278" s="5">
        <f>IF($C278&lt;&gt;"M5","",Dual_Tema!E278)</f>
        <v>5179.8900000000003</v>
      </c>
      <c r="K278" s="5">
        <f>IF($C278&lt;&gt;"M5","",Dual_Tema!F278)</f>
        <v>5172.2</v>
      </c>
      <c r="L278" s="6">
        <f>IF($C278&lt;&gt;"M5","",Trendlines!K278)</f>
        <v>0</v>
      </c>
      <c r="M278" s="6">
        <f>IF($C278&lt;&gt;"M5","",Trendlines!L278)</f>
        <v>0</v>
      </c>
      <c r="N278" s="6">
        <f>IF($C278&lt;&gt;"M5","",ZigZag!E278)</f>
        <v>0</v>
      </c>
      <c r="O278" s="6">
        <f>IF($C278&lt;&gt;"M5","",ZigZag!F278)</f>
        <v>0</v>
      </c>
      <c r="P278" s="6">
        <f>IF($C278&lt;&gt;"M5","",Pinbar!E278)</f>
        <v>0</v>
      </c>
      <c r="Q278">
        <f>IF(Q$1='Trendline Selection'!$ED$198,Trendlines!E278,IF(Q$1='Trendline Selection'!$EE$198,Trendlines!E278,""))</f>
        <v>5199.3</v>
      </c>
      <c r="R278" t="str">
        <f>IF(R$1='Trendline Selection'!$ED$198,Trendlines!F278,IF(R$1='Trendline Selection'!$EE$198,Trendlines!F278,""))</f>
        <v/>
      </c>
      <c r="S278" t="str">
        <f>IF(S$1='Trendline Selection'!$ED$198,Trendlines!G278,IF(S$1='Trendline Selection'!$EE$198,Trendlines!G278,""))</f>
        <v/>
      </c>
      <c r="T278" t="str">
        <f>IF(T$1='Trendline Selection'!$ED$198,Trendlines!H278,IF(T$1='Trendline Selection'!$EE$198,Trendlines!H278,""))</f>
        <v/>
      </c>
      <c r="U278">
        <f>IF(U$1='Trendline Selection'!$ED$198,Trendlines!I278,IF(U$1='Trendline Selection'!$EE$198,Trendlines!I278,""))</f>
        <v>5177.13</v>
      </c>
      <c r="V278" t="str">
        <f>IF(V$1='Trendline Selection'!$ED$198,Trendlines!J278,IF(V$1='Trendline Selection'!$EE$198,Trendlines!J278,""))</f>
        <v/>
      </c>
      <c r="W278" s="6" t="str">
        <f t="shared" si="262"/>
        <v/>
      </c>
      <c r="X278" s="6" t="str">
        <f t="shared" si="263"/>
        <v/>
      </c>
      <c r="Y278" s="6" t="str">
        <f t="shared" si="264"/>
        <v/>
      </c>
      <c r="Z278" s="6" t="str">
        <f t="shared" si="265"/>
        <v/>
      </c>
      <c r="AA278">
        <f t="shared" si="276"/>
        <v>6.2399999999997817</v>
      </c>
      <c r="AB278">
        <f t="shared" si="304"/>
        <v>2.0500000000001819</v>
      </c>
      <c r="AC278">
        <f t="shared" si="305"/>
        <v>4.1899999999995998</v>
      </c>
      <c r="AD278">
        <f t="shared" si="261"/>
        <v>6.2399999999997817</v>
      </c>
      <c r="AE278" s="26">
        <f t="shared" si="319"/>
        <v>-1.0309099227976163E-3</v>
      </c>
      <c r="AF278" s="26">
        <f t="shared" si="277"/>
        <v>-7.5209775337369358E-4</v>
      </c>
      <c r="AG278" s="4"/>
      <c r="AH278" s="30">
        <f t="shared" si="278"/>
        <v>-4.7059142576885054E-3</v>
      </c>
      <c r="AI278" s="21">
        <f t="shared" si="306"/>
        <v>-1</v>
      </c>
      <c r="AJ278" s="21">
        <f t="shared" si="275"/>
        <v>-91</v>
      </c>
      <c r="AK278" s="31" t="str">
        <f t="shared" si="322"/>
        <v>-----</v>
      </c>
      <c r="AL278" s="31" t="str">
        <f t="shared" si="279"/>
        <v>-----</v>
      </c>
      <c r="AM278" s="39" t="str">
        <f t="shared" si="280"/>
        <v/>
      </c>
      <c r="AN278" s="35" t="str">
        <f t="shared" si="281"/>
        <v/>
      </c>
      <c r="AO278" s="35" t="str">
        <f t="shared" si="320"/>
        <v/>
      </c>
      <c r="AP278" s="36" t="str">
        <f t="shared" si="321"/>
        <v/>
      </c>
      <c r="AQ278" s="36" t="str">
        <f t="shared" si="282"/>
        <v/>
      </c>
      <c r="AR278" s="40" t="str">
        <f t="shared" si="283"/>
        <v/>
      </c>
      <c r="AS278" s="37" t="str">
        <f t="shared" si="284"/>
        <v/>
      </c>
      <c r="AT278" s="37" t="str">
        <f t="shared" si="307"/>
        <v/>
      </c>
      <c r="AU278" s="38" t="str">
        <f t="shared" si="285"/>
        <v/>
      </c>
      <c r="AV278" s="38" t="str">
        <f t="shared" si="286"/>
        <v/>
      </c>
      <c r="AW278" s="30" t="str">
        <f t="shared" si="287"/>
        <v/>
      </c>
      <c r="AX278" s="21" t="str">
        <f t="shared" si="288"/>
        <v/>
      </c>
      <c r="AY278" s="21" t="str">
        <f t="shared" si="308"/>
        <v/>
      </c>
      <c r="AZ278" s="31" t="str">
        <f t="shared" si="289"/>
        <v/>
      </c>
      <c r="BA278" s="31" t="str">
        <f t="shared" si="290"/>
        <v/>
      </c>
      <c r="BB278" s="33">
        <f t="shared" si="291"/>
        <v>-4.4377096962984773E-4</v>
      </c>
      <c r="BC278" s="32">
        <f t="shared" si="292"/>
        <v>-1</v>
      </c>
      <c r="BD278" s="32">
        <f t="shared" si="309"/>
        <v>-2</v>
      </c>
      <c r="BE278" s="34" t="str">
        <f t="shared" si="310"/>
        <v>Touch Zone</v>
      </c>
      <c r="BF278" s="34" t="str">
        <f t="shared" si="293"/>
        <v>Below</v>
      </c>
      <c r="BG278" s="40" t="str">
        <f t="shared" si="294"/>
        <v/>
      </c>
      <c r="BH278" s="37" t="str">
        <f t="shared" si="295"/>
        <v/>
      </c>
      <c r="BI278" s="37" t="str">
        <f t="shared" si="311"/>
        <v/>
      </c>
      <c r="BJ278" s="38" t="str">
        <f t="shared" si="312"/>
        <v/>
      </c>
      <c r="BK278" s="38" t="str">
        <f t="shared" si="296"/>
        <v/>
      </c>
      <c r="BL278" s="41" t="str">
        <f t="shared" si="297"/>
        <v>------</v>
      </c>
      <c r="BM278" s="41" t="str">
        <f t="shared" si="298"/>
        <v>------</v>
      </c>
      <c r="BN278" s="41" t="str">
        <f t="shared" si="273"/>
        <v>-----</v>
      </c>
      <c r="BO278" s="41" cm="1">
        <f t="array" aca="1" ref="BO278" ca="1">_xlfn.LET(_xlpm.lookback,MIN(ROW()-ROW(BN$50),11),_xlpm.found,IFERROR(MATCH("Equal High",OFFSET(BN278,-_xlpm.lookback,0,_xlpm.lookback+1,1),0),-1),_xlpm.offset_rows,_xlpm.lookback-_xlpm.found+1,IF(_xlpm.found&gt;0,INDEX(E:E,ROW()-_xlpm.offset_rows),"-----"))</f>
        <v>5187.83</v>
      </c>
      <c r="BP278" s="41">
        <f t="shared" ca="1" si="266"/>
        <v>5174.8325400000003</v>
      </c>
      <c r="BQ278" s="41">
        <f t="shared" ca="1" si="267"/>
        <v>5176.3123999999998</v>
      </c>
      <c r="BR278" s="52" t="str">
        <f t="shared" ca="1" si="268"/>
        <v>-----</v>
      </c>
      <c r="BS278" s="41" t="str">
        <f t="shared" si="274"/>
        <v>-----</v>
      </c>
      <c r="BT278" s="41" t="str" cm="1">
        <f t="array" aca="1" ref="BT278" ca="1">_xlfn.LET(_xlpm.lookback,MIN(ROW()-ROW(BS$50),11),_xlpm.found,IFERROR(MATCH("Equal Low",OFFSET(BS278,-_xlpm.lookback,0,_xlpm.lookback+1,1),0),-1),_xlpm.offset_rows,_xlpm.lookback-_xlpm.found+1,IF(_xlpm.found&gt;0,INDEX(F:F,ROW()-_xlpm.offset_rows),"-----"))</f>
        <v>-----</v>
      </c>
      <c r="BU278" s="41" t="str">
        <f t="shared" ca="1" si="269"/>
        <v>-----</v>
      </c>
      <c r="BV278" s="41" t="str">
        <f t="shared" ca="1" si="270"/>
        <v>-----</v>
      </c>
      <c r="BW278" s="52" t="str">
        <f t="shared" ca="1" si="271"/>
        <v>-----</v>
      </c>
      <c r="BX278" s="50">
        <f t="shared" si="299"/>
        <v>-1.4798599999994622</v>
      </c>
      <c r="BY278" s="50">
        <f t="shared" si="313"/>
        <v>-1</v>
      </c>
      <c r="BZ278" s="50">
        <f t="shared" si="314"/>
        <v>-5</v>
      </c>
      <c r="CA278" s="50" t="str">
        <f t="shared" si="315"/>
        <v>-----</v>
      </c>
      <c r="CB278" s="50" t="str">
        <f t="shared" si="316"/>
        <v>-----</v>
      </c>
      <c r="CC278" s="52" t="str">
        <f t="shared" si="300"/>
        <v>TL Touch Zone</v>
      </c>
      <c r="CD278" s="41">
        <f t="shared" si="301"/>
        <v>1</v>
      </c>
      <c r="CE278" s="52" t="str" cm="1">
        <f t="array" ref="CE278">IF(CD278&lt;&gt;1,"-----",_xlfn.IFS(OR(AL278="Above",AL278="Below"),AL278,OR(AQ278="Above",AQ278="Below"),AQ278,OR(AV278="Above",AV278="Below"),AV278,OR(BA278="Above",BA278="Below"),BA278,OR(BF278="Above",BF278="Below"),BF278,OR(BK278="Above",BK278="Below"),BK278,TRUE,"-----"))</f>
        <v>Below</v>
      </c>
      <c r="CF278" s="52" t="str">
        <f t="shared" ca="1" si="272"/>
        <v>-----</v>
      </c>
      <c r="CG278" s="52" t="str">
        <f t="shared" si="302"/>
        <v>DOWN</v>
      </c>
      <c r="CH278" s="42" t="str">
        <f t="shared" ref="CH278:CH341" si="323">IF(AD278&gt;(AVERAGE(AD258:AD278)+(2*_xlfn.STDEV.P(AD258:AD278))),1,"")</f>
        <v/>
      </c>
      <c r="CI278" s="43" t="str">
        <f t="shared" si="317"/>
        <v/>
      </c>
      <c r="CJ278" s="42">
        <f t="shared" si="318"/>
        <v>1</v>
      </c>
      <c r="CK278" s="42" t="str">
        <f t="shared" ref="CK278:CK341" si="324">IF(G278&gt;(AVERAGE(G258:G278)+(2*_xlfn.STDEV.P(G258:G278))),1,"")</f>
        <v/>
      </c>
      <c r="CL278" s="42" t="str">
        <f t="shared" si="303"/>
        <v/>
      </c>
      <c r="CM278" s="16">
        <f t="shared" ref="CM278:CM341" si="325">SUM(CH278:CL278)/5</f>
        <v>0.2</v>
      </c>
      <c r="CN278" s="53">
        <f t="shared" si="259"/>
        <v>0.39999999999999997</v>
      </c>
      <c r="CO278" s="14" t="str">
        <f t="shared" si="260"/>
        <v>Turbulance</v>
      </c>
    </row>
    <row r="279" spans="1:93" x14ac:dyDescent="0.55000000000000004">
      <c r="A279">
        <f>IF('Data Validation'!$K$2&lt;&gt;TRUE,"",'Data Validation'!A279)</f>
        <v>1772111700</v>
      </c>
      <c r="B279" s="4" t="str">
        <f>IF('Data Validation'!$K$2&lt;&gt;TRUE,"",'Data Validation'!C279)</f>
        <v>XAUUSD</v>
      </c>
      <c r="C279" s="4" t="str">
        <f>IF('Data Validation'!$K$2&lt;&gt;TRUE,"",'Data Validation'!E279)</f>
        <v>M5</v>
      </c>
      <c r="D279" s="4">
        <f>IF('Data Validation'!$K$2&lt;&gt;TRUE,"",'Data Validation'!G279)</f>
        <v>5171.6499999999996</v>
      </c>
      <c r="E279" s="4">
        <f>IF($C279&lt;&gt;"M5","",Price!F279)</f>
        <v>5177.88</v>
      </c>
      <c r="F279" s="4">
        <f>IF($C279&lt;&gt;"M5","",Price!G279)</f>
        <v>5171.55</v>
      </c>
      <c r="G279" s="4">
        <f>IF($C279&lt;&gt;"M5","",Price!H279)</f>
        <v>700</v>
      </c>
      <c r="H279" s="4">
        <f>IF($C279&lt;&gt;"M5","",SSA!E279)</f>
        <v>5174.0018600000003</v>
      </c>
      <c r="I279" s="6">
        <f>IF($C279&lt;&gt;"M5","",SSA!F279)</f>
        <v>5175.1571299999996</v>
      </c>
      <c r="J279" s="5">
        <f>IF($C279&lt;&gt;"M5","",Dual_Tema!E279)</f>
        <v>5178.55</v>
      </c>
      <c r="K279" s="5">
        <f>IF($C279&lt;&gt;"M5","",Dual_Tema!F279)</f>
        <v>5171.33</v>
      </c>
      <c r="L279" s="6">
        <f>IF($C279&lt;&gt;"M5","",Trendlines!K279)</f>
        <v>0</v>
      </c>
      <c r="M279" s="6">
        <f>IF($C279&lt;&gt;"M5","",Trendlines!L279)</f>
        <v>0</v>
      </c>
      <c r="N279" s="6">
        <f>IF($C279&lt;&gt;"M5","",ZigZag!E279)</f>
        <v>0</v>
      </c>
      <c r="O279" s="6">
        <f>IF($C279&lt;&gt;"M5","",ZigZag!F279)</f>
        <v>0</v>
      </c>
      <c r="P279" s="6">
        <f>IF($C279&lt;&gt;"M5","",Pinbar!E279)</f>
        <v>0</v>
      </c>
      <c r="Q279">
        <f>IF(Q$1='Trendline Selection'!$ED$198,Trendlines!E279,IF(Q$1='Trendline Selection'!$EE$198,Trendlines!E279,""))</f>
        <v>5199.3100000000004</v>
      </c>
      <c r="R279" t="str">
        <f>IF(R$1='Trendline Selection'!$ED$198,Trendlines!F279,IF(R$1='Trendline Selection'!$EE$198,Trendlines!F279,""))</f>
        <v/>
      </c>
      <c r="S279" t="str">
        <f>IF(S$1='Trendline Selection'!$ED$198,Trendlines!G279,IF(S$1='Trendline Selection'!$EE$198,Trendlines!G279,""))</f>
        <v/>
      </c>
      <c r="T279" t="str">
        <f>IF(T$1='Trendline Selection'!$ED$198,Trendlines!H279,IF(T$1='Trendline Selection'!$EE$198,Trendlines!H279,""))</f>
        <v/>
      </c>
      <c r="U279">
        <f>IF(U$1='Trendline Selection'!$ED$198,Trendlines!I279,IF(U$1='Trendline Selection'!$EE$198,Trendlines!I279,""))</f>
        <v>5177.1499999999996</v>
      </c>
      <c r="V279" t="str">
        <f>IF(V$1='Trendline Selection'!$ED$198,Trendlines!J279,IF(V$1='Trendline Selection'!$EE$198,Trendlines!J279,""))</f>
        <v/>
      </c>
      <c r="W279" s="6" t="str">
        <f t="shared" si="262"/>
        <v/>
      </c>
      <c r="X279" s="6" t="str">
        <f t="shared" si="263"/>
        <v/>
      </c>
      <c r="Y279" s="6" t="str">
        <f t="shared" si="264"/>
        <v/>
      </c>
      <c r="Z279" s="6" t="str">
        <f t="shared" si="265"/>
        <v/>
      </c>
      <c r="AA279">
        <f t="shared" si="276"/>
        <v>6.3299999999999272</v>
      </c>
      <c r="AB279">
        <f t="shared" si="304"/>
        <v>3.8800000000001091</v>
      </c>
      <c r="AC279">
        <f t="shared" si="305"/>
        <v>2.4499999999998181</v>
      </c>
      <c r="AD279">
        <f t="shared" si="261"/>
        <v>6.3299999999999272</v>
      </c>
      <c r="AE279" s="26">
        <f t="shared" si="319"/>
        <v>-1.2937984570972043E-4</v>
      </c>
      <c r="AF279" s="26">
        <f t="shared" si="277"/>
        <v>4.254224735227778E-5</v>
      </c>
      <c r="AG279" s="4"/>
      <c r="AH279" s="30">
        <f t="shared" si="278"/>
        <v>-4.867595892531911E-3</v>
      </c>
      <c r="AI279" s="21">
        <f t="shared" si="306"/>
        <v>-1</v>
      </c>
      <c r="AJ279" s="21">
        <f t="shared" si="275"/>
        <v>-92</v>
      </c>
      <c r="AK279" s="31" t="str">
        <f t="shared" si="322"/>
        <v>-----</v>
      </c>
      <c r="AL279" s="31" t="str">
        <f t="shared" si="279"/>
        <v>-----</v>
      </c>
      <c r="AM279" s="39" t="str">
        <f t="shared" si="280"/>
        <v/>
      </c>
      <c r="AN279" s="35" t="str">
        <f t="shared" si="281"/>
        <v/>
      </c>
      <c r="AO279" s="35" t="str">
        <f t="shared" si="320"/>
        <v/>
      </c>
      <c r="AP279" s="36" t="str">
        <f t="shared" si="321"/>
        <v/>
      </c>
      <c r="AQ279" s="36" t="str">
        <f t="shared" si="282"/>
        <v/>
      </c>
      <c r="AR279" s="40" t="str">
        <f t="shared" si="283"/>
        <v/>
      </c>
      <c r="AS279" s="37" t="str">
        <f t="shared" si="284"/>
        <v/>
      </c>
      <c r="AT279" s="37" t="str">
        <f t="shared" si="307"/>
        <v/>
      </c>
      <c r="AU279" s="38" t="str">
        <f t="shared" si="285"/>
        <v/>
      </c>
      <c r="AV279" s="38" t="str">
        <f t="shared" si="286"/>
        <v/>
      </c>
      <c r="AW279" s="30" t="str">
        <f t="shared" si="287"/>
        <v/>
      </c>
      <c r="AX279" s="21" t="str">
        <f t="shared" si="288"/>
        <v/>
      </c>
      <c r="AY279" s="21" t="str">
        <f t="shared" si="308"/>
        <v/>
      </c>
      <c r="AZ279" s="31" t="str">
        <f t="shared" si="289"/>
        <v/>
      </c>
      <c r="BA279" s="31" t="str">
        <f t="shared" si="290"/>
        <v/>
      </c>
      <c r="BB279" s="33">
        <f t="shared" si="291"/>
        <v>-6.0808359811852664E-4</v>
      </c>
      <c r="BC279" s="32">
        <f t="shared" si="292"/>
        <v>-1</v>
      </c>
      <c r="BD279" s="32">
        <f t="shared" si="309"/>
        <v>-3</v>
      </c>
      <c r="BE279" s="34" t="str">
        <f t="shared" si="310"/>
        <v>Touch Zone</v>
      </c>
      <c r="BF279" s="34" t="str">
        <f t="shared" si="293"/>
        <v>Below</v>
      </c>
      <c r="BG279" s="40" t="str">
        <f t="shared" si="294"/>
        <v/>
      </c>
      <c r="BH279" s="37" t="str">
        <f t="shared" si="295"/>
        <v/>
      </c>
      <c r="BI279" s="37" t="str">
        <f t="shared" si="311"/>
        <v/>
      </c>
      <c r="BJ279" s="38" t="str">
        <f t="shared" si="312"/>
        <v/>
      </c>
      <c r="BK279" s="38" t="str">
        <f t="shared" si="296"/>
        <v/>
      </c>
      <c r="BL279" s="41" t="str">
        <f t="shared" si="297"/>
        <v>------</v>
      </c>
      <c r="BM279" s="41" t="str">
        <f t="shared" si="298"/>
        <v>------</v>
      </c>
      <c r="BN279" s="41" t="str">
        <f t="shared" si="273"/>
        <v>-----</v>
      </c>
      <c r="BO279" s="41" cm="1">
        <f t="array" aca="1" ref="BO279" ca="1">_xlfn.LET(_xlpm.lookback,MIN(ROW()-ROW(BN$50),11),_xlpm.found,IFERROR(MATCH("Equal High",OFFSET(BN279,-_xlpm.lookback,0,_xlpm.lookback+1,1),0),-1),_xlpm.offset_rows,_xlpm.lookback-_xlpm.found+1,IF(_xlpm.found&gt;0,INDEX(E:E,ROW()-_xlpm.offset_rows),"-----"))</f>
        <v>5187.83</v>
      </c>
      <c r="BP279" s="41">
        <f t="shared" ca="1" si="266"/>
        <v>5174.0018600000003</v>
      </c>
      <c r="BQ279" s="41">
        <f t="shared" ca="1" si="267"/>
        <v>5175.1571299999996</v>
      </c>
      <c r="BR279" s="52" t="str">
        <f t="shared" ca="1" si="268"/>
        <v>-----</v>
      </c>
      <c r="BS279" s="41" t="str">
        <f t="shared" si="274"/>
        <v>-----</v>
      </c>
      <c r="BT279" s="41" t="str" cm="1">
        <f t="array" aca="1" ref="BT279" ca="1">_xlfn.LET(_xlpm.lookback,MIN(ROW()-ROW(BS$50),11),_xlpm.found,IFERROR(MATCH("Equal Low",OFFSET(BS279,-_xlpm.lookback,0,_xlpm.lookback+1,1),0),-1),_xlpm.offset_rows,_xlpm.lookback-_xlpm.found+1,IF(_xlpm.found&gt;0,INDEX(F:F,ROW()-_xlpm.offset_rows),"-----"))</f>
        <v>-----</v>
      </c>
      <c r="BU279" s="41" t="str">
        <f t="shared" ca="1" si="269"/>
        <v>-----</v>
      </c>
      <c r="BV279" s="41" t="str">
        <f t="shared" ca="1" si="270"/>
        <v>-----</v>
      </c>
      <c r="BW279" s="52" t="str">
        <f t="shared" ca="1" si="271"/>
        <v>-----</v>
      </c>
      <c r="BX279" s="50">
        <f t="shared" si="299"/>
        <v>-1.155269999999291</v>
      </c>
      <c r="BY279" s="50">
        <f t="shared" si="313"/>
        <v>-1</v>
      </c>
      <c r="BZ279" s="50">
        <f t="shared" si="314"/>
        <v>-6</v>
      </c>
      <c r="CA279" s="50" t="str">
        <f t="shared" si="315"/>
        <v>-----</v>
      </c>
      <c r="CB279" s="50" t="str">
        <f t="shared" si="316"/>
        <v>-----</v>
      </c>
      <c r="CC279" s="52" t="str">
        <f t="shared" si="300"/>
        <v>TL Touch Zone</v>
      </c>
      <c r="CD279" s="41">
        <f t="shared" si="301"/>
        <v>1</v>
      </c>
      <c r="CE279" s="52" t="str" cm="1">
        <f t="array" ref="CE279">IF(CD279&lt;&gt;1,"-----",_xlfn.IFS(OR(AL279="Above",AL279="Below"),AL279,OR(AQ279="Above",AQ279="Below"),AQ279,OR(AV279="Above",AV279="Below"),AV279,OR(BA279="Above",BA279="Below"),BA279,OR(BF279="Above",BF279="Below"),BF279,OR(BK279="Above",BK279="Below"),BK279,TRUE,"-----"))</f>
        <v>Below</v>
      </c>
      <c r="CF279" s="52" t="str">
        <f t="shared" ca="1" si="272"/>
        <v>-----</v>
      </c>
      <c r="CG279" s="52" t="str">
        <f t="shared" si="302"/>
        <v>DOWN</v>
      </c>
      <c r="CH279" s="42" t="str">
        <f t="shared" si="323"/>
        <v/>
      </c>
      <c r="CI279" s="43" t="str">
        <f t="shared" si="317"/>
        <v/>
      </c>
      <c r="CJ279" s="42" t="str">
        <f t="shared" si="318"/>
        <v/>
      </c>
      <c r="CK279" s="42" t="str">
        <f t="shared" si="324"/>
        <v/>
      </c>
      <c r="CL279" s="42" t="str">
        <f t="shared" si="303"/>
        <v/>
      </c>
      <c r="CM279" s="16">
        <f t="shared" si="325"/>
        <v>0</v>
      </c>
      <c r="CN279" s="53">
        <f t="shared" si="259"/>
        <v>0.20000000000000004</v>
      </c>
      <c r="CO279" s="14" t="str">
        <f t="shared" si="260"/>
        <v/>
      </c>
    </row>
    <row r="280" spans="1:93" x14ac:dyDescent="0.55000000000000004">
      <c r="A280">
        <f>IF('Data Validation'!$K$2&lt;&gt;TRUE,"",'Data Validation'!A280)</f>
        <v>1772112000</v>
      </c>
      <c r="B280" s="4" t="str">
        <f>IF('Data Validation'!$K$2&lt;&gt;TRUE,"",'Data Validation'!C280)</f>
        <v>XAUUSD</v>
      </c>
      <c r="C280" s="4" t="str">
        <f>IF('Data Validation'!$K$2&lt;&gt;TRUE,"",'Data Validation'!E280)</f>
        <v>M5</v>
      </c>
      <c r="D280" s="4">
        <f>IF('Data Validation'!$K$2&lt;&gt;TRUE,"",'Data Validation'!G280)</f>
        <v>5178.12</v>
      </c>
      <c r="E280" s="4">
        <f>IF($C280&lt;&gt;"M5","",Price!F280)</f>
        <v>5178.8999999999996</v>
      </c>
      <c r="F280" s="4">
        <f>IF($C280&lt;&gt;"M5","",Price!G280)</f>
        <v>5171.59</v>
      </c>
      <c r="G280" s="4">
        <f>IF($C280&lt;&gt;"M5","",Price!H280)</f>
        <v>661</v>
      </c>
      <c r="H280" s="4">
        <f>IF($C280&lt;&gt;"M5","",SSA!E280)</f>
        <v>5173.5539500000004</v>
      </c>
      <c r="I280" s="6">
        <f>IF($C280&lt;&gt;"M5","",SSA!F280)</f>
        <v>5174.3555399999996</v>
      </c>
      <c r="J280" s="5">
        <f>IF($C280&lt;&gt;"M5","",Dual_Tema!E280)</f>
        <v>5178.2299999999996</v>
      </c>
      <c r="K280" s="5">
        <f>IF($C280&lt;&gt;"M5","",Dual_Tema!F280)</f>
        <v>5170.87</v>
      </c>
      <c r="L280" s="6">
        <f>IF($C280&lt;&gt;"M5","",Trendlines!K280)</f>
        <v>0</v>
      </c>
      <c r="M280" s="6">
        <f>IF($C280&lt;&gt;"M5","",Trendlines!L280)</f>
        <v>0</v>
      </c>
      <c r="N280" s="6">
        <f>IF($C280&lt;&gt;"M5","",ZigZag!E280)</f>
        <v>0</v>
      </c>
      <c r="O280" s="6">
        <f>IF($C280&lt;&gt;"M5","",ZigZag!F280)</f>
        <v>0</v>
      </c>
      <c r="P280" s="6">
        <f>IF($C280&lt;&gt;"M5","",Pinbar!E280)</f>
        <v>0</v>
      </c>
      <c r="Q280">
        <f>IF(Q$1='Trendline Selection'!$ED$198,Trendlines!E280,IF(Q$1='Trendline Selection'!$EE$198,Trendlines!E280,""))</f>
        <v>5199.32</v>
      </c>
      <c r="R280" t="str">
        <f>IF(R$1='Trendline Selection'!$ED$198,Trendlines!F280,IF(R$1='Trendline Selection'!$EE$198,Trendlines!F280,""))</f>
        <v/>
      </c>
      <c r="S280" t="str">
        <f>IF(S$1='Trendline Selection'!$ED$198,Trendlines!G280,IF(S$1='Trendline Selection'!$EE$198,Trendlines!G280,""))</f>
        <v/>
      </c>
      <c r="T280" t="str">
        <f>IF(T$1='Trendline Selection'!$ED$198,Trendlines!H280,IF(T$1='Trendline Selection'!$EE$198,Trendlines!H280,""))</f>
        <v/>
      </c>
      <c r="U280">
        <f>IF(U$1='Trendline Selection'!$ED$198,Trendlines!I280,IF(U$1='Trendline Selection'!$EE$198,Trendlines!I280,""))</f>
        <v>5177.17</v>
      </c>
      <c r="V280" t="str">
        <f>IF(V$1='Trendline Selection'!$ED$198,Trendlines!J280,IF(V$1='Trendline Selection'!$EE$198,Trendlines!J280,""))</f>
        <v/>
      </c>
      <c r="W280" s="6" t="str">
        <f t="shared" si="262"/>
        <v/>
      </c>
      <c r="X280" s="6" t="str">
        <f t="shared" si="263"/>
        <v/>
      </c>
      <c r="Y280" s="6" t="str">
        <f t="shared" si="264"/>
        <v/>
      </c>
      <c r="Z280" s="6" t="str">
        <f t="shared" si="265"/>
        <v/>
      </c>
      <c r="AA280">
        <f t="shared" si="276"/>
        <v>7.3099999999994907</v>
      </c>
      <c r="AB280">
        <f t="shared" si="304"/>
        <v>7.25</v>
      </c>
      <c r="AC280">
        <f t="shared" si="305"/>
        <v>5.9999999999490683E-2</v>
      </c>
      <c r="AD280">
        <f t="shared" si="261"/>
        <v>7.3099999999994907</v>
      </c>
      <c r="AE280" s="26">
        <f t="shared" si="319"/>
        <v>1.2938784101904953E-4</v>
      </c>
      <c r="AF280" s="26">
        <f t="shared" si="277"/>
        <v>1.3924155896401469E-4</v>
      </c>
      <c r="AG280" s="4"/>
      <c r="AH280" s="30">
        <f t="shared" si="278"/>
        <v>-4.9556576629250114E-3</v>
      </c>
      <c r="AI280" s="21">
        <f t="shared" si="306"/>
        <v>-1</v>
      </c>
      <c r="AJ280" s="21">
        <f t="shared" si="275"/>
        <v>-93</v>
      </c>
      <c r="AK280" s="31" t="str">
        <f t="shared" si="322"/>
        <v>-----</v>
      </c>
      <c r="AL280" s="31" t="str">
        <f t="shared" si="279"/>
        <v>-----</v>
      </c>
      <c r="AM280" s="39" t="str">
        <f t="shared" si="280"/>
        <v/>
      </c>
      <c r="AN280" s="35" t="str">
        <f t="shared" si="281"/>
        <v/>
      </c>
      <c r="AO280" s="35" t="str">
        <f t="shared" si="320"/>
        <v/>
      </c>
      <c r="AP280" s="36" t="str">
        <f t="shared" si="321"/>
        <v/>
      </c>
      <c r="AQ280" s="36" t="str">
        <f t="shared" si="282"/>
        <v/>
      </c>
      <c r="AR280" s="40" t="str">
        <f t="shared" si="283"/>
        <v/>
      </c>
      <c r="AS280" s="37" t="str">
        <f t="shared" si="284"/>
        <v/>
      </c>
      <c r="AT280" s="37" t="str">
        <f t="shared" si="307"/>
        <v/>
      </c>
      <c r="AU280" s="38" t="str">
        <f t="shared" si="285"/>
        <v/>
      </c>
      <c r="AV280" s="38" t="str">
        <f t="shared" si="286"/>
        <v/>
      </c>
      <c r="AW280" s="30" t="str">
        <f t="shared" si="287"/>
        <v/>
      </c>
      <c r="AX280" s="21" t="str">
        <f t="shared" si="288"/>
        <v/>
      </c>
      <c r="AY280" s="21" t="str">
        <f t="shared" si="308"/>
        <v/>
      </c>
      <c r="AZ280" s="31" t="str">
        <f t="shared" si="289"/>
        <v/>
      </c>
      <c r="BA280" s="31" t="str">
        <f t="shared" si="290"/>
        <v/>
      </c>
      <c r="BB280" s="33">
        <f t="shared" si="291"/>
        <v>-6.9846074206557482E-4</v>
      </c>
      <c r="BC280" s="32">
        <f t="shared" si="292"/>
        <v>-1</v>
      </c>
      <c r="BD280" s="32">
        <f t="shared" si="309"/>
        <v>-4</v>
      </c>
      <c r="BE280" s="34" t="str">
        <f t="shared" si="310"/>
        <v>Touch Zone</v>
      </c>
      <c r="BF280" s="34" t="str">
        <f t="shared" si="293"/>
        <v>Below</v>
      </c>
      <c r="BG280" s="40" t="str">
        <f t="shared" si="294"/>
        <v/>
      </c>
      <c r="BH280" s="37" t="str">
        <f t="shared" si="295"/>
        <v/>
      </c>
      <c r="BI280" s="37" t="str">
        <f t="shared" si="311"/>
        <v/>
      </c>
      <c r="BJ280" s="38" t="str">
        <f t="shared" si="312"/>
        <v/>
      </c>
      <c r="BK280" s="38" t="str">
        <f t="shared" si="296"/>
        <v/>
      </c>
      <c r="BL280" s="41" t="str">
        <f t="shared" si="297"/>
        <v>------</v>
      </c>
      <c r="BM280" s="41" t="str">
        <f t="shared" si="298"/>
        <v>------</v>
      </c>
      <c r="BN280" s="41" t="str">
        <f t="shared" si="273"/>
        <v>-----</v>
      </c>
      <c r="BO280" s="41" cm="1">
        <f t="array" aca="1" ref="BO280" ca="1">_xlfn.LET(_xlpm.lookback,MIN(ROW()-ROW(BN$50),11),_xlpm.found,IFERROR(MATCH("Equal High",OFFSET(BN280,-_xlpm.lookback,0,_xlpm.lookback+1,1),0),-1),_xlpm.offset_rows,_xlpm.lookback-_xlpm.found+1,IF(_xlpm.found&gt;0,INDEX(E:E,ROW()-_xlpm.offset_rows),"-----"))</f>
        <v>5187.83</v>
      </c>
      <c r="BP280" s="41">
        <f t="shared" ca="1" si="266"/>
        <v>5173.5539500000004</v>
      </c>
      <c r="BQ280" s="41">
        <f t="shared" ca="1" si="267"/>
        <v>5174.3555399999996</v>
      </c>
      <c r="BR280" s="52" t="str">
        <f t="shared" ca="1" si="268"/>
        <v>-----</v>
      </c>
      <c r="BS280" s="41" t="str">
        <f t="shared" si="274"/>
        <v>-----</v>
      </c>
      <c r="BT280" s="41" t="str" cm="1">
        <f t="array" aca="1" ref="BT280" ca="1">_xlfn.LET(_xlpm.lookback,MIN(ROW()-ROW(BS$50),11),_xlpm.found,IFERROR(MATCH("Equal Low",OFFSET(BS280,-_xlpm.lookback,0,_xlpm.lookback+1,1),0),-1),_xlpm.offset_rows,_xlpm.lookback-_xlpm.found+1,IF(_xlpm.found&gt;0,INDEX(F:F,ROW()-_xlpm.offset_rows),"-----"))</f>
        <v>-----</v>
      </c>
      <c r="BU280" s="41" t="str">
        <f t="shared" ca="1" si="269"/>
        <v>-----</v>
      </c>
      <c r="BV280" s="41" t="str">
        <f t="shared" ca="1" si="270"/>
        <v>-----</v>
      </c>
      <c r="BW280" s="52" t="str">
        <f t="shared" ca="1" si="271"/>
        <v>-----</v>
      </c>
      <c r="BX280" s="50">
        <f t="shared" si="299"/>
        <v>-0.80158999999912339</v>
      </c>
      <c r="BY280" s="50">
        <f t="shared" si="313"/>
        <v>-1</v>
      </c>
      <c r="BZ280" s="50">
        <f t="shared" si="314"/>
        <v>-7</v>
      </c>
      <c r="CA280" s="50" t="str">
        <f t="shared" si="315"/>
        <v>-----</v>
      </c>
      <c r="CB280" s="50" t="str">
        <f t="shared" si="316"/>
        <v>-----</v>
      </c>
      <c r="CC280" s="52" t="str">
        <f t="shared" si="300"/>
        <v>TL Touch Zone</v>
      </c>
      <c r="CD280" s="41">
        <f t="shared" si="301"/>
        <v>1</v>
      </c>
      <c r="CE280" s="52" t="str" cm="1">
        <f t="array" ref="CE280">IF(CD280&lt;&gt;1,"-----",_xlfn.IFS(OR(AL280="Above",AL280="Below"),AL280,OR(AQ280="Above",AQ280="Below"),AQ280,OR(AV280="Above",AV280="Below"),AV280,OR(BA280="Above",BA280="Below"),BA280,OR(BF280="Above",BF280="Below"),BF280,OR(BK280="Above",BK280="Below"),BK280,TRUE,"-----"))</f>
        <v>Below</v>
      </c>
      <c r="CF280" s="52" t="str">
        <f t="shared" ca="1" si="272"/>
        <v>-----</v>
      </c>
      <c r="CG280" s="52" t="str">
        <f t="shared" si="302"/>
        <v>DOWN</v>
      </c>
      <c r="CH280" s="42" t="str">
        <f t="shared" si="323"/>
        <v/>
      </c>
      <c r="CI280" s="43" t="str">
        <f t="shared" si="317"/>
        <v/>
      </c>
      <c r="CJ280" s="42" t="str">
        <f t="shared" si="318"/>
        <v/>
      </c>
      <c r="CK280" s="42" t="str">
        <f t="shared" si="324"/>
        <v/>
      </c>
      <c r="CL280" s="42" t="str">
        <f t="shared" si="303"/>
        <v/>
      </c>
      <c r="CM280" s="16">
        <f t="shared" si="325"/>
        <v>0</v>
      </c>
      <c r="CN280" s="53">
        <f t="shared" si="259"/>
        <v>6.6666666666666666E-2</v>
      </c>
      <c r="CO280" s="14" t="str">
        <f t="shared" si="260"/>
        <v/>
      </c>
    </row>
    <row r="281" spans="1:93" x14ac:dyDescent="0.55000000000000004">
      <c r="A281">
        <f>IF('Data Validation'!$K$2&lt;&gt;TRUE,"",'Data Validation'!A281)</f>
        <v>1772112300</v>
      </c>
      <c r="B281" s="4" t="str">
        <f>IF('Data Validation'!$K$2&lt;&gt;TRUE,"",'Data Validation'!C281)</f>
        <v>XAUUSD</v>
      </c>
      <c r="C281" s="4" t="str">
        <f>IF('Data Validation'!$K$2&lt;&gt;TRUE,"",'Data Validation'!E281)</f>
        <v>M5</v>
      </c>
      <c r="D281" s="4">
        <f>IF('Data Validation'!$K$2&lt;&gt;TRUE,"",'Data Validation'!G281)</f>
        <v>5174.76</v>
      </c>
      <c r="E281" s="4">
        <f>IF($C281&lt;&gt;"M5","",Price!F281)</f>
        <v>5177.96</v>
      </c>
      <c r="F281" s="4">
        <f>IF($C281&lt;&gt;"M5","",Price!G281)</f>
        <v>5174.6000000000004</v>
      </c>
      <c r="G281" s="4">
        <f>IF($C281&lt;&gt;"M5","",Price!H281)</f>
        <v>505</v>
      </c>
      <c r="H281" s="4">
        <f>IF($C281&lt;&gt;"M5","",SSA!E281)</f>
        <v>5173.1199100000003</v>
      </c>
      <c r="I281" s="6">
        <f>IF($C281&lt;&gt;"M5","",SSA!F281)</f>
        <v>5173.7377200000001</v>
      </c>
      <c r="J281" s="5">
        <f>IF($C281&lt;&gt;"M5","",Dual_Tema!E281)</f>
        <v>5177.63</v>
      </c>
      <c r="K281" s="5">
        <f>IF($C281&lt;&gt;"M5","",Dual_Tema!F281)</f>
        <v>5172.13</v>
      </c>
      <c r="L281" s="6">
        <f>IF($C281&lt;&gt;"M5","",Trendlines!K281)</f>
        <v>0</v>
      </c>
      <c r="M281" s="6">
        <f>IF($C281&lt;&gt;"M5","",Trendlines!L281)</f>
        <v>0</v>
      </c>
      <c r="N281" s="6">
        <f>IF($C281&lt;&gt;"M5","",ZigZag!E281)</f>
        <v>0</v>
      </c>
      <c r="O281" s="6">
        <f>IF($C281&lt;&gt;"M5","",ZigZag!F281)</f>
        <v>0</v>
      </c>
      <c r="P281" s="6">
        <f>IF($C281&lt;&gt;"M5","",Pinbar!E281)</f>
        <v>0</v>
      </c>
      <c r="Q281">
        <f>IF(Q$1='Trendline Selection'!$ED$198,Trendlines!E281,IF(Q$1='Trendline Selection'!$EE$198,Trendlines!E281,""))</f>
        <v>5199.32</v>
      </c>
      <c r="R281" t="str">
        <f>IF(R$1='Trendline Selection'!$ED$198,Trendlines!F281,IF(R$1='Trendline Selection'!$EE$198,Trendlines!F281,""))</f>
        <v/>
      </c>
      <c r="S281" t="str">
        <f>IF(S$1='Trendline Selection'!$ED$198,Trendlines!G281,IF(S$1='Trendline Selection'!$EE$198,Trendlines!G281,""))</f>
        <v/>
      </c>
      <c r="T281" t="str">
        <f>IF(T$1='Trendline Selection'!$ED$198,Trendlines!H281,IF(T$1='Trendline Selection'!$EE$198,Trendlines!H281,""))</f>
        <v/>
      </c>
      <c r="U281">
        <f>IF(U$1='Trendline Selection'!$ED$198,Trendlines!I281,IF(U$1='Trendline Selection'!$EE$198,Trendlines!I281,""))</f>
        <v>5177.2</v>
      </c>
      <c r="V281" t="str">
        <f>IF(V$1='Trendline Selection'!$ED$198,Trendlines!J281,IF(V$1='Trendline Selection'!$EE$198,Trendlines!J281,""))</f>
        <v/>
      </c>
      <c r="W281" s="6" t="str">
        <f t="shared" si="262"/>
        <v/>
      </c>
      <c r="X281" s="6" t="str">
        <f t="shared" si="263"/>
        <v/>
      </c>
      <c r="Y281" s="6" t="str">
        <f t="shared" si="264"/>
        <v/>
      </c>
      <c r="Z281" s="6" t="str">
        <f t="shared" si="265"/>
        <v/>
      </c>
      <c r="AA281">
        <f t="shared" si="276"/>
        <v>3.3599999999996726</v>
      </c>
      <c r="AB281">
        <f t="shared" si="304"/>
        <v>0.15999999999985448</v>
      </c>
      <c r="AC281">
        <f t="shared" si="305"/>
        <v>3.5199999999995271</v>
      </c>
      <c r="AD281">
        <f t="shared" si="261"/>
        <v>3.5199999999995271</v>
      </c>
      <c r="AE281" s="26">
        <f t="shared" si="319"/>
        <v>6.3735724646204396E-5</v>
      </c>
      <c r="AF281" s="26">
        <f t="shared" si="277"/>
        <v>4.7755953543322669E-4</v>
      </c>
      <c r="AG281" s="4"/>
      <c r="AH281" s="30">
        <f t="shared" si="278"/>
        <v>-5.0391378103289211E-3</v>
      </c>
      <c r="AI281" s="21">
        <f t="shared" si="306"/>
        <v>-1</v>
      </c>
      <c r="AJ281" s="21">
        <f t="shared" si="275"/>
        <v>-94</v>
      </c>
      <c r="AK281" s="31" t="str">
        <f t="shared" si="322"/>
        <v>-----</v>
      </c>
      <c r="AL281" s="31" t="str">
        <f t="shared" si="279"/>
        <v>-----</v>
      </c>
      <c r="AM281" s="39" t="str">
        <f t="shared" si="280"/>
        <v/>
      </c>
      <c r="AN281" s="35" t="str">
        <f t="shared" si="281"/>
        <v/>
      </c>
      <c r="AO281" s="35" t="str">
        <f t="shared" si="320"/>
        <v/>
      </c>
      <c r="AP281" s="36" t="str">
        <f t="shared" si="321"/>
        <v/>
      </c>
      <c r="AQ281" s="36" t="str">
        <f t="shared" si="282"/>
        <v/>
      </c>
      <c r="AR281" s="40" t="str">
        <f t="shared" si="283"/>
        <v/>
      </c>
      <c r="AS281" s="37" t="str">
        <f t="shared" si="284"/>
        <v/>
      </c>
      <c r="AT281" s="37" t="str">
        <f t="shared" si="307"/>
        <v/>
      </c>
      <c r="AU281" s="38" t="str">
        <f t="shared" si="285"/>
        <v/>
      </c>
      <c r="AV281" s="38" t="str">
        <f t="shared" si="286"/>
        <v/>
      </c>
      <c r="AW281" s="30" t="str">
        <f t="shared" si="287"/>
        <v/>
      </c>
      <c r="AX281" s="21" t="str">
        <f t="shared" si="288"/>
        <v/>
      </c>
      <c r="AY281" s="21" t="str">
        <f t="shared" si="308"/>
        <v/>
      </c>
      <c r="AZ281" s="31" t="str">
        <f t="shared" si="289"/>
        <v/>
      </c>
      <c r="BA281" s="31" t="str">
        <f t="shared" si="290"/>
        <v/>
      </c>
      <c r="BB281" s="33">
        <f t="shared" si="291"/>
        <v>-7.8808815575976841E-4</v>
      </c>
      <c r="BC281" s="32">
        <f t="shared" si="292"/>
        <v>-1</v>
      </c>
      <c r="BD281" s="32">
        <f t="shared" si="309"/>
        <v>-5</v>
      </c>
      <c r="BE281" s="34" t="str">
        <f t="shared" si="310"/>
        <v>Touch Zone</v>
      </c>
      <c r="BF281" s="34" t="str">
        <f t="shared" si="293"/>
        <v>Below</v>
      </c>
      <c r="BG281" s="40" t="str">
        <f t="shared" si="294"/>
        <v/>
      </c>
      <c r="BH281" s="37" t="str">
        <f t="shared" si="295"/>
        <v/>
      </c>
      <c r="BI281" s="37" t="str">
        <f t="shared" si="311"/>
        <v/>
      </c>
      <c r="BJ281" s="38" t="str">
        <f t="shared" si="312"/>
        <v/>
      </c>
      <c r="BK281" s="38" t="str">
        <f t="shared" si="296"/>
        <v/>
      </c>
      <c r="BL281" s="41" t="str">
        <f t="shared" si="297"/>
        <v>------</v>
      </c>
      <c r="BM281" s="41" t="str">
        <f t="shared" si="298"/>
        <v>------</v>
      </c>
      <c r="BN281" s="41" t="str">
        <f t="shared" si="273"/>
        <v>-----</v>
      </c>
      <c r="BO281" s="41" cm="1">
        <f t="array" aca="1" ref="BO281" ca="1">_xlfn.LET(_xlpm.lookback,MIN(ROW()-ROW(BN$50),11),_xlpm.found,IFERROR(MATCH("Equal High",OFFSET(BN281,-_xlpm.lookback,0,_xlpm.lookback+1,1),0),-1),_xlpm.offset_rows,_xlpm.lookback-_xlpm.found+1,IF(_xlpm.found&gt;0,INDEX(E:E,ROW()-_xlpm.offset_rows),"-----"))</f>
        <v>5187.83</v>
      </c>
      <c r="BP281" s="41">
        <f t="shared" ca="1" si="266"/>
        <v>5173.1199100000003</v>
      </c>
      <c r="BQ281" s="41">
        <f t="shared" ca="1" si="267"/>
        <v>5173.7377200000001</v>
      </c>
      <c r="BR281" s="52" t="str">
        <f t="shared" ca="1" si="268"/>
        <v>-----</v>
      </c>
      <c r="BS281" s="41" t="str">
        <f t="shared" si="274"/>
        <v>-----</v>
      </c>
      <c r="BT281" s="41" t="str" cm="1">
        <f t="array" aca="1" ref="BT281" ca="1">_xlfn.LET(_xlpm.lookback,MIN(ROW()-ROW(BS$50),11),_xlpm.found,IFERROR(MATCH("Equal Low",OFFSET(BS281,-_xlpm.lookback,0,_xlpm.lookback+1,1),0),-1),_xlpm.offset_rows,_xlpm.lookback-_xlpm.found+1,IF(_xlpm.found&gt;0,INDEX(F:F,ROW()-_xlpm.offset_rows),"-----"))</f>
        <v>-----</v>
      </c>
      <c r="BU281" s="41" t="str">
        <f t="shared" ca="1" si="269"/>
        <v>-----</v>
      </c>
      <c r="BV281" s="41" t="str">
        <f t="shared" ca="1" si="270"/>
        <v>-----</v>
      </c>
      <c r="BW281" s="52" t="str">
        <f t="shared" ca="1" si="271"/>
        <v>-----</v>
      </c>
      <c r="BX281" s="50">
        <f t="shared" si="299"/>
        <v>-0.61780999999973574</v>
      </c>
      <c r="BY281" s="50">
        <f t="shared" si="313"/>
        <v>-1</v>
      </c>
      <c r="BZ281" s="50">
        <f t="shared" si="314"/>
        <v>-8</v>
      </c>
      <c r="CA281" s="50" t="str">
        <f t="shared" si="315"/>
        <v>-----</v>
      </c>
      <c r="CB281" s="50" t="str">
        <f t="shared" si="316"/>
        <v>-----</v>
      </c>
      <c r="CC281" s="52" t="str">
        <f t="shared" si="300"/>
        <v>TL Touch Zone</v>
      </c>
      <c r="CD281" s="41">
        <f t="shared" si="301"/>
        <v>1</v>
      </c>
      <c r="CE281" s="52" t="str" cm="1">
        <f t="array" ref="CE281">IF(CD281&lt;&gt;1,"-----",_xlfn.IFS(OR(AL281="Above",AL281="Below"),AL281,OR(AQ281="Above",AQ281="Below"),AQ281,OR(AV281="Above",AV281="Below"),AV281,OR(BA281="Above",BA281="Below"),BA281,OR(BF281="Above",BF281="Below"),BF281,OR(BK281="Above",BK281="Below"),BK281,TRUE,"-----"))</f>
        <v>Below</v>
      </c>
      <c r="CF281" s="52" t="str">
        <f t="shared" ca="1" si="272"/>
        <v>-----</v>
      </c>
      <c r="CG281" s="52" t="str">
        <f t="shared" si="302"/>
        <v>DOWN</v>
      </c>
      <c r="CH281" s="42" t="str">
        <f t="shared" si="323"/>
        <v/>
      </c>
      <c r="CI281" s="43" t="str">
        <f t="shared" si="317"/>
        <v/>
      </c>
      <c r="CJ281" s="42" t="str">
        <f t="shared" si="318"/>
        <v/>
      </c>
      <c r="CK281" s="42" t="str">
        <f t="shared" si="324"/>
        <v/>
      </c>
      <c r="CL281" s="42" t="str">
        <f t="shared" si="303"/>
        <v/>
      </c>
      <c r="CM281" s="16">
        <f t="shared" si="325"/>
        <v>0</v>
      </c>
      <c r="CN281" s="53">
        <f t="shared" ref="CN281:CN344" si="326">AVERAGE(CM279:CM281)</f>
        <v>0</v>
      </c>
      <c r="CO281" s="14" t="str">
        <f t="shared" ref="CO281:CO344" si="327">IF(CN281&gt;20%,"Turbulance","")</f>
        <v/>
      </c>
    </row>
    <row r="282" spans="1:93" x14ac:dyDescent="0.55000000000000004">
      <c r="A282">
        <f>IF('Data Validation'!$K$2&lt;&gt;TRUE,"",'Data Validation'!A282)</f>
        <v>1772112600</v>
      </c>
      <c r="B282" s="4" t="str">
        <f>IF('Data Validation'!$K$2&lt;&gt;TRUE,"",'Data Validation'!C282)</f>
        <v>XAUUSD</v>
      </c>
      <c r="C282" s="4" t="str">
        <f>IF('Data Validation'!$K$2&lt;&gt;TRUE,"",'Data Validation'!E282)</f>
        <v>M5</v>
      </c>
      <c r="D282" s="4">
        <f>IF('Data Validation'!$K$2&lt;&gt;TRUE,"",'Data Validation'!G282)</f>
        <v>5174.3599999999997</v>
      </c>
      <c r="E282" s="4">
        <f>IF($C282&lt;&gt;"M5","",Price!F282)</f>
        <v>5175.41</v>
      </c>
      <c r="F282" s="4">
        <f>IF($C282&lt;&gt;"M5","",Price!G282)</f>
        <v>5166.01</v>
      </c>
      <c r="G282" s="4">
        <f>IF($C282&lt;&gt;"M5","",Price!H282)</f>
        <v>693</v>
      </c>
      <c r="H282" s="4">
        <f>IF($C282&lt;&gt;"M5","",SSA!E282)</f>
        <v>5172.6075300000002</v>
      </c>
      <c r="I282" s="6">
        <f>IF($C282&lt;&gt;"M5","",SSA!F282)</f>
        <v>5173.17263</v>
      </c>
      <c r="J282" s="5">
        <f>IF($C282&lt;&gt;"M5","",Dual_Tema!E282)</f>
        <v>5176.07</v>
      </c>
      <c r="K282" s="5">
        <f>IF($C282&lt;&gt;"M5","",Dual_Tema!F282)</f>
        <v>5168.8</v>
      </c>
      <c r="L282" s="6">
        <f>IF($C282&lt;&gt;"M5","",Trendlines!K282)</f>
        <v>0</v>
      </c>
      <c r="M282" s="6">
        <f>IF($C282&lt;&gt;"M5","",Trendlines!L282)</f>
        <v>0</v>
      </c>
      <c r="N282" s="6">
        <f>IF($C282&lt;&gt;"M5","",ZigZag!E282)</f>
        <v>0</v>
      </c>
      <c r="O282" s="6">
        <f>IF($C282&lt;&gt;"M5","",ZigZag!F282)</f>
        <v>0</v>
      </c>
      <c r="P282" s="6">
        <f>IF($C282&lt;&gt;"M5","",Pinbar!E282)</f>
        <v>1</v>
      </c>
      <c r="Q282">
        <f>IF(Q$1='Trendline Selection'!$ED$198,Trendlines!E282,IF(Q$1='Trendline Selection'!$EE$198,Trendlines!E282,""))</f>
        <v>5199.33</v>
      </c>
      <c r="R282" t="str">
        <f>IF(R$1='Trendline Selection'!$ED$198,Trendlines!F282,IF(R$1='Trendline Selection'!$EE$198,Trendlines!F282,""))</f>
        <v/>
      </c>
      <c r="S282" t="str">
        <f>IF(S$1='Trendline Selection'!$ED$198,Trendlines!G282,IF(S$1='Trendline Selection'!$EE$198,Trendlines!G282,""))</f>
        <v/>
      </c>
      <c r="T282" t="str">
        <f>IF(T$1='Trendline Selection'!$ED$198,Trendlines!H282,IF(T$1='Trendline Selection'!$EE$198,Trendlines!H282,""))</f>
        <v/>
      </c>
      <c r="U282">
        <f>IF(U$1='Trendline Selection'!$ED$198,Trendlines!I282,IF(U$1='Trendline Selection'!$EE$198,Trendlines!I282,""))</f>
        <v>5177.22</v>
      </c>
      <c r="V282" t="str">
        <f>IF(V$1='Trendline Selection'!$ED$198,Trendlines!J282,IF(V$1='Trendline Selection'!$EE$198,Trendlines!J282,""))</f>
        <v/>
      </c>
      <c r="W282" s="6" t="str">
        <f t="shared" si="262"/>
        <v/>
      </c>
      <c r="X282" s="6" t="str">
        <f t="shared" si="263"/>
        <v/>
      </c>
      <c r="Y282" s="6" t="str">
        <f t="shared" si="264"/>
        <v/>
      </c>
      <c r="Z282" s="6" t="str">
        <f t="shared" si="265"/>
        <v/>
      </c>
      <c r="AA282">
        <f t="shared" si="276"/>
        <v>9.3999999999996362</v>
      </c>
      <c r="AB282">
        <f t="shared" si="304"/>
        <v>0.6499999999996362</v>
      </c>
      <c r="AC282">
        <f t="shared" si="305"/>
        <v>8.75</v>
      </c>
      <c r="AD282">
        <f t="shared" si="261"/>
        <v>9.3999999999996362</v>
      </c>
      <c r="AE282" s="26">
        <f t="shared" si="319"/>
        <v>-1.275098675249474E-4</v>
      </c>
      <c r="AF282" s="26">
        <f t="shared" si="277"/>
        <v>-5.3977712428415943E-4</v>
      </c>
      <c r="AG282" s="4"/>
      <c r="AH282" s="30">
        <f t="shared" si="278"/>
        <v>-5.1395987559935035E-3</v>
      </c>
      <c r="AI282" s="21">
        <f t="shared" si="306"/>
        <v>-1</v>
      </c>
      <c r="AJ282" s="21">
        <f t="shared" si="275"/>
        <v>-95</v>
      </c>
      <c r="AK282" s="31" t="str">
        <f t="shared" si="322"/>
        <v>-----</v>
      </c>
      <c r="AL282" s="31" t="str">
        <f t="shared" si="279"/>
        <v>-----</v>
      </c>
      <c r="AM282" s="39" t="str">
        <f t="shared" si="280"/>
        <v/>
      </c>
      <c r="AN282" s="35" t="str">
        <f t="shared" si="281"/>
        <v/>
      </c>
      <c r="AO282" s="35" t="str">
        <f t="shared" si="320"/>
        <v/>
      </c>
      <c r="AP282" s="36" t="str">
        <f t="shared" si="321"/>
        <v/>
      </c>
      <c r="AQ282" s="36" t="str">
        <f t="shared" si="282"/>
        <v/>
      </c>
      <c r="AR282" s="40" t="str">
        <f t="shared" si="283"/>
        <v/>
      </c>
      <c r="AS282" s="37" t="str">
        <f t="shared" si="284"/>
        <v/>
      </c>
      <c r="AT282" s="37" t="str">
        <f t="shared" si="307"/>
        <v/>
      </c>
      <c r="AU282" s="38" t="str">
        <f t="shared" si="285"/>
        <v/>
      </c>
      <c r="AV282" s="38" t="str">
        <f t="shared" si="286"/>
        <v/>
      </c>
      <c r="AW282" s="30" t="str">
        <f t="shared" si="287"/>
        <v/>
      </c>
      <c r="AX282" s="21" t="str">
        <f t="shared" si="288"/>
        <v/>
      </c>
      <c r="AY282" s="21" t="str">
        <f t="shared" si="308"/>
        <v/>
      </c>
      <c r="AZ282" s="31" t="str">
        <f t="shared" si="289"/>
        <v/>
      </c>
      <c r="BA282" s="31" t="str">
        <f t="shared" si="290"/>
        <v/>
      </c>
      <c r="BB282" s="33">
        <f t="shared" si="291"/>
        <v>-8.909163605178126E-4</v>
      </c>
      <c r="BC282" s="32">
        <f t="shared" si="292"/>
        <v>-1</v>
      </c>
      <c r="BD282" s="32">
        <f t="shared" si="309"/>
        <v>-6</v>
      </c>
      <c r="BE282" s="34" t="str">
        <f t="shared" si="310"/>
        <v>Touch Zone</v>
      </c>
      <c r="BF282" s="34" t="str">
        <f t="shared" si="293"/>
        <v>Below</v>
      </c>
      <c r="BG282" s="40" t="str">
        <f t="shared" si="294"/>
        <v/>
      </c>
      <c r="BH282" s="37" t="str">
        <f t="shared" si="295"/>
        <v/>
      </c>
      <c r="BI282" s="37" t="str">
        <f t="shared" si="311"/>
        <v/>
      </c>
      <c r="BJ282" s="38" t="str">
        <f t="shared" si="312"/>
        <v/>
      </c>
      <c r="BK282" s="38" t="str">
        <f t="shared" si="296"/>
        <v/>
      </c>
      <c r="BL282" s="41" t="str">
        <f t="shared" si="297"/>
        <v>------</v>
      </c>
      <c r="BM282" s="41" t="str">
        <f t="shared" si="298"/>
        <v>------</v>
      </c>
      <c r="BN282" s="41" t="str">
        <f t="shared" si="273"/>
        <v>-----</v>
      </c>
      <c r="BO282" s="41" cm="1">
        <f t="array" aca="1" ref="BO282" ca="1">_xlfn.LET(_xlpm.lookback,MIN(ROW()-ROW(BN$50),11),_xlpm.found,IFERROR(MATCH("Equal High",OFFSET(BN282,-_xlpm.lookback,0,_xlpm.lookback+1,1),0),-1),_xlpm.offset_rows,_xlpm.lookback-_xlpm.found+1,IF(_xlpm.found&gt;0,INDEX(E:E,ROW()-_xlpm.offset_rows),"-----"))</f>
        <v>5187.83</v>
      </c>
      <c r="BP282" s="41">
        <f t="shared" ca="1" si="266"/>
        <v>5172.6075300000002</v>
      </c>
      <c r="BQ282" s="41">
        <f t="shared" ca="1" si="267"/>
        <v>5173.17263</v>
      </c>
      <c r="BR282" s="52" t="str">
        <f t="shared" ca="1" si="268"/>
        <v>-----</v>
      </c>
      <c r="BS282" s="41" t="str">
        <f t="shared" si="274"/>
        <v>-----</v>
      </c>
      <c r="BT282" s="41" t="str" cm="1">
        <f t="array" aca="1" ref="BT282" ca="1">_xlfn.LET(_xlpm.lookback,MIN(ROW()-ROW(BS$50),11),_xlpm.found,IFERROR(MATCH("Equal Low",OFFSET(BS282,-_xlpm.lookback,0,_xlpm.lookback+1,1),0),-1),_xlpm.offset_rows,_xlpm.lookback-_xlpm.found+1,IF(_xlpm.found&gt;0,INDEX(F:F,ROW()-_xlpm.offset_rows),"-----"))</f>
        <v>-----</v>
      </c>
      <c r="BU282" s="41" t="str">
        <f t="shared" ca="1" si="269"/>
        <v>-----</v>
      </c>
      <c r="BV282" s="41" t="str">
        <f t="shared" ca="1" si="270"/>
        <v>-----</v>
      </c>
      <c r="BW282" s="52" t="str">
        <f t="shared" ca="1" si="271"/>
        <v>-----</v>
      </c>
      <c r="BX282" s="50">
        <f t="shared" si="299"/>
        <v>-0.56509999999980209</v>
      </c>
      <c r="BY282" s="50">
        <f t="shared" si="313"/>
        <v>-1</v>
      </c>
      <c r="BZ282" s="50">
        <f t="shared" si="314"/>
        <v>-9</v>
      </c>
      <c r="CA282" s="50" t="str">
        <f t="shared" si="315"/>
        <v>-----</v>
      </c>
      <c r="CB282" s="50" t="str">
        <f t="shared" si="316"/>
        <v>-----</v>
      </c>
      <c r="CC282" s="52" t="str">
        <f t="shared" si="300"/>
        <v>TL Touch Zone</v>
      </c>
      <c r="CD282" s="41">
        <f t="shared" si="301"/>
        <v>1</v>
      </c>
      <c r="CE282" s="52" t="str" cm="1">
        <f t="array" ref="CE282">IF(CD282&lt;&gt;1,"-----",_xlfn.IFS(OR(AL282="Above",AL282="Below"),AL282,OR(AQ282="Above",AQ282="Below"),AQ282,OR(AV282="Above",AV282="Below"),AV282,OR(BA282="Above",BA282="Below"),BA282,OR(BF282="Above",BF282="Below"),BF282,OR(BK282="Above",BK282="Below"),BK282,TRUE,"-----"))</f>
        <v>Below</v>
      </c>
      <c r="CF282" s="52" t="str">
        <f t="shared" ca="1" si="272"/>
        <v>-----</v>
      </c>
      <c r="CG282" s="52" t="str">
        <f t="shared" si="302"/>
        <v>DOWN</v>
      </c>
      <c r="CH282" s="42" t="str">
        <f t="shared" si="323"/>
        <v/>
      </c>
      <c r="CI282" s="43" t="str">
        <f t="shared" si="317"/>
        <v/>
      </c>
      <c r="CJ282" s="42">
        <f t="shared" si="318"/>
        <v>1</v>
      </c>
      <c r="CK282" s="42" t="str">
        <f t="shared" si="324"/>
        <v/>
      </c>
      <c r="CL282" s="42">
        <f t="shared" si="303"/>
        <v>1</v>
      </c>
      <c r="CM282" s="16">
        <f t="shared" si="325"/>
        <v>0.4</v>
      </c>
      <c r="CN282" s="53">
        <f t="shared" si="326"/>
        <v>0.13333333333333333</v>
      </c>
      <c r="CO282" s="14" t="str">
        <f t="shared" si="327"/>
        <v/>
      </c>
    </row>
    <row r="283" spans="1:93" x14ac:dyDescent="0.55000000000000004">
      <c r="A283">
        <f>IF('Data Validation'!$K$2&lt;&gt;TRUE,"",'Data Validation'!A283)</f>
        <v>1772112900</v>
      </c>
      <c r="B283" s="4" t="str">
        <f>IF('Data Validation'!$K$2&lt;&gt;TRUE,"",'Data Validation'!C283)</f>
        <v>XAUUSD</v>
      </c>
      <c r="C283" s="4" t="str">
        <f>IF('Data Validation'!$K$2&lt;&gt;TRUE,"",'Data Validation'!E283)</f>
        <v>M5</v>
      </c>
      <c r="D283" s="4">
        <f>IF('Data Validation'!$K$2&lt;&gt;TRUE,"",'Data Validation'!G283)</f>
        <v>5173.6099999999997</v>
      </c>
      <c r="E283" s="4">
        <f>IF($C283&lt;&gt;"M5","",Price!F283)</f>
        <v>5177.32</v>
      </c>
      <c r="F283" s="4">
        <f>IF($C283&lt;&gt;"M5","",Price!G283)</f>
        <v>5169.63</v>
      </c>
      <c r="G283" s="4">
        <f>IF($C283&lt;&gt;"M5","",Price!H283)</f>
        <v>677</v>
      </c>
      <c r="H283" s="4">
        <f>IF($C283&lt;&gt;"M5","",SSA!E283)</f>
        <v>5171.8823599999996</v>
      </c>
      <c r="I283" s="6">
        <f>IF($C283&lt;&gt;"M5","",SSA!F283)</f>
        <v>5172.5274900000004</v>
      </c>
      <c r="J283" s="5">
        <f>IF($C283&lt;&gt;"M5","",Dual_Tema!E283)</f>
        <v>5176.08</v>
      </c>
      <c r="K283" s="5">
        <f>IF($C283&lt;&gt;"M5","",Dual_Tema!F283)</f>
        <v>5168.5200000000004</v>
      </c>
      <c r="L283" s="6">
        <f>IF($C283&lt;&gt;"M5","",Trendlines!K283)</f>
        <v>0</v>
      </c>
      <c r="M283" s="6">
        <f>IF($C283&lt;&gt;"M5","",Trendlines!L283)</f>
        <v>0</v>
      </c>
      <c r="N283" s="6">
        <f>IF($C283&lt;&gt;"M5","",ZigZag!E283)</f>
        <v>0</v>
      </c>
      <c r="O283" s="6">
        <f>IF($C283&lt;&gt;"M5","",ZigZag!F283)</f>
        <v>0</v>
      </c>
      <c r="P283" s="6">
        <f>IF($C283&lt;&gt;"M5","",Pinbar!E283)</f>
        <v>0</v>
      </c>
      <c r="Q283">
        <f>IF(Q$1='Trendline Selection'!$ED$198,Trendlines!E283,IF(Q$1='Trendline Selection'!$EE$198,Trendlines!E283,""))</f>
        <v>5199.33</v>
      </c>
      <c r="R283" t="str">
        <f>IF(R$1='Trendline Selection'!$ED$198,Trendlines!F283,IF(R$1='Trendline Selection'!$EE$198,Trendlines!F283,""))</f>
        <v/>
      </c>
      <c r="S283" t="str">
        <f>IF(S$1='Trendline Selection'!$ED$198,Trendlines!G283,IF(S$1='Trendline Selection'!$EE$198,Trendlines!G283,""))</f>
        <v/>
      </c>
      <c r="T283" t="str">
        <f>IF(T$1='Trendline Selection'!$ED$198,Trendlines!H283,IF(T$1='Trendline Selection'!$EE$198,Trendlines!H283,""))</f>
        <v/>
      </c>
      <c r="U283">
        <f>IF(U$1='Trendline Selection'!$ED$198,Trendlines!I283,IF(U$1='Trendline Selection'!$EE$198,Trendlines!I283,""))</f>
        <v>5177.24</v>
      </c>
      <c r="V283" t="str">
        <f>IF(V$1='Trendline Selection'!$ED$198,Trendlines!J283,IF(V$1='Trendline Selection'!$EE$198,Trendlines!J283,""))</f>
        <v/>
      </c>
      <c r="W283" s="6" t="str">
        <f t="shared" si="262"/>
        <v/>
      </c>
      <c r="X283" s="6" t="str">
        <f t="shared" si="263"/>
        <v/>
      </c>
      <c r="Y283" s="6" t="str">
        <f t="shared" si="264"/>
        <v/>
      </c>
      <c r="Z283" s="6" t="str">
        <f t="shared" si="265"/>
        <v/>
      </c>
      <c r="AA283">
        <f t="shared" si="276"/>
        <v>7.6899999999995998</v>
      </c>
      <c r="AB283">
        <f t="shared" si="304"/>
        <v>2.9600000000000364</v>
      </c>
      <c r="AC283">
        <f t="shared" si="305"/>
        <v>4.7299999999995634</v>
      </c>
      <c r="AD283">
        <f t="shared" si="261"/>
        <v>7.6899999999995998</v>
      </c>
      <c r="AE283" s="26">
        <f t="shared" si="319"/>
        <v>2.3956353070272903E-4</v>
      </c>
      <c r="AF283" s="26">
        <f t="shared" si="277"/>
        <v>2.1476167258706021E-4</v>
      </c>
      <c r="AG283" s="4"/>
      <c r="AH283" s="30">
        <f t="shared" si="278"/>
        <v>-5.2790724958793386E-3</v>
      </c>
      <c r="AI283" s="21">
        <f t="shared" si="306"/>
        <v>-1</v>
      </c>
      <c r="AJ283" s="21">
        <f t="shared" si="275"/>
        <v>-96</v>
      </c>
      <c r="AK283" s="31" t="str">
        <f t="shared" si="322"/>
        <v>-----</v>
      </c>
      <c r="AL283" s="31" t="str">
        <f t="shared" si="279"/>
        <v>-----</v>
      </c>
      <c r="AM283" s="39" t="str">
        <f t="shared" si="280"/>
        <v/>
      </c>
      <c r="AN283" s="35" t="str">
        <f t="shared" si="281"/>
        <v/>
      </c>
      <c r="AO283" s="35" t="str">
        <f t="shared" si="320"/>
        <v/>
      </c>
      <c r="AP283" s="36" t="str">
        <f t="shared" si="321"/>
        <v/>
      </c>
      <c r="AQ283" s="36" t="str">
        <f t="shared" si="282"/>
        <v/>
      </c>
      <c r="AR283" s="40" t="str">
        <f t="shared" si="283"/>
        <v/>
      </c>
      <c r="AS283" s="37" t="str">
        <f t="shared" si="284"/>
        <v/>
      </c>
      <c r="AT283" s="37" t="str">
        <f t="shared" si="307"/>
        <v/>
      </c>
      <c r="AU283" s="38" t="str">
        <f t="shared" si="285"/>
        <v/>
      </c>
      <c r="AV283" s="38" t="str">
        <f t="shared" si="286"/>
        <v/>
      </c>
      <c r="AW283" s="30" t="str">
        <f t="shared" si="287"/>
        <v/>
      </c>
      <c r="AX283" s="21" t="str">
        <f t="shared" si="288"/>
        <v/>
      </c>
      <c r="AY283" s="21" t="str">
        <f t="shared" si="308"/>
        <v/>
      </c>
      <c r="AZ283" s="31" t="str">
        <f t="shared" si="289"/>
        <v/>
      </c>
      <c r="BA283" s="31" t="str">
        <f t="shared" si="290"/>
        <v/>
      </c>
      <c r="BB283" s="33">
        <f t="shared" si="291"/>
        <v>-1.0348448207925796E-3</v>
      </c>
      <c r="BC283" s="32">
        <f t="shared" si="292"/>
        <v>-1</v>
      </c>
      <c r="BD283" s="32">
        <f t="shared" si="309"/>
        <v>-7</v>
      </c>
      <c r="BE283" s="34" t="str">
        <f t="shared" si="310"/>
        <v>-----</v>
      </c>
      <c r="BF283" s="34" t="str">
        <f t="shared" si="293"/>
        <v>-----</v>
      </c>
      <c r="BG283" s="40" t="str">
        <f t="shared" si="294"/>
        <v/>
      </c>
      <c r="BH283" s="37" t="str">
        <f t="shared" si="295"/>
        <v/>
      </c>
      <c r="BI283" s="37" t="str">
        <f t="shared" si="311"/>
        <v/>
      </c>
      <c r="BJ283" s="38" t="str">
        <f t="shared" si="312"/>
        <v/>
      </c>
      <c r="BK283" s="38" t="str">
        <f t="shared" si="296"/>
        <v/>
      </c>
      <c r="BL283" s="41" t="str">
        <f t="shared" si="297"/>
        <v>------</v>
      </c>
      <c r="BM283" s="41" t="str">
        <f t="shared" si="298"/>
        <v>------</v>
      </c>
      <c r="BN283" s="41" t="str">
        <f t="shared" si="273"/>
        <v>-----</v>
      </c>
      <c r="BO283" s="41" cm="1">
        <f t="array" aca="1" ref="BO283" ca="1">_xlfn.LET(_xlpm.lookback,MIN(ROW()-ROW(BN$50),11),_xlpm.found,IFERROR(MATCH("Equal High",OFFSET(BN283,-_xlpm.lookback,0,_xlpm.lookback+1,1),0),-1),_xlpm.offset_rows,_xlpm.lookback-_xlpm.found+1,IF(_xlpm.found&gt;0,INDEX(E:E,ROW()-_xlpm.offset_rows),"-----"))</f>
        <v>5187.83</v>
      </c>
      <c r="BP283" s="41">
        <f t="shared" ca="1" si="266"/>
        <v>5171.8823599999996</v>
      </c>
      <c r="BQ283" s="41">
        <f t="shared" ca="1" si="267"/>
        <v>5172.5274900000004</v>
      </c>
      <c r="BR283" s="52" t="str">
        <f t="shared" ca="1" si="268"/>
        <v>-----</v>
      </c>
      <c r="BS283" s="41" t="str">
        <f t="shared" si="274"/>
        <v>-----</v>
      </c>
      <c r="BT283" s="41" t="str" cm="1">
        <f t="array" aca="1" ref="BT283" ca="1">_xlfn.LET(_xlpm.lookback,MIN(ROW()-ROW(BS$50),11),_xlpm.found,IFERROR(MATCH("Equal Low",OFFSET(BS283,-_xlpm.lookback,0,_xlpm.lookback+1,1),0),-1),_xlpm.offset_rows,_xlpm.lookback-_xlpm.found+1,IF(_xlpm.found&gt;0,INDEX(F:F,ROW()-_xlpm.offset_rows),"-----"))</f>
        <v>-----</v>
      </c>
      <c r="BU283" s="41" t="str">
        <f t="shared" ca="1" si="269"/>
        <v>-----</v>
      </c>
      <c r="BV283" s="41" t="str">
        <f t="shared" ca="1" si="270"/>
        <v>-----</v>
      </c>
      <c r="BW283" s="52" t="str">
        <f t="shared" ca="1" si="271"/>
        <v>-----</v>
      </c>
      <c r="BX283" s="50">
        <f t="shared" si="299"/>
        <v>-0.64513000000079046</v>
      </c>
      <c r="BY283" s="50">
        <f t="shared" si="313"/>
        <v>-1</v>
      </c>
      <c r="BZ283" s="50">
        <f t="shared" si="314"/>
        <v>-10</v>
      </c>
      <c r="CA283" s="50" t="str">
        <f t="shared" si="315"/>
        <v>-----</v>
      </c>
      <c r="CB283" s="50" t="str">
        <f t="shared" si="316"/>
        <v>-----</v>
      </c>
      <c r="CC283" s="52" t="str">
        <f t="shared" si="300"/>
        <v/>
      </c>
      <c r="CD283" s="41">
        <f t="shared" si="301"/>
        <v>0</v>
      </c>
      <c r="CE283" s="52" t="str" cm="1">
        <f t="array" ref="CE283">IF(CD283&lt;&gt;1,"-----",_xlfn.IFS(OR(AL283="Above",AL283="Below"),AL283,OR(AQ283="Above",AQ283="Below"),AQ283,OR(AV283="Above",AV283="Below"),AV283,OR(BA283="Above",BA283="Below"),BA283,OR(BF283="Above",BF283="Below"),BF283,OR(BK283="Above",BK283="Below"),BK283,TRUE,"-----"))</f>
        <v>-----</v>
      </c>
      <c r="CF283" s="52" t="str">
        <f t="shared" ca="1" si="272"/>
        <v>-----</v>
      </c>
      <c r="CG283" s="52" t="str">
        <f t="shared" si="302"/>
        <v>DOWN</v>
      </c>
      <c r="CH283" s="42" t="str">
        <f t="shared" si="323"/>
        <v/>
      </c>
      <c r="CI283" s="43" t="str">
        <f t="shared" si="317"/>
        <v/>
      </c>
      <c r="CJ283" s="42" t="str">
        <f t="shared" si="318"/>
        <v/>
      </c>
      <c r="CK283" s="42" t="str">
        <f t="shared" si="324"/>
        <v/>
      </c>
      <c r="CL283" s="42" t="str">
        <f t="shared" si="303"/>
        <v/>
      </c>
      <c r="CM283" s="16">
        <f t="shared" si="325"/>
        <v>0</v>
      </c>
      <c r="CN283" s="53">
        <f t="shared" si="326"/>
        <v>0.13333333333333333</v>
      </c>
      <c r="CO283" s="14" t="str">
        <f t="shared" si="327"/>
        <v/>
      </c>
    </row>
    <row r="284" spans="1:93" x14ac:dyDescent="0.55000000000000004">
      <c r="A284">
        <f>IF('Data Validation'!$K$2&lt;&gt;TRUE,"",'Data Validation'!A284)</f>
        <v>1772113200</v>
      </c>
      <c r="B284" s="4" t="str">
        <f>IF('Data Validation'!$K$2&lt;&gt;TRUE,"",'Data Validation'!C284)</f>
        <v>XAUUSD</v>
      </c>
      <c r="C284" s="4" t="str">
        <f>IF('Data Validation'!$K$2&lt;&gt;TRUE,"",'Data Validation'!E284)</f>
        <v>M5</v>
      </c>
      <c r="D284" s="4">
        <f>IF('Data Validation'!$K$2&lt;&gt;TRUE,"",'Data Validation'!G284)</f>
        <v>5165.1400000000003</v>
      </c>
      <c r="E284" s="4">
        <f>IF($C284&lt;&gt;"M5","",Price!F284)</f>
        <v>5174.4399999999996</v>
      </c>
      <c r="F284" s="4">
        <f>IF($C284&lt;&gt;"M5","",Price!G284)</f>
        <v>5164.3599999999997</v>
      </c>
      <c r="G284" s="4">
        <f>IF($C284&lt;&gt;"M5","",Price!H284)</f>
        <v>674</v>
      </c>
      <c r="H284" s="4">
        <f>IF($C284&lt;&gt;"M5","",SSA!E284)</f>
        <v>5170.8721599999999</v>
      </c>
      <c r="I284" s="6">
        <f>IF($C284&lt;&gt;"M5","",SSA!F284)</f>
        <v>5171.6998199999998</v>
      </c>
      <c r="J284" s="5">
        <f>IF($C284&lt;&gt;"M5","",Dual_Tema!E284)</f>
        <v>5174.7700000000004</v>
      </c>
      <c r="K284" s="5">
        <f>IF($C284&lt;&gt;"M5","",Dual_Tema!F284)</f>
        <v>5165.88</v>
      </c>
      <c r="L284" s="6">
        <f>IF($C284&lt;&gt;"M5","",Trendlines!K284)</f>
        <v>0</v>
      </c>
      <c r="M284" s="6">
        <f>IF($C284&lt;&gt;"M5","",Trendlines!L284)</f>
        <v>0</v>
      </c>
      <c r="N284" s="6">
        <f>IF($C284&lt;&gt;"M5","",ZigZag!E284)</f>
        <v>0</v>
      </c>
      <c r="O284" s="6">
        <f>IF($C284&lt;&gt;"M5","",ZigZag!F284)</f>
        <v>0</v>
      </c>
      <c r="P284" s="6">
        <f>IF($C284&lt;&gt;"M5","",Pinbar!E284)</f>
        <v>0</v>
      </c>
      <c r="Q284">
        <f>IF(Q$1='Trendline Selection'!$ED$198,Trendlines!E284,IF(Q$1='Trendline Selection'!$EE$198,Trendlines!E284,""))</f>
        <v>5199.34</v>
      </c>
      <c r="R284" t="str">
        <f>IF(R$1='Trendline Selection'!$ED$198,Trendlines!F284,IF(R$1='Trendline Selection'!$EE$198,Trendlines!F284,""))</f>
        <v/>
      </c>
      <c r="S284" t="str">
        <f>IF(S$1='Trendline Selection'!$ED$198,Trendlines!G284,IF(S$1='Trendline Selection'!$EE$198,Trendlines!G284,""))</f>
        <v/>
      </c>
      <c r="T284" t="str">
        <f>IF(T$1='Trendline Selection'!$ED$198,Trendlines!H284,IF(T$1='Trendline Selection'!$EE$198,Trendlines!H284,""))</f>
        <v/>
      </c>
      <c r="U284">
        <f>IF(U$1='Trendline Selection'!$ED$198,Trendlines!I284,IF(U$1='Trendline Selection'!$EE$198,Trendlines!I284,""))</f>
        <v>5177.26</v>
      </c>
      <c r="V284" t="str">
        <f>IF(V$1='Trendline Selection'!$ED$198,Trendlines!J284,IF(V$1='Trendline Selection'!$EE$198,Trendlines!J284,""))</f>
        <v/>
      </c>
      <c r="W284" s="6" t="str">
        <f t="shared" si="262"/>
        <v/>
      </c>
      <c r="X284" s="6" t="str">
        <f t="shared" si="263"/>
        <v/>
      </c>
      <c r="Y284" s="6" t="str">
        <f t="shared" si="264"/>
        <v/>
      </c>
      <c r="Z284" s="6" t="str">
        <f t="shared" si="265"/>
        <v/>
      </c>
      <c r="AA284">
        <f t="shared" si="276"/>
        <v>10.079999999999927</v>
      </c>
      <c r="AB284">
        <f t="shared" si="304"/>
        <v>0.82999999999992724</v>
      </c>
      <c r="AC284">
        <f t="shared" si="305"/>
        <v>9.25</v>
      </c>
      <c r="AD284">
        <f t="shared" si="261"/>
        <v>10.079999999999927</v>
      </c>
      <c r="AE284" s="26">
        <f t="shared" si="319"/>
        <v>-6.3770950206644292E-5</v>
      </c>
      <c r="AF284" s="26">
        <f t="shared" si="277"/>
        <v>-2.942383485486377E-4</v>
      </c>
      <c r="AG284" s="4"/>
      <c r="AH284" s="30">
        <f t="shared" si="278"/>
        <v>-5.4752795547127614E-3</v>
      </c>
      <c r="AI284" s="21">
        <f t="shared" si="306"/>
        <v>-1</v>
      </c>
      <c r="AJ284" s="21">
        <f t="shared" si="275"/>
        <v>-97</v>
      </c>
      <c r="AK284" s="31" t="str">
        <f t="shared" si="322"/>
        <v>-----</v>
      </c>
      <c r="AL284" s="31" t="str">
        <f t="shared" si="279"/>
        <v>-----</v>
      </c>
      <c r="AM284" s="39" t="str">
        <f t="shared" si="280"/>
        <v/>
      </c>
      <c r="AN284" s="35" t="str">
        <f t="shared" si="281"/>
        <v/>
      </c>
      <c r="AO284" s="35" t="str">
        <f t="shared" si="320"/>
        <v/>
      </c>
      <c r="AP284" s="36" t="str">
        <f t="shared" si="321"/>
        <v/>
      </c>
      <c r="AQ284" s="36" t="str">
        <f t="shared" si="282"/>
        <v/>
      </c>
      <c r="AR284" s="40" t="str">
        <f t="shared" si="283"/>
        <v/>
      </c>
      <c r="AS284" s="37" t="str">
        <f t="shared" si="284"/>
        <v/>
      </c>
      <c r="AT284" s="37" t="str">
        <f t="shared" si="307"/>
        <v/>
      </c>
      <c r="AU284" s="38" t="str">
        <f t="shared" si="285"/>
        <v/>
      </c>
      <c r="AV284" s="38" t="str">
        <f t="shared" si="286"/>
        <v/>
      </c>
      <c r="AW284" s="30" t="str">
        <f t="shared" si="287"/>
        <v/>
      </c>
      <c r="AX284" s="21" t="str">
        <f t="shared" si="288"/>
        <v/>
      </c>
      <c r="AY284" s="21" t="str">
        <f t="shared" si="308"/>
        <v/>
      </c>
      <c r="AZ284" s="31" t="str">
        <f t="shared" si="289"/>
        <v/>
      </c>
      <c r="BA284" s="31" t="str">
        <f t="shared" si="290"/>
        <v/>
      </c>
      <c r="BB284" s="33">
        <f t="shared" si="291"/>
        <v>-1.233826386930601E-3</v>
      </c>
      <c r="BC284" s="32">
        <f t="shared" si="292"/>
        <v>-1</v>
      </c>
      <c r="BD284" s="32">
        <f t="shared" si="309"/>
        <v>-8</v>
      </c>
      <c r="BE284" s="34" t="str">
        <f t="shared" si="310"/>
        <v>-----</v>
      </c>
      <c r="BF284" s="34" t="str">
        <f t="shared" si="293"/>
        <v>-----</v>
      </c>
      <c r="BG284" s="40" t="str">
        <f t="shared" si="294"/>
        <v/>
      </c>
      <c r="BH284" s="37" t="str">
        <f t="shared" si="295"/>
        <v/>
      </c>
      <c r="BI284" s="37" t="str">
        <f t="shared" si="311"/>
        <v/>
      </c>
      <c r="BJ284" s="38" t="str">
        <f t="shared" si="312"/>
        <v/>
      </c>
      <c r="BK284" s="38" t="str">
        <f t="shared" si="296"/>
        <v/>
      </c>
      <c r="BL284" s="41" t="str">
        <f t="shared" si="297"/>
        <v>------</v>
      </c>
      <c r="BM284" s="41" t="str">
        <f t="shared" si="298"/>
        <v>------</v>
      </c>
      <c r="BN284" s="41" t="str">
        <f t="shared" si="273"/>
        <v>-----</v>
      </c>
      <c r="BO284" s="41" cm="1">
        <f t="array" aca="1" ref="BO284" ca="1">_xlfn.LET(_xlpm.lookback,MIN(ROW()-ROW(BN$50),11),_xlpm.found,IFERROR(MATCH("Equal High",OFFSET(BN284,-_xlpm.lookback,0,_xlpm.lookback+1,1),0),-1),_xlpm.offset_rows,_xlpm.lookback-_xlpm.found+1,IF(_xlpm.found&gt;0,INDEX(E:E,ROW()-_xlpm.offset_rows),"-----"))</f>
        <v>5187.83</v>
      </c>
      <c r="BP284" s="41">
        <f t="shared" ca="1" si="266"/>
        <v>5170.8721599999999</v>
      </c>
      <c r="BQ284" s="41">
        <f t="shared" ca="1" si="267"/>
        <v>5171.6998199999998</v>
      </c>
      <c r="BR284" s="52" t="str">
        <f t="shared" ca="1" si="268"/>
        <v>-----</v>
      </c>
      <c r="BS284" s="41" t="str">
        <f t="shared" si="274"/>
        <v>-----</v>
      </c>
      <c r="BT284" s="41" t="str" cm="1">
        <f t="array" aca="1" ref="BT284" ca="1">_xlfn.LET(_xlpm.lookback,MIN(ROW()-ROW(BS$50),11),_xlpm.found,IFERROR(MATCH("Equal Low",OFFSET(BS284,-_xlpm.lookback,0,_xlpm.lookback+1,1),0),-1),_xlpm.offset_rows,_xlpm.lookback-_xlpm.found+1,IF(_xlpm.found&gt;0,INDEX(F:F,ROW()-_xlpm.offset_rows),"-----"))</f>
        <v>-----</v>
      </c>
      <c r="BU284" s="41" t="str">
        <f t="shared" ca="1" si="269"/>
        <v>-----</v>
      </c>
      <c r="BV284" s="41" t="str">
        <f t="shared" ca="1" si="270"/>
        <v>-----</v>
      </c>
      <c r="BW284" s="52" t="str">
        <f t="shared" ca="1" si="271"/>
        <v>-----</v>
      </c>
      <c r="BX284" s="50">
        <f t="shared" si="299"/>
        <v>-0.82765999999992346</v>
      </c>
      <c r="BY284" s="50">
        <f t="shared" si="313"/>
        <v>-1</v>
      </c>
      <c r="BZ284" s="50">
        <f t="shared" si="314"/>
        <v>-11</v>
      </c>
      <c r="CA284" s="50" t="str">
        <f t="shared" si="315"/>
        <v>-----</v>
      </c>
      <c r="CB284" s="50" t="str">
        <f t="shared" si="316"/>
        <v>-----</v>
      </c>
      <c r="CC284" s="52" t="str">
        <f t="shared" si="300"/>
        <v/>
      </c>
      <c r="CD284" s="41">
        <f t="shared" si="301"/>
        <v>0</v>
      </c>
      <c r="CE284" s="52" t="str" cm="1">
        <f t="array" ref="CE284">IF(CD284&lt;&gt;1,"-----",_xlfn.IFS(OR(AL284="Above",AL284="Below"),AL284,OR(AQ284="Above",AQ284="Below"),AQ284,OR(AV284="Above",AV284="Below"),AV284,OR(BA284="Above",BA284="Below"),BA284,OR(BF284="Above",BF284="Below"),BF284,OR(BK284="Above",BK284="Below"),BK284,TRUE,"-----"))</f>
        <v>-----</v>
      </c>
      <c r="CF284" s="52" t="str">
        <f t="shared" ca="1" si="272"/>
        <v>-----</v>
      </c>
      <c r="CG284" s="52" t="str">
        <f t="shared" si="302"/>
        <v>DOWN</v>
      </c>
      <c r="CH284" s="42" t="str">
        <f t="shared" si="323"/>
        <v/>
      </c>
      <c r="CI284" s="43" t="str">
        <f t="shared" si="317"/>
        <v/>
      </c>
      <c r="CJ284" s="42" t="str">
        <f t="shared" si="318"/>
        <v/>
      </c>
      <c r="CK284" s="42" t="str">
        <f t="shared" si="324"/>
        <v/>
      </c>
      <c r="CL284" s="42" t="str">
        <f t="shared" si="303"/>
        <v/>
      </c>
      <c r="CM284" s="16">
        <f t="shared" si="325"/>
        <v>0</v>
      </c>
      <c r="CN284" s="53">
        <f t="shared" si="326"/>
        <v>0.13333333333333333</v>
      </c>
      <c r="CO284" s="14" t="str">
        <f t="shared" si="327"/>
        <v/>
      </c>
    </row>
    <row r="285" spans="1:93" x14ac:dyDescent="0.55000000000000004">
      <c r="A285">
        <f>IF('Data Validation'!$K$2&lt;&gt;TRUE,"",'Data Validation'!A285)</f>
        <v>1772113500</v>
      </c>
      <c r="B285" s="4" t="str">
        <f>IF('Data Validation'!$K$2&lt;&gt;TRUE,"",'Data Validation'!C285)</f>
        <v>XAUUSD</v>
      </c>
      <c r="C285" s="4" t="str">
        <f>IF('Data Validation'!$K$2&lt;&gt;TRUE,"",'Data Validation'!E285)</f>
        <v>M5</v>
      </c>
      <c r="D285" s="4">
        <f>IF('Data Validation'!$K$2&lt;&gt;TRUE,"",'Data Validation'!G285)</f>
        <v>5168.76</v>
      </c>
      <c r="E285" s="4">
        <f>IF($C285&lt;&gt;"M5","",Price!F285)</f>
        <v>5169.6899999999996</v>
      </c>
      <c r="F285" s="4">
        <f>IF($C285&lt;&gt;"M5","",Price!G285)</f>
        <v>5164.68</v>
      </c>
      <c r="G285" s="4">
        <f>IF($C285&lt;&gt;"M5","",Price!H285)</f>
        <v>614</v>
      </c>
      <c r="H285" s="4">
        <f>IF($C285&lt;&gt;"M5","",SSA!E285)</f>
        <v>5169.7852999999996</v>
      </c>
      <c r="I285" s="6">
        <f>IF($C285&lt;&gt;"M5","",SSA!F285)</f>
        <v>5170.7425599999997</v>
      </c>
      <c r="J285" s="5">
        <f>IF($C285&lt;&gt;"M5","",Dual_Tema!E285)</f>
        <v>5171.7</v>
      </c>
      <c r="K285" s="5">
        <f>IF($C285&lt;&gt;"M5","",Dual_Tema!F285)</f>
        <v>5164.46</v>
      </c>
      <c r="L285" s="6">
        <f>IF($C285&lt;&gt;"M5","",Trendlines!K285)</f>
        <v>0</v>
      </c>
      <c r="M285" s="6">
        <f>IF($C285&lt;&gt;"M5","",Trendlines!L285)</f>
        <v>0</v>
      </c>
      <c r="N285" s="6">
        <f>IF($C285&lt;&gt;"M5","",ZigZag!E285)</f>
        <v>0</v>
      </c>
      <c r="O285" s="6">
        <f>IF($C285&lt;&gt;"M5","",ZigZag!F285)</f>
        <v>0</v>
      </c>
      <c r="P285" s="6">
        <f>IF($C285&lt;&gt;"M5","",Pinbar!E285)</f>
        <v>0</v>
      </c>
      <c r="Q285">
        <f>IF(Q$1='Trendline Selection'!$ED$198,Trendlines!E285,IF(Q$1='Trendline Selection'!$EE$198,Trendlines!E285,""))</f>
        <v>5199.34</v>
      </c>
      <c r="R285" t="str">
        <f>IF(R$1='Trendline Selection'!$ED$198,Trendlines!F285,IF(R$1='Trendline Selection'!$EE$198,Trendlines!F285,""))</f>
        <v/>
      </c>
      <c r="S285" t="str">
        <f>IF(S$1='Trendline Selection'!$ED$198,Trendlines!G285,IF(S$1='Trendline Selection'!$EE$198,Trendlines!G285,""))</f>
        <v/>
      </c>
      <c r="T285" t="str">
        <f>IF(T$1='Trendline Selection'!$ED$198,Trendlines!H285,IF(T$1='Trendline Selection'!$EE$198,Trendlines!H285,""))</f>
        <v/>
      </c>
      <c r="U285">
        <f>IF(U$1='Trendline Selection'!$ED$198,Trendlines!I285,IF(U$1='Trendline Selection'!$EE$198,Trendlines!I285,""))</f>
        <v>5177.29</v>
      </c>
      <c r="V285" t="str">
        <f>IF(V$1='Trendline Selection'!$ED$198,Trendlines!J285,IF(V$1='Trendline Selection'!$EE$198,Trendlines!J285,""))</f>
        <v/>
      </c>
      <c r="W285" s="6" t="str">
        <f t="shared" si="262"/>
        <v/>
      </c>
      <c r="X285" s="6" t="str">
        <f t="shared" si="263"/>
        <v/>
      </c>
      <c r="Y285" s="6" t="str">
        <f t="shared" si="264"/>
        <v/>
      </c>
      <c r="Z285" s="6" t="str">
        <f t="shared" si="265"/>
        <v/>
      </c>
      <c r="AA285">
        <f t="shared" si="276"/>
        <v>5.0099999999993088</v>
      </c>
      <c r="AB285">
        <f t="shared" si="304"/>
        <v>4.5499999999992724</v>
      </c>
      <c r="AC285">
        <f t="shared" si="305"/>
        <v>0.46000000000003638</v>
      </c>
      <c r="AD285">
        <f t="shared" si="261"/>
        <v>5.0099999999993088</v>
      </c>
      <c r="AE285" s="26">
        <f t="shared" si="319"/>
        <v>-3.8865363420156201E-4</v>
      </c>
      <c r="AF285" s="26">
        <f t="shared" si="277"/>
        <v>4.2598838988055802E-5</v>
      </c>
      <c r="AG285" s="4"/>
      <c r="AH285" s="30">
        <f t="shared" si="278"/>
        <v>-5.6843176249294323E-3</v>
      </c>
      <c r="AI285" s="21">
        <f t="shared" si="306"/>
        <v>-1</v>
      </c>
      <c r="AJ285" s="21">
        <f t="shared" si="275"/>
        <v>-98</v>
      </c>
      <c r="AK285" s="31" t="str">
        <f t="shared" si="322"/>
        <v>-----</v>
      </c>
      <c r="AL285" s="31" t="str">
        <f t="shared" si="279"/>
        <v>-----</v>
      </c>
      <c r="AM285" s="39" t="str">
        <f t="shared" si="280"/>
        <v/>
      </c>
      <c r="AN285" s="35" t="str">
        <f t="shared" si="281"/>
        <v/>
      </c>
      <c r="AO285" s="35" t="str">
        <f t="shared" si="320"/>
        <v/>
      </c>
      <c r="AP285" s="36" t="str">
        <f t="shared" si="321"/>
        <v/>
      </c>
      <c r="AQ285" s="36" t="str">
        <f t="shared" si="282"/>
        <v/>
      </c>
      <c r="AR285" s="40" t="str">
        <f t="shared" si="283"/>
        <v/>
      </c>
      <c r="AS285" s="37" t="str">
        <f t="shared" si="284"/>
        <v/>
      </c>
      <c r="AT285" s="37" t="str">
        <f t="shared" si="307"/>
        <v/>
      </c>
      <c r="AU285" s="38" t="str">
        <f t="shared" si="285"/>
        <v/>
      </c>
      <c r="AV285" s="38" t="str">
        <f t="shared" si="286"/>
        <v/>
      </c>
      <c r="AW285" s="30" t="str">
        <f t="shared" si="287"/>
        <v/>
      </c>
      <c r="AX285" s="21" t="str">
        <f t="shared" si="288"/>
        <v/>
      </c>
      <c r="AY285" s="21" t="str">
        <f t="shared" si="308"/>
        <v/>
      </c>
      <c r="AZ285" s="31" t="str">
        <f t="shared" si="289"/>
        <v/>
      </c>
      <c r="BA285" s="31" t="str">
        <f t="shared" si="290"/>
        <v/>
      </c>
      <c r="BB285" s="33">
        <f t="shared" si="291"/>
        <v>-1.4495421349780314E-3</v>
      </c>
      <c r="BC285" s="32">
        <f t="shared" si="292"/>
        <v>-1</v>
      </c>
      <c r="BD285" s="32">
        <f t="shared" si="309"/>
        <v>-9</v>
      </c>
      <c r="BE285" s="34" t="str">
        <f t="shared" si="310"/>
        <v>-----</v>
      </c>
      <c r="BF285" s="34" t="str">
        <f t="shared" si="293"/>
        <v>-----</v>
      </c>
      <c r="BG285" s="40" t="str">
        <f t="shared" si="294"/>
        <v/>
      </c>
      <c r="BH285" s="37" t="str">
        <f t="shared" si="295"/>
        <v/>
      </c>
      <c r="BI285" s="37" t="str">
        <f t="shared" si="311"/>
        <v/>
      </c>
      <c r="BJ285" s="38" t="str">
        <f t="shared" si="312"/>
        <v/>
      </c>
      <c r="BK285" s="38" t="str">
        <f t="shared" si="296"/>
        <v/>
      </c>
      <c r="BL285" s="41" t="str">
        <f t="shared" si="297"/>
        <v>------</v>
      </c>
      <c r="BM285" s="41" t="str">
        <f t="shared" si="298"/>
        <v>------</v>
      </c>
      <c r="BN285" s="41" t="str">
        <f t="shared" si="273"/>
        <v>-----</v>
      </c>
      <c r="BO285" s="41" t="str" cm="1">
        <f t="array" aca="1" ref="BO285" ca="1">_xlfn.LET(_xlpm.lookback,MIN(ROW()-ROW(BN$50),11),_xlpm.found,IFERROR(MATCH("Equal High",OFFSET(BN285,-_xlpm.lookback,0,_xlpm.lookback+1,1),0),-1),_xlpm.offset_rows,_xlpm.lookback-_xlpm.found+1,IF(_xlpm.found&gt;0,INDEX(E:E,ROW()-_xlpm.offset_rows),"-----"))</f>
        <v>-----</v>
      </c>
      <c r="BP285" s="41" t="str">
        <f t="shared" ca="1" si="266"/>
        <v>-----</v>
      </c>
      <c r="BQ285" s="41" t="str">
        <f t="shared" ca="1" si="267"/>
        <v>-----</v>
      </c>
      <c r="BR285" s="52" t="str">
        <f t="shared" ca="1" si="268"/>
        <v>-----</v>
      </c>
      <c r="BS285" s="41" t="str">
        <f t="shared" si="274"/>
        <v>-----</v>
      </c>
      <c r="BT285" s="41" t="str" cm="1">
        <f t="array" aca="1" ref="BT285" ca="1">_xlfn.LET(_xlpm.lookback,MIN(ROW()-ROW(BS$50),11),_xlpm.found,IFERROR(MATCH("Equal Low",OFFSET(BS285,-_xlpm.lookback,0,_xlpm.lookback+1,1),0),-1),_xlpm.offset_rows,_xlpm.lookback-_xlpm.found+1,IF(_xlpm.found&gt;0,INDEX(F:F,ROW()-_xlpm.offset_rows),"-----"))</f>
        <v>-----</v>
      </c>
      <c r="BU285" s="41" t="str">
        <f t="shared" ca="1" si="269"/>
        <v>-----</v>
      </c>
      <c r="BV285" s="41" t="str">
        <f t="shared" ca="1" si="270"/>
        <v>-----</v>
      </c>
      <c r="BW285" s="52" t="str">
        <f t="shared" ca="1" si="271"/>
        <v>-----</v>
      </c>
      <c r="BX285" s="50">
        <f t="shared" si="299"/>
        <v>-0.957260000000133</v>
      </c>
      <c r="BY285" s="50">
        <f t="shared" si="313"/>
        <v>-1</v>
      </c>
      <c r="BZ285" s="50">
        <f t="shared" si="314"/>
        <v>-12</v>
      </c>
      <c r="CA285" s="50" t="str">
        <f t="shared" si="315"/>
        <v>-----</v>
      </c>
      <c r="CB285" s="50" t="str">
        <f t="shared" si="316"/>
        <v>-----</v>
      </c>
      <c r="CC285" s="52" t="str">
        <f t="shared" si="300"/>
        <v/>
      </c>
      <c r="CD285" s="41">
        <f t="shared" si="301"/>
        <v>0</v>
      </c>
      <c r="CE285" s="52" t="str" cm="1">
        <f t="array" ref="CE285">IF(CD285&lt;&gt;1,"-----",_xlfn.IFS(OR(AL285="Above",AL285="Below"),AL285,OR(AQ285="Above",AQ285="Below"),AQ285,OR(AV285="Above",AV285="Below"),AV285,OR(BA285="Above",BA285="Below"),BA285,OR(BF285="Above",BF285="Below"),BF285,OR(BK285="Above",BK285="Below"),BK285,TRUE,"-----"))</f>
        <v>-----</v>
      </c>
      <c r="CF285" s="52" t="str">
        <f t="shared" ca="1" si="272"/>
        <v>-----</v>
      </c>
      <c r="CG285" s="52" t="str">
        <f t="shared" si="302"/>
        <v>DOWN</v>
      </c>
      <c r="CH285" s="42" t="str">
        <f t="shared" si="323"/>
        <v/>
      </c>
      <c r="CI285" s="43" t="str">
        <f t="shared" si="317"/>
        <v/>
      </c>
      <c r="CJ285" s="42" t="str">
        <f t="shared" si="318"/>
        <v/>
      </c>
      <c r="CK285" s="42" t="str">
        <f t="shared" si="324"/>
        <v/>
      </c>
      <c r="CL285" s="42" t="str">
        <f t="shared" si="303"/>
        <v/>
      </c>
      <c r="CM285" s="16">
        <f t="shared" si="325"/>
        <v>0</v>
      </c>
      <c r="CN285" s="53">
        <f t="shared" si="326"/>
        <v>0</v>
      </c>
      <c r="CO285" s="14" t="str">
        <f t="shared" si="327"/>
        <v/>
      </c>
    </row>
    <row r="286" spans="1:93" x14ac:dyDescent="0.55000000000000004">
      <c r="A286">
        <f>IF('Data Validation'!$K$2&lt;&gt;TRUE,"",'Data Validation'!A286)</f>
        <v>1772113800</v>
      </c>
      <c r="B286" s="4" t="str">
        <f>IF('Data Validation'!$K$2&lt;&gt;TRUE,"",'Data Validation'!C286)</f>
        <v>XAUUSD</v>
      </c>
      <c r="C286" s="4" t="str">
        <f>IF('Data Validation'!$K$2&lt;&gt;TRUE,"",'Data Validation'!E286)</f>
        <v>M5</v>
      </c>
      <c r="D286" s="4">
        <f>IF('Data Validation'!$K$2&lt;&gt;TRUE,"",'Data Validation'!G286)</f>
        <v>5170.8</v>
      </c>
      <c r="E286" s="4">
        <f>IF($C286&lt;&gt;"M5","",Price!F286)</f>
        <v>5170.8500000000004</v>
      </c>
      <c r="F286" s="4">
        <f>IF($C286&lt;&gt;"M5","",Price!G286)</f>
        <v>5167.8500000000004</v>
      </c>
      <c r="G286" s="4">
        <f>IF($C286&lt;&gt;"M5","",Price!H286)</f>
        <v>613</v>
      </c>
      <c r="H286" s="4">
        <f>IF($C286&lt;&gt;"M5","",SSA!E286)</f>
        <v>5168.5586400000002</v>
      </c>
      <c r="I286" s="6">
        <f>IF($C286&lt;&gt;"M5","",SSA!F286)</f>
        <v>5169.6505999999999</v>
      </c>
      <c r="J286" s="5">
        <f>IF($C286&lt;&gt;"M5","",Dual_Tema!E286)</f>
        <v>5170.43</v>
      </c>
      <c r="K286" s="5">
        <f>IF($C286&lt;&gt;"M5","",Dual_Tema!F286)</f>
        <v>5165.25</v>
      </c>
      <c r="L286" s="6">
        <f>IF($C286&lt;&gt;"M5","",Trendlines!K286)</f>
        <v>0</v>
      </c>
      <c r="M286" s="6">
        <f>IF($C286&lt;&gt;"M5","",Trendlines!L286)</f>
        <v>0</v>
      </c>
      <c r="N286" s="6">
        <f>IF($C286&lt;&gt;"M5","",ZigZag!E286)</f>
        <v>0</v>
      </c>
      <c r="O286" s="6">
        <f>IF($C286&lt;&gt;"M5","",ZigZag!F286)</f>
        <v>0</v>
      </c>
      <c r="P286" s="6">
        <f>IF($C286&lt;&gt;"M5","",Pinbar!E286)</f>
        <v>0</v>
      </c>
      <c r="Q286">
        <f>IF(Q$1='Trendline Selection'!$ED$198,Trendlines!E286,IF(Q$1='Trendline Selection'!$EE$198,Trendlines!E286,""))</f>
        <v>5199.3500000000004</v>
      </c>
      <c r="R286" t="str">
        <f>IF(R$1='Trendline Selection'!$ED$198,Trendlines!F286,IF(R$1='Trendline Selection'!$EE$198,Trendlines!F286,""))</f>
        <v/>
      </c>
      <c r="S286" t="str">
        <f>IF(S$1='Trendline Selection'!$ED$198,Trendlines!G286,IF(S$1='Trendline Selection'!$EE$198,Trendlines!G286,""))</f>
        <v/>
      </c>
      <c r="T286" t="str">
        <f>IF(T$1='Trendline Selection'!$ED$198,Trendlines!H286,IF(T$1='Trendline Selection'!$EE$198,Trendlines!H286,""))</f>
        <v/>
      </c>
      <c r="U286">
        <f>IF(U$1='Trendline Selection'!$ED$198,Trendlines!I286,IF(U$1='Trendline Selection'!$EE$198,Trendlines!I286,""))</f>
        <v>5177.3100000000004</v>
      </c>
      <c r="V286" t="str">
        <f>IF(V$1='Trendline Selection'!$ED$198,Trendlines!J286,IF(V$1='Trendline Selection'!$EE$198,Trendlines!J286,""))</f>
        <v/>
      </c>
      <c r="W286" s="6" t="str">
        <f t="shared" si="262"/>
        <v/>
      </c>
      <c r="X286" s="6" t="str">
        <f t="shared" si="263"/>
        <v/>
      </c>
      <c r="Y286" s="6" t="str">
        <f t="shared" si="264"/>
        <v/>
      </c>
      <c r="Z286" s="6" t="str">
        <f t="shared" si="265"/>
        <v/>
      </c>
      <c r="AA286">
        <f t="shared" si="276"/>
        <v>3</v>
      </c>
      <c r="AB286">
        <f t="shared" si="304"/>
        <v>2.0900000000001455</v>
      </c>
      <c r="AC286">
        <f t="shared" si="305"/>
        <v>0.90999999999985448</v>
      </c>
      <c r="AD286">
        <f t="shared" si="261"/>
        <v>3</v>
      </c>
      <c r="AE286" s="26">
        <f t="shared" si="319"/>
        <v>8.1231154855606347E-5</v>
      </c>
      <c r="AF286" s="26">
        <f t="shared" si="277"/>
        <v>5.0336382556514473E-4</v>
      </c>
      <c r="AG286" s="4"/>
      <c r="AH286" s="30">
        <f t="shared" si="278"/>
        <v>-5.9221556540721759E-3</v>
      </c>
      <c r="AI286" s="21">
        <f t="shared" si="306"/>
        <v>-1</v>
      </c>
      <c r="AJ286" s="21">
        <f t="shared" si="275"/>
        <v>-99</v>
      </c>
      <c r="AK286" s="31" t="str">
        <f t="shared" si="322"/>
        <v>-----</v>
      </c>
      <c r="AL286" s="31" t="str">
        <f t="shared" si="279"/>
        <v>-----</v>
      </c>
      <c r="AM286" s="39" t="str">
        <f t="shared" si="280"/>
        <v/>
      </c>
      <c r="AN286" s="35" t="str">
        <f t="shared" si="281"/>
        <v/>
      </c>
      <c r="AO286" s="35" t="str">
        <f t="shared" si="320"/>
        <v/>
      </c>
      <c r="AP286" s="36" t="str">
        <f t="shared" si="321"/>
        <v/>
      </c>
      <c r="AQ286" s="36" t="str">
        <f t="shared" si="282"/>
        <v/>
      </c>
      <c r="AR286" s="40" t="str">
        <f t="shared" si="283"/>
        <v/>
      </c>
      <c r="AS286" s="37" t="str">
        <f t="shared" si="284"/>
        <v/>
      </c>
      <c r="AT286" s="37" t="str">
        <f t="shared" si="307"/>
        <v/>
      </c>
      <c r="AU286" s="38" t="str">
        <f t="shared" si="285"/>
        <v/>
      </c>
      <c r="AV286" s="38" t="str">
        <f t="shared" si="286"/>
        <v/>
      </c>
      <c r="AW286" s="30" t="str">
        <f t="shared" si="287"/>
        <v/>
      </c>
      <c r="AX286" s="21" t="str">
        <f t="shared" si="288"/>
        <v/>
      </c>
      <c r="AY286" s="21" t="str">
        <f t="shared" si="308"/>
        <v/>
      </c>
      <c r="AZ286" s="31" t="str">
        <f t="shared" si="289"/>
        <v/>
      </c>
      <c r="BA286" s="31" t="str">
        <f t="shared" si="290"/>
        <v/>
      </c>
      <c r="BB286" s="33">
        <f t="shared" si="291"/>
        <v>-1.6903295340630951E-3</v>
      </c>
      <c r="BC286" s="32">
        <f t="shared" si="292"/>
        <v>-1</v>
      </c>
      <c r="BD286" s="32">
        <f t="shared" si="309"/>
        <v>-10</v>
      </c>
      <c r="BE286" s="34" t="str">
        <f t="shared" si="310"/>
        <v>-----</v>
      </c>
      <c r="BF286" s="34" t="str">
        <f t="shared" si="293"/>
        <v>-----</v>
      </c>
      <c r="BG286" s="40" t="str">
        <f t="shared" si="294"/>
        <v/>
      </c>
      <c r="BH286" s="37" t="str">
        <f t="shared" si="295"/>
        <v/>
      </c>
      <c r="BI286" s="37" t="str">
        <f t="shared" si="311"/>
        <v/>
      </c>
      <c r="BJ286" s="38" t="str">
        <f t="shared" si="312"/>
        <v/>
      </c>
      <c r="BK286" s="38" t="str">
        <f t="shared" si="296"/>
        <v/>
      </c>
      <c r="BL286" s="41" t="str">
        <f t="shared" si="297"/>
        <v>------</v>
      </c>
      <c r="BM286" s="41" t="str">
        <f t="shared" si="298"/>
        <v>------</v>
      </c>
      <c r="BN286" s="41" t="str">
        <f t="shared" si="273"/>
        <v>-----</v>
      </c>
      <c r="BO286" s="41" t="str" cm="1">
        <f t="array" aca="1" ref="BO286" ca="1">_xlfn.LET(_xlpm.lookback,MIN(ROW()-ROW(BN$50),11),_xlpm.found,IFERROR(MATCH("Equal High",OFFSET(BN286,-_xlpm.lookback,0,_xlpm.lookback+1,1),0),-1),_xlpm.offset_rows,_xlpm.lookback-_xlpm.found+1,IF(_xlpm.found&gt;0,INDEX(E:E,ROW()-_xlpm.offset_rows),"-----"))</f>
        <v>-----</v>
      </c>
      <c r="BP286" s="41" t="str">
        <f t="shared" ca="1" si="266"/>
        <v>-----</v>
      </c>
      <c r="BQ286" s="41" t="str">
        <f t="shared" ca="1" si="267"/>
        <v>-----</v>
      </c>
      <c r="BR286" s="52" t="str">
        <f t="shared" ca="1" si="268"/>
        <v>-----</v>
      </c>
      <c r="BS286" s="41" t="str">
        <f t="shared" si="274"/>
        <v>-----</v>
      </c>
      <c r="BT286" s="41" t="str" cm="1">
        <f t="array" aca="1" ref="BT286" ca="1">_xlfn.LET(_xlpm.lookback,MIN(ROW()-ROW(BS$50),11),_xlpm.found,IFERROR(MATCH("Equal Low",OFFSET(BS286,-_xlpm.lookback,0,_xlpm.lookback+1,1),0),-1),_xlpm.offset_rows,_xlpm.lookback-_xlpm.found+1,IF(_xlpm.found&gt;0,INDEX(F:F,ROW()-_xlpm.offset_rows),"-----"))</f>
        <v>-----</v>
      </c>
      <c r="BU286" s="41" t="str">
        <f t="shared" ca="1" si="269"/>
        <v>-----</v>
      </c>
      <c r="BV286" s="41" t="str">
        <f t="shared" ca="1" si="270"/>
        <v>-----</v>
      </c>
      <c r="BW286" s="52" t="str">
        <f t="shared" ca="1" si="271"/>
        <v>-----</v>
      </c>
      <c r="BX286" s="50">
        <f t="shared" si="299"/>
        <v>-1.0919599999997445</v>
      </c>
      <c r="BY286" s="50">
        <f t="shared" si="313"/>
        <v>-1</v>
      </c>
      <c r="BZ286" s="50">
        <f t="shared" si="314"/>
        <v>-13</v>
      </c>
      <c r="CA286" s="50" t="str">
        <f t="shared" si="315"/>
        <v>-----</v>
      </c>
      <c r="CB286" s="50" t="str">
        <f t="shared" si="316"/>
        <v>-----</v>
      </c>
      <c r="CC286" s="52" t="str">
        <f t="shared" si="300"/>
        <v/>
      </c>
      <c r="CD286" s="41">
        <f t="shared" si="301"/>
        <v>0</v>
      </c>
      <c r="CE286" s="52" t="str" cm="1">
        <f t="array" ref="CE286">IF(CD286&lt;&gt;1,"-----",_xlfn.IFS(OR(AL286="Above",AL286="Below"),AL286,OR(AQ286="Above",AQ286="Below"),AQ286,OR(AV286="Above",AV286="Below"),AV286,OR(BA286="Above",BA286="Below"),BA286,OR(BF286="Above",BF286="Below"),BF286,OR(BK286="Above",BK286="Below"),BK286,TRUE,"-----"))</f>
        <v>-----</v>
      </c>
      <c r="CF286" s="52" t="str">
        <f t="shared" ca="1" si="272"/>
        <v>-----</v>
      </c>
      <c r="CG286" s="52" t="str">
        <f t="shared" si="302"/>
        <v>DOWN</v>
      </c>
      <c r="CH286" s="42" t="str">
        <f t="shared" si="323"/>
        <v/>
      </c>
      <c r="CI286" s="43" t="str">
        <f t="shared" si="317"/>
        <v/>
      </c>
      <c r="CJ286" s="42" t="str">
        <f t="shared" si="318"/>
        <v/>
      </c>
      <c r="CK286" s="42" t="str">
        <f t="shared" si="324"/>
        <v/>
      </c>
      <c r="CL286" s="42" t="str">
        <f t="shared" si="303"/>
        <v/>
      </c>
      <c r="CM286" s="16">
        <f t="shared" si="325"/>
        <v>0</v>
      </c>
      <c r="CN286" s="53">
        <f t="shared" si="326"/>
        <v>0</v>
      </c>
      <c r="CO286" s="14" t="str">
        <f t="shared" si="327"/>
        <v/>
      </c>
    </row>
    <row r="287" spans="1:93" x14ac:dyDescent="0.55000000000000004">
      <c r="A287">
        <f>IF('Data Validation'!$K$2&lt;&gt;TRUE,"",'Data Validation'!A287)</f>
        <v>1772114100</v>
      </c>
      <c r="B287" s="4" t="str">
        <f>IF('Data Validation'!$K$2&lt;&gt;TRUE,"",'Data Validation'!C287)</f>
        <v>XAUUSD</v>
      </c>
      <c r="C287" s="4" t="str">
        <f>IF('Data Validation'!$K$2&lt;&gt;TRUE,"",'Data Validation'!E287)</f>
        <v>M5</v>
      </c>
      <c r="D287" s="4">
        <f>IF('Data Validation'!$K$2&lt;&gt;TRUE,"",'Data Validation'!G287)</f>
        <v>5166.3900000000003</v>
      </c>
      <c r="E287" s="4">
        <f>IF($C287&lt;&gt;"M5","",Price!F287)</f>
        <v>5171.55</v>
      </c>
      <c r="F287" s="4">
        <f>IF($C287&lt;&gt;"M5","",Price!G287)</f>
        <v>5166.07</v>
      </c>
      <c r="G287" s="4">
        <f>IF($C287&lt;&gt;"M5","",Price!H287)</f>
        <v>543</v>
      </c>
      <c r="H287" s="4">
        <f>IF($C287&lt;&gt;"M5","",SSA!E287)</f>
        <v>5167.2455200000004</v>
      </c>
      <c r="I287" s="6">
        <f>IF($C287&lt;&gt;"M5","",SSA!F287)</f>
        <v>5168.4480599999997</v>
      </c>
      <c r="J287" s="5">
        <f>IF($C287&lt;&gt;"M5","",Dual_Tema!E287)</f>
        <v>5170.1000000000004</v>
      </c>
      <c r="K287" s="5">
        <f>IF($C287&lt;&gt;"M5","",Dual_Tema!F287)</f>
        <v>5165.0200000000004</v>
      </c>
      <c r="L287" s="6">
        <f>IF($C287&lt;&gt;"M5","",Trendlines!K287)</f>
        <v>0</v>
      </c>
      <c r="M287" s="6">
        <f>IF($C287&lt;&gt;"M5","",Trendlines!L287)</f>
        <v>0</v>
      </c>
      <c r="N287" s="6">
        <f>IF($C287&lt;&gt;"M5","",ZigZag!E287)</f>
        <v>0</v>
      </c>
      <c r="O287" s="6">
        <f>IF($C287&lt;&gt;"M5","",ZigZag!F287)</f>
        <v>0</v>
      </c>
      <c r="P287" s="6">
        <f>IF($C287&lt;&gt;"M5","",Pinbar!E287)</f>
        <v>0</v>
      </c>
      <c r="Q287">
        <f>IF(Q$1='Trendline Selection'!$ED$198,Trendlines!E287,IF(Q$1='Trendline Selection'!$EE$198,Trendlines!E287,""))</f>
        <v>5199.3599999999997</v>
      </c>
      <c r="R287" t="str">
        <f>IF(R$1='Trendline Selection'!$ED$198,Trendlines!F287,IF(R$1='Trendline Selection'!$EE$198,Trendlines!F287,""))</f>
        <v/>
      </c>
      <c r="S287" t="str">
        <f>IF(S$1='Trendline Selection'!$ED$198,Trendlines!G287,IF(S$1='Trendline Selection'!$EE$198,Trendlines!G287,""))</f>
        <v/>
      </c>
      <c r="T287" t="str">
        <f>IF(T$1='Trendline Selection'!$ED$198,Trendlines!H287,IF(T$1='Trendline Selection'!$EE$198,Trendlines!H287,""))</f>
        <v/>
      </c>
      <c r="U287">
        <f>IF(U$1='Trendline Selection'!$ED$198,Trendlines!I287,IF(U$1='Trendline Selection'!$EE$198,Trendlines!I287,""))</f>
        <v>5177.33</v>
      </c>
      <c r="V287" t="str">
        <f>IF(V$1='Trendline Selection'!$ED$198,Trendlines!J287,IF(V$1='Trendline Selection'!$EE$198,Trendlines!J287,""))</f>
        <v/>
      </c>
      <c r="W287" s="6" t="str">
        <f t="shared" si="262"/>
        <v/>
      </c>
      <c r="X287" s="6" t="str">
        <f t="shared" si="263"/>
        <v/>
      </c>
      <c r="Y287" s="6" t="str">
        <f t="shared" si="264"/>
        <v/>
      </c>
      <c r="Z287" s="6" t="str">
        <f t="shared" si="265"/>
        <v/>
      </c>
      <c r="AA287">
        <f t="shared" si="276"/>
        <v>5.4800000000004729</v>
      </c>
      <c r="AB287">
        <f t="shared" si="304"/>
        <v>0.75</v>
      </c>
      <c r="AC287">
        <f t="shared" si="305"/>
        <v>4.7300000000004729</v>
      </c>
      <c r="AD287">
        <f t="shared" si="261"/>
        <v>5.4800000000004729</v>
      </c>
      <c r="AE287" s="26">
        <f t="shared" si="319"/>
        <v>2.804587918995412E-4</v>
      </c>
      <c r="AF287" s="26">
        <f t="shared" si="277"/>
        <v>2.0329059713210642E-4</v>
      </c>
      <c r="AG287" s="4"/>
      <c r="AH287" s="30">
        <f t="shared" si="278"/>
        <v>-6.1766217380599302E-3</v>
      </c>
      <c r="AI287" s="21">
        <f t="shared" si="306"/>
        <v>-1</v>
      </c>
      <c r="AJ287" s="21">
        <f t="shared" si="275"/>
        <v>-100</v>
      </c>
      <c r="AK287" s="31" t="str">
        <f t="shared" si="322"/>
        <v>-----</v>
      </c>
      <c r="AL287" s="31" t="str">
        <f t="shared" si="279"/>
        <v>-----</v>
      </c>
      <c r="AM287" s="39" t="str">
        <f t="shared" si="280"/>
        <v/>
      </c>
      <c r="AN287" s="35" t="str">
        <f t="shared" si="281"/>
        <v/>
      </c>
      <c r="AO287" s="35" t="str">
        <f t="shared" si="320"/>
        <v/>
      </c>
      <c r="AP287" s="36" t="str">
        <f t="shared" si="321"/>
        <v/>
      </c>
      <c r="AQ287" s="36" t="str">
        <f t="shared" si="282"/>
        <v/>
      </c>
      <c r="AR287" s="40" t="str">
        <f t="shared" si="283"/>
        <v/>
      </c>
      <c r="AS287" s="37" t="str">
        <f t="shared" si="284"/>
        <v/>
      </c>
      <c r="AT287" s="37" t="str">
        <f t="shared" si="307"/>
        <v/>
      </c>
      <c r="AU287" s="38" t="str">
        <f t="shared" si="285"/>
        <v/>
      </c>
      <c r="AV287" s="38" t="str">
        <f t="shared" si="286"/>
        <v/>
      </c>
      <c r="AW287" s="30" t="str">
        <f t="shared" si="287"/>
        <v/>
      </c>
      <c r="AX287" s="21" t="str">
        <f t="shared" si="288"/>
        <v/>
      </c>
      <c r="AY287" s="21" t="str">
        <f t="shared" si="308"/>
        <v/>
      </c>
      <c r="AZ287" s="31" t="str">
        <f t="shared" si="289"/>
        <v/>
      </c>
      <c r="BA287" s="31" t="str">
        <f t="shared" si="290"/>
        <v/>
      </c>
      <c r="BB287" s="33">
        <f t="shared" si="291"/>
        <v>-1.9478148002927244E-3</v>
      </c>
      <c r="BC287" s="32">
        <f t="shared" si="292"/>
        <v>-1</v>
      </c>
      <c r="BD287" s="32">
        <f t="shared" si="309"/>
        <v>-11</v>
      </c>
      <c r="BE287" s="34" t="str">
        <f t="shared" si="310"/>
        <v>-----</v>
      </c>
      <c r="BF287" s="34" t="str">
        <f t="shared" si="293"/>
        <v>-----</v>
      </c>
      <c r="BG287" s="40" t="str">
        <f t="shared" si="294"/>
        <v/>
      </c>
      <c r="BH287" s="37" t="str">
        <f t="shared" si="295"/>
        <v/>
      </c>
      <c r="BI287" s="37" t="str">
        <f t="shared" si="311"/>
        <v/>
      </c>
      <c r="BJ287" s="38" t="str">
        <f t="shared" si="312"/>
        <v/>
      </c>
      <c r="BK287" s="38" t="str">
        <f t="shared" si="296"/>
        <v/>
      </c>
      <c r="BL287" s="41" t="str">
        <f t="shared" si="297"/>
        <v>------</v>
      </c>
      <c r="BM287" s="41" t="str">
        <f t="shared" si="298"/>
        <v>------</v>
      </c>
      <c r="BN287" s="41" t="str">
        <f t="shared" si="273"/>
        <v>-----</v>
      </c>
      <c r="BO287" s="41" t="str" cm="1">
        <f t="array" aca="1" ref="BO287" ca="1">_xlfn.LET(_xlpm.lookback,MIN(ROW()-ROW(BN$50),11),_xlpm.found,IFERROR(MATCH("Equal High",OFFSET(BN287,-_xlpm.lookback,0,_xlpm.lookback+1,1),0),-1),_xlpm.offset_rows,_xlpm.lookback-_xlpm.found+1,IF(_xlpm.found&gt;0,INDEX(E:E,ROW()-_xlpm.offset_rows),"-----"))</f>
        <v>-----</v>
      </c>
      <c r="BP287" s="41" t="str">
        <f t="shared" ca="1" si="266"/>
        <v>-----</v>
      </c>
      <c r="BQ287" s="41" t="str">
        <f t="shared" ca="1" si="267"/>
        <v>-----</v>
      </c>
      <c r="BR287" s="52" t="str">
        <f t="shared" ca="1" si="268"/>
        <v>-----</v>
      </c>
      <c r="BS287" s="41" t="str">
        <f t="shared" si="274"/>
        <v>-----</v>
      </c>
      <c r="BT287" s="41" t="str" cm="1">
        <f t="array" aca="1" ref="BT287" ca="1">_xlfn.LET(_xlpm.lookback,MIN(ROW()-ROW(BS$50),11),_xlpm.found,IFERROR(MATCH("Equal Low",OFFSET(BS287,-_xlpm.lookback,0,_xlpm.lookback+1,1),0),-1),_xlpm.offset_rows,_xlpm.lookback-_xlpm.found+1,IF(_xlpm.found&gt;0,INDEX(F:F,ROW()-_xlpm.offset_rows),"-----"))</f>
        <v>-----</v>
      </c>
      <c r="BU287" s="41" t="str">
        <f t="shared" ca="1" si="269"/>
        <v>-----</v>
      </c>
      <c r="BV287" s="41" t="str">
        <f t="shared" ca="1" si="270"/>
        <v>-----</v>
      </c>
      <c r="BW287" s="52" t="str">
        <f t="shared" ca="1" si="271"/>
        <v>-----</v>
      </c>
      <c r="BX287" s="50">
        <f t="shared" si="299"/>
        <v>-1.2025399999993169</v>
      </c>
      <c r="BY287" s="50">
        <f t="shared" si="313"/>
        <v>-1</v>
      </c>
      <c r="BZ287" s="50">
        <f t="shared" si="314"/>
        <v>-14</v>
      </c>
      <c r="CA287" s="50" t="str">
        <f t="shared" si="315"/>
        <v>-----</v>
      </c>
      <c r="CB287" s="50" t="str">
        <f t="shared" si="316"/>
        <v>-----</v>
      </c>
      <c r="CC287" s="52" t="str">
        <f t="shared" si="300"/>
        <v/>
      </c>
      <c r="CD287" s="41">
        <f t="shared" si="301"/>
        <v>0</v>
      </c>
      <c r="CE287" s="52" t="str" cm="1">
        <f t="array" ref="CE287">IF(CD287&lt;&gt;1,"-----",_xlfn.IFS(OR(AL287="Above",AL287="Below"),AL287,OR(AQ287="Above",AQ287="Below"),AQ287,OR(AV287="Above",AV287="Below"),AV287,OR(BA287="Above",BA287="Below"),BA287,OR(BF287="Above",BF287="Below"),BF287,OR(BK287="Above",BK287="Below"),BK287,TRUE,"-----"))</f>
        <v>-----</v>
      </c>
      <c r="CF287" s="52" t="str">
        <f t="shared" ca="1" si="272"/>
        <v>-----</v>
      </c>
      <c r="CG287" s="52" t="str">
        <f t="shared" si="302"/>
        <v>DOWN</v>
      </c>
      <c r="CH287" s="42" t="str">
        <f t="shared" si="323"/>
        <v/>
      </c>
      <c r="CI287" s="43" t="str">
        <f t="shared" si="317"/>
        <v/>
      </c>
      <c r="CJ287" s="42" t="str">
        <f t="shared" si="318"/>
        <v/>
      </c>
      <c r="CK287" s="42" t="str">
        <f t="shared" si="324"/>
        <v/>
      </c>
      <c r="CL287" s="42" t="str">
        <f t="shared" si="303"/>
        <v/>
      </c>
      <c r="CM287" s="16">
        <f t="shared" si="325"/>
        <v>0</v>
      </c>
      <c r="CN287" s="53">
        <f t="shared" si="326"/>
        <v>0</v>
      </c>
      <c r="CO287" s="14" t="str">
        <f t="shared" si="327"/>
        <v/>
      </c>
    </row>
    <row r="288" spans="1:93" x14ac:dyDescent="0.55000000000000004">
      <c r="A288">
        <f>IF('Data Validation'!$K$2&lt;&gt;TRUE,"",'Data Validation'!A288)</f>
        <v>1772114400</v>
      </c>
      <c r="B288" s="4" t="str">
        <f>IF('Data Validation'!$K$2&lt;&gt;TRUE,"",'Data Validation'!C288)</f>
        <v>XAUUSD</v>
      </c>
      <c r="C288" s="4" t="str">
        <f>IF('Data Validation'!$K$2&lt;&gt;TRUE,"",'Data Validation'!E288)</f>
        <v>M5</v>
      </c>
      <c r="D288" s="4">
        <f>IF('Data Validation'!$K$2&lt;&gt;TRUE,"",'Data Validation'!G288)</f>
        <v>5166.0600000000004</v>
      </c>
      <c r="E288" s="4">
        <f>IF($C288&lt;&gt;"M5","",Price!F288)</f>
        <v>5170.1099999999997</v>
      </c>
      <c r="F288" s="4">
        <f>IF($C288&lt;&gt;"M5","",Price!G288)</f>
        <v>5162.8599999999997</v>
      </c>
      <c r="G288" s="4">
        <f>IF($C288&lt;&gt;"M5","",Price!H288)</f>
        <v>761</v>
      </c>
      <c r="H288" s="4">
        <f>IF($C288&lt;&gt;"M5","",SSA!E288)</f>
        <v>5166.1132600000001</v>
      </c>
      <c r="I288" s="6">
        <f>IF($C288&lt;&gt;"M5","",SSA!F288)</f>
        <v>5167.2806600000004</v>
      </c>
      <c r="J288" s="5">
        <f>IF($C288&lt;&gt;"M5","",Dual_Tema!E288)</f>
        <v>5169.34</v>
      </c>
      <c r="K288" s="5">
        <f>IF($C288&lt;&gt;"M5","",Dual_Tema!F288)</f>
        <v>5163.42</v>
      </c>
      <c r="L288" s="6">
        <f>IF($C288&lt;&gt;"M5","",Trendlines!K288)</f>
        <v>0</v>
      </c>
      <c r="M288" s="6">
        <f>IF($C288&lt;&gt;"M5","",Trendlines!L288)</f>
        <v>0</v>
      </c>
      <c r="N288" s="6">
        <f>IF($C288&lt;&gt;"M5","",ZigZag!E288)</f>
        <v>0</v>
      </c>
      <c r="O288" s="6">
        <f>IF($C288&lt;&gt;"M5","",ZigZag!F288)</f>
        <v>0</v>
      </c>
      <c r="P288" s="6">
        <f>IF($C288&lt;&gt;"M5","",Pinbar!E288)</f>
        <v>0</v>
      </c>
      <c r="Q288">
        <f>IF(Q$1='Trendline Selection'!$ED$198,Trendlines!E288,IF(Q$1='Trendline Selection'!$EE$198,Trendlines!E288,""))</f>
        <v>5199.3599999999997</v>
      </c>
      <c r="R288" t="str">
        <f>IF(R$1='Trendline Selection'!$ED$198,Trendlines!F288,IF(R$1='Trendline Selection'!$EE$198,Trendlines!F288,""))</f>
        <v/>
      </c>
      <c r="S288" t="str">
        <f>IF(S$1='Trendline Selection'!$ED$198,Trendlines!G288,IF(S$1='Trendline Selection'!$EE$198,Trendlines!G288,""))</f>
        <v/>
      </c>
      <c r="T288" t="str">
        <f>IF(T$1='Trendline Selection'!$ED$198,Trendlines!H288,IF(T$1='Trendline Selection'!$EE$198,Trendlines!H288,""))</f>
        <v/>
      </c>
      <c r="U288">
        <f>IF(U$1='Trendline Selection'!$ED$198,Trendlines!I288,IF(U$1='Trendline Selection'!$EE$198,Trendlines!I288,""))</f>
        <v>5177.3500000000004</v>
      </c>
      <c r="V288" t="str">
        <f>IF(V$1='Trendline Selection'!$ED$198,Trendlines!J288,IF(V$1='Trendline Selection'!$EE$198,Trendlines!J288,""))</f>
        <v/>
      </c>
      <c r="W288" s="6" t="str">
        <f t="shared" si="262"/>
        <v/>
      </c>
      <c r="X288" s="6" t="str">
        <f t="shared" si="263"/>
        <v/>
      </c>
      <c r="Y288" s="6" t="str">
        <f t="shared" si="264"/>
        <v/>
      </c>
      <c r="Z288" s="6" t="str">
        <f t="shared" si="265"/>
        <v/>
      </c>
      <c r="AA288">
        <f t="shared" si="276"/>
        <v>7.25</v>
      </c>
      <c r="AB288">
        <f t="shared" si="304"/>
        <v>3.7199999999993452</v>
      </c>
      <c r="AC288">
        <f t="shared" si="305"/>
        <v>3.5300000000006548</v>
      </c>
      <c r="AD288">
        <f t="shared" si="261"/>
        <v>7.25</v>
      </c>
      <c r="AE288" s="26">
        <f t="shared" si="319"/>
        <v>1.4895518576830448E-4</v>
      </c>
      <c r="AF288" s="26">
        <f t="shared" si="277"/>
        <v>-1.0845524865310205E-4</v>
      </c>
      <c r="AG288" s="4"/>
      <c r="AH288" s="30">
        <f t="shared" si="278"/>
        <v>-6.3943908481043036E-3</v>
      </c>
      <c r="AI288" s="21">
        <f t="shared" si="306"/>
        <v>-1</v>
      </c>
      <c r="AJ288" s="21">
        <f t="shared" si="275"/>
        <v>-101</v>
      </c>
      <c r="AK288" s="31" t="str">
        <f t="shared" si="322"/>
        <v>-----</v>
      </c>
      <c r="AL288" s="31" t="str">
        <f t="shared" si="279"/>
        <v>-----</v>
      </c>
      <c r="AM288" s="39" t="str">
        <f t="shared" si="280"/>
        <v/>
      </c>
      <c r="AN288" s="35" t="str">
        <f t="shared" si="281"/>
        <v/>
      </c>
      <c r="AO288" s="35" t="str">
        <f t="shared" si="320"/>
        <v/>
      </c>
      <c r="AP288" s="36" t="str">
        <f t="shared" si="321"/>
        <v/>
      </c>
      <c r="AQ288" s="36" t="str">
        <f t="shared" si="282"/>
        <v/>
      </c>
      <c r="AR288" s="40" t="str">
        <f t="shared" si="283"/>
        <v/>
      </c>
      <c r="AS288" s="37" t="str">
        <f t="shared" si="284"/>
        <v/>
      </c>
      <c r="AT288" s="37" t="str">
        <f t="shared" si="307"/>
        <v/>
      </c>
      <c r="AU288" s="38" t="str">
        <f t="shared" si="285"/>
        <v/>
      </c>
      <c r="AV288" s="38" t="str">
        <f t="shared" si="286"/>
        <v/>
      </c>
      <c r="AW288" s="30" t="str">
        <f t="shared" si="287"/>
        <v/>
      </c>
      <c r="AX288" s="21" t="str">
        <f t="shared" si="288"/>
        <v/>
      </c>
      <c r="AY288" s="21" t="str">
        <f t="shared" si="308"/>
        <v/>
      </c>
      <c r="AZ288" s="31" t="str">
        <f t="shared" si="289"/>
        <v/>
      </c>
      <c r="BA288" s="31" t="str">
        <f t="shared" si="290"/>
        <v/>
      </c>
      <c r="BB288" s="33">
        <f t="shared" si="291"/>
        <v>-2.170365148193628E-3</v>
      </c>
      <c r="BC288" s="32">
        <f t="shared" si="292"/>
        <v>-1</v>
      </c>
      <c r="BD288" s="32">
        <f t="shared" si="309"/>
        <v>-12</v>
      </c>
      <c r="BE288" s="34" t="str">
        <f t="shared" si="310"/>
        <v>-----</v>
      </c>
      <c r="BF288" s="34" t="str">
        <f t="shared" si="293"/>
        <v>-----</v>
      </c>
      <c r="BG288" s="40" t="str">
        <f t="shared" si="294"/>
        <v/>
      </c>
      <c r="BH288" s="37" t="str">
        <f t="shared" si="295"/>
        <v/>
      </c>
      <c r="BI288" s="37" t="str">
        <f t="shared" si="311"/>
        <v/>
      </c>
      <c r="BJ288" s="38" t="str">
        <f t="shared" si="312"/>
        <v/>
      </c>
      <c r="BK288" s="38" t="str">
        <f t="shared" si="296"/>
        <v/>
      </c>
      <c r="BL288" s="41" t="str">
        <f t="shared" si="297"/>
        <v>------</v>
      </c>
      <c r="BM288" s="41" t="str">
        <f t="shared" si="298"/>
        <v>------</v>
      </c>
      <c r="BN288" s="41" t="str">
        <f t="shared" si="273"/>
        <v>-----</v>
      </c>
      <c r="BO288" s="41" t="str" cm="1">
        <f t="array" aca="1" ref="BO288" ca="1">_xlfn.LET(_xlpm.lookback,MIN(ROW()-ROW(BN$50),11),_xlpm.found,IFERROR(MATCH("Equal High",OFFSET(BN288,-_xlpm.lookback,0,_xlpm.lookback+1,1),0),-1),_xlpm.offset_rows,_xlpm.lookback-_xlpm.found+1,IF(_xlpm.found&gt;0,INDEX(E:E,ROW()-_xlpm.offset_rows),"-----"))</f>
        <v>-----</v>
      </c>
      <c r="BP288" s="41" t="str">
        <f t="shared" ca="1" si="266"/>
        <v>-----</v>
      </c>
      <c r="BQ288" s="41" t="str">
        <f t="shared" ca="1" si="267"/>
        <v>-----</v>
      </c>
      <c r="BR288" s="52" t="str">
        <f t="shared" ca="1" si="268"/>
        <v>-----</v>
      </c>
      <c r="BS288" s="41" t="str">
        <f t="shared" si="274"/>
        <v>-----</v>
      </c>
      <c r="BT288" s="41" t="str" cm="1">
        <f t="array" aca="1" ref="BT288" ca="1">_xlfn.LET(_xlpm.lookback,MIN(ROW()-ROW(BS$50),11),_xlpm.found,IFERROR(MATCH("Equal Low",OFFSET(BS288,-_xlpm.lookback,0,_xlpm.lookback+1,1),0),-1),_xlpm.offset_rows,_xlpm.lookback-_xlpm.found+1,IF(_xlpm.found&gt;0,INDEX(F:F,ROW()-_xlpm.offset_rows),"-----"))</f>
        <v>-----</v>
      </c>
      <c r="BU288" s="41" t="str">
        <f t="shared" ca="1" si="269"/>
        <v>-----</v>
      </c>
      <c r="BV288" s="41" t="str">
        <f t="shared" ca="1" si="270"/>
        <v>-----</v>
      </c>
      <c r="BW288" s="52" t="str">
        <f t="shared" ca="1" si="271"/>
        <v>-----</v>
      </c>
      <c r="BX288" s="50">
        <f t="shared" si="299"/>
        <v>-1.1674000000002707</v>
      </c>
      <c r="BY288" s="50">
        <f t="shared" si="313"/>
        <v>-1</v>
      </c>
      <c r="BZ288" s="50">
        <f t="shared" si="314"/>
        <v>-15</v>
      </c>
      <c r="CA288" s="50" t="str">
        <f t="shared" si="315"/>
        <v>-----</v>
      </c>
      <c r="CB288" s="50" t="str">
        <f t="shared" si="316"/>
        <v>-----</v>
      </c>
      <c r="CC288" s="52" t="str">
        <f t="shared" si="300"/>
        <v/>
      </c>
      <c r="CD288" s="41">
        <f t="shared" si="301"/>
        <v>0</v>
      </c>
      <c r="CE288" s="52" t="str" cm="1">
        <f t="array" ref="CE288">IF(CD288&lt;&gt;1,"-----",_xlfn.IFS(OR(AL288="Above",AL288="Below"),AL288,OR(AQ288="Above",AQ288="Below"),AQ288,OR(AV288="Above",AV288="Below"),AV288,OR(BA288="Above",BA288="Below"),BA288,OR(BF288="Above",BF288="Below"),BF288,OR(BK288="Above",BK288="Below"),BK288,TRUE,"-----"))</f>
        <v>-----</v>
      </c>
      <c r="CF288" s="52" t="str">
        <f t="shared" ca="1" si="272"/>
        <v>-----</v>
      </c>
      <c r="CG288" s="52" t="str">
        <f t="shared" si="302"/>
        <v>DOWN</v>
      </c>
      <c r="CH288" s="42" t="str">
        <f t="shared" si="323"/>
        <v/>
      </c>
      <c r="CI288" s="43" t="str">
        <f t="shared" si="317"/>
        <v/>
      </c>
      <c r="CJ288" s="42" t="str">
        <f t="shared" si="318"/>
        <v/>
      </c>
      <c r="CK288" s="42" t="str">
        <f t="shared" si="324"/>
        <v/>
      </c>
      <c r="CL288" s="42" t="str">
        <f t="shared" si="303"/>
        <v/>
      </c>
      <c r="CM288" s="16">
        <f t="shared" si="325"/>
        <v>0</v>
      </c>
      <c r="CN288" s="53">
        <f t="shared" si="326"/>
        <v>0</v>
      </c>
      <c r="CO288" s="14" t="str">
        <f t="shared" si="327"/>
        <v/>
      </c>
    </row>
    <row r="289" spans="1:93" x14ac:dyDescent="0.55000000000000004">
      <c r="A289">
        <f>IF('Data Validation'!$K$2&lt;&gt;TRUE,"",'Data Validation'!A289)</f>
        <v>1772114700</v>
      </c>
      <c r="B289" s="4" t="str">
        <f>IF('Data Validation'!$K$2&lt;&gt;TRUE,"",'Data Validation'!C289)</f>
        <v>XAUUSD</v>
      </c>
      <c r="C289" s="4" t="str">
        <f>IF('Data Validation'!$K$2&lt;&gt;TRUE,"",'Data Validation'!E289)</f>
        <v>M5</v>
      </c>
      <c r="D289" s="4">
        <f>IF('Data Validation'!$K$2&lt;&gt;TRUE,"",'Data Validation'!G289)</f>
        <v>5163.55</v>
      </c>
      <c r="E289" s="4">
        <f>IF($C289&lt;&gt;"M5","",Price!F289)</f>
        <v>5167.58</v>
      </c>
      <c r="F289" s="4">
        <f>IF($C289&lt;&gt;"M5","",Price!G289)</f>
        <v>5160.3599999999997</v>
      </c>
      <c r="G289" s="4">
        <f>IF($C289&lt;&gt;"M5","",Price!H289)</f>
        <v>649</v>
      </c>
      <c r="H289" s="4">
        <f>IF($C289&lt;&gt;"M5","",SSA!E289)</f>
        <v>5165.3398399999996</v>
      </c>
      <c r="I289" s="6">
        <f>IF($C289&lt;&gt;"M5","",SSA!F289)</f>
        <v>5166.3102500000005</v>
      </c>
      <c r="J289" s="5">
        <f>IF($C289&lt;&gt;"M5","",Dual_Tema!E289)</f>
        <v>5167.76</v>
      </c>
      <c r="K289" s="5">
        <f>IF($C289&lt;&gt;"M5","",Dual_Tema!F289)</f>
        <v>5161.29</v>
      </c>
      <c r="L289" s="6">
        <f>IF($C289&lt;&gt;"M5","",Trendlines!K289)</f>
        <v>0</v>
      </c>
      <c r="M289" s="6">
        <f>IF($C289&lt;&gt;"M5","",Trendlines!L289)</f>
        <v>0</v>
      </c>
      <c r="N289" s="6">
        <f>IF($C289&lt;&gt;"M5","",ZigZag!E289)</f>
        <v>0</v>
      </c>
      <c r="O289" s="6">
        <f>IF($C289&lt;&gt;"M5","",ZigZag!F289)</f>
        <v>0</v>
      </c>
      <c r="P289" s="6">
        <f>IF($C289&lt;&gt;"M5","",Pinbar!E289)</f>
        <v>0</v>
      </c>
      <c r="Q289">
        <f>IF(Q$1='Trendline Selection'!$ED$198,Trendlines!E289,IF(Q$1='Trendline Selection'!$EE$198,Trendlines!E289,""))</f>
        <v>5199.37</v>
      </c>
      <c r="R289" t="str">
        <f>IF(R$1='Trendline Selection'!$ED$198,Trendlines!F289,IF(R$1='Trendline Selection'!$EE$198,Trendlines!F289,""))</f>
        <v/>
      </c>
      <c r="S289" t="str">
        <f>IF(S$1='Trendline Selection'!$ED$198,Trendlines!G289,IF(S$1='Trendline Selection'!$EE$198,Trendlines!G289,""))</f>
        <v/>
      </c>
      <c r="T289" t="str">
        <f>IF(T$1='Trendline Selection'!$ED$198,Trendlines!H289,IF(T$1='Trendline Selection'!$EE$198,Trendlines!H289,""))</f>
        <v/>
      </c>
      <c r="U289">
        <f>IF(U$1='Trendline Selection'!$ED$198,Trendlines!I289,IF(U$1='Trendline Selection'!$EE$198,Trendlines!I289,""))</f>
        <v>5177.37</v>
      </c>
      <c r="V289" t="str">
        <f>IF(V$1='Trendline Selection'!$ED$198,Trendlines!J289,IF(V$1='Trendline Selection'!$EE$198,Trendlines!J289,""))</f>
        <v/>
      </c>
      <c r="W289" s="6" t="str">
        <f t="shared" si="262"/>
        <v/>
      </c>
      <c r="X289" s="6" t="str">
        <f t="shared" si="263"/>
        <v/>
      </c>
      <c r="Y289" s="6" t="str">
        <f t="shared" si="264"/>
        <v/>
      </c>
      <c r="Z289" s="6" t="str">
        <f t="shared" si="265"/>
        <v/>
      </c>
      <c r="AA289">
        <f t="shared" si="276"/>
        <v>7.2200000000002547</v>
      </c>
      <c r="AB289">
        <f t="shared" si="304"/>
        <v>1.5199999999995271</v>
      </c>
      <c r="AC289">
        <f t="shared" si="305"/>
        <v>5.7000000000007276</v>
      </c>
      <c r="AD289">
        <f t="shared" si="261"/>
        <v>7.2200000000002547</v>
      </c>
      <c r="AE289" s="26">
        <f t="shared" si="319"/>
        <v>-3.4831338916724274E-5</v>
      </c>
      <c r="AF289" s="26">
        <f t="shared" si="277"/>
        <v>-1.8018751126177584E-4</v>
      </c>
      <c r="AG289" s="4"/>
      <c r="AH289" s="30">
        <f t="shared" si="278"/>
        <v>-6.545054496987183E-3</v>
      </c>
      <c r="AI289" s="21">
        <f t="shared" si="306"/>
        <v>-1</v>
      </c>
      <c r="AJ289" s="21">
        <f t="shared" si="275"/>
        <v>-102</v>
      </c>
      <c r="AK289" s="31" t="str">
        <f t="shared" si="322"/>
        <v>-----</v>
      </c>
      <c r="AL289" s="31" t="str">
        <f t="shared" si="279"/>
        <v>-----</v>
      </c>
      <c r="AM289" s="39" t="str">
        <f t="shared" si="280"/>
        <v/>
      </c>
      <c r="AN289" s="35" t="str">
        <f t="shared" si="281"/>
        <v/>
      </c>
      <c r="AO289" s="35" t="str">
        <f t="shared" si="320"/>
        <v/>
      </c>
      <c r="AP289" s="36" t="str">
        <f t="shared" si="321"/>
        <v/>
      </c>
      <c r="AQ289" s="36" t="str">
        <f t="shared" si="282"/>
        <v/>
      </c>
      <c r="AR289" s="40" t="str">
        <f t="shared" si="283"/>
        <v/>
      </c>
      <c r="AS289" s="37" t="str">
        <f t="shared" si="284"/>
        <v/>
      </c>
      <c r="AT289" s="37" t="str">
        <f t="shared" si="307"/>
        <v/>
      </c>
      <c r="AU289" s="38" t="str">
        <f t="shared" si="285"/>
        <v/>
      </c>
      <c r="AV289" s="38" t="str">
        <f t="shared" si="286"/>
        <v/>
      </c>
      <c r="AW289" s="30" t="str">
        <f t="shared" si="287"/>
        <v/>
      </c>
      <c r="AX289" s="21" t="str">
        <f t="shared" si="288"/>
        <v/>
      </c>
      <c r="AY289" s="21" t="str">
        <f t="shared" si="308"/>
        <v/>
      </c>
      <c r="AZ289" s="31" t="str">
        <f t="shared" si="289"/>
        <v/>
      </c>
      <c r="BA289" s="31" t="str">
        <f t="shared" si="290"/>
        <v/>
      </c>
      <c r="BB289" s="33">
        <f t="shared" si="291"/>
        <v>-2.3236044555440794E-3</v>
      </c>
      <c r="BC289" s="32">
        <f t="shared" si="292"/>
        <v>-1</v>
      </c>
      <c r="BD289" s="32">
        <f t="shared" si="309"/>
        <v>-13</v>
      </c>
      <c r="BE289" s="34" t="str">
        <f t="shared" si="310"/>
        <v>-----</v>
      </c>
      <c r="BF289" s="34" t="str">
        <f t="shared" si="293"/>
        <v>-----</v>
      </c>
      <c r="BG289" s="40" t="str">
        <f t="shared" si="294"/>
        <v/>
      </c>
      <c r="BH289" s="37" t="str">
        <f t="shared" si="295"/>
        <v/>
      </c>
      <c r="BI289" s="37" t="str">
        <f t="shared" si="311"/>
        <v/>
      </c>
      <c r="BJ289" s="38" t="str">
        <f t="shared" si="312"/>
        <v/>
      </c>
      <c r="BK289" s="38" t="str">
        <f t="shared" si="296"/>
        <v/>
      </c>
      <c r="BL289" s="41" t="str">
        <f t="shared" si="297"/>
        <v>------</v>
      </c>
      <c r="BM289" s="41" t="str">
        <f t="shared" si="298"/>
        <v>------</v>
      </c>
      <c r="BN289" s="41" t="str">
        <f t="shared" si="273"/>
        <v>-----</v>
      </c>
      <c r="BO289" s="41" t="str" cm="1">
        <f t="array" aca="1" ref="BO289" ca="1">_xlfn.LET(_xlpm.lookback,MIN(ROW()-ROW(BN$50),11),_xlpm.found,IFERROR(MATCH("Equal High",OFFSET(BN289,-_xlpm.lookback,0,_xlpm.lookback+1,1),0),-1),_xlpm.offset_rows,_xlpm.lookback-_xlpm.found+1,IF(_xlpm.found&gt;0,INDEX(E:E,ROW()-_xlpm.offset_rows),"-----"))</f>
        <v>-----</v>
      </c>
      <c r="BP289" s="41" t="str">
        <f t="shared" ca="1" si="266"/>
        <v>-----</v>
      </c>
      <c r="BQ289" s="41" t="str">
        <f t="shared" ca="1" si="267"/>
        <v>-----</v>
      </c>
      <c r="BR289" s="52" t="str">
        <f t="shared" ca="1" si="268"/>
        <v>-----</v>
      </c>
      <c r="BS289" s="41" t="str">
        <f t="shared" si="274"/>
        <v>-----</v>
      </c>
      <c r="BT289" s="41" t="str" cm="1">
        <f t="array" aca="1" ref="BT289" ca="1">_xlfn.LET(_xlpm.lookback,MIN(ROW()-ROW(BS$50),11),_xlpm.found,IFERROR(MATCH("Equal Low",OFFSET(BS289,-_xlpm.lookback,0,_xlpm.lookback+1,1),0),-1),_xlpm.offset_rows,_xlpm.lookback-_xlpm.found+1,IF(_xlpm.found&gt;0,INDEX(F:F,ROW()-_xlpm.offset_rows),"-----"))</f>
        <v>-----</v>
      </c>
      <c r="BU289" s="41" t="str">
        <f t="shared" ca="1" si="269"/>
        <v>-----</v>
      </c>
      <c r="BV289" s="41" t="str">
        <f t="shared" ca="1" si="270"/>
        <v>-----</v>
      </c>
      <c r="BW289" s="52" t="str">
        <f t="shared" ca="1" si="271"/>
        <v>-----</v>
      </c>
      <c r="BX289" s="50">
        <f t="shared" si="299"/>
        <v>-0.97041000000081112</v>
      </c>
      <c r="BY289" s="50">
        <f t="shared" si="313"/>
        <v>-1</v>
      </c>
      <c r="BZ289" s="50">
        <f t="shared" si="314"/>
        <v>-16</v>
      </c>
      <c r="CA289" s="50" t="str">
        <f t="shared" si="315"/>
        <v>-----</v>
      </c>
      <c r="CB289" s="50" t="str">
        <f t="shared" si="316"/>
        <v>-----</v>
      </c>
      <c r="CC289" s="52" t="str">
        <f t="shared" si="300"/>
        <v/>
      </c>
      <c r="CD289" s="41">
        <f t="shared" si="301"/>
        <v>0</v>
      </c>
      <c r="CE289" s="52" t="str" cm="1">
        <f t="array" ref="CE289">IF(CD289&lt;&gt;1,"-----",_xlfn.IFS(OR(AL289="Above",AL289="Below"),AL289,OR(AQ289="Above",AQ289="Below"),AQ289,OR(AV289="Above",AV289="Below"),AV289,OR(BA289="Above",BA289="Below"),BA289,OR(BF289="Above",BF289="Below"),BF289,OR(BK289="Above",BK289="Below"),BK289,TRUE,"-----"))</f>
        <v>-----</v>
      </c>
      <c r="CF289" s="52" t="str">
        <f t="shared" ca="1" si="272"/>
        <v>-----</v>
      </c>
      <c r="CG289" s="52" t="str">
        <f t="shared" si="302"/>
        <v>DOWN</v>
      </c>
      <c r="CH289" s="42" t="str">
        <f t="shared" si="323"/>
        <v/>
      </c>
      <c r="CI289" s="43" t="str">
        <f t="shared" si="317"/>
        <v/>
      </c>
      <c r="CJ289" s="42" t="str">
        <f t="shared" si="318"/>
        <v/>
      </c>
      <c r="CK289" s="42" t="str">
        <f t="shared" si="324"/>
        <v/>
      </c>
      <c r="CL289" s="42" t="str">
        <f t="shared" si="303"/>
        <v/>
      </c>
      <c r="CM289" s="16">
        <f t="shared" si="325"/>
        <v>0</v>
      </c>
      <c r="CN289" s="53">
        <f t="shared" si="326"/>
        <v>0</v>
      </c>
      <c r="CO289" s="14" t="str">
        <f t="shared" si="327"/>
        <v/>
      </c>
    </row>
    <row r="290" spans="1:93" x14ac:dyDescent="0.55000000000000004">
      <c r="A290">
        <f>IF('Data Validation'!$K$2&lt;&gt;TRUE,"",'Data Validation'!A290)</f>
        <v>1772115000</v>
      </c>
      <c r="B290" s="4" t="str">
        <f>IF('Data Validation'!$K$2&lt;&gt;TRUE,"",'Data Validation'!C290)</f>
        <v>XAUUSD</v>
      </c>
      <c r="C290" s="4" t="str">
        <f>IF('Data Validation'!$K$2&lt;&gt;TRUE,"",'Data Validation'!E290)</f>
        <v>M5</v>
      </c>
      <c r="D290" s="4">
        <f>IF('Data Validation'!$K$2&lt;&gt;TRUE,"",'Data Validation'!G290)</f>
        <v>5166.28</v>
      </c>
      <c r="E290" s="4">
        <f>IF($C290&lt;&gt;"M5","",Price!F290)</f>
        <v>5166.75</v>
      </c>
      <c r="F290" s="4">
        <f>IF($C290&lt;&gt;"M5","",Price!G290)</f>
        <v>5162.6000000000004</v>
      </c>
      <c r="G290" s="4">
        <f>IF($C290&lt;&gt;"M5","",Price!H290)</f>
        <v>557</v>
      </c>
      <c r="H290" s="4">
        <f>IF($C290&lt;&gt;"M5","",SSA!E290)</f>
        <v>5165.1408600000004</v>
      </c>
      <c r="I290" s="6">
        <f>IF($C290&lt;&gt;"M5","",SSA!F290)</f>
        <v>5165.7255500000001</v>
      </c>
      <c r="J290" s="5">
        <f>IF($C290&lt;&gt;"M5","",Dual_Tema!E290)</f>
        <v>5166.4799999999996</v>
      </c>
      <c r="K290" s="5">
        <f>IF($C290&lt;&gt;"M5","",Dual_Tema!F290)</f>
        <v>5161.16</v>
      </c>
      <c r="L290" s="6">
        <f>IF($C290&lt;&gt;"M5","",Trendlines!K290)</f>
        <v>0</v>
      </c>
      <c r="M290" s="6">
        <f>IF($C290&lt;&gt;"M5","",Trendlines!L290)</f>
        <v>0</v>
      </c>
      <c r="N290" s="6">
        <f>IF($C290&lt;&gt;"M5","",ZigZag!E290)</f>
        <v>0</v>
      </c>
      <c r="O290" s="6">
        <f>IF($C290&lt;&gt;"M5","",ZigZag!F290)</f>
        <v>0</v>
      </c>
      <c r="P290" s="6">
        <f>IF($C290&lt;&gt;"M5","",Pinbar!E290)</f>
        <v>0</v>
      </c>
      <c r="Q290">
        <f>IF(Q$1='Trendline Selection'!$ED$198,Trendlines!E290,IF(Q$1='Trendline Selection'!$EE$198,Trendlines!E290,""))</f>
        <v>5199.37</v>
      </c>
      <c r="R290" t="str">
        <f>IF(R$1='Trendline Selection'!$ED$198,Trendlines!F290,IF(R$1='Trendline Selection'!$EE$198,Trendlines!F290,""))</f>
        <v/>
      </c>
      <c r="S290" t="str">
        <f>IF(S$1='Trendline Selection'!$ED$198,Trendlines!G290,IF(S$1='Trendline Selection'!$EE$198,Trendlines!G290,""))</f>
        <v/>
      </c>
      <c r="T290" t="str">
        <f>IF(T$1='Trendline Selection'!$ED$198,Trendlines!H290,IF(T$1='Trendline Selection'!$EE$198,Trendlines!H290,""))</f>
        <v/>
      </c>
      <c r="U290">
        <f>IF(U$1='Trendline Selection'!$ED$198,Trendlines!I290,IF(U$1='Trendline Selection'!$EE$198,Trendlines!I290,""))</f>
        <v>5177.3999999999996</v>
      </c>
      <c r="V290" t="str">
        <f>IF(V$1='Trendline Selection'!$ED$198,Trendlines!J290,IF(V$1='Trendline Selection'!$EE$198,Trendlines!J290,""))</f>
        <v/>
      </c>
      <c r="W290" s="6" t="str">
        <f t="shared" si="262"/>
        <v/>
      </c>
      <c r="X290" s="6" t="str">
        <f t="shared" si="263"/>
        <v/>
      </c>
      <c r="Y290" s="6" t="str">
        <f t="shared" si="264"/>
        <v/>
      </c>
      <c r="Z290" s="6" t="str">
        <f t="shared" si="265"/>
        <v/>
      </c>
      <c r="AA290">
        <f t="shared" si="276"/>
        <v>4.1499999999996362</v>
      </c>
      <c r="AB290">
        <f t="shared" si="304"/>
        <v>3.1999999999998181</v>
      </c>
      <c r="AC290">
        <f t="shared" si="305"/>
        <v>0.9499999999998181</v>
      </c>
      <c r="AD290">
        <f t="shared" si="261"/>
        <v>4.1499999999996362</v>
      </c>
      <c r="AE290" s="26">
        <f t="shared" si="319"/>
        <v>5.225995261772746E-5</v>
      </c>
      <c r="AF290" s="26">
        <f t="shared" si="277"/>
        <v>2.7900704492798311E-4</v>
      </c>
      <c r="AG290" s="4"/>
      <c r="AH290" s="30">
        <f t="shared" si="278"/>
        <v>-6.583324518162674E-3</v>
      </c>
      <c r="AI290" s="21">
        <f t="shared" si="306"/>
        <v>-1</v>
      </c>
      <c r="AJ290" s="21">
        <f t="shared" si="275"/>
        <v>-103</v>
      </c>
      <c r="AK290" s="31" t="str">
        <f t="shared" si="322"/>
        <v>-----</v>
      </c>
      <c r="AL290" s="31" t="str">
        <f t="shared" si="279"/>
        <v>-----</v>
      </c>
      <c r="AM290" s="39" t="str">
        <f t="shared" si="280"/>
        <v/>
      </c>
      <c r="AN290" s="35" t="str">
        <f t="shared" si="281"/>
        <v/>
      </c>
      <c r="AO290" s="35" t="str">
        <f t="shared" si="320"/>
        <v/>
      </c>
      <c r="AP290" s="36" t="str">
        <f t="shared" si="321"/>
        <v/>
      </c>
      <c r="AQ290" s="36" t="str">
        <f t="shared" si="282"/>
        <v/>
      </c>
      <c r="AR290" s="40" t="str">
        <f t="shared" si="283"/>
        <v/>
      </c>
      <c r="AS290" s="37" t="str">
        <f t="shared" si="284"/>
        <v/>
      </c>
      <c r="AT290" s="37" t="str">
        <f t="shared" si="307"/>
        <v/>
      </c>
      <c r="AU290" s="38" t="str">
        <f t="shared" si="285"/>
        <v/>
      </c>
      <c r="AV290" s="38" t="str">
        <f t="shared" si="286"/>
        <v/>
      </c>
      <c r="AW290" s="30" t="str">
        <f t="shared" si="287"/>
        <v/>
      </c>
      <c r="AX290" s="21" t="str">
        <f t="shared" si="288"/>
        <v/>
      </c>
      <c r="AY290" s="21" t="str">
        <f t="shared" si="308"/>
        <v/>
      </c>
      <c r="AZ290" s="31" t="str">
        <f t="shared" si="289"/>
        <v/>
      </c>
      <c r="BA290" s="31" t="str">
        <f t="shared" si="290"/>
        <v/>
      </c>
      <c r="BB290" s="33">
        <f t="shared" si="291"/>
        <v>-2.3678178236178791E-3</v>
      </c>
      <c r="BC290" s="32">
        <f t="shared" si="292"/>
        <v>-1</v>
      </c>
      <c r="BD290" s="32">
        <f t="shared" si="309"/>
        <v>-14</v>
      </c>
      <c r="BE290" s="34" t="str">
        <f t="shared" si="310"/>
        <v>-----</v>
      </c>
      <c r="BF290" s="34" t="str">
        <f t="shared" si="293"/>
        <v>-----</v>
      </c>
      <c r="BG290" s="40" t="str">
        <f t="shared" si="294"/>
        <v/>
      </c>
      <c r="BH290" s="37" t="str">
        <f t="shared" si="295"/>
        <v/>
      </c>
      <c r="BI290" s="37" t="str">
        <f t="shared" si="311"/>
        <v/>
      </c>
      <c r="BJ290" s="38" t="str">
        <f t="shared" si="312"/>
        <v/>
      </c>
      <c r="BK290" s="38" t="str">
        <f t="shared" si="296"/>
        <v/>
      </c>
      <c r="BL290" s="41" t="str">
        <f t="shared" si="297"/>
        <v>------</v>
      </c>
      <c r="BM290" s="41" t="str">
        <f t="shared" si="298"/>
        <v>------</v>
      </c>
      <c r="BN290" s="41" t="str">
        <f t="shared" si="273"/>
        <v>-----</v>
      </c>
      <c r="BO290" s="41" t="str" cm="1">
        <f t="array" aca="1" ref="BO290" ca="1">_xlfn.LET(_xlpm.lookback,MIN(ROW()-ROW(BN$50),11),_xlpm.found,IFERROR(MATCH("Equal High",OFFSET(BN290,-_xlpm.lookback,0,_xlpm.lookback+1,1),0),-1),_xlpm.offset_rows,_xlpm.lookback-_xlpm.found+1,IF(_xlpm.found&gt;0,INDEX(E:E,ROW()-_xlpm.offset_rows),"-----"))</f>
        <v>-----</v>
      </c>
      <c r="BP290" s="41" t="str">
        <f t="shared" ca="1" si="266"/>
        <v>-----</v>
      </c>
      <c r="BQ290" s="41" t="str">
        <f t="shared" ca="1" si="267"/>
        <v>-----</v>
      </c>
      <c r="BR290" s="52" t="str">
        <f t="shared" ca="1" si="268"/>
        <v>-----</v>
      </c>
      <c r="BS290" s="41" t="str">
        <f t="shared" si="274"/>
        <v>-----</v>
      </c>
      <c r="BT290" s="41" t="str" cm="1">
        <f t="array" aca="1" ref="BT290" ca="1">_xlfn.LET(_xlpm.lookback,MIN(ROW()-ROW(BS$50),11),_xlpm.found,IFERROR(MATCH("Equal Low",OFFSET(BS290,-_xlpm.lookback,0,_xlpm.lookback+1,1),0),-1),_xlpm.offset_rows,_xlpm.lookback-_xlpm.found+1,IF(_xlpm.found&gt;0,INDEX(F:F,ROW()-_xlpm.offset_rows),"-----"))</f>
        <v>-----</v>
      </c>
      <c r="BU290" s="41" t="str">
        <f t="shared" ca="1" si="269"/>
        <v>-----</v>
      </c>
      <c r="BV290" s="41" t="str">
        <f t="shared" ca="1" si="270"/>
        <v>-----</v>
      </c>
      <c r="BW290" s="52" t="str">
        <f t="shared" ca="1" si="271"/>
        <v>-----</v>
      </c>
      <c r="BX290" s="50">
        <f t="shared" si="299"/>
        <v>-0.58468999999968219</v>
      </c>
      <c r="BY290" s="50">
        <f t="shared" si="313"/>
        <v>-1</v>
      </c>
      <c r="BZ290" s="50">
        <f t="shared" si="314"/>
        <v>-17</v>
      </c>
      <c r="CA290" s="50" t="str">
        <f t="shared" si="315"/>
        <v>-----</v>
      </c>
      <c r="CB290" s="50" t="str">
        <f t="shared" si="316"/>
        <v>-----</v>
      </c>
      <c r="CC290" s="52" t="str">
        <f t="shared" si="300"/>
        <v/>
      </c>
      <c r="CD290" s="41">
        <f t="shared" si="301"/>
        <v>0</v>
      </c>
      <c r="CE290" s="52" t="str" cm="1">
        <f t="array" ref="CE290">IF(CD290&lt;&gt;1,"-----",_xlfn.IFS(OR(AL290="Above",AL290="Below"),AL290,OR(AQ290="Above",AQ290="Below"),AQ290,OR(AV290="Above",AV290="Below"),AV290,OR(BA290="Above",BA290="Below"),BA290,OR(BF290="Above",BF290="Below"),BF290,OR(BK290="Above",BK290="Below"),BK290,TRUE,"-----"))</f>
        <v>-----</v>
      </c>
      <c r="CF290" s="52" t="str">
        <f t="shared" ca="1" si="272"/>
        <v>-----</v>
      </c>
      <c r="CG290" s="52" t="str">
        <f t="shared" si="302"/>
        <v>DOWN</v>
      </c>
      <c r="CH290" s="42" t="str">
        <f t="shared" si="323"/>
        <v/>
      </c>
      <c r="CI290" s="43" t="str">
        <f t="shared" si="317"/>
        <v/>
      </c>
      <c r="CJ290" s="42" t="str">
        <f t="shared" si="318"/>
        <v/>
      </c>
      <c r="CK290" s="42" t="str">
        <f t="shared" si="324"/>
        <v/>
      </c>
      <c r="CL290" s="42" t="str">
        <f t="shared" si="303"/>
        <v/>
      </c>
      <c r="CM290" s="16">
        <f t="shared" si="325"/>
        <v>0</v>
      </c>
      <c r="CN290" s="53">
        <f t="shared" si="326"/>
        <v>0</v>
      </c>
      <c r="CO290" s="14" t="str">
        <f t="shared" si="327"/>
        <v/>
      </c>
    </row>
    <row r="291" spans="1:93" x14ac:dyDescent="0.55000000000000004">
      <c r="A291">
        <f>IF('Data Validation'!$K$2&lt;&gt;TRUE,"",'Data Validation'!A291)</f>
        <v>1772115300</v>
      </c>
      <c r="B291" s="4" t="str">
        <f>IF('Data Validation'!$K$2&lt;&gt;TRUE,"",'Data Validation'!C291)</f>
        <v>XAUUSD</v>
      </c>
      <c r="C291" s="4" t="str">
        <f>IF('Data Validation'!$K$2&lt;&gt;TRUE,"",'Data Validation'!E291)</f>
        <v>M5</v>
      </c>
      <c r="D291" s="4">
        <f>IF('Data Validation'!$K$2&lt;&gt;TRUE,"",'Data Validation'!G291)</f>
        <v>5167.0200000000004</v>
      </c>
      <c r="E291" s="4">
        <f>IF($C291&lt;&gt;"M5","",Price!F291)</f>
        <v>5168.83</v>
      </c>
      <c r="F291" s="4">
        <f>IF($C291&lt;&gt;"M5","",Price!G291)</f>
        <v>5165.1899999999996</v>
      </c>
      <c r="G291" s="4">
        <f>IF($C291&lt;&gt;"M5","",Price!H291)</f>
        <v>583</v>
      </c>
      <c r="H291" s="4">
        <f>IF($C291&lt;&gt;"M5","",SSA!E291)</f>
        <v>5165.5249100000001</v>
      </c>
      <c r="I291" s="6">
        <f>IF($C291&lt;&gt;"M5","",SSA!F291)</f>
        <v>5165.6252299999996</v>
      </c>
      <c r="J291" s="5">
        <f>IF($C291&lt;&gt;"M5","",Dual_Tema!E291)</f>
        <v>5166.83</v>
      </c>
      <c r="K291" s="5">
        <f>IF($C291&lt;&gt;"M5","",Dual_Tema!F291)</f>
        <v>5162.4799999999996</v>
      </c>
      <c r="L291" s="6">
        <f>IF($C291&lt;&gt;"M5","",Trendlines!K291)</f>
        <v>0</v>
      </c>
      <c r="M291" s="6">
        <f>IF($C291&lt;&gt;"M5","",Trendlines!L291)</f>
        <v>0</v>
      </c>
      <c r="N291" s="6">
        <f>IF($C291&lt;&gt;"M5","",ZigZag!E291)</f>
        <v>0</v>
      </c>
      <c r="O291" s="6">
        <f>IF($C291&lt;&gt;"M5","",ZigZag!F291)</f>
        <v>0</v>
      </c>
      <c r="P291" s="6">
        <f>IF($C291&lt;&gt;"M5","",Pinbar!E291)</f>
        <v>0</v>
      </c>
      <c r="Q291">
        <f>IF(Q$1='Trendline Selection'!$ED$198,Trendlines!E291,IF(Q$1='Trendline Selection'!$EE$198,Trendlines!E291,""))</f>
        <v>5199.38</v>
      </c>
      <c r="R291" t="str">
        <f>IF(R$1='Trendline Selection'!$ED$198,Trendlines!F291,IF(R$1='Trendline Selection'!$EE$198,Trendlines!F291,""))</f>
        <v/>
      </c>
      <c r="S291" t="str">
        <f>IF(S$1='Trendline Selection'!$ED$198,Trendlines!G291,IF(S$1='Trendline Selection'!$EE$198,Trendlines!G291,""))</f>
        <v/>
      </c>
      <c r="T291" t="str">
        <f>IF(T$1='Trendline Selection'!$ED$198,Trendlines!H291,IF(T$1='Trendline Selection'!$EE$198,Trendlines!H291,""))</f>
        <v/>
      </c>
      <c r="U291">
        <f>IF(U$1='Trendline Selection'!$ED$198,Trendlines!I291,IF(U$1='Trendline Selection'!$EE$198,Trendlines!I291,""))</f>
        <v>5177.42</v>
      </c>
      <c r="V291" t="str">
        <f>IF(V$1='Trendline Selection'!$ED$198,Trendlines!J291,IF(V$1='Trendline Selection'!$EE$198,Trendlines!J291,""))</f>
        <v/>
      </c>
      <c r="W291" s="6" t="str">
        <f t="shared" si="262"/>
        <v/>
      </c>
      <c r="X291" s="6" t="str">
        <f t="shared" si="263"/>
        <v/>
      </c>
      <c r="Y291" s="6" t="str">
        <f t="shared" si="264"/>
        <v/>
      </c>
      <c r="Z291" s="6" t="str">
        <f t="shared" si="265"/>
        <v/>
      </c>
      <c r="AA291">
        <f t="shared" si="276"/>
        <v>3.6400000000003274</v>
      </c>
      <c r="AB291">
        <f t="shared" si="304"/>
        <v>2.5500000000001819</v>
      </c>
      <c r="AC291">
        <f t="shared" si="305"/>
        <v>1.0900000000001455</v>
      </c>
      <c r="AD291">
        <f t="shared" si="261"/>
        <v>3.6400000000003274</v>
      </c>
      <c r="AE291" s="26">
        <f t="shared" si="319"/>
        <v>3.8708453732752963E-4</v>
      </c>
      <c r="AF291" s="26">
        <f t="shared" si="277"/>
        <v>5.2494150098403032E-4</v>
      </c>
      <c r="AG291" s="4"/>
      <c r="AH291" s="30">
        <f t="shared" si="278"/>
        <v>-6.5113705864930085E-3</v>
      </c>
      <c r="AI291" s="21">
        <f t="shared" si="306"/>
        <v>-1</v>
      </c>
      <c r="AJ291" s="21">
        <f t="shared" si="275"/>
        <v>-104</v>
      </c>
      <c r="AK291" s="31" t="str">
        <f t="shared" si="322"/>
        <v>-----</v>
      </c>
      <c r="AL291" s="31" t="str">
        <f t="shared" si="279"/>
        <v>-----</v>
      </c>
      <c r="AM291" s="39" t="str">
        <f t="shared" si="280"/>
        <v/>
      </c>
      <c r="AN291" s="35" t="str">
        <f t="shared" si="281"/>
        <v/>
      </c>
      <c r="AO291" s="35" t="str">
        <f t="shared" si="320"/>
        <v/>
      </c>
      <c r="AP291" s="36" t="str">
        <f t="shared" si="321"/>
        <v/>
      </c>
      <c r="AQ291" s="36" t="str">
        <f t="shared" si="282"/>
        <v/>
      </c>
      <c r="AR291" s="40" t="str">
        <f t="shared" si="283"/>
        <v/>
      </c>
      <c r="AS291" s="37" t="str">
        <f t="shared" si="284"/>
        <v/>
      </c>
      <c r="AT291" s="37" t="str">
        <f t="shared" si="307"/>
        <v/>
      </c>
      <c r="AU291" s="38" t="str">
        <f t="shared" si="285"/>
        <v/>
      </c>
      <c r="AV291" s="38" t="str">
        <f t="shared" si="286"/>
        <v/>
      </c>
      <c r="AW291" s="30" t="str">
        <f t="shared" si="287"/>
        <v/>
      </c>
      <c r="AX291" s="21" t="str">
        <f t="shared" si="288"/>
        <v/>
      </c>
      <c r="AY291" s="21" t="str">
        <f t="shared" si="308"/>
        <v/>
      </c>
      <c r="AZ291" s="31" t="str">
        <f t="shared" si="289"/>
        <v/>
      </c>
      <c r="BA291" s="31" t="str">
        <f t="shared" si="290"/>
        <v/>
      </c>
      <c r="BB291" s="33">
        <f t="shared" si="291"/>
        <v>-2.2974937323995315E-3</v>
      </c>
      <c r="BC291" s="32">
        <f t="shared" si="292"/>
        <v>-1</v>
      </c>
      <c r="BD291" s="32">
        <f t="shared" si="309"/>
        <v>-15</v>
      </c>
      <c r="BE291" s="34" t="str">
        <f t="shared" si="310"/>
        <v>-----</v>
      </c>
      <c r="BF291" s="34" t="str">
        <f t="shared" si="293"/>
        <v>-----</v>
      </c>
      <c r="BG291" s="40" t="str">
        <f t="shared" si="294"/>
        <v/>
      </c>
      <c r="BH291" s="37" t="str">
        <f t="shared" si="295"/>
        <v/>
      </c>
      <c r="BI291" s="37" t="str">
        <f t="shared" si="311"/>
        <v/>
      </c>
      <c r="BJ291" s="38" t="str">
        <f t="shared" si="312"/>
        <v/>
      </c>
      <c r="BK291" s="38" t="str">
        <f t="shared" si="296"/>
        <v/>
      </c>
      <c r="BL291" s="41" t="str">
        <f t="shared" si="297"/>
        <v>------</v>
      </c>
      <c r="BM291" s="41" t="str">
        <f t="shared" si="298"/>
        <v>------</v>
      </c>
      <c r="BN291" s="41" t="str">
        <f t="shared" si="273"/>
        <v>-----</v>
      </c>
      <c r="BO291" s="41" t="str" cm="1">
        <f t="array" aca="1" ref="BO291" ca="1">_xlfn.LET(_xlpm.lookback,MIN(ROW()-ROW(BN$50),11),_xlpm.found,IFERROR(MATCH("Equal High",OFFSET(BN291,-_xlpm.lookback,0,_xlpm.lookback+1,1),0),-1),_xlpm.offset_rows,_xlpm.lookback-_xlpm.found+1,IF(_xlpm.found&gt;0,INDEX(E:E,ROW()-_xlpm.offset_rows),"-----"))</f>
        <v>-----</v>
      </c>
      <c r="BP291" s="41" t="str">
        <f t="shared" ca="1" si="266"/>
        <v>-----</v>
      </c>
      <c r="BQ291" s="41" t="str">
        <f t="shared" ca="1" si="267"/>
        <v>-----</v>
      </c>
      <c r="BR291" s="52" t="str">
        <f t="shared" ca="1" si="268"/>
        <v>-----</v>
      </c>
      <c r="BS291" s="41" t="str">
        <f t="shared" si="274"/>
        <v>-----</v>
      </c>
      <c r="BT291" s="41" t="str" cm="1">
        <f t="array" aca="1" ref="BT291" ca="1">_xlfn.LET(_xlpm.lookback,MIN(ROW()-ROW(BS$50),11),_xlpm.found,IFERROR(MATCH("Equal Low",OFFSET(BS291,-_xlpm.lookback,0,_xlpm.lookback+1,1),0),-1),_xlpm.offset_rows,_xlpm.lookback-_xlpm.found+1,IF(_xlpm.found&gt;0,INDEX(F:F,ROW()-_xlpm.offset_rows),"-----"))</f>
        <v>-----</v>
      </c>
      <c r="BU291" s="41" t="str">
        <f t="shared" ca="1" si="269"/>
        <v>-----</v>
      </c>
      <c r="BV291" s="41" t="str">
        <f t="shared" ca="1" si="270"/>
        <v>-----</v>
      </c>
      <c r="BW291" s="52" t="str">
        <f t="shared" ca="1" si="271"/>
        <v>-----</v>
      </c>
      <c r="BX291" s="50">
        <f t="shared" si="299"/>
        <v>-0.10031999999955588</v>
      </c>
      <c r="BY291" s="50">
        <f t="shared" si="313"/>
        <v>-1</v>
      </c>
      <c r="BZ291" s="50">
        <f t="shared" si="314"/>
        <v>-18</v>
      </c>
      <c r="CA291" s="50" t="str">
        <f t="shared" si="315"/>
        <v>-----</v>
      </c>
      <c r="CB291" s="50" t="str">
        <f t="shared" si="316"/>
        <v>-----</v>
      </c>
      <c r="CC291" s="52" t="str">
        <f t="shared" si="300"/>
        <v/>
      </c>
      <c r="CD291" s="41">
        <f t="shared" si="301"/>
        <v>0</v>
      </c>
      <c r="CE291" s="52" t="str" cm="1">
        <f t="array" ref="CE291">IF(CD291&lt;&gt;1,"-----",_xlfn.IFS(OR(AL291="Above",AL291="Below"),AL291,OR(AQ291="Above",AQ291="Below"),AQ291,OR(AV291="Above",AV291="Below"),AV291,OR(BA291="Above",BA291="Below"),BA291,OR(BF291="Above",BF291="Below"),BF291,OR(BK291="Above",BK291="Below"),BK291,TRUE,"-----"))</f>
        <v>-----</v>
      </c>
      <c r="CF291" s="52" t="str">
        <f t="shared" ca="1" si="272"/>
        <v>-----</v>
      </c>
      <c r="CG291" s="52" t="str">
        <f t="shared" si="302"/>
        <v>DOWN</v>
      </c>
      <c r="CH291" s="42" t="str">
        <f t="shared" si="323"/>
        <v/>
      </c>
      <c r="CI291" s="43" t="str">
        <f t="shared" si="317"/>
        <v/>
      </c>
      <c r="CJ291" s="42" t="str">
        <f t="shared" si="318"/>
        <v/>
      </c>
      <c r="CK291" s="42" t="str">
        <f t="shared" si="324"/>
        <v/>
      </c>
      <c r="CL291" s="42" t="str">
        <f t="shared" si="303"/>
        <v/>
      </c>
      <c r="CM291" s="16">
        <f t="shared" si="325"/>
        <v>0</v>
      </c>
      <c r="CN291" s="53">
        <f t="shared" si="326"/>
        <v>0</v>
      </c>
      <c r="CO291" s="14" t="str">
        <f t="shared" si="327"/>
        <v/>
      </c>
    </row>
    <row r="292" spans="1:93" x14ac:dyDescent="0.55000000000000004">
      <c r="A292">
        <f>IF('Data Validation'!$K$2&lt;&gt;TRUE,"",'Data Validation'!A292)</f>
        <v>1772115600</v>
      </c>
      <c r="B292" s="4" t="str">
        <f>IF('Data Validation'!$K$2&lt;&gt;TRUE,"",'Data Validation'!C292)</f>
        <v>XAUUSD</v>
      </c>
      <c r="C292" s="4" t="str">
        <f>IF('Data Validation'!$K$2&lt;&gt;TRUE,"",'Data Validation'!E292)</f>
        <v>M5</v>
      </c>
      <c r="D292" s="4">
        <f>IF('Data Validation'!$K$2&lt;&gt;TRUE,"",'Data Validation'!G292)</f>
        <v>5168.82</v>
      </c>
      <c r="E292" s="4">
        <f>IF($C292&lt;&gt;"M5","",Price!F292)</f>
        <v>5170.04</v>
      </c>
      <c r="F292" s="4">
        <f>IF($C292&lt;&gt;"M5","",Price!G292)</f>
        <v>5163.53</v>
      </c>
      <c r="G292" s="4">
        <f>IF($C292&lt;&gt;"M5","",Price!H292)</f>
        <v>576</v>
      </c>
      <c r="H292" s="4">
        <f>IF($C292&lt;&gt;"M5","",SSA!E292)</f>
        <v>5166.46702</v>
      </c>
      <c r="I292" s="6">
        <f>IF($C292&lt;&gt;"M5","",SSA!F292)</f>
        <v>5166.0461299999997</v>
      </c>
      <c r="J292" s="5">
        <f>IF($C292&lt;&gt;"M5","",Dual_Tema!E292)</f>
        <v>5167.79</v>
      </c>
      <c r="K292" s="5">
        <f>IF($C292&lt;&gt;"M5","",Dual_Tema!F292)</f>
        <v>5162.62</v>
      </c>
      <c r="L292" s="6">
        <f>IF($C292&lt;&gt;"M5","",Trendlines!K292)</f>
        <v>0</v>
      </c>
      <c r="M292" s="6">
        <f>IF($C292&lt;&gt;"M5","",Trendlines!L292)</f>
        <v>0</v>
      </c>
      <c r="N292" s="6">
        <f>IF($C292&lt;&gt;"M5","",ZigZag!E292)</f>
        <v>0</v>
      </c>
      <c r="O292" s="6">
        <f>IF($C292&lt;&gt;"M5","",ZigZag!F292)</f>
        <v>0</v>
      </c>
      <c r="P292" s="6">
        <f>IF($C292&lt;&gt;"M5","",Pinbar!E292)</f>
        <v>0</v>
      </c>
      <c r="Q292">
        <f>IF(Q$1='Trendline Selection'!$ED$198,Trendlines!E292,IF(Q$1='Trendline Selection'!$EE$198,Trendlines!E292,""))</f>
        <v>5199.38</v>
      </c>
      <c r="R292" t="str">
        <f>IF(R$1='Trendline Selection'!$ED$198,Trendlines!F292,IF(R$1='Trendline Selection'!$EE$198,Trendlines!F292,""))</f>
        <v/>
      </c>
      <c r="S292" t="str">
        <f>IF(S$1='Trendline Selection'!$ED$198,Trendlines!G292,IF(S$1='Trendline Selection'!$EE$198,Trendlines!G292,""))</f>
        <v/>
      </c>
      <c r="T292" t="str">
        <f>IF(T$1='Trendline Selection'!$ED$198,Trendlines!H292,IF(T$1='Trendline Selection'!$EE$198,Trendlines!H292,""))</f>
        <v/>
      </c>
      <c r="U292">
        <f>IF(U$1='Trendline Selection'!$ED$198,Trendlines!I292,IF(U$1='Trendline Selection'!$EE$198,Trendlines!I292,""))</f>
        <v>5177.4399999999996</v>
      </c>
      <c r="V292" t="str">
        <f>IF(V$1='Trendline Selection'!$ED$198,Trendlines!J292,IF(V$1='Trendline Selection'!$EE$198,Trendlines!J292,""))</f>
        <v/>
      </c>
      <c r="W292" s="6" t="str">
        <f t="shared" si="262"/>
        <v/>
      </c>
      <c r="X292" s="6" t="str">
        <f t="shared" si="263"/>
        <v/>
      </c>
      <c r="Y292" s="6" t="str">
        <f t="shared" si="264"/>
        <v/>
      </c>
      <c r="Z292" s="6" t="str">
        <f t="shared" si="265"/>
        <v/>
      </c>
      <c r="AA292">
        <f t="shared" si="276"/>
        <v>6.5100000000002183</v>
      </c>
      <c r="AB292">
        <f t="shared" si="304"/>
        <v>3.0199999999995271</v>
      </c>
      <c r="AC292">
        <f t="shared" si="305"/>
        <v>3.4900000000006912</v>
      </c>
      <c r="AD292">
        <f t="shared" si="261"/>
        <v>6.5100000000002183</v>
      </c>
      <c r="AE292" s="26">
        <f t="shared" si="319"/>
        <v>4.3538920892683336E-4</v>
      </c>
      <c r="AF292" s="26">
        <f t="shared" si="277"/>
        <v>1.7626708919111895E-4</v>
      </c>
      <c r="AG292" s="4"/>
      <c r="AH292" s="30">
        <f t="shared" si="278"/>
        <v>-6.3301739822825146E-3</v>
      </c>
      <c r="AI292" s="21">
        <f t="shared" si="306"/>
        <v>-1</v>
      </c>
      <c r="AJ292" s="21">
        <f t="shared" si="275"/>
        <v>-105</v>
      </c>
      <c r="AK292" s="31" t="str">
        <f t="shared" si="322"/>
        <v>-----</v>
      </c>
      <c r="AL292" s="31" t="str">
        <f t="shared" si="279"/>
        <v>-----</v>
      </c>
      <c r="AM292" s="39" t="str">
        <f t="shared" si="280"/>
        <v/>
      </c>
      <c r="AN292" s="35" t="str">
        <f t="shared" si="281"/>
        <v/>
      </c>
      <c r="AO292" s="35" t="str">
        <f t="shared" si="320"/>
        <v/>
      </c>
      <c r="AP292" s="36" t="str">
        <f t="shared" si="321"/>
        <v/>
      </c>
      <c r="AQ292" s="36" t="str">
        <f t="shared" si="282"/>
        <v/>
      </c>
      <c r="AR292" s="40" t="str">
        <f t="shared" si="283"/>
        <v/>
      </c>
      <c r="AS292" s="37" t="str">
        <f t="shared" si="284"/>
        <v/>
      </c>
      <c r="AT292" s="37" t="str">
        <f t="shared" si="307"/>
        <v/>
      </c>
      <c r="AU292" s="38" t="str">
        <f t="shared" si="285"/>
        <v/>
      </c>
      <c r="AV292" s="38" t="str">
        <f t="shared" si="286"/>
        <v/>
      </c>
      <c r="AW292" s="30" t="str">
        <f t="shared" si="287"/>
        <v/>
      </c>
      <c r="AX292" s="21" t="str">
        <f t="shared" si="288"/>
        <v/>
      </c>
      <c r="AY292" s="21" t="str">
        <f t="shared" si="308"/>
        <v/>
      </c>
      <c r="AZ292" s="31" t="str">
        <f t="shared" si="289"/>
        <v/>
      </c>
      <c r="BA292" s="31" t="str">
        <f t="shared" si="290"/>
        <v/>
      </c>
      <c r="BB292" s="33">
        <f t="shared" si="291"/>
        <v>-2.1193833245773111E-3</v>
      </c>
      <c r="BC292" s="32">
        <f t="shared" si="292"/>
        <v>-1</v>
      </c>
      <c r="BD292" s="32">
        <f t="shared" si="309"/>
        <v>-16</v>
      </c>
      <c r="BE292" s="34" t="str">
        <f t="shared" si="310"/>
        <v>-----</v>
      </c>
      <c r="BF292" s="34" t="str">
        <f t="shared" si="293"/>
        <v>-----</v>
      </c>
      <c r="BG292" s="40" t="str">
        <f t="shared" si="294"/>
        <v/>
      </c>
      <c r="BH292" s="37" t="str">
        <f t="shared" si="295"/>
        <v/>
      </c>
      <c r="BI292" s="37" t="str">
        <f t="shared" si="311"/>
        <v/>
      </c>
      <c r="BJ292" s="38" t="str">
        <f t="shared" si="312"/>
        <v/>
      </c>
      <c r="BK292" s="38" t="str">
        <f t="shared" si="296"/>
        <v/>
      </c>
      <c r="BL292" s="41" t="str">
        <f t="shared" si="297"/>
        <v>------</v>
      </c>
      <c r="BM292" s="41" t="str">
        <f t="shared" si="298"/>
        <v>------</v>
      </c>
      <c r="BN292" s="41" t="str">
        <f t="shared" si="273"/>
        <v>-----</v>
      </c>
      <c r="BO292" s="41" t="str" cm="1">
        <f t="array" aca="1" ref="BO292" ca="1">_xlfn.LET(_xlpm.lookback,MIN(ROW()-ROW(BN$50),11),_xlpm.found,IFERROR(MATCH("Equal High",OFFSET(BN292,-_xlpm.lookback,0,_xlpm.lookback+1,1),0),-1),_xlpm.offset_rows,_xlpm.lookback-_xlpm.found+1,IF(_xlpm.found&gt;0,INDEX(E:E,ROW()-_xlpm.offset_rows),"-----"))</f>
        <v>-----</v>
      </c>
      <c r="BP292" s="41" t="str">
        <f t="shared" ca="1" si="266"/>
        <v>-----</v>
      </c>
      <c r="BQ292" s="41" t="str">
        <f t="shared" ca="1" si="267"/>
        <v>-----</v>
      </c>
      <c r="BR292" s="52" t="str">
        <f t="shared" ca="1" si="268"/>
        <v>-----</v>
      </c>
      <c r="BS292" s="41" t="str">
        <f t="shared" si="274"/>
        <v>-----</v>
      </c>
      <c r="BT292" s="41" t="str" cm="1">
        <f t="array" aca="1" ref="BT292" ca="1">_xlfn.LET(_xlpm.lookback,MIN(ROW()-ROW(BS$50),11),_xlpm.found,IFERROR(MATCH("Equal Low",OFFSET(BS292,-_xlpm.lookback,0,_xlpm.lookback+1,1),0),-1),_xlpm.offset_rows,_xlpm.lookback-_xlpm.found+1,IF(_xlpm.found&gt;0,INDEX(F:F,ROW()-_xlpm.offset_rows),"-----"))</f>
        <v>-----</v>
      </c>
      <c r="BU292" s="41" t="str">
        <f t="shared" ca="1" si="269"/>
        <v>-----</v>
      </c>
      <c r="BV292" s="41" t="str">
        <f t="shared" ca="1" si="270"/>
        <v>-----</v>
      </c>
      <c r="BW292" s="52" t="str">
        <f t="shared" ca="1" si="271"/>
        <v>-----</v>
      </c>
      <c r="BX292" s="50">
        <f t="shared" si="299"/>
        <v>0.42089000000032684</v>
      </c>
      <c r="BY292" s="50">
        <f t="shared" si="313"/>
        <v>1</v>
      </c>
      <c r="BZ292" s="50">
        <f t="shared" si="314"/>
        <v>1</v>
      </c>
      <c r="CA292" s="50" t="str">
        <f t="shared" si="315"/>
        <v>crossover</v>
      </c>
      <c r="CB292" s="50" t="str">
        <f t="shared" si="316"/>
        <v>-----</v>
      </c>
      <c r="CC292" s="52" t="str">
        <f t="shared" si="300"/>
        <v/>
      </c>
      <c r="CD292" s="41">
        <f t="shared" si="301"/>
        <v>0</v>
      </c>
      <c r="CE292" s="52" t="str" cm="1">
        <f t="array" ref="CE292">IF(CD292&lt;&gt;1,"-----",_xlfn.IFS(OR(AL292="Above",AL292="Below"),AL292,OR(AQ292="Above",AQ292="Below"),AQ292,OR(AV292="Above",AV292="Below"),AV292,OR(BA292="Above",BA292="Below"),BA292,OR(BF292="Above",BF292="Below"),BF292,OR(BK292="Above",BK292="Below"),BK292,TRUE,"-----"))</f>
        <v>-----</v>
      </c>
      <c r="CF292" s="52" t="str">
        <f t="shared" ca="1" si="272"/>
        <v>-----</v>
      </c>
      <c r="CG292" s="52" t="str">
        <f t="shared" si="302"/>
        <v>UP</v>
      </c>
      <c r="CH292" s="42" t="str">
        <f t="shared" si="323"/>
        <v/>
      </c>
      <c r="CI292" s="43" t="str">
        <f t="shared" si="317"/>
        <v/>
      </c>
      <c r="CJ292" s="42" t="str">
        <f t="shared" si="318"/>
        <v/>
      </c>
      <c r="CK292" s="42" t="str">
        <f t="shared" si="324"/>
        <v/>
      </c>
      <c r="CL292" s="42" t="str">
        <f t="shared" si="303"/>
        <v/>
      </c>
      <c r="CM292" s="16">
        <f t="shared" si="325"/>
        <v>0</v>
      </c>
      <c r="CN292" s="53">
        <f t="shared" si="326"/>
        <v>0</v>
      </c>
      <c r="CO292" s="14" t="str">
        <f t="shared" si="327"/>
        <v/>
      </c>
    </row>
    <row r="293" spans="1:93" x14ac:dyDescent="0.55000000000000004">
      <c r="A293">
        <f>IF('Data Validation'!$K$2&lt;&gt;TRUE,"",'Data Validation'!A293)</f>
        <v>1772115900</v>
      </c>
      <c r="B293" s="4" t="str">
        <f>IF('Data Validation'!$K$2&lt;&gt;TRUE,"",'Data Validation'!C293)</f>
        <v>XAUUSD</v>
      </c>
      <c r="C293" s="4" t="str">
        <f>IF('Data Validation'!$K$2&lt;&gt;TRUE,"",'Data Validation'!E293)</f>
        <v>M5</v>
      </c>
      <c r="D293" s="4">
        <f>IF('Data Validation'!$K$2&lt;&gt;TRUE,"",'Data Validation'!G293)</f>
        <v>5170.41</v>
      </c>
      <c r="E293" s="4">
        <f>IF($C293&lt;&gt;"M5","",Price!F293)</f>
        <v>5172.32</v>
      </c>
      <c r="F293" s="4">
        <f>IF($C293&lt;&gt;"M5","",Price!G293)</f>
        <v>5168.55</v>
      </c>
      <c r="G293" s="4">
        <f>IF($C293&lt;&gt;"M5","",Price!H293)</f>
        <v>644</v>
      </c>
      <c r="H293" s="4">
        <f>IF($C293&lt;&gt;"M5","",SSA!E293)</f>
        <v>5167.8062399999999</v>
      </c>
      <c r="I293" s="6">
        <f>IF($C293&lt;&gt;"M5","",SSA!F293)</f>
        <v>5166.9261900000001</v>
      </c>
      <c r="J293" s="5">
        <f>IF($C293&lt;&gt;"M5","",Dual_Tema!E293)</f>
        <v>5169.62</v>
      </c>
      <c r="K293" s="5">
        <f>IF($C293&lt;&gt;"M5","",Dual_Tema!F293)</f>
        <v>5165.24</v>
      </c>
      <c r="L293" s="6">
        <f>IF($C293&lt;&gt;"M5","",Trendlines!K293)</f>
        <v>0</v>
      </c>
      <c r="M293" s="6">
        <f>IF($C293&lt;&gt;"M5","",Trendlines!L293)</f>
        <v>0</v>
      </c>
      <c r="N293" s="6">
        <f>IF($C293&lt;&gt;"M5","",ZigZag!E293)</f>
        <v>0</v>
      </c>
      <c r="O293" s="6">
        <f>IF($C293&lt;&gt;"M5","",ZigZag!F293)</f>
        <v>0</v>
      </c>
      <c r="P293" s="6">
        <f>IF($C293&lt;&gt;"M5","",Pinbar!E293)</f>
        <v>0</v>
      </c>
      <c r="Q293">
        <f>IF(Q$1='Trendline Selection'!$ED$198,Trendlines!E293,IF(Q$1='Trendline Selection'!$EE$198,Trendlines!E293,""))</f>
        <v>5199.3900000000003</v>
      </c>
      <c r="R293" t="str">
        <f>IF(R$1='Trendline Selection'!$ED$198,Trendlines!F293,IF(R$1='Trendline Selection'!$EE$198,Trendlines!F293,""))</f>
        <v/>
      </c>
      <c r="S293" t="str">
        <f>IF(S$1='Trendline Selection'!$ED$198,Trendlines!G293,IF(S$1='Trendline Selection'!$EE$198,Trendlines!G293,""))</f>
        <v/>
      </c>
      <c r="T293" t="str">
        <f>IF(T$1='Trendline Selection'!$ED$198,Trendlines!H293,IF(T$1='Trendline Selection'!$EE$198,Trendlines!H293,""))</f>
        <v/>
      </c>
      <c r="U293">
        <f>IF(U$1='Trendline Selection'!$ED$198,Trendlines!I293,IF(U$1='Trendline Selection'!$EE$198,Trendlines!I293,""))</f>
        <v>5177.46</v>
      </c>
      <c r="V293" t="str">
        <f>IF(V$1='Trendline Selection'!$ED$198,Trendlines!J293,IF(V$1='Trendline Selection'!$EE$198,Trendlines!J293,""))</f>
        <v/>
      </c>
      <c r="W293" s="6" t="str">
        <f t="shared" si="262"/>
        <v/>
      </c>
      <c r="X293" s="6" t="str">
        <f t="shared" si="263"/>
        <v/>
      </c>
      <c r="Y293" s="6" t="str">
        <f t="shared" si="264"/>
        <v/>
      </c>
      <c r="Z293" s="6" t="str">
        <f t="shared" si="265"/>
        <v/>
      </c>
      <c r="AA293">
        <f t="shared" si="276"/>
        <v>3.7699999999995271</v>
      </c>
      <c r="AB293">
        <f t="shared" si="304"/>
        <v>3.5</v>
      </c>
      <c r="AC293">
        <f t="shared" si="305"/>
        <v>0.26999999999952706</v>
      </c>
      <c r="AD293">
        <f t="shared" si="261"/>
        <v>3.7699999999995271</v>
      </c>
      <c r="AE293" s="26">
        <f t="shared" si="319"/>
        <v>5.2228210197264365E-4</v>
      </c>
      <c r="AF293" s="26">
        <f t="shared" si="277"/>
        <v>6.4082211087972683E-4</v>
      </c>
      <c r="AG293" s="4"/>
      <c r="AH293" s="30">
        <f t="shared" si="278"/>
        <v>-6.0745125870535653E-3</v>
      </c>
      <c r="AI293" s="21">
        <f t="shared" si="306"/>
        <v>-1</v>
      </c>
      <c r="AJ293" s="21">
        <f t="shared" si="275"/>
        <v>-106</v>
      </c>
      <c r="AK293" s="31" t="str">
        <f t="shared" si="322"/>
        <v>-----</v>
      </c>
      <c r="AL293" s="31" t="str">
        <f t="shared" si="279"/>
        <v>-----</v>
      </c>
      <c r="AM293" s="39" t="str">
        <f t="shared" si="280"/>
        <v/>
      </c>
      <c r="AN293" s="35" t="str">
        <f t="shared" si="281"/>
        <v/>
      </c>
      <c r="AO293" s="35" t="str">
        <f t="shared" si="320"/>
        <v/>
      </c>
      <c r="AP293" s="36" t="str">
        <f t="shared" si="321"/>
        <v/>
      </c>
      <c r="AQ293" s="36" t="str">
        <f t="shared" si="282"/>
        <v/>
      </c>
      <c r="AR293" s="40" t="str">
        <f t="shared" si="283"/>
        <v/>
      </c>
      <c r="AS293" s="37" t="str">
        <f t="shared" si="284"/>
        <v/>
      </c>
      <c r="AT293" s="37" t="str">
        <f t="shared" si="307"/>
        <v/>
      </c>
      <c r="AU293" s="38" t="str">
        <f t="shared" si="285"/>
        <v/>
      </c>
      <c r="AV293" s="38" t="str">
        <f t="shared" si="286"/>
        <v/>
      </c>
      <c r="AW293" s="30" t="str">
        <f t="shared" si="287"/>
        <v/>
      </c>
      <c r="AX293" s="21" t="str">
        <f t="shared" si="288"/>
        <v/>
      </c>
      <c r="AY293" s="21" t="str">
        <f t="shared" si="308"/>
        <v/>
      </c>
      <c r="AZ293" s="31" t="str">
        <f t="shared" si="289"/>
        <v/>
      </c>
      <c r="BA293" s="31" t="str">
        <f t="shared" si="290"/>
        <v/>
      </c>
      <c r="BB293" s="33">
        <f t="shared" si="291"/>
        <v>-1.864574521097246E-3</v>
      </c>
      <c r="BC293" s="32">
        <f t="shared" si="292"/>
        <v>-1</v>
      </c>
      <c r="BD293" s="32">
        <f t="shared" si="309"/>
        <v>-17</v>
      </c>
      <c r="BE293" s="34" t="str">
        <f t="shared" si="310"/>
        <v>-----</v>
      </c>
      <c r="BF293" s="34" t="str">
        <f t="shared" si="293"/>
        <v>-----</v>
      </c>
      <c r="BG293" s="40" t="str">
        <f t="shared" si="294"/>
        <v/>
      </c>
      <c r="BH293" s="37" t="str">
        <f t="shared" si="295"/>
        <v/>
      </c>
      <c r="BI293" s="37" t="str">
        <f t="shared" si="311"/>
        <v/>
      </c>
      <c r="BJ293" s="38" t="str">
        <f t="shared" si="312"/>
        <v/>
      </c>
      <c r="BK293" s="38" t="str">
        <f t="shared" si="296"/>
        <v/>
      </c>
      <c r="BL293" s="41" t="str">
        <f t="shared" si="297"/>
        <v>------</v>
      </c>
      <c r="BM293" s="41" t="str">
        <f t="shared" si="298"/>
        <v>------</v>
      </c>
      <c r="BN293" s="41" t="str">
        <f t="shared" si="273"/>
        <v>-----</v>
      </c>
      <c r="BO293" s="41" t="str" cm="1">
        <f t="array" aca="1" ref="BO293" ca="1">_xlfn.LET(_xlpm.lookback,MIN(ROW()-ROW(BN$50),11),_xlpm.found,IFERROR(MATCH("Equal High",OFFSET(BN293,-_xlpm.lookback,0,_xlpm.lookback+1,1),0),-1),_xlpm.offset_rows,_xlpm.lookback-_xlpm.found+1,IF(_xlpm.found&gt;0,INDEX(E:E,ROW()-_xlpm.offset_rows),"-----"))</f>
        <v>-----</v>
      </c>
      <c r="BP293" s="41" t="str">
        <f t="shared" ca="1" si="266"/>
        <v>-----</v>
      </c>
      <c r="BQ293" s="41" t="str">
        <f t="shared" ca="1" si="267"/>
        <v>-----</v>
      </c>
      <c r="BR293" s="52" t="str">
        <f t="shared" ca="1" si="268"/>
        <v>-----</v>
      </c>
      <c r="BS293" s="41" t="str">
        <f t="shared" si="274"/>
        <v>-----</v>
      </c>
      <c r="BT293" s="41" t="str" cm="1">
        <f t="array" aca="1" ref="BT293" ca="1">_xlfn.LET(_xlpm.lookback,MIN(ROW()-ROW(BS$50),11),_xlpm.found,IFERROR(MATCH("Equal Low",OFFSET(BS293,-_xlpm.lookback,0,_xlpm.lookback+1,1),0),-1),_xlpm.offset_rows,_xlpm.lookback-_xlpm.found+1,IF(_xlpm.found&gt;0,INDEX(F:F,ROW()-_xlpm.offset_rows),"-----"))</f>
        <v>-----</v>
      </c>
      <c r="BU293" s="41" t="str">
        <f t="shared" ca="1" si="269"/>
        <v>-----</v>
      </c>
      <c r="BV293" s="41" t="str">
        <f t="shared" ca="1" si="270"/>
        <v>-----</v>
      </c>
      <c r="BW293" s="52" t="str">
        <f t="shared" ca="1" si="271"/>
        <v>-----</v>
      </c>
      <c r="BX293" s="50">
        <f t="shared" si="299"/>
        <v>0.88004999999975553</v>
      </c>
      <c r="BY293" s="50">
        <f t="shared" si="313"/>
        <v>1</v>
      </c>
      <c r="BZ293" s="50">
        <f t="shared" si="314"/>
        <v>2</v>
      </c>
      <c r="CA293" s="50" t="str">
        <f t="shared" si="315"/>
        <v>-----</v>
      </c>
      <c r="CB293" s="50" t="str">
        <f t="shared" si="316"/>
        <v>-----</v>
      </c>
      <c r="CC293" s="52" t="str">
        <f t="shared" si="300"/>
        <v/>
      </c>
      <c r="CD293" s="41">
        <f t="shared" si="301"/>
        <v>0</v>
      </c>
      <c r="CE293" s="52" t="str" cm="1">
        <f t="array" ref="CE293">IF(CD293&lt;&gt;1,"-----",_xlfn.IFS(OR(AL293="Above",AL293="Below"),AL293,OR(AQ293="Above",AQ293="Below"),AQ293,OR(AV293="Above",AV293="Below"),AV293,OR(BA293="Above",BA293="Below"),BA293,OR(BF293="Above",BF293="Below"),BF293,OR(BK293="Above",BK293="Below"),BK293,TRUE,"-----"))</f>
        <v>-----</v>
      </c>
      <c r="CF293" s="52" t="str">
        <f t="shared" ca="1" si="272"/>
        <v>-----</v>
      </c>
      <c r="CG293" s="52" t="str">
        <f t="shared" si="302"/>
        <v>UP</v>
      </c>
      <c r="CH293" s="42" t="str">
        <f t="shared" si="323"/>
        <v/>
      </c>
      <c r="CI293" s="43">
        <f t="shared" si="317"/>
        <v>1</v>
      </c>
      <c r="CJ293" s="42" t="str">
        <f t="shared" si="318"/>
        <v/>
      </c>
      <c r="CK293" s="42" t="str">
        <f t="shared" si="324"/>
        <v/>
      </c>
      <c r="CL293" s="42" t="str">
        <f t="shared" si="303"/>
        <v/>
      </c>
      <c r="CM293" s="16">
        <f t="shared" si="325"/>
        <v>0.2</v>
      </c>
      <c r="CN293" s="53">
        <f t="shared" si="326"/>
        <v>6.6666666666666666E-2</v>
      </c>
      <c r="CO293" s="14" t="str">
        <f t="shared" si="327"/>
        <v/>
      </c>
    </row>
    <row r="294" spans="1:93" x14ac:dyDescent="0.55000000000000004">
      <c r="A294">
        <f>IF('Data Validation'!$K$2&lt;&gt;TRUE,"",'Data Validation'!A294)</f>
        <v>1772116200</v>
      </c>
      <c r="B294" s="4" t="str">
        <f>IF('Data Validation'!$K$2&lt;&gt;TRUE,"",'Data Validation'!C294)</f>
        <v>XAUUSD</v>
      </c>
      <c r="C294" s="4" t="str">
        <f>IF('Data Validation'!$K$2&lt;&gt;TRUE,"",'Data Validation'!E294)</f>
        <v>M5</v>
      </c>
      <c r="D294" s="4">
        <f>IF('Data Validation'!$K$2&lt;&gt;TRUE,"",'Data Validation'!G294)</f>
        <v>5165.83</v>
      </c>
      <c r="E294" s="4">
        <f>IF($C294&lt;&gt;"M5","",Price!F294)</f>
        <v>5170.45</v>
      </c>
      <c r="F294" s="4">
        <f>IF($C294&lt;&gt;"M5","",Price!G294)</f>
        <v>5140.8599999999997</v>
      </c>
      <c r="G294" s="4">
        <f>IF($C294&lt;&gt;"M5","",Price!H294)</f>
        <v>945</v>
      </c>
      <c r="H294" s="4">
        <f>IF($C294&lt;&gt;"M5","",SSA!E294)</f>
        <v>5169.2606500000002</v>
      </c>
      <c r="I294" s="6">
        <f>IF($C294&lt;&gt;"M5","",SSA!F294)</f>
        <v>5168.0934200000002</v>
      </c>
      <c r="J294" s="5">
        <f>IF($C294&lt;&gt;"M5","",Dual_Tema!E294)</f>
        <v>5169.9399999999996</v>
      </c>
      <c r="K294" s="5">
        <f>IF($C294&lt;&gt;"M5","",Dual_Tema!F294)</f>
        <v>5153.4399999999996</v>
      </c>
      <c r="L294" s="6">
        <f>IF($C294&lt;&gt;"M5","",Trendlines!K294)</f>
        <v>0</v>
      </c>
      <c r="M294" s="6">
        <f>IF($C294&lt;&gt;"M5","",Trendlines!L294)</f>
        <v>0</v>
      </c>
      <c r="N294" s="6">
        <f>IF($C294&lt;&gt;"M5","",ZigZag!E294)</f>
        <v>0</v>
      </c>
      <c r="O294" s="6">
        <f>IF($C294&lt;&gt;"M5","",ZigZag!F294)</f>
        <v>5140.8599999999997</v>
      </c>
      <c r="P294" s="6">
        <f>IF($C294&lt;&gt;"M5","",Pinbar!E294)</f>
        <v>1</v>
      </c>
      <c r="Q294">
        <f>IF(Q$1='Trendline Selection'!$ED$198,Trendlines!E294,IF(Q$1='Trendline Selection'!$EE$198,Trendlines!E294,""))</f>
        <v>5199.3900000000003</v>
      </c>
      <c r="R294" t="str">
        <f>IF(R$1='Trendline Selection'!$ED$198,Trendlines!F294,IF(R$1='Trendline Selection'!$EE$198,Trendlines!F294,""))</f>
        <v/>
      </c>
      <c r="S294" t="str">
        <f>IF(S$1='Trendline Selection'!$ED$198,Trendlines!G294,IF(S$1='Trendline Selection'!$EE$198,Trendlines!G294,""))</f>
        <v/>
      </c>
      <c r="T294" t="str">
        <f>IF(T$1='Trendline Selection'!$ED$198,Trendlines!H294,IF(T$1='Trendline Selection'!$EE$198,Trendlines!H294,""))</f>
        <v/>
      </c>
      <c r="U294">
        <f>IF(U$1='Trendline Selection'!$ED$198,Trendlines!I294,IF(U$1='Trendline Selection'!$EE$198,Trendlines!I294,""))</f>
        <v>5177.4799999999996</v>
      </c>
      <c r="V294" t="str">
        <f>IF(V$1='Trendline Selection'!$ED$198,Trendlines!J294,IF(V$1='Trendline Selection'!$EE$198,Trendlines!J294,""))</f>
        <v/>
      </c>
      <c r="W294" s="6" t="str">
        <f t="shared" si="262"/>
        <v/>
      </c>
      <c r="X294" s="6">
        <f t="shared" si="263"/>
        <v>5157.9799999999996</v>
      </c>
      <c r="Y294" s="6" t="str">
        <f t="shared" si="264"/>
        <v/>
      </c>
      <c r="Z294" s="6">
        <f t="shared" si="265"/>
        <v>-3.31912880623808E-3</v>
      </c>
      <c r="AA294">
        <f t="shared" si="276"/>
        <v>29.590000000000146</v>
      </c>
      <c r="AB294">
        <f t="shared" si="304"/>
        <v>3.999999999996362E-2</v>
      </c>
      <c r="AC294">
        <f t="shared" si="305"/>
        <v>29.550000000000182</v>
      </c>
      <c r="AD294">
        <f t="shared" ref="AD294:AD357" si="328">MAX(AA294:AC294)</f>
        <v>29.590000000000146</v>
      </c>
      <c r="AE294" s="26">
        <f t="shared" si="319"/>
        <v>9.8647179657833226E-5</v>
      </c>
      <c r="AF294" s="26">
        <f t="shared" si="277"/>
        <v>-2.4410878946878063E-3</v>
      </c>
      <c r="AG294" s="4"/>
      <c r="AH294" s="30">
        <f t="shared" si="278"/>
        <v>-5.794785542150167E-3</v>
      </c>
      <c r="AI294" s="21">
        <f t="shared" si="306"/>
        <v>-1</v>
      </c>
      <c r="AJ294" s="21">
        <f t="shared" si="275"/>
        <v>-107</v>
      </c>
      <c r="AK294" s="31" t="str">
        <f t="shared" si="322"/>
        <v>-----</v>
      </c>
      <c r="AL294" s="31" t="str">
        <f t="shared" si="279"/>
        <v>-----</v>
      </c>
      <c r="AM294" s="39" t="str">
        <f t="shared" si="280"/>
        <v/>
      </c>
      <c r="AN294" s="35" t="str">
        <f t="shared" si="281"/>
        <v/>
      </c>
      <c r="AO294" s="35" t="str">
        <f t="shared" si="320"/>
        <v/>
      </c>
      <c r="AP294" s="36" t="str">
        <f t="shared" si="321"/>
        <v/>
      </c>
      <c r="AQ294" s="36" t="str">
        <f t="shared" si="282"/>
        <v/>
      </c>
      <c r="AR294" s="40" t="str">
        <f t="shared" si="283"/>
        <v/>
      </c>
      <c r="AS294" s="37" t="str">
        <f t="shared" si="284"/>
        <v/>
      </c>
      <c r="AT294" s="37" t="str">
        <f t="shared" si="307"/>
        <v/>
      </c>
      <c r="AU294" s="38" t="str">
        <f t="shared" si="285"/>
        <v/>
      </c>
      <c r="AV294" s="38" t="str">
        <f t="shared" si="286"/>
        <v/>
      </c>
      <c r="AW294" s="30" t="str">
        <f t="shared" si="287"/>
        <v/>
      </c>
      <c r="AX294" s="21" t="str">
        <f t="shared" si="288"/>
        <v/>
      </c>
      <c r="AY294" s="21" t="str">
        <f t="shared" si="308"/>
        <v/>
      </c>
      <c r="AZ294" s="31" t="str">
        <f t="shared" si="289"/>
        <v/>
      </c>
      <c r="BA294" s="31" t="str">
        <f t="shared" si="290"/>
        <v/>
      </c>
      <c r="BB294" s="33">
        <f t="shared" si="291"/>
        <v>-1.5875194109874679E-3</v>
      </c>
      <c r="BC294" s="32">
        <f t="shared" si="292"/>
        <v>-1</v>
      </c>
      <c r="BD294" s="32">
        <f t="shared" si="309"/>
        <v>-18</v>
      </c>
      <c r="BE294" s="34" t="str">
        <f t="shared" si="310"/>
        <v>-----</v>
      </c>
      <c r="BF294" s="34" t="str">
        <f t="shared" si="293"/>
        <v>-----</v>
      </c>
      <c r="BG294" s="40" t="str">
        <f t="shared" si="294"/>
        <v/>
      </c>
      <c r="BH294" s="37" t="str">
        <f t="shared" si="295"/>
        <v/>
      </c>
      <c r="BI294" s="37" t="str">
        <f t="shared" si="311"/>
        <v/>
      </c>
      <c r="BJ294" s="38" t="str">
        <f t="shared" si="312"/>
        <v/>
      </c>
      <c r="BK294" s="38" t="str">
        <f t="shared" si="296"/>
        <v/>
      </c>
      <c r="BL294" s="41" t="str">
        <f t="shared" si="297"/>
        <v>------</v>
      </c>
      <c r="BM294" s="41" t="str">
        <f t="shared" si="298"/>
        <v>------</v>
      </c>
      <c r="BN294" s="41" t="str">
        <f t="shared" si="273"/>
        <v>-----</v>
      </c>
      <c r="BO294" s="41" t="str" cm="1">
        <f t="array" aca="1" ref="BO294" ca="1">_xlfn.LET(_xlpm.lookback,MIN(ROW()-ROW(BN$50),11),_xlpm.found,IFERROR(MATCH("Equal High",OFFSET(BN294,-_xlpm.lookback,0,_xlpm.lookback+1,1),0),-1),_xlpm.offset_rows,_xlpm.lookback-_xlpm.found+1,IF(_xlpm.found&gt;0,INDEX(E:E,ROW()-_xlpm.offset_rows),"-----"))</f>
        <v>-----</v>
      </c>
      <c r="BP294" s="41" t="str">
        <f t="shared" ca="1" si="266"/>
        <v>-----</v>
      </c>
      <c r="BQ294" s="41" t="str">
        <f t="shared" ca="1" si="267"/>
        <v>-----</v>
      </c>
      <c r="BR294" s="52" t="str">
        <f t="shared" ca="1" si="268"/>
        <v>-----</v>
      </c>
      <c r="BS294" s="41" t="str">
        <f t="shared" si="274"/>
        <v>-----</v>
      </c>
      <c r="BT294" s="41" t="str" cm="1">
        <f t="array" aca="1" ref="BT294" ca="1">_xlfn.LET(_xlpm.lookback,MIN(ROW()-ROW(BS$50),11),_xlpm.found,IFERROR(MATCH("Equal Low",OFFSET(BS294,-_xlpm.lookback,0,_xlpm.lookback+1,1),0),-1),_xlpm.offset_rows,_xlpm.lookback-_xlpm.found+1,IF(_xlpm.found&gt;0,INDEX(F:F,ROW()-_xlpm.offset_rows),"-----"))</f>
        <v>-----</v>
      </c>
      <c r="BU294" s="41" t="str">
        <f t="shared" ca="1" si="269"/>
        <v>-----</v>
      </c>
      <c r="BV294" s="41" t="str">
        <f t="shared" ca="1" si="270"/>
        <v>-----</v>
      </c>
      <c r="BW294" s="52" t="str">
        <f t="shared" ca="1" si="271"/>
        <v>-----</v>
      </c>
      <c r="BX294" s="50">
        <f t="shared" si="299"/>
        <v>1.1672300000000178</v>
      </c>
      <c r="BY294" s="50">
        <f t="shared" si="313"/>
        <v>1</v>
      </c>
      <c r="BZ294" s="50">
        <f t="shared" si="314"/>
        <v>3</v>
      </c>
      <c r="CA294" s="50" t="str">
        <f t="shared" si="315"/>
        <v>-----</v>
      </c>
      <c r="CB294" s="50" t="str">
        <f t="shared" si="316"/>
        <v>-----</v>
      </c>
      <c r="CC294" s="52" t="str">
        <f t="shared" si="300"/>
        <v/>
      </c>
      <c r="CD294" s="41">
        <f t="shared" si="301"/>
        <v>0</v>
      </c>
      <c r="CE294" s="52" t="str" cm="1">
        <f t="array" ref="CE294">IF(CD294&lt;&gt;1,"-----",_xlfn.IFS(OR(AL294="Above",AL294="Below"),AL294,OR(AQ294="Above",AQ294="Below"),AQ294,OR(AV294="Above",AV294="Below"),AV294,OR(BA294="Above",BA294="Below"),BA294,OR(BF294="Above",BF294="Below"),BF294,OR(BK294="Above",BK294="Below"),BK294,TRUE,"-----"))</f>
        <v>-----</v>
      </c>
      <c r="CF294" s="52" t="str">
        <f t="shared" ca="1" si="272"/>
        <v>-----</v>
      </c>
      <c r="CG294" s="52" t="str">
        <f t="shared" si="302"/>
        <v>UP</v>
      </c>
      <c r="CH294" s="42">
        <f t="shared" si="323"/>
        <v>1</v>
      </c>
      <c r="CI294" s="43" t="str">
        <f t="shared" si="317"/>
        <v/>
      </c>
      <c r="CJ294" s="42">
        <f t="shared" si="318"/>
        <v>1</v>
      </c>
      <c r="CK294" s="42">
        <f t="shared" si="324"/>
        <v>1</v>
      </c>
      <c r="CL294" s="42">
        <f t="shared" si="303"/>
        <v>1</v>
      </c>
      <c r="CM294" s="16">
        <f t="shared" si="325"/>
        <v>0.8</v>
      </c>
      <c r="CN294" s="53">
        <f t="shared" si="326"/>
        <v>0.33333333333333331</v>
      </c>
      <c r="CO294" s="14" t="str">
        <f t="shared" si="327"/>
        <v>Turbulance</v>
      </c>
    </row>
    <row r="295" spans="1:93" x14ac:dyDescent="0.55000000000000004">
      <c r="A295">
        <f>IF('Data Validation'!$K$2&lt;&gt;TRUE,"",'Data Validation'!A295)</f>
        <v>1772116500</v>
      </c>
      <c r="B295" s="4" t="str">
        <f>IF('Data Validation'!$K$2&lt;&gt;TRUE,"",'Data Validation'!C295)</f>
        <v>XAUUSD</v>
      </c>
      <c r="C295" s="4" t="str">
        <f>IF('Data Validation'!$K$2&lt;&gt;TRUE,"",'Data Validation'!E295)</f>
        <v>M5</v>
      </c>
      <c r="D295" s="4">
        <f>IF('Data Validation'!$K$2&lt;&gt;TRUE,"",'Data Validation'!G295)</f>
        <v>5166.41</v>
      </c>
      <c r="E295" s="4">
        <f>IF($C295&lt;&gt;"M5","",Price!F295)</f>
        <v>5174.88</v>
      </c>
      <c r="F295" s="4">
        <f>IF($C295&lt;&gt;"M5","",Price!G295)</f>
        <v>5164.01</v>
      </c>
      <c r="G295" s="4">
        <f>IF($C295&lt;&gt;"M5","",Price!H295)</f>
        <v>928</v>
      </c>
      <c r="H295" s="4">
        <f>IF($C295&lt;&gt;"M5","",SSA!E295)</f>
        <v>5170.6215599999996</v>
      </c>
      <c r="I295" s="6">
        <f>IF($C295&lt;&gt;"M5","",SSA!F295)</f>
        <v>5169.3574900000003</v>
      </c>
      <c r="J295" s="5">
        <f>IF($C295&lt;&gt;"M5","",Dual_Tema!E295)</f>
        <v>5172.3500000000004</v>
      </c>
      <c r="K295" s="5">
        <f>IF($C295&lt;&gt;"M5","",Dual_Tema!F295)</f>
        <v>5157.3100000000004</v>
      </c>
      <c r="L295" s="6">
        <f>IF($C295&lt;&gt;"M5","",Trendlines!K295)</f>
        <v>0</v>
      </c>
      <c r="M295" s="6">
        <f>IF($C295&lt;&gt;"M5","",Trendlines!L295)</f>
        <v>0</v>
      </c>
      <c r="N295" s="6">
        <f>IF($C295&lt;&gt;"M5","",ZigZag!E295)</f>
        <v>0</v>
      </c>
      <c r="O295" s="6">
        <f>IF($C295&lt;&gt;"M5","",ZigZag!F295)</f>
        <v>0</v>
      </c>
      <c r="P295" s="6">
        <f>IF($C295&lt;&gt;"M5","",Pinbar!E295)</f>
        <v>1</v>
      </c>
      <c r="Q295">
        <f>IF(Q$1='Trendline Selection'!$ED$198,Trendlines!E295,IF(Q$1='Trendline Selection'!$EE$198,Trendlines!E295,""))</f>
        <v>5199.3999999999996</v>
      </c>
      <c r="R295" t="str">
        <f>IF(R$1='Trendline Selection'!$ED$198,Trendlines!F295,IF(R$1='Trendline Selection'!$EE$198,Trendlines!F295,""))</f>
        <v/>
      </c>
      <c r="S295" t="str">
        <f>IF(S$1='Trendline Selection'!$ED$198,Trendlines!G295,IF(S$1='Trendline Selection'!$EE$198,Trendlines!G295,""))</f>
        <v/>
      </c>
      <c r="T295" t="str">
        <f>IF(T$1='Trendline Selection'!$ED$198,Trendlines!H295,IF(T$1='Trendline Selection'!$EE$198,Trendlines!H295,""))</f>
        <v/>
      </c>
      <c r="U295">
        <f>IF(U$1='Trendline Selection'!$ED$198,Trendlines!I295,IF(U$1='Trendline Selection'!$EE$198,Trendlines!I295,""))</f>
        <v>5177.51</v>
      </c>
      <c r="V295" t="str">
        <f>IF(V$1='Trendline Selection'!$ED$198,Trendlines!J295,IF(V$1='Trendline Selection'!$EE$198,Trendlines!J295,""))</f>
        <v/>
      </c>
      <c r="W295" s="6" t="str">
        <f t="shared" si="262"/>
        <v/>
      </c>
      <c r="X295" s="6" t="str">
        <f t="shared" si="263"/>
        <v/>
      </c>
      <c r="Y295" s="6" t="str">
        <f t="shared" si="264"/>
        <v/>
      </c>
      <c r="Z295" s="6" t="str">
        <f t="shared" si="265"/>
        <v/>
      </c>
      <c r="AA295">
        <f t="shared" si="276"/>
        <v>10.869999999999891</v>
      </c>
      <c r="AB295">
        <f t="shared" si="304"/>
        <v>9.0500000000001819</v>
      </c>
      <c r="AC295">
        <f t="shared" si="305"/>
        <v>1.819999999999709</v>
      </c>
      <c r="AD295">
        <f t="shared" si="328"/>
        <v>10.869999999999891</v>
      </c>
      <c r="AE295" s="26">
        <f t="shared" si="319"/>
        <v>4.8913936605213205E-4</v>
      </c>
      <c r="AF295" s="26">
        <f t="shared" si="277"/>
        <v>1.2991268704033339E-3</v>
      </c>
      <c r="AG295" s="4"/>
      <c r="AH295" s="30">
        <f t="shared" si="278"/>
        <v>-5.5349540331576814E-3</v>
      </c>
      <c r="AI295" s="21">
        <f t="shared" si="306"/>
        <v>-1</v>
      </c>
      <c r="AJ295" s="21">
        <f t="shared" si="275"/>
        <v>-108</v>
      </c>
      <c r="AK295" s="31" t="str">
        <f t="shared" si="322"/>
        <v>-----</v>
      </c>
      <c r="AL295" s="31" t="str">
        <f t="shared" si="279"/>
        <v>-----</v>
      </c>
      <c r="AM295" s="39" t="str">
        <f t="shared" si="280"/>
        <v/>
      </c>
      <c r="AN295" s="35" t="str">
        <f t="shared" si="281"/>
        <v/>
      </c>
      <c r="AO295" s="35" t="str">
        <f t="shared" si="320"/>
        <v/>
      </c>
      <c r="AP295" s="36" t="str">
        <f t="shared" si="321"/>
        <v/>
      </c>
      <c r="AQ295" s="36" t="str">
        <f t="shared" si="282"/>
        <v/>
      </c>
      <c r="AR295" s="40" t="str">
        <f t="shared" si="283"/>
        <v/>
      </c>
      <c r="AS295" s="37" t="str">
        <f t="shared" si="284"/>
        <v/>
      </c>
      <c r="AT295" s="37" t="str">
        <f t="shared" si="307"/>
        <v/>
      </c>
      <c r="AU295" s="38" t="str">
        <f t="shared" si="285"/>
        <v/>
      </c>
      <c r="AV295" s="38" t="str">
        <f t="shared" si="286"/>
        <v/>
      </c>
      <c r="AW295" s="30" t="str">
        <f t="shared" si="287"/>
        <v/>
      </c>
      <c r="AX295" s="21" t="str">
        <f t="shared" si="288"/>
        <v/>
      </c>
      <c r="AY295" s="21" t="str">
        <f t="shared" si="308"/>
        <v/>
      </c>
      <c r="AZ295" s="31" t="str">
        <f t="shared" si="289"/>
        <v/>
      </c>
      <c r="BA295" s="31" t="str">
        <f t="shared" si="290"/>
        <v/>
      </c>
      <c r="BB295" s="33">
        <f t="shared" si="291"/>
        <v>-1.330454214477737E-3</v>
      </c>
      <c r="BC295" s="32">
        <f t="shared" si="292"/>
        <v>-1</v>
      </c>
      <c r="BD295" s="32">
        <f t="shared" si="309"/>
        <v>-19</v>
      </c>
      <c r="BE295" s="34" t="str">
        <f t="shared" si="310"/>
        <v>-----</v>
      </c>
      <c r="BF295" s="34" t="str">
        <f t="shared" si="293"/>
        <v>-----</v>
      </c>
      <c r="BG295" s="40" t="str">
        <f t="shared" si="294"/>
        <v/>
      </c>
      <c r="BH295" s="37" t="str">
        <f t="shared" si="295"/>
        <v/>
      </c>
      <c r="BI295" s="37" t="str">
        <f t="shared" si="311"/>
        <v/>
      </c>
      <c r="BJ295" s="38" t="str">
        <f t="shared" si="312"/>
        <v/>
      </c>
      <c r="BK295" s="38" t="str">
        <f t="shared" si="296"/>
        <v/>
      </c>
      <c r="BL295" s="41" t="str">
        <f t="shared" si="297"/>
        <v>------</v>
      </c>
      <c r="BM295" s="41" t="str">
        <f t="shared" si="298"/>
        <v>------</v>
      </c>
      <c r="BN295" s="41" t="str">
        <f t="shared" si="273"/>
        <v>-----</v>
      </c>
      <c r="BO295" s="41" t="str" cm="1">
        <f t="array" aca="1" ref="BO295" ca="1">_xlfn.LET(_xlpm.lookback,MIN(ROW()-ROW(BN$50),11),_xlpm.found,IFERROR(MATCH("Equal High",OFFSET(BN295,-_xlpm.lookback,0,_xlpm.lookback+1,1),0),-1),_xlpm.offset_rows,_xlpm.lookback-_xlpm.found+1,IF(_xlpm.found&gt;0,INDEX(E:E,ROW()-_xlpm.offset_rows),"-----"))</f>
        <v>-----</v>
      </c>
      <c r="BP295" s="41" t="str">
        <f t="shared" ca="1" si="266"/>
        <v>-----</v>
      </c>
      <c r="BQ295" s="41" t="str">
        <f t="shared" ca="1" si="267"/>
        <v>-----</v>
      </c>
      <c r="BR295" s="52" t="str">
        <f t="shared" ca="1" si="268"/>
        <v>-----</v>
      </c>
      <c r="BS295" s="41" t="str">
        <f t="shared" si="274"/>
        <v>-----</v>
      </c>
      <c r="BT295" s="41" t="str" cm="1">
        <f t="array" aca="1" ref="BT295" ca="1">_xlfn.LET(_xlpm.lookback,MIN(ROW()-ROW(BS$50),11),_xlpm.found,IFERROR(MATCH("Equal Low",OFFSET(BS295,-_xlpm.lookback,0,_xlpm.lookback+1,1),0),-1),_xlpm.offset_rows,_xlpm.lookback-_xlpm.found+1,IF(_xlpm.found&gt;0,INDEX(F:F,ROW()-_xlpm.offset_rows),"-----"))</f>
        <v>-----</v>
      </c>
      <c r="BU295" s="41" t="str">
        <f t="shared" ca="1" si="269"/>
        <v>-----</v>
      </c>
      <c r="BV295" s="41" t="str">
        <f t="shared" ca="1" si="270"/>
        <v>-----</v>
      </c>
      <c r="BW295" s="52" t="str">
        <f t="shared" ca="1" si="271"/>
        <v>-----</v>
      </c>
      <c r="BX295" s="50">
        <f t="shared" si="299"/>
        <v>1.2640699999992648</v>
      </c>
      <c r="BY295" s="50">
        <f t="shared" si="313"/>
        <v>1</v>
      </c>
      <c r="BZ295" s="50">
        <f t="shared" si="314"/>
        <v>4</v>
      </c>
      <c r="CA295" s="50" t="str">
        <f t="shared" si="315"/>
        <v>-----</v>
      </c>
      <c r="CB295" s="50" t="str">
        <f t="shared" si="316"/>
        <v>-----</v>
      </c>
      <c r="CC295" s="52" t="str">
        <f t="shared" si="300"/>
        <v/>
      </c>
      <c r="CD295" s="41">
        <f t="shared" si="301"/>
        <v>0</v>
      </c>
      <c r="CE295" s="52" t="str" cm="1">
        <f t="array" ref="CE295">IF(CD295&lt;&gt;1,"-----",_xlfn.IFS(OR(AL295="Above",AL295="Below"),AL295,OR(AQ295="Above",AQ295="Below"),AQ295,OR(AV295="Above",AV295="Below"),AV295,OR(BA295="Above",BA295="Below"),BA295,OR(BF295="Above",BF295="Below"),BF295,OR(BK295="Above",BK295="Below"),BK295,TRUE,"-----"))</f>
        <v>-----</v>
      </c>
      <c r="CF295" s="52" t="str">
        <f t="shared" ca="1" si="272"/>
        <v>-----</v>
      </c>
      <c r="CG295" s="52" t="str">
        <f t="shared" si="302"/>
        <v>UP</v>
      </c>
      <c r="CH295" s="42" t="str">
        <f t="shared" si="323"/>
        <v/>
      </c>
      <c r="CI295" s="43" t="str">
        <f t="shared" si="317"/>
        <v/>
      </c>
      <c r="CJ295" s="42" t="str">
        <f t="shared" si="318"/>
        <v/>
      </c>
      <c r="CK295" s="42">
        <f t="shared" si="324"/>
        <v>1</v>
      </c>
      <c r="CL295" s="42">
        <f t="shared" si="303"/>
        <v>1</v>
      </c>
      <c r="CM295" s="16">
        <f t="shared" si="325"/>
        <v>0.4</v>
      </c>
      <c r="CN295" s="53">
        <f t="shared" si="326"/>
        <v>0.46666666666666662</v>
      </c>
      <c r="CO295" s="14" t="str">
        <f t="shared" si="327"/>
        <v>Turbulance</v>
      </c>
    </row>
    <row r="296" spans="1:93" x14ac:dyDescent="0.55000000000000004">
      <c r="A296">
        <f>IF('Data Validation'!$K$2&lt;&gt;TRUE,"",'Data Validation'!A296)</f>
        <v>1772116800</v>
      </c>
      <c r="B296" s="4" t="str">
        <f>IF('Data Validation'!$K$2&lt;&gt;TRUE,"",'Data Validation'!C296)</f>
        <v>XAUUSD</v>
      </c>
      <c r="C296" s="4" t="str">
        <f>IF('Data Validation'!$K$2&lt;&gt;TRUE,"",'Data Validation'!E296)</f>
        <v>M5</v>
      </c>
      <c r="D296" s="4">
        <f>IF('Data Validation'!$K$2&lt;&gt;TRUE,"",'Data Validation'!G296)</f>
        <v>5172.5600000000004</v>
      </c>
      <c r="E296" s="4">
        <f>IF($C296&lt;&gt;"M5","",Price!F296)</f>
        <v>5174.47</v>
      </c>
      <c r="F296" s="4">
        <f>IF($C296&lt;&gt;"M5","",Price!G296)</f>
        <v>5158.5</v>
      </c>
      <c r="G296" s="4">
        <f>IF($C296&lt;&gt;"M5","",Price!H296)</f>
        <v>918</v>
      </c>
      <c r="H296" s="4">
        <f>IF($C296&lt;&gt;"M5","",SSA!E296)</f>
        <v>5171.4905500000004</v>
      </c>
      <c r="I296" s="6">
        <f>IF($C296&lt;&gt;"M5","",SSA!F296)</f>
        <v>5170.4240200000004</v>
      </c>
      <c r="J296" s="5">
        <f>IF($C296&lt;&gt;"M5","",Dual_Tema!E296)</f>
        <v>5173.68</v>
      </c>
      <c r="K296" s="5">
        <f>IF($C296&lt;&gt;"M5","",Dual_Tema!F296)</f>
        <v>5157.29</v>
      </c>
      <c r="L296" s="6">
        <f>IF($C296&lt;&gt;"M5","",Trendlines!K296)</f>
        <v>0</v>
      </c>
      <c r="M296" s="6">
        <f>IF($C296&lt;&gt;"M5","",Trendlines!L296)</f>
        <v>0</v>
      </c>
      <c r="N296" s="6">
        <f>IF($C296&lt;&gt;"M5","",ZigZag!E296)</f>
        <v>0</v>
      </c>
      <c r="O296" s="6">
        <f>IF($C296&lt;&gt;"M5","",ZigZag!F296)</f>
        <v>0</v>
      </c>
      <c r="P296" s="6">
        <f>IF($C296&lt;&gt;"M5","",Pinbar!E296)</f>
        <v>0</v>
      </c>
      <c r="Q296">
        <f>IF(Q$1='Trendline Selection'!$ED$198,Trendlines!E296,IF(Q$1='Trendline Selection'!$EE$198,Trendlines!E296,""))</f>
        <v>5199.41</v>
      </c>
      <c r="R296" t="str">
        <f>IF(R$1='Trendline Selection'!$ED$198,Trendlines!F296,IF(R$1='Trendline Selection'!$EE$198,Trendlines!F296,""))</f>
        <v/>
      </c>
      <c r="S296" t="str">
        <f>IF(S$1='Trendline Selection'!$ED$198,Trendlines!G296,IF(S$1='Trendline Selection'!$EE$198,Trendlines!G296,""))</f>
        <v/>
      </c>
      <c r="T296" t="str">
        <f>IF(T$1='Trendline Selection'!$ED$198,Trendlines!H296,IF(T$1='Trendline Selection'!$EE$198,Trendlines!H296,""))</f>
        <v/>
      </c>
      <c r="U296">
        <f>IF(U$1='Trendline Selection'!$ED$198,Trendlines!I296,IF(U$1='Trendline Selection'!$EE$198,Trendlines!I296,""))</f>
        <v>5177.53</v>
      </c>
      <c r="V296" t="str">
        <f>IF(V$1='Trendline Selection'!$ED$198,Trendlines!J296,IF(V$1='Trendline Selection'!$EE$198,Trendlines!J296,""))</f>
        <v/>
      </c>
      <c r="W296" s="6" t="str">
        <f t="shared" si="262"/>
        <v/>
      </c>
      <c r="X296" s="6" t="str">
        <f t="shared" si="263"/>
        <v/>
      </c>
      <c r="Y296" s="6" t="str">
        <f t="shared" si="264"/>
        <v/>
      </c>
      <c r="Z296" s="6" t="str">
        <f t="shared" si="265"/>
        <v/>
      </c>
      <c r="AA296">
        <f t="shared" si="276"/>
        <v>15.970000000000255</v>
      </c>
      <c r="AB296">
        <f t="shared" si="304"/>
        <v>8.0600000000004002</v>
      </c>
      <c r="AC296">
        <f t="shared" si="305"/>
        <v>7.9099999999998545</v>
      </c>
      <c r="AD296">
        <f t="shared" si="328"/>
        <v>15.970000000000255</v>
      </c>
      <c r="AE296" s="26">
        <f t="shared" si="319"/>
        <v>1.526959533639428E-4</v>
      </c>
      <c r="AF296" s="26">
        <f t="shared" si="277"/>
        <v>2.3461934465582435E-4</v>
      </c>
      <c r="AG296" s="4"/>
      <c r="AH296" s="30">
        <f t="shared" si="278"/>
        <v>-5.3697342583099647E-3</v>
      </c>
      <c r="AI296" s="21">
        <f t="shared" si="306"/>
        <v>-1</v>
      </c>
      <c r="AJ296" s="21">
        <f t="shared" si="275"/>
        <v>-109</v>
      </c>
      <c r="AK296" s="31" t="str">
        <f t="shared" si="322"/>
        <v>-----</v>
      </c>
      <c r="AL296" s="31" t="str">
        <f t="shared" si="279"/>
        <v>-----</v>
      </c>
      <c r="AM296" s="39" t="str">
        <f t="shared" si="280"/>
        <v/>
      </c>
      <c r="AN296" s="35" t="str">
        <f t="shared" si="281"/>
        <v/>
      </c>
      <c r="AO296" s="35" t="str">
        <f t="shared" si="320"/>
        <v/>
      </c>
      <c r="AP296" s="36" t="str">
        <f t="shared" si="321"/>
        <v/>
      </c>
      <c r="AQ296" s="36" t="str">
        <f t="shared" si="282"/>
        <v/>
      </c>
      <c r="AR296" s="40" t="str">
        <f t="shared" si="283"/>
        <v/>
      </c>
      <c r="AS296" s="37" t="str">
        <f t="shared" si="284"/>
        <v/>
      </c>
      <c r="AT296" s="37" t="str">
        <f t="shared" si="307"/>
        <v/>
      </c>
      <c r="AU296" s="38" t="str">
        <f t="shared" si="285"/>
        <v/>
      </c>
      <c r="AV296" s="38" t="str">
        <f t="shared" si="286"/>
        <v/>
      </c>
      <c r="AW296" s="30" t="str">
        <f t="shared" si="287"/>
        <v/>
      </c>
      <c r="AX296" s="21" t="str">
        <f t="shared" si="288"/>
        <v/>
      </c>
      <c r="AY296" s="21" t="str">
        <f t="shared" si="308"/>
        <v/>
      </c>
      <c r="AZ296" s="31" t="str">
        <f t="shared" si="289"/>
        <v/>
      </c>
      <c r="BA296" s="31" t="str">
        <f t="shared" si="290"/>
        <v/>
      </c>
      <c r="BB296" s="33">
        <f t="shared" si="291"/>
        <v>-1.1664732024728598E-3</v>
      </c>
      <c r="BC296" s="32">
        <f t="shared" si="292"/>
        <v>-1</v>
      </c>
      <c r="BD296" s="32">
        <f t="shared" si="309"/>
        <v>-20</v>
      </c>
      <c r="BE296" s="34" t="str">
        <f t="shared" si="310"/>
        <v>-----</v>
      </c>
      <c r="BF296" s="34" t="str">
        <f t="shared" si="293"/>
        <v>-----</v>
      </c>
      <c r="BG296" s="40" t="str">
        <f t="shared" si="294"/>
        <v/>
      </c>
      <c r="BH296" s="37" t="str">
        <f t="shared" si="295"/>
        <v/>
      </c>
      <c r="BI296" s="37" t="str">
        <f t="shared" si="311"/>
        <v/>
      </c>
      <c r="BJ296" s="38" t="str">
        <f t="shared" si="312"/>
        <v/>
      </c>
      <c r="BK296" s="38" t="str">
        <f t="shared" si="296"/>
        <v/>
      </c>
      <c r="BL296" s="41" t="str">
        <f t="shared" si="297"/>
        <v>------</v>
      </c>
      <c r="BM296" s="41" t="str">
        <f t="shared" si="298"/>
        <v>------</v>
      </c>
      <c r="BN296" s="41" t="str">
        <f t="shared" si="273"/>
        <v>-----</v>
      </c>
      <c r="BO296" s="41" t="str" cm="1">
        <f t="array" aca="1" ref="BO296" ca="1">_xlfn.LET(_xlpm.lookback,MIN(ROW()-ROW(BN$50),11),_xlpm.found,IFERROR(MATCH("Equal High",OFFSET(BN296,-_xlpm.lookback,0,_xlpm.lookback+1,1),0),-1),_xlpm.offset_rows,_xlpm.lookback-_xlpm.found+1,IF(_xlpm.found&gt;0,INDEX(E:E,ROW()-_xlpm.offset_rows),"-----"))</f>
        <v>-----</v>
      </c>
      <c r="BP296" s="41" t="str">
        <f t="shared" ca="1" si="266"/>
        <v>-----</v>
      </c>
      <c r="BQ296" s="41" t="str">
        <f t="shared" ca="1" si="267"/>
        <v>-----</v>
      </c>
      <c r="BR296" s="52" t="str">
        <f t="shared" ca="1" si="268"/>
        <v>-----</v>
      </c>
      <c r="BS296" s="41" t="str">
        <f t="shared" si="274"/>
        <v>-----</v>
      </c>
      <c r="BT296" s="41" t="str" cm="1">
        <f t="array" aca="1" ref="BT296" ca="1">_xlfn.LET(_xlpm.lookback,MIN(ROW()-ROW(BS$50),11),_xlpm.found,IFERROR(MATCH("Equal Low",OFFSET(BS296,-_xlpm.lookback,0,_xlpm.lookback+1,1),0),-1),_xlpm.offset_rows,_xlpm.lookback-_xlpm.found+1,IF(_xlpm.found&gt;0,INDEX(F:F,ROW()-_xlpm.offset_rows),"-----"))</f>
        <v>-----</v>
      </c>
      <c r="BU296" s="41" t="str">
        <f t="shared" ca="1" si="269"/>
        <v>-----</v>
      </c>
      <c r="BV296" s="41" t="str">
        <f t="shared" ca="1" si="270"/>
        <v>-----</v>
      </c>
      <c r="BW296" s="52" t="str">
        <f t="shared" ca="1" si="271"/>
        <v>-----</v>
      </c>
      <c r="BX296" s="50">
        <f t="shared" si="299"/>
        <v>1.066530000000057</v>
      </c>
      <c r="BY296" s="50">
        <f t="shared" si="313"/>
        <v>1</v>
      </c>
      <c r="BZ296" s="50">
        <f t="shared" si="314"/>
        <v>5</v>
      </c>
      <c r="CA296" s="50" t="str">
        <f t="shared" si="315"/>
        <v>-----</v>
      </c>
      <c r="CB296" s="50" t="str">
        <f t="shared" si="316"/>
        <v>-----</v>
      </c>
      <c r="CC296" s="52" t="str">
        <f t="shared" si="300"/>
        <v/>
      </c>
      <c r="CD296" s="41">
        <f t="shared" si="301"/>
        <v>0</v>
      </c>
      <c r="CE296" s="52" t="str" cm="1">
        <f t="array" ref="CE296">IF(CD296&lt;&gt;1,"-----",_xlfn.IFS(OR(AL296="Above",AL296="Below"),AL296,OR(AQ296="Above",AQ296="Below"),AQ296,OR(AV296="Above",AV296="Below"),AV296,OR(BA296="Above",BA296="Below"),BA296,OR(BF296="Above",BF296="Below"),BF296,OR(BK296="Above",BK296="Below"),BK296,TRUE,"-----"))</f>
        <v>-----</v>
      </c>
      <c r="CF296" s="52" t="str">
        <f t="shared" ca="1" si="272"/>
        <v>-----</v>
      </c>
      <c r="CG296" s="52" t="str">
        <f t="shared" si="302"/>
        <v>UP</v>
      </c>
      <c r="CH296" s="42" t="str">
        <f t="shared" si="323"/>
        <v/>
      </c>
      <c r="CI296" s="43" t="str">
        <f t="shared" si="317"/>
        <v/>
      </c>
      <c r="CJ296" s="42" t="str">
        <f t="shared" si="318"/>
        <v/>
      </c>
      <c r="CK296" s="42" t="str">
        <f t="shared" si="324"/>
        <v/>
      </c>
      <c r="CL296" s="42" t="str">
        <f t="shared" si="303"/>
        <v/>
      </c>
      <c r="CM296" s="16">
        <f t="shared" si="325"/>
        <v>0</v>
      </c>
      <c r="CN296" s="53">
        <f t="shared" si="326"/>
        <v>0.40000000000000008</v>
      </c>
      <c r="CO296" s="14" t="str">
        <f t="shared" si="327"/>
        <v>Turbulance</v>
      </c>
    </row>
    <row r="297" spans="1:93" x14ac:dyDescent="0.55000000000000004">
      <c r="A297">
        <f>IF('Data Validation'!$K$2&lt;&gt;TRUE,"",'Data Validation'!A297)</f>
        <v>1772117100</v>
      </c>
      <c r="B297" s="4" t="str">
        <f>IF('Data Validation'!$K$2&lt;&gt;TRUE,"",'Data Validation'!C297)</f>
        <v>XAUUSD</v>
      </c>
      <c r="C297" s="4" t="str">
        <f>IF('Data Validation'!$K$2&lt;&gt;TRUE,"",'Data Validation'!E297)</f>
        <v>M5</v>
      </c>
      <c r="D297" s="4">
        <f>IF('Data Validation'!$K$2&lt;&gt;TRUE,"",'Data Validation'!G297)</f>
        <v>5171.99</v>
      </c>
      <c r="E297" s="4">
        <f>IF($C297&lt;&gt;"M5","",Price!F297)</f>
        <v>5175.95</v>
      </c>
      <c r="F297" s="4">
        <f>IF($C297&lt;&gt;"M5","",Price!G297)</f>
        <v>5165.95</v>
      </c>
      <c r="G297" s="4">
        <f>IF($C297&lt;&gt;"M5","",Price!H297)</f>
        <v>897</v>
      </c>
      <c r="H297" s="4">
        <f>IF($C297&lt;&gt;"M5","",SSA!E297)</f>
        <v>5171.3807200000001</v>
      </c>
      <c r="I297" s="6">
        <f>IF($C297&lt;&gt;"M5","",SSA!F297)</f>
        <v>5170.9023699999998</v>
      </c>
      <c r="J297" s="5">
        <f>IF($C297&lt;&gt;"M5","",Dual_Tema!E297)</f>
        <v>5175.22</v>
      </c>
      <c r="K297" s="5">
        <f>IF($C297&lt;&gt;"M5","",Dual_Tema!F297)</f>
        <v>5161.03</v>
      </c>
      <c r="L297" s="6">
        <f>IF($C297&lt;&gt;"M5","",Trendlines!K297)</f>
        <v>0</v>
      </c>
      <c r="M297" s="6">
        <f>IF($C297&lt;&gt;"M5","",Trendlines!L297)</f>
        <v>0</v>
      </c>
      <c r="N297" s="6">
        <f>IF($C297&lt;&gt;"M5","",ZigZag!E297)</f>
        <v>5175.95</v>
      </c>
      <c r="O297" s="6">
        <f>IF($C297&lt;&gt;"M5","",ZigZag!F297)</f>
        <v>0</v>
      </c>
      <c r="P297" s="6">
        <f>IF($C297&lt;&gt;"M5","",Pinbar!E297)</f>
        <v>0</v>
      </c>
      <c r="Q297">
        <f>IF(Q$1='Trendline Selection'!$ED$198,Trendlines!E297,IF(Q$1='Trendline Selection'!$EE$198,Trendlines!E297,""))</f>
        <v>5199.41</v>
      </c>
      <c r="R297" t="str">
        <f>IF(R$1='Trendline Selection'!$ED$198,Trendlines!F297,IF(R$1='Trendline Selection'!$EE$198,Trendlines!F297,""))</f>
        <v/>
      </c>
      <c r="S297" t="str">
        <f>IF(S$1='Trendline Selection'!$ED$198,Trendlines!G297,IF(S$1='Trendline Selection'!$EE$198,Trendlines!G297,""))</f>
        <v/>
      </c>
      <c r="T297" t="str">
        <f>IF(T$1='Trendline Selection'!$ED$198,Trendlines!H297,IF(T$1='Trendline Selection'!$EE$198,Trendlines!H297,""))</f>
        <v/>
      </c>
      <c r="U297">
        <f>IF(U$1='Trendline Selection'!$ED$198,Trendlines!I297,IF(U$1='Trendline Selection'!$EE$198,Trendlines!I297,""))</f>
        <v>5177.55</v>
      </c>
      <c r="V297" t="str">
        <f>IF(V$1='Trendline Selection'!$ED$198,Trendlines!J297,IF(V$1='Trendline Selection'!$EE$198,Trendlines!J297,""))</f>
        <v/>
      </c>
      <c r="W297" s="6">
        <f t="shared" si="262"/>
        <v>5187.83</v>
      </c>
      <c r="X297" s="6" t="str">
        <f t="shared" si="263"/>
        <v/>
      </c>
      <c r="Y297" s="6">
        <f t="shared" si="264"/>
        <v>-2.2899748064219741E-3</v>
      </c>
      <c r="Z297" s="6" t="str">
        <f t="shared" si="265"/>
        <v/>
      </c>
      <c r="AA297">
        <f t="shared" si="276"/>
        <v>10</v>
      </c>
      <c r="AB297">
        <f t="shared" si="304"/>
        <v>3.3899999999994179</v>
      </c>
      <c r="AC297">
        <f t="shared" si="305"/>
        <v>6.6100000000005821</v>
      </c>
      <c r="AD297">
        <f t="shared" si="328"/>
        <v>10</v>
      </c>
      <c r="AE297" s="26">
        <f t="shared" si="319"/>
        <v>1.4105680531447231E-4</v>
      </c>
      <c r="AF297" s="26">
        <f t="shared" si="277"/>
        <v>9.5329808197202356E-4</v>
      </c>
      <c r="AG297" s="4"/>
      <c r="AH297" s="30">
        <f t="shared" si="278"/>
        <v>-5.390857808866726E-3</v>
      </c>
      <c r="AI297" s="21">
        <f t="shared" si="306"/>
        <v>-1</v>
      </c>
      <c r="AJ297" s="21">
        <f t="shared" si="275"/>
        <v>-110</v>
      </c>
      <c r="AK297" s="31" t="str">
        <f t="shared" si="322"/>
        <v>-----</v>
      </c>
      <c r="AL297" s="31" t="str">
        <f t="shared" si="279"/>
        <v>-----</v>
      </c>
      <c r="AM297" s="39" t="str">
        <f t="shared" si="280"/>
        <v/>
      </c>
      <c r="AN297" s="35" t="str">
        <f t="shared" si="281"/>
        <v/>
      </c>
      <c r="AO297" s="35" t="str">
        <f t="shared" si="320"/>
        <v/>
      </c>
      <c r="AP297" s="36" t="str">
        <f t="shared" si="321"/>
        <v/>
      </c>
      <c r="AQ297" s="36" t="str">
        <f t="shared" si="282"/>
        <v/>
      </c>
      <c r="AR297" s="40" t="str">
        <f t="shared" si="283"/>
        <v/>
      </c>
      <c r="AS297" s="37" t="str">
        <f t="shared" si="284"/>
        <v/>
      </c>
      <c r="AT297" s="37" t="str">
        <f t="shared" si="307"/>
        <v/>
      </c>
      <c r="AU297" s="38" t="str">
        <f t="shared" si="285"/>
        <v/>
      </c>
      <c r="AV297" s="38" t="str">
        <f t="shared" si="286"/>
        <v/>
      </c>
      <c r="AW297" s="30" t="str">
        <f t="shared" si="287"/>
        <v/>
      </c>
      <c r="AX297" s="21" t="str">
        <f t="shared" si="288"/>
        <v/>
      </c>
      <c r="AY297" s="21" t="str">
        <f t="shared" si="308"/>
        <v/>
      </c>
      <c r="AZ297" s="31" t="str">
        <f t="shared" si="289"/>
        <v/>
      </c>
      <c r="BA297" s="31" t="str">
        <f t="shared" si="290"/>
        <v/>
      </c>
      <c r="BB297" s="33">
        <f t="shared" si="291"/>
        <v>-1.1915442632133095E-3</v>
      </c>
      <c r="BC297" s="32">
        <f t="shared" si="292"/>
        <v>-1</v>
      </c>
      <c r="BD297" s="32">
        <f t="shared" si="309"/>
        <v>-21</v>
      </c>
      <c r="BE297" s="34" t="str">
        <f t="shared" si="310"/>
        <v>-----</v>
      </c>
      <c r="BF297" s="34" t="str">
        <f t="shared" si="293"/>
        <v>-----</v>
      </c>
      <c r="BG297" s="40" t="str">
        <f t="shared" si="294"/>
        <v/>
      </c>
      <c r="BH297" s="37" t="str">
        <f t="shared" si="295"/>
        <v/>
      </c>
      <c r="BI297" s="37" t="str">
        <f t="shared" si="311"/>
        <v/>
      </c>
      <c r="BJ297" s="38" t="str">
        <f t="shared" si="312"/>
        <v/>
      </c>
      <c r="BK297" s="38" t="str">
        <f t="shared" si="296"/>
        <v/>
      </c>
      <c r="BL297" s="41" t="str">
        <f t="shared" si="297"/>
        <v>------</v>
      </c>
      <c r="BM297" s="41" t="str">
        <f t="shared" si="298"/>
        <v>------</v>
      </c>
      <c r="BN297" s="41" t="str">
        <f t="shared" si="273"/>
        <v>-----</v>
      </c>
      <c r="BO297" s="41" t="str" cm="1">
        <f t="array" aca="1" ref="BO297" ca="1">_xlfn.LET(_xlpm.lookback,MIN(ROW()-ROW(BN$50),11),_xlpm.found,IFERROR(MATCH("Equal High",OFFSET(BN297,-_xlpm.lookback,0,_xlpm.lookback+1,1),0),-1),_xlpm.offset_rows,_xlpm.lookback-_xlpm.found+1,IF(_xlpm.found&gt;0,INDEX(E:E,ROW()-_xlpm.offset_rows),"-----"))</f>
        <v>-----</v>
      </c>
      <c r="BP297" s="41" t="str">
        <f t="shared" ca="1" si="266"/>
        <v>-----</v>
      </c>
      <c r="BQ297" s="41" t="str">
        <f t="shared" ca="1" si="267"/>
        <v>-----</v>
      </c>
      <c r="BR297" s="52" t="str">
        <f t="shared" ca="1" si="268"/>
        <v>-----</v>
      </c>
      <c r="BS297" s="41" t="str">
        <f t="shared" si="274"/>
        <v>-----</v>
      </c>
      <c r="BT297" s="41" t="str" cm="1">
        <f t="array" aca="1" ref="BT297" ca="1">_xlfn.LET(_xlpm.lookback,MIN(ROW()-ROW(BS$50),11),_xlpm.found,IFERROR(MATCH("Equal Low",OFFSET(BS297,-_xlpm.lookback,0,_xlpm.lookback+1,1),0),-1),_xlpm.offset_rows,_xlpm.lookback-_xlpm.found+1,IF(_xlpm.found&gt;0,INDEX(F:F,ROW()-_xlpm.offset_rows),"-----"))</f>
        <v>-----</v>
      </c>
      <c r="BU297" s="41" t="str">
        <f t="shared" ca="1" si="269"/>
        <v>-----</v>
      </c>
      <c r="BV297" s="41" t="str">
        <f t="shared" ca="1" si="270"/>
        <v>-----</v>
      </c>
      <c r="BW297" s="52" t="str">
        <f t="shared" ca="1" si="271"/>
        <v>-----</v>
      </c>
      <c r="BX297" s="50">
        <f t="shared" si="299"/>
        <v>0.47835000000031869</v>
      </c>
      <c r="BY297" s="50">
        <f t="shared" si="313"/>
        <v>1</v>
      </c>
      <c r="BZ297" s="50">
        <f t="shared" si="314"/>
        <v>6</v>
      </c>
      <c r="CA297" s="50" t="str">
        <f t="shared" si="315"/>
        <v>-----</v>
      </c>
      <c r="CB297" s="50" t="str">
        <f t="shared" si="316"/>
        <v>-----</v>
      </c>
      <c r="CC297" s="52" t="str">
        <f t="shared" si="300"/>
        <v/>
      </c>
      <c r="CD297" s="41">
        <f t="shared" si="301"/>
        <v>0</v>
      </c>
      <c r="CE297" s="52" t="str" cm="1">
        <f t="array" ref="CE297">IF(CD297&lt;&gt;1,"-----",_xlfn.IFS(OR(AL297="Above",AL297="Below"),AL297,OR(AQ297="Above",AQ297="Below"),AQ297,OR(AV297="Above",AV297="Below"),AV297,OR(BA297="Above",BA297="Below"),BA297,OR(BF297="Above",BF297="Below"),BF297,OR(BK297="Above",BK297="Below"),BK297,TRUE,"-----"))</f>
        <v>-----</v>
      </c>
      <c r="CF297" s="52" t="str">
        <f t="shared" ca="1" si="272"/>
        <v>-----</v>
      </c>
      <c r="CG297" s="52" t="str">
        <f t="shared" si="302"/>
        <v>UP</v>
      </c>
      <c r="CH297" s="42" t="str">
        <f t="shared" si="323"/>
        <v/>
      </c>
      <c r="CI297" s="43" t="str">
        <f t="shared" si="317"/>
        <v/>
      </c>
      <c r="CJ297" s="42" t="str">
        <f t="shared" si="318"/>
        <v/>
      </c>
      <c r="CK297" s="42" t="str">
        <f t="shared" si="324"/>
        <v/>
      </c>
      <c r="CL297" s="42" t="str">
        <f t="shared" si="303"/>
        <v/>
      </c>
      <c r="CM297" s="16">
        <f t="shared" si="325"/>
        <v>0</v>
      </c>
      <c r="CN297" s="53">
        <f t="shared" si="326"/>
        <v>0.13333333333333333</v>
      </c>
      <c r="CO297" s="14" t="str">
        <f t="shared" si="327"/>
        <v/>
      </c>
    </row>
    <row r="298" spans="1:93" x14ac:dyDescent="0.55000000000000004">
      <c r="A298">
        <f>IF('Data Validation'!$K$2&lt;&gt;TRUE,"",'Data Validation'!A298)</f>
        <v>1772117400</v>
      </c>
      <c r="B298" s="4" t="str">
        <f>IF('Data Validation'!$K$2&lt;&gt;TRUE,"",'Data Validation'!C298)</f>
        <v>XAUUSD</v>
      </c>
      <c r="C298" s="4" t="str">
        <f>IF('Data Validation'!$K$2&lt;&gt;TRUE,"",'Data Validation'!E298)</f>
        <v>M5</v>
      </c>
      <c r="D298" s="4">
        <f>IF('Data Validation'!$K$2&lt;&gt;TRUE,"",'Data Validation'!G298)</f>
        <v>5167.91</v>
      </c>
      <c r="E298" s="4">
        <f>IF($C298&lt;&gt;"M5","",Price!F298)</f>
        <v>5173.7299999999996</v>
      </c>
      <c r="F298" s="4">
        <f>IF($C298&lt;&gt;"M5","",Price!G298)</f>
        <v>5164.12</v>
      </c>
      <c r="G298" s="4">
        <f>IF($C298&lt;&gt;"M5","",Price!H298)</f>
        <v>884</v>
      </c>
      <c r="H298" s="4">
        <f>IF($C298&lt;&gt;"M5","",SSA!E298)</f>
        <v>5170.1093199999996</v>
      </c>
      <c r="I298" s="6">
        <f>IF($C298&lt;&gt;"M5","",SSA!F298)</f>
        <v>5170.5058499999996</v>
      </c>
      <c r="J298" s="5">
        <f>IF($C298&lt;&gt;"M5","",Dual_Tema!E298)</f>
        <v>5175.05</v>
      </c>
      <c r="K298" s="5">
        <f>IF($C298&lt;&gt;"M5","",Dual_Tema!F298)</f>
        <v>5162.59</v>
      </c>
      <c r="L298" s="6">
        <f>IF($C298&lt;&gt;"M5","",Trendlines!K298)</f>
        <v>0</v>
      </c>
      <c r="M298" s="6">
        <f>IF($C298&lt;&gt;"M5","",Trendlines!L298)</f>
        <v>0</v>
      </c>
      <c r="N298" s="6">
        <f>IF($C298&lt;&gt;"M5","",ZigZag!E298)</f>
        <v>0</v>
      </c>
      <c r="O298" s="6">
        <f>IF($C298&lt;&gt;"M5","",ZigZag!F298)</f>
        <v>0</v>
      </c>
      <c r="P298" s="6">
        <f>IF($C298&lt;&gt;"M5","",Pinbar!E298)</f>
        <v>0</v>
      </c>
      <c r="Q298">
        <f>IF(Q$1='Trendline Selection'!$ED$198,Trendlines!E298,IF(Q$1='Trendline Selection'!$EE$198,Trendlines!E298,""))</f>
        <v>5199.42</v>
      </c>
      <c r="R298" t="str">
        <f>IF(R$1='Trendline Selection'!$ED$198,Trendlines!F298,IF(R$1='Trendline Selection'!$EE$198,Trendlines!F298,""))</f>
        <v/>
      </c>
      <c r="S298" t="str">
        <f>IF(S$1='Trendline Selection'!$ED$198,Trendlines!G298,IF(S$1='Trendline Selection'!$EE$198,Trendlines!G298,""))</f>
        <v/>
      </c>
      <c r="T298" t="str">
        <f>IF(T$1='Trendline Selection'!$ED$198,Trendlines!H298,IF(T$1='Trendline Selection'!$EE$198,Trendlines!H298,""))</f>
        <v/>
      </c>
      <c r="U298">
        <f>IF(U$1='Trendline Selection'!$ED$198,Trendlines!I298,IF(U$1='Trendline Selection'!$EE$198,Trendlines!I298,""))</f>
        <v>5177.57</v>
      </c>
      <c r="V298" t="str">
        <f>IF(V$1='Trendline Selection'!$ED$198,Trendlines!J298,IF(V$1='Trendline Selection'!$EE$198,Trendlines!J298,""))</f>
        <v/>
      </c>
      <c r="W298" s="6" t="str">
        <f t="shared" si="262"/>
        <v/>
      </c>
      <c r="X298" s="6" t="str">
        <f t="shared" si="263"/>
        <v/>
      </c>
      <c r="Y298" s="6" t="str">
        <f t="shared" si="264"/>
        <v/>
      </c>
      <c r="Z298" s="6" t="str">
        <f t="shared" si="265"/>
        <v/>
      </c>
      <c r="AA298">
        <f t="shared" si="276"/>
        <v>9.6099999999996726</v>
      </c>
      <c r="AB298">
        <f t="shared" si="304"/>
        <v>1.7399999999997817</v>
      </c>
      <c r="AC298">
        <f t="shared" si="305"/>
        <v>7.8699999999998909</v>
      </c>
      <c r="AD298">
        <f t="shared" si="328"/>
        <v>9.6099999999996726</v>
      </c>
      <c r="AE298" s="26">
        <f t="shared" si="319"/>
        <v>-2.5506999932379751E-4</v>
      </c>
      <c r="AF298" s="26">
        <f t="shared" si="277"/>
        <v>2.9636287212421388E-4</v>
      </c>
      <c r="AG298" s="4"/>
      <c r="AH298" s="30">
        <f t="shared" si="278"/>
        <v>-5.6372980063161852E-3</v>
      </c>
      <c r="AI298" s="21">
        <f t="shared" si="306"/>
        <v>-1</v>
      </c>
      <c r="AJ298" s="21">
        <f t="shared" si="275"/>
        <v>-111</v>
      </c>
      <c r="AK298" s="31" t="str">
        <f t="shared" si="322"/>
        <v>-----</v>
      </c>
      <c r="AL298" s="31" t="str">
        <f t="shared" si="279"/>
        <v>-----</v>
      </c>
      <c r="AM298" s="39" t="str">
        <f t="shared" si="280"/>
        <v/>
      </c>
      <c r="AN298" s="35" t="str">
        <f t="shared" si="281"/>
        <v/>
      </c>
      <c r="AO298" s="35" t="str">
        <f t="shared" si="320"/>
        <v/>
      </c>
      <c r="AP298" s="36" t="str">
        <f t="shared" si="321"/>
        <v/>
      </c>
      <c r="AQ298" s="36" t="str">
        <f t="shared" si="282"/>
        <v/>
      </c>
      <c r="AR298" s="40" t="str">
        <f t="shared" si="283"/>
        <v/>
      </c>
      <c r="AS298" s="37" t="str">
        <f t="shared" si="284"/>
        <v/>
      </c>
      <c r="AT298" s="37" t="str">
        <f t="shared" si="307"/>
        <v/>
      </c>
      <c r="AU298" s="38" t="str">
        <f t="shared" si="285"/>
        <v/>
      </c>
      <c r="AV298" s="38" t="str">
        <f t="shared" si="286"/>
        <v/>
      </c>
      <c r="AW298" s="30" t="str">
        <f t="shared" si="287"/>
        <v/>
      </c>
      <c r="AX298" s="21" t="str">
        <f t="shared" si="288"/>
        <v/>
      </c>
      <c r="AY298" s="21" t="str">
        <f t="shared" si="308"/>
        <v/>
      </c>
      <c r="AZ298" s="31" t="str">
        <f t="shared" si="289"/>
        <v/>
      </c>
      <c r="BA298" s="31" t="str">
        <f t="shared" si="290"/>
        <v/>
      </c>
      <c r="BB298" s="33">
        <f t="shared" si="291"/>
        <v>-1.4409616866599851E-3</v>
      </c>
      <c r="BC298" s="32">
        <f t="shared" si="292"/>
        <v>-1</v>
      </c>
      <c r="BD298" s="32">
        <f t="shared" si="309"/>
        <v>-22</v>
      </c>
      <c r="BE298" s="34" t="str">
        <f t="shared" si="310"/>
        <v>-----</v>
      </c>
      <c r="BF298" s="34" t="str">
        <f t="shared" si="293"/>
        <v>-----</v>
      </c>
      <c r="BG298" s="40" t="str">
        <f t="shared" si="294"/>
        <v/>
      </c>
      <c r="BH298" s="37" t="str">
        <f t="shared" si="295"/>
        <v/>
      </c>
      <c r="BI298" s="37" t="str">
        <f t="shared" si="311"/>
        <v/>
      </c>
      <c r="BJ298" s="38" t="str">
        <f t="shared" si="312"/>
        <v/>
      </c>
      <c r="BK298" s="38" t="str">
        <f t="shared" si="296"/>
        <v/>
      </c>
      <c r="BL298" s="41" t="str">
        <f t="shared" si="297"/>
        <v>------</v>
      </c>
      <c r="BM298" s="41" t="str">
        <f t="shared" si="298"/>
        <v>------</v>
      </c>
      <c r="BN298" s="41" t="str">
        <f t="shared" si="273"/>
        <v>-----</v>
      </c>
      <c r="BO298" s="41" t="str" cm="1">
        <f t="array" aca="1" ref="BO298" ca="1">_xlfn.LET(_xlpm.lookback,MIN(ROW()-ROW(BN$50),11),_xlpm.found,IFERROR(MATCH("Equal High",OFFSET(BN298,-_xlpm.lookback,0,_xlpm.lookback+1,1),0),-1),_xlpm.offset_rows,_xlpm.lookback-_xlpm.found+1,IF(_xlpm.found&gt;0,INDEX(E:E,ROW()-_xlpm.offset_rows),"-----"))</f>
        <v>-----</v>
      </c>
      <c r="BP298" s="41" t="str">
        <f t="shared" ca="1" si="266"/>
        <v>-----</v>
      </c>
      <c r="BQ298" s="41" t="str">
        <f t="shared" ca="1" si="267"/>
        <v>-----</v>
      </c>
      <c r="BR298" s="52" t="str">
        <f t="shared" ca="1" si="268"/>
        <v>-----</v>
      </c>
      <c r="BS298" s="41" t="str">
        <f t="shared" si="274"/>
        <v>-----</v>
      </c>
      <c r="BT298" s="41" t="str" cm="1">
        <f t="array" aca="1" ref="BT298" ca="1">_xlfn.LET(_xlpm.lookback,MIN(ROW()-ROW(BS$50),11),_xlpm.found,IFERROR(MATCH("Equal Low",OFFSET(BS298,-_xlpm.lookback,0,_xlpm.lookback+1,1),0),-1),_xlpm.offset_rows,_xlpm.lookback-_xlpm.found+1,IF(_xlpm.found&gt;0,INDEX(F:F,ROW()-_xlpm.offset_rows),"-----"))</f>
        <v>-----</v>
      </c>
      <c r="BU298" s="41" t="str">
        <f t="shared" ca="1" si="269"/>
        <v>-----</v>
      </c>
      <c r="BV298" s="41" t="str">
        <f t="shared" ca="1" si="270"/>
        <v>-----</v>
      </c>
      <c r="BW298" s="52" t="str">
        <f t="shared" ca="1" si="271"/>
        <v>-----</v>
      </c>
      <c r="BX298" s="50">
        <f t="shared" si="299"/>
        <v>-0.39652999999998428</v>
      </c>
      <c r="BY298" s="50">
        <f t="shared" si="313"/>
        <v>-1</v>
      </c>
      <c r="BZ298" s="50">
        <f t="shared" si="314"/>
        <v>-1</v>
      </c>
      <c r="CA298" s="50" t="str">
        <f t="shared" si="315"/>
        <v>-----</v>
      </c>
      <c r="CB298" s="50" t="str">
        <f t="shared" si="316"/>
        <v>crossunder</v>
      </c>
      <c r="CC298" s="52" t="str">
        <f t="shared" si="300"/>
        <v/>
      </c>
      <c r="CD298" s="41">
        <f t="shared" si="301"/>
        <v>0</v>
      </c>
      <c r="CE298" s="52" t="str" cm="1">
        <f t="array" ref="CE298">IF(CD298&lt;&gt;1,"-----",_xlfn.IFS(OR(AL298="Above",AL298="Below"),AL298,OR(AQ298="Above",AQ298="Below"),AQ298,OR(AV298="Above",AV298="Below"),AV298,OR(BA298="Above",BA298="Below"),BA298,OR(BF298="Above",BF298="Below"),BF298,OR(BK298="Above",BK298="Below"),BK298,TRUE,"-----"))</f>
        <v>-----</v>
      </c>
      <c r="CF298" s="52" t="str">
        <f t="shared" ca="1" si="272"/>
        <v>-----</v>
      </c>
      <c r="CG298" s="52" t="str">
        <f t="shared" si="302"/>
        <v>DOWN</v>
      </c>
      <c r="CH298" s="42" t="str">
        <f t="shared" si="323"/>
        <v/>
      </c>
      <c r="CI298" s="43" t="str">
        <f t="shared" si="317"/>
        <v/>
      </c>
      <c r="CJ298" s="42" t="str">
        <f t="shared" si="318"/>
        <v/>
      </c>
      <c r="CK298" s="42" t="str">
        <f t="shared" si="324"/>
        <v/>
      </c>
      <c r="CL298" s="42" t="str">
        <f t="shared" si="303"/>
        <v/>
      </c>
      <c r="CM298" s="16">
        <f t="shared" si="325"/>
        <v>0</v>
      </c>
      <c r="CN298" s="53">
        <f t="shared" si="326"/>
        <v>0</v>
      </c>
      <c r="CO298" s="14" t="str">
        <f t="shared" si="327"/>
        <v/>
      </c>
    </row>
    <row r="299" spans="1:93" x14ac:dyDescent="0.55000000000000004">
      <c r="A299">
        <f>IF('Data Validation'!$K$2&lt;&gt;TRUE,"",'Data Validation'!A299)</f>
        <v>1772117700</v>
      </c>
      <c r="B299" s="4" t="str">
        <f>IF('Data Validation'!$K$2&lt;&gt;TRUE,"",'Data Validation'!C299)</f>
        <v>XAUUSD</v>
      </c>
      <c r="C299" s="4" t="str">
        <f>IF('Data Validation'!$K$2&lt;&gt;TRUE,"",'Data Validation'!E299)</f>
        <v>M5</v>
      </c>
      <c r="D299" s="4">
        <f>IF('Data Validation'!$K$2&lt;&gt;TRUE,"",'Data Validation'!G299)</f>
        <v>5165.1400000000003</v>
      </c>
      <c r="E299" s="4">
        <f>IF($C299&lt;&gt;"M5","",Price!F299)</f>
        <v>5171.5</v>
      </c>
      <c r="F299" s="4">
        <f>IF($C299&lt;&gt;"M5","",Price!G299)</f>
        <v>5163.97</v>
      </c>
      <c r="G299" s="4">
        <f>IF($C299&lt;&gt;"M5","",Price!H299)</f>
        <v>872</v>
      </c>
      <c r="H299" s="4">
        <f>IF($C299&lt;&gt;"M5","",SSA!E299)</f>
        <v>5167.78953</v>
      </c>
      <c r="I299" s="6">
        <f>IF($C299&lt;&gt;"M5","",SSA!F299)</f>
        <v>5169.1476899999998</v>
      </c>
      <c r="J299" s="5">
        <f>IF($C299&lt;&gt;"M5","",Dual_Tema!E299)</f>
        <v>5173.78</v>
      </c>
      <c r="K299" s="5">
        <f>IF($C299&lt;&gt;"M5","",Dual_Tema!F299)</f>
        <v>5163.5200000000004</v>
      </c>
      <c r="L299" s="6">
        <f>IF($C299&lt;&gt;"M5","",Trendlines!K299)</f>
        <v>0</v>
      </c>
      <c r="M299" s="6">
        <f>IF($C299&lt;&gt;"M5","",Trendlines!L299)</f>
        <v>0</v>
      </c>
      <c r="N299" s="6">
        <f>IF($C299&lt;&gt;"M5","",ZigZag!E299)</f>
        <v>0</v>
      </c>
      <c r="O299" s="6">
        <f>IF($C299&lt;&gt;"M5","",ZigZag!F299)</f>
        <v>0</v>
      </c>
      <c r="P299" s="6">
        <f>IF($C299&lt;&gt;"M5","",Pinbar!E299)</f>
        <v>0</v>
      </c>
      <c r="Q299">
        <f>IF(Q$1='Trendline Selection'!$ED$198,Trendlines!E299,IF(Q$1='Trendline Selection'!$EE$198,Trendlines!E299,""))</f>
        <v>5199.42</v>
      </c>
      <c r="R299" t="str">
        <f>IF(R$1='Trendline Selection'!$ED$198,Trendlines!F299,IF(R$1='Trendline Selection'!$EE$198,Trendlines!F299,""))</f>
        <v/>
      </c>
      <c r="S299" t="str">
        <f>IF(S$1='Trendline Selection'!$ED$198,Trendlines!G299,IF(S$1='Trendline Selection'!$EE$198,Trendlines!G299,""))</f>
        <v/>
      </c>
      <c r="T299" t="str">
        <f>IF(T$1='Trendline Selection'!$ED$198,Trendlines!H299,IF(T$1='Trendline Selection'!$EE$198,Trendlines!H299,""))</f>
        <v/>
      </c>
      <c r="U299">
        <f>IF(U$1='Trendline Selection'!$ED$198,Trendlines!I299,IF(U$1='Trendline Selection'!$EE$198,Trendlines!I299,""))</f>
        <v>5177.6000000000004</v>
      </c>
      <c r="V299" t="str">
        <f>IF(V$1='Trendline Selection'!$ED$198,Trendlines!J299,IF(V$1='Trendline Selection'!$EE$198,Trendlines!J299,""))</f>
        <v/>
      </c>
      <c r="W299" s="6" t="str">
        <f t="shared" si="262"/>
        <v/>
      </c>
      <c r="X299" s="6" t="str">
        <f t="shared" si="263"/>
        <v/>
      </c>
      <c r="Y299" s="6" t="str">
        <f t="shared" si="264"/>
        <v/>
      </c>
      <c r="Z299" s="6" t="str">
        <f t="shared" si="265"/>
        <v/>
      </c>
      <c r="AA299">
        <f t="shared" si="276"/>
        <v>7.5299999999997453</v>
      </c>
      <c r="AB299">
        <f t="shared" si="304"/>
        <v>3.5900000000001455</v>
      </c>
      <c r="AC299">
        <f t="shared" si="305"/>
        <v>3.9399999999995998</v>
      </c>
      <c r="AD299">
        <f t="shared" si="328"/>
        <v>7.5299999999997453</v>
      </c>
      <c r="AE299" s="26">
        <f t="shared" si="319"/>
        <v>-4.4068360077153369E-4</v>
      </c>
      <c r="AF299" s="26">
        <f t="shared" si="277"/>
        <v>8.7149851264218609E-5</v>
      </c>
      <c r="AG299" s="4"/>
      <c r="AH299" s="30">
        <f t="shared" si="278"/>
        <v>-6.0834612322143737E-3</v>
      </c>
      <c r="AI299" s="21">
        <f t="shared" si="306"/>
        <v>-1</v>
      </c>
      <c r="AJ299" s="21">
        <f t="shared" si="275"/>
        <v>-112</v>
      </c>
      <c r="AK299" s="31" t="str">
        <f t="shared" si="322"/>
        <v>-----</v>
      </c>
      <c r="AL299" s="31" t="str">
        <f t="shared" si="279"/>
        <v>-----</v>
      </c>
      <c r="AM299" s="39" t="str">
        <f t="shared" si="280"/>
        <v/>
      </c>
      <c r="AN299" s="35" t="str">
        <f t="shared" si="281"/>
        <v/>
      </c>
      <c r="AO299" s="35" t="str">
        <f t="shared" si="320"/>
        <v/>
      </c>
      <c r="AP299" s="36" t="str">
        <f t="shared" si="321"/>
        <v/>
      </c>
      <c r="AQ299" s="36" t="str">
        <f t="shared" si="282"/>
        <v/>
      </c>
      <c r="AR299" s="40" t="str">
        <f t="shared" si="283"/>
        <v/>
      </c>
      <c r="AS299" s="37" t="str">
        <f t="shared" si="284"/>
        <v/>
      </c>
      <c r="AT299" s="37" t="str">
        <f t="shared" si="307"/>
        <v/>
      </c>
      <c r="AU299" s="38" t="str">
        <f t="shared" si="285"/>
        <v/>
      </c>
      <c r="AV299" s="38" t="str">
        <f t="shared" si="286"/>
        <v/>
      </c>
      <c r="AW299" s="30" t="str">
        <f t="shared" si="287"/>
        <v/>
      </c>
      <c r="AX299" s="21" t="str">
        <f t="shared" si="288"/>
        <v/>
      </c>
      <c r="AY299" s="21" t="str">
        <f t="shared" si="308"/>
        <v/>
      </c>
      <c r="AZ299" s="31" t="str">
        <f t="shared" si="289"/>
        <v/>
      </c>
      <c r="BA299" s="31" t="str">
        <f t="shared" si="290"/>
        <v/>
      </c>
      <c r="BB299" s="33">
        <f t="shared" si="291"/>
        <v>-1.8947910228678056E-3</v>
      </c>
      <c r="BC299" s="32">
        <f t="shared" si="292"/>
        <v>-1</v>
      </c>
      <c r="BD299" s="32">
        <f t="shared" si="309"/>
        <v>-23</v>
      </c>
      <c r="BE299" s="34" t="str">
        <f t="shared" si="310"/>
        <v>-----</v>
      </c>
      <c r="BF299" s="34" t="str">
        <f t="shared" si="293"/>
        <v>-----</v>
      </c>
      <c r="BG299" s="40" t="str">
        <f t="shared" si="294"/>
        <v/>
      </c>
      <c r="BH299" s="37" t="str">
        <f t="shared" si="295"/>
        <v/>
      </c>
      <c r="BI299" s="37" t="str">
        <f t="shared" si="311"/>
        <v/>
      </c>
      <c r="BJ299" s="38" t="str">
        <f t="shared" si="312"/>
        <v/>
      </c>
      <c r="BK299" s="38" t="str">
        <f t="shared" si="296"/>
        <v/>
      </c>
      <c r="BL299" s="41" t="str">
        <f t="shared" si="297"/>
        <v>------</v>
      </c>
      <c r="BM299" s="41" t="str">
        <f t="shared" si="298"/>
        <v>------</v>
      </c>
      <c r="BN299" s="41" t="str">
        <f t="shared" si="273"/>
        <v>-----</v>
      </c>
      <c r="BO299" s="41" t="str" cm="1">
        <f t="array" aca="1" ref="BO299" ca="1">_xlfn.LET(_xlpm.lookback,MIN(ROW()-ROW(BN$50),11),_xlpm.found,IFERROR(MATCH("Equal High",OFFSET(BN299,-_xlpm.lookback,0,_xlpm.lookback+1,1),0),-1),_xlpm.offset_rows,_xlpm.lookback-_xlpm.found+1,IF(_xlpm.found&gt;0,INDEX(E:E,ROW()-_xlpm.offset_rows),"-----"))</f>
        <v>-----</v>
      </c>
      <c r="BP299" s="41" t="str">
        <f t="shared" ca="1" si="266"/>
        <v>-----</v>
      </c>
      <c r="BQ299" s="41" t="str">
        <f t="shared" ca="1" si="267"/>
        <v>-----</v>
      </c>
      <c r="BR299" s="52" t="str">
        <f t="shared" ca="1" si="268"/>
        <v>-----</v>
      </c>
      <c r="BS299" s="41" t="str">
        <f t="shared" si="274"/>
        <v>-----</v>
      </c>
      <c r="BT299" s="41" t="str" cm="1">
        <f t="array" aca="1" ref="BT299" ca="1">_xlfn.LET(_xlpm.lookback,MIN(ROW()-ROW(BS$50),11),_xlpm.found,IFERROR(MATCH("Equal Low",OFFSET(BS299,-_xlpm.lookback,0,_xlpm.lookback+1,1),0),-1),_xlpm.offset_rows,_xlpm.lookback-_xlpm.found+1,IF(_xlpm.found&gt;0,INDEX(F:F,ROW()-_xlpm.offset_rows),"-----"))</f>
        <v>-----</v>
      </c>
      <c r="BU299" s="41" t="str">
        <f t="shared" ca="1" si="269"/>
        <v>-----</v>
      </c>
      <c r="BV299" s="41" t="str">
        <f t="shared" ca="1" si="270"/>
        <v>-----</v>
      </c>
      <c r="BW299" s="52" t="str">
        <f t="shared" ca="1" si="271"/>
        <v>-----</v>
      </c>
      <c r="BX299" s="50">
        <f t="shared" si="299"/>
        <v>-1.3581599999997707</v>
      </c>
      <c r="BY299" s="50">
        <f t="shared" si="313"/>
        <v>-1</v>
      </c>
      <c r="BZ299" s="50">
        <f t="shared" si="314"/>
        <v>-2</v>
      </c>
      <c r="CA299" s="50" t="str">
        <f t="shared" si="315"/>
        <v>-----</v>
      </c>
      <c r="CB299" s="50" t="str">
        <f t="shared" si="316"/>
        <v>-----</v>
      </c>
      <c r="CC299" s="52" t="str">
        <f t="shared" si="300"/>
        <v/>
      </c>
      <c r="CD299" s="41">
        <f t="shared" si="301"/>
        <v>0</v>
      </c>
      <c r="CE299" s="52" t="str" cm="1">
        <f t="array" ref="CE299">IF(CD299&lt;&gt;1,"-----",_xlfn.IFS(OR(AL299="Above",AL299="Below"),AL299,OR(AQ299="Above",AQ299="Below"),AQ299,OR(AV299="Above",AV299="Below"),AV299,OR(BA299="Above",BA299="Below"),BA299,OR(BF299="Above",BF299="Below"),BF299,OR(BK299="Above",BK299="Below"),BK299,TRUE,"-----"))</f>
        <v>-----</v>
      </c>
      <c r="CF299" s="52" t="str">
        <f t="shared" ca="1" si="272"/>
        <v>-----</v>
      </c>
      <c r="CG299" s="52" t="str">
        <f t="shared" si="302"/>
        <v>DOWN</v>
      </c>
      <c r="CH299" s="42" t="str">
        <f t="shared" si="323"/>
        <v/>
      </c>
      <c r="CI299" s="43" t="str">
        <f t="shared" si="317"/>
        <v/>
      </c>
      <c r="CJ299" s="42" t="str">
        <f t="shared" si="318"/>
        <v/>
      </c>
      <c r="CK299" s="42" t="str">
        <f t="shared" si="324"/>
        <v/>
      </c>
      <c r="CL299" s="42" t="str">
        <f t="shared" si="303"/>
        <v/>
      </c>
      <c r="CM299" s="16">
        <f t="shared" si="325"/>
        <v>0</v>
      </c>
      <c r="CN299" s="53">
        <f t="shared" si="326"/>
        <v>0</v>
      </c>
      <c r="CO299" s="14" t="str">
        <f t="shared" si="327"/>
        <v/>
      </c>
    </row>
    <row r="300" spans="1:93" x14ac:dyDescent="0.55000000000000004">
      <c r="A300">
        <f>IF('Data Validation'!$K$2&lt;&gt;TRUE,"",'Data Validation'!A300)</f>
        <v>1772118000</v>
      </c>
      <c r="B300" s="4" t="str">
        <f>IF('Data Validation'!$K$2&lt;&gt;TRUE,"",'Data Validation'!C300)</f>
        <v>XAUUSD</v>
      </c>
      <c r="C300" s="4" t="str">
        <f>IF('Data Validation'!$K$2&lt;&gt;TRUE,"",'Data Validation'!E300)</f>
        <v>M5</v>
      </c>
      <c r="D300" s="4">
        <f>IF('Data Validation'!$K$2&lt;&gt;TRUE,"",'Data Validation'!G300)</f>
        <v>5167.7</v>
      </c>
      <c r="E300" s="4">
        <f>IF($C300&lt;&gt;"M5","",Price!F300)</f>
        <v>5172.12</v>
      </c>
      <c r="F300" s="4">
        <f>IF($C300&lt;&gt;"M5","",Price!G300)</f>
        <v>5158.92</v>
      </c>
      <c r="G300" s="4">
        <f>IF($C300&lt;&gt;"M5","",Price!H300)</f>
        <v>912</v>
      </c>
      <c r="H300" s="4">
        <f>IF($C300&lt;&gt;"M5","",SSA!E300)</f>
        <v>5164.7344499999999</v>
      </c>
      <c r="I300" s="6">
        <f>IF($C300&lt;&gt;"M5","",SSA!F300)</f>
        <v>5166.9410699999999</v>
      </c>
      <c r="J300" s="5">
        <f>IF($C300&lt;&gt;"M5","",Dual_Tema!E300)</f>
        <v>5173.22</v>
      </c>
      <c r="K300" s="5">
        <f>IF($C300&lt;&gt;"M5","",Dual_Tema!F300)</f>
        <v>5161.62</v>
      </c>
      <c r="L300" s="6">
        <f>IF($C300&lt;&gt;"M5","",Trendlines!K300)</f>
        <v>0</v>
      </c>
      <c r="M300" s="6">
        <f>IF($C300&lt;&gt;"M5","",Trendlines!L300)</f>
        <v>0</v>
      </c>
      <c r="N300" s="6">
        <f>IF($C300&lt;&gt;"M5","",ZigZag!E300)</f>
        <v>0</v>
      </c>
      <c r="O300" s="6">
        <f>IF($C300&lt;&gt;"M5","",ZigZag!F300)</f>
        <v>0</v>
      </c>
      <c r="P300" s="6">
        <f>IF($C300&lt;&gt;"M5","",Pinbar!E300)</f>
        <v>0</v>
      </c>
      <c r="Q300">
        <f>IF(Q$1='Trendline Selection'!$ED$198,Trendlines!E300,IF(Q$1='Trendline Selection'!$EE$198,Trendlines!E300,""))</f>
        <v>5199.43</v>
      </c>
      <c r="R300" t="str">
        <f>IF(R$1='Trendline Selection'!$ED$198,Trendlines!F300,IF(R$1='Trendline Selection'!$EE$198,Trendlines!F300,""))</f>
        <v/>
      </c>
      <c r="S300" t="str">
        <f>IF(S$1='Trendline Selection'!$ED$198,Trendlines!G300,IF(S$1='Trendline Selection'!$EE$198,Trendlines!G300,""))</f>
        <v/>
      </c>
      <c r="T300" t="str">
        <f>IF(T$1='Trendline Selection'!$ED$198,Trendlines!H300,IF(T$1='Trendline Selection'!$EE$198,Trendlines!H300,""))</f>
        <v/>
      </c>
      <c r="U300">
        <f>IF(U$1='Trendline Selection'!$ED$198,Trendlines!I300,IF(U$1='Trendline Selection'!$EE$198,Trendlines!I300,""))</f>
        <v>5177.62</v>
      </c>
      <c r="V300" t="str">
        <f>IF(V$1='Trendline Selection'!$ED$198,Trendlines!J300,IF(V$1='Trendline Selection'!$EE$198,Trendlines!J300,""))</f>
        <v/>
      </c>
      <c r="W300" s="6" t="str">
        <f t="shared" si="262"/>
        <v/>
      </c>
      <c r="X300" s="6" t="str">
        <f t="shared" si="263"/>
        <v/>
      </c>
      <c r="Y300" s="6" t="str">
        <f t="shared" si="264"/>
        <v/>
      </c>
      <c r="Z300" s="6" t="str">
        <f t="shared" si="265"/>
        <v/>
      </c>
      <c r="AA300">
        <f t="shared" si="276"/>
        <v>13.199999999999818</v>
      </c>
      <c r="AB300">
        <f t="shared" si="304"/>
        <v>6.9799999999995634</v>
      </c>
      <c r="AC300">
        <f t="shared" si="305"/>
        <v>6.2200000000002547</v>
      </c>
      <c r="AD300">
        <f t="shared" si="328"/>
        <v>13.199999999999818</v>
      </c>
      <c r="AE300" s="26">
        <f t="shared" si="319"/>
        <v>-2.126335241881002E-4</v>
      </c>
      <c r="AF300" s="26">
        <f t="shared" si="277"/>
        <v>-5.2309158752481162E-4</v>
      </c>
      <c r="AG300" s="4"/>
      <c r="AH300" s="30">
        <f t="shared" si="278"/>
        <v>-6.6729526121133212E-3</v>
      </c>
      <c r="AI300" s="21">
        <f t="shared" si="306"/>
        <v>-1</v>
      </c>
      <c r="AJ300" s="21">
        <f t="shared" si="275"/>
        <v>-113</v>
      </c>
      <c r="AK300" s="31" t="str">
        <f t="shared" si="322"/>
        <v>-----</v>
      </c>
      <c r="AL300" s="31" t="str">
        <f t="shared" si="279"/>
        <v>-----</v>
      </c>
      <c r="AM300" s="39" t="str">
        <f t="shared" si="280"/>
        <v/>
      </c>
      <c r="AN300" s="35" t="str">
        <f t="shared" si="281"/>
        <v/>
      </c>
      <c r="AO300" s="35" t="str">
        <f t="shared" si="320"/>
        <v/>
      </c>
      <c r="AP300" s="36" t="str">
        <f t="shared" si="321"/>
        <v/>
      </c>
      <c r="AQ300" s="36" t="str">
        <f t="shared" si="282"/>
        <v/>
      </c>
      <c r="AR300" s="40" t="str">
        <f t="shared" si="283"/>
        <v/>
      </c>
      <c r="AS300" s="37" t="str">
        <f t="shared" si="284"/>
        <v/>
      </c>
      <c r="AT300" s="37" t="str">
        <f t="shared" si="307"/>
        <v/>
      </c>
      <c r="AU300" s="38" t="str">
        <f t="shared" si="285"/>
        <v/>
      </c>
      <c r="AV300" s="38" t="str">
        <f t="shared" si="286"/>
        <v/>
      </c>
      <c r="AW300" s="30" t="str">
        <f t="shared" si="287"/>
        <v/>
      </c>
      <c r="AX300" s="21" t="str">
        <f t="shared" si="288"/>
        <v/>
      </c>
      <c r="AY300" s="21" t="str">
        <f t="shared" si="308"/>
        <v/>
      </c>
      <c r="AZ300" s="31" t="str">
        <f t="shared" si="289"/>
        <v/>
      </c>
      <c r="BA300" s="31" t="str">
        <f t="shared" si="290"/>
        <v/>
      </c>
      <c r="BB300" s="33">
        <f t="shared" si="291"/>
        <v>-2.4887013724452485E-3</v>
      </c>
      <c r="BC300" s="32">
        <f t="shared" si="292"/>
        <v>-1</v>
      </c>
      <c r="BD300" s="32">
        <f t="shared" si="309"/>
        <v>-24</v>
      </c>
      <c r="BE300" s="34" t="str">
        <f t="shared" si="310"/>
        <v>-----</v>
      </c>
      <c r="BF300" s="34" t="str">
        <f t="shared" si="293"/>
        <v>-----</v>
      </c>
      <c r="BG300" s="40" t="str">
        <f t="shared" si="294"/>
        <v/>
      </c>
      <c r="BH300" s="37" t="str">
        <f t="shared" si="295"/>
        <v/>
      </c>
      <c r="BI300" s="37" t="str">
        <f t="shared" si="311"/>
        <v/>
      </c>
      <c r="BJ300" s="38" t="str">
        <f t="shared" si="312"/>
        <v/>
      </c>
      <c r="BK300" s="38" t="str">
        <f t="shared" si="296"/>
        <v/>
      </c>
      <c r="BL300" s="41" t="str">
        <f t="shared" si="297"/>
        <v>------</v>
      </c>
      <c r="BM300" s="41" t="str">
        <f t="shared" si="298"/>
        <v>------</v>
      </c>
      <c r="BN300" s="41" t="str">
        <f t="shared" si="273"/>
        <v>-----</v>
      </c>
      <c r="BO300" s="41" t="str" cm="1">
        <f t="array" aca="1" ref="BO300" ca="1">_xlfn.LET(_xlpm.lookback,MIN(ROW()-ROW(BN$50),11),_xlpm.found,IFERROR(MATCH("Equal High",OFFSET(BN300,-_xlpm.lookback,0,_xlpm.lookback+1,1),0),-1),_xlpm.offset_rows,_xlpm.lookback-_xlpm.found+1,IF(_xlpm.found&gt;0,INDEX(E:E,ROW()-_xlpm.offset_rows),"-----"))</f>
        <v>-----</v>
      </c>
      <c r="BP300" s="41" t="str">
        <f t="shared" ca="1" si="266"/>
        <v>-----</v>
      </c>
      <c r="BQ300" s="41" t="str">
        <f t="shared" ca="1" si="267"/>
        <v>-----</v>
      </c>
      <c r="BR300" s="52" t="str">
        <f t="shared" ca="1" si="268"/>
        <v>-----</v>
      </c>
      <c r="BS300" s="41" t="str">
        <f t="shared" si="274"/>
        <v>-----</v>
      </c>
      <c r="BT300" s="41" t="str" cm="1">
        <f t="array" aca="1" ref="BT300" ca="1">_xlfn.LET(_xlpm.lookback,MIN(ROW()-ROW(BS$50),11),_xlpm.found,IFERROR(MATCH("Equal Low",OFFSET(BS300,-_xlpm.lookback,0,_xlpm.lookback+1,1),0),-1),_xlpm.offset_rows,_xlpm.lookback-_xlpm.found+1,IF(_xlpm.found&gt;0,INDEX(F:F,ROW()-_xlpm.offset_rows),"-----"))</f>
        <v>-----</v>
      </c>
      <c r="BU300" s="41" t="str">
        <f t="shared" ca="1" si="269"/>
        <v>-----</v>
      </c>
      <c r="BV300" s="41" t="str">
        <f t="shared" ca="1" si="270"/>
        <v>-----</v>
      </c>
      <c r="BW300" s="52" t="str">
        <f t="shared" ca="1" si="271"/>
        <v>-----</v>
      </c>
      <c r="BX300" s="50">
        <f t="shared" si="299"/>
        <v>-2.2066199999999299</v>
      </c>
      <c r="BY300" s="50">
        <f t="shared" si="313"/>
        <v>-1</v>
      </c>
      <c r="BZ300" s="50">
        <f t="shared" si="314"/>
        <v>-3</v>
      </c>
      <c r="CA300" s="50" t="str">
        <f t="shared" si="315"/>
        <v>-----</v>
      </c>
      <c r="CB300" s="50" t="str">
        <f t="shared" si="316"/>
        <v>-----</v>
      </c>
      <c r="CC300" s="52" t="str">
        <f t="shared" si="300"/>
        <v/>
      </c>
      <c r="CD300" s="41">
        <f t="shared" si="301"/>
        <v>0</v>
      </c>
      <c r="CE300" s="52" t="str" cm="1">
        <f t="array" ref="CE300">IF(CD300&lt;&gt;1,"-----",_xlfn.IFS(OR(AL300="Above",AL300="Below"),AL300,OR(AQ300="Above",AQ300="Below"),AQ300,OR(AV300="Above",AV300="Below"),AV300,OR(BA300="Above",BA300="Below"),BA300,OR(BF300="Above",BF300="Below"),BF300,OR(BK300="Above",BK300="Below"),BK300,TRUE,"-----"))</f>
        <v>-----</v>
      </c>
      <c r="CF300" s="52" t="str">
        <f t="shared" ca="1" si="272"/>
        <v>-----</v>
      </c>
      <c r="CG300" s="52" t="str">
        <f t="shared" si="302"/>
        <v>DOWN</v>
      </c>
      <c r="CH300" s="42" t="str">
        <f t="shared" si="323"/>
        <v/>
      </c>
      <c r="CI300" s="43" t="str">
        <f t="shared" si="317"/>
        <v/>
      </c>
      <c r="CJ300" s="42">
        <f t="shared" si="318"/>
        <v>1</v>
      </c>
      <c r="CK300" s="42" t="str">
        <f t="shared" si="324"/>
        <v/>
      </c>
      <c r="CL300" s="42" t="str">
        <f t="shared" si="303"/>
        <v/>
      </c>
      <c r="CM300" s="16">
        <f t="shared" si="325"/>
        <v>0.2</v>
      </c>
      <c r="CN300" s="53">
        <f t="shared" si="326"/>
        <v>6.6666666666666666E-2</v>
      </c>
      <c r="CO300" s="14" t="str">
        <f t="shared" si="327"/>
        <v/>
      </c>
    </row>
    <row r="301" spans="1:93" x14ac:dyDescent="0.55000000000000004">
      <c r="A301">
        <f>IF('Data Validation'!$K$2&lt;&gt;TRUE,"",'Data Validation'!A301)</f>
        <v>1772118300</v>
      </c>
      <c r="B301" s="4" t="str">
        <f>IF('Data Validation'!$K$2&lt;&gt;TRUE,"",'Data Validation'!C301)</f>
        <v>XAUUSD</v>
      </c>
      <c r="C301" s="4" t="str">
        <f>IF('Data Validation'!$K$2&lt;&gt;TRUE,"",'Data Validation'!E301)</f>
        <v>M5</v>
      </c>
      <c r="D301" s="4">
        <f>IF('Data Validation'!$K$2&lt;&gt;TRUE,"",'Data Validation'!G301)</f>
        <v>5167.21</v>
      </c>
      <c r="E301" s="4">
        <f>IF($C301&lt;&gt;"M5","",Price!F301)</f>
        <v>5169.8500000000004</v>
      </c>
      <c r="F301" s="4">
        <f>IF($C301&lt;&gt;"M5","",Price!G301)</f>
        <v>5163.95</v>
      </c>
      <c r="G301" s="4">
        <f>IF($C301&lt;&gt;"M5","",Price!H301)</f>
        <v>862</v>
      </c>
      <c r="H301" s="4">
        <f>IF($C301&lt;&gt;"M5","",SSA!E301)</f>
        <v>5161.3053200000004</v>
      </c>
      <c r="I301" s="6">
        <f>IF($C301&lt;&gt;"M5","",SSA!F301)</f>
        <v>5164.1232</v>
      </c>
      <c r="J301" s="5">
        <f>IF($C301&lt;&gt;"M5","",Dual_Tema!E301)</f>
        <v>5171.7299999999996</v>
      </c>
      <c r="K301" s="5">
        <f>IF($C301&lt;&gt;"M5","",Dual_Tema!F301)</f>
        <v>5162.8500000000004</v>
      </c>
      <c r="L301" s="6">
        <f>IF($C301&lt;&gt;"M5","",Trendlines!K301)</f>
        <v>0</v>
      </c>
      <c r="M301" s="6">
        <f>IF($C301&lt;&gt;"M5","",Trendlines!L301)</f>
        <v>0</v>
      </c>
      <c r="N301" s="6">
        <f>IF($C301&lt;&gt;"M5","",ZigZag!E301)</f>
        <v>0</v>
      </c>
      <c r="O301" s="6">
        <f>IF($C301&lt;&gt;"M5","",ZigZag!F301)</f>
        <v>0</v>
      </c>
      <c r="P301" s="6">
        <f>IF($C301&lt;&gt;"M5","",Pinbar!E301)</f>
        <v>0</v>
      </c>
      <c r="Q301">
        <f>IF(Q$1='Trendline Selection'!$ED$198,Trendlines!E301,IF(Q$1='Trendline Selection'!$EE$198,Trendlines!E301,""))</f>
        <v>5199.43</v>
      </c>
      <c r="R301" t="str">
        <f>IF(R$1='Trendline Selection'!$ED$198,Trendlines!F301,IF(R$1='Trendline Selection'!$EE$198,Trendlines!F301,""))</f>
        <v/>
      </c>
      <c r="S301" t="str">
        <f>IF(S$1='Trendline Selection'!$ED$198,Trendlines!G301,IF(S$1='Trendline Selection'!$EE$198,Trendlines!G301,""))</f>
        <v/>
      </c>
      <c r="T301" t="str">
        <f>IF(T$1='Trendline Selection'!$ED$198,Trendlines!H301,IF(T$1='Trendline Selection'!$EE$198,Trendlines!H301,""))</f>
        <v/>
      </c>
      <c r="U301">
        <f>IF(U$1='Trendline Selection'!$ED$198,Trendlines!I301,IF(U$1='Trendline Selection'!$EE$198,Trendlines!I301,""))</f>
        <v>5177.6400000000003</v>
      </c>
      <c r="V301" t="str">
        <f>IF(V$1='Trendline Selection'!$ED$198,Trendlines!J301,IF(V$1='Trendline Selection'!$EE$198,Trendlines!J301,""))</f>
        <v/>
      </c>
      <c r="W301" s="6" t="str">
        <f t="shared" si="262"/>
        <v/>
      </c>
      <c r="X301" s="6" t="str">
        <f t="shared" si="263"/>
        <v/>
      </c>
      <c r="Y301" s="6" t="str">
        <f t="shared" si="264"/>
        <v/>
      </c>
      <c r="Z301" s="6" t="str">
        <f t="shared" si="265"/>
        <v/>
      </c>
      <c r="AA301">
        <f t="shared" si="276"/>
        <v>5.9000000000005457</v>
      </c>
      <c r="AB301">
        <f t="shared" si="304"/>
        <v>2.1500000000005457</v>
      </c>
      <c r="AC301">
        <f t="shared" si="305"/>
        <v>3.75</v>
      </c>
      <c r="AD301">
        <f t="shared" si="328"/>
        <v>5.9000000000005457</v>
      </c>
      <c r="AE301" s="26">
        <f t="shared" si="319"/>
        <v>-3.6351472331293391E-4</v>
      </c>
      <c r="AF301" s="26">
        <f t="shared" si="277"/>
        <v>2.1306061574507379E-4</v>
      </c>
      <c r="AG301" s="4"/>
      <c r="AH301" s="30">
        <f t="shared" si="278"/>
        <v>-7.3324729826153819E-3</v>
      </c>
      <c r="AI301" s="21">
        <f t="shared" si="306"/>
        <v>-1</v>
      </c>
      <c r="AJ301" s="21">
        <f t="shared" si="275"/>
        <v>-114</v>
      </c>
      <c r="AK301" s="31" t="str">
        <f t="shared" si="322"/>
        <v>-----</v>
      </c>
      <c r="AL301" s="31" t="str">
        <f t="shared" si="279"/>
        <v>-----</v>
      </c>
      <c r="AM301" s="39" t="str">
        <f t="shared" si="280"/>
        <v/>
      </c>
      <c r="AN301" s="35" t="str">
        <f t="shared" si="281"/>
        <v/>
      </c>
      <c r="AO301" s="35" t="str">
        <f t="shared" si="320"/>
        <v/>
      </c>
      <c r="AP301" s="36" t="str">
        <f t="shared" si="321"/>
        <v/>
      </c>
      <c r="AQ301" s="36" t="str">
        <f t="shared" si="282"/>
        <v/>
      </c>
      <c r="AR301" s="40" t="str">
        <f t="shared" si="283"/>
        <v/>
      </c>
      <c r="AS301" s="37" t="str">
        <f t="shared" si="284"/>
        <v/>
      </c>
      <c r="AT301" s="37" t="str">
        <f t="shared" si="307"/>
        <v/>
      </c>
      <c r="AU301" s="38" t="str">
        <f t="shared" si="285"/>
        <v/>
      </c>
      <c r="AV301" s="38" t="str">
        <f t="shared" si="286"/>
        <v/>
      </c>
      <c r="AW301" s="30" t="str">
        <f t="shared" si="287"/>
        <v/>
      </c>
      <c r="AX301" s="21" t="str">
        <f t="shared" si="288"/>
        <v/>
      </c>
      <c r="AY301" s="21" t="str">
        <f t="shared" si="308"/>
        <v/>
      </c>
      <c r="AZ301" s="31" t="str">
        <f t="shared" si="289"/>
        <v/>
      </c>
      <c r="BA301" s="31" t="str">
        <f t="shared" si="290"/>
        <v/>
      </c>
      <c r="BB301" s="33">
        <f t="shared" si="291"/>
        <v>-3.1548504724159916E-3</v>
      </c>
      <c r="BC301" s="32">
        <f t="shared" si="292"/>
        <v>-1</v>
      </c>
      <c r="BD301" s="32">
        <f t="shared" si="309"/>
        <v>-25</v>
      </c>
      <c r="BE301" s="34" t="str">
        <f t="shared" si="310"/>
        <v>-----</v>
      </c>
      <c r="BF301" s="34" t="str">
        <f t="shared" si="293"/>
        <v>-----</v>
      </c>
      <c r="BG301" s="40" t="str">
        <f t="shared" si="294"/>
        <v/>
      </c>
      <c r="BH301" s="37" t="str">
        <f t="shared" si="295"/>
        <v/>
      </c>
      <c r="BI301" s="37" t="str">
        <f t="shared" si="311"/>
        <v/>
      </c>
      <c r="BJ301" s="38" t="str">
        <f t="shared" si="312"/>
        <v/>
      </c>
      <c r="BK301" s="38" t="str">
        <f t="shared" si="296"/>
        <v/>
      </c>
      <c r="BL301" s="41" t="str">
        <f t="shared" si="297"/>
        <v>------</v>
      </c>
      <c r="BM301" s="41" t="str">
        <f t="shared" si="298"/>
        <v>------</v>
      </c>
      <c r="BN301" s="41" t="str">
        <f t="shared" si="273"/>
        <v>-----</v>
      </c>
      <c r="BO301" s="41" t="str" cm="1">
        <f t="array" aca="1" ref="BO301" ca="1">_xlfn.LET(_xlpm.lookback,MIN(ROW()-ROW(BN$50),11),_xlpm.found,IFERROR(MATCH("Equal High",OFFSET(BN301,-_xlpm.lookback,0,_xlpm.lookback+1,1),0),-1),_xlpm.offset_rows,_xlpm.lookback-_xlpm.found+1,IF(_xlpm.found&gt;0,INDEX(E:E,ROW()-_xlpm.offset_rows),"-----"))</f>
        <v>-----</v>
      </c>
      <c r="BP301" s="41" t="str">
        <f t="shared" ca="1" si="266"/>
        <v>-----</v>
      </c>
      <c r="BQ301" s="41" t="str">
        <f t="shared" ca="1" si="267"/>
        <v>-----</v>
      </c>
      <c r="BR301" s="52" t="str">
        <f t="shared" ca="1" si="268"/>
        <v>-----</v>
      </c>
      <c r="BS301" s="41" t="str">
        <f t="shared" si="274"/>
        <v>-----</v>
      </c>
      <c r="BT301" s="41" t="str" cm="1">
        <f t="array" aca="1" ref="BT301" ca="1">_xlfn.LET(_xlpm.lookback,MIN(ROW()-ROW(BS$50),11),_xlpm.found,IFERROR(MATCH("Equal Low",OFFSET(BS301,-_xlpm.lookback,0,_xlpm.lookback+1,1),0),-1),_xlpm.offset_rows,_xlpm.lookback-_xlpm.found+1,IF(_xlpm.found&gt;0,INDEX(F:F,ROW()-_xlpm.offset_rows),"-----"))</f>
        <v>-----</v>
      </c>
      <c r="BU301" s="41" t="str">
        <f t="shared" ca="1" si="269"/>
        <v>-----</v>
      </c>
      <c r="BV301" s="41" t="str">
        <f t="shared" ca="1" si="270"/>
        <v>-----</v>
      </c>
      <c r="BW301" s="52" t="str">
        <f t="shared" ca="1" si="271"/>
        <v>-----</v>
      </c>
      <c r="BX301" s="50">
        <f t="shared" si="299"/>
        <v>-2.8178799999996045</v>
      </c>
      <c r="BY301" s="50">
        <f t="shared" si="313"/>
        <v>-1</v>
      </c>
      <c r="BZ301" s="50">
        <f t="shared" si="314"/>
        <v>-4</v>
      </c>
      <c r="CA301" s="50" t="str">
        <f t="shared" si="315"/>
        <v>-----</v>
      </c>
      <c r="CB301" s="50" t="str">
        <f t="shared" si="316"/>
        <v>-----</v>
      </c>
      <c r="CC301" s="52" t="str">
        <f t="shared" si="300"/>
        <v/>
      </c>
      <c r="CD301" s="41">
        <f t="shared" si="301"/>
        <v>0</v>
      </c>
      <c r="CE301" s="52" t="str" cm="1">
        <f t="array" ref="CE301">IF(CD301&lt;&gt;1,"-----",_xlfn.IFS(OR(AL301="Above",AL301="Below"),AL301,OR(AQ301="Above",AQ301="Below"),AQ301,OR(AV301="Above",AV301="Below"),AV301,OR(BA301="Above",BA301="Below"),BA301,OR(BF301="Above",BF301="Below"),BF301,OR(BK301="Above",BK301="Below"),BK301,TRUE,"-----"))</f>
        <v>-----</v>
      </c>
      <c r="CF301" s="52" t="str">
        <f t="shared" ca="1" si="272"/>
        <v>-----</v>
      </c>
      <c r="CG301" s="52" t="str">
        <f t="shared" si="302"/>
        <v>DOWN</v>
      </c>
      <c r="CH301" s="42" t="str">
        <f t="shared" si="323"/>
        <v/>
      </c>
      <c r="CI301" s="43" t="str">
        <f t="shared" si="317"/>
        <v/>
      </c>
      <c r="CJ301" s="42" t="str">
        <f t="shared" si="318"/>
        <v/>
      </c>
      <c r="CK301" s="42" t="str">
        <f t="shared" si="324"/>
        <v/>
      </c>
      <c r="CL301" s="42" t="str">
        <f t="shared" si="303"/>
        <v/>
      </c>
      <c r="CM301" s="16">
        <f t="shared" si="325"/>
        <v>0</v>
      </c>
      <c r="CN301" s="53">
        <f t="shared" si="326"/>
        <v>6.6666666666666666E-2</v>
      </c>
      <c r="CO301" s="14" t="str">
        <f t="shared" si="327"/>
        <v/>
      </c>
    </row>
    <row r="302" spans="1:93" x14ac:dyDescent="0.55000000000000004">
      <c r="A302">
        <f>IF('Data Validation'!$K$2&lt;&gt;TRUE,"",'Data Validation'!A302)</f>
        <v>1772118600</v>
      </c>
      <c r="B302" s="4" t="str">
        <f>IF('Data Validation'!$K$2&lt;&gt;TRUE,"",'Data Validation'!C302)</f>
        <v>XAUUSD</v>
      </c>
      <c r="C302" s="4" t="str">
        <f>IF('Data Validation'!$K$2&lt;&gt;TRUE,"",'Data Validation'!E302)</f>
        <v>M5</v>
      </c>
      <c r="D302" s="4">
        <f>IF('Data Validation'!$K$2&lt;&gt;TRUE,"",'Data Validation'!G302)</f>
        <v>5162.38</v>
      </c>
      <c r="E302" s="4">
        <f>IF($C302&lt;&gt;"M5","",Price!F302)</f>
        <v>5171.42</v>
      </c>
      <c r="F302" s="4">
        <f>IF($C302&lt;&gt;"M5","",Price!G302)</f>
        <v>5161.25</v>
      </c>
      <c r="G302" s="4">
        <f>IF($C302&lt;&gt;"M5","",Price!H302)</f>
        <v>864</v>
      </c>
      <c r="H302" s="4">
        <f>IF($C302&lt;&gt;"M5","",SSA!E302)</f>
        <v>5158.1084799999999</v>
      </c>
      <c r="I302" s="6">
        <f>IF($C302&lt;&gt;"M5","",SSA!F302)</f>
        <v>5161.1158400000004</v>
      </c>
      <c r="J302" s="5">
        <f>IF($C302&lt;&gt;"M5","",Dual_Tema!E302)</f>
        <v>5171.54</v>
      </c>
      <c r="K302" s="5">
        <f>IF($C302&lt;&gt;"M5","",Dual_Tema!F302)</f>
        <v>5162.3100000000004</v>
      </c>
      <c r="L302" s="6">
        <f>IF($C302&lt;&gt;"M5","",Trendlines!K302)</f>
        <v>0</v>
      </c>
      <c r="M302" s="6">
        <f>IF($C302&lt;&gt;"M5","",Trendlines!L302)</f>
        <v>0</v>
      </c>
      <c r="N302" s="6">
        <f>IF($C302&lt;&gt;"M5","",ZigZag!E302)</f>
        <v>0</v>
      </c>
      <c r="O302" s="6">
        <f>IF($C302&lt;&gt;"M5","",ZigZag!F302)</f>
        <v>0</v>
      </c>
      <c r="P302" s="6">
        <f>IF($C302&lt;&gt;"M5","",Pinbar!E302)</f>
        <v>0</v>
      </c>
      <c r="Q302">
        <f>IF(Q$1='Trendline Selection'!$ED$198,Trendlines!E302,IF(Q$1='Trendline Selection'!$EE$198,Trendlines!E302,""))</f>
        <v>5199.4399999999996</v>
      </c>
      <c r="R302" t="str">
        <f>IF(R$1='Trendline Selection'!$ED$198,Trendlines!F302,IF(R$1='Trendline Selection'!$EE$198,Trendlines!F302,""))</f>
        <v/>
      </c>
      <c r="S302" t="str">
        <f>IF(S$1='Trendline Selection'!$ED$198,Trendlines!G302,IF(S$1='Trendline Selection'!$EE$198,Trendlines!G302,""))</f>
        <v/>
      </c>
      <c r="T302" t="str">
        <f>IF(T$1='Trendline Selection'!$ED$198,Trendlines!H302,IF(T$1='Trendline Selection'!$EE$198,Trendlines!H302,""))</f>
        <v/>
      </c>
      <c r="U302">
        <f>IF(U$1='Trendline Selection'!$ED$198,Trendlines!I302,IF(U$1='Trendline Selection'!$EE$198,Trendlines!I302,""))</f>
        <v>5177.66</v>
      </c>
      <c r="V302" t="str">
        <f>IF(V$1='Trendline Selection'!$ED$198,Trendlines!J302,IF(V$1='Trendline Selection'!$EE$198,Trendlines!J302,""))</f>
        <v/>
      </c>
      <c r="W302" s="6" t="str">
        <f t="shared" si="262"/>
        <v/>
      </c>
      <c r="X302" s="6" t="str">
        <f t="shared" si="263"/>
        <v/>
      </c>
      <c r="Y302" s="6" t="str">
        <f t="shared" si="264"/>
        <v/>
      </c>
      <c r="Z302" s="6" t="str">
        <f t="shared" si="265"/>
        <v/>
      </c>
      <c r="AA302">
        <f t="shared" si="276"/>
        <v>10.170000000000073</v>
      </c>
      <c r="AB302">
        <f t="shared" si="304"/>
        <v>4.2100000000000364</v>
      </c>
      <c r="AC302">
        <f t="shared" si="305"/>
        <v>5.9600000000000364</v>
      </c>
      <c r="AD302">
        <f t="shared" si="328"/>
        <v>10.170000000000073</v>
      </c>
      <c r="AE302" s="26">
        <f t="shared" si="319"/>
        <v>-2.3203919915516627E-5</v>
      </c>
      <c r="AF302" s="26">
        <f t="shared" si="277"/>
        <v>-2.0533443361603625E-4</v>
      </c>
      <c r="AG302" s="4"/>
      <c r="AH302" s="30">
        <f t="shared" si="278"/>
        <v>-7.9492253011862295E-3</v>
      </c>
      <c r="AI302" s="21">
        <f t="shared" si="306"/>
        <v>-1</v>
      </c>
      <c r="AJ302" s="21">
        <f t="shared" si="275"/>
        <v>-115</v>
      </c>
      <c r="AK302" s="31" t="str">
        <f t="shared" si="322"/>
        <v>-----</v>
      </c>
      <c r="AL302" s="31" t="str">
        <f t="shared" si="279"/>
        <v>-----</v>
      </c>
      <c r="AM302" s="39" t="str">
        <f t="shared" si="280"/>
        <v/>
      </c>
      <c r="AN302" s="35" t="str">
        <f t="shared" si="281"/>
        <v/>
      </c>
      <c r="AO302" s="35" t="str">
        <f t="shared" si="320"/>
        <v/>
      </c>
      <c r="AP302" s="36" t="str">
        <f t="shared" si="321"/>
        <v/>
      </c>
      <c r="AQ302" s="36" t="str">
        <f t="shared" si="282"/>
        <v/>
      </c>
      <c r="AR302" s="40" t="str">
        <f t="shared" si="283"/>
        <v/>
      </c>
      <c r="AS302" s="37" t="str">
        <f t="shared" si="284"/>
        <v/>
      </c>
      <c r="AT302" s="37" t="str">
        <f t="shared" si="307"/>
        <v/>
      </c>
      <c r="AU302" s="38" t="str">
        <f t="shared" si="285"/>
        <v/>
      </c>
      <c r="AV302" s="38" t="str">
        <f t="shared" si="286"/>
        <v/>
      </c>
      <c r="AW302" s="30" t="str">
        <f t="shared" si="287"/>
        <v/>
      </c>
      <c r="AX302" s="21" t="str">
        <f t="shared" si="288"/>
        <v/>
      </c>
      <c r="AY302" s="21" t="str">
        <f t="shared" si="308"/>
        <v/>
      </c>
      <c r="AZ302" s="31" t="str">
        <f t="shared" si="289"/>
        <v/>
      </c>
      <c r="BA302" s="31" t="str">
        <f t="shared" si="290"/>
        <v/>
      </c>
      <c r="BB302" s="33">
        <f t="shared" si="291"/>
        <v>-3.7761305300077607E-3</v>
      </c>
      <c r="BC302" s="32">
        <f t="shared" si="292"/>
        <v>-1</v>
      </c>
      <c r="BD302" s="32">
        <f t="shared" si="309"/>
        <v>-26</v>
      </c>
      <c r="BE302" s="34" t="str">
        <f t="shared" si="310"/>
        <v>-----</v>
      </c>
      <c r="BF302" s="34" t="str">
        <f t="shared" si="293"/>
        <v>-----</v>
      </c>
      <c r="BG302" s="40" t="str">
        <f t="shared" si="294"/>
        <v/>
      </c>
      <c r="BH302" s="37" t="str">
        <f t="shared" si="295"/>
        <v/>
      </c>
      <c r="BI302" s="37" t="str">
        <f t="shared" si="311"/>
        <v/>
      </c>
      <c r="BJ302" s="38" t="str">
        <f t="shared" si="312"/>
        <v/>
      </c>
      <c r="BK302" s="38" t="str">
        <f t="shared" si="296"/>
        <v/>
      </c>
      <c r="BL302" s="41" t="str">
        <f t="shared" si="297"/>
        <v>------</v>
      </c>
      <c r="BM302" s="41" t="str">
        <f t="shared" si="298"/>
        <v>------</v>
      </c>
      <c r="BN302" s="41" t="str">
        <f t="shared" si="273"/>
        <v>-----</v>
      </c>
      <c r="BO302" s="41" t="str" cm="1">
        <f t="array" aca="1" ref="BO302" ca="1">_xlfn.LET(_xlpm.lookback,MIN(ROW()-ROW(BN$50),11),_xlpm.found,IFERROR(MATCH("Equal High",OFFSET(BN302,-_xlpm.lookback,0,_xlpm.lookback+1,1),0),-1),_xlpm.offset_rows,_xlpm.lookback-_xlpm.found+1,IF(_xlpm.found&gt;0,INDEX(E:E,ROW()-_xlpm.offset_rows),"-----"))</f>
        <v>-----</v>
      </c>
      <c r="BP302" s="41" t="str">
        <f t="shared" ca="1" si="266"/>
        <v>-----</v>
      </c>
      <c r="BQ302" s="41" t="str">
        <f t="shared" ca="1" si="267"/>
        <v>-----</v>
      </c>
      <c r="BR302" s="52" t="str">
        <f t="shared" ca="1" si="268"/>
        <v>-----</v>
      </c>
      <c r="BS302" s="41" t="str">
        <f t="shared" si="274"/>
        <v>-----</v>
      </c>
      <c r="BT302" s="41" t="str" cm="1">
        <f t="array" aca="1" ref="BT302" ca="1">_xlfn.LET(_xlpm.lookback,MIN(ROW()-ROW(BS$50),11),_xlpm.found,IFERROR(MATCH("Equal Low",OFFSET(BS302,-_xlpm.lookback,0,_xlpm.lookback+1,1),0),-1),_xlpm.offset_rows,_xlpm.lookback-_xlpm.found+1,IF(_xlpm.found&gt;0,INDEX(F:F,ROW()-_xlpm.offset_rows),"-----"))</f>
        <v>-----</v>
      </c>
      <c r="BU302" s="41" t="str">
        <f t="shared" ca="1" si="269"/>
        <v>-----</v>
      </c>
      <c r="BV302" s="41" t="str">
        <f t="shared" ca="1" si="270"/>
        <v>-----</v>
      </c>
      <c r="BW302" s="52" t="str">
        <f t="shared" ca="1" si="271"/>
        <v>-----</v>
      </c>
      <c r="BX302" s="50">
        <f t="shared" si="299"/>
        <v>-3.0073600000005172</v>
      </c>
      <c r="BY302" s="50">
        <f t="shared" si="313"/>
        <v>-1</v>
      </c>
      <c r="BZ302" s="50">
        <f t="shared" si="314"/>
        <v>-5</v>
      </c>
      <c r="CA302" s="50" t="str">
        <f t="shared" si="315"/>
        <v>-----</v>
      </c>
      <c r="CB302" s="50" t="str">
        <f t="shared" si="316"/>
        <v>-----</v>
      </c>
      <c r="CC302" s="52" t="str">
        <f t="shared" si="300"/>
        <v/>
      </c>
      <c r="CD302" s="41">
        <f t="shared" si="301"/>
        <v>0</v>
      </c>
      <c r="CE302" s="52" t="str" cm="1">
        <f t="array" ref="CE302">IF(CD302&lt;&gt;1,"-----",_xlfn.IFS(OR(AL302="Above",AL302="Below"),AL302,OR(AQ302="Above",AQ302="Below"),AQ302,OR(AV302="Above",AV302="Below"),AV302,OR(BA302="Above",BA302="Below"),BA302,OR(BF302="Above",BF302="Below"),BF302,OR(BK302="Above",BK302="Below"),BK302,TRUE,"-----"))</f>
        <v>-----</v>
      </c>
      <c r="CF302" s="52" t="str">
        <f t="shared" ca="1" si="272"/>
        <v>-----</v>
      </c>
      <c r="CG302" s="52" t="str">
        <f t="shared" si="302"/>
        <v>DOWN</v>
      </c>
      <c r="CH302" s="42" t="str">
        <f t="shared" si="323"/>
        <v/>
      </c>
      <c r="CI302" s="43" t="str">
        <f t="shared" si="317"/>
        <v/>
      </c>
      <c r="CJ302" s="42" t="str">
        <f t="shared" si="318"/>
        <v/>
      </c>
      <c r="CK302" s="42" t="str">
        <f t="shared" si="324"/>
        <v/>
      </c>
      <c r="CL302" s="42" t="str">
        <f t="shared" si="303"/>
        <v/>
      </c>
      <c r="CM302" s="16">
        <f t="shared" si="325"/>
        <v>0</v>
      </c>
      <c r="CN302" s="53">
        <f t="shared" si="326"/>
        <v>6.6666666666666666E-2</v>
      </c>
      <c r="CO302" s="14" t="str">
        <f t="shared" si="327"/>
        <v/>
      </c>
    </row>
    <row r="303" spans="1:93" x14ac:dyDescent="0.55000000000000004">
      <c r="A303">
        <f>IF('Data Validation'!$K$2&lt;&gt;TRUE,"",'Data Validation'!A303)</f>
        <v>1772118900</v>
      </c>
      <c r="B303" s="4" t="str">
        <f>IF('Data Validation'!$K$2&lt;&gt;TRUE,"",'Data Validation'!C303)</f>
        <v>XAUUSD</v>
      </c>
      <c r="C303" s="4" t="str">
        <f>IF('Data Validation'!$K$2&lt;&gt;TRUE,"",'Data Validation'!E303)</f>
        <v>M5</v>
      </c>
      <c r="D303" s="4">
        <f>IF('Data Validation'!$K$2&lt;&gt;TRUE,"",'Data Validation'!G303)</f>
        <v>5158.57</v>
      </c>
      <c r="E303" s="4">
        <f>IF($C303&lt;&gt;"M5","",Price!F303)</f>
        <v>5163.3100000000004</v>
      </c>
      <c r="F303" s="4">
        <f>IF($C303&lt;&gt;"M5","",Price!G303)</f>
        <v>5150.24</v>
      </c>
      <c r="G303" s="4">
        <f>IF($C303&lt;&gt;"M5","",Price!H303)</f>
        <v>910</v>
      </c>
      <c r="H303" s="4">
        <f>IF($C303&lt;&gt;"M5","",SSA!E303)</f>
        <v>5155.90074</v>
      </c>
      <c r="I303" s="6">
        <f>IF($C303&lt;&gt;"M5","",SSA!F303)</f>
        <v>5158.5082899999998</v>
      </c>
      <c r="J303" s="5">
        <f>IF($C303&lt;&gt;"M5","",Dual_Tema!E303)</f>
        <v>5167.47</v>
      </c>
      <c r="K303" s="5">
        <f>IF($C303&lt;&gt;"M5","",Dual_Tema!F303)</f>
        <v>5156.57</v>
      </c>
      <c r="L303" s="6">
        <f>IF($C303&lt;&gt;"M5","",Trendlines!K303)</f>
        <v>0</v>
      </c>
      <c r="M303" s="6">
        <f>IF($C303&lt;&gt;"M5","",Trendlines!L303)</f>
        <v>0</v>
      </c>
      <c r="N303" s="6">
        <f>IF($C303&lt;&gt;"M5","",ZigZag!E303)</f>
        <v>0</v>
      </c>
      <c r="O303" s="6">
        <f>IF($C303&lt;&gt;"M5","",ZigZag!F303)</f>
        <v>0</v>
      </c>
      <c r="P303" s="6">
        <f>IF($C303&lt;&gt;"M5","",Pinbar!E303)</f>
        <v>0</v>
      </c>
      <c r="Q303">
        <f>IF(Q$1='Trendline Selection'!$ED$198,Trendlines!E303,IF(Q$1='Trendline Selection'!$EE$198,Trendlines!E303,""))</f>
        <v>5199.4399999999996</v>
      </c>
      <c r="R303" t="str">
        <f>IF(R$1='Trendline Selection'!$ED$198,Trendlines!F303,IF(R$1='Trendline Selection'!$EE$198,Trendlines!F303,""))</f>
        <v/>
      </c>
      <c r="S303" t="str">
        <f>IF(S$1='Trendline Selection'!$ED$198,Trendlines!G303,IF(S$1='Trendline Selection'!$EE$198,Trendlines!G303,""))</f>
        <v/>
      </c>
      <c r="T303" t="str">
        <f>IF(T$1='Trendline Selection'!$ED$198,Trendlines!H303,IF(T$1='Trendline Selection'!$EE$198,Trendlines!H303,""))</f>
        <v/>
      </c>
      <c r="U303">
        <f>IF(U$1='Trendline Selection'!$ED$198,Trendlines!I303,IF(U$1='Trendline Selection'!$EE$198,Trendlines!I303,""))</f>
        <v>5177.68</v>
      </c>
      <c r="V303" t="str">
        <f>IF(V$1='Trendline Selection'!$ED$198,Trendlines!J303,IF(V$1='Trendline Selection'!$EE$198,Trendlines!J303,""))</f>
        <v/>
      </c>
      <c r="W303" s="6" t="str">
        <f t="shared" si="262"/>
        <v/>
      </c>
      <c r="X303" s="6" t="str">
        <f t="shared" si="263"/>
        <v/>
      </c>
      <c r="Y303" s="6" t="str">
        <f t="shared" si="264"/>
        <v/>
      </c>
      <c r="Z303" s="6" t="str">
        <f t="shared" si="265"/>
        <v/>
      </c>
      <c r="AA303">
        <f t="shared" si="276"/>
        <v>13.070000000000618</v>
      </c>
      <c r="AB303">
        <f t="shared" si="304"/>
        <v>0.93000000000029104</v>
      </c>
      <c r="AC303">
        <f t="shared" si="305"/>
        <v>12.140000000000327</v>
      </c>
      <c r="AD303">
        <f t="shared" si="328"/>
        <v>13.070000000000618</v>
      </c>
      <c r="AE303" s="26">
        <f t="shared" si="319"/>
        <v>-8.0503612019031643E-4</v>
      </c>
      <c r="AF303" s="26">
        <f t="shared" si="277"/>
        <v>-1.2275601805075715E-3</v>
      </c>
      <c r="AG303" s="4"/>
      <c r="AH303" s="30">
        <f t="shared" si="278"/>
        <v>-8.3738364131521019E-3</v>
      </c>
      <c r="AI303" s="21">
        <f t="shared" si="306"/>
        <v>-1</v>
      </c>
      <c r="AJ303" s="21">
        <f t="shared" si="275"/>
        <v>-116</v>
      </c>
      <c r="AK303" s="31" t="str">
        <f t="shared" si="322"/>
        <v>-----</v>
      </c>
      <c r="AL303" s="31" t="str">
        <f t="shared" si="279"/>
        <v>-----</v>
      </c>
      <c r="AM303" s="39" t="str">
        <f t="shared" si="280"/>
        <v/>
      </c>
      <c r="AN303" s="35" t="str">
        <f t="shared" si="281"/>
        <v/>
      </c>
      <c r="AO303" s="35" t="str">
        <f t="shared" si="320"/>
        <v/>
      </c>
      <c r="AP303" s="36" t="str">
        <f t="shared" si="321"/>
        <v/>
      </c>
      <c r="AQ303" s="36" t="str">
        <f t="shared" si="282"/>
        <v/>
      </c>
      <c r="AR303" s="40" t="str">
        <f t="shared" si="283"/>
        <v/>
      </c>
      <c r="AS303" s="37" t="str">
        <f t="shared" si="284"/>
        <v/>
      </c>
      <c r="AT303" s="37" t="str">
        <f t="shared" si="307"/>
        <v/>
      </c>
      <c r="AU303" s="38" t="str">
        <f t="shared" si="285"/>
        <v/>
      </c>
      <c r="AV303" s="38" t="str">
        <f t="shared" si="286"/>
        <v/>
      </c>
      <c r="AW303" s="30" t="str">
        <f t="shared" si="287"/>
        <v/>
      </c>
      <c r="AX303" s="21" t="str">
        <f t="shared" si="288"/>
        <v/>
      </c>
      <c r="AY303" s="21" t="str">
        <f t="shared" si="308"/>
        <v/>
      </c>
      <c r="AZ303" s="31" t="str">
        <f t="shared" si="289"/>
        <v/>
      </c>
      <c r="BA303" s="31" t="str">
        <f t="shared" si="290"/>
        <v/>
      </c>
      <c r="BB303" s="33">
        <f t="shared" si="291"/>
        <v>-4.2063742834629117E-3</v>
      </c>
      <c r="BC303" s="32">
        <f t="shared" si="292"/>
        <v>-1</v>
      </c>
      <c r="BD303" s="32">
        <f t="shared" si="309"/>
        <v>-27</v>
      </c>
      <c r="BE303" s="34" t="str">
        <f t="shared" si="310"/>
        <v>-----</v>
      </c>
      <c r="BF303" s="34" t="str">
        <f t="shared" si="293"/>
        <v>-----</v>
      </c>
      <c r="BG303" s="40" t="str">
        <f t="shared" si="294"/>
        <v/>
      </c>
      <c r="BH303" s="37" t="str">
        <f t="shared" si="295"/>
        <v/>
      </c>
      <c r="BI303" s="37" t="str">
        <f t="shared" si="311"/>
        <v/>
      </c>
      <c r="BJ303" s="38" t="str">
        <f t="shared" si="312"/>
        <v/>
      </c>
      <c r="BK303" s="38" t="str">
        <f t="shared" si="296"/>
        <v/>
      </c>
      <c r="BL303" s="41" t="str">
        <f t="shared" si="297"/>
        <v>------</v>
      </c>
      <c r="BM303" s="41" t="str">
        <f t="shared" si="298"/>
        <v>------</v>
      </c>
      <c r="BN303" s="41" t="str">
        <f t="shared" si="273"/>
        <v>-----</v>
      </c>
      <c r="BO303" s="41" t="str" cm="1">
        <f t="array" aca="1" ref="BO303" ca="1">_xlfn.LET(_xlpm.lookback,MIN(ROW()-ROW(BN$50),11),_xlpm.found,IFERROR(MATCH("Equal High",OFFSET(BN303,-_xlpm.lookback,0,_xlpm.lookback+1,1),0),-1),_xlpm.offset_rows,_xlpm.lookback-_xlpm.found+1,IF(_xlpm.found&gt;0,INDEX(E:E,ROW()-_xlpm.offset_rows),"-----"))</f>
        <v>-----</v>
      </c>
      <c r="BP303" s="41" t="str">
        <f t="shared" ca="1" si="266"/>
        <v>-----</v>
      </c>
      <c r="BQ303" s="41" t="str">
        <f t="shared" ca="1" si="267"/>
        <v>-----</v>
      </c>
      <c r="BR303" s="52" t="str">
        <f t="shared" ca="1" si="268"/>
        <v>-----</v>
      </c>
      <c r="BS303" s="41" t="str">
        <f t="shared" si="274"/>
        <v>-----</v>
      </c>
      <c r="BT303" s="41" t="str" cm="1">
        <f t="array" aca="1" ref="BT303" ca="1">_xlfn.LET(_xlpm.lookback,MIN(ROW()-ROW(BS$50),11),_xlpm.found,IFERROR(MATCH("Equal Low",OFFSET(BS303,-_xlpm.lookback,0,_xlpm.lookback+1,1),0),-1),_xlpm.offset_rows,_xlpm.lookback-_xlpm.found+1,IF(_xlpm.found&gt;0,INDEX(F:F,ROW()-_xlpm.offset_rows),"-----"))</f>
        <v>-----</v>
      </c>
      <c r="BU303" s="41" t="str">
        <f t="shared" ca="1" si="269"/>
        <v>-----</v>
      </c>
      <c r="BV303" s="41" t="str">
        <f t="shared" ca="1" si="270"/>
        <v>-----</v>
      </c>
      <c r="BW303" s="52" t="str">
        <f t="shared" ca="1" si="271"/>
        <v>-----</v>
      </c>
      <c r="BX303" s="50">
        <f t="shared" si="299"/>
        <v>-2.6075499999997191</v>
      </c>
      <c r="BY303" s="50">
        <f t="shared" si="313"/>
        <v>-1</v>
      </c>
      <c r="BZ303" s="50">
        <f t="shared" si="314"/>
        <v>-6</v>
      </c>
      <c r="CA303" s="50" t="str">
        <f t="shared" si="315"/>
        <v>-----</v>
      </c>
      <c r="CB303" s="50" t="str">
        <f t="shared" si="316"/>
        <v>-----</v>
      </c>
      <c r="CC303" s="52" t="str">
        <f t="shared" si="300"/>
        <v/>
      </c>
      <c r="CD303" s="41">
        <f t="shared" si="301"/>
        <v>0</v>
      </c>
      <c r="CE303" s="52" t="str" cm="1">
        <f t="array" ref="CE303">IF(CD303&lt;&gt;1,"-----",_xlfn.IFS(OR(AL303="Above",AL303="Below"),AL303,OR(AQ303="Above",AQ303="Below"),AQ303,OR(AV303="Above",AV303="Below"),AV303,OR(BA303="Above",BA303="Below"),BA303,OR(BF303="Above",BF303="Below"),BF303,OR(BK303="Above",BK303="Below"),BK303,TRUE,"-----"))</f>
        <v>-----</v>
      </c>
      <c r="CF303" s="52" t="str">
        <f t="shared" ca="1" si="272"/>
        <v>-----</v>
      </c>
      <c r="CG303" s="52" t="str">
        <f t="shared" si="302"/>
        <v>DOWN</v>
      </c>
      <c r="CH303" s="42" t="str">
        <f t="shared" si="323"/>
        <v/>
      </c>
      <c r="CI303" s="43" t="str">
        <f t="shared" si="317"/>
        <v/>
      </c>
      <c r="CJ303" s="42">
        <f t="shared" si="318"/>
        <v>1</v>
      </c>
      <c r="CK303" s="42" t="str">
        <f t="shared" si="324"/>
        <v/>
      </c>
      <c r="CL303" s="42" t="str">
        <f t="shared" si="303"/>
        <v/>
      </c>
      <c r="CM303" s="16">
        <f t="shared" si="325"/>
        <v>0.2</v>
      </c>
      <c r="CN303" s="53">
        <f t="shared" si="326"/>
        <v>6.6666666666666666E-2</v>
      </c>
      <c r="CO303" s="14" t="str">
        <f t="shared" si="327"/>
        <v/>
      </c>
    </row>
    <row r="304" spans="1:93" x14ac:dyDescent="0.55000000000000004">
      <c r="A304">
        <f>IF('Data Validation'!$K$2&lt;&gt;TRUE,"",'Data Validation'!A304)</f>
        <v>1772119200</v>
      </c>
      <c r="B304" s="4" t="str">
        <f>IF('Data Validation'!$K$2&lt;&gt;TRUE,"",'Data Validation'!C304)</f>
        <v>XAUUSD</v>
      </c>
      <c r="C304" s="4" t="str">
        <f>IF('Data Validation'!$K$2&lt;&gt;TRUE,"",'Data Validation'!E304)</f>
        <v>M5</v>
      </c>
      <c r="D304" s="4">
        <f>IF('Data Validation'!$K$2&lt;&gt;TRUE,"",'Data Validation'!G304)</f>
        <v>5154.46</v>
      </c>
      <c r="E304" s="4">
        <f>IF($C304&lt;&gt;"M5","",Price!F304)</f>
        <v>5162.32</v>
      </c>
      <c r="F304" s="4">
        <f>IF($C304&lt;&gt;"M5","",Price!G304)</f>
        <v>5151.91</v>
      </c>
      <c r="G304" s="4">
        <f>IF($C304&lt;&gt;"M5","",Price!H304)</f>
        <v>915</v>
      </c>
      <c r="H304" s="4">
        <f>IF($C304&lt;&gt;"M5","",SSA!E304)</f>
        <v>5155.3332099999998</v>
      </c>
      <c r="I304" s="6">
        <f>IF($C304&lt;&gt;"M5","",SSA!F304)</f>
        <v>5156.9207500000002</v>
      </c>
      <c r="J304" s="5">
        <f>IF($C304&lt;&gt;"M5","",Dual_Tema!E304)</f>
        <v>5164.4399999999996</v>
      </c>
      <c r="K304" s="5">
        <f>IF($C304&lt;&gt;"M5","",Dual_Tema!F304)</f>
        <v>5153.7700000000004</v>
      </c>
      <c r="L304" s="6">
        <f>IF($C304&lt;&gt;"M5","",Trendlines!K304)</f>
        <v>0</v>
      </c>
      <c r="M304" s="6">
        <f>IF($C304&lt;&gt;"M5","",Trendlines!L304)</f>
        <v>0</v>
      </c>
      <c r="N304" s="6">
        <f>IF($C304&lt;&gt;"M5","",ZigZag!E304)</f>
        <v>0</v>
      </c>
      <c r="O304" s="6">
        <f>IF($C304&lt;&gt;"M5","",ZigZag!F304)</f>
        <v>0</v>
      </c>
      <c r="P304" s="6">
        <f>IF($C304&lt;&gt;"M5","",Pinbar!E304)</f>
        <v>0</v>
      </c>
      <c r="Q304">
        <f>IF(Q$1='Trendline Selection'!$ED$198,Trendlines!E304,IF(Q$1='Trendline Selection'!$EE$198,Trendlines!E304,""))</f>
        <v>5199.45</v>
      </c>
      <c r="R304" t="str">
        <f>IF(R$1='Trendline Selection'!$ED$198,Trendlines!F304,IF(R$1='Trendline Selection'!$EE$198,Trendlines!F304,""))</f>
        <v/>
      </c>
      <c r="S304" t="str">
        <f>IF(S$1='Trendline Selection'!$ED$198,Trendlines!G304,IF(S$1='Trendline Selection'!$EE$198,Trendlines!G304,""))</f>
        <v/>
      </c>
      <c r="T304" t="str">
        <f>IF(T$1='Trendline Selection'!$ED$198,Trendlines!H304,IF(T$1='Trendline Selection'!$EE$198,Trendlines!H304,""))</f>
        <v/>
      </c>
      <c r="U304">
        <f>IF(U$1='Trendline Selection'!$ED$198,Trendlines!I304,IF(U$1='Trendline Selection'!$EE$198,Trendlines!I304,""))</f>
        <v>5177.71</v>
      </c>
      <c r="V304" t="str">
        <f>IF(V$1='Trendline Selection'!$ED$198,Trendlines!J304,IF(V$1='Trendline Selection'!$EE$198,Trendlines!J304,""))</f>
        <v/>
      </c>
      <c r="W304" s="6" t="str">
        <f t="shared" si="262"/>
        <v/>
      </c>
      <c r="X304" s="6" t="str">
        <f t="shared" si="263"/>
        <v/>
      </c>
      <c r="Y304" s="6" t="str">
        <f t="shared" si="264"/>
        <v/>
      </c>
      <c r="Z304" s="6" t="str">
        <f t="shared" si="265"/>
        <v/>
      </c>
      <c r="AA304">
        <f t="shared" si="276"/>
        <v>10.409999999999854</v>
      </c>
      <c r="AB304">
        <f t="shared" si="304"/>
        <v>3.75</v>
      </c>
      <c r="AC304">
        <f t="shared" si="305"/>
        <v>6.6599999999998545</v>
      </c>
      <c r="AD304">
        <f t="shared" si="328"/>
        <v>10.409999999999854</v>
      </c>
      <c r="AE304" s="26">
        <f t="shared" si="319"/>
        <v>-4.1049949268456815E-4</v>
      </c>
      <c r="AF304" s="26">
        <f t="shared" si="277"/>
        <v>-3.6090085510230026E-4</v>
      </c>
      <c r="AG304" s="4"/>
      <c r="AH304" s="30">
        <f t="shared" si="278"/>
        <v>-8.4848955177951584E-3</v>
      </c>
      <c r="AI304" s="21">
        <f t="shared" si="306"/>
        <v>-1</v>
      </c>
      <c r="AJ304" s="21">
        <f t="shared" si="275"/>
        <v>-117</v>
      </c>
      <c r="AK304" s="31" t="str">
        <f t="shared" si="322"/>
        <v>-----</v>
      </c>
      <c r="AL304" s="31" t="str">
        <f t="shared" si="279"/>
        <v>-----</v>
      </c>
      <c r="AM304" s="39" t="str">
        <f t="shared" si="280"/>
        <v/>
      </c>
      <c r="AN304" s="35" t="str">
        <f t="shared" si="281"/>
        <v/>
      </c>
      <c r="AO304" s="35" t="str">
        <f t="shared" si="320"/>
        <v/>
      </c>
      <c r="AP304" s="36" t="str">
        <f t="shared" si="321"/>
        <v/>
      </c>
      <c r="AQ304" s="36" t="str">
        <f t="shared" si="282"/>
        <v/>
      </c>
      <c r="AR304" s="40" t="str">
        <f t="shared" si="283"/>
        <v/>
      </c>
      <c r="AS304" s="37" t="str">
        <f t="shared" si="284"/>
        <v/>
      </c>
      <c r="AT304" s="37" t="str">
        <f t="shared" si="307"/>
        <v/>
      </c>
      <c r="AU304" s="38" t="str">
        <f t="shared" si="285"/>
        <v/>
      </c>
      <c r="AV304" s="38" t="str">
        <f t="shared" si="286"/>
        <v/>
      </c>
      <c r="AW304" s="30" t="str">
        <f t="shared" si="287"/>
        <v/>
      </c>
      <c r="AX304" s="21" t="str">
        <f t="shared" si="288"/>
        <v/>
      </c>
      <c r="AY304" s="21" t="str">
        <f t="shared" si="308"/>
        <v/>
      </c>
      <c r="AZ304" s="31" t="str">
        <f t="shared" si="289"/>
        <v/>
      </c>
      <c r="BA304" s="31" t="str">
        <f t="shared" si="290"/>
        <v/>
      </c>
      <c r="BB304" s="33">
        <f t="shared" si="291"/>
        <v>-4.3217542118041095E-3</v>
      </c>
      <c r="BC304" s="32">
        <f t="shared" si="292"/>
        <v>-1</v>
      </c>
      <c r="BD304" s="32">
        <f t="shared" si="309"/>
        <v>-28</v>
      </c>
      <c r="BE304" s="34" t="str">
        <f t="shared" si="310"/>
        <v>-----</v>
      </c>
      <c r="BF304" s="34" t="str">
        <f t="shared" si="293"/>
        <v>-----</v>
      </c>
      <c r="BG304" s="40" t="str">
        <f t="shared" si="294"/>
        <v/>
      </c>
      <c r="BH304" s="37" t="str">
        <f t="shared" si="295"/>
        <v/>
      </c>
      <c r="BI304" s="37" t="str">
        <f t="shared" si="311"/>
        <v/>
      </c>
      <c r="BJ304" s="38" t="str">
        <f t="shared" si="312"/>
        <v/>
      </c>
      <c r="BK304" s="38" t="str">
        <f t="shared" si="296"/>
        <v/>
      </c>
      <c r="BL304" s="41" t="str">
        <f t="shared" si="297"/>
        <v>------</v>
      </c>
      <c r="BM304" s="41" t="str">
        <f t="shared" si="298"/>
        <v>------</v>
      </c>
      <c r="BN304" s="41" t="str">
        <f t="shared" si="273"/>
        <v>-----</v>
      </c>
      <c r="BO304" s="41" t="str" cm="1">
        <f t="array" aca="1" ref="BO304" ca="1">_xlfn.LET(_xlpm.lookback,MIN(ROW()-ROW(BN$50),11),_xlpm.found,IFERROR(MATCH("Equal High",OFFSET(BN304,-_xlpm.lookback,0,_xlpm.lookback+1,1),0),-1),_xlpm.offset_rows,_xlpm.lookback-_xlpm.found+1,IF(_xlpm.found&gt;0,INDEX(E:E,ROW()-_xlpm.offset_rows),"-----"))</f>
        <v>-----</v>
      </c>
      <c r="BP304" s="41" t="str">
        <f t="shared" ca="1" si="266"/>
        <v>-----</v>
      </c>
      <c r="BQ304" s="41" t="str">
        <f t="shared" ca="1" si="267"/>
        <v>-----</v>
      </c>
      <c r="BR304" s="52" t="str">
        <f t="shared" ca="1" si="268"/>
        <v>-----</v>
      </c>
      <c r="BS304" s="41" t="str">
        <f t="shared" si="274"/>
        <v>-----</v>
      </c>
      <c r="BT304" s="41" t="str" cm="1">
        <f t="array" aca="1" ref="BT304" ca="1">_xlfn.LET(_xlpm.lookback,MIN(ROW()-ROW(BS$50),11),_xlpm.found,IFERROR(MATCH("Equal Low",OFFSET(BS304,-_xlpm.lookback,0,_xlpm.lookback+1,1),0),-1),_xlpm.offset_rows,_xlpm.lookback-_xlpm.found+1,IF(_xlpm.found&gt;0,INDEX(F:F,ROW()-_xlpm.offset_rows),"-----"))</f>
        <v>-----</v>
      </c>
      <c r="BU304" s="41" t="str">
        <f t="shared" ca="1" si="269"/>
        <v>-----</v>
      </c>
      <c r="BV304" s="41" t="str">
        <f t="shared" ca="1" si="270"/>
        <v>-----</v>
      </c>
      <c r="BW304" s="52" t="str">
        <f t="shared" ca="1" si="271"/>
        <v>-----</v>
      </c>
      <c r="BX304" s="50">
        <f t="shared" si="299"/>
        <v>-1.5875400000004447</v>
      </c>
      <c r="BY304" s="50">
        <f t="shared" si="313"/>
        <v>-1</v>
      </c>
      <c r="BZ304" s="50">
        <f t="shared" si="314"/>
        <v>-7</v>
      </c>
      <c r="CA304" s="50" t="str">
        <f t="shared" si="315"/>
        <v>-----</v>
      </c>
      <c r="CB304" s="50" t="str">
        <f t="shared" si="316"/>
        <v>-----</v>
      </c>
      <c r="CC304" s="52" t="str">
        <f t="shared" si="300"/>
        <v/>
      </c>
      <c r="CD304" s="41">
        <f t="shared" si="301"/>
        <v>0</v>
      </c>
      <c r="CE304" s="52" t="str" cm="1">
        <f t="array" ref="CE304">IF(CD304&lt;&gt;1,"-----",_xlfn.IFS(OR(AL304="Above",AL304="Below"),AL304,OR(AQ304="Above",AQ304="Below"),AQ304,OR(AV304="Above",AV304="Below"),AV304,OR(BA304="Above",BA304="Below"),BA304,OR(BF304="Above",BF304="Below"),BF304,OR(BK304="Above",BK304="Below"),BK304,TRUE,"-----"))</f>
        <v>-----</v>
      </c>
      <c r="CF304" s="52" t="str">
        <f t="shared" ca="1" si="272"/>
        <v>-----</v>
      </c>
      <c r="CG304" s="52" t="str">
        <f t="shared" si="302"/>
        <v>DOWN</v>
      </c>
      <c r="CH304" s="42" t="str">
        <f t="shared" si="323"/>
        <v/>
      </c>
      <c r="CI304" s="43" t="str">
        <f t="shared" si="317"/>
        <v/>
      </c>
      <c r="CJ304" s="42" t="str">
        <f t="shared" si="318"/>
        <v/>
      </c>
      <c r="CK304" s="42" t="str">
        <f t="shared" si="324"/>
        <v/>
      </c>
      <c r="CL304" s="42" t="str">
        <f t="shared" si="303"/>
        <v/>
      </c>
      <c r="CM304" s="16">
        <f t="shared" si="325"/>
        <v>0</v>
      </c>
      <c r="CN304" s="53">
        <f t="shared" si="326"/>
        <v>6.6666666666666666E-2</v>
      </c>
      <c r="CO304" s="14" t="str">
        <f t="shared" si="327"/>
        <v/>
      </c>
    </row>
    <row r="305" spans="1:93" x14ac:dyDescent="0.55000000000000004">
      <c r="A305">
        <f>IF('Data Validation'!$K$2&lt;&gt;TRUE,"",'Data Validation'!A305)</f>
        <v>1772119500</v>
      </c>
      <c r="B305" s="4" t="str">
        <f>IF('Data Validation'!$K$2&lt;&gt;TRUE,"",'Data Validation'!C305)</f>
        <v>XAUUSD</v>
      </c>
      <c r="C305" s="4" t="str">
        <f>IF('Data Validation'!$K$2&lt;&gt;TRUE,"",'Data Validation'!E305)</f>
        <v>M5</v>
      </c>
      <c r="D305" s="4">
        <f>IF('Data Validation'!$K$2&lt;&gt;TRUE,"",'Data Validation'!G305)</f>
        <v>5141.51</v>
      </c>
      <c r="E305" s="4">
        <f>IF($C305&lt;&gt;"M5","",Price!F305)</f>
        <v>5158.26</v>
      </c>
      <c r="F305" s="4">
        <f>IF($C305&lt;&gt;"M5","",Price!G305)</f>
        <v>5130.84</v>
      </c>
      <c r="G305" s="4">
        <f>IF($C305&lt;&gt;"M5","",Price!H305)</f>
        <v>938</v>
      </c>
      <c r="H305" s="4">
        <f>IF($C305&lt;&gt;"M5","",SSA!E305)</f>
        <v>5156.8113199999998</v>
      </c>
      <c r="I305" s="6">
        <f>IF($C305&lt;&gt;"M5","",SSA!F305)</f>
        <v>5156.8660300000001</v>
      </c>
      <c r="J305" s="5">
        <f>IF($C305&lt;&gt;"M5","",Dual_Tema!E305)</f>
        <v>5160.63</v>
      </c>
      <c r="K305" s="5">
        <f>IF($C305&lt;&gt;"M5","",Dual_Tema!F305)</f>
        <v>5141.8100000000004</v>
      </c>
      <c r="L305" s="6">
        <f>IF($C305&lt;&gt;"M5","",Trendlines!K305)</f>
        <v>0</v>
      </c>
      <c r="M305" s="6">
        <f>IF($C305&lt;&gt;"M5","",Trendlines!L305)</f>
        <v>5130.84</v>
      </c>
      <c r="N305" s="6">
        <f>IF($C305&lt;&gt;"M5","",ZigZag!E305)</f>
        <v>0</v>
      </c>
      <c r="O305" s="6">
        <f>IF($C305&lt;&gt;"M5","",ZigZag!F305)</f>
        <v>5130.84</v>
      </c>
      <c r="P305" s="6">
        <f>IF($C305&lt;&gt;"M5","",Pinbar!E305)</f>
        <v>0</v>
      </c>
      <c r="Q305">
        <f>IF(Q$1='Trendline Selection'!$ED$198,Trendlines!E305,IF(Q$1='Trendline Selection'!$EE$198,Trendlines!E305,""))</f>
        <v>5199.46</v>
      </c>
      <c r="R305" t="str">
        <f>IF(R$1='Trendline Selection'!$ED$198,Trendlines!F305,IF(R$1='Trendline Selection'!$EE$198,Trendlines!F305,""))</f>
        <v/>
      </c>
      <c r="S305" t="str">
        <f>IF(S$1='Trendline Selection'!$ED$198,Trendlines!G305,IF(S$1='Trendline Selection'!$EE$198,Trendlines!G305,""))</f>
        <v/>
      </c>
      <c r="T305" t="str">
        <f>IF(T$1='Trendline Selection'!$ED$198,Trendlines!H305,IF(T$1='Trendline Selection'!$EE$198,Trendlines!H305,""))</f>
        <v/>
      </c>
      <c r="U305">
        <f>IF(U$1='Trendline Selection'!$ED$198,Trendlines!I305,IF(U$1='Trendline Selection'!$EE$198,Trendlines!I305,""))</f>
        <v>5177.7299999999996</v>
      </c>
      <c r="V305" t="str">
        <f>IF(V$1='Trendline Selection'!$ED$198,Trendlines!J305,IF(V$1='Trendline Selection'!$EE$198,Trendlines!J305,""))</f>
        <v/>
      </c>
      <c r="W305" s="6" t="str">
        <f t="shared" si="262"/>
        <v/>
      </c>
      <c r="X305" s="6">
        <f t="shared" si="263"/>
        <v>5140.8599999999997</v>
      </c>
      <c r="Y305" s="6" t="str">
        <f t="shared" si="264"/>
        <v/>
      </c>
      <c r="Z305" s="6">
        <f t="shared" si="265"/>
        <v>-1.9490902300392402E-3</v>
      </c>
      <c r="AA305">
        <f t="shared" si="276"/>
        <v>27.420000000000073</v>
      </c>
      <c r="AB305">
        <f t="shared" si="304"/>
        <v>3.8000000000001819</v>
      </c>
      <c r="AC305">
        <f t="shared" si="305"/>
        <v>23.619999999999891</v>
      </c>
      <c r="AD305">
        <f t="shared" si="328"/>
        <v>27.420000000000073</v>
      </c>
      <c r="AE305" s="26">
        <f t="shared" si="319"/>
        <v>-4.592462548177046E-4</v>
      </c>
      <c r="AF305" s="26">
        <f t="shared" si="277"/>
        <v>-2.1334899578164604E-3</v>
      </c>
      <c r="AG305" s="4"/>
      <c r="AH305" s="30">
        <f t="shared" si="278"/>
        <v>-8.2025210310301914E-3</v>
      </c>
      <c r="AI305" s="21">
        <f t="shared" si="306"/>
        <v>-1</v>
      </c>
      <c r="AJ305" s="21">
        <f t="shared" si="275"/>
        <v>-118</v>
      </c>
      <c r="AK305" s="31" t="str">
        <f t="shared" si="322"/>
        <v>-----</v>
      </c>
      <c r="AL305" s="31" t="str">
        <f t="shared" si="279"/>
        <v>-----</v>
      </c>
      <c r="AM305" s="39" t="str">
        <f t="shared" si="280"/>
        <v/>
      </c>
      <c r="AN305" s="35" t="str">
        <f t="shared" si="281"/>
        <v/>
      </c>
      <c r="AO305" s="35" t="str">
        <f t="shared" si="320"/>
        <v/>
      </c>
      <c r="AP305" s="36" t="str">
        <f t="shared" si="321"/>
        <v/>
      </c>
      <c r="AQ305" s="36" t="str">
        <f t="shared" si="282"/>
        <v/>
      </c>
      <c r="AR305" s="40" t="str">
        <f t="shared" si="283"/>
        <v/>
      </c>
      <c r="AS305" s="37" t="str">
        <f t="shared" si="284"/>
        <v/>
      </c>
      <c r="AT305" s="37" t="str">
        <f t="shared" si="307"/>
        <v/>
      </c>
      <c r="AU305" s="38" t="str">
        <f t="shared" si="285"/>
        <v/>
      </c>
      <c r="AV305" s="38" t="str">
        <f t="shared" si="286"/>
        <v/>
      </c>
      <c r="AW305" s="30" t="str">
        <f t="shared" si="287"/>
        <v/>
      </c>
      <c r="AX305" s="21" t="str">
        <f t="shared" si="288"/>
        <v/>
      </c>
      <c r="AY305" s="21" t="str">
        <f t="shared" si="308"/>
        <v/>
      </c>
      <c r="AZ305" s="31" t="str">
        <f t="shared" si="289"/>
        <v/>
      </c>
      <c r="BA305" s="31" t="str">
        <f t="shared" si="290"/>
        <v/>
      </c>
      <c r="BB305" s="33">
        <f t="shared" si="291"/>
        <v>-4.0401256921469E-3</v>
      </c>
      <c r="BC305" s="32">
        <f t="shared" si="292"/>
        <v>-1</v>
      </c>
      <c r="BD305" s="32">
        <f t="shared" si="309"/>
        <v>-29</v>
      </c>
      <c r="BE305" s="34" t="str">
        <f t="shared" si="310"/>
        <v>-----</v>
      </c>
      <c r="BF305" s="34" t="str">
        <f t="shared" si="293"/>
        <v>-----</v>
      </c>
      <c r="BG305" s="40" t="str">
        <f t="shared" si="294"/>
        <v/>
      </c>
      <c r="BH305" s="37" t="str">
        <f t="shared" si="295"/>
        <v/>
      </c>
      <c r="BI305" s="37" t="str">
        <f t="shared" si="311"/>
        <v/>
      </c>
      <c r="BJ305" s="38" t="str">
        <f t="shared" si="312"/>
        <v/>
      </c>
      <c r="BK305" s="38" t="str">
        <f t="shared" si="296"/>
        <v/>
      </c>
      <c r="BL305" s="41" t="str">
        <f t="shared" si="297"/>
        <v>------</v>
      </c>
      <c r="BM305" s="41" t="str">
        <f t="shared" si="298"/>
        <v>Important Low</v>
      </c>
      <c r="BN305" s="41" t="str">
        <f t="shared" si="273"/>
        <v>-----</v>
      </c>
      <c r="BO305" s="41" t="str" cm="1">
        <f t="array" aca="1" ref="BO305" ca="1">_xlfn.LET(_xlpm.lookback,MIN(ROW()-ROW(BN$50),11),_xlpm.found,IFERROR(MATCH("Equal High",OFFSET(BN305,-_xlpm.lookback,0,_xlpm.lookback+1,1),0),-1),_xlpm.offset_rows,_xlpm.lookback-_xlpm.found+1,IF(_xlpm.found&gt;0,INDEX(E:E,ROW()-_xlpm.offset_rows),"-----"))</f>
        <v>-----</v>
      </c>
      <c r="BP305" s="41" t="str">
        <f t="shared" ca="1" si="266"/>
        <v>-----</v>
      </c>
      <c r="BQ305" s="41" t="str">
        <f t="shared" ca="1" si="267"/>
        <v>-----</v>
      </c>
      <c r="BR305" s="52" t="str">
        <f t="shared" ca="1" si="268"/>
        <v>-----</v>
      </c>
      <c r="BS305" s="41" t="str">
        <f t="shared" si="274"/>
        <v>-----</v>
      </c>
      <c r="BT305" s="41" t="str" cm="1">
        <f t="array" aca="1" ref="BT305" ca="1">_xlfn.LET(_xlpm.lookback,MIN(ROW()-ROW(BS$50),11),_xlpm.found,IFERROR(MATCH("Equal Low",OFFSET(BS305,-_xlpm.lookback,0,_xlpm.lookback+1,1),0),-1),_xlpm.offset_rows,_xlpm.lookback-_xlpm.found+1,IF(_xlpm.found&gt;0,INDEX(F:F,ROW()-_xlpm.offset_rows),"-----"))</f>
        <v>-----</v>
      </c>
      <c r="BU305" s="41" t="str">
        <f t="shared" ca="1" si="269"/>
        <v>-----</v>
      </c>
      <c r="BV305" s="41" t="str">
        <f t="shared" ca="1" si="270"/>
        <v>-----</v>
      </c>
      <c r="BW305" s="52" t="str">
        <f t="shared" ca="1" si="271"/>
        <v>-----</v>
      </c>
      <c r="BX305" s="50">
        <f t="shared" si="299"/>
        <v>-5.4710000000341097E-2</v>
      </c>
      <c r="BY305" s="50">
        <f t="shared" si="313"/>
        <v>-1</v>
      </c>
      <c r="BZ305" s="50">
        <f t="shared" si="314"/>
        <v>-8</v>
      </c>
      <c r="CA305" s="50" t="str">
        <f t="shared" si="315"/>
        <v>-----</v>
      </c>
      <c r="CB305" s="50" t="str">
        <f t="shared" si="316"/>
        <v>-----</v>
      </c>
      <c r="CC305" s="52" t="str">
        <f t="shared" si="300"/>
        <v/>
      </c>
      <c r="CD305" s="41">
        <f t="shared" si="301"/>
        <v>0</v>
      </c>
      <c r="CE305" s="52" t="str" cm="1">
        <f t="array" ref="CE305">IF(CD305&lt;&gt;1,"-----",_xlfn.IFS(OR(AL305="Above",AL305="Below"),AL305,OR(AQ305="Above",AQ305="Below"),AQ305,OR(AV305="Above",AV305="Below"),AV305,OR(BA305="Above",BA305="Below"),BA305,OR(BF305="Above",BF305="Below"),BF305,OR(BK305="Above",BK305="Below"),BK305,TRUE,"-----"))</f>
        <v>-----</v>
      </c>
      <c r="CF305" s="52" t="str">
        <f t="shared" ca="1" si="272"/>
        <v>-----</v>
      </c>
      <c r="CG305" s="52" t="str">
        <f t="shared" si="302"/>
        <v>DOWN</v>
      </c>
      <c r="CH305" s="42">
        <f t="shared" si="323"/>
        <v>1</v>
      </c>
      <c r="CI305" s="43" t="str">
        <f t="shared" si="317"/>
        <v/>
      </c>
      <c r="CJ305" s="42">
        <f t="shared" si="318"/>
        <v>1</v>
      </c>
      <c r="CK305" s="42" t="str">
        <f t="shared" si="324"/>
        <v/>
      </c>
      <c r="CL305" s="42" t="str">
        <f t="shared" si="303"/>
        <v/>
      </c>
      <c r="CM305" s="16">
        <f t="shared" si="325"/>
        <v>0.4</v>
      </c>
      <c r="CN305" s="53">
        <f t="shared" si="326"/>
        <v>0.20000000000000004</v>
      </c>
      <c r="CO305" s="14" t="str">
        <f t="shared" si="327"/>
        <v/>
      </c>
    </row>
    <row r="306" spans="1:93" x14ac:dyDescent="0.55000000000000004">
      <c r="A306">
        <f>IF('Data Validation'!$K$2&lt;&gt;TRUE,"",'Data Validation'!A306)</f>
        <v>1772119800</v>
      </c>
      <c r="B306" s="4" t="str">
        <f>IF('Data Validation'!$K$2&lt;&gt;TRUE,"",'Data Validation'!C306)</f>
        <v>XAUUSD</v>
      </c>
      <c r="C306" s="4" t="str">
        <f>IF('Data Validation'!$K$2&lt;&gt;TRUE,"",'Data Validation'!E306)</f>
        <v>M5</v>
      </c>
      <c r="D306" s="4">
        <f>IF('Data Validation'!$K$2&lt;&gt;TRUE,"",'Data Validation'!G306)</f>
        <v>5153.62</v>
      </c>
      <c r="E306" s="4">
        <f>IF($C306&lt;&gt;"M5","",Price!F306)</f>
        <v>5156.53</v>
      </c>
      <c r="F306" s="4">
        <f>IF($C306&lt;&gt;"M5","",Price!G306)</f>
        <v>5140.67</v>
      </c>
      <c r="G306" s="4">
        <f>IF($C306&lt;&gt;"M5","",Price!H306)</f>
        <v>910</v>
      </c>
      <c r="H306" s="4">
        <f>IF($C306&lt;&gt;"M5","",SSA!E306)</f>
        <v>5160.61042</v>
      </c>
      <c r="I306" s="6">
        <f>IF($C306&lt;&gt;"M5","",SSA!F306)</f>
        <v>5158.7382299999999</v>
      </c>
      <c r="J306" s="5">
        <f>IF($C306&lt;&gt;"M5","",Dual_Tema!E306)</f>
        <v>5157.53</v>
      </c>
      <c r="K306" s="5">
        <f>IF($C306&lt;&gt;"M5","",Dual_Tema!F306)</f>
        <v>5139.22</v>
      </c>
      <c r="L306" s="6">
        <f>IF($C306&lt;&gt;"M5","",Trendlines!K306)</f>
        <v>0</v>
      </c>
      <c r="M306" s="6">
        <f>IF($C306&lt;&gt;"M5","",Trendlines!L306)</f>
        <v>0</v>
      </c>
      <c r="N306" s="6">
        <f>IF($C306&lt;&gt;"M5","",ZigZag!E306)</f>
        <v>0</v>
      </c>
      <c r="O306" s="6">
        <f>IF($C306&lt;&gt;"M5","",ZigZag!F306)</f>
        <v>0</v>
      </c>
      <c r="P306" s="6">
        <f>IF($C306&lt;&gt;"M5","",Pinbar!E306)</f>
        <v>0</v>
      </c>
      <c r="Q306">
        <f>IF(Q$1='Trendline Selection'!$ED$198,Trendlines!E306,IF(Q$1='Trendline Selection'!$EE$198,Trendlines!E306,""))</f>
        <v>5199.46</v>
      </c>
      <c r="R306" t="str">
        <f>IF(R$1='Trendline Selection'!$ED$198,Trendlines!F306,IF(R$1='Trendline Selection'!$EE$198,Trendlines!F306,""))</f>
        <v/>
      </c>
      <c r="S306" t="str">
        <f>IF(S$1='Trendline Selection'!$ED$198,Trendlines!G306,IF(S$1='Trendline Selection'!$EE$198,Trendlines!G306,""))</f>
        <v/>
      </c>
      <c r="T306" t="str">
        <f>IF(T$1='Trendline Selection'!$ED$198,Trendlines!H306,IF(T$1='Trendline Selection'!$EE$198,Trendlines!H306,""))</f>
        <v/>
      </c>
      <c r="U306">
        <f>IF(U$1='Trendline Selection'!$ED$198,Trendlines!I306,IF(U$1='Trendline Selection'!$EE$198,Trendlines!I306,""))</f>
        <v>5177.75</v>
      </c>
      <c r="V306" t="str">
        <f>IF(V$1='Trendline Selection'!$ED$198,Trendlines!J306,IF(V$1='Trendline Selection'!$EE$198,Trendlines!J306,""))</f>
        <v/>
      </c>
      <c r="W306" s="6" t="str">
        <f t="shared" ref="W306:W369" si="329">IF(N306=0,"",IF(N305&lt;&gt;0,N305,IF(N304&lt;&gt;0,N304,IF(N303&lt;&gt;0,N303,IF(N302&lt;&gt;0,N302,IF(N301&lt;&gt;0,N301,IF(N300&lt;&gt;0,N300,IF(N299&lt;&gt;0,N299,IF(N298&lt;&gt;0,N298,IF(N297&lt;&gt;0,N297,IF(N296&lt;&gt;0,N296,IF(N295&lt;&gt;0,N295,IF(N294&lt;&gt;0,N294,IF(N293&lt;&gt;0,N293,IF(N292&lt;&gt;0,N292,IF(N291&lt;&gt;0,N291,IF(N290&lt;&gt;0,N290,IF(N289&lt;&gt;0,N289,IF(N288&lt;&gt;0,N288,IF(N287&lt;&gt;0,N287,IF(N286&lt;&gt;0,N286,IF(N285&lt;&gt;0,N285,IF(N284&lt;&gt;0,N284,IF(N283&lt;&gt;0,N283,IF(N282&lt;&gt;0,N282,IF(N281&lt;&gt;0,N281,IF(N280&lt;&gt;0,N280,IF(N279&lt;&gt;0,N279,IF(N278&lt;&gt;0,N278,IF(N277&lt;&gt;0,N277,IF(N276&lt;&gt;0,N276,IF(N275&lt;&gt;0,N275,IF(N274&lt;&gt;0,N274,IF(N273&lt;&gt;0,N273,IF(N272&lt;&gt;0,N272,IF(N271&lt;&gt;0,N271,IF(N270&lt;&gt;0,N270,IF(N269&lt;&gt;0,N269,IF(N268&lt;&gt;0,N268,IF(N267&lt;&gt;0,N267,IF(N266&lt;&gt;0,N266,IF(N265&lt;&gt;0,N265,IF(N264&lt;&gt;0,N264,IF(N263&lt;&gt;0,N263,IF(N262&lt;&gt;0,N262,IF(N261&lt;&gt;0,N261,IF(N260&lt;&gt;0,N260,IF(N259&lt;&gt;0,N259,IF(N258&lt;&gt;0,N258,"N/A")))))))))))))))))))))))))))))))))))))))))))))))))</f>
        <v/>
      </c>
      <c r="X306" s="6" t="str">
        <f t="shared" ref="X306:X369" si="330">IF(O306=0,"",IF(O305&lt;&gt;0,O305,IF(O304&lt;&gt;0,O304,IF(O303&lt;&gt;0,O303,IF(O302&lt;&gt;0,O302,IF(O301&lt;&gt;0,O301,IF(O300&lt;&gt;0,O300,IF(O299&lt;&gt;0,O299,IF(O298&lt;&gt;0,O298,IF(O297&lt;&gt;0,O297,IF(O296&lt;&gt;0,O296,IF(O295&lt;&gt;0,O295,IF(O294&lt;&gt;0,O294,IF(O293&lt;&gt;0,O293,IF(O292&lt;&gt;0,O292,IF(O291&lt;&gt;0,O291,IF(O290&lt;&gt;0,O290,IF(O289&lt;&gt;0,O289,IF(O288&lt;&gt;0,O288,IF(O287&lt;&gt;0,O287,IF(O286&lt;&gt;0,O286,IF(O285&lt;&gt;0,O285,IF(O284&lt;&gt;0,O284,IF(O283&lt;&gt;0,O283,IF(O282&lt;&gt;0,O282,IF(O281&lt;&gt;0,O281,IF(O280&lt;&gt;0,O280,IF(O279&lt;&gt;0,O279,IF(O278&lt;&gt;0,O278,IF(O277&lt;&gt;0,O277,IF(O276&lt;&gt;0,O276,IF(O275&lt;&gt;0,O275,IF(O274&lt;&gt;0,O274,IF(O273&lt;&gt;0,O273,IF(O272&lt;&gt;0,O272,IF(O271&lt;&gt;0,O271,IF(O270&lt;&gt;0,O270,IF(O269&lt;&gt;0,O269,IF(O268&lt;&gt;0,O268,IF(O267&lt;&gt;0,O267,IF(O266&lt;&gt;0,O266,IF(O265&lt;&gt;0,O265,IF(O264&lt;&gt;0,O264,IF(O263&lt;&gt;0,O263,IF(O262&lt;&gt;0,O262,IF(O261&lt;&gt;0,O261,IF(O260&lt;&gt;0,O260,IF(O259&lt;&gt;0,O259,IF(O258&lt;&gt;0,O258,"N/A")))))))))))))))))))))))))))))))))))))))))))))))))</f>
        <v/>
      </c>
      <c r="Y306" s="6" t="str">
        <f t="shared" ref="Y306:Y369" si="331">IFERROR(IF(W306="N/A","N/A",((N306-W306)/W306)),"")</f>
        <v/>
      </c>
      <c r="Z306" s="6" t="str">
        <f t="shared" ref="Z306:Z369" si="332">IFERROR(IF(X306="N/A","N/A",((O306-X306)/X306)),"")</f>
        <v/>
      </c>
      <c r="AA306">
        <f t="shared" si="276"/>
        <v>15.859999999999673</v>
      </c>
      <c r="AB306">
        <f t="shared" si="304"/>
        <v>15.019999999999527</v>
      </c>
      <c r="AC306">
        <f t="shared" si="305"/>
        <v>0.84000000000014552</v>
      </c>
      <c r="AD306">
        <f t="shared" si="328"/>
        <v>15.859999999999673</v>
      </c>
      <c r="AE306" s="26">
        <f t="shared" si="319"/>
        <v>-1.9389126190249984E-4</v>
      </c>
      <c r="AF306" s="26">
        <f t="shared" si="277"/>
        <v>2.8214398293900981E-4</v>
      </c>
      <c r="AG306" s="4"/>
      <c r="AH306" s="30">
        <f t="shared" si="278"/>
        <v>-7.4718489997038272E-3</v>
      </c>
      <c r="AI306" s="21">
        <f t="shared" si="306"/>
        <v>-1</v>
      </c>
      <c r="AJ306" s="21">
        <f t="shared" si="275"/>
        <v>-119</v>
      </c>
      <c r="AK306" s="31" t="str">
        <f t="shared" si="322"/>
        <v>-----</v>
      </c>
      <c r="AL306" s="31" t="str">
        <f t="shared" si="279"/>
        <v>-----</v>
      </c>
      <c r="AM306" s="39" t="str">
        <f t="shared" si="280"/>
        <v/>
      </c>
      <c r="AN306" s="35" t="str">
        <f t="shared" si="281"/>
        <v/>
      </c>
      <c r="AO306" s="35" t="str">
        <f t="shared" si="320"/>
        <v/>
      </c>
      <c r="AP306" s="36" t="str">
        <f t="shared" si="321"/>
        <v/>
      </c>
      <c r="AQ306" s="36" t="str">
        <f t="shared" si="282"/>
        <v/>
      </c>
      <c r="AR306" s="40" t="str">
        <f t="shared" si="283"/>
        <v/>
      </c>
      <c r="AS306" s="37" t="str">
        <f t="shared" si="284"/>
        <v/>
      </c>
      <c r="AT306" s="37" t="str">
        <f t="shared" si="307"/>
        <v/>
      </c>
      <c r="AU306" s="38" t="str">
        <f t="shared" si="285"/>
        <v/>
      </c>
      <c r="AV306" s="38" t="str">
        <f t="shared" si="286"/>
        <v/>
      </c>
      <c r="AW306" s="30" t="str">
        <f t="shared" si="287"/>
        <v/>
      </c>
      <c r="AX306" s="21" t="str">
        <f t="shared" si="288"/>
        <v/>
      </c>
      <c r="AY306" s="21" t="str">
        <f t="shared" si="308"/>
        <v/>
      </c>
      <c r="AZ306" s="31" t="str">
        <f t="shared" si="289"/>
        <v/>
      </c>
      <c r="BA306" s="31" t="str">
        <f t="shared" si="290"/>
        <v/>
      </c>
      <c r="BB306" s="33">
        <f t="shared" si="291"/>
        <v>-3.3102370720873011E-3</v>
      </c>
      <c r="BC306" s="32">
        <f t="shared" si="292"/>
        <v>-1</v>
      </c>
      <c r="BD306" s="32">
        <f t="shared" si="309"/>
        <v>-30</v>
      </c>
      <c r="BE306" s="34" t="str">
        <f t="shared" si="310"/>
        <v>-----</v>
      </c>
      <c r="BF306" s="34" t="str">
        <f t="shared" si="293"/>
        <v>-----</v>
      </c>
      <c r="BG306" s="40" t="str">
        <f t="shared" si="294"/>
        <v/>
      </c>
      <c r="BH306" s="37" t="str">
        <f t="shared" si="295"/>
        <v/>
      </c>
      <c r="BI306" s="37" t="str">
        <f t="shared" si="311"/>
        <v/>
      </c>
      <c r="BJ306" s="38" t="str">
        <f t="shared" si="312"/>
        <v/>
      </c>
      <c r="BK306" s="38" t="str">
        <f t="shared" si="296"/>
        <v/>
      </c>
      <c r="BL306" s="41" t="str">
        <f t="shared" si="297"/>
        <v>------</v>
      </c>
      <c r="BM306" s="41" t="str">
        <f t="shared" si="298"/>
        <v>------</v>
      </c>
      <c r="BN306" s="41" t="str">
        <f t="shared" si="273"/>
        <v>-----</v>
      </c>
      <c r="BO306" s="41" t="str" cm="1">
        <f t="array" aca="1" ref="BO306" ca="1">_xlfn.LET(_xlpm.lookback,MIN(ROW()-ROW(BN$50),11),_xlpm.found,IFERROR(MATCH("Equal High",OFFSET(BN306,-_xlpm.lookback,0,_xlpm.lookback+1,1),0),-1),_xlpm.offset_rows,_xlpm.lookback-_xlpm.found+1,IF(_xlpm.found&gt;0,INDEX(E:E,ROW()-_xlpm.offset_rows),"-----"))</f>
        <v>-----</v>
      </c>
      <c r="BP306" s="41" t="str">
        <f t="shared" ref="BP306:BP369" ca="1" si="333">IF(BO306&lt;&gt;"-----",H306,"-----")</f>
        <v>-----</v>
      </c>
      <c r="BQ306" s="41" t="str">
        <f t="shared" ref="BQ306:BQ369" ca="1" si="334">IF(BO306&lt;&gt;"-----",I306,"-----")</f>
        <v>-----</v>
      </c>
      <c r="BR306" s="52" t="str">
        <f t="shared" ref="BR306:BR369" ca="1" si="335">IFERROR(IF(ABS((BP306-BO306)/BO306)&lt;0.15%,"Eqh Touch","-----"),"-----")</f>
        <v>-----</v>
      </c>
      <c r="BS306" s="41" t="str">
        <f t="shared" si="274"/>
        <v>-----</v>
      </c>
      <c r="BT306" s="41" t="str" cm="1">
        <f t="array" aca="1" ref="BT306" ca="1">_xlfn.LET(_xlpm.lookback,MIN(ROW()-ROW(BS$50),11),_xlpm.found,IFERROR(MATCH("Equal Low",OFFSET(BS306,-_xlpm.lookback,0,_xlpm.lookback+1,1),0),-1),_xlpm.offset_rows,_xlpm.lookback-_xlpm.found+1,IF(_xlpm.found&gt;0,INDEX(F:F,ROW()-_xlpm.offset_rows),"-----"))</f>
        <v>-----</v>
      </c>
      <c r="BU306" s="41" t="str">
        <f t="shared" ref="BU306:BU369" ca="1" si="336">IF(BT306&lt;&gt;"-----",H306,"-----")</f>
        <v>-----</v>
      </c>
      <c r="BV306" s="41" t="str">
        <f t="shared" ref="BV306:BV369" ca="1" si="337">IF(BT306&lt;&gt;"-----",I306,"-----")</f>
        <v>-----</v>
      </c>
      <c r="BW306" s="52" t="str">
        <f t="shared" ref="BW306:BW369" ca="1" si="338">IFERROR(IF(ABS((BU306-BT306)/BT306)&lt;0.15%,"Eql Touch","-----"),"-----")</f>
        <v>-----</v>
      </c>
      <c r="BX306" s="50">
        <f t="shared" si="299"/>
        <v>1.872190000000046</v>
      </c>
      <c r="BY306" s="50">
        <f t="shared" si="313"/>
        <v>1</v>
      </c>
      <c r="BZ306" s="50">
        <f t="shared" si="314"/>
        <v>1</v>
      </c>
      <c r="CA306" s="50" t="str">
        <f t="shared" si="315"/>
        <v>crossover</v>
      </c>
      <c r="CB306" s="50" t="str">
        <f t="shared" si="316"/>
        <v>-----</v>
      </c>
      <c r="CC306" s="52" t="str">
        <f t="shared" si="300"/>
        <v/>
      </c>
      <c r="CD306" s="41">
        <f t="shared" si="301"/>
        <v>0</v>
      </c>
      <c r="CE306" s="52" t="str" cm="1">
        <f t="array" ref="CE306">IF(CD306&lt;&gt;1,"-----",_xlfn.IFS(OR(AL306="Above",AL306="Below"),AL306,OR(AQ306="Above",AQ306="Below"),AQ306,OR(AV306="Above",AV306="Below"),AV306,OR(BA306="Above",BA306="Below"),BA306,OR(BF306="Above",BF306="Below"),BF306,OR(BK306="Above",BK306="Below"),BK306,TRUE,"-----"))</f>
        <v>-----</v>
      </c>
      <c r="CF306" s="52" t="str">
        <f t="shared" ref="CF306:CF369" ca="1" si="339">_xlfn.LET(_xlpm.eqh,IFERROR(ABS((BP306-BO306)/BO306)&lt;0.15%,FALSE),_xlpm.eql,IFERROR(ABS((BU306-BT306)/BT306)&lt;0.15%,FALSE),IF(_xlpm.eqh,IF(_xlpm.eql,"Eqh Touch / Eql Touch","Eqh Touch"),IF(_xlpm.eql,"Eql Touch","-----")))</f>
        <v>-----</v>
      </c>
      <c r="CG306" s="52" t="str">
        <f t="shared" si="302"/>
        <v>UP</v>
      </c>
      <c r="CH306" s="42" t="str">
        <f t="shared" si="323"/>
        <v/>
      </c>
      <c r="CI306" s="43" t="str">
        <f t="shared" si="317"/>
        <v/>
      </c>
      <c r="CJ306" s="42" t="str">
        <f t="shared" si="318"/>
        <v/>
      </c>
      <c r="CK306" s="42" t="str">
        <f t="shared" si="324"/>
        <v/>
      </c>
      <c r="CL306" s="42" t="str">
        <f t="shared" si="303"/>
        <v/>
      </c>
      <c r="CM306" s="16">
        <f t="shared" si="325"/>
        <v>0</v>
      </c>
      <c r="CN306" s="53">
        <f t="shared" si="326"/>
        <v>0.13333333333333333</v>
      </c>
      <c r="CO306" s="14" t="str">
        <f t="shared" si="327"/>
        <v/>
      </c>
    </row>
    <row r="307" spans="1:93" x14ac:dyDescent="0.55000000000000004">
      <c r="A307">
        <f>IF('Data Validation'!$K$2&lt;&gt;TRUE,"",'Data Validation'!A307)</f>
        <v>1772120100</v>
      </c>
      <c r="B307" s="4" t="str">
        <f>IF('Data Validation'!$K$2&lt;&gt;TRUE,"",'Data Validation'!C307)</f>
        <v>XAUUSD</v>
      </c>
      <c r="C307" s="4" t="str">
        <f>IF('Data Validation'!$K$2&lt;&gt;TRUE,"",'Data Validation'!E307)</f>
        <v>M5</v>
      </c>
      <c r="D307" s="4">
        <f>IF('Data Validation'!$K$2&lt;&gt;TRUE,"",'Data Validation'!G307)</f>
        <v>5169.2299999999996</v>
      </c>
      <c r="E307" s="4">
        <f>IF($C307&lt;&gt;"M5","",Price!F307)</f>
        <v>5169.54</v>
      </c>
      <c r="F307" s="4">
        <f>IF($C307&lt;&gt;"M5","",Price!G307)</f>
        <v>5152.91</v>
      </c>
      <c r="G307" s="4">
        <f>IF($C307&lt;&gt;"M5","",Price!H307)</f>
        <v>911</v>
      </c>
      <c r="H307" s="4">
        <f>IF($C307&lt;&gt;"M5","",SSA!E307)</f>
        <v>5165.9672200000005</v>
      </c>
      <c r="I307" s="6">
        <f>IF($C307&lt;&gt;"M5","",SSA!F307)</f>
        <v>5162.3527299999996</v>
      </c>
      <c r="J307" s="5">
        <f>IF($C307&lt;&gt;"M5","",Dual_Tema!E307)</f>
        <v>5162.1000000000004</v>
      </c>
      <c r="K307" s="5">
        <f>IF($C307&lt;&gt;"M5","",Dual_Tema!F307)</f>
        <v>5143.8999999999996</v>
      </c>
      <c r="L307" s="6">
        <f>IF($C307&lt;&gt;"M5","",Trendlines!K307)</f>
        <v>0</v>
      </c>
      <c r="M307" s="6">
        <f>IF($C307&lt;&gt;"M5","",Trendlines!L307)</f>
        <v>0</v>
      </c>
      <c r="N307" s="6">
        <f>IF($C307&lt;&gt;"M5","",ZigZag!E307)</f>
        <v>0</v>
      </c>
      <c r="O307" s="6">
        <f>IF($C307&lt;&gt;"M5","",ZigZag!F307)</f>
        <v>0</v>
      </c>
      <c r="P307" s="6">
        <f>IF($C307&lt;&gt;"M5","",Pinbar!E307)</f>
        <v>0</v>
      </c>
      <c r="Q307">
        <f>IF(Q$1='Trendline Selection'!$ED$198,Trendlines!E307,IF(Q$1='Trendline Selection'!$EE$198,Trendlines!E307,""))</f>
        <v>5199.47</v>
      </c>
      <c r="R307" t="str">
        <f>IF(R$1='Trendline Selection'!$ED$198,Trendlines!F307,IF(R$1='Trendline Selection'!$EE$198,Trendlines!F307,""))</f>
        <v/>
      </c>
      <c r="S307" t="str">
        <f>IF(S$1='Trendline Selection'!$ED$198,Trendlines!G307,IF(S$1='Trendline Selection'!$EE$198,Trendlines!G307,""))</f>
        <v/>
      </c>
      <c r="T307" t="str">
        <f>IF(T$1='Trendline Selection'!$ED$198,Trendlines!H307,IF(T$1='Trendline Selection'!$EE$198,Trendlines!H307,""))</f>
        <v/>
      </c>
      <c r="U307">
        <f>IF(U$1='Trendline Selection'!$ED$198,Trendlines!I307,IF(U$1='Trendline Selection'!$EE$198,Trendlines!I307,""))</f>
        <v>5177.7700000000004</v>
      </c>
      <c r="V307" t="str">
        <f>IF(V$1='Trendline Selection'!$ED$198,Trendlines!J307,IF(V$1='Trendline Selection'!$EE$198,Trendlines!J307,""))</f>
        <v/>
      </c>
      <c r="W307" s="6" t="str">
        <f t="shared" si="329"/>
        <v/>
      </c>
      <c r="X307" s="6" t="str">
        <f t="shared" si="330"/>
        <v/>
      </c>
      <c r="Y307" s="6" t="str">
        <f t="shared" si="331"/>
        <v/>
      </c>
      <c r="Z307" s="6" t="str">
        <f t="shared" si="332"/>
        <v/>
      </c>
      <c r="AA307">
        <f t="shared" si="276"/>
        <v>16.630000000000109</v>
      </c>
      <c r="AB307">
        <f t="shared" si="304"/>
        <v>15.920000000000073</v>
      </c>
      <c r="AC307">
        <f t="shared" si="305"/>
        <v>0.71000000000003638</v>
      </c>
      <c r="AD307">
        <f t="shared" si="328"/>
        <v>16.630000000000109</v>
      </c>
      <c r="AE307" s="26">
        <f t="shared" si="319"/>
        <v>1.4412739001568352E-3</v>
      </c>
      <c r="AF307" s="26">
        <f t="shared" si="277"/>
        <v>1.7515892610665486E-3</v>
      </c>
      <c r="AG307" s="4"/>
      <c r="AH307" s="30">
        <f t="shared" si="278"/>
        <v>-6.4434990489414881E-3</v>
      </c>
      <c r="AI307" s="21">
        <f t="shared" si="306"/>
        <v>-1</v>
      </c>
      <c r="AJ307" s="21">
        <f t="shared" si="275"/>
        <v>-120</v>
      </c>
      <c r="AK307" s="31" t="str">
        <f t="shared" si="322"/>
        <v>-----</v>
      </c>
      <c r="AL307" s="31" t="str">
        <f t="shared" si="279"/>
        <v>-----</v>
      </c>
      <c r="AM307" s="39" t="str">
        <f t="shared" si="280"/>
        <v/>
      </c>
      <c r="AN307" s="35" t="str">
        <f t="shared" si="281"/>
        <v/>
      </c>
      <c r="AO307" s="35" t="str">
        <f t="shared" si="320"/>
        <v/>
      </c>
      <c r="AP307" s="36" t="str">
        <f t="shared" si="321"/>
        <v/>
      </c>
      <c r="AQ307" s="36" t="str">
        <f t="shared" si="282"/>
        <v/>
      </c>
      <c r="AR307" s="40" t="str">
        <f t="shared" si="283"/>
        <v/>
      </c>
      <c r="AS307" s="37" t="str">
        <f t="shared" si="284"/>
        <v/>
      </c>
      <c r="AT307" s="37" t="str">
        <f t="shared" si="307"/>
        <v/>
      </c>
      <c r="AU307" s="38" t="str">
        <f t="shared" si="285"/>
        <v/>
      </c>
      <c r="AV307" s="38" t="str">
        <f t="shared" si="286"/>
        <v/>
      </c>
      <c r="AW307" s="30" t="str">
        <f t="shared" si="287"/>
        <v/>
      </c>
      <c r="AX307" s="21" t="str">
        <f t="shared" si="288"/>
        <v/>
      </c>
      <c r="AY307" s="21" t="str">
        <f t="shared" si="308"/>
        <v/>
      </c>
      <c r="AZ307" s="31" t="str">
        <f t="shared" si="289"/>
        <v/>
      </c>
      <c r="BA307" s="31" t="str">
        <f t="shared" si="290"/>
        <v/>
      </c>
      <c r="BB307" s="33">
        <f t="shared" si="291"/>
        <v>-2.279510291109876E-3</v>
      </c>
      <c r="BC307" s="32">
        <f t="shared" si="292"/>
        <v>-1</v>
      </c>
      <c r="BD307" s="32">
        <f t="shared" si="309"/>
        <v>-31</v>
      </c>
      <c r="BE307" s="34" t="str">
        <f t="shared" si="310"/>
        <v>-----</v>
      </c>
      <c r="BF307" s="34" t="str">
        <f t="shared" si="293"/>
        <v>-----</v>
      </c>
      <c r="BG307" s="40" t="str">
        <f t="shared" si="294"/>
        <v/>
      </c>
      <c r="BH307" s="37" t="str">
        <f t="shared" si="295"/>
        <v/>
      </c>
      <c r="BI307" s="37" t="str">
        <f t="shared" si="311"/>
        <v/>
      </c>
      <c r="BJ307" s="38" t="str">
        <f t="shared" si="312"/>
        <v/>
      </c>
      <c r="BK307" s="38" t="str">
        <f t="shared" si="296"/>
        <v/>
      </c>
      <c r="BL307" s="41" t="str">
        <f t="shared" si="297"/>
        <v>------</v>
      </c>
      <c r="BM307" s="41" t="str">
        <f t="shared" si="298"/>
        <v>------</v>
      </c>
      <c r="BN307" s="41" t="str">
        <f t="shared" ref="BN307:BN370" si="340">IFERROR(IF(ABS(Y307)&lt;0.15%,"Equal High","-----"),"-----")</f>
        <v>-----</v>
      </c>
      <c r="BO307" s="41" t="str" cm="1">
        <f t="array" aca="1" ref="BO307" ca="1">_xlfn.LET(_xlpm.lookback,MIN(ROW()-ROW(BN$50),11),_xlpm.found,IFERROR(MATCH("Equal High",OFFSET(BN307,-_xlpm.lookback,0,_xlpm.lookback+1,1),0),-1),_xlpm.offset_rows,_xlpm.lookback-_xlpm.found+1,IF(_xlpm.found&gt;0,INDEX(E:E,ROW()-_xlpm.offset_rows),"-----"))</f>
        <v>-----</v>
      </c>
      <c r="BP307" s="41" t="str">
        <f t="shared" ca="1" si="333"/>
        <v>-----</v>
      </c>
      <c r="BQ307" s="41" t="str">
        <f t="shared" ca="1" si="334"/>
        <v>-----</v>
      </c>
      <c r="BR307" s="52" t="str">
        <f t="shared" ca="1" si="335"/>
        <v>-----</v>
      </c>
      <c r="BS307" s="41" t="str">
        <f t="shared" ref="BS307:BS370" si="341">IFERROR(IF(ABS(Z307)&lt;0.15%,"Equal Low","-----"),"-----")</f>
        <v>-----</v>
      </c>
      <c r="BT307" s="41" t="str" cm="1">
        <f t="array" aca="1" ref="BT307" ca="1">_xlfn.LET(_xlpm.lookback,MIN(ROW()-ROW(BS$50),11),_xlpm.found,IFERROR(MATCH("Equal Low",OFFSET(BS307,-_xlpm.lookback,0,_xlpm.lookback+1,1),0),-1),_xlpm.offset_rows,_xlpm.lookback-_xlpm.found+1,IF(_xlpm.found&gt;0,INDEX(F:F,ROW()-_xlpm.offset_rows),"-----"))</f>
        <v>-----</v>
      </c>
      <c r="BU307" s="41" t="str">
        <f t="shared" ca="1" si="336"/>
        <v>-----</v>
      </c>
      <c r="BV307" s="41" t="str">
        <f t="shared" ca="1" si="337"/>
        <v>-----</v>
      </c>
      <c r="BW307" s="52" t="str">
        <f t="shared" ca="1" si="338"/>
        <v>-----</v>
      </c>
      <c r="BX307" s="50">
        <f t="shared" si="299"/>
        <v>3.614490000000842</v>
      </c>
      <c r="BY307" s="50">
        <f t="shared" si="313"/>
        <v>1</v>
      </c>
      <c r="BZ307" s="50">
        <f t="shared" si="314"/>
        <v>2</v>
      </c>
      <c r="CA307" s="50" t="str">
        <f t="shared" si="315"/>
        <v>-----</v>
      </c>
      <c r="CB307" s="50" t="str">
        <f t="shared" si="316"/>
        <v>-----</v>
      </c>
      <c r="CC307" s="52" t="str">
        <f t="shared" si="300"/>
        <v/>
      </c>
      <c r="CD307" s="41">
        <f t="shared" si="301"/>
        <v>0</v>
      </c>
      <c r="CE307" s="52" t="str" cm="1">
        <f t="array" ref="CE307">IF(CD307&lt;&gt;1,"-----",_xlfn.IFS(OR(AL307="Above",AL307="Below"),AL307,OR(AQ307="Above",AQ307="Below"),AQ307,OR(AV307="Above",AV307="Below"),AV307,OR(BA307="Above",BA307="Below"),BA307,OR(BF307="Above",BF307="Below"),BF307,OR(BK307="Above",BK307="Below"),BK307,TRUE,"-----"))</f>
        <v>-----</v>
      </c>
      <c r="CF307" s="52" t="str">
        <f t="shared" ca="1" si="339"/>
        <v>-----</v>
      </c>
      <c r="CG307" s="52" t="str">
        <f t="shared" si="302"/>
        <v>UP</v>
      </c>
      <c r="CH307" s="42" t="str">
        <f t="shared" si="323"/>
        <v/>
      </c>
      <c r="CI307" s="43">
        <f t="shared" si="317"/>
        <v>1</v>
      </c>
      <c r="CJ307" s="42" t="str">
        <f t="shared" si="318"/>
        <v/>
      </c>
      <c r="CK307" s="42" t="str">
        <f t="shared" si="324"/>
        <v/>
      </c>
      <c r="CL307" s="42" t="str">
        <f t="shared" si="303"/>
        <v/>
      </c>
      <c r="CM307" s="16">
        <f t="shared" si="325"/>
        <v>0.2</v>
      </c>
      <c r="CN307" s="53">
        <f t="shared" si="326"/>
        <v>0.20000000000000004</v>
      </c>
      <c r="CO307" s="14" t="str">
        <f t="shared" si="327"/>
        <v/>
      </c>
    </row>
    <row r="308" spans="1:93" x14ac:dyDescent="0.55000000000000004">
      <c r="A308">
        <f>IF('Data Validation'!$K$2&lt;&gt;TRUE,"",'Data Validation'!A308)</f>
        <v>1772120400</v>
      </c>
      <c r="B308" s="4" t="str">
        <f>IF('Data Validation'!$K$2&lt;&gt;TRUE,"",'Data Validation'!C308)</f>
        <v>XAUUSD</v>
      </c>
      <c r="C308" s="4" t="str">
        <f>IF('Data Validation'!$K$2&lt;&gt;TRUE,"",'Data Validation'!E308)</f>
        <v>M5</v>
      </c>
      <c r="D308" s="4">
        <f>IF('Data Validation'!$K$2&lt;&gt;TRUE,"",'Data Validation'!G308)</f>
        <v>5175.5600000000004</v>
      </c>
      <c r="E308" s="4">
        <f>IF($C308&lt;&gt;"M5","",Price!F308)</f>
        <v>5176.46</v>
      </c>
      <c r="F308" s="4">
        <f>IF($C308&lt;&gt;"M5","",Price!G308)</f>
        <v>5166.28</v>
      </c>
      <c r="G308" s="4">
        <f>IF($C308&lt;&gt;"M5","",Price!H308)</f>
        <v>870</v>
      </c>
      <c r="H308" s="4">
        <f>IF($C308&lt;&gt;"M5","",SSA!E308)</f>
        <v>5171.7565999999997</v>
      </c>
      <c r="I308" s="6">
        <f>IF($C308&lt;&gt;"M5","",SSA!F308)</f>
        <v>5167.0546599999998</v>
      </c>
      <c r="J308" s="5">
        <f>IF($C308&lt;&gt;"M5","",Dual_Tema!E308)</f>
        <v>5168.58</v>
      </c>
      <c r="K308" s="5">
        <f>IF($C308&lt;&gt;"M5","",Dual_Tema!F308)</f>
        <v>5153.71</v>
      </c>
      <c r="L308" s="6">
        <f>IF($C308&lt;&gt;"M5","",Trendlines!K308)</f>
        <v>0</v>
      </c>
      <c r="M308" s="6">
        <f>IF($C308&lt;&gt;"M5","",Trendlines!L308)</f>
        <v>0</v>
      </c>
      <c r="N308" s="6">
        <f>IF($C308&lt;&gt;"M5","",ZigZag!E308)</f>
        <v>0</v>
      </c>
      <c r="O308" s="6">
        <f>IF($C308&lt;&gt;"M5","",ZigZag!F308)</f>
        <v>0</v>
      </c>
      <c r="P308" s="6">
        <f>IF($C308&lt;&gt;"M5","",Pinbar!E308)</f>
        <v>0</v>
      </c>
      <c r="Q308">
        <f>IF(Q$1='Trendline Selection'!$ED$198,Trendlines!E308,IF(Q$1='Trendline Selection'!$EE$198,Trendlines!E308,""))</f>
        <v>5199.47</v>
      </c>
      <c r="R308" t="str">
        <f>IF(R$1='Trendline Selection'!$ED$198,Trendlines!F308,IF(R$1='Trendline Selection'!$EE$198,Trendlines!F308,""))</f>
        <v/>
      </c>
      <c r="S308" t="str">
        <f>IF(S$1='Trendline Selection'!$ED$198,Trendlines!G308,IF(S$1='Trendline Selection'!$EE$198,Trendlines!G308,""))</f>
        <v/>
      </c>
      <c r="T308" t="str">
        <f>IF(T$1='Trendline Selection'!$ED$198,Trendlines!H308,IF(T$1='Trendline Selection'!$EE$198,Trendlines!H308,""))</f>
        <v/>
      </c>
      <c r="U308">
        <f>IF(U$1='Trendline Selection'!$ED$198,Trendlines!I308,IF(U$1='Trendline Selection'!$EE$198,Trendlines!I308,""))</f>
        <v>5177.79</v>
      </c>
      <c r="V308" t="str">
        <f>IF(V$1='Trendline Selection'!$ED$198,Trendlines!J308,IF(V$1='Trendline Selection'!$EE$198,Trendlines!J308,""))</f>
        <v/>
      </c>
      <c r="W308" s="6" t="str">
        <f t="shared" si="329"/>
        <v/>
      </c>
      <c r="X308" s="6" t="str">
        <f t="shared" si="330"/>
        <v/>
      </c>
      <c r="Y308" s="6" t="str">
        <f t="shared" si="331"/>
        <v/>
      </c>
      <c r="Z308" s="6" t="str">
        <f t="shared" si="332"/>
        <v/>
      </c>
      <c r="AA308">
        <f t="shared" si="276"/>
        <v>10.180000000000291</v>
      </c>
      <c r="AB308">
        <f t="shared" si="304"/>
        <v>7.2300000000004729</v>
      </c>
      <c r="AC308">
        <f t="shared" si="305"/>
        <v>2.9499999999998181</v>
      </c>
      <c r="AD308">
        <f t="shared" si="328"/>
        <v>10.180000000000291</v>
      </c>
      <c r="AE308" s="26">
        <f t="shared" si="319"/>
        <v>1.5245966977390519E-3</v>
      </c>
      <c r="AF308" s="26">
        <f t="shared" si="277"/>
        <v>2.4390196576834374E-3</v>
      </c>
      <c r="AG308" s="4"/>
      <c r="AH308" s="30">
        <f t="shared" si="278"/>
        <v>-5.3300432544087272E-3</v>
      </c>
      <c r="AI308" s="21">
        <f t="shared" si="306"/>
        <v>-1</v>
      </c>
      <c r="AJ308" s="21">
        <f t="shared" si="275"/>
        <v>-121</v>
      </c>
      <c r="AK308" s="31" t="str">
        <f t="shared" si="322"/>
        <v>-----</v>
      </c>
      <c r="AL308" s="31" t="str">
        <f t="shared" si="279"/>
        <v>-----</v>
      </c>
      <c r="AM308" s="39" t="str">
        <f t="shared" si="280"/>
        <v/>
      </c>
      <c r="AN308" s="35" t="str">
        <f t="shared" si="281"/>
        <v/>
      </c>
      <c r="AO308" s="35" t="str">
        <f t="shared" si="320"/>
        <v/>
      </c>
      <c r="AP308" s="36" t="str">
        <f t="shared" si="321"/>
        <v/>
      </c>
      <c r="AQ308" s="36" t="str">
        <f t="shared" si="282"/>
        <v/>
      </c>
      <c r="AR308" s="40" t="str">
        <f t="shared" si="283"/>
        <v/>
      </c>
      <c r="AS308" s="37" t="str">
        <f t="shared" si="284"/>
        <v/>
      </c>
      <c r="AT308" s="37" t="str">
        <f t="shared" si="307"/>
        <v/>
      </c>
      <c r="AU308" s="38" t="str">
        <f t="shared" si="285"/>
        <v/>
      </c>
      <c r="AV308" s="38" t="str">
        <f t="shared" si="286"/>
        <v/>
      </c>
      <c r="AW308" s="30" t="str">
        <f t="shared" si="287"/>
        <v/>
      </c>
      <c r="AX308" s="21" t="str">
        <f t="shared" si="288"/>
        <v/>
      </c>
      <c r="AY308" s="21" t="str">
        <f t="shared" si="308"/>
        <v/>
      </c>
      <c r="AZ308" s="31" t="str">
        <f t="shared" si="289"/>
        <v/>
      </c>
      <c r="BA308" s="31" t="str">
        <f t="shared" si="290"/>
        <v/>
      </c>
      <c r="BB308" s="33">
        <f t="shared" si="291"/>
        <v>-1.1652461764575729E-3</v>
      </c>
      <c r="BC308" s="32">
        <f t="shared" si="292"/>
        <v>-1</v>
      </c>
      <c r="BD308" s="32">
        <f t="shared" si="309"/>
        <v>-32</v>
      </c>
      <c r="BE308" s="34" t="str">
        <f t="shared" si="310"/>
        <v>-----</v>
      </c>
      <c r="BF308" s="34" t="str">
        <f t="shared" si="293"/>
        <v>-----</v>
      </c>
      <c r="BG308" s="40" t="str">
        <f t="shared" si="294"/>
        <v/>
      </c>
      <c r="BH308" s="37" t="str">
        <f t="shared" si="295"/>
        <v/>
      </c>
      <c r="BI308" s="37" t="str">
        <f t="shared" si="311"/>
        <v/>
      </c>
      <c r="BJ308" s="38" t="str">
        <f t="shared" si="312"/>
        <v/>
      </c>
      <c r="BK308" s="38" t="str">
        <f t="shared" si="296"/>
        <v/>
      </c>
      <c r="BL308" s="41" t="str">
        <f t="shared" si="297"/>
        <v>------</v>
      </c>
      <c r="BM308" s="41" t="str">
        <f t="shared" si="298"/>
        <v>------</v>
      </c>
      <c r="BN308" s="41" t="str">
        <f t="shared" si="340"/>
        <v>-----</v>
      </c>
      <c r="BO308" s="41" t="str" cm="1">
        <f t="array" aca="1" ref="BO308" ca="1">_xlfn.LET(_xlpm.lookback,MIN(ROW()-ROW(BN$50),11),_xlpm.found,IFERROR(MATCH("Equal High",OFFSET(BN308,-_xlpm.lookback,0,_xlpm.lookback+1,1),0),-1),_xlpm.offset_rows,_xlpm.lookback-_xlpm.found+1,IF(_xlpm.found&gt;0,INDEX(E:E,ROW()-_xlpm.offset_rows),"-----"))</f>
        <v>-----</v>
      </c>
      <c r="BP308" s="41" t="str">
        <f t="shared" ca="1" si="333"/>
        <v>-----</v>
      </c>
      <c r="BQ308" s="41" t="str">
        <f t="shared" ca="1" si="334"/>
        <v>-----</v>
      </c>
      <c r="BR308" s="52" t="str">
        <f t="shared" ca="1" si="335"/>
        <v>-----</v>
      </c>
      <c r="BS308" s="41" t="str">
        <f t="shared" si="341"/>
        <v>-----</v>
      </c>
      <c r="BT308" s="41" t="str" cm="1">
        <f t="array" aca="1" ref="BT308" ca="1">_xlfn.LET(_xlpm.lookback,MIN(ROW()-ROW(BS$50),11),_xlpm.found,IFERROR(MATCH("Equal Low",OFFSET(BS308,-_xlpm.lookback,0,_xlpm.lookback+1,1),0),-1),_xlpm.offset_rows,_xlpm.lookback-_xlpm.found+1,IF(_xlpm.found&gt;0,INDEX(F:F,ROW()-_xlpm.offset_rows),"-----"))</f>
        <v>-----</v>
      </c>
      <c r="BU308" s="41" t="str">
        <f t="shared" ca="1" si="336"/>
        <v>-----</v>
      </c>
      <c r="BV308" s="41" t="str">
        <f t="shared" ca="1" si="337"/>
        <v>-----</v>
      </c>
      <c r="BW308" s="52" t="str">
        <f t="shared" ca="1" si="338"/>
        <v>-----</v>
      </c>
      <c r="BX308" s="50">
        <f t="shared" si="299"/>
        <v>4.7019399999999223</v>
      </c>
      <c r="BY308" s="50">
        <f t="shared" si="313"/>
        <v>1</v>
      </c>
      <c r="BZ308" s="50">
        <f t="shared" si="314"/>
        <v>3</v>
      </c>
      <c r="CA308" s="50" t="str">
        <f t="shared" si="315"/>
        <v>-----</v>
      </c>
      <c r="CB308" s="50" t="str">
        <f t="shared" si="316"/>
        <v>-----</v>
      </c>
      <c r="CC308" s="52" t="str">
        <f t="shared" si="300"/>
        <v/>
      </c>
      <c r="CD308" s="41">
        <f t="shared" si="301"/>
        <v>0</v>
      </c>
      <c r="CE308" s="52" t="str" cm="1">
        <f t="array" ref="CE308">IF(CD308&lt;&gt;1,"-----",_xlfn.IFS(OR(AL308="Above",AL308="Below"),AL308,OR(AQ308="Above",AQ308="Below"),AQ308,OR(AV308="Above",AV308="Below"),AV308,OR(BA308="Above",BA308="Below"),BA308,OR(BF308="Above",BF308="Below"),BF308,OR(BK308="Above",BK308="Below"),BK308,TRUE,"-----"))</f>
        <v>-----</v>
      </c>
      <c r="CF308" s="52" t="str">
        <f t="shared" ca="1" si="339"/>
        <v>-----</v>
      </c>
      <c r="CG308" s="52" t="str">
        <f t="shared" si="302"/>
        <v>UP</v>
      </c>
      <c r="CH308" s="42" t="str">
        <f t="shared" si="323"/>
        <v/>
      </c>
      <c r="CI308" s="43">
        <f t="shared" si="317"/>
        <v>1</v>
      </c>
      <c r="CJ308" s="42" t="str">
        <f t="shared" si="318"/>
        <v/>
      </c>
      <c r="CK308" s="42" t="str">
        <f t="shared" si="324"/>
        <v/>
      </c>
      <c r="CL308" s="42" t="str">
        <f t="shared" si="303"/>
        <v/>
      </c>
      <c r="CM308" s="16">
        <f t="shared" si="325"/>
        <v>0.2</v>
      </c>
      <c r="CN308" s="53">
        <f t="shared" si="326"/>
        <v>0.13333333333333333</v>
      </c>
      <c r="CO308" s="14" t="str">
        <f t="shared" si="327"/>
        <v/>
      </c>
    </row>
    <row r="309" spans="1:93" x14ac:dyDescent="0.55000000000000004">
      <c r="A309">
        <f>IF('Data Validation'!$K$2&lt;&gt;TRUE,"",'Data Validation'!A309)</f>
        <v>1772120700</v>
      </c>
      <c r="B309" s="4" t="str">
        <f>IF('Data Validation'!$K$2&lt;&gt;TRUE,"",'Data Validation'!C309)</f>
        <v>XAUUSD</v>
      </c>
      <c r="C309" s="4" t="str">
        <f>IF('Data Validation'!$K$2&lt;&gt;TRUE,"",'Data Validation'!E309)</f>
        <v>M5</v>
      </c>
      <c r="D309" s="4">
        <f>IF('Data Validation'!$K$2&lt;&gt;TRUE,"",'Data Validation'!G309)</f>
        <v>5182.38</v>
      </c>
      <c r="E309" s="4">
        <f>IF($C309&lt;&gt;"M5","",Price!F309)</f>
        <v>5185.93</v>
      </c>
      <c r="F309" s="4">
        <f>IF($C309&lt;&gt;"M5","",Price!G309)</f>
        <v>5175.29</v>
      </c>
      <c r="G309" s="4">
        <f>IF($C309&lt;&gt;"M5","",Price!H309)</f>
        <v>844</v>
      </c>
      <c r="H309" s="4">
        <f>IF($C309&lt;&gt;"M5","",SSA!E309)</f>
        <v>5177.0415199999998</v>
      </c>
      <c r="I309" s="6">
        <f>IF($C309&lt;&gt;"M5","",SSA!F309)</f>
        <v>5172.0480900000002</v>
      </c>
      <c r="J309" s="5">
        <f>IF($C309&lt;&gt;"M5","",Dual_Tema!E309)</f>
        <v>5177.38</v>
      </c>
      <c r="K309" s="5">
        <f>IF($C309&lt;&gt;"M5","",Dual_Tema!F309)</f>
        <v>5164.5</v>
      </c>
      <c r="L309" s="6">
        <f>IF($C309&lt;&gt;"M5","",Trendlines!K309)</f>
        <v>0</v>
      </c>
      <c r="M309" s="6">
        <f>IF($C309&lt;&gt;"M5","",Trendlines!L309)</f>
        <v>0</v>
      </c>
      <c r="N309" s="6">
        <f>IF($C309&lt;&gt;"M5","",ZigZag!E309)</f>
        <v>0</v>
      </c>
      <c r="O309" s="6">
        <f>IF($C309&lt;&gt;"M5","",ZigZag!F309)</f>
        <v>0</v>
      </c>
      <c r="P309" s="6">
        <f>IF($C309&lt;&gt;"M5","",Pinbar!E309)</f>
        <v>0</v>
      </c>
      <c r="Q309">
        <f>IF(Q$1='Trendline Selection'!$ED$198,Trendlines!E309,IF(Q$1='Trendline Selection'!$EE$198,Trendlines!E309,""))</f>
        <v>5199.4799999999996</v>
      </c>
      <c r="R309" t="str">
        <f>IF(R$1='Trendline Selection'!$ED$198,Trendlines!F309,IF(R$1='Trendline Selection'!$EE$198,Trendlines!F309,""))</f>
        <v/>
      </c>
      <c r="S309" t="str">
        <f>IF(S$1='Trendline Selection'!$ED$198,Trendlines!G309,IF(S$1='Trendline Selection'!$EE$198,Trendlines!G309,""))</f>
        <v/>
      </c>
      <c r="T309" t="str">
        <f>IF(T$1='Trendline Selection'!$ED$198,Trendlines!H309,IF(T$1='Trendline Selection'!$EE$198,Trendlines!H309,""))</f>
        <v/>
      </c>
      <c r="U309">
        <f>IF(U$1='Trendline Selection'!$ED$198,Trendlines!I309,IF(U$1='Trendline Selection'!$EE$198,Trendlines!I309,""))</f>
        <v>5177.82</v>
      </c>
      <c r="V309" t="str">
        <f>IF(V$1='Trendline Selection'!$ED$198,Trendlines!J309,IF(V$1='Trendline Selection'!$EE$198,Trendlines!J309,""))</f>
        <v/>
      </c>
      <c r="W309" s="6" t="str">
        <f t="shared" si="329"/>
        <v/>
      </c>
      <c r="X309" s="6" t="str">
        <f t="shared" si="330"/>
        <v/>
      </c>
      <c r="Y309" s="6" t="str">
        <f t="shared" si="331"/>
        <v/>
      </c>
      <c r="Z309" s="6" t="str">
        <f t="shared" si="332"/>
        <v/>
      </c>
      <c r="AA309">
        <f t="shared" si="276"/>
        <v>10.640000000000327</v>
      </c>
      <c r="AB309">
        <f t="shared" si="304"/>
        <v>10.369999999999891</v>
      </c>
      <c r="AC309">
        <f t="shared" si="305"/>
        <v>0.27000000000043656</v>
      </c>
      <c r="AD309">
        <f t="shared" si="328"/>
        <v>10.640000000000327</v>
      </c>
      <c r="AE309" s="26">
        <f t="shared" si="319"/>
        <v>1.6514144219663578E-3</v>
      </c>
      <c r="AF309" s="26">
        <f t="shared" si="277"/>
        <v>2.0892632394229767E-3</v>
      </c>
      <c r="AG309" s="4"/>
      <c r="AH309" s="30">
        <f t="shared" si="278"/>
        <v>-4.3155238600782776E-3</v>
      </c>
      <c r="AI309" s="21">
        <f t="shared" si="306"/>
        <v>-1</v>
      </c>
      <c r="AJ309" s="21">
        <f t="shared" si="275"/>
        <v>-122</v>
      </c>
      <c r="AK309" s="31" t="str">
        <f t="shared" si="322"/>
        <v>-----</v>
      </c>
      <c r="AL309" s="31" t="str">
        <f t="shared" si="279"/>
        <v>-----</v>
      </c>
      <c r="AM309" s="39" t="str">
        <f t="shared" si="280"/>
        <v/>
      </c>
      <c r="AN309" s="35" t="str">
        <f t="shared" si="281"/>
        <v/>
      </c>
      <c r="AO309" s="35" t="str">
        <f t="shared" si="320"/>
        <v/>
      </c>
      <c r="AP309" s="36" t="str">
        <f t="shared" si="321"/>
        <v/>
      </c>
      <c r="AQ309" s="36" t="str">
        <f t="shared" si="282"/>
        <v/>
      </c>
      <c r="AR309" s="40" t="str">
        <f t="shared" si="283"/>
        <v/>
      </c>
      <c r="AS309" s="37" t="str">
        <f t="shared" si="284"/>
        <v/>
      </c>
      <c r="AT309" s="37" t="str">
        <f t="shared" si="307"/>
        <v/>
      </c>
      <c r="AU309" s="38" t="str">
        <f t="shared" si="285"/>
        <v/>
      </c>
      <c r="AV309" s="38" t="str">
        <f t="shared" si="286"/>
        <v/>
      </c>
      <c r="AW309" s="30" t="str">
        <f t="shared" si="287"/>
        <v/>
      </c>
      <c r="AX309" s="21" t="str">
        <f t="shared" si="288"/>
        <v/>
      </c>
      <c r="AY309" s="21" t="str">
        <f t="shared" si="308"/>
        <v/>
      </c>
      <c r="AZ309" s="31" t="str">
        <f t="shared" si="289"/>
        <v/>
      </c>
      <c r="BA309" s="31" t="str">
        <f t="shared" si="290"/>
        <v/>
      </c>
      <c r="BB309" s="33">
        <f t="shared" si="291"/>
        <v>-1.5034898857046886E-4</v>
      </c>
      <c r="BC309" s="32">
        <f t="shared" si="292"/>
        <v>-1</v>
      </c>
      <c r="BD309" s="32">
        <f t="shared" si="309"/>
        <v>-33</v>
      </c>
      <c r="BE309" s="34" t="str">
        <f t="shared" si="310"/>
        <v>Touch Zone</v>
      </c>
      <c r="BF309" s="34" t="str">
        <f t="shared" si="293"/>
        <v>Below</v>
      </c>
      <c r="BG309" s="40" t="str">
        <f t="shared" si="294"/>
        <v/>
      </c>
      <c r="BH309" s="37" t="str">
        <f t="shared" si="295"/>
        <v/>
      </c>
      <c r="BI309" s="37" t="str">
        <f t="shared" si="311"/>
        <v/>
      </c>
      <c r="BJ309" s="38" t="str">
        <f t="shared" si="312"/>
        <v/>
      </c>
      <c r="BK309" s="38" t="str">
        <f t="shared" si="296"/>
        <v/>
      </c>
      <c r="BL309" s="41" t="str">
        <f t="shared" si="297"/>
        <v>------</v>
      </c>
      <c r="BM309" s="41" t="str">
        <f t="shared" si="298"/>
        <v>------</v>
      </c>
      <c r="BN309" s="41" t="str">
        <f t="shared" si="340"/>
        <v>-----</v>
      </c>
      <c r="BO309" s="41" t="str" cm="1">
        <f t="array" aca="1" ref="BO309" ca="1">_xlfn.LET(_xlpm.lookback,MIN(ROW()-ROW(BN$50),11),_xlpm.found,IFERROR(MATCH("Equal High",OFFSET(BN309,-_xlpm.lookback,0,_xlpm.lookback+1,1),0),-1),_xlpm.offset_rows,_xlpm.lookback-_xlpm.found+1,IF(_xlpm.found&gt;0,INDEX(E:E,ROW()-_xlpm.offset_rows),"-----"))</f>
        <v>-----</v>
      </c>
      <c r="BP309" s="41" t="str">
        <f t="shared" ca="1" si="333"/>
        <v>-----</v>
      </c>
      <c r="BQ309" s="41" t="str">
        <f t="shared" ca="1" si="334"/>
        <v>-----</v>
      </c>
      <c r="BR309" s="52" t="str">
        <f t="shared" ca="1" si="335"/>
        <v>-----</v>
      </c>
      <c r="BS309" s="41" t="str">
        <f t="shared" si="341"/>
        <v>-----</v>
      </c>
      <c r="BT309" s="41" t="str" cm="1">
        <f t="array" aca="1" ref="BT309" ca="1">_xlfn.LET(_xlpm.lookback,MIN(ROW()-ROW(BS$50),11),_xlpm.found,IFERROR(MATCH("Equal Low",OFFSET(BS309,-_xlpm.lookback,0,_xlpm.lookback+1,1),0),-1),_xlpm.offset_rows,_xlpm.lookback-_xlpm.found+1,IF(_xlpm.found&gt;0,INDEX(F:F,ROW()-_xlpm.offset_rows),"-----"))</f>
        <v>-----</v>
      </c>
      <c r="BU309" s="41" t="str">
        <f t="shared" ca="1" si="336"/>
        <v>-----</v>
      </c>
      <c r="BV309" s="41" t="str">
        <f t="shared" ca="1" si="337"/>
        <v>-----</v>
      </c>
      <c r="BW309" s="52" t="str">
        <f t="shared" ca="1" si="338"/>
        <v>-----</v>
      </c>
      <c r="BX309" s="50">
        <f t="shared" si="299"/>
        <v>4.9934299999995346</v>
      </c>
      <c r="BY309" s="50">
        <f t="shared" si="313"/>
        <v>1</v>
      </c>
      <c r="BZ309" s="50">
        <f t="shared" si="314"/>
        <v>4</v>
      </c>
      <c r="CA309" s="50" t="str">
        <f t="shared" si="315"/>
        <v>-----</v>
      </c>
      <c r="CB309" s="50" t="str">
        <f t="shared" si="316"/>
        <v>-----</v>
      </c>
      <c r="CC309" s="52" t="str">
        <f t="shared" si="300"/>
        <v>TL Touch Zone</v>
      </c>
      <c r="CD309" s="41">
        <f t="shared" si="301"/>
        <v>1</v>
      </c>
      <c r="CE309" s="52" t="str" cm="1">
        <f t="array" ref="CE309">IF(CD309&lt;&gt;1,"-----",_xlfn.IFS(OR(AL309="Above",AL309="Below"),AL309,OR(AQ309="Above",AQ309="Below"),AQ309,OR(AV309="Above",AV309="Below"),AV309,OR(BA309="Above",BA309="Below"),BA309,OR(BF309="Above",BF309="Below"),BF309,OR(BK309="Above",BK309="Below"),BK309,TRUE,"-----"))</f>
        <v>Below</v>
      </c>
      <c r="CF309" s="52" t="str">
        <f t="shared" ca="1" si="339"/>
        <v>-----</v>
      </c>
      <c r="CG309" s="52" t="str">
        <f t="shared" si="302"/>
        <v>UP</v>
      </c>
      <c r="CH309" s="42" t="str">
        <f t="shared" si="323"/>
        <v/>
      </c>
      <c r="CI309" s="43">
        <f t="shared" si="317"/>
        <v>1</v>
      </c>
      <c r="CJ309" s="42" t="str">
        <f t="shared" si="318"/>
        <v/>
      </c>
      <c r="CK309" s="42" t="str">
        <f t="shared" si="324"/>
        <v/>
      </c>
      <c r="CL309" s="42" t="str">
        <f t="shared" si="303"/>
        <v/>
      </c>
      <c r="CM309" s="16">
        <f t="shared" si="325"/>
        <v>0.2</v>
      </c>
      <c r="CN309" s="53">
        <f t="shared" si="326"/>
        <v>0.20000000000000004</v>
      </c>
      <c r="CO309" s="14" t="str">
        <f t="shared" si="327"/>
        <v/>
      </c>
    </row>
    <row r="310" spans="1:93" x14ac:dyDescent="0.55000000000000004">
      <c r="A310">
        <f>IF('Data Validation'!$K$2&lt;&gt;TRUE,"",'Data Validation'!A310)</f>
        <v>1772121000</v>
      </c>
      <c r="B310" s="4" t="str">
        <f>IF('Data Validation'!$K$2&lt;&gt;TRUE,"",'Data Validation'!C310)</f>
        <v>XAUUSD</v>
      </c>
      <c r="C310" s="4" t="str">
        <f>IF('Data Validation'!$K$2&lt;&gt;TRUE,"",'Data Validation'!E310)</f>
        <v>M5</v>
      </c>
      <c r="D310" s="4">
        <f>IF('Data Validation'!$K$2&lt;&gt;TRUE,"",'Data Validation'!G310)</f>
        <v>5189.7</v>
      </c>
      <c r="E310" s="4">
        <f>IF($C310&lt;&gt;"M5","",Price!F310)</f>
        <v>5192.68</v>
      </c>
      <c r="F310" s="4">
        <f>IF($C310&lt;&gt;"M5","",Price!G310)</f>
        <v>5180.8999999999996</v>
      </c>
      <c r="G310" s="4">
        <f>IF($C310&lt;&gt;"M5","",Price!H310)</f>
        <v>887</v>
      </c>
      <c r="H310" s="4">
        <f>IF($C310&lt;&gt;"M5","",SSA!E310)</f>
        <v>5181.0277400000004</v>
      </c>
      <c r="I310" s="6">
        <f>IF($C310&lt;&gt;"M5","",SSA!F310)</f>
        <v>5176.5379199999998</v>
      </c>
      <c r="J310" s="5">
        <f>IF($C310&lt;&gt;"M5","",Dual_Tema!E310)</f>
        <v>5186.1899999999996</v>
      </c>
      <c r="K310" s="5">
        <f>IF($C310&lt;&gt;"M5","",Dual_Tema!F310)</f>
        <v>5174.0200000000004</v>
      </c>
      <c r="L310" s="6">
        <f>IF($C310&lt;&gt;"M5","",Trendlines!K310)</f>
        <v>5192.68</v>
      </c>
      <c r="M310" s="6">
        <f>IF($C310&lt;&gt;"M5","",Trendlines!L310)</f>
        <v>0</v>
      </c>
      <c r="N310" s="6">
        <f>IF($C310&lt;&gt;"M5","",ZigZag!E310)</f>
        <v>5192.68</v>
      </c>
      <c r="O310" s="6">
        <f>IF($C310&lt;&gt;"M5","",ZigZag!F310)</f>
        <v>0</v>
      </c>
      <c r="P310" s="6">
        <f>IF($C310&lt;&gt;"M5","",Pinbar!E310)</f>
        <v>0</v>
      </c>
      <c r="Q310">
        <f>IF(Q$1='Trendline Selection'!$ED$198,Trendlines!E310,IF(Q$1='Trendline Selection'!$EE$198,Trendlines!E310,""))</f>
        <v>5199.4799999999996</v>
      </c>
      <c r="R310" t="str">
        <f>IF(R$1='Trendline Selection'!$ED$198,Trendlines!F310,IF(R$1='Trendline Selection'!$EE$198,Trendlines!F310,""))</f>
        <v/>
      </c>
      <c r="S310" t="str">
        <f>IF(S$1='Trendline Selection'!$ED$198,Trendlines!G310,IF(S$1='Trendline Selection'!$EE$198,Trendlines!G310,""))</f>
        <v/>
      </c>
      <c r="T310" t="str">
        <f>IF(T$1='Trendline Selection'!$ED$198,Trendlines!H310,IF(T$1='Trendline Selection'!$EE$198,Trendlines!H310,""))</f>
        <v/>
      </c>
      <c r="U310">
        <f>IF(U$1='Trendline Selection'!$ED$198,Trendlines!I310,IF(U$1='Trendline Selection'!$EE$198,Trendlines!I310,""))</f>
        <v>5177.84</v>
      </c>
      <c r="V310" t="str">
        <f>IF(V$1='Trendline Selection'!$ED$198,Trendlines!J310,IF(V$1='Trendline Selection'!$EE$198,Trendlines!J310,""))</f>
        <v/>
      </c>
      <c r="W310" s="6">
        <f t="shared" si="329"/>
        <v>5175.95</v>
      </c>
      <c r="X310" s="6" t="str">
        <f t="shared" si="330"/>
        <v/>
      </c>
      <c r="Y310" s="6">
        <f t="shared" si="331"/>
        <v>3.2322568803795386E-3</v>
      </c>
      <c r="Z310" s="6" t="str">
        <f t="shared" si="332"/>
        <v/>
      </c>
      <c r="AA310">
        <f t="shared" si="276"/>
        <v>11.780000000000655</v>
      </c>
      <c r="AB310">
        <f t="shared" si="304"/>
        <v>10.300000000000182</v>
      </c>
      <c r="AC310">
        <f t="shared" si="305"/>
        <v>1.4800000000004729</v>
      </c>
      <c r="AD310">
        <f t="shared" si="328"/>
        <v>11.780000000000655</v>
      </c>
      <c r="AE310" s="26">
        <f t="shared" si="319"/>
        <v>1.2514003536316046E-3</v>
      </c>
      <c r="AF310" s="26">
        <f t="shared" si="277"/>
        <v>1.3297204108216048E-3</v>
      </c>
      <c r="AG310" s="4"/>
      <c r="AH310" s="30">
        <f t="shared" si="278"/>
        <v>-3.5488664251038787E-3</v>
      </c>
      <c r="AI310" s="21">
        <f t="shared" si="306"/>
        <v>-1</v>
      </c>
      <c r="AJ310" s="21">
        <f t="shared" si="275"/>
        <v>-123</v>
      </c>
      <c r="AK310" s="31" t="str">
        <f t="shared" si="322"/>
        <v>-----</v>
      </c>
      <c r="AL310" s="31" t="str">
        <f t="shared" si="279"/>
        <v>-----</v>
      </c>
      <c r="AM310" s="39" t="str">
        <f t="shared" si="280"/>
        <v/>
      </c>
      <c r="AN310" s="35" t="str">
        <f t="shared" si="281"/>
        <v/>
      </c>
      <c r="AO310" s="35" t="str">
        <f t="shared" si="320"/>
        <v/>
      </c>
      <c r="AP310" s="36" t="str">
        <f t="shared" si="321"/>
        <v/>
      </c>
      <c r="AQ310" s="36" t="str">
        <f t="shared" si="282"/>
        <v/>
      </c>
      <c r="AR310" s="40" t="str">
        <f t="shared" si="283"/>
        <v/>
      </c>
      <c r="AS310" s="37" t="str">
        <f t="shared" si="284"/>
        <v/>
      </c>
      <c r="AT310" s="37" t="str">
        <f t="shared" si="307"/>
        <v/>
      </c>
      <c r="AU310" s="38" t="str">
        <f t="shared" si="285"/>
        <v/>
      </c>
      <c r="AV310" s="38" t="str">
        <f t="shared" si="286"/>
        <v/>
      </c>
      <c r="AW310" s="30" t="str">
        <f t="shared" si="287"/>
        <v/>
      </c>
      <c r="AX310" s="21" t="str">
        <f t="shared" si="288"/>
        <v/>
      </c>
      <c r="AY310" s="21" t="str">
        <f t="shared" si="308"/>
        <v/>
      </c>
      <c r="AZ310" s="31" t="str">
        <f t="shared" si="289"/>
        <v/>
      </c>
      <c r="BA310" s="31" t="str">
        <f t="shared" si="290"/>
        <v/>
      </c>
      <c r="BB310" s="33">
        <f t="shared" si="291"/>
        <v>6.156505415386152E-4</v>
      </c>
      <c r="BC310" s="32">
        <f t="shared" si="292"/>
        <v>1</v>
      </c>
      <c r="BD310" s="32">
        <f t="shared" si="309"/>
        <v>1</v>
      </c>
      <c r="BE310" s="34" t="str">
        <f t="shared" si="310"/>
        <v>Touch Zone</v>
      </c>
      <c r="BF310" s="34" t="str">
        <f t="shared" si="293"/>
        <v>Above</v>
      </c>
      <c r="BG310" s="40" t="str">
        <f t="shared" si="294"/>
        <v/>
      </c>
      <c r="BH310" s="37" t="str">
        <f t="shared" si="295"/>
        <v/>
      </c>
      <c r="BI310" s="37" t="str">
        <f t="shared" si="311"/>
        <v/>
      </c>
      <c r="BJ310" s="38" t="str">
        <f t="shared" si="312"/>
        <v/>
      </c>
      <c r="BK310" s="38" t="str">
        <f t="shared" si="296"/>
        <v/>
      </c>
      <c r="BL310" s="41" t="str">
        <f t="shared" si="297"/>
        <v>Important High</v>
      </c>
      <c r="BM310" s="41" t="str">
        <f t="shared" si="298"/>
        <v>------</v>
      </c>
      <c r="BN310" s="41" t="str">
        <f t="shared" si="340"/>
        <v>-----</v>
      </c>
      <c r="BO310" s="41" t="str" cm="1">
        <f t="array" aca="1" ref="BO310" ca="1">_xlfn.LET(_xlpm.lookback,MIN(ROW()-ROW(BN$50),11),_xlpm.found,IFERROR(MATCH("Equal High",OFFSET(BN310,-_xlpm.lookback,0,_xlpm.lookback+1,1),0),-1),_xlpm.offset_rows,_xlpm.lookback-_xlpm.found+1,IF(_xlpm.found&gt;0,INDEX(E:E,ROW()-_xlpm.offset_rows),"-----"))</f>
        <v>-----</v>
      </c>
      <c r="BP310" s="41" t="str">
        <f t="shared" ca="1" si="333"/>
        <v>-----</v>
      </c>
      <c r="BQ310" s="41" t="str">
        <f t="shared" ca="1" si="334"/>
        <v>-----</v>
      </c>
      <c r="BR310" s="52" t="str">
        <f t="shared" ca="1" si="335"/>
        <v>-----</v>
      </c>
      <c r="BS310" s="41" t="str">
        <f t="shared" si="341"/>
        <v>-----</v>
      </c>
      <c r="BT310" s="41" t="str" cm="1">
        <f t="array" aca="1" ref="BT310" ca="1">_xlfn.LET(_xlpm.lookback,MIN(ROW()-ROW(BS$50),11),_xlpm.found,IFERROR(MATCH("Equal Low",OFFSET(BS310,-_xlpm.lookback,0,_xlpm.lookback+1,1),0),-1),_xlpm.offset_rows,_xlpm.lookback-_xlpm.found+1,IF(_xlpm.found&gt;0,INDEX(F:F,ROW()-_xlpm.offset_rows),"-----"))</f>
        <v>-----</v>
      </c>
      <c r="BU310" s="41" t="str">
        <f t="shared" ca="1" si="336"/>
        <v>-----</v>
      </c>
      <c r="BV310" s="41" t="str">
        <f t="shared" ca="1" si="337"/>
        <v>-----</v>
      </c>
      <c r="BW310" s="52" t="str">
        <f t="shared" ca="1" si="338"/>
        <v>-----</v>
      </c>
      <c r="BX310" s="50">
        <f t="shared" si="299"/>
        <v>4.4898200000006909</v>
      </c>
      <c r="BY310" s="50">
        <f t="shared" si="313"/>
        <v>1</v>
      </c>
      <c r="BZ310" s="50">
        <f t="shared" si="314"/>
        <v>5</v>
      </c>
      <c r="CA310" s="50" t="str">
        <f t="shared" si="315"/>
        <v>-----</v>
      </c>
      <c r="CB310" s="50" t="str">
        <f t="shared" si="316"/>
        <v>-----</v>
      </c>
      <c r="CC310" s="52" t="str">
        <f t="shared" si="300"/>
        <v>TL Touch Zone</v>
      </c>
      <c r="CD310" s="41">
        <f t="shared" si="301"/>
        <v>1</v>
      </c>
      <c r="CE310" s="52" t="str" cm="1">
        <f t="array" ref="CE310">IF(CD310&lt;&gt;1,"-----",_xlfn.IFS(OR(AL310="Above",AL310="Below"),AL310,OR(AQ310="Above",AQ310="Below"),AQ310,OR(AV310="Above",AV310="Below"),AV310,OR(BA310="Above",BA310="Below"),BA310,OR(BF310="Above",BF310="Below"),BF310,OR(BK310="Above",BK310="Below"),BK310,TRUE,"-----"))</f>
        <v>Above</v>
      </c>
      <c r="CF310" s="52" t="str">
        <f t="shared" ca="1" si="339"/>
        <v>-----</v>
      </c>
      <c r="CG310" s="52" t="str">
        <f t="shared" si="302"/>
        <v>UP</v>
      </c>
      <c r="CH310" s="42" t="str">
        <f t="shared" si="323"/>
        <v/>
      </c>
      <c r="CI310" s="43">
        <f t="shared" si="317"/>
        <v>1</v>
      </c>
      <c r="CJ310" s="42" t="str">
        <f t="shared" si="318"/>
        <v/>
      </c>
      <c r="CK310" s="42" t="str">
        <f t="shared" si="324"/>
        <v/>
      </c>
      <c r="CL310" s="42" t="str">
        <f t="shared" si="303"/>
        <v/>
      </c>
      <c r="CM310" s="16">
        <f t="shared" si="325"/>
        <v>0.2</v>
      </c>
      <c r="CN310" s="53">
        <f t="shared" si="326"/>
        <v>0.20000000000000004</v>
      </c>
      <c r="CO310" s="14" t="str">
        <f t="shared" si="327"/>
        <v/>
      </c>
    </row>
    <row r="311" spans="1:93" x14ac:dyDescent="0.55000000000000004">
      <c r="A311">
        <f>IF('Data Validation'!$K$2&lt;&gt;TRUE,"",'Data Validation'!A311)</f>
        <v>1772121300</v>
      </c>
      <c r="B311" s="4" t="str">
        <f>IF('Data Validation'!$K$2&lt;&gt;TRUE,"",'Data Validation'!C311)</f>
        <v>XAUUSD</v>
      </c>
      <c r="C311" s="4" t="str">
        <f>IF('Data Validation'!$K$2&lt;&gt;TRUE,"",'Data Validation'!E311)</f>
        <v>M5</v>
      </c>
      <c r="D311" s="4">
        <f>IF('Data Validation'!$K$2&lt;&gt;TRUE,"",'Data Validation'!G311)</f>
        <v>5185.8599999999997</v>
      </c>
      <c r="E311" s="4">
        <f>IF($C311&lt;&gt;"M5","",Price!F311)</f>
        <v>5192.46</v>
      </c>
      <c r="F311" s="4">
        <f>IF($C311&lt;&gt;"M5","",Price!G311)</f>
        <v>5183.1400000000003</v>
      </c>
      <c r="G311" s="4">
        <f>IF($C311&lt;&gt;"M5","",Price!H311)</f>
        <v>885</v>
      </c>
      <c r="H311" s="4">
        <f>IF($C311&lt;&gt;"M5","",SSA!E311)</f>
        <v>5183.1956</v>
      </c>
      <c r="I311" s="6">
        <f>IF($C311&lt;&gt;"M5","",SSA!F311)</f>
        <v>5179.8667599999999</v>
      </c>
      <c r="J311" s="5">
        <f>IF($C311&lt;&gt;"M5","",Dual_Tema!E311)</f>
        <v>5191.43</v>
      </c>
      <c r="K311" s="5">
        <f>IF($C311&lt;&gt;"M5","",Dual_Tema!F311)</f>
        <v>5180.8999999999996</v>
      </c>
      <c r="L311" s="6">
        <f>IF($C311&lt;&gt;"M5","",Trendlines!K311)</f>
        <v>0</v>
      </c>
      <c r="M311" s="6">
        <f>IF($C311&lt;&gt;"M5","",Trendlines!L311)</f>
        <v>0</v>
      </c>
      <c r="N311" s="6">
        <f>IF($C311&lt;&gt;"M5","",ZigZag!E311)</f>
        <v>0</v>
      </c>
      <c r="O311" s="6">
        <f>IF($C311&lt;&gt;"M5","",ZigZag!F311)</f>
        <v>0</v>
      </c>
      <c r="P311" s="6">
        <f>IF($C311&lt;&gt;"M5","",Pinbar!E311)</f>
        <v>0</v>
      </c>
      <c r="Q311">
        <f>IF(Q$1='Trendline Selection'!$ED$198,Trendlines!E311,IF(Q$1='Trendline Selection'!$EE$198,Trendlines!E311,""))</f>
        <v>5199.49</v>
      </c>
      <c r="R311" t="str">
        <f>IF(R$1='Trendline Selection'!$ED$198,Trendlines!F311,IF(R$1='Trendline Selection'!$EE$198,Trendlines!F311,""))</f>
        <v/>
      </c>
      <c r="S311" t="str">
        <f>IF(S$1='Trendline Selection'!$ED$198,Trendlines!G311,IF(S$1='Trendline Selection'!$EE$198,Trendlines!G311,""))</f>
        <v/>
      </c>
      <c r="T311" t="str">
        <f>IF(T$1='Trendline Selection'!$ED$198,Trendlines!H311,IF(T$1='Trendline Selection'!$EE$198,Trendlines!H311,""))</f>
        <v/>
      </c>
      <c r="U311">
        <f>IF(U$1='Trendline Selection'!$ED$198,Trendlines!I311,IF(U$1='Trendline Selection'!$EE$198,Trendlines!I311,""))</f>
        <v>5177.8599999999997</v>
      </c>
      <c r="V311" t="str">
        <f>IF(V$1='Trendline Selection'!$ED$198,Trendlines!J311,IF(V$1='Trendline Selection'!$EE$198,Trendlines!J311,""))</f>
        <v/>
      </c>
      <c r="W311" s="6" t="str">
        <f t="shared" si="329"/>
        <v/>
      </c>
      <c r="X311" s="6" t="str">
        <f t="shared" si="330"/>
        <v/>
      </c>
      <c r="Y311" s="6" t="str">
        <f t="shared" si="331"/>
        <v/>
      </c>
      <c r="Z311" s="6" t="str">
        <f t="shared" si="332"/>
        <v/>
      </c>
      <c r="AA311">
        <f t="shared" si="276"/>
        <v>9.319999999999709</v>
      </c>
      <c r="AB311">
        <f t="shared" si="304"/>
        <v>2.7600000000002183</v>
      </c>
      <c r="AC311">
        <f t="shared" si="305"/>
        <v>6.5599999999994907</v>
      </c>
      <c r="AD311">
        <f t="shared" si="328"/>
        <v>9.319999999999709</v>
      </c>
      <c r="AE311" s="26">
        <f t="shared" si="319"/>
        <v>1.9840390797906267E-4</v>
      </c>
      <c r="AF311" s="26">
        <f t="shared" si="277"/>
        <v>4.3235731243619667E-4</v>
      </c>
      <c r="AG311" s="4"/>
      <c r="AH311" s="30">
        <f t="shared" si="278"/>
        <v>-3.1338458194937907E-3</v>
      </c>
      <c r="AI311" s="21">
        <f t="shared" si="306"/>
        <v>-1</v>
      </c>
      <c r="AJ311" s="21">
        <f t="shared" si="275"/>
        <v>-124</v>
      </c>
      <c r="AK311" s="31" t="str">
        <f t="shared" si="322"/>
        <v>-----</v>
      </c>
      <c r="AL311" s="31" t="str">
        <f t="shared" si="279"/>
        <v>-----</v>
      </c>
      <c r="AM311" s="39" t="str">
        <f t="shared" si="280"/>
        <v/>
      </c>
      <c r="AN311" s="35" t="str">
        <f t="shared" si="281"/>
        <v/>
      </c>
      <c r="AO311" s="35" t="str">
        <f t="shared" si="320"/>
        <v/>
      </c>
      <c r="AP311" s="36" t="str">
        <f t="shared" si="321"/>
        <v/>
      </c>
      <c r="AQ311" s="36" t="str">
        <f t="shared" si="282"/>
        <v/>
      </c>
      <c r="AR311" s="40" t="str">
        <f t="shared" si="283"/>
        <v/>
      </c>
      <c r="AS311" s="37" t="str">
        <f t="shared" si="284"/>
        <v/>
      </c>
      <c r="AT311" s="37" t="str">
        <f t="shared" si="307"/>
        <v/>
      </c>
      <c r="AU311" s="38" t="str">
        <f t="shared" si="285"/>
        <v/>
      </c>
      <c r="AV311" s="38" t="str">
        <f t="shared" si="286"/>
        <v/>
      </c>
      <c r="AW311" s="30" t="str">
        <f t="shared" si="287"/>
        <v/>
      </c>
      <c r="AX311" s="21" t="str">
        <f t="shared" si="288"/>
        <v/>
      </c>
      <c r="AY311" s="21" t="str">
        <f t="shared" si="308"/>
        <v/>
      </c>
      <c r="AZ311" s="31" t="str">
        <f t="shared" si="289"/>
        <v/>
      </c>
      <c r="BA311" s="31" t="str">
        <f t="shared" si="290"/>
        <v/>
      </c>
      <c r="BB311" s="33">
        <f t="shared" si="291"/>
        <v>1.0304643230987977E-3</v>
      </c>
      <c r="BC311" s="32">
        <f t="shared" si="292"/>
        <v>1</v>
      </c>
      <c r="BD311" s="32">
        <f t="shared" si="309"/>
        <v>2</v>
      </c>
      <c r="BE311" s="34" t="str">
        <f t="shared" si="310"/>
        <v>-----</v>
      </c>
      <c r="BF311" s="34" t="str">
        <f t="shared" si="293"/>
        <v>-----</v>
      </c>
      <c r="BG311" s="40" t="str">
        <f t="shared" si="294"/>
        <v/>
      </c>
      <c r="BH311" s="37" t="str">
        <f t="shared" si="295"/>
        <v/>
      </c>
      <c r="BI311" s="37" t="str">
        <f t="shared" si="311"/>
        <v/>
      </c>
      <c r="BJ311" s="38" t="str">
        <f t="shared" si="312"/>
        <v/>
      </c>
      <c r="BK311" s="38" t="str">
        <f t="shared" si="296"/>
        <v/>
      </c>
      <c r="BL311" s="41" t="str">
        <f t="shared" si="297"/>
        <v>------</v>
      </c>
      <c r="BM311" s="41" t="str">
        <f t="shared" si="298"/>
        <v>------</v>
      </c>
      <c r="BN311" s="41" t="str">
        <f t="shared" si="340"/>
        <v>-----</v>
      </c>
      <c r="BO311" s="41" t="str" cm="1">
        <f t="array" aca="1" ref="BO311" ca="1">_xlfn.LET(_xlpm.lookback,MIN(ROW()-ROW(BN$50),11),_xlpm.found,IFERROR(MATCH("Equal High",OFFSET(BN311,-_xlpm.lookback,0,_xlpm.lookback+1,1),0),-1),_xlpm.offset_rows,_xlpm.lookback-_xlpm.found+1,IF(_xlpm.found&gt;0,INDEX(E:E,ROW()-_xlpm.offset_rows),"-----"))</f>
        <v>-----</v>
      </c>
      <c r="BP311" s="41" t="str">
        <f t="shared" ca="1" si="333"/>
        <v>-----</v>
      </c>
      <c r="BQ311" s="41" t="str">
        <f t="shared" ca="1" si="334"/>
        <v>-----</v>
      </c>
      <c r="BR311" s="52" t="str">
        <f t="shared" ca="1" si="335"/>
        <v>-----</v>
      </c>
      <c r="BS311" s="41" t="str">
        <f t="shared" si="341"/>
        <v>-----</v>
      </c>
      <c r="BT311" s="41" t="str" cm="1">
        <f t="array" aca="1" ref="BT311" ca="1">_xlfn.LET(_xlpm.lookback,MIN(ROW()-ROW(BS$50),11),_xlpm.found,IFERROR(MATCH("Equal Low",OFFSET(BS311,-_xlpm.lookback,0,_xlpm.lookback+1,1),0),-1),_xlpm.offset_rows,_xlpm.lookback-_xlpm.found+1,IF(_xlpm.found&gt;0,INDEX(F:F,ROW()-_xlpm.offset_rows),"-----"))</f>
        <v>-----</v>
      </c>
      <c r="BU311" s="41" t="str">
        <f t="shared" ca="1" si="336"/>
        <v>-----</v>
      </c>
      <c r="BV311" s="41" t="str">
        <f t="shared" ca="1" si="337"/>
        <v>-----</v>
      </c>
      <c r="BW311" s="52" t="str">
        <f t="shared" ca="1" si="338"/>
        <v>-----</v>
      </c>
      <c r="BX311" s="50">
        <f t="shared" si="299"/>
        <v>3.3288400000001275</v>
      </c>
      <c r="BY311" s="50">
        <f t="shared" si="313"/>
        <v>1</v>
      </c>
      <c r="BZ311" s="50">
        <f t="shared" si="314"/>
        <v>6</v>
      </c>
      <c r="CA311" s="50" t="str">
        <f t="shared" si="315"/>
        <v>-----</v>
      </c>
      <c r="CB311" s="50" t="str">
        <f t="shared" si="316"/>
        <v>-----</v>
      </c>
      <c r="CC311" s="52" t="str">
        <f t="shared" si="300"/>
        <v/>
      </c>
      <c r="CD311" s="41">
        <f t="shared" si="301"/>
        <v>0</v>
      </c>
      <c r="CE311" s="52" t="str" cm="1">
        <f t="array" ref="CE311">IF(CD311&lt;&gt;1,"-----",_xlfn.IFS(OR(AL311="Above",AL311="Below"),AL311,OR(AQ311="Above",AQ311="Below"),AQ311,OR(AV311="Above",AV311="Below"),AV311,OR(BA311="Above",BA311="Below"),BA311,OR(BF311="Above",BF311="Below"),BF311,OR(BK311="Above",BK311="Below"),BK311,TRUE,"-----"))</f>
        <v>-----</v>
      </c>
      <c r="CF311" s="52" t="str">
        <f t="shared" ca="1" si="339"/>
        <v>-----</v>
      </c>
      <c r="CG311" s="52" t="str">
        <f t="shared" si="302"/>
        <v>UP</v>
      </c>
      <c r="CH311" s="42" t="str">
        <f t="shared" si="323"/>
        <v/>
      </c>
      <c r="CI311" s="43" t="str">
        <f t="shared" si="317"/>
        <v/>
      </c>
      <c r="CJ311" s="42" t="str">
        <f t="shared" si="318"/>
        <v/>
      </c>
      <c r="CK311" s="42" t="str">
        <f t="shared" si="324"/>
        <v/>
      </c>
      <c r="CL311" s="42" t="str">
        <f t="shared" si="303"/>
        <v/>
      </c>
      <c r="CM311" s="16">
        <f t="shared" si="325"/>
        <v>0</v>
      </c>
      <c r="CN311" s="53">
        <f t="shared" si="326"/>
        <v>0.13333333333333333</v>
      </c>
      <c r="CO311" s="14" t="str">
        <f t="shared" si="327"/>
        <v/>
      </c>
    </row>
    <row r="312" spans="1:93" x14ac:dyDescent="0.55000000000000004">
      <c r="A312">
        <f>IF('Data Validation'!$K$2&lt;&gt;TRUE,"",'Data Validation'!A312)</f>
        <v>1772121600</v>
      </c>
      <c r="B312" s="4" t="str">
        <f>IF('Data Validation'!$K$2&lt;&gt;TRUE,"",'Data Validation'!C312)</f>
        <v>XAUUSD</v>
      </c>
      <c r="C312" s="4" t="str">
        <f>IF('Data Validation'!$K$2&lt;&gt;TRUE,"",'Data Validation'!E312)</f>
        <v>M5</v>
      </c>
      <c r="D312" s="4">
        <f>IF('Data Validation'!$K$2&lt;&gt;TRUE,"",'Data Validation'!G312)</f>
        <v>5178.92</v>
      </c>
      <c r="E312" s="4">
        <f>IF($C312&lt;&gt;"M5","",Price!F312)</f>
        <v>5187.1099999999997</v>
      </c>
      <c r="F312" s="4">
        <f>IF($C312&lt;&gt;"M5","",Price!G312)</f>
        <v>5178.3900000000003</v>
      </c>
      <c r="G312" s="4">
        <f>IF($C312&lt;&gt;"M5","",Price!H312)</f>
        <v>869</v>
      </c>
      <c r="H312" s="4">
        <f>IF($C312&lt;&gt;"M5","",SSA!E312)</f>
        <v>5183.6933399999998</v>
      </c>
      <c r="I312" s="6">
        <f>IF($C312&lt;&gt;"M5","",SSA!F312)</f>
        <v>5181.7800500000003</v>
      </c>
      <c r="J312" s="5">
        <f>IF($C312&lt;&gt;"M5","",Dual_Tema!E312)</f>
        <v>5191.78</v>
      </c>
      <c r="K312" s="5">
        <f>IF($C312&lt;&gt;"M5","",Dual_Tema!F312)</f>
        <v>5182.5600000000004</v>
      </c>
      <c r="L312" s="6">
        <f>IF($C312&lt;&gt;"M5","",Trendlines!K312)</f>
        <v>0</v>
      </c>
      <c r="M312" s="6">
        <f>IF($C312&lt;&gt;"M5","",Trendlines!L312)</f>
        <v>0</v>
      </c>
      <c r="N312" s="6">
        <f>IF($C312&lt;&gt;"M5","",ZigZag!E312)</f>
        <v>0</v>
      </c>
      <c r="O312" s="6">
        <f>IF($C312&lt;&gt;"M5","",ZigZag!F312)</f>
        <v>0</v>
      </c>
      <c r="P312" s="6">
        <f>IF($C312&lt;&gt;"M5","",Pinbar!E312)</f>
        <v>0</v>
      </c>
      <c r="Q312">
        <f>IF(Q$1='Trendline Selection'!$ED$198,Trendlines!E312,IF(Q$1='Trendline Selection'!$EE$198,Trendlines!E312,""))</f>
        <v>5199.49</v>
      </c>
      <c r="R312" t="str">
        <f>IF(R$1='Trendline Selection'!$ED$198,Trendlines!F312,IF(R$1='Trendline Selection'!$EE$198,Trendlines!F312,""))</f>
        <v/>
      </c>
      <c r="S312" t="str">
        <f>IF(S$1='Trendline Selection'!$ED$198,Trendlines!G312,IF(S$1='Trendline Selection'!$EE$198,Trendlines!G312,""))</f>
        <v/>
      </c>
      <c r="T312" t="str">
        <f>IF(T$1='Trendline Selection'!$ED$198,Trendlines!H312,IF(T$1='Trendline Selection'!$EE$198,Trendlines!H312,""))</f>
        <v/>
      </c>
      <c r="U312">
        <f>IF(U$1='Trendline Selection'!$ED$198,Trendlines!I312,IF(U$1='Trendline Selection'!$EE$198,Trendlines!I312,""))</f>
        <v>5177.88</v>
      </c>
      <c r="V312" t="str">
        <f>IF(V$1='Trendline Selection'!$ED$198,Trendlines!J312,IF(V$1='Trendline Selection'!$EE$198,Trendlines!J312,""))</f>
        <v/>
      </c>
      <c r="W312" s="6" t="str">
        <f t="shared" si="329"/>
        <v/>
      </c>
      <c r="X312" s="6" t="str">
        <f t="shared" si="330"/>
        <v/>
      </c>
      <c r="Y312" s="6" t="str">
        <f t="shared" si="331"/>
        <v/>
      </c>
      <c r="Z312" s="6" t="str">
        <f t="shared" si="332"/>
        <v/>
      </c>
      <c r="AA312">
        <f t="shared" si="276"/>
        <v>8.7199999999993452</v>
      </c>
      <c r="AB312">
        <f t="shared" si="304"/>
        <v>1.25</v>
      </c>
      <c r="AC312">
        <f t="shared" si="305"/>
        <v>7.4699999999993452</v>
      </c>
      <c r="AD312">
        <f t="shared" si="328"/>
        <v>8.7199999999993452</v>
      </c>
      <c r="AE312" s="26">
        <f t="shared" si="319"/>
        <v>-8.9949882313966948E-4</v>
      </c>
      <c r="AF312" s="26">
        <f t="shared" si="277"/>
        <v>-8.0462165416320748E-4</v>
      </c>
      <c r="AG312" s="4"/>
      <c r="AH312" s="30">
        <f t="shared" si="278"/>
        <v>-3.0381171999561449E-3</v>
      </c>
      <c r="AI312" s="21">
        <f t="shared" si="306"/>
        <v>-1</v>
      </c>
      <c r="AJ312" s="21">
        <f t="shared" si="275"/>
        <v>-125</v>
      </c>
      <c r="AK312" s="31" t="str">
        <f t="shared" si="322"/>
        <v>-----</v>
      </c>
      <c r="AL312" s="31" t="str">
        <f t="shared" si="279"/>
        <v>-----</v>
      </c>
      <c r="AM312" s="39" t="str">
        <f t="shared" si="280"/>
        <v/>
      </c>
      <c r="AN312" s="35" t="str">
        <f t="shared" si="281"/>
        <v/>
      </c>
      <c r="AO312" s="35" t="str">
        <f t="shared" si="320"/>
        <v/>
      </c>
      <c r="AP312" s="36" t="str">
        <f t="shared" si="321"/>
        <v/>
      </c>
      <c r="AQ312" s="36" t="str">
        <f t="shared" si="282"/>
        <v/>
      </c>
      <c r="AR312" s="40" t="str">
        <f t="shared" si="283"/>
        <v/>
      </c>
      <c r="AS312" s="37" t="str">
        <f t="shared" si="284"/>
        <v/>
      </c>
      <c r="AT312" s="37" t="str">
        <f t="shared" si="307"/>
        <v/>
      </c>
      <c r="AU312" s="38" t="str">
        <f t="shared" si="285"/>
        <v/>
      </c>
      <c r="AV312" s="38" t="str">
        <f t="shared" si="286"/>
        <v/>
      </c>
      <c r="AW312" s="30" t="str">
        <f t="shared" si="287"/>
        <v/>
      </c>
      <c r="AX312" s="21" t="str">
        <f t="shared" si="288"/>
        <v/>
      </c>
      <c r="AY312" s="21" t="str">
        <f t="shared" si="308"/>
        <v/>
      </c>
      <c r="AZ312" s="31" t="str">
        <f t="shared" si="289"/>
        <v/>
      </c>
      <c r="BA312" s="31" t="str">
        <f t="shared" si="290"/>
        <v/>
      </c>
      <c r="BB312" s="33">
        <f t="shared" si="291"/>
        <v>1.1227259032653707E-3</v>
      </c>
      <c r="BC312" s="32">
        <f t="shared" si="292"/>
        <v>1</v>
      </c>
      <c r="BD312" s="32">
        <f t="shared" si="309"/>
        <v>3</v>
      </c>
      <c r="BE312" s="34" t="str">
        <f t="shared" si="310"/>
        <v>-----</v>
      </c>
      <c r="BF312" s="34" t="str">
        <f t="shared" si="293"/>
        <v>-----</v>
      </c>
      <c r="BG312" s="40" t="str">
        <f t="shared" si="294"/>
        <v/>
      </c>
      <c r="BH312" s="37" t="str">
        <f t="shared" si="295"/>
        <v/>
      </c>
      <c r="BI312" s="37" t="str">
        <f t="shared" si="311"/>
        <v/>
      </c>
      <c r="BJ312" s="38" t="str">
        <f t="shared" si="312"/>
        <v/>
      </c>
      <c r="BK312" s="38" t="str">
        <f t="shared" si="296"/>
        <v/>
      </c>
      <c r="BL312" s="41" t="str">
        <f t="shared" si="297"/>
        <v>------</v>
      </c>
      <c r="BM312" s="41" t="str">
        <f t="shared" si="298"/>
        <v>------</v>
      </c>
      <c r="BN312" s="41" t="str">
        <f t="shared" si="340"/>
        <v>-----</v>
      </c>
      <c r="BO312" s="41" t="str" cm="1">
        <f t="array" aca="1" ref="BO312" ca="1">_xlfn.LET(_xlpm.lookback,MIN(ROW()-ROW(BN$50),11),_xlpm.found,IFERROR(MATCH("Equal High",OFFSET(BN312,-_xlpm.lookback,0,_xlpm.lookback+1,1),0),-1),_xlpm.offset_rows,_xlpm.lookback-_xlpm.found+1,IF(_xlpm.found&gt;0,INDEX(E:E,ROW()-_xlpm.offset_rows),"-----"))</f>
        <v>-----</v>
      </c>
      <c r="BP312" s="41" t="str">
        <f t="shared" ca="1" si="333"/>
        <v>-----</v>
      </c>
      <c r="BQ312" s="41" t="str">
        <f t="shared" ca="1" si="334"/>
        <v>-----</v>
      </c>
      <c r="BR312" s="52" t="str">
        <f t="shared" ca="1" si="335"/>
        <v>-----</v>
      </c>
      <c r="BS312" s="41" t="str">
        <f t="shared" si="341"/>
        <v>-----</v>
      </c>
      <c r="BT312" s="41" t="str" cm="1">
        <f t="array" aca="1" ref="BT312" ca="1">_xlfn.LET(_xlpm.lookback,MIN(ROW()-ROW(BS$50),11),_xlpm.found,IFERROR(MATCH("Equal Low",OFFSET(BS312,-_xlpm.lookback,0,_xlpm.lookback+1,1),0),-1),_xlpm.offset_rows,_xlpm.lookback-_xlpm.found+1,IF(_xlpm.found&gt;0,INDEX(F:F,ROW()-_xlpm.offset_rows),"-----"))</f>
        <v>-----</v>
      </c>
      <c r="BU312" s="41" t="str">
        <f t="shared" ca="1" si="336"/>
        <v>-----</v>
      </c>
      <c r="BV312" s="41" t="str">
        <f t="shared" ca="1" si="337"/>
        <v>-----</v>
      </c>
      <c r="BW312" s="52" t="str">
        <f t="shared" ca="1" si="338"/>
        <v>-----</v>
      </c>
      <c r="BX312" s="50">
        <f t="shared" si="299"/>
        <v>1.9132899999995061</v>
      </c>
      <c r="BY312" s="50">
        <f t="shared" si="313"/>
        <v>1</v>
      </c>
      <c r="BZ312" s="50">
        <f t="shared" si="314"/>
        <v>7</v>
      </c>
      <c r="CA312" s="50" t="str">
        <f t="shared" si="315"/>
        <v>-----</v>
      </c>
      <c r="CB312" s="50" t="str">
        <f t="shared" si="316"/>
        <v>-----</v>
      </c>
      <c r="CC312" s="52" t="str">
        <f t="shared" si="300"/>
        <v/>
      </c>
      <c r="CD312" s="41">
        <f t="shared" si="301"/>
        <v>0</v>
      </c>
      <c r="CE312" s="52" t="str" cm="1">
        <f t="array" ref="CE312">IF(CD312&lt;&gt;1,"-----",_xlfn.IFS(OR(AL312="Above",AL312="Below"),AL312,OR(AQ312="Above",AQ312="Below"),AQ312,OR(AV312="Above",AV312="Below"),AV312,OR(BA312="Above",BA312="Below"),BA312,OR(BF312="Above",BF312="Below"),BF312,OR(BK312="Above",BK312="Below"),BK312,TRUE,"-----"))</f>
        <v>-----</v>
      </c>
      <c r="CF312" s="52" t="str">
        <f t="shared" ca="1" si="339"/>
        <v>-----</v>
      </c>
      <c r="CG312" s="52" t="str">
        <f t="shared" si="302"/>
        <v>UP</v>
      </c>
      <c r="CH312" s="42" t="str">
        <f t="shared" si="323"/>
        <v/>
      </c>
      <c r="CI312" s="43" t="str">
        <f t="shared" si="317"/>
        <v/>
      </c>
      <c r="CJ312" s="42">
        <f t="shared" si="318"/>
        <v>1</v>
      </c>
      <c r="CK312" s="42" t="str">
        <f t="shared" si="324"/>
        <v/>
      </c>
      <c r="CL312" s="42" t="str">
        <f t="shared" si="303"/>
        <v/>
      </c>
      <c r="CM312" s="16">
        <f t="shared" si="325"/>
        <v>0.2</v>
      </c>
      <c r="CN312" s="53">
        <f t="shared" si="326"/>
        <v>0.13333333333333333</v>
      </c>
      <c r="CO312" s="14" t="str">
        <f t="shared" si="327"/>
        <v/>
      </c>
    </row>
    <row r="313" spans="1:93" x14ac:dyDescent="0.55000000000000004">
      <c r="A313">
        <f>IF('Data Validation'!$K$2&lt;&gt;TRUE,"",'Data Validation'!A313)</f>
        <v>1772121900</v>
      </c>
      <c r="B313" s="4" t="str">
        <f>IF('Data Validation'!$K$2&lt;&gt;TRUE,"",'Data Validation'!C313)</f>
        <v>XAUUSD</v>
      </c>
      <c r="C313" s="4" t="str">
        <f>IF('Data Validation'!$K$2&lt;&gt;TRUE,"",'Data Validation'!E313)</f>
        <v>M5</v>
      </c>
      <c r="D313" s="4">
        <f>IF('Data Validation'!$K$2&lt;&gt;TRUE,"",'Data Validation'!G313)</f>
        <v>5177.76</v>
      </c>
      <c r="E313" s="4">
        <f>IF($C313&lt;&gt;"M5","",Price!F313)</f>
        <v>5180.82</v>
      </c>
      <c r="F313" s="4">
        <f>IF($C313&lt;&gt;"M5","",Price!G313)</f>
        <v>5176.71</v>
      </c>
      <c r="G313" s="4">
        <f>IF($C313&lt;&gt;"M5","",Price!H313)</f>
        <v>795</v>
      </c>
      <c r="H313" s="4">
        <f>IF($C313&lt;&gt;"M5","",SSA!E313)</f>
        <v>5183.06268</v>
      </c>
      <c r="I313" s="6">
        <f>IF($C313&lt;&gt;"M5","",SSA!F313)</f>
        <v>5182.4213600000003</v>
      </c>
      <c r="J313" s="5">
        <f>IF($C313&lt;&gt;"M5","",Dual_Tema!E313)</f>
        <v>5188.54</v>
      </c>
      <c r="K313" s="5">
        <f>IF($C313&lt;&gt;"M5","",Dual_Tema!F313)</f>
        <v>5182.33</v>
      </c>
      <c r="L313" s="6">
        <f>IF($C313&lt;&gt;"M5","",Trendlines!K313)</f>
        <v>0</v>
      </c>
      <c r="M313" s="6">
        <f>IF($C313&lt;&gt;"M5","",Trendlines!L313)</f>
        <v>0</v>
      </c>
      <c r="N313" s="6">
        <f>IF($C313&lt;&gt;"M5","",ZigZag!E313)</f>
        <v>0</v>
      </c>
      <c r="O313" s="6">
        <f>IF($C313&lt;&gt;"M5","",ZigZag!F313)</f>
        <v>0</v>
      </c>
      <c r="P313" s="6">
        <f>IF($C313&lt;&gt;"M5","",Pinbar!E313)</f>
        <v>0</v>
      </c>
      <c r="Q313">
        <f>IF(Q$1='Trendline Selection'!$ED$198,Trendlines!E313,IF(Q$1='Trendline Selection'!$EE$198,Trendlines!E313,""))</f>
        <v>5199.5</v>
      </c>
      <c r="R313" t="str">
        <f>IF(R$1='Trendline Selection'!$ED$198,Trendlines!F313,IF(R$1='Trendline Selection'!$EE$198,Trendlines!F313,""))</f>
        <v/>
      </c>
      <c r="S313" t="str">
        <f>IF(S$1='Trendline Selection'!$ED$198,Trendlines!G313,IF(S$1='Trendline Selection'!$EE$198,Trendlines!G313,""))</f>
        <v/>
      </c>
      <c r="T313" t="str">
        <f>IF(T$1='Trendline Selection'!$ED$198,Trendlines!H313,IF(T$1='Trendline Selection'!$EE$198,Trendlines!H313,""))</f>
        <v/>
      </c>
      <c r="U313">
        <f>IF(U$1='Trendline Selection'!$ED$198,Trendlines!I313,IF(U$1='Trendline Selection'!$EE$198,Trendlines!I313,""))</f>
        <v>5177.91</v>
      </c>
      <c r="V313" t="str">
        <f>IF(V$1='Trendline Selection'!$ED$198,Trendlines!J313,IF(V$1='Trendline Selection'!$EE$198,Trendlines!J313,""))</f>
        <v/>
      </c>
      <c r="W313" s="6" t="str">
        <f t="shared" si="329"/>
        <v/>
      </c>
      <c r="X313" s="6" t="str">
        <f t="shared" si="330"/>
        <v/>
      </c>
      <c r="Y313" s="6" t="str">
        <f t="shared" si="331"/>
        <v/>
      </c>
      <c r="Z313" s="6" t="str">
        <f t="shared" si="332"/>
        <v/>
      </c>
      <c r="AA313">
        <f t="shared" si="276"/>
        <v>4.1099999999996726</v>
      </c>
      <c r="AB313">
        <f t="shared" si="304"/>
        <v>1.8999999999996362</v>
      </c>
      <c r="AC313">
        <f t="shared" si="305"/>
        <v>2.2100000000000364</v>
      </c>
      <c r="AD313">
        <f t="shared" si="328"/>
        <v>4.1099999999996726</v>
      </c>
      <c r="AE313" s="26">
        <f t="shared" si="319"/>
        <v>-1.4878944751317818E-3</v>
      </c>
      <c r="AF313" s="26">
        <f t="shared" si="277"/>
        <v>-1.0844542898657344E-3</v>
      </c>
      <c r="AG313" s="4"/>
      <c r="AH313" s="30">
        <f t="shared" si="278"/>
        <v>-3.1613270506779499E-3</v>
      </c>
      <c r="AI313" s="21">
        <f t="shared" si="306"/>
        <v>-1</v>
      </c>
      <c r="AJ313" s="21">
        <f t="shared" si="275"/>
        <v>-126</v>
      </c>
      <c r="AK313" s="31" t="str">
        <f t="shared" si="322"/>
        <v>-----</v>
      </c>
      <c r="AL313" s="31" t="str">
        <f t="shared" si="279"/>
        <v>-----</v>
      </c>
      <c r="AM313" s="39" t="str">
        <f t="shared" si="280"/>
        <v/>
      </c>
      <c r="AN313" s="35" t="str">
        <f t="shared" si="281"/>
        <v/>
      </c>
      <c r="AO313" s="35" t="str">
        <f t="shared" si="320"/>
        <v/>
      </c>
      <c r="AP313" s="36" t="str">
        <f t="shared" si="321"/>
        <v/>
      </c>
      <c r="AQ313" s="36" t="str">
        <f t="shared" si="282"/>
        <v/>
      </c>
      <c r="AR313" s="40" t="str">
        <f t="shared" si="283"/>
        <v/>
      </c>
      <c r="AS313" s="37" t="str">
        <f t="shared" si="284"/>
        <v/>
      </c>
      <c r="AT313" s="37" t="str">
        <f t="shared" si="307"/>
        <v/>
      </c>
      <c r="AU313" s="38" t="str">
        <f t="shared" si="285"/>
        <v/>
      </c>
      <c r="AV313" s="38" t="str">
        <f t="shared" si="286"/>
        <v/>
      </c>
      <c r="AW313" s="30" t="str">
        <f t="shared" si="287"/>
        <v/>
      </c>
      <c r="AX313" s="21" t="str">
        <f t="shared" si="288"/>
        <v/>
      </c>
      <c r="AY313" s="21" t="str">
        <f t="shared" si="308"/>
        <v/>
      </c>
      <c r="AZ313" s="31" t="str">
        <f t="shared" si="289"/>
        <v/>
      </c>
      <c r="BA313" s="31" t="str">
        <f t="shared" si="290"/>
        <v/>
      </c>
      <c r="BB313" s="33">
        <f t="shared" si="291"/>
        <v>9.9512737764853891E-4</v>
      </c>
      <c r="BC313" s="32">
        <f t="shared" si="292"/>
        <v>1</v>
      </c>
      <c r="BD313" s="32">
        <f t="shared" si="309"/>
        <v>4</v>
      </c>
      <c r="BE313" s="34" t="str">
        <f t="shared" si="310"/>
        <v>Touch Zone</v>
      </c>
      <c r="BF313" s="34" t="str">
        <f t="shared" si="293"/>
        <v>Above</v>
      </c>
      <c r="BG313" s="40" t="str">
        <f t="shared" si="294"/>
        <v/>
      </c>
      <c r="BH313" s="37" t="str">
        <f t="shared" si="295"/>
        <v/>
      </c>
      <c r="BI313" s="37" t="str">
        <f t="shared" si="311"/>
        <v/>
      </c>
      <c r="BJ313" s="38" t="str">
        <f t="shared" si="312"/>
        <v/>
      </c>
      <c r="BK313" s="38" t="str">
        <f t="shared" si="296"/>
        <v/>
      </c>
      <c r="BL313" s="41" t="str">
        <f t="shared" si="297"/>
        <v>------</v>
      </c>
      <c r="BM313" s="41" t="str">
        <f t="shared" si="298"/>
        <v>------</v>
      </c>
      <c r="BN313" s="41" t="str">
        <f t="shared" si="340"/>
        <v>-----</v>
      </c>
      <c r="BO313" s="41" t="str" cm="1">
        <f t="array" aca="1" ref="BO313" ca="1">_xlfn.LET(_xlpm.lookback,MIN(ROW()-ROW(BN$50),11),_xlpm.found,IFERROR(MATCH("Equal High",OFFSET(BN313,-_xlpm.lookback,0,_xlpm.lookback+1,1),0),-1),_xlpm.offset_rows,_xlpm.lookback-_xlpm.found+1,IF(_xlpm.found&gt;0,INDEX(E:E,ROW()-_xlpm.offset_rows),"-----"))</f>
        <v>-----</v>
      </c>
      <c r="BP313" s="41" t="str">
        <f t="shared" ca="1" si="333"/>
        <v>-----</v>
      </c>
      <c r="BQ313" s="41" t="str">
        <f t="shared" ca="1" si="334"/>
        <v>-----</v>
      </c>
      <c r="BR313" s="52" t="str">
        <f t="shared" ca="1" si="335"/>
        <v>-----</v>
      </c>
      <c r="BS313" s="41" t="str">
        <f t="shared" si="341"/>
        <v>-----</v>
      </c>
      <c r="BT313" s="41" t="str" cm="1">
        <f t="array" aca="1" ref="BT313" ca="1">_xlfn.LET(_xlpm.lookback,MIN(ROW()-ROW(BS$50),11),_xlpm.found,IFERROR(MATCH("Equal Low",OFFSET(BS313,-_xlpm.lookback,0,_xlpm.lookback+1,1),0),-1),_xlpm.offset_rows,_xlpm.lookback-_xlpm.found+1,IF(_xlpm.found&gt;0,INDEX(F:F,ROW()-_xlpm.offset_rows),"-----"))</f>
        <v>-----</v>
      </c>
      <c r="BU313" s="41" t="str">
        <f t="shared" ca="1" si="336"/>
        <v>-----</v>
      </c>
      <c r="BV313" s="41" t="str">
        <f t="shared" ca="1" si="337"/>
        <v>-----</v>
      </c>
      <c r="BW313" s="52" t="str">
        <f t="shared" ca="1" si="338"/>
        <v>-----</v>
      </c>
      <c r="BX313" s="50">
        <f t="shared" si="299"/>
        <v>0.64131999999972322</v>
      </c>
      <c r="BY313" s="50">
        <f t="shared" si="313"/>
        <v>1</v>
      </c>
      <c r="BZ313" s="50">
        <f t="shared" si="314"/>
        <v>8</v>
      </c>
      <c r="CA313" s="50" t="str">
        <f t="shared" si="315"/>
        <v>-----</v>
      </c>
      <c r="CB313" s="50" t="str">
        <f t="shared" si="316"/>
        <v>-----</v>
      </c>
      <c r="CC313" s="52" t="str">
        <f t="shared" si="300"/>
        <v>TL Touch Zone</v>
      </c>
      <c r="CD313" s="41">
        <f t="shared" si="301"/>
        <v>1</v>
      </c>
      <c r="CE313" s="52" t="str" cm="1">
        <f t="array" ref="CE313">IF(CD313&lt;&gt;1,"-----",_xlfn.IFS(OR(AL313="Above",AL313="Below"),AL313,OR(AQ313="Above",AQ313="Below"),AQ313,OR(AV313="Above",AV313="Below"),AV313,OR(BA313="Above",BA313="Below"),BA313,OR(BF313="Above",BF313="Below"),BF313,OR(BK313="Above",BK313="Below"),BK313,TRUE,"-----"))</f>
        <v>Above</v>
      </c>
      <c r="CF313" s="52" t="str">
        <f t="shared" ca="1" si="339"/>
        <v>-----</v>
      </c>
      <c r="CG313" s="52" t="str">
        <f t="shared" si="302"/>
        <v>UP</v>
      </c>
      <c r="CH313" s="42" t="str">
        <f t="shared" si="323"/>
        <v/>
      </c>
      <c r="CI313" s="43" t="str">
        <f t="shared" si="317"/>
        <v/>
      </c>
      <c r="CJ313" s="42">
        <f t="shared" si="318"/>
        <v>1</v>
      </c>
      <c r="CK313" s="42" t="str">
        <f t="shared" si="324"/>
        <v/>
      </c>
      <c r="CL313" s="42" t="str">
        <f t="shared" si="303"/>
        <v/>
      </c>
      <c r="CM313" s="16">
        <f t="shared" si="325"/>
        <v>0.2</v>
      </c>
      <c r="CN313" s="53">
        <f t="shared" si="326"/>
        <v>0.13333333333333333</v>
      </c>
      <c r="CO313" s="14" t="str">
        <f t="shared" si="327"/>
        <v/>
      </c>
    </row>
    <row r="314" spans="1:93" x14ac:dyDescent="0.55000000000000004">
      <c r="A314">
        <f>IF('Data Validation'!$K$2&lt;&gt;TRUE,"",'Data Validation'!A314)</f>
        <v>1772122200</v>
      </c>
      <c r="B314" s="4" t="str">
        <f>IF('Data Validation'!$K$2&lt;&gt;TRUE,"",'Data Validation'!C314)</f>
        <v>XAUUSD</v>
      </c>
      <c r="C314" s="4" t="str">
        <f>IF('Data Validation'!$K$2&lt;&gt;TRUE,"",'Data Validation'!E314)</f>
        <v>M5</v>
      </c>
      <c r="D314" s="4">
        <f>IF('Data Validation'!$K$2&lt;&gt;TRUE,"",'Data Validation'!G314)</f>
        <v>5176.76</v>
      </c>
      <c r="E314" s="4">
        <f>IF($C314&lt;&gt;"M5","",Price!F314)</f>
        <v>5180.3900000000003</v>
      </c>
      <c r="F314" s="4">
        <f>IF($C314&lt;&gt;"M5","",Price!G314)</f>
        <v>5173.07</v>
      </c>
      <c r="G314" s="4">
        <f>IF($C314&lt;&gt;"M5","",Price!H314)</f>
        <v>760</v>
      </c>
      <c r="H314" s="4">
        <f>IF($C314&lt;&gt;"M5","",SSA!E314)</f>
        <v>5181.8314200000004</v>
      </c>
      <c r="I314" s="6">
        <f>IF($C314&lt;&gt;"M5","",SSA!F314)</f>
        <v>5182.1263900000004</v>
      </c>
      <c r="J314" s="5">
        <f>IF($C314&lt;&gt;"M5","",Dual_Tema!E314)</f>
        <v>5185.95</v>
      </c>
      <c r="K314" s="5">
        <f>IF($C314&lt;&gt;"M5","",Dual_Tema!F314)</f>
        <v>5179.99</v>
      </c>
      <c r="L314" s="6">
        <f>IF($C314&lt;&gt;"M5","",Trendlines!K314)</f>
        <v>0</v>
      </c>
      <c r="M314" s="6">
        <f>IF($C314&lt;&gt;"M5","",Trendlines!L314)</f>
        <v>0</v>
      </c>
      <c r="N314" s="6">
        <f>IF($C314&lt;&gt;"M5","",ZigZag!E314)</f>
        <v>0</v>
      </c>
      <c r="O314" s="6">
        <f>IF($C314&lt;&gt;"M5","",ZigZag!F314)</f>
        <v>0</v>
      </c>
      <c r="P314" s="6">
        <f>IF($C314&lt;&gt;"M5","",Pinbar!E314)</f>
        <v>0</v>
      </c>
      <c r="Q314">
        <f>IF(Q$1='Trendline Selection'!$ED$198,Trendlines!E314,IF(Q$1='Trendline Selection'!$EE$198,Trendlines!E314,""))</f>
        <v>5199.51</v>
      </c>
      <c r="R314" t="str">
        <f>IF(R$1='Trendline Selection'!$ED$198,Trendlines!F314,IF(R$1='Trendline Selection'!$EE$198,Trendlines!F314,""))</f>
        <v/>
      </c>
      <c r="S314" t="str">
        <f>IF(S$1='Trendline Selection'!$ED$198,Trendlines!G314,IF(S$1='Trendline Selection'!$EE$198,Trendlines!G314,""))</f>
        <v/>
      </c>
      <c r="T314" t="str">
        <f>IF(T$1='Trendline Selection'!$ED$198,Trendlines!H314,IF(T$1='Trendline Selection'!$EE$198,Trendlines!H314,""))</f>
        <v/>
      </c>
      <c r="U314">
        <f>IF(U$1='Trendline Selection'!$ED$198,Trendlines!I314,IF(U$1='Trendline Selection'!$EE$198,Trendlines!I314,""))</f>
        <v>5177.93</v>
      </c>
      <c r="V314" t="str">
        <f>IF(V$1='Trendline Selection'!$ED$198,Trendlines!J314,IF(V$1='Trendline Selection'!$EE$198,Trendlines!J314,""))</f>
        <v/>
      </c>
      <c r="W314" s="6" t="str">
        <f t="shared" si="329"/>
        <v/>
      </c>
      <c r="X314" s="6" t="str">
        <f t="shared" si="330"/>
        <v/>
      </c>
      <c r="Y314" s="6" t="str">
        <f t="shared" si="331"/>
        <v/>
      </c>
      <c r="Z314" s="6" t="str">
        <f t="shared" si="332"/>
        <v/>
      </c>
      <c r="AA314">
        <f t="shared" si="276"/>
        <v>7.3200000000006185</v>
      </c>
      <c r="AB314">
        <f t="shared" si="304"/>
        <v>2.6300000000001091</v>
      </c>
      <c r="AC314">
        <f t="shared" si="305"/>
        <v>4.6900000000005093</v>
      </c>
      <c r="AD314">
        <f t="shared" si="328"/>
        <v>7.3200000000006185</v>
      </c>
      <c r="AE314" s="26">
        <f t="shared" si="319"/>
        <v>-1.0721275754682345E-3</v>
      </c>
      <c r="AF314" s="26">
        <f t="shared" si="277"/>
        <v>-1.3359099148840196E-3</v>
      </c>
      <c r="AG314" s="4"/>
      <c r="AH314" s="30">
        <f t="shared" si="278"/>
        <v>-3.4000473121505261E-3</v>
      </c>
      <c r="AI314" s="21">
        <f t="shared" si="306"/>
        <v>-1</v>
      </c>
      <c r="AJ314" s="21">
        <f t="shared" si="275"/>
        <v>-127</v>
      </c>
      <c r="AK314" s="31" t="str">
        <f t="shared" si="322"/>
        <v>-----</v>
      </c>
      <c r="AL314" s="31" t="str">
        <f t="shared" si="279"/>
        <v>-----</v>
      </c>
      <c r="AM314" s="39" t="str">
        <f t="shared" si="280"/>
        <v/>
      </c>
      <c r="AN314" s="35" t="str">
        <f t="shared" si="281"/>
        <v/>
      </c>
      <c r="AO314" s="35" t="str">
        <f t="shared" si="320"/>
        <v/>
      </c>
      <c r="AP314" s="36" t="str">
        <f t="shared" si="321"/>
        <v/>
      </c>
      <c r="AQ314" s="36" t="str">
        <f t="shared" si="282"/>
        <v/>
      </c>
      <c r="AR314" s="40" t="str">
        <f t="shared" si="283"/>
        <v/>
      </c>
      <c r="AS314" s="37" t="str">
        <f t="shared" si="284"/>
        <v/>
      </c>
      <c r="AT314" s="37" t="str">
        <f t="shared" si="307"/>
        <v/>
      </c>
      <c r="AU314" s="38" t="str">
        <f t="shared" si="285"/>
        <v/>
      </c>
      <c r="AV314" s="38" t="str">
        <f t="shared" si="286"/>
        <v/>
      </c>
      <c r="AW314" s="30" t="str">
        <f t="shared" si="287"/>
        <v/>
      </c>
      <c r="AX314" s="21" t="str">
        <f t="shared" si="288"/>
        <v/>
      </c>
      <c r="AY314" s="21" t="str">
        <f t="shared" si="308"/>
        <v/>
      </c>
      <c r="AZ314" s="31" t="str">
        <f t="shared" si="289"/>
        <v/>
      </c>
      <c r="BA314" s="31" t="str">
        <f t="shared" si="290"/>
        <v/>
      </c>
      <c r="BB314" s="33">
        <f t="shared" si="291"/>
        <v>7.5347098164713381E-4</v>
      </c>
      <c r="BC314" s="32">
        <f t="shared" si="292"/>
        <v>1</v>
      </c>
      <c r="BD314" s="32">
        <f t="shared" si="309"/>
        <v>5</v>
      </c>
      <c r="BE314" s="34" t="str">
        <f t="shared" si="310"/>
        <v>Touch Zone</v>
      </c>
      <c r="BF314" s="34" t="str">
        <f t="shared" si="293"/>
        <v>Above</v>
      </c>
      <c r="BG314" s="40" t="str">
        <f t="shared" si="294"/>
        <v/>
      </c>
      <c r="BH314" s="37" t="str">
        <f t="shared" si="295"/>
        <v/>
      </c>
      <c r="BI314" s="37" t="str">
        <f t="shared" si="311"/>
        <v/>
      </c>
      <c r="BJ314" s="38" t="str">
        <f t="shared" si="312"/>
        <v/>
      </c>
      <c r="BK314" s="38" t="str">
        <f t="shared" si="296"/>
        <v/>
      </c>
      <c r="BL314" s="41" t="str">
        <f t="shared" si="297"/>
        <v>------</v>
      </c>
      <c r="BM314" s="41" t="str">
        <f t="shared" si="298"/>
        <v>------</v>
      </c>
      <c r="BN314" s="41" t="str">
        <f t="shared" si="340"/>
        <v>-----</v>
      </c>
      <c r="BO314" s="41" t="str" cm="1">
        <f t="array" aca="1" ref="BO314" ca="1">_xlfn.LET(_xlpm.lookback,MIN(ROW()-ROW(BN$50),11),_xlpm.found,IFERROR(MATCH("Equal High",OFFSET(BN314,-_xlpm.lookback,0,_xlpm.lookback+1,1),0),-1),_xlpm.offset_rows,_xlpm.lookback-_xlpm.found+1,IF(_xlpm.found&gt;0,INDEX(E:E,ROW()-_xlpm.offset_rows),"-----"))</f>
        <v>-----</v>
      </c>
      <c r="BP314" s="41" t="str">
        <f t="shared" ca="1" si="333"/>
        <v>-----</v>
      </c>
      <c r="BQ314" s="41" t="str">
        <f t="shared" ca="1" si="334"/>
        <v>-----</v>
      </c>
      <c r="BR314" s="52" t="str">
        <f t="shared" ca="1" si="335"/>
        <v>-----</v>
      </c>
      <c r="BS314" s="41" t="str">
        <f t="shared" si="341"/>
        <v>-----</v>
      </c>
      <c r="BT314" s="41" t="str" cm="1">
        <f t="array" aca="1" ref="BT314" ca="1">_xlfn.LET(_xlpm.lookback,MIN(ROW()-ROW(BS$50),11),_xlpm.found,IFERROR(MATCH("Equal Low",OFFSET(BS314,-_xlpm.lookback,0,_xlpm.lookback+1,1),0),-1),_xlpm.offset_rows,_xlpm.lookback-_xlpm.found+1,IF(_xlpm.found&gt;0,INDEX(F:F,ROW()-_xlpm.offset_rows),"-----"))</f>
        <v>-----</v>
      </c>
      <c r="BU314" s="41" t="str">
        <f t="shared" ca="1" si="336"/>
        <v>-----</v>
      </c>
      <c r="BV314" s="41" t="str">
        <f t="shared" ca="1" si="337"/>
        <v>-----</v>
      </c>
      <c r="BW314" s="52" t="str">
        <f t="shared" ca="1" si="338"/>
        <v>-----</v>
      </c>
      <c r="BX314" s="50">
        <f t="shared" si="299"/>
        <v>-0.29496999999992113</v>
      </c>
      <c r="BY314" s="50">
        <f t="shared" si="313"/>
        <v>-1</v>
      </c>
      <c r="BZ314" s="50">
        <f t="shared" si="314"/>
        <v>-1</v>
      </c>
      <c r="CA314" s="50" t="str">
        <f t="shared" si="315"/>
        <v>-----</v>
      </c>
      <c r="CB314" s="50" t="str">
        <f t="shared" si="316"/>
        <v>crossunder</v>
      </c>
      <c r="CC314" s="52" t="str">
        <f t="shared" si="300"/>
        <v>TL Touch Zone</v>
      </c>
      <c r="CD314" s="41">
        <f t="shared" si="301"/>
        <v>1</v>
      </c>
      <c r="CE314" s="52" t="str" cm="1">
        <f t="array" ref="CE314">IF(CD314&lt;&gt;1,"-----",_xlfn.IFS(OR(AL314="Above",AL314="Below"),AL314,OR(AQ314="Above",AQ314="Below"),AQ314,OR(AV314="Above",AV314="Below"),AV314,OR(BA314="Above",BA314="Below"),BA314,OR(BF314="Above",BF314="Below"),BF314,OR(BK314="Above",BK314="Below"),BK314,TRUE,"-----"))</f>
        <v>Above</v>
      </c>
      <c r="CF314" s="52" t="str">
        <f t="shared" ca="1" si="339"/>
        <v>-----</v>
      </c>
      <c r="CG314" s="52" t="str">
        <f t="shared" si="302"/>
        <v>DOWN</v>
      </c>
      <c r="CH314" s="42" t="str">
        <f t="shared" si="323"/>
        <v/>
      </c>
      <c r="CI314" s="43" t="str">
        <f t="shared" si="317"/>
        <v/>
      </c>
      <c r="CJ314" s="42">
        <f t="shared" si="318"/>
        <v>1</v>
      </c>
      <c r="CK314" s="42" t="str">
        <f t="shared" si="324"/>
        <v/>
      </c>
      <c r="CL314" s="42" t="str">
        <f t="shared" si="303"/>
        <v/>
      </c>
      <c r="CM314" s="16">
        <f t="shared" si="325"/>
        <v>0.2</v>
      </c>
      <c r="CN314" s="53">
        <f t="shared" si="326"/>
        <v>0.20000000000000004</v>
      </c>
      <c r="CO314" s="14" t="str">
        <f t="shared" si="327"/>
        <v/>
      </c>
    </row>
    <row r="315" spans="1:93" x14ac:dyDescent="0.55000000000000004">
      <c r="A315">
        <f>IF('Data Validation'!$K$2&lt;&gt;TRUE,"",'Data Validation'!A315)</f>
        <v>1772122500</v>
      </c>
      <c r="B315" s="4" t="str">
        <f>IF('Data Validation'!$K$2&lt;&gt;TRUE,"",'Data Validation'!C315)</f>
        <v>XAUUSD</v>
      </c>
      <c r="C315" s="4" t="str">
        <f>IF('Data Validation'!$K$2&lt;&gt;TRUE,"",'Data Validation'!E315)</f>
        <v>M5</v>
      </c>
      <c r="D315" s="4">
        <f>IF('Data Validation'!$K$2&lt;&gt;TRUE,"",'Data Validation'!G315)</f>
        <v>5181.3999999999996</v>
      </c>
      <c r="E315" s="4">
        <f>IF($C315&lt;&gt;"M5","",Price!F315)</f>
        <v>5184.6400000000003</v>
      </c>
      <c r="F315" s="4">
        <f>IF($C315&lt;&gt;"M5","",Price!G315)</f>
        <v>5174.05</v>
      </c>
      <c r="G315" s="4">
        <f>IF($C315&lt;&gt;"M5","",Price!H315)</f>
        <v>781</v>
      </c>
      <c r="H315" s="4">
        <f>IF($C315&lt;&gt;"M5","",SSA!E315)</f>
        <v>5180.5522700000001</v>
      </c>
      <c r="I315" s="6">
        <f>IF($C315&lt;&gt;"M5","",SSA!F315)</f>
        <v>5181.3393299999998</v>
      </c>
      <c r="J315" s="5">
        <f>IF($C315&lt;&gt;"M5","",Dual_Tema!E315)</f>
        <v>5186.1499999999996</v>
      </c>
      <c r="K315" s="5">
        <f>IF($C315&lt;&gt;"M5","",Dual_Tema!F315)</f>
        <v>5178.63</v>
      </c>
      <c r="L315" s="6">
        <f>IF($C315&lt;&gt;"M5","",Trendlines!K315)</f>
        <v>0</v>
      </c>
      <c r="M315" s="6">
        <f>IF($C315&lt;&gt;"M5","",Trendlines!L315)</f>
        <v>0</v>
      </c>
      <c r="N315" s="6">
        <f>IF($C315&lt;&gt;"M5","",ZigZag!E315)</f>
        <v>0</v>
      </c>
      <c r="O315" s="6">
        <f>IF($C315&lt;&gt;"M5","",ZigZag!F315)</f>
        <v>0</v>
      </c>
      <c r="P315" s="6">
        <f>IF($C315&lt;&gt;"M5","",Pinbar!E315)</f>
        <v>0</v>
      </c>
      <c r="Q315">
        <f>IF(Q$1='Trendline Selection'!$ED$198,Trendlines!E315,IF(Q$1='Trendline Selection'!$EE$198,Trendlines!E315,""))</f>
        <v>5199.51</v>
      </c>
      <c r="R315" t="str">
        <f>IF(R$1='Trendline Selection'!$ED$198,Trendlines!F315,IF(R$1='Trendline Selection'!$EE$198,Trendlines!F315,""))</f>
        <v/>
      </c>
      <c r="S315" t="str">
        <f>IF(S$1='Trendline Selection'!$ED$198,Trendlines!G315,IF(S$1='Trendline Selection'!$EE$198,Trendlines!G315,""))</f>
        <v/>
      </c>
      <c r="T315" t="str">
        <f>IF(T$1='Trendline Selection'!$ED$198,Trendlines!H315,IF(T$1='Trendline Selection'!$EE$198,Trendlines!H315,""))</f>
        <v/>
      </c>
      <c r="U315">
        <f>IF(U$1='Trendline Selection'!$ED$198,Trendlines!I315,IF(U$1='Trendline Selection'!$EE$198,Trendlines!I315,""))</f>
        <v>5177.95</v>
      </c>
      <c r="V315" t="str">
        <f>IF(V$1='Trendline Selection'!$ED$198,Trendlines!J315,IF(V$1='Trendline Selection'!$EE$198,Trendlines!J315,""))</f>
        <v/>
      </c>
      <c r="W315" s="6" t="str">
        <f t="shared" si="329"/>
        <v/>
      </c>
      <c r="X315" s="6" t="str">
        <f t="shared" si="330"/>
        <v/>
      </c>
      <c r="Y315" s="6" t="str">
        <f t="shared" si="331"/>
        <v/>
      </c>
      <c r="Z315" s="6" t="str">
        <f t="shared" si="332"/>
        <v/>
      </c>
      <c r="AA315">
        <f t="shared" si="276"/>
        <v>10.590000000000146</v>
      </c>
      <c r="AB315">
        <f t="shared" si="304"/>
        <v>7.8800000000001091</v>
      </c>
      <c r="AC315">
        <f t="shared" si="305"/>
        <v>2.7100000000000364</v>
      </c>
      <c r="AD315">
        <f t="shared" si="328"/>
        <v>10.590000000000146</v>
      </c>
      <c r="AE315" s="26">
        <f t="shared" si="319"/>
        <v>-2.9116010913670233E-4</v>
      </c>
      <c r="AF315" s="26">
        <f t="shared" si="277"/>
        <v>-8.8440379019160027E-4</v>
      </c>
      <c r="AG315" s="4"/>
      <c r="AH315" s="30">
        <f t="shared" si="278"/>
        <v>-3.6460608788135966E-3</v>
      </c>
      <c r="AI315" s="21">
        <f t="shared" si="306"/>
        <v>-1</v>
      </c>
      <c r="AJ315" s="21">
        <f t="shared" si="275"/>
        <v>-128</v>
      </c>
      <c r="AK315" s="31" t="str">
        <f t="shared" si="322"/>
        <v>-----</v>
      </c>
      <c r="AL315" s="31" t="str">
        <f t="shared" si="279"/>
        <v>-----</v>
      </c>
      <c r="AM315" s="39" t="str">
        <f t="shared" si="280"/>
        <v/>
      </c>
      <c r="AN315" s="35" t="str">
        <f t="shared" si="281"/>
        <v/>
      </c>
      <c r="AO315" s="35" t="str">
        <f t="shared" si="320"/>
        <v/>
      </c>
      <c r="AP315" s="36" t="str">
        <f t="shared" si="321"/>
        <v/>
      </c>
      <c r="AQ315" s="36" t="str">
        <f t="shared" si="282"/>
        <v/>
      </c>
      <c r="AR315" s="40" t="str">
        <f t="shared" si="283"/>
        <v/>
      </c>
      <c r="AS315" s="37" t="str">
        <f t="shared" si="284"/>
        <v/>
      </c>
      <c r="AT315" s="37" t="str">
        <f t="shared" si="307"/>
        <v/>
      </c>
      <c r="AU315" s="38" t="str">
        <f t="shared" si="285"/>
        <v/>
      </c>
      <c r="AV315" s="38" t="str">
        <f t="shared" si="286"/>
        <v/>
      </c>
      <c r="AW315" s="30" t="str">
        <f t="shared" si="287"/>
        <v/>
      </c>
      <c r="AX315" s="21" t="str">
        <f t="shared" si="288"/>
        <v/>
      </c>
      <c r="AY315" s="21" t="str">
        <f t="shared" si="308"/>
        <v/>
      </c>
      <c r="AZ315" s="31" t="str">
        <f t="shared" si="289"/>
        <v/>
      </c>
      <c r="BA315" s="31" t="str">
        <f t="shared" si="290"/>
        <v/>
      </c>
      <c r="BB315" s="33">
        <f t="shared" si="291"/>
        <v>5.025676184591039E-4</v>
      </c>
      <c r="BC315" s="32">
        <f t="shared" si="292"/>
        <v>1</v>
      </c>
      <c r="BD315" s="32">
        <f t="shared" si="309"/>
        <v>6</v>
      </c>
      <c r="BE315" s="34" t="str">
        <f t="shared" si="310"/>
        <v>Touch Zone</v>
      </c>
      <c r="BF315" s="34" t="str">
        <f t="shared" si="293"/>
        <v>Above</v>
      </c>
      <c r="BG315" s="40" t="str">
        <f t="shared" si="294"/>
        <v/>
      </c>
      <c r="BH315" s="37" t="str">
        <f t="shared" si="295"/>
        <v/>
      </c>
      <c r="BI315" s="37" t="str">
        <f t="shared" si="311"/>
        <v/>
      </c>
      <c r="BJ315" s="38" t="str">
        <f t="shared" si="312"/>
        <v/>
      </c>
      <c r="BK315" s="38" t="str">
        <f t="shared" si="296"/>
        <v/>
      </c>
      <c r="BL315" s="41" t="str">
        <f t="shared" si="297"/>
        <v>------</v>
      </c>
      <c r="BM315" s="41" t="str">
        <f t="shared" si="298"/>
        <v>------</v>
      </c>
      <c r="BN315" s="41" t="str">
        <f t="shared" si="340"/>
        <v>-----</v>
      </c>
      <c r="BO315" s="41" t="str" cm="1">
        <f t="array" aca="1" ref="BO315" ca="1">_xlfn.LET(_xlpm.lookback,MIN(ROW()-ROW(BN$50),11),_xlpm.found,IFERROR(MATCH("Equal High",OFFSET(BN315,-_xlpm.lookback,0,_xlpm.lookback+1,1),0),-1),_xlpm.offset_rows,_xlpm.lookback-_xlpm.found+1,IF(_xlpm.found&gt;0,INDEX(E:E,ROW()-_xlpm.offset_rows),"-----"))</f>
        <v>-----</v>
      </c>
      <c r="BP315" s="41" t="str">
        <f t="shared" ca="1" si="333"/>
        <v>-----</v>
      </c>
      <c r="BQ315" s="41" t="str">
        <f t="shared" ca="1" si="334"/>
        <v>-----</v>
      </c>
      <c r="BR315" s="52" t="str">
        <f t="shared" ca="1" si="335"/>
        <v>-----</v>
      </c>
      <c r="BS315" s="41" t="str">
        <f t="shared" si="341"/>
        <v>-----</v>
      </c>
      <c r="BT315" s="41" t="str" cm="1">
        <f t="array" aca="1" ref="BT315" ca="1">_xlfn.LET(_xlpm.lookback,MIN(ROW()-ROW(BS$50),11),_xlpm.found,IFERROR(MATCH("Equal Low",OFFSET(BS315,-_xlpm.lookback,0,_xlpm.lookback+1,1),0),-1),_xlpm.offset_rows,_xlpm.lookback-_xlpm.found+1,IF(_xlpm.found&gt;0,INDEX(F:F,ROW()-_xlpm.offset_rows),"-----"))</f>
        <v>-----</v>
      </c>
      <c r="BU315" s="41" t="str">
        <f t="shared" ca="1" si="336"/>
        <v>-----</v>
      </c>
      <c r="BV315" s="41" t="str">
        <f t="shared" ca="1" si="337"/>
        <v>-----</v>
      </c>
      <c r="BW315" s="52" t="str">
        <f t="shared" ca="1" si="338"/>
        <v>-----</v>
      </c>
      <c r="BX315" s="50">
        <f t="shared" si="299"/>
        <v>-0.7870599999996557</v>
      </c>
      <c r="BY315" s="50">
        <f t="shared" si="313"/>
        <v>-1</v>
      </c>
      <c r="BZ315" s="50">
        <f t="shared" si="314"/>
        <v>-2</v>
      </c>
      <c r="CA315" s="50" t="str">
        <f t="shared" si="315"/>
        <v>-----</v>
      </c>
      <c r="CB315" s="50" t="str">
        <f t="shared" si="316"/>
        <v>-----</v>
      </c>
      <c r="CC315" s="52" t="str">
        <f t="shared" si="300"/>
        <v>TL Touch Zone</v>
      </c>
      <c r="CD315" s="41">
        <f t="shared" si="301"/>
        <v>1</v>
      </c>
      <c r="CE315" s="52" t="str" cm="1">
        <f t="array" ref="CE315">IF(CD315&lt;&gt;1,"-----",_xlfn.IFS(OR(AL315="Above",AL315="Below"),AL315,OR(AQ315="Above",AQ315="Below"),AQ315,OR(AV315="Above",AV315="Below"),AV315,OR(BA315="Above",BA315="Below"),BA315,OR(BF315="Above",BF315="Below"),BF315,OR(BK315="Above",BK315="Below"),BK315,TRUE,"-----"))</f>
        <v>Above</v>
      </c>
      <c r="CF315" s="52" t="str">
        <f t="shared" ca="1" si="339"/>
        <v>-----</v>
      </c>
      <c r="CG315" s="52" t="str">
        <f t="shared" si="302"/>
        <v>DOWN</v>
      </c>
      <c r="CH315" s="42" t="str">
        <f t="shared" si="323"/>
        <v/>
      </c>
      <c r="CI315" s="43" t="str">
        <f t="shared" si="317"/>
        <v/>
      </c>
      <c r="CJ315" s="42">
        <f t="shared" si="318"/>
        <v>1</v>
      </c>
      <c r="CK315" s="42" t="str">
        <f t="shared" si="324"/>
        <v/>
      </c>
      <c r="CL315" s="42" t="str">
        <f t="shared" si="303"/>
        <v/>
      </c>
      <c r="CM315" s="16">
        <f t="shared" si="325"/>
        <v>0.2</v>
      </c>
      <c r="CN315" s="53">
        <f t="shared" si="326"/>
        <v>0.20000000000000004</v>
      </c>
      <c r="CO315" s="14" t="str">
        <f t="shared" si="327"/>
        <v/>
      </c>
    </row>
    <row r="316" spans="1:93" x14ac:dyDescent="0.55000000000000004">
      <c r="A316">
        <f>IF('Data Validation'!$K$2&lt;&gt;TRUE,"",'Data Validation'!A316)</f>
        <v>1772122800</v>
      </c>
      <c r="B316" s="4" t="str">
        <f>IF('Data Validation'!$K$2&lt;&gt;TRUE,"",'Data Validation'!C316)</f>
        <v>XAUUSD</v>
      </c>
      <c r="C316" s="4" t="str">
        <f>IF('Data Validation'!$K$2&lt;&gt;TRUE,"",'Data Validation'!E316)</f>
        <v>M5</v>
      </c>
      <c r="D316" s="4">
        <f>IF('Data Validation'!$K$2&lt;&gt;TRUE,"",'Data Validation'!G316)</f>
        <v>5178.22</v>
      </c>
      <c r="E316" s="4">
        <f>IF($C316&lt;&gt;"M5","",Price!F316)</f>
        <v>5184.3</v>
      </c>
      <c r="F316" s="4">
        <f>IF($C316&lt;&gt;"M5","",Price!G316)</f>
        <v>5176.22</v>
      </c>
      <c r="G316" s="4">
        <f>IF($C316&lt;&gt;"M5","",Price!H316)</f>
        <v>751</v>
      </c>
      <c r="H316" s="4">
        <f>IF($C316&lt;&gt;"M5","",SSA!E316)</f>
        <v>5179.5191999999997</v>
      </c>
      <c r="I316" s="6">
        <f>IF($C316&lt;&gt;"M5","",SSA!F316)</f>
        <v>5180.4292599999999</v>
      </c>
      <c r="J316" s="5">
        <f>IF($C316&lt;&gt;"M5","",Dual_Tema!E316)</f>
        <v>5185.9399999999996</v>
      </c>
      <c r="K316" s="5">
        <f>IF($C316&lt;&gt;"M5","",Dual_Tema!F316)</f>
        <v>5178.5600000000004</v>
      </c>
      <c r="L316" s="6">
        <f>IF($C316&lt;&gt;"M5","",Trendlines!K316)</f>
        <v>0</v>
      </c>
      <c r="M316" s="6">
        <f>IF($C316&lt;&gt;"M5","",Trendlines!L316)</f>
        <v>0</v>
      </c>
      <c r="N316" s="6">
        <f>IF($C316&lt;&gt;"M5","",ZigZag!E316)</f>
        <v>0</v>
      </c>
      <c r="O316" s="6">
        <f>IF($C316&lt;&gt;"M5","",ZigZag!F316)</f>
        <v>0</v>
      </c>
      <c r="P316" s="6">
        <f>IF($C316&lt;&gt;"M5","",Pinbar!E316)</f>
        <v>0</v>
      </c>
      <c r="Q316">
        <f>IF(Q$1='Trendline Selection'!$ED$198,Trendlines!E316,IF(Q$1='Trendline Selection'!$EE$198,Trendlines!E316,""))</f>
        <v>5199.5200000000004</v>
      </c>
      <c r="R316" t="str">
        <f>IF(R$1='Trendline Selection'!$ED$198,Trendlines!F316,IF(R$1='Trendline Selection'!$EE$198,Trendlines!F316,""))</f>
        <v/>
      </c>
      <c r="S316" t="str">
        <f>IF(S$1='Trendline Selection'!$ED$198,Trendlines!G316,IF(S$1='Trendline Selection'!$EE$198,Trendlines!G316,""))</f>
        <v/>
      </c>
      <c r="T316" t="str">
        <f>IF(T$1='Trendline Selection'!$ED$198,Trendlines!H316,IF(T$1='Trendline Selection'!$EE$198,Trendlines!H316,""))</f>
        <v/>
      </c>
      <c r="U316">
        <f>IF(U$1='Trendline Selection'!$ED$198,Trendlines!I316,IF(U$1='Trendline Selection'!$EE$198,Trendlines!I316,""))</f>
        <v>5177.97</v>
      </c>
      <c r="V316" t="str">
        <f>IF(V$1='Trendline Selection'!$ED$198,Trendlines!J316,IF(V$1='Trendline Selection'!$EE$198,Trendlines!J316,""))</f>
        <v/>
      </c>
      <c r="W316" s="6" t="str">
        <f t="shared" si="329"/>
        <v/>
      </c>
      <c r="X316" s="6" t="str">
        <f t="shared" si="330"/>
        <v/>
      </c>
      <c r="Y316" s="6" t="str">
        <f t="shared" si="331"/>
        <v/>
      </c>
      <c r="Z316" s="6" t="str">
        <f t="shared" si="332"/>
        <v/>
      </c>
      <c r="AA316">
        <f t="shared" si="276"/>
        <v>8.0799999999999272</v>
      </c>
      <c r="AB316">
        <f t="shared" si="304"/>
        <v>2.9000000000005457</v>
      </c>
      <c r="AC316">
        <f t="shared" si="305"/>
        <v>5.1799999999993815</v>
      </c>
      <c r="AD316">
        <f t="shared" si="328"/>
        <v>8.0799999999999272</v>
      </c>
      <c r="AE316" s="26">
        <f t="shared" si="319"/>
        <v>-3.1623967882378468E-4</v>
      </c>
      <c r="AF316" s="26">
        <f t="shared" si="277"/>
        <v>-4.5186306618058791E-4</v>
      </c>
      <c r="AG316" s="4"/>
      <c r="AH316" s="30">
        <f t="shared" si="278"/>
        <v>-3.8466627688711085E-3</v>
      </c>
      <c r="AI316" s="21">
        <f t="shared" si="306"/>
        <v>-1</v>
      </c>
      <c r="AJ316" s="21">
        <f t="shared" si="275"/>
        <v>-129</v>
      </c>
      <c r="AK316" s="31" t="str">
        <f t="shared" si="322"/>
        <v>-----</v>
      </c>
      <c r="AL316" s="31" t="str">
        <f t="shared" si="279"/>
        <v>-----</v>
      </c>
      <c r="AM316" s="39" t="str">
        <f t="shared" si="280"/>
        <v/>
      </c>
      <c r="AN316" s="35" t="str">
        <f t="shared" si="281"/>
        <v/>
      </c>
      <c r="AO316" s="35" t="str">
        <f t="shared" si="320"/>
        <v/>
      </c>
      <c r="AP316" s="36" t="str">
        <f t="shared" si="321"/>
        <v/>
      </c>
      <c r="AQ316" s="36" t="str">
        <f t="shared" si="282"/>
        <v/>
      </c>
      <c r="AR316" s="40" t="str">
        <f t="shared" si="283"/>
        <v/>
      </c>
      <c r="AS316" s="37" t="str">
        <f t="shared" si="284"/>
        <v/>
      </c>
      <c r="AT316" s="37" t="str">
        <f t="shared" si="307"/>
        <v/>
      </c>
      <c r="AU316" s="38" t="str">
        <f t="shared" si="285"/>
        <v/>
      </c>
      <c r="AV316" s="38" t="str">
        <f t="shared" si="286"/>
        <v/>
      </c>
      <c r="AW316" s="30" t="str">
        <f t="shared" si="287"/>
        <v/>
      </c>
      <c r="AX316" s="21" t="str">
        <f t="shared" si="288"/>
        <v/>
      </c>
      <c r="AY316" s="21" t="str">
        <f t="shared" si="308"/>
        <v/>
      </c>
      <c r="AZ316" s="31" t="str">
        <f t="shared" si="289"/>
        <v/>
      </c>
      <c r="BA316" s="31" t="str">
        <f t="shared" si="290"/>
        <v/>
      </c>
      <c r="BB316" s="33">
        <f t="shared" si="291"/>
        <v>2.9919060944722995E-4</v>
      </c>
      <c r="BC316" s="32">
        <f t="shared" si="292"/>
        <v>1</v>
      </c>
      <c r="BD316" s="32">
        <f t="shared" si="309"/>
        <v>7</v>
      </c>
      <c r="BE316" s="34" t="str">
        <f t="shared" si="310"/>
        <v>Touch Zone</v>
      </c>
      <c r="BF316" s="34" t="str">
        <f t="shared" si="293"/>
        <v>Above</v>
      </c>
      <c r="BG316" s="40" t="str">
        <f t="shared" si="294"/>
        <v/>
      </c>
      <c r="BH316" s="37" t="str">
        <f t="shared" si="295"/>
        <v/>
      </c>
      <c r="BI316" s="37" t="str">
        <f t="shared" si="311"/>
        <v/>
      </c>
      <c r="BJ316" s="38" t="str">
        <f t="shared" si="312"/>
        <v/>
      </c>
      <c r="BK316" s="38" t="str">
        <f t="shared" si="296"/>
        <v/>
      </c>
      <c r="BL316" s="41" t="str">
        <f t="shared" si="297"/>
        <v>------</v>
      </c>
      <c r="BM316" s="41" t="str">
        <f t="shared" si="298"/>
        <v>------</v>
      </c>
      <c r="BN316" s="41" t="str">
        <f t="shared" si="340"/>
        <v>-----</v>
      </c>
      <c r="BO316" s="41" t="str" cm="1">
        <f t="array" aca="1" ref="BO316" ca="1">_xlfn.LET(_xlpm.lookback,MIN(ROW()-ROW(BN$50),11),_xlpm.found,IFERROR(MATCH("Equal High",OFFSET(BN316,-_xlpm.lookback,0,_xlpm.lookback+1,1),0),-1),_xlpm.offset_rows,_xlpm.lookback-_xlpm.found+1,IF(_xlpm.found&gt;0,INDEX(E:E,ROW()-_xlpm.offset_rows),"-----"))</f>
        <v>-----</v>
      </c>
      <c r="BP316" s="41" t="str">
        <f t="shared" ca="1" si="333"/>
        <v>-----</v>
      </c>
      <c r="BQ316" s="41" t="str">
        <f t="shared" ca="1" si="334"/>
        <v>-----</v>
      </c>
      <c r="BR316" s="52" t="str">
        <f t="shared" ca="1" si="335"/>
        <v>-----</v>
      </c>
      <c r="BS316" s="41" t="str">
        <f t="shared" si="341"/>
        <v>-----</v>
      </c>
      <c r="BT316" s="41" t="str" cm="1">
        <f t="array" aca="1" ref="BT316" ca="1">_xlfn.LET(_xlpm.lookback,MIN(ROW()-ROW(BS$50),11),_xlpm.found,IFERROR(MATCH("Equal Low",OFFSET(BS316,-_xlpm.lookback,0,_xlpm.lookback+1,1),0),-1),_xlpm.offset_rows,_xlpm.lookback-_xlpm.found+1,IF(_xlpm.found&gt;0,INDEX(F:F,ROW()-_xlpm.offset_rows),"-----"))</f>
        <v>-----</v>
      </c>
      <c r="BU316" s="41" t="str">
        <f t="shared" ca="1" si="336"/>
        <v>-----</v>
      </c>
      <c r="BV316" s="41" t="str">
        <f t="shared" ca="1" si="337"/>
        <v>-----</v>
      </c>
      <c r="BW316" s="52" t="str">
        <f t="shared" ca="1" si="338"/>
        <v>-----</v>
      </c>
      <c r="BX316" s="50">
        <f t="shared" si="299"/>
        <v>-0.91006000000015774</v>
      </c>
      <c r="BY316" s="50">
        <f t="shared" si="313"/>
        <v>-1</v>
      </c>
      <c r="BZ316" s="50">
        <f t="shared" si="314"/>
        <v>-3</v>
      </c>
      <c r="CA316" s="50" t="str">
        <f t="shared" si="315"/>
        <v>-----</v>
      </c>
      <c r="CB316" s="50" t="str">
        <f t="shared" si="316"/>
        <v>-----</v>
      </c>
      <c r="CC316" s="52" t="str">
        <f t="shared" si="300"/>
        <v>TL Touch Zone</v>
      </c>
      <c r="CD316" s="41">
        <f t="shared" si="301"/>
        <v>1</v>
      </c>
      <c r="CE316" s="52" t="str" cm="1">
        <f t="array" ref="CE316">IF(CD316&lt;&gt;1,"-----",_xlfn.IFS(OR(AL316="Above",AL316="Below"),AL316,OR(AQ316="Above",AQ316="Below"),AQ316,OR(AV316="Above",AV316="Below"),AV316,OR(BA316="Above",BA316="Below"),BA316,OR(BF316="Above",BF316="Below"),BF316,OR(BK316="Above",BK316="Below"),BK316,TRUE,"-----"))</f>
        <v>Above</v>
      </c>
      <c r="CF316" s="52" t="str">
        <f t="shared" ca="1" si="339"/>
        <v>-----</v>
      </c>
      <c r="CG316" s="52" t="str">
        <f t="shared" si="302"/>
        <v>DOWN</v>
      </c>
      <c r="CH316" s="42" t="str">
        <f t="shared" si="323"/>
        <v/>
      </c>
      <c r="CI316" s="43" t="str">
        <f t="shared" si="317"/>
        <v/>
      </c>
      <c r="CJ316" s="42" t="str">
        <f t="shared" si="318"/>
        <v/>
      </c>
      <c r="CK316" s="42" t="str">
        <f t="shared" si="324"/>
        <v/>
      </c>
      <c r="CL316" s="42" t="str">
        <f t="shared" si="303"/>
        <v/>
      </c>
      <c r="CM316" s="16">
        <f t="shared" si="325"/>
        <v>0</v>
      </c>
      <c r="CN316" s="53">
        <f t="shared" si="326"/>
        <v>0.13333333333333333</v>
      </c>
      <c r="CO316" s="14" t="str">
        <f t="shared" si="327"/>
        <v/>
      </c>
    </row>
    <row r="317" spans="1:93" x14ac:dyDescent="0.55000000000000004">
      <c r="A317">
        <f>IF('Data Validation'!$K$2&lt;&gt;TRUE,"",'Data Validation'!A317)</f>
        <v>1772123100</v>
      </c>
      <c r="B317" s="4" t="str">
        <f>IF('Data Validation'!$K$2&lt;&gt;TRUE,"",'Data Validation'!C317)</f>
        <v>XAUUSD</v>
      </c>
      <c r="C317" s="4" t="str">
        <f>IF('Data Validation'!$K$2&lt;&gt;TRUE,"",'Data Validation'!E317)</f>
        <v>M5</v>
      </c>
      <c r="D317" s="4">
        <f>IF('Data Validation'!$K$2&lt;&gt;TRUE,"",'Data Validation'!G317)</f>
        <v>5180.4799999999996</v>
      </c>
      <c r="E317" s="4">
        <f>IF($C317&lt;&gt;"M5","",Price!F317)</f>
        <v>5180.51</v>
      </c>
      <c r="F317" s="4">
        <f>IF($C317&lt;&gt;"M5","",Price!G317)</f>
        <v>5175.62</v>
      </c>
      <c r="G317" s="4">
        <f>IF($C317&lt;&gt;"M5","",Price!H317)</f>
        <v>768</v>
      </c>
      <c r="H317" s="4">
        <f>IF($C317&lt;&gt;"M5","",SSA!E317)</f>
        <v>5179.0778899999996</v>
      </c>
      <c r="I317" s="6">
        <f>IF($C317&lt;&gt;"M5","",SSA!F317)</f>
        <v>5179.7535799999996</v>
      </c>
      <c r="J317" s="5">
        <f>IF($C317&lt;&gt;"M5","",Dual_Tema!E317)</f>
        <v>5183.82</v>
      </c>
      <c r="K317" s="5">
        <f>IF($C317&lt;&gt;"M5","",Dual_Tema!F317)</f>
        <v>5178.0200000000004</v>
      </c>
      <c r="L317" s="6">
        <f>IF($C317&lt;&gt;"M5","",Trendlines!K317)</f>
        <v>0</v>
      </c>
      <c r="M317" s="6">
        <f>IF($C317&lt;&gt;"M5","",Trendlines!L317)</f>
        <v>0</v>
      </c>
      <c r="N317" s="6">
        <f>IF($C317&lt;&gt;"M5","",ZigZag!E317)</f>
        <v>0</v>
      </c>
      <c r="O317" s="6">
        <f>IF($C317&lt;&gt;"M5","",ZigZag!F317)</f>
        <v>0</v>
      </c>
      <c r="P317" s="6">
        <f>IF($C317&lt;&gt;"M5","",Pinbar!E317)</f>
        <v>0</v>
      </c>
      <c r="Q317">
        <f>IF(Q$1='Trendline Selection'!$ED$198,Trendlines!E317,IF(Q$1='Trendline Selection'!$EE$198,Trendlines!E317,""))</f>
        <v>5199.5200000000004</v>
      </c>
      <c r="R317" t="str">
        <f>IF(R$1='Trendline Selection'!$ED$198,Trendlines!F317,IF(R$1='Trendline Selection'!$EE$198,Trendlines!F317,""))</f>
        <v/>
      </c>
      <c r="S317" t="str">
        <f>IF(S$1='Trendline Selection'!$ED$198,Trendlines!G317,IF(S$1='Trendline Selection'!$EE$198,Trendlines!G317,""))</f>
        <v/>
      </c>
      <c r="T317" t="str">
        <f>IF(T$1='Trendline Selection'!$ED$198,Trendlines!H317,IF(T$1='Trendline Selection'!$EE$198,Trendlines!H317,""))</f>
        <v/>
      </c>
      <c r="U317">
        <f>IF(U$1='Trendline Selection'!$ED$198,Trendlines!I317,IF(U$1='Trendline Selection'!$EE$198,Trendlines!I317,""))</f>
        <v>5177.99</v>
      </c>
      <c r="V317" t="str">
        <f>IF(V$1='Trendline Selection'!$ED$198,Trendlines!J317,IF(V$1='Trendline Selection'!$EE$198,Trendlines!J317,""))</f>
        <v/>
      </c>
      <c r="W317" s="6" t="str">
        <f t="shared" si="329"/>
        <v/>
      </c>
      <c r="X317" s="6" t="str">
        <f t="shared" si="330"/>
        <v/>
      </c>
      <c r="Y317" s="6" t="str">
        <f t="shared" si="331"/>
        <v/>
      </c>
      <c r="Z317" s="6" t="str">
        <f t="shared" si="332"/>
        <v/>
      </c>
      <c r="AA317">
        <f t="shared" si="276"/>
        <v>4.8900000000003274</v>
      </c>
      <c r="AB317">
        <f t="shared" si="304"/>
        <v>2.2899999999999636</v>
      </c>
      <c r="AC317">
        <f t="shared" si="305"/>
        <v>2.6000000000003638</v>
      </c>
      <c r="AD317">
        <f t="shared" si="328"/>
        <v>4.8900000000003274</v>
      </c>
      <c r="AE317" s="26">
        <f t="shared" si="319"/>
        <v>-6.3852525743553809E-4</v>
      </c>
      <c r="AF317" s="26">
        <f t="shared" si="277"/>
        <v>-4.6349763036847009E-4</v>
      </c>
      <c r="AG317" s="4"/>
      <c r="AH317" s="30">
        <f t="shared" si="278"/>
        <v>-3.9315379111919688E-3</v>
      </c>
      <c r="AI317" s="21">
        <f t="shared" si="306"/>
        <v>-1</v>
      </c>
      <c r="AJ317" s="21">
        <f t="shared" si="275"/>
        <v>-130</v>
      </c>
      <c r="AK317" s="31" t="str">
        <f t="shared" si="322"/>
        <v>-----</v>
      </c>
      <c r="AL317" s="31" t="str">
        <f t="shared" si="279"/>
        <v>-----</v>
      </c>
      <c r="AM317" s="39" t="str">
        <f t="shared" si="280"/>
        <v/>
      </c>
      <c r="AN317" s="35" t="str">
        <f t="shared" si="281"/>
        <v/>
      </c>
      <c r="AO317" s="35" t="str">
        <f t="shared" si="320"/>
        <v/>
      </c>
      <c r="AP317" s="36" t="str">
        <f t="shared" si="321"/>
        <v/>
      </c>
      <c r="AQ317" s="36" t="str">
        <f t="shared" si="282"/>
        <v/>
      </c>
      <c r="AR317" s="40" t="str">
        <f t="shared" si="283"/>
        <v/>
      </c>
      <c r="AS317" s="37" t="str">
        <f t="shared" si="284"/>
        <v/>
      </c>
      <c r="AT317" s="37" t="str">
        <f t="shared" si="307"/>
        <v/>
      </c>
      <c r="AU317" s="38" t="str">
        <f t="shared" si="285"/>
        <v/>
      </c>
      <c r="AV317" s="38" t="str">
        <f t="shared" si="286"/>
        <v/>
      </c>
      <c r="AW317" s="30" t="str">
        <f t="shared" si="287"/>
        <v/>
      </c>
      <c r="AX317" s="21" t="str">
        <f t="shared" si="288"/>
        <v/>
      </c>
      <c r="AY317" s="21" t="str">
        <f t="shared" si="308"/>
        <v/>
      </c>
      <c r="AZ317" s="31" t="str">
        <f t="shared" si="289"/>
        <v/>
      </c>
      <c r="BA317" s="31" t="str">
        <f t="shared" si="290"/>
        <v/>
      </c>
      <c r="BB317" s="33">
        <f t="shared" si="291"/>
        <v>2.1009889937983434E-4</v>
      </c>
      <c r="BC317" s="32">
        <f t="shared" si="292"/>
        <v>1</v>
      </c>
      <c r="BD317" s="32">
        <f t="shared" si="309"/>
        <v>8</v>
      </c>
      <c r="BE317" s="34" t="str">
        <f t="shared" si="310"/>
        <v>Touch Zone</v>
      </c>
      <c r="BF317" s="34" t="str">
        <f t="shared" si="293"/>
        <v>Above</v>
      </c>
      <c r="BG317" s="40" t="str">
        <f t="shared" si="294"/>
        <v/>
      </c>
      <c r="BH317" s="37" t="str">
        <f t="shared" si="295"/>
        <v/>
      </c>
      <c r="BI317" s="37" t="str">
        <f t="shared" si="311"/>
        <v/>
      </c>
      <c r="BJ317" s="38" t="str">
        <f t="shared" si="312"/>
        <v/>
      </c>
      <c r="BK317" s="38" t="str">
        <f t="shared" si="296"/>
        <v/>
      </c>
      <c r="BL317" s="41" t="str">
        <f t="shared" si="297"/>
        <v>------</v>
      </c>
      <c r="BM317" s="41" t="str">
        <f t="shared" si="298"/>
        <v>------</v>
      </c>
      <c r="BN317" s="41" t="str">
        <f t="shared" si="340"/>
        <v>-----</v>
      </c>
      <c r="BO317" s="41" t="str" cm="1">
        <f t="array" aca="1" ref="BO317" ca="1">_xlfn.LET(_xlpm.lookback,MIN(ROW()-ROW(BN$50),11),_xlpm.found,IFERROR(MATCH("Equal High",OFFSET(BN317,-_xlpm.lookback,0,_xlpm.lookback+1,1),0),-1),_xlpm.offset_rows,_xlpm.lookback-_xlpm.found+1,IF(_xlpm.found&gt;0,INDEX(E:E,ROW()-_xlpm.offset_rows),"-----"))</f>
        <v>-----</v>
      </c>
      <c r="BP317" s="41" t="str">
        <f t="shared" ca="1" si="333"/>
        <v>-----</v>
      </c>
      <c r="BQ317" s="41" t="str">
        <f t="shared" ca="1" si="334"/>
        <v>-----</v>
      </c>
      <c r="BR317" s="52" t="str">
        <f t="shared" ca="1" si="335"/>
        <v>-----</v>
      </c>
      <c r="BS317" s="41" t="str">
        <f t="shared" si="341"/>
        <v>-----</v>
      </c>
      <c r="BT317" s="41" t="str" cm="1">
        <f t="array" aca="1" ref="BT317" ca="1">_xlfn.LET(_xlpm.lookback,MIN(ROW()-ROW(BS$50),11),_xlpm.found,IFERROR(MATCH("Equal Low",OFFSET(BS317,-_xlpm.lookback,0,_xlpm.lookback+1,1),0),-1),_xlpm.offset_rows,_xlpm.lookback-_xlpm.found+1,IF(_xlpm.found&gt;0,INDEX(F:F,ROW()-_xlpm.offset_rows),"-----"))</f>
        <v>-----</v>
      </c>
      <c r="BU317" s="41" t="str">
        <f t="shared" ca="1" si="336"/>
        <v>-----</v>
      </c>
      <c r="BV317" s="41" t="str">
        <f t="shared" ca="1" si="337"/>
        <v>-----</v>
      </c>
      <c r="BW317" s="52" t="str">
        <f t="shared" ca="1" si="338"/>
        <v>-----</v>
      </c>
      <c r="BX317" s="50">
        <f t="shared" si="299"/>
        <v>-0.67569000000003143</v>
      </c>
      <c r="BY317" s="50">
        <f t="shared" si="313"/>
        <v>-1</v>
      </c>
      <c r="BZ317" s="50">
        <f t="shared" si="314"/>
        <v>-4</v>
      </c>
      <c r="CA317" s="50" t="str">
        <f t="shared" si="315"/>
        <v>-----</v>
      </c>
      <c r="CB317" s="50" t="str">
        <f t="shared" si="316"/>
        <v>-----</v>
      </c>
      <c r="CC317" s="52" t="str">
        <f t="shared" si="300"/>
        <v>TL Touch Zone</v>
      </c>
      <c r="CD317" s="41">
        <f t="shared" si="301"/>
        <v>1</v>
      </c>
      <c r="CE317" s="52" t="str" cm="1">
        <f t="array" ref="CE317">IF(CD317&lt;&gt;1,"-----",_xlfn.IFS(OR(AL317="Above",AL317="Below"),AL317,OR(AQ317="Above",AQ317="Below"),AQ317,OR(AV317="Above",AV317="Below"),AV317,OR(BA317="Above",BA317="Below"),BA317,OR(BF317="Above",BF317="Below"),BF317,OR(BK317="Above",BK317="Below"),BK317,TRUE,"-----"))</f>
        <v>Above</v>
      </c>
      <c r="CF317" s="52" t="str">
        <f t="shared" ca="1" si="339"/>
        <v>-----</v>
      </c>
      <c r="CG317" s="52" t="str">
        <f t="shared" si="302"/>
        <v>DOWN</v>
      </c>
      <c r="CH317" s="42" t="str">
        <f t="shared" si="323"/>
        <v/>
      </c>
      <c r="CI317" s="43" t="str">
        <f t="shared" si="317"/>
        <v/>
      </c>
      <c r="CJ317" s="42" t="str">
        <f t="shared" si="318"/>
        <v/>
      </c>
      <c r="CK317" s="42" t="str">
        <f t="shared" si="324"/>
        <v/>
      </c>
      <c r="CL317" s="42" t="str">
        <f t="shared" si="303"/>
        <v/>
      </c>
      <c r="CM317" s="16">
        <f t="shared" si="325"/>
        <v>0</v>
      </c>
      <c r="CN317" s="53">
        <f t="shared" si="326"/>
        <v>6.6666666666666666E-2</v>
      </c>
      <c r="CO317" s="14" t="str">
        <f t="shared" si="327"/>
        <v/>
      </c>
    </row>
    <row r="318" spans="1:93" x14ac:dyDescent="0.55000000000000004">
      <c r="A318">
        <f>IF('Data Validation'!$K$2&lt;&gt;TRUE,"",'Data Validation'!A318)</f>
        <v>1772123400</v>
      </c>
      <c r="B318" s="4" t="str">
        <f>IF('Data Validation'!$K$2&lt;&gt;TRUE,"",'Data Validation'!C318)</f>
        <v>XAUUSD</v>
      </c>
      <c r="C318" s="4" t="str">
        <f>IF('Data Validation'!$K$2&lt;&gt;TRUE,"",'Data Validation'!E318)</f>
        <v>M5</v>
      </c>
      <c r="D318" s="4">
        <f>IF('Data Validation'!$K$2&lt;&gt;TRUE,"",'Data Validation'!G318)</f>
        <v>5181.91</v>
      </c>
      <c r="E318" s="4">
        <f>IF($C318&lt;&gt;"M5","",Price!F318)</f>
        <v>5183.3999999999996</v>
      </c>
      <c r="F318" s="4">
        <f>IF($C318&lt;&gt;"M5","",Price!G318)</f>
        <v>5178.09</v>
      </c>
      <c r="G318" s="4">
        <f>IF($C318&lt;&gt;"M5","",Price!H318)</f>
        <v>725</v>
      </c>
      <c r="H318" s="4">
        <f>IF($C318&lt;&gt;"M5","",SSA!E318)</f>
        <v>5179.2410200000004</v>
      </c>
      <c r="I318" s="6">
        <f>IF($C318&lt;&gt;"M5","",SSA!F318)</f>
        <v>5179.4973</v>
      </c>
      <c r="J318" s="5">
        <f>IF($C318&lt;&gt;"M5","",Dual_Tema!E318)</f>
        <v>5183.78</v>
      </c>
      <c r="K318" s="5">
        <f>IF($C318&lt;&gt;"M5","",Dual_Tema!F318)</f>
        <v>5178.7</v>
      </c>
      <c r="L318" s="6">
        <f>IF($C318&lt;&gt;"M5","",Trendlines!K318)</f>
        <v>0</v>
      </c>
      <c r="M318" s="6">
        <f>IF($C318&lt;&gt;"M5","",Trendlines!L318)</f>
        <v>0</v>
      </c>
      <c r="N318" s="6">
        <f>IF($C318&lt;&gt;"M5","",ZigZag!E318)</f>
        <v>0</v>
      </c>
      <c r="O318" s="6">
        <f>IF($C318&lt;&gt;"M5","",ZigZag!F318)</f>
        <v>0</v>
      </c>
      <c r="P318" s="6">
        <f>IF($C318&lt;&gt;"M5","",Pinbar!E318)</f>
        <v>0</v>
      </c>
      <c r="Q318">
        <f>IF(Q$1='Trendline Selection'!$ED$198,Trendlines!E318,IF(Q$1='Trendline Selection'!$EE$198,Trendlines!E318,""))</f>
        <v>5199.53</v>
      </c>
      <c r="R318" t="str">
        <f>IF(R$1='Trendline Selection'!$ED$198,Trendlines!F318,IF(R$1='Trendline Selection'!$EE$198,Trendlines!F318,""))</f>
        <v/>
      </c>
      <c r="S318" t="str">
        <f>IF(S$1='Trendline Selection'!$ED$198,Trendlines!G318,IF(S$1='Trendline Selection'!$EE$198,Trendlines!G318,""))</f>
        <v/>
      </c>
      <c r="T318" t="str">
        <f>IF(T$1='Trendline Selection'!$ED$198,Trendlines!H318,IF(T$1='Trendline Selection'!$EE$198,Trendlines!H318,""))</f>
        <v/>
      </c>
      <c r="U318">
        <f>IF(U$1='Trendline Selection'!$ED$198,Trendlines!I318,IF(U$1='Trendline Selection'!$EE$198,Trendlines!I318,""))</f>
        <v>5178.0200000000004</v>
      </c>
      <c r="V318" t="str">
        <f>IF(V$1='Trendline Selection'!$ED$198,Trendlines!J318,IF(V$1='Trendline Selection'!$EE$198,Trendlines!J318,""))</f>
        <v/>
      </c>
      <c r="W318" s="6" t="str">
        <f t="shared" si="329"/>
        <v/>
      </c>
      <c r="X318" s="6" t="str">
        <f t="shared" si="330"/>
        <v/>
      </c>
      <c r="Y318" s="6" t="str">
        <f t="shared" si="331"/>
        <v/>
      </c>
      <c r="Z318" s="6" t="str">
        <f t="shared" si="332"/>
        <v/>
      </c>
      <c r="AA318">
        <f t="shared" si="276"/>
        <v>5.3099999999994907</v>
      </c>
      <c r="AB318">
        <f t="shared" si="304"/>
        <v>2.9200000000000728</v>
      </c>
      <c r="AC318">
        <f t="shared" si="305"/>
        <v>2.3899999999994179</v>
      </c>
      <c r="AD318">
        <f t="shared" si="328"/>
        <v>5.3099999999994907</v>
      </c>
      <c r="AE318" s="26">
        <f t="shared" si="319"/>
        <v>-7.3305580097941881E-5</v>
      </c>
      <c r="AF318" s="26">
        <f t="shared" si="277"/>
        <v>-1.1779017900238913E-4</v>
      </c>
      <c r="AG318" s="4"/>
      <c r="AH318" s="30">
        <f t="shared" si="278"/>
        <v>-3.9020796110416436E-3</v>
      </c>
      <c r="AI318" s="21">
        <f t="shared" si="306"/>
        <v>-1</v>
      </c>
      <c r="AJ318" s="21">
        <f t="shared" si="275"/>
        <v>-131</v>
      </c>
      <c r="AK318" s="31" t="str">
        <f t="shared" si="322"/>
        <v>-----</v>
      </c>
      <c r="AL318" s="31" t="str">
        <f t="shared" si="279"/>
        <v>-----</v>
      </c>
      <c r="AM318" s="39" t="str">
        <f t="shared" si="280"/>
        <v/>
      </c>
      <c r="AN318" s="35" t="str">
        <f t="shared" si="281"/>
        <v/>
      </c>
      <c r="AO318" s="35" t="str">
        <f t="shared" si="320"/>
        <v/>
      </c>
      <c r="AP318" s="36" t="str">
        <f t="shared" si="321"/>
        <v/>
      </c>
      <c r="AQ318" s="36" t="str">
        <f t="shared" si="282"/>
        <v/>
      </c>
      <c r="AR318" s="40" t="str">
        <f t="shared" si="283"/>
        <v/>
      </c>
      <c r="AS318" s="37" t="str">
        <f t="shared" si="284"/>
        <v/>
      </c>
      <c r="AT318" s="37" t="str">
        <f t="shared" si="307"/>
        <v/>
      </c>
      <c r="AU318" s="38" t="str">
        <f t="shared" si="285"/>
        <v/>
      </c>
      <c r="AV318" s="38" t="str">
        <f t="shared" si="286"/>
        <v/>
      </c>
      <c r="AW318" s="30" t="str">
        <f t="shared" si="287"/>
        <v/>
      </c>
      <c r="AX318" s="21" t="str">
        <f t="shared" si="288"/>
        <v/>
      </c>
      <c r="AY318" s="21" t="str">
        <f t="shared" si="308"/>
        <v/>
      </c>
      <c r="AZ318" s="31" t="str">
        <f t="shared" si="289"/>
        <v/>
      </c>
      <c r="BA318" s="31" t="str">
        <f t="shared" si="290"/>
        <v/>
      </c>
      <c r="BB318" s="33">
        <f t="shared" si="291"/>
        <v>2.3580828193014956E-4</v>
      </c>
      <c r="BC318" s="32">
        <f t="shared" si="292"/>
        <v>1</v>
      </c>
      <c r="BD318" s="32">
        <f t="shared" si="309"/>
        <v>9</v>
      </c>
      <c r="BE318" s="34" t="str">
        <f t="shared" si="310"/>
        <v>Touch Zone</v>
      </c>
      <c r="BF318" s="34" t="str">
        <f t="shared" si="293"/>
        <v>Above</v>
      </c>
      <c r="BG318" s="40" t="str">
        <f t="shared" si="294"/>
        <v/>
      </c>
      <c r="BH318" s="37" t="str">
        <f t="shared" si="295"/>
        <v/>
      </c>
      <c r="BI318" s="37" t="str">
        <f t="shared" si="311"/>
        <v/>
      </c>
      <c r="BJ318" s="38" t="str">
        <f t="shared" si="312"/>
        <v/>
      </c>
      <c r="BK318" s="38" t="str">
        <f t="shared" si="296"/>
        <v/>
      </c>
      <c r="BL318" s="41" t="str">
        <f t="shared" si="297"/>
        <v>------</v>
      </c>
      <c r="BM318" s="41" t="str">
        <f t="shared" si="298"/>
        <v>------</v>
      </c>
      <c r="BN318" s="41" t="str">
        <f t="shared" si="340"/>
        <v>-----</v>
      </c>
      <c r="BO318" s="41" t="str" cm="1">
        <f t="array" aca="1" ref="BO318" ca="1">_xlfn.LET(_xlpm.lookback,MIN(ROW()-ROW(BN$50),11),_xlpm.found,IFERROR(MATCH("Equal High",OFFSET(BN318,-_xlpm.lookback,0,_xlpm.lookback+1,1),0),-1),_xlpm.offset_rows,_xlpm.lookback-_xlpm.found+1,IF(_xlpm.found&gt;0,INDEX(E:E,ROW()-_xlpm.offset_rows),"-----"))</f>
        <v>-----</v>
      </c>
      <c r="BP318" s="41" t="str">
        <f t="shared" ca="1" si="333"/>
        <v>-----</v>
      </c>
      <c r="BQ318" s="41" t="str">
        <f t="shared" ca="1" si="334"/>
        <v>-----</v>
      </c>
      <c r="BR318" s="52" t="str">
        <f t="shared" ca="1" si="335"/>
        <v>-----</v>
      </c>
      <c r="BS318" s="41" t="str">
        <f t="shared" si="341"/>
        <v>-----</v>
      </c>
      <c r="BT318" s="41" t="str" cm="1">
        <f t="array" aca="1" ref="BT318" ca="1">_xlfn.LET(_xlpm.lookback,MIN(ROW()-ROW(BS$50),11),_xlpm.found,IFERROR(MATCH("Equal Low",OFFSET(BS318,-_xlpm.lookback,0,_xlpm.lookback+1,1),0),-1),_xlpm.offset_rows,_xlpm.lookback-_xlpm.found+1,IF(_xlpm.found&gt;0,INDEX(F:F,ROW()-_xlpm.offset_rows),"-----"))</f>
        <v>-----</v>
      </c>
      <c r="BU318" s="41" t="str">
        <f t="shared" ca="1" si="336"/>
        <v>-----</v>
      </c>
      <c r="BV318" s="41" t="str">
        <f t="shared" ca="1" si="337"/>
        <v>-----</v>
      </c>
      <c r="BW318" s="52" t="str">
        <f t="shared" ca="1" si="338"/>
        <v>-----</v>
      </c>
      <c r="BX318" s="50">
        <f t="shared" si="299"/>
        <v>-0.25627999999960593</v>
      </c>
      <c r="BY318" s="50">
        <f t="shared" si="313"/>
        <v>-1</v>
      </c>
      <c r="BZ318" s="50">
        <f t="shared" si="314"/>
        <v>-5</v>
      </c>
      <c r="CA318" s="50" t="str">
        <f t="shared" si="315"/>
        <v>-----</v>
      </c>
      <c r="CB318" s="50" t="str">
        <f t="shared" si="316"/>
        <v>-----</v>
      </c>
      <c r="CC318" s="52" t="str">
        <f t="shared" si="300"/>
        <v>TL Touch Zone</v>
      </c>
      <c r="CD318" s="41">
        <f t="shared" si="301"/>
        <v>1</v>
      </c>
      <c r="CE318" s="52" t="str" cm="1">
        <f t="array" ref="CE318">IF(CD318&lt;&gt;1,"-----",_xlfn.IFS(OR(AL318="Above",AL318="Below"),AL318,OR(AQ318="Above",AQ318="Below"),AQ318,OR(AV318="Above",AV318="Below"),AV318,OR(BA318="Above",BA318="Below"),BA318,OR(BF318="Above",BF318="Below"),BF318,OR(BK318="Above",BK318="Below"),BK318,TRUE,"-----"))</f>
        <v>Above</v>
      </c>
      <c r="CF318" s="52" t="str">
        <f t="shared" ca="1" si="339"/>
        <v>-----</v>
      </c>
      <c r="CG318" s="52" t="str">
        <f t="shared" si="302"/>
        <v>DOWN</v>
      </c>
      <c r="CH318" s="42" t="str">
        <f t="shared" si="323"/>
        <v/>
      </c>
      <c r="CI318" s="43" t="str">
        <f t="shared" si="317"/>
        <v/>
      </c>
      <c r="CJ318" s="42" t="str">
        <f t="shared" si="318"/>
        <v/>
      </c>
      <c r="CK318" s="42" t="str">
        <f t="shared" si="324"/>
        <v/>
      </c>
      <c r="CL318" s="42" t="str">
        <f t="shared" si="303"/>
        <v/>
      </c>
      <c r="CM318" s="16">
        <f t="shared" si="325"/>
        <v>0</v>
      </c>
      <c r="CN318" s="53">
        <f t="shared" si="326"/>
        <v>0</v>
      </c>
      <c r="CO318" s="14" t="str">
        <f t="shared" si="327"/>
        <v/>
      </c>
    </row>
    <row r="319" spans="1:93" x14ac:dyDescent="0.55000000000000004">
      <c r="A319">
        <f>IF('Data Validation'!$K$2&lt;&gt;TRUE,"",'Data Validation'!A319)</f>
        <v>1772123700</v>
      </c>
      <c r="B319" s="4" t="str">
        <f>IF('Data Validation'!$K$2&lt;&gt;TRUE,"",'Data Validation'!C319)</f>
        <v>XAUUSD</v>
      </c>
      <c r="C319" s="4" t="str">
        <f>IF('Data Validation'!$K$2&lt;&gt;TRUE,"",'Data Validation'!E319)</f>
        <v>M5</v>
      </c>
      <c r="D319" s="4">
        <f>IF('Data Validation'!$K$2&lt;&gt;TRUE,"",'Data Validation'!G319)</f>
        <v>5182.3500000000004</v>
      </c>
      <c r="E319" s="4">
        <f>IF($C319&lt;&gt;"M5","",Price!F319)</f>
        <v>5184.46</v>
      </c>
      <c r="F319" s="4">
        <f>IF($C319&lt;&gt;"M5","",Price!G319)</f>
        <v>5179.63</v>
      </c>
      <c r="G319" s="4">
        <f>IF($C319&lt;&gt;"M5","",Price!H319)</f>
        <v>674</v>
      </c>
      <c r="H319" s="4">
        <f>IF($C319&lt;&gt;"M5","",SSA!E319)</f>
        <v>5179.8600500000002</v>
      </c>
      <c r="I319" s="6">
        <f>IF($C319&lt;&gt;"M5","",SSA!F319)</f>
        <v>5179.6786700000002</v>
      </c>
      <c r="J319" s="5">
        <f>IF($C319&lt;&gt;"M5","",Dual_Tema!E319)</f>
        <v>5184.22</v>
      </c>
      <c r="K319" s="5">
        <f>IF($C319&lt;&gt;"M5","",Dual_Tema!F319)</f>
        <v>5179.74</v>
      </c>
      <c r="L319" s="6">
        <f>IF($C319&lt;&gt;"M5","",Trendlines!K319)</f>
        <v>0</v>
      </c>
      <c r="M319" s="6">
        <f>IF($C319&lt;&gt;"M5","",Trendlines!L319)</f>
        <v>0</v>
      </c>
      <c r="N319" s="6">
        <f>IF($C319&lt;&gt;"M5","",ZigZag!E319)</f>
        <v>0</v>
      </c>
      <c r="O319" s="6">
        <f>IF($C319&lt;&gt;"M5","",ZigZag!F319)</f>
        <v>0</v>
      </c>
      <c r="P319" s="6">
        <f>IF($C319&lt;&gt;"M5","",Pinbar!E319)</f>
        <v>0</v>
      </c>
      <c r="Q319">
        <f>IF(Q$1='Trendline Selection'!$ED$198,Trendlines!E319,IF(Q$1='Trendline Selection'!$EE$198,Trendlines!E319,""))</f>
        <v>5199.53</v>
      </c>
      <c r="R319" t="str">
        <f>IF(R$1='Trendline Selection'!$ED$198,Trendlines!F319,IF(R$1='Trendline Selection'!$EE$198,Trendlines!F319,""))</f>
        <v/>
      </c>
      <c r="S319" t="str">
        <f>IF(S$1='Trendline Selection'!$ED$198,Trendlines!G319,IF(S$1='Trendline Selection'!$EE$198,Trendlines!G319,""))</f>
        <v/>
      </c>
      <c r="T319" t="str">
        <f>IF(T$1='Trendline Selection'!$ED$198,Trendlines!H319,IF(T$1='Trendline Selection'!$EE$198,Trendlines!H319,""))</f>
        <v/>
      </c>
      <c r="U319">
        <f>IF(U$1='Trendline Selection'!$ED$198,Trendlines!I319,IF(U$1='Trendline Selection'!$EE$198,Trendlines!I319,""))</f>
        <v>5178.04</v>
      </c>
      <c r="V319" t="str">
        <f>IF(V$1='Trendline Selection'!$ED$198,Trendlines!J319,IF(V$1='Trendline Selection'!$EE$198,Trendlines!J319,""))</f>
        <v/>
      </c>
      <c r="W319" s="6" t="str">
        <f t="shared" si="329"/>
        <v/>
      </c>
      <c r="X319" s="6" t="str">
        <f t="shared" si="330"/>
        <v/>
      </c>
      <c r="Y319" s="6" t="str">
        <f t="shared" si="331"/>
        <v/>
      </c>
      <c r="Z319" s="6" t="str">
        <f t="shared" si="332"/>
        <v/>
      </c>
      <c r="AA319">
        <f t="shared" si="276"/>
        <v>4.8299999999999272</v>
      </c>
      <c r="AB319">
        <f t="shared" si="304"/>
        <v>2.5500000000001819</v>
      </c>
      <c r="AC319">
        <f t="shared" si="305"/>
        <v>2.2799999999997453</v>
      </c>
      <c r="AD319">
        <f t="shared" si="328"/>
        <v>4.8299999999999272</v>
      </c>
      <c r="AE319" s="26">
        <f t="shared" si="319"/>
        <v>4.6294331644834073E-5</v>
      </c>
      <c r="AF319" s="26">
        <f t="shared" si="277"/>
        <v>-2.1236587164543506E-5</v>
      </c>
      <c r="AG319" s="4"/>
      <c r="AH319" s="30">
        <f t="shared" si="278"/>
        <v>-3.7830246195328268E-3</v>
      </c>
      <c r="AI319" s="21">
        <f t="shared" si="306"/>
        <v>-1</v>
      </c>
      <c r="AJ319" s="21">
        <f t="shared" si="275"/>
        <v>-132</v>
      </c>
      <c r="AK319" s="31" t="str">
        <f t="shared" si="322"/>
        <v>-----</v>
      </c>
      <c r="AL319" s="31" t="str">
        <f t="shared" si="279"/>
        <v>-----</v>
      </c>
      <c r="AM319" s="39" t="str">
        <f t="shared" si="280"/>
        <v/>
      </c>
      <c r="AN319" s="35" t="str">
        <f t="shared" si="281"/>
        <v/>
      </c>
      <c r="AO319" s="35" t="str">
        <f t="shared" si="320"/>
        <v/>
      </c>
      <c r="AP319" s="36" t="str">
        <f t="shared" si="321"/>
        <v/>
      </c>
      <c r="AQ319" s="36" t="str">
        <f t="shared" si="282"/>
        <v/>
      </c>
      <c r="AR319" s="40" t="str">
        <f t="shared" si="283"/>
        <v/>
      </c>
      <c r="AS319" s="37" t="str">
        <f t="shared" si="284"/>
        <v/>
      </c>
      <c r="AT319" s="37" t="str">
        <f t="shared" si="307"/>
        <v/>
      </c>
      <c r="AU319" s="38" t="str">
        <f t="shared" si="285"/>
        <v/>
      </c>
      <c r="AV319" s="38" t="str">
        <f t="shared" si="286"/>
        <v/>
      </c>
      <c r="AW319" s="30" t="str">
        <f t="shared" si="287"/>
        <v/>
      </c>
      <c r="AX319" s="21" t="str">
        <f t="shared" si="288"/>
        <v/>
      </c>
      <c r="AY319" s="21" t="str">
        <f t="shared" si="308"/>
        <v/>
      </c>
      <c r="AZ319" s="31" t="str">
        <f t="shared" si="289"/>
        <v/>
      </c>
      <c r="BA319" s="31" t="str">
        <f t="shared" si="290"/>
        <v/>
      </c>
      <c r="BB319" s="33">
        <f t="shared" si="291"/>
        <v>3.5149400159138685E-4</v>
      </c>
      <c r="BC319" s="32">
        <f t="shared" si="292"/>
        <v>1</v>
      </c>
      <c r="BD319" s="32">
        <f t="shared" si="309"/>
        <v>10</v>
      </c>
      <c r="BE319" s="34" t="str">
        <f t="shared" si="310"/>
        <v>Touch Zone</v>
      </c>
      <c r="BF319" s="34" t="str">
        <f t="shared" si="293"/>
        <v>Above</v>
      </c>
      <c r="BG319" s="40" t="str">
        <f t="shared" si="294"/>
        <v/>
      </c>
      <c r="BH319" s="37" t="str">
        <f t="shared" si="295"/>
        <v/>
      </c>
      <c r="BI319" s="37" t="str">
        <f t="shared" si="311"/>
        <v/>
      </c>
      <c r="BJ319" s="38" t="str">
        <f t="shared" si="312"/>
        <v/>
      </c>
      <c r="BK319" s="38" t="str">
        <f t="shared" si="296"/>
        <v/>
      </c>
      <c r="BL319" s="41" t="str">
        <f t="shared" si="297"/>
        <v>------</v>
      </c>
      <c r="BM319" s="41" t="str">
        <f t="shared" si="298"/>
        <v>------</v>
      </c>
      <c r="BN319" s="41" t="str">
        <f t="shared" si="340"/>
        <v>-----</v>
      </c>
      <c r="BO319" s="41" t="str" cm="1">
        <f t="array" aca="1" ref="BO319" ca="1">_xlfn.LET(_xlpm.lookback,MIN(ROW()-ROW(BN$50),11),_xlpm.found,IFERROR(MATCH("Equal High",OFFSET(BN319,-_xlpm.lookback,0,_xlpm.lookback+1,1),0),-1),_xlpm.offset_rows,_xlpm.lookback-_xlpm.found+1,IF(_xlpm.found&gt;0,INDEX(E:E,ROW()-_xlpm.offset_rows),"-----"))</f>
        <v>-----</v>
      </c>
      <c r="BP319" s="41" t="str">
        <f t="shared" ca="1" si="333"/>
        <v>-----</v>
      </c>
      <c r="BQ319" s="41" t="str">
        <f t="shared" ca="1" si="334"/>
        <v>-----</v>
      </c>
      <c r="BR319" s="52" t="str">
        <f t="shared" ca="1" si="335"/>
        <v>-----</v>
      </c>
      <c r="BS319" s="41" t="str">
        <f t="shared" si="341"/>
        <v>-----</v>
      </c>
      <c r="BT319" s="41" t="str" cm="1">
        <f t="array" aca="1" ref="BT319" ca="1">_xlfn.LET(_xlpm.lookback,MIN(ROW()-ROW(BS$50),11),_xlpm.found,IFERROR(MATCH("Equal Low",OFFSET(BS319,-_xlpm.lookback,0,_xlpm.lookback+1,1),0),-1),_xlpm.offset_rows,_xlpm.lookback-_xlpm.found+1,IF(_xlpm.found&gt;0,INDEX(F:F,ROW()-_xlpm.offset_rows),"-----"))</f>
        <v>-----</v>
      </c>
      <c r="BU319" s="41" t="str">
        <f t="shared" ca="1" si="336"/>
        <v>-----</v>
      </c>
      <c r="BV319" s="41" t="str">
        <f t="shared" ca="1" si="337"/>
        <v>-----</v>
      </c>
      <c r="BW319" s="52" t="str">
        <f t="shared" ca="1" si="338"/>
        <v>-----</v>
      </c>
      <c r="BX319" s="50">
        <f t="shared" si="299"/>
        <v>0.1813799999999901</v>
      </c>
      <c r="BY319" s="50">
        <f t="shared" si="313"/>
        <v>1</v>
      </c>
      <c r="BZ319" s="50">
        <f t="shared" si="314"/>
        <v>1</v>
      </c>
      <c r="CA319" s="50" t="str">
        <f t="shared" si="315"/>
        <v>crossover</v>
      </c>
      <c r="CB319" s="50" t="str">
        <f t="shared" si="316"/>
        <v>-----</v>
      </c>
      <c r="CC319" s="52" t="str">
        <f t="shared" si="300"/>
        <v>TL Touch Zone</v>
      </c>
      <c r="CD319" s="41">
        <f t="shared" si="301"/>
        <v>1</v>
      </c>
      <c r="CE319" s="52" t="str" cm="1">
        <f t="array" ref="CE319">IF(CD319&lt;&gt;1,"-----",_xlfn.IFS(OR(AL319="Above",AL319="Below"),AL319,OR(AQ319="Above",AQ319="Below"),AQ319,OR(AV319="Above",AV319="Below"),AV319,OR(BA319="Above",BA319="Below"),BA319,OR(BF319="Above",BF319="Below"),BF319,OR(BK319="Above",BK319="Below"),BK319,TRUE,"-----"))</f>
        <v>Above</v>
      </c>
      <c r="CF319" s="52" t="str">
        <f t="shared" ca="1" si="339"/>
        <v>-----</v>
      </c>
      <c r="CG319" s="52" t="str">
        <f t="shared" si="302"/>
        <v>UP</v>
      </c>
      <c r="CH319" s="42" t="str">
        <f t="shared" si="323"/>
        <v/>
      </c>
      <c r="CI319" s="43" t="str">
        <f t="shared" si="317"/>
        <v/>
      </c>
      <c r="CJ319" s="42" t="str">
        <f t="shared" si="318"/>
        <v/>
      </c>
      <c r="CK319" s="42" t="str">
        <f t="shared" si="324"/>
        <v/>
      </c>
      <c r="CL319" s="42" t="str">
        <f t="shared" si="303"/>
        <v/>
      </c>
      <c r="CM319" s="16">
        <f t="shared" si="325"/>
        <v>0</v>
      </c>
      <c r="CN319" s="53">
        <f t="shared" si="326"/>
        <v>0</v>
      </c>
      <c r="CO319" s="14" t="str">
        <f t="shared" si="327"/>
        <v/>
      </c>
    </row>
    <row r="320" spans="1:93" x14ac:dyDescent="0.55000000000000004">
      <c r="A320">
        <f>IF('Data Validation'!$K$2&lt;&gt;TRUE,"",'Data Validation'!A320)</f>
        <v>1772124000</v>
      </c>
      <c r="B320" s="4" t="str">
        <f>IF('Data Validation'!$K$2&lt;&gt;TRUE,"",'Data Validation'!C320)</f>
        <v>XAUUSD</v>
      </c>
      <c r="C320" s="4" t="str">
        <f>IF('Data Validation'!$K$2&lt;&gt;TRUE,"",'Data Validation'!E320)</f>
        <v>M5</v>
      </c>
      <c r="D320" s="4">
        <f>IF('Data Validation'!$K$2&lt;&gt;TRUE,"",'Data Validation'!G320)</f>
        <v>5183.3</v>
      </c>
      <c r="E320" s="4">
        <f>IF($C320&lt;&gt;"M5","",Price!F320)</f>
        <v>5186.2299999999996</v>
      </c>
      <c r="F320" s="4">
        <f>IF($C320&lt;&gt;"M5","",Price!G320)</f>
        <v>5180.24</v>
      </c>
      <c r="G320" s="4">
        <f>IF($C320&lt;&gt;"M5","",Price!H320)</f>
        <v>711</v>
      </c>
      <c r="H320" s="4">
        <f>IF($C320&lt;&gt;"M5","",SSA!E320)</f>
        <v>5180.7154499999997</v>
      </c>
      <c r="I320" s="6">
        <f>IF($C320&lt;&gt;"M5","",SSA!F320)</f>
        <v>5180.1970600000004</v>
      </c>
      <c r="J320" s="5">
        <f>IF($C320&lt;&gt;"M5","",Dual_Tema!E320)</f>
        <v>5185.3</v>
      </c>
      <c r="K320" s="5">
        <f>IF($C320&lt;&gt;"M5","",Dual_Tema!F320)</f>
        <v>5180.5600000000004</v>
      </c>
      <c r="L320" s="6">
        <f>IF($C320&lt;&gt;"M5","",Trendlines!K320)</f>
        <v>0</v>
      </c>
      <c r="M320" s="6">
        <f>IF($C320&lt;&gt;"M5","",Trendlines!L320)</f>
        <v>0</v>
      </c>
      <c r="N320" s="6">
        <f>IF($C320&lt;&gt;"M5","",ZigZag!E320)</f>
        <v>0</v>
      </c>
      <c r="O320" s="6">
        <f>IF($C320&lt;&gt;"M5","",ZigZag!F320)</f>
        <v>0</v>
      </c>
      <c r="P320" s="6">
        <f>IF($C320&lt;&gt;"M5","",Pinbar!E320)</f>
        <v>0</v>
      </c>
      <c r="Q320">
        <f>IF(Q$1='Trendline Selection'!$ED$198,Trendlines!E320,IF(Q$1='Trendline Selection'!$EE$198,Trendlines!E320,""))</f>
        <v>5199.54</v>
      </c>
      <c r="R320" t="str">
        <f>IF(R$1='Trendline Selection'!$ED$198,Trendlines!F320,IF(R$1='Trendline Selection'!$EE$198,Trendlines!F320,""))</f>
        <v/>
      </c>
      <c r="S320" t="str">
        <f>IF(S$1='Trendline Selection'!$ED$198,Trendlines!G320,IF(S$1='Trendline Selection'!$EE$198,Trendlines!G320,""))</f>
        <v/>
      </c>
      <c r="T320" t="str">
        <f>IF(T$1='Trendline Selection'!$ED$198,Trendlines!H320,IF(T$1='Trendline Selection'!$EE$198,Trendlines!H320,""))</f>
        <v/>
      </c>
      <c r="U320">
        <f>IF(U$1='Trendline Selection'!$ED$198,Trendlines!I320,IF(U$1='Trendline Selection'!$EE$198,Trendlines!I320,""))</f>
        <v>5178.0600000000004</v>
      </c>
      <c r="V320" t="str">
        <f>IF(V$1='Trendline Selection'!$ED$198,Trendlines!J320,IF(V$1='Trendline Selection'!$EE$198,Trendlines!J320,""))</f>
        <v/>
      </c>
      <c r="W320" s="6" t="str">
        <f t="shared" si="329"/>
        <v/>
      </c>
      <c r="X320" s="6" t="str">
        <f t="shared" si="330"/>
        <v/>
      </c>
      <c r="Y320" s="6" t="str">
        <f t="shared" si="331"/>
        <v/>
      </c>
      <c r="Z320" s="6" t="str">
        <f t="shared" si="332"/>
        <v/>
      </c>
      <c r="AA320">
        <f t="shared" si="276"/>
        <v>5.9899999999997817</v>
      </c>
      <c r="AB320">
        <f t="shared" si="304"/>
        <v>3.8799999999991996</v>
      </c>
      <c r="AC320">
        <f t="shared" si="305"/>
        <v>2.1100000000005821</v>
      </c>
      <c r="AD320">
        <f t="shared" si="328"/>
        <v>5.9899999999997817</v>
      </c>
      <c r="AE320" s="26">
        <f t="shared" si="319"/>
        <v>1.793531714653697E-4</v>
      </c>
      <c r="AF320" s="26">
        <f t="shared" si="277"/>
        <v>-6.1769384004937384E-5</v>
      </c>
      <c r="AG320" s="4"/>
      <c r="AH320" s="30">
        <f t="shared" si="278"/>
        <v>-3.6204260376880015E-3</v>
      </c>
      <c r="AI320" s="21">
        <f t="shared" si="306"/>
        <v>-1</v>
      </c>
      <c r="AJ320" s="21">
        <f t="shared" ref="AJ320:AJ383" si="342">IF(AI320="","",IF(AI320=AI319,AJ319+AI320,AI320))</f>
        <v>-133</v>
      </c>
      <c r="AK320" s="31" t="str">
        <f t="shared" si="322"/>
        <v>-----</v>
      </c>
      <c r="AL320" s="31" t="str">
        <f t="shared" si="279"/>
        <v>-----</v>
      </c>
      <c r="AM320" s="39" t="str">
        <f t="shared" si="280"/>
        <v/>
      </c>
      <c r="AN320" s="35" t="str">
        <f t="shared" si="281"/>
        <v/>
      </c>
      <c r="AO320" s="35" t="str">
        <f t="shared" si="320"/>
        <v/>
      </c>
      <c r="AP320" s="36" t="str">
        <f t="shared" si="321"/>
        <v/>
      </c>
      <c r="AQ320" s="36" t="str">
        <f t="shared" si="282"/>
        <v/>
      </c>
      <c r="AR320" s="40" t="str">
        <f t="shared" si="283"/>
        <v/>
      </c>
      <c r="AS320" s="37" t="str">
        <f t="shared" si="284"/>
        <v/>
      </c>
      <c r="AT320" s="37" t="str">
        <f t="shared" si="307"/>
        <v/>
      </c>
      <c r="AU320" s="38" t="str">
        <f t="shared" si="285"/>
        <v/>
      </c>
      <c r="AV320" s="38" t="str">
        <f t="shared" si="286"/>
        <v/>
      </c>
      <c r="AW320" s="30" t="str">
        <f t="shared" si="287"/>
        <v/>
      </c>
      <c r="AX320" s="21" t="str">
        <f t="shared" si="288"/>
        <v/>
      </c>
      <c r="AY320" s="21" t="str">
        <f t="shared" si="308"/>
        <v/>
      </c>
      <c r="AZ320" s="31" t="str">
        <f t="shared" si="289"/>
        <v/>
      </c>
      <c r="BA320" s="31" t="str">
        <f t="shared" si="290"/>
        <v/>
      </c>
      <c r="BB320" s="33">
        <f t="shared" si="291"/>
        <v>5.1282719783071089E-4</v>
      </c>
      <c r="BC320" s="32">
        <f t="shared" si="292"/>
        <v>1</v>
      </c>
      <c r="BD320" s="32">
        <f t="shared" si="309"/>
        <v>11</v>
      </c>
      <c r="BE320" s="34" t="str">
        <f t="shared" si="310"/>
        <v>Touch Zone</v>
      </c>
      <c r="BF320" s="34" t="str">
        <f t="shared" si="293"/>
        <v>Above</v>
      </c>
      <c r="BG320" s="40" t="str">
        <f t="shared" si="294"/>
        <v/>
      </c>
      <c r="BH320" s="37" t="str">
        <f t="shared" si="295"/>
        <v/>
      </c>
      <c r="BI320" s="37" t="str">
        <f t="shared" si="311"/>
        <v/>
      </c>
      <c r="BJ320" s="38" t="str">
        <f t="shared" si="312"/>
        <v/>
      </c>
      <c r="BK320" s="38" t="str">
        <f t="shared" si="296"/>
        <v/>
      </c>
      <c r="BL320" s="41" t="str">
        <f t="shared" si="297"/>
        <v>------</v>
      </c>
      <c r="BM320" s="41" t="str">
        <f t="shared" si="298"/>
        <v>------</v>
      </c>
      <c r="BN320" s="41" t="str">
        <f t="shared" si="340"/>
        <v>-----</v>
      </c>
      <c r="BO320" s="41" t="str" cm="1">
        <f t="array" aca="1" ref="BO320" ca="1">_xlfn.LET(_xlpm.lookback,MIN(ROW()-ROW(BN$50),11),_xlpm.found,IFERROR(MATCH("Equal High",OFFSET(BN320,-_xlpm.lookback,0,_xlpm.lookback+1,1),0),-1),_xlpm.offset_rows,_xlpm.lookback-_xlpm.found+1,IF(_xlpm.found&gt;0,INDEX(E:E,ROW()-_xlpm.offset_rows),"-----"))</f>
        <v>-----</v>
      </c>
      <c r="BP320" s="41" t="str">
        <f t="shared" ca="1" si="333"/>
        <v>-----</v>
      </c>
      <c r="BQ320" s="41" t="str">
        <f t="shared" ca="1" si="334"/>
        <v>-----</v>
      </c>
      <c r="BR320" s="52" t="str">
        <f t="shared" ca="1" si="335"/>
        <v>-----</v>
      </c>
      <c r="BS320" s="41" t="str">
        <f t="shared" si="341"/>
        <v>-----</v>
      </c>
      <c r="BT320" s="41" t="str" cm="1">
        <f t="array" aca="1" ref="BT320" ca="1">_xlfn.LET(_xlpm.lookback,MIN(ROW()-ROW(BS$50),11),_xlpm.found,IFERROR(MATCH("Equal Low",OFFSET(BS320,-_xlpm.lookback,0,_xlpm.lookback+1,1),0),-1),_xlpm.offset_rows,_xlpm.lookback-_xlpm.found+1,IF(_xlpm.found&gt;0,INDEX(F:F,ROW()-_xlpm.offset_rows),"-----"))</f>
        <v>-----</v>
      </c>
      <c r="BU320" s="41" t="str">
        <f t="shared" ca="1" si="336"/>
        <v>-----</v>
      </c>
      <c r="BV320" s="41" t="str">
        <f t="shared" ca="1" si="337"/>
        <v>-----</v>
      </c>
      <c r="BW320" s="52" t="str">
        <f t="shared" ca="1" si="338"/>
        <v>-----</v>
      </c>
      <c r="BX320" s="50">
        <f t="shared" si="299"/>
        <v>0.51838999999927182</v>
      </c>
      <c r="BY320" s="50">
        <f t="shared" si="313"/>
        <v>1</v>
      </c>
      <c r="BZ320" s="50">
        <f t="shared" si="314"/>
        <v>2</v>
      </c>
      <c r="CA320" s="50" t="str">
        <f t="shared" si="315"/>
        <v>-----</v>
      </c>
      <c r="CB320" s="50" t="str">
        <f t="shared" si="316"/>
        <v>-----</v>
      </c>
      <c r="CC320" s="52" t="str">
        <f t="shared" si="300"/>
        <v>TL Touch Zone</v>
      </c>
      <c r="CD320" s="41">
        <f t="shared" si="301"/>
        <v>1</v>
      </c>
      <c r="CE320" s="52" t="str" cm="1">
        <f t="array" ref="CE320">IF(CD320&lt;&gt;1,"-----",_xlfn.IFS(OR(AL320="Above",AL320="Below"),AL320,OR(AQ320="Above",AQ320="Below"),AQ320,OR(AV320="Above",AV320="Below"),AV320,OR(BA320="Above",BA320="Below"),BA320,OR(BF320="Above",BF320="Below"),BF320,OR(BK320="Above",BK320="Below"),BK320,TRUE,"-----"))</f>
        <v>Above</v>
      </c>
      <c r="CF320" s="52" t="str">
        <f t="shared" ca="1" si="339"/>
        <v>-----</v>
      </c>
      <c r="CG320" s="52" t="str">
        <f t="shared" si="302"/>
        <v>UP</v>
      </c>
      <c r="CH320" s="42" t="str">
        <f t="shared" si="323"/>
        <v/>
      </c>
      <c r="CI320" s="43" t="str">
        <f t="shared" si="317"/>
        <v/>
      </c>
      <c r="CJ320" s="42" t="str">
        <f t="shared" si="318"/>
        <v/>
      </c>
      <c r="CK320" s="42" t="str">
        <f t="shared" si="324"/>
        <v/>
      </c>
      <c r="CL320" s="42" t="str">
        <f t="shared" si="303"/>
        <v/>
      </c>
      <c r="CM320" s="16">
        <f t="shared" si="325"/>
        <v>0</v>
      </c>
      <c r="CN320" s="53">
        <f t="shared" si="326"/>
        <v>0</v>
      </c>
      <c r="CO320" s="14" t="str">
        <f t="shared" si="327"/>
        <v/>
      </c>
    </row>
    <row r="321" spans="1:93" x14ac:dyDescent="0.55000000000000004">
      <c r="A321">
        <f>IF('Data Validation'!$K$2&lt;&gt;TRUE,"",'Data Validation'!A321)</f>
        <v>1772124300</v>
      </c>
      <c r="B321" s="4" t="str">
        <f>IF('Data Validation'!$K$2&lt;&gt;TRUE,"",'Data Validation'!C321)</f>
        <v>XAUUSD</v>
      </c>
      <c r="C321" s="4" t="str">
        <f>IF('Data Validation'!$K$2&lt;&gt;TRUE,"",'Data Validation'!E321)</f>
        <v>M5</v>
      </c>
      <c r="D321" s="4">
        <f>IF('Data Validation'!$K$2&lt;&gt;TRUE,"",'Data Validation'!G321)</f>
        <v>5181.3599999999997</v>
      </c>
      <c r="E321" s="4">
        <f>IF($C321&lt;&gt;"M5","",Price!F321)</f>
        <v>5185.3500000000004</v>
      </c>
      <c r="F321" s="4">
        <f>IF($C321&lt;&gt;"M5","",Price!G321)</f>
        <v>5178.46</v>
      </c>
      <c r="G321" s="4">
        <f>IF($C321&lt;&gt;"M5","",Price!H321)</f>
        <v>722</v>
      </c>
      <c r="H321" s="4">
        <f>IF($C321&lt;&gt;"M5","",SSA!E321)</f>
        <v>5181.5349800000004</v>
      </c>
      <c r="I321" s="6">
        <f>IF($C321&lt;&gt;"M5","",SSA!F321)</f>
        <v>5180.8660200000004</v>
      </c>
      <c r="J321" s="5">
        <f>IF($C321&lt;&gt;"M5","",Dual_Tema!E321)</f>
        <v>5185.51</v>
      </c>
      <c r="K321" s="5">
        <f>IF($C321&lt;&gt;"M5","",Dual_Tema!F321)</f>
        <v>5180.08</v>
      </c>
      <c r="L321" s="6">
        <f>IF($C321&lt;&gt;"M5","",Trendlines!K321)</f>
        <v>0</v>
      </c>
      <c r="M321" s="6">
        <f>IF($C321&lt;&gt;"M5","",Trendlines!L321)</f>
        <v>0</v>
      </c>
      <c r="N321" s="6">
        <f>IF($C321&lt;&gt;"M5","",ZigZag!E321)</f>
        <v>0</v>
      </c>
      <c r="O321" s="6">
        <f>IF($C321&lt;&gt;"M5","",ZigZag!F321)</f>
        <v>0</v>
      </c>
      <c r="P321" s="6">
        <f>IF($C321&lt;&gt;"M5","",Pinbar!E321)</f>
        <v>0</v>
      </c>
      <c r="Q321">
        <f>IF(Q$1='Trendline Selection'!$ED$198,Trendlines!E321,IF(Q$1='Trendline Selection'!$EE$198,Trendlines!E321,""))</f>
        <v>5199.55</v>
      </c>
      <c r="R321" t="str">
        <f>IF(R$1='Trendline Selection'!$ED$198,Trendlines!F321,IF(R$1='Trendline Selection'!$EE$198,Trendlines!F321,""))</f>
        <v/>
      </c>
      <c r="S321" t="str">
        <f>IF(S$1='Trendline Selection'!$ED$198,Trendlines!G321,IF(S$1='Trendline Selection'!$EE$198,Trendlines!G321,""))</f>
        <v/>
      </c>
      <c r="T321" t="str">
        <f>IF(T$1='Trendline Selection'!$ED$198,Trendlines!H321,IF(T$1='Trendline Selection'!$EE$198,Trendlines!H321,""))</f>
        <v/>
      </c>
      <c r="U321">
        <f>IF(U$1='Trendline Selection'!$ED$198,Trendlines!I321,IF(U$1='Trendline Selection'!$EE$198,Trendlines!I321,""))</f>
        <v>5178.08</v>
      </c>
      <c r="V321" t="str">
        <f>IF(V$1='Trendline Selection'!$ED$198,Trendlines!J321,IF(V$1='Trendline Selection'!$EE$198,Trendlines!J321,""))</f>
        <v/>
      </c>
      <c r="W321" s="6" t="str">
        <f t="shared" si="329"/>
        <v/>
      </c>
      <c r="X321" s="6" t="str">
        <f t="shared" si="330"/>
        <v/>
      </c>
      <c r="Y321" s="6" t="str">
        <f t="shared" si="331"/>
        <v/>
      </c>
      <c r="Z321" s="6" t="str">
        <f t="shared" si="332"/>
        <v/>
      </c>
      <c r="AA321">
        <f t="shared" si="276"/>
        <v>6.8900000000003274</v>
      </c>
      <c r="AB321">
        <f t="shared" si="304"/>
        <v>2.0500000000001819</v>
      </c>
      <c r="AC321">
        <f t="shared" si="305"/>
        <v>4.8400000000001455</v>
      </c>
      <c r="AD321">
        <f t="shared" si="328"/>
        <v>6.8900000000003274</v>
      </c>
      <c r="AE321" s="26">
        <f t="shared" si="319"/>
        <v>-3.0855209998602737E-5</v>
      </c>
      <c r="AF321" s="26">
        <f t="shared" si="277"/>
        <v>-3.1273648283422088E-4</v>
      </c>
      <c r="AG321" s="4"/>
      <c r="AH321" s="30">
        <f t="shared" si="278"/>
        <v>-3.4647267551999347E-3</v>
      </c>
      <c r="AI321" s="21">
        <f t="shared" si="306"/>
        <v>-1</v>
      </c>
      <c r="AJ321" s="21">
        <f t="shared" si="342"/>
        <v>-134</v>
      </c>
      <c r="AK321" s="31" t="str">
        <f t="shared" si="322"/>
        <v>-----</v>
      </c>
      <c r="AL321" s="31" t="str">
        <f t="shared" si="279"/>
        <v>-----</v>
      </c>
      <c r="AM321" s="39" t="str">
        <f t="shared" si="280"/>
        <v/>
      </c>
      <c r="AN321" s="35" t="str">
        <f t="shared" si="281"/>
        <v/>
      </c>
      <c r="AO321" s="35" t="str">
        <f t="shared" si="320"/>
        <v/>
      </c>
      <c r="AP321" s="36" t="str">
        <f t="shared" si="321"/>
        <v/>
      </c>
      <c r="AQ321" s="36" t="str">
        <f t="shared" si="282"/>
        <v/>
      </c>
      <c r="AR321" s="40" t="str">
        <f t="shared" si="283"/>
        <v/>
      </c>
      <c r="AS321" s="37" t="str">
        <f t="shared" si="284"/>
        <v/>
      </c>
      <c r="AT321" s="37" t="str">
        <f t="shared" si="307"/>
        <v/>
      </c>
      <c r="AU321" s="38" t="str">
        <f t="shared" si="285"/>
        <v/>
      </c>
      <c r="AV321" s="38" t="str">
        <f t="shared" si="286"/>
        <v/>
      </c>
      <c r="AW321" s="30" t="str">
        <f t="shared" si="287"/>
        <v/>
      </c>
      <c r="AX321" s="21" t="str">
        <f t="shared" si="288"/>
        <v/>
      </c>
      <c r="AY321" s="21" t="str">
        <f t="shared" si="308"/>
        <v/>
      </c>
      <c r="AZ321" s="31" t="str">
        <f t="shared" si="289"/>
        <v/>
      </c>
      <c r="BA321" s="31" t="str">
        <f t="shared" si="290"/>
        <v/>
      </c>
      <c r="BB321" s="33">
        <f t="shared" si="291"/>
        <v>6.6723186972785908E-4</v>
      </c>
      <c r="BC321" s="32">
        <f t="shared" si="292"/>
        <v>1</v>
      </c>
      <c r="BD321" s="32">
        <f t="shared" si="309"/>
        <v>12</v>
      </c>
      <c r="BE321" s="34" t="str">
        <f t="shared" si="310"/>
        <v>Touch Zone</v>
      </c>
      <c r="BF321" s="34" t="str">
        <f t="shared" si="293"/>
        <v>Above</v>
      </c>
      <c r="BG321" s="40" t="str">
        <f t="shared" si="294"/>
        <v/>
      </c>
      <c r="BH321" s="37" t="str">
        <f t="shared" si="295"/>
        <v/>
      </c>
      <c r="BI321" s="37" t="str">
        <f t="shared" si="311"/>
        <v/>
      </c>
      <c r="BJ321" s="38" t="str">
        <f t="shared" si="312"/>
        <v/>
      </c>
      <c r="BK321" s="38" t="str">
        <f t="shared" si="296"/>
        <v/>
      </c>
      <c r="BL321" s="41" t="str">
        <f t="shared" si="297"/>
        <v>------</v>
      </c>
      <c r="BM321" s="41" t="str">
        <f t="shared" si="298"/>
        <v>------</v>
      </c>
      <c r="BN321" s="41" t="str">
        <f t="shared" si="340"/>
        <v>-----</v>
      </c>
      <c r="BO321" s="41" t="str" cm="1">
        <f t="array" aca="1" ref="BO321" ca="1">_xlfn.LET(_xlpm.lookback,MIN(ROW()-ROW(BN$50),11),_xlpm.found,IFERROR(MATCH("Equal High",OFFSET(BN321,-_xlpm.lookback,0,_xlpm.lookback+1,1),0),-1),_xlpm.offset_rows,_xlpm.lookback-_xlpm.found+1,IF(_xlpm.found&gt;0,INDEX(E:E,ROW()-_xlpm.offset_rows),"-----"))</f>
        <v>-----</v>
      </c>
      <c r="BP321" s="41" t="str">
        <f t="shared" ca="1" si="333"/>
        <v>-----</v>
      </c>
      <c r="BQ321" s="41" t="str">
        <f t="shared" ca="1" si="334"/>
        <v>-----</v>
      </c>
      <c r="BR321" s="52" t="str">
        <f t="shared" ca="1" si="335"/>
        <v>-----</v>
      </c>
      <c r="BS321" s="41" t="str">
        <f t="shared" si="341"/>
        <v>-----</v>
      </c>
      <c r="BT321" s="41" t="str" cm="1">
        <f t="array" aca="1" ref="BT321" ca="1">_xlfn.LET(_xlpm.lookback,MIN(ROW()-ROW(BS$50),11),_xlpm.found,IFERROR(MATCH("Equal Low",OFFSET(BS321,-_xlpm.lookback,0,_xlpm.lookback+1,1),0),-1),_xlpm.offset_rows,_xlpm.lookback-_xlpm.found+1,IF(_xlpm.found&gt;0,INDEX(F:F,ROW()-_xlpm.offset_rows),"-----"))</f>
        <v>-----</v>
      </c>
      <c r="BU321" s="41" t="str">
        <f t="shared" ca="1" si="336"/>
        <v>-----</v>
      </c>
      <c r="BV321" s="41" t="str">
        <f t="shared" ca="1" si="337"/>
        <v>-----</v>
      </c>
      <c r="BW321" s="52" t="str">
        <f t="shared" ca="1" si="338"/>
        <v>-----</v>
      </c>
      <c r="BX321" s="50">
        <f t="shared" si="299"/>
        <v>0.66895999999997002</v>
      </c>
      <c r="BY321" s="50">
        <f t="shared" si="313"/>
        <v>1</v>
      </c>
      <c r="BZ321" s="50">
        <f t="shared" si="314"/>
        <v>3</v>
      </c>
      <c r="CA321" s="50" t="str">
        <f t="shared" si="315"/>
        <v>-----</v>
      </c>
      <c r="CB321" s="50" t="str">
        <f t="shared" si="316"/>
        <v>-----</v>
      </c>
      <c r="CC321" s="52" t="str">
        <f t="shared" si="300"/>
        <v>TL Touch Zone</v>
      </c>
      <c r="CD321" s="41">
        <f t="shared" si="301"/>
        <v>1</v>
      </c>
      <c r="CE321" s="52" t="str" cm="1">
        <f t="array" ref="CE321">IF(CD321&lt;&gt;1,"-----",_xlfn.IFS(OR(AL321="Above",AL321="Below"),AL321,OR(AQ321="Above",AQ321="Below"),AQ321,OR(AV321="Above",AV321="Below"),AV321,OR(BA321="Above",BA321="Below"),BA321,OR(BF321="Above",BF321="Below"),BF321,OR(BK321="Above",BK321="Below"),BK321,TRUE,"-----"))</f>
        <v>Above</v>
      </c>
      <c r="CF321" s="52" t="str">
        <f t="shared" ca="1" si="339"/>
        <v>-----</v>
      </c>
      <c r="CG321" s="52" t="str">
        <f t="shared" si="302"/>
        <v>UP</v>
      </c>
      <c r="CH321" s="42" t="str">
        <f t="shared" si="323"/>
        <v/>
      </c>
      <c r="CI321" s="43" t="str">
        <f t="shared" si="317"/>
        <v/>
      </c>
      <c r="CJ321" s="42" t="str">
        <f t="shared" si="318"/>
        <v/>
      </c>
      <c r="CK321" s="42" t="str">
        <f t="shared" si="324"/>
        <v/>
      </c>
      <c r="CL321" s="42" t="str">
        <f t="shared" si="303"/>
        <v/>
      </c>
      <c r="CM321" s="16">
        <f t="shared" si="325"/>
        <v>0</v>
      </c>
      <c r="CN321" s="53">
        <f t="shared" si="326"/>
        <v>0</v>
      </c>
      <c r="CO321" s="14" t="str">
        <f t="shared" si="327"/>
        <v/>
      </c>
    </row>
    <row r="322" spans="1:93" x14ac:dyDescent="0.55000000000000004">
      <c r="A322">
        <f>IF('Data Validation'!$K$2&lt;&gt;TRUE,"",'Data Validation'!A322)</f>
        <v>1772124600</v>
      </c>
      <c r="B322" s="4" t="str">
        <f>IF('Data Validation'!$K$2&lt;&gt;TRUE,"",'Data Validation'!C322)</f>
        <v>XAUUSD</v>
      </c>
      <c r="C322" s="4" t="str">
        <f>IF('Data Validation'!$K$2&lt;&gt;TRUE,"",'Data Validation'!E322)</f>
        <v>M5</v>
      </c>
      <c r="D322" s="4">
        <f>IF('Data Validation'!$K$2&lt;&gt;TRUE,"",'Data Validation'!G322)</f>
        <v>5179.0200000000004</v>
      </c>
      <c r="E322" s="4">
        <f>IF($C322&lt;&gt;"M5","",Price!F322)</f>
        <v>5183.62</v>
      </c>
      <c r="F322" s="4">
        <f>IF($C322&lt;&gt;"M5","",Price!G322)</f>
        <v>5176.6099999999997</v>
      </c>
      <c r="G322" s="4">
        <f>IF($C322&lt;&gt;"M5","",Price!H322)</f>
        <v>693</v>
      </c>
      <c r="H322" s="4">
        <f>IF($C322&lt;&gt;"M5","",SSA!E322)</f>
        <v>5182.1542099999997</v>
      </c>
      <c r="I322" s="6">
        <f>IF($C322&lt;&gt;"M5","",SSA!F322)</f>
        <v>5181.5101199999999</v>
      </c>
      <c r="J322" s="5">
        <f>IF($C322&lt;&gt;"M5","",Dual_Tema!E322)</f>
        <v>5184.74</v>
      </c>
      <c r="K322" s="5">
        <f>IF($C322&lt;&gt;"M5","",Dual_Tema!F322)</f>
        <v>5178.74</v>
      </c>
      <c r="L322" s="6">
        <f>IF($C322&lt;&gt;"M5","",Trendlines!K322)</f>
        <v>0</v>
      </c>
      <c r="M322" s="6">
        <f>IF($C322&lt;&gt;"M5","",Trendlines!L322)</f>
        <v>0</v>
      </c>
      <c r="N322" s="6">
        <f>IF($C322&lt;&gt;"M5","",ZigZag!E322)</f>
        <v>0</v>
      </c>
      <c r="O322" s="6">
        <f>IF($C322&lt;&gt;"M5","",ZigZag!F322)</f>
        <v>0</v>
      </c>
      <c r="P322" s="6">
        <f>IF($C322&lt;&gt;"M5","",Pinbar!E322)</f>
        <v>0</v>
      </c>
      <c r="Q322">
        <f>IF(Q$1='Trendline Selection'!$ED$198,Trendlines!E322,IF(Q$1='Trendline Selection'!$EE$198,Trendlines!E322,""))</f>
        <v>5199.55</v>
      </c>
      <c r="R322" t="str">
        <f>IF(R$1='Trendline Selection'!$ED$198,Trendlines!F322,IF(R$1='Trendline Selection'!$EE$198,Trendlines!F322,""))</f>
        <v/>
      </c>
      <c r="S322" t="str">
        <f>IF(S$1='Trendline Selection'!$ED$198,Trendlines!G322,IF(S$1='Trendline Selection'!$EE$198,Trendlines!G322,""))</f>
        <v/>
      </c>
      <c r="T322" t="str">
        <f>IF(T$1='Trendline Selection'!$ED$198,Trendlines!H322,IF(T$1='Trendline Selection'!$EE$198,Trendlines!H322,""))</f>
        <v/>
      </c>
      <c r="U322">
        <f>IF(U$1='Trendline Selection'!$ED$198,Trendlines!I322,IF(U$1='Trendline Selection'!$EE$198,Trendlines!I322,""))</f>
        <v>5178.1000000000004</v>
      </c>
      <c r="V322" t="str">
        <f>IF(V$1='Trendline Selection'!$ED$198,Trendlines!J322,IF(V$1='Trendline Selection'!$EE$198,Trendlines!J322,""))</f>
        <v/>
      </c>
      <c r="W322" s="6" t="str">
        <f t="shared" si="329"/>
        <v/>
      </c>
      <c r="X322" s="6" t="str">
        <f t="shared" si="330"/>
        <v/>
      </c>
      <c r="Y322" s="6" t="str">
        <f t="shared" si="331"/>
        <v/>
      </c>
      <c r="Z322" s="6" t="str">
        <f t="shared" si="332"/>
        <v/>
      </c>
      <c r="AA322">
        <f t="shared" ref="AA322:AA385" si="343">E322-F322</f>
        <v>7.0100000000002183</v>
      </c>
      <c r="AB322">
        <f t="shared" si="304"/>
        <v>2.2600000000002183</v>
      </c>
      <c r="AC322">
        <f t="shared" si="305"/>
        <v>4.75</v>
      </c>
      <c r="AD322">
        <f t="shared" si="328"/>
        <v>7.0100000000002183</v>
      </c>
      <c r="AE322" s="26">
        <f t="shared" si="319"/>
        <v>-2.1601854673520581E-4</v>
      </c>
      <c r="AF322" s="26">
        <f t="shared" ref="AF322:AF385" si="344">(F322-K322)/K322</f>
        <v>-4.1129695640254371E-4</v>
      </c>
      <c r="AG322" s="4"/>
      <c r="AH322" s="30">
        <f t="shared" ref="AH322:AH385" si="345">IF(OR(Q322=0,Q322=""),"",((H322-Q322)/Q322))</f>
        <v>-3.3456337567675065E-3</v>
      </c>
      <c r="AI322" s="21">
        <f t="shared" si="306"/>
        <v>-1</v>
      </c>
      <c r="AJ322" s="21">
        <f t="shared" si="342"/>
        <v>-135</v>
      </c>
      <c r="AK322" s="31" t="str">
        <f t="shared" si="322"/>
        <v>-----</v>
      </c>
      <c r="AL322" s="31" t="str">
        <f t="shared" ref="AL322:AL385" si="346">IF(AH322="","",IF(AND(AK322="Touch Zone",AH322&gt;0%),"Above",IF(AND(AK322="Touch Zone",AH322&lt;0%),"Below","-----")))</f>
        <v>-----</v>
      </c>
      <c r="AM322" s="39" t="str">
        <f t="shared" ref="AM322:AM385" si="347">IF(OR(R322=0,R322=""),"",((H322-R322)/R322))</f>
        <v/>
      </c>
      <c r="AN322" s="35" t="str">
        <f t="shared" ref="AN322:AN385" si="348">IF(AM322="","",IF(AM322&gt;=0,1,-1))</f>
        <v/>
      </c>
      <c r="AO322" s="35" t="str">
        <f t="shared" si="320"/>
        <v/>
      </c>
      <c r="AP322" s="36" t="str">
        <f t="shared" si="321"/>
        <v/>
      </c>
      <c r="AQ322" s="36" t="str">
        <f t="shared" ref="AQ322:AQ385" si="349">IF(AM322="","",IF(AND(AP322="Touch Zone",AM322&gt;0%),"Above",IF(AND(AP322="Touch Zone",AM322&lt;0%),"Below","-----")))</f>
        <v/>
      </c>
      <c r="AR322" s="40" t="str">
        <f t="shared" ref="AR322:AR385" si="350">IF(OR(S322=0,S322=""),"",((H322-S322)/S322))</f>
        <v/>
      </c>
      <c r="AS322" s="37" t="str">
        <f t="shared" ref="AS322:AS385" si="351">IF(AR322="","",IF(AR322&gt;=0,1,-1))</f>
        <v/>
      </c>
      <c r="AT322" s="37" t="str">
        <f t="shared" si="307"/>
        <v/>
      </c>
      <c r="AU322" s="38" t="str">
        <f t="shared" ref="AU322:AU385" si="352">IF(AR322="","",IF(AND(AR322&gt;-0.1%,AR322&lt;0.1%),"Touch Zone","-----"))</f>
        <v/>
      </c>
      <c r="AV322" s="38" t="str">
        <f t="shared" ref="AV322:AV385" si="353">IF(AR322="","",IF(AND(AU322="Touch Zone",AR322&gt;0%),"Above",IF(AND(AU322="Touch Zone",AR322&lt;0%),"Below","-----")))</f>
        <v/>
      </c>
      <c r="AW322" s="30" t="str">
        <f t="shared" ref="AW322:AW385" si="354">IF(OR(T322=0,T322=""),"",((H322-T322)/T322))</f>
        <v/>
      </c>
      <c r="AX322" s="21" t="str">
        <f t="shared" ref="AX322:AX385" si="355">IF(AW322="","",IF(AW322&gt;=0,1,-1))</f>
        <v/>
      </c>
      <c r="AY322" s="21" t="str">
        <f t="shared" si="308"/>
        <v/>
      </c>
      <c r="AZ322" s="31" t="str">
        <f t="shared" ref="AZ322:AZ385" si="356">IF(AW322="","",IF(AND(AW322&gt;-0.1%,AW322&lt;0.1%),"Touch Zone","-----"))</f>
        <v/>
      </c>
      <c r="BA322" s="31" t="str">
        <f t="shared" ref="BA322:BA385" si="357">IF(AW322="","",IF(AND(AZ322="Touch Zone",AW322&gt;0%),"Above",IF(AND(AZ322="Touch Zone",AW322&lt;0%),"Below","-----")))</f>
        <v/>
      </c>
      <c r="BB322" s="33">
        <f t="shared" ref="BB322:BB385" si="358">IF(OR(U322=0,U322=""),"",((H322-U322)/U322))</f>
        <v>7.8295320677455621E-4</v>
      </c>
      <c r="BC322" s="32">
        <f t="shared" ref="BC322:BC385" si="359">IF(BB322="","",IF(BB322&gt;=0,1,-1))</f>
        <v>1</v>
      </c>
      <c r="BD322" s="32">
        <f t="shared" si="309"/>
        <v>13</v>
      </c>
      <c r="BE322" s="34" t="str">
        <f t="shared" si="310"/>
        <v>Touch Zone</v>
      </c>
      <c r="BF322" s="34" t="str">
        <f t="shared" ref="BF322:BF385" si="360">IF(BB322="","",IF(AND(BE322="Touch Zone",BB322&gt;0%),"Above",IF(AND(BE322="Touch Zone",BB322&lt;0%),"Below","-----")))</f>
        <v>Above</v>
      </c>
      <c r="BG322" s="40" t="str">
        <f t="shared" ref="BG322:BG385" si="361">IF(OR(V322=0,V322=""),"",((H322-V322)/V322))</f>
        <v/>
      </c>
      <c r="BH322" s="37" t="str">
        <f t="shared" ref="BH322:BH385" si="362">IF(BG322="","",IF(BG322&gt;=0,1,-1))</f>
        <v/>
      </c>
      <c r="BI322" s="37" t="str">
        <f t="shared" si="311"/>
        <v/>
      </c>
      <c r="BJ322" s="38" t="str">
        <f t="shared" si="312"/>
        <v/>
      </c>
      <c r="BK322" s="38" t="str">
        <f t="shared" ref="BK322:BK385" si="363">IF(BG322="","",IF(AND(BJ322="Touch Zone",BG322&gt;0%),"Above",IF(AND(BJ322="Touch Zone",BG322&lt;0%),"Below","-----")))</f>
        <v/>
      </c>
      <c r="BL322" s="41" t="str">
        <f t="shared" ref="BL322:BL385" si="364">IF(AND(L322=N322,L322&gt;0,N322&gt;0),"Important High","------")</f>
        <v>------</v>
      </c>
      <c r="BM322" s="41" t="str">
        <f t="shared" ref="BM322:BM385" si="365">IF(AND(M322=O322,M322&gt;0,O322&gt;0),"Important Low","------")</f>
        <v>------</v>
      </c>
      <c r="BN322" s="41" t="str">
        <f t="shared" si="340"/>
        <v>-----</v>
      </c>
      <c r="BO322" s="41" t="str" cm="1">
        <f t="array" aca="1" ref="BO322" ca="1">_xlfn.LET(_xlpm.lookback,MIN(ROW()-ROW(BN$50),11),_xlpm.found,IFERROR(MATCH("Equal High",OFFSET(BN322,-_xlpm.lookback,0,_xlpm.lookback+1,1),0),-1),_xlpm.offset_rows,_xlpm.lookback-_xlpm.found+1,IF(_xlpm.found&gt;0,INDEX(E:E,ROW()-_xlpm.offset_rows),"-----"))</f>
        <v>-----</v>
      </c>
      <c r="BP322" s="41" t="str">
        <f t="shared" ca="1" si="333"/>
        <v>-----</v>
      </c>
      <c r="BQ322" s="41" t="str">
        <f t="shared" ca="1" si="334"/>
        <v>-----</v>
      </c>
      <c r="BR322" s="52" t="str">
        <f t="shared" ca="1" si="335"/>
        <v>-----</v>
      </c>
      <c r="BS322" s="41" t="str">
        <f t="shared" si="341"/>
        <v>-----</v>
      </c>
      <c r="BT322" s="41" t="str" cm="1">
        <f t="array" aca="1" ref="BT322" ca="1">_xlfn.LET(_xlpm.lookback,MIN(ROW()-ROW(BS$50),11),_xlpm.found,IFERROR(MATCH("Equal Low",OFFSET(BS322,-_xlpm.lookback,0,_xlpm.lookback+1,1),0),-1),_xlpm.offset_rows,_xlpm.lookback-_xlpm.found+1,IF(_xlpm.found&gt;0,INDEX(F:F,ROW()-_xlpm.offset_rows),"-----"))</f>
        <v>-----</v>
      </c>
      <c r="BU322" s="41" t="str">
        <f t="shared" ca="1" si="336"/>
        <v>-----</v>
      </c>
      <c r="BV322" s="41" t="str">
        <f t="shared" ca="1" si="337"/>
        <v>-----</v>
      </c>
      <c r="BW322" s="52" t="str">
        <f t="shared" ca="1" si="338"/>
        <v>-----</v>
      </c>
      <c r="BX322" s="50">
        <f t="shared" ref="BX322:BX385" si="366">H322-I322</f>
        <v>0.64408999999977823</v>
      </c>
      <c r="BY322" s="50">
        <f t="shared" si="313"/>
        <v>1</v>
      </c>
      <c r="BZ322" s="50">
        <f t="shared" si="314"/>
        <v>4</v>
      </c>
      <c r="CA322" s="50" t="str">
        <f t="shared" si="315"/>
        <v>-----</v>
      </c>
      <c r="CB322" s="50" t="str">
        <f t="shared" si="316"/>
        <v>-----</v>
      </c>
      <c r="CC322" s="52" t="str">
        <f t="shared" ref="CC322:CC385" si="367">IF(OR(AK322="Touch Zone",AP322="Touch Zone",AU322="Touch Zone",AZ322="Touch Zone",BE322="Touch Zone",BJ322="Touch Zone"),"TL Touch Zone","")</f>
        <v>TL Touch Zone</v>
      </c>
      <c r="CD322" s="41">
        <f t="shared" ref="CD322:CD385" si="368">COUNTIF(AL322,"Above")+COUNTIF(AL322,"Below")+COUNTIF(AQ322,"Above")+COUNTIF(AQ322,"Below")+COUNTIF(AV322,"Above")+COUNTIF(AV322,"Below")+COUNTIF(BA322,"Above")+COUNTIF(BA322,"Below")+COUNTIF(BF322,"Above")+COUNTIF(BF322,"Below")+COUNTIF(BK322,"Above")+COUNTIF(BK322,"Below")</f>
        <v>1</v>
      </c>
      <c r="CE322" s="52" t="str" cm="1">
        <f t="array" ref="CE322">IF(CD322&lt;&gt;1,"-----",_xlfn.IFS(OR(AL322="Above",AL322="Below"),AL322,OR(AQ322="Above",AQ322="Below"),AQ322,OR(AV322="Above",AV322="Below"),AV322,OR(BA322="Above",BA322="Below"),BA322,OR(BF322="Above",BF322="Below"),BF322,OR(BK322="Above",BK322="Below"),BK322,TRUE,"-----"))</f>
        <v>Above</v>
      </c>
      <c r="CF322" s="52" t="str">
        <f t="shared" ca="1" si="339"/>
        <v>-----</v>
      </c>
      <c r="CG322" s="52" t="str">
        <f t="shared" ref="CG322:CG385" si="369">IF(BX322&gt;0,"UP","DOWN")</f>
        <v>UP</v>
      </c>
      <c r="CH322" s="42" t="str">
        <f t="shared" si="323"/>
        <v/>
      </c>
      <c r="CI322" s="43" t="str">
        <f t="shared" si="317"/>
        <v/>
      </c>
      <c r="CJ322" s="42" t="str">
        <f t="shared" si="318"/>
        <v/>
      </c>
      <c r="CK322" s="42" t="str">
        <f t="shared" si="324"/>
        <v/>
      </c>
      <c r="CL322" s="42" t="str">
        <f t="shared" ref="CL322:CL385" si="370">IF(P322=0,"",1)</f>
        <v/>
      </c>
      <c r="CM322" s="16">
        <f t="shared" si="325"/>
        <v>0</v>
      </c>
      <c r="CN322" s="53">
        <f t="shared" si="326"/>
        <v>0</v>
      </c>
      <c r="CO322" s="14" t="str">
        <f t="shared" si="327"/>
        <v/>
      </c>
    </row>
    <row r="323" spans="1:93" x14ac:dyDescent="0.55000000000000004">
      <c r="A323">
        <f>IF('Data Validation'!$K$2&lt;&gt;TRUE,"",'Data Validation'!A323)</f>
        <v>1772124900</v>
      </c>
      <c r="B323" s="4" t="str">
        <f>IF('Data Validation'!$K$2&lt;&gt;TRUE,"",'Data Validation'!C323)</f>
        <v>XAUUSD</v>
      </c>
      <c r="C323" s="4" t="str">
        <f>IF('Data Validation'!$K$2&lt;&gt;TRUE,"",'Data Validation'!E323)</f>
        <v>M5</v>
      </c>
      <c r="D323" s="4">
        <f>IF('Data Validation'!$K$2&lt;&gt;TRUE,"",'Data Validation'!G323)</f>
        <v>5179.6099999999997</v>
      </c>
      <c r="E323" s="4">
        <f>IF($C323&lt;&gt;"M5","",Price!F323)</f>
        <v>5180.8900000000003</v>
      </c>
      <c r="F323" s="4">
        <f>IF($C323&lt;&gt;"M5","",Price!G323)</f>
        <v>5175.5</v>
      </c>
      <c r="G323" s="4">
        <f>IF($C323&lt;&gt;"M5","",Price!H323)</f>
        <v>642</v>
      </c>
      <c r="H323" s="4">
        <f>IF($C323&lt;&gt;"M5","",SSA!E323)</f>
        <v>5182.4865900000004</v>
      </c>
      <c r="I323" s="6">
        <f>IF($C323&lt;&gt;"M5","",SSA!F323)</f>
        <v>5181.9983499999998</v>
      </c>
      <c r="J323" s="5">
        <f>IF($C323&lt;&gt;"M5","",Dual_Tema!E323)</f>
        <v>5182.87</v>
      </c>
      <c r="K323" s="5">
        <f>IF($C323&lt;&gt;"M5","",Dual_Tema!F323)</f>
        <v>5177.2700000000004</v>
      </c>
      <c r="L323" s="6">
        <f>IF($C323&lt;&gt;"M5","",Trendlines!K323)</f>
        <v>0</v>
      </c>
      <c r="M323" s="6">
        <f>IF($C323&lt;&gt;"M5","",Trendlines!L323)</f>
        <v>0</v>
      </c>
      <c r="N323" s="6">
        <f>IF($C323&lt;&gt;"M5","",ZigZag!E323)</f>
        <v>0</v>
      </c>
      <c r="O323" s="6">
        <f>IF($C323&lt;&gt;"M5","",ZigZag!F323)</f>
        <v>0</v>
      </c>
      <c r="P323" s="6">
        <f>IF($C323&lt;&gt;"M5","",Pinbar!E323)</f>
        <v>0</v>
      </c>
      <c r="Q323">
        <f>IF(Q$1='Trendline Selection'!$ED$198,Trendlines!E323,IF(Q$1='Trendline Selection'!$EE$198,Trendlines!E323,""))</f>
        <v>5199.5600000000004</v>
      </c>
      <c r="R323" t="str">
        <f>IF(R$1='Trendline Selection'!$ED$198,Trendlines!F323,IF(R$1='Trendline Selection'!$EE$198,Trendlines!F323,""))</f>
        <v/>
      </c>
      <c r="S323" t="str">
        <f>IF(S$1='Trendline Selection'!$ED$198,Trendlines!G323,IF(S$1='Trendline Selection'!$EE$198,Trendlines!G323,""))</f>
        <v/>
      </c>
      <c r="T323" t="str">
        <f>IF(T$1='Trendline Selection'!$ED$198,Trendlines!H323,IF(T$1='Trendline Selection'!$EE$198,Trendlines!H323,""))</f>
        <v/>
      </c>
      <c r="U323">
        <f>IF(U$1='Trendline Selection'!$ED$198,Trendlines!I323,IF(U$1='Trendline Selection'!$EE$198,Trendlines!I323,""))</f>
        <v>5178.13</v>
      </c>
      <c r="V323" t="str">
        <f>IF(V$1='Trendline Selection'!$ED$198,Trendlines!J323,IF(V$1='Trendline Selection'!$EE$198,Trendlines!J323,""))</f>
        <v/>
      </c>
      <c r="W323" s="6" t="str">
        <f t="shared" si="329"/>
        <v/>
      </c>
      <c r="X323" s="6" t="str">
        <f t="shared" si="330"/>
        <v/>
      </c>
      <c r="Y323" s="6" t="str">
        <f t="shared" si="331"/>
        <v/>
      </c>
      <c r="Z323" s="6" t="str">
        <f t="shared" si="332"/>
        <v/>
      </c>
      <c r="AA323">
        <f t="shared" si="343"/>
        <v>5.3900000000003274</v>
      </c>
      <c r="AB323">
        <f t="shared" ref="AB323:AB386" si="371">ABS(E323-D322)</f>
        <v>1.8699999999998909</v>
      </c>
      <c r="AC323">
        <f t="shared" ref="AC323:AC386" si="372">ABS(F323-D322)</f>
        <v>3.5200000000004366</v>
      </c>
      <c r="AD323">
        <f t="shared" si="328"/>
        <v>5.3900000000003274</v>
      </c>
      <c r="AE323" s="26">
        <f t="shared" si="319"/>
        <v>-3.8202771823324979E-4</v>
      </c>
      <c r="AF323" s="26">
        <f t="shared" si="344"/>
        <v>-3.4187902118306296E-4</v>
      </c>
      <c r="AG323" s="4"/>
      <c r="AH323" s="30">
        <f t="shared" si="345"/>
        <v>-3.2836259221934098E-3</v>
      </c>
      <c r="AI323" s="21">
        <f t="shared" ref="AI323:AI386" si="373">IF(AH323="","",IF(AH323&gt;=0,1,-1))</f>
        <v>-1</v>
      </c>
      <c r="AJ323" s="21">
        <f t="shared" si="342"/>
        <v>-136</v>
      </c>
      <c r="AK323" s="31" t="str">
        <f t="shared" si="322"/>
        <v>-----</v>
      </c>
      <c r="AL323" s="31" t="str">
        <f t="shared" si="346"/>
        <v>-----</v>
      </c>
      <c r="AM323" s="39" t="str">
        <f t="shared" si="347"/>
        <v/>
      </c>
      <c r="AN323" s="35" t="str">
        <f t="shared" si="348"/>
        <v/>
      </c>
      <c r="AO323" s="35" t="str">
        <f t="shared" si="320"/>
        <v/>
      </c>
      <c r="AP323" s="36" t="str">
        <f t="shared" si="321"/>
        <v/>
      </c>
      <c r="AQ323" s="36" t="str">
        <f t="shared" si="349"/>
        <v/>
      </c>
      <c r="AR323" s="40" t="str">
        <f t="shared" si="350"/>
        <v/>
      </c>
      <c r="AS323" s="37" t="str">
        <f t="shared" si="351"/>
        <v/>
      </c>
      <c r="AT323" s="37" t="str">
        <f t="shared" ref="AT323:AT386" si="374">IF(AS323="","",IF(AS323=AS322,AT322+AS323,AS323))</f>
        <v/>
      </c>
      <c r="AU323" s="38" t="str">
        <f t="shared" si="352"/>
        <v/>
      </c>
      <c r="AV323" s="38" t="str">
        <f t="shared" si="353"/>
        <v/>
      </c>
      <c r="AW323" s="30" t="str">
        <f t="shared" si="354"/>
        <v/>
      </c>
      <c r="AX323" s="21" t="str">
        <f t="shared" si="355"/>
        <v/>
      </c>
      <c r="AY323" s="21" t="str">
        <f t="shared" ref="AY323:AY386" si="375">IF(AX323="","",IF(AX323=AX322,AY322+AX323,AX323))</f>
        <v/>
      </c>
      <c r="AZ323" s="31" t="str">
        <f t="shared" si="356"/>
        <v/>
      </c>
      <c r="BA323" s="31" t="str">
        <f t="shared" si="357"/>
        <v/>
      </c>
      <c r="BB323" s="33">
        <f t="shared" si="358"/>
        <v>8.4134426907017082E-4</v>
      </c>
      <c r="BC323" s="32">
        <f t="shared" si="359"/>
        <v>1</v>
      </c>
      <c r="BD323" s="32">
        <f t="shared" ref="BD323:BD386" si="376">IF(BC323="","",IF(BC323=BC322,BD322+BC323,BC323))</f>
        <v>14</v>
      </c>
      <c r="BE323" s="34" t="str">
        <f t="shared" ref="BE323:BE386" si="377">IF(BB323="","",IF(AND(BB323&gt;-0.1%,BB323&lt;0.1%),"Touch Zone","-----"))</f>
        <v>Touch Zone</v>
      </c>
      <c r="BF323" s="34" t="str">
        <f t="shared" si="360"/>
        <v>Above</v>
      </c>
      <c r="BG323" s="40" t="str">
        <f t="shared" si="361"/>
        <v/>
      </c>
      <c r="BH323" s="37" t="str">
        <f t="shared" si="362"/>
        <v/>
      </c>
      <c r="BI323" s="37" t="str">
        <f t="shared" ref="BI323:BI386" si="378">IF(BH323="","",IF(BH323=BH322,BI322+BH323,BH323))</f>
        <v/>
      </c>
      <c r="BJ323" s="38" t="str">
        <f t="shared" ref="BJ323:BJ386" si="379">IF(BG323="","",IF(AND(BG323&gt;-0.1%,BG323&lt;0.1%),"Touch Zone","-----"))</f>
        <v/>
      </c>
      <c r="BK323" s="38" t="str">
        <f t="shared" si="363"/>
        <v/>
      </c>
      <c r="BL323" s="41" t="str">
        <f t="shared" si="364"/>
        <v>------</v>
      </c>
      <c r="BM323" s="41" t="str">
        <f t="shared" si="365"/>
        <v>------</v>
      </c>
      <c r="BN323" s="41" t="str">
        <f t="shared" si="340"/>
        <v>-----</v>
      </c>
      <c r="BO323" s="41" t="str" cm="1">
        <f t="array" aca="1" ref="BO323" ca="1">_xlfn.LET(_xlpm.lookback,MIN(ROW()-ROW(BN$50),11),_xlpm.found,IFERROR(MATCH("Equal High",OFFSET(BN323,-_xlpm.lookback,0,_xlpm.lookback+1,1),0),-1),_xlpm.offset_rows,_xlpm.lookback-_xlpm.found+1,IF(_xlpm.found&gt;0,INDEX(E:E,ROW()-_xlpm.offset_rows),"-----"))</f>
        <v>-----</v>
      </c>
      <c r="BP323" s="41" t="str">
        <f t="shared" ca="1" si="333"/>
        <v>-----</v>
      </c>
      <c r="BQ323" s="41" t="str">
        <f t="shared" ca="1" si="334"/>
        <v>-----</v>
      </c>
      <c r="BR323" s="52" t="str">
        <f t="shared" ca="1" si="335"/>
        <v>-----</v>
      </c>
      <c r="BS323" s="41" t="str">
        <f t="shared" si="341"/>
        <v>-----</v>
      </c>
      <c r="BT323" s="41" t="str" cm="1">
        <f t="array" aca="1" ref="BT323" ca="1">_xlfn.LET(_xlpm.lookback,MIN(ROW()-ROW(BS$50),11),_xlpm.found,IFERROR(MATCH("Equal Low",OFFSET(BS323,-_xlpm.lookback,0,_xlpm.lookback+1,1),0),-1),_xlpm.offset_rows,_xlpm.lookback-_xlpm.found+1,IF(_xlpm.found&gt;0,INDEX(F:F,ROW()-_xlpm.offset_rows),"-----"))</f>
        <v>-----</v>
      </c>
      <c r="BU323" s="41" t="str">
        <f t="shared" ca="1" si="336"/>
        <v>-----</v>
      </c>
      <c r="BV323" s="41" t="str">
        <f t="shared" ca="1" si="337"/>
        <v>-----</v>
      </c>
      <c r="BW323" s="52" t="str">
        <f t="shared" ca="1" si="338"/>
        <v>-----</v>
      </c>
      <c r="BX323" s="50">
        <f t="shared" si="366"/>
        <v>0.48824000000058732</v>
      </c>
      <c r="BY323" s="50">
        <f t="shared" ref="BY323:BY386" si="380">IF(BX323&gt;=0,1,-1)</f>
        <v>1</v>
      </c>
      <c r="BZ323" s="50">
        <f t="shared" ref="BZ323:BZ386" si="381">IF(BY323=BY322,BZ322+BY323,BY323)</f>
        <v>5</v>
      </c>
      <c r="CA323" s="50" t="str">
        <f t="shared" ref="CA323:CA386" si="382">IF(AND(H323&gt;I323,H322&lt;I322),"crossover","-----")</f>
        <v>-----</v>
      </c>
      <c r="CB323" s="50" t="str">
        <f t="shared" ref="CB323:CB386" si="383">IF(AND(H323&lt;I323,H322&gt;I322),"crossunder","-----")</f>
        <v>-----</v>
      </c>
      <c r="CC323" s="52" t="str">
        <f t="shared" si="367"/>
        <v>TL Touch Zone</v>
      </c>
      <c r="CD323" s="41">
        <f t="shared" si="368"/>
        <v>1</v>
      </c>
      <c r="CE323" s="52" t="str" cm="1">
        <f t="array" ref="CE323">IF(CD323&lt;&gt;1,"-----",_xlfn.IFS(OR(AL323="Above",AL323="Below"),AL323,OR(AQ323="Above",AQ323="Below"),AQ323,OR(AV323="Above",AV323="Below"),AV323,OR(BA323="Above",BA323="Below"),BA323,OR(BF323="Above",BF323="Below"),BF323,OR(BK323="Above",BK323="Below"),BK323,TRUE,"-----"))</f>
        <v>Above</v>
      </c>
      <c r="CF323" s="52" t="str">
        <f t="shared" ca="1" si="339"/>
        <v>-----</v>
      </c>
      <c r="CG323" s="52" t="str">
        <f t="shared" si="369"/>
        <v>UP</v>
      </c>
      <c r="CH323" s="42" t="str">
        <f t="shared" si="323"/>
        <v/>
      </c>
      <c r="CI323" s="43" t="str">
        <f t="shared" ref="CI323:CI386" si="384">IF(AE323&gt;0.05%,1,"")</f>
        <v/>
      </c>
      <c r="CJ323" s="42" t="str">
        <f t="shared" ref="CJ323:CJ386" si="385">IF(AF323&lt;-0.05%,1,"")</f>
        <v/>
      </c>
      <c r="CK323" s="42" t="str">
        <f t="shared" si="324"/>
        <v/>
      </c>
      <c r="CL323" s="42" t="str">
        <f t="shared" si="370"/>
        <v/>
      </c>
      <c r="CM323" s="16">
        <f t="shared" si="325"/>
        <v>0</v>
      </c>
      <c r="CN323" s="53">
        <f t="shared" si="326"/>
        <v>0</v>
      </c>
      <c r="CO323" s="14" t="str">
        <f t="shared" si="327"/>
        <v/>
      </c>
    </row>
    <row r="324" spans="1:93" x14ac:dyDescent="0.55000000000000004">
      <c r="A324">
        <f>IF('Data Validation'!$K$2&lt;&gt;TRUE,"",'Data Validation'!A324)</f>
        <v>1772125200</v>
      </c>
      <c r="B324" s="4" t="str">
        <f>IF('Data Validation'!$K$2&lt;&gt;TRUE,"",'Data Validation'!C324)</f>
        <v>XAUUSD</v>
      </c>
      <c r="C324" s="4" t="str">
        <f>IF('Data Validation'!$K$2&lt;&gt;TRUE,"",'Data Validation'!E324)</f>
        <v>M5</v>
      </c>
      <c r="D324" s="4">
        <f>IF('Data Validation'!$K$2&lt;&gt;TRUE,"",'Data Validation'!G324)</f>
        <v>5181.28</v>
      </c>
      <c r="E324" s="4">
        <f>IF($C324&lt;&gt;"M5","",Price!F324)</f>
        <v>5182.75</v>
      </c>
      <c r="F324" s="4">
        <f>IF($C324&lt;&gt;"M5","",Price!G324)</f>
        <v>5178.3999999999996</v>
      </c>
      <c r="G324" s="4">
        <f>IF($C324&lt;&gt;"M5","",Price!H324)</f>
        <v>636</v>
      </c>
      <c r="H324" s="4">
        <f>IF($C324&lt;&gt;"M5","",SSA!E324)</f>
        <v>5182.4354899999998</v>
      </c>
      <c r="I324" s="6">
        <f>IF($C324&lt;&gt;"M5","",SSA!F324)</f>
        <v>5182.2169199999998</v>
      </c>
      <c r="J324" s="5">
        <f>IF($C324&lt;&gt;"M5","",Dual_Tema!E324)</f>
        <v>5182.58</v>
      </c>
      <c r="K324" s="5">
        <f>IF($C324&lt;&gt;"M5","",Dual_Tema!F324)</f>
        <v>5177.6899999999996</v>
      </c>
      <c r="L324" s="6">
        <f>IF($C324&lt;&gt;"M5","",Trendlines!K324)</f>
        <v>0</v>
      </c>
      <c r="M324" s="6">
        <f>IF($C324&lt;&gt;"M5","",Trendlines!L324)</f>
        <v>0</v>
      </c>
      <c r="N324" s="6">
        <f>IF($C324&lt;&gt;"M5","",ZigZag!E324)</f>
        <v>0</v>
      </c>
      <c r="O324" s="6">
        <f>IF($C324&lt;&gt;"M5","",ZigZag!F324)</f>
        <v>0</v>
      </c>
      <c r="P324" s="6">
        <f>IF($C324&lt;&gt;"M5","",Pinbar!E324)</f>
        <v>0</v>
      </c>
      <c r="Q324">
        <f>IF(Q$1='Trendline Selection'!$ED$198,Trendlines!E324,IF(Q$1='Trendline Selection'!$EE$198,Trendlines!E324,""))</f>
        <v>5199.5600000000004</v>
      </c>
      <c r="R324" t="str">
        <f>IF(R$1='Trendline Selection'!$ED$198,Trendlines!F324,IF(R$1='Trendline Selection'!$EE$198,Trendlines!F324,""))</f>
        <v/>
      </c>
      <c r="S324" t="str">
        <f>IF(S$1='Trendline Selection'!$ED$198,Trendlines!G324,IF(S$1='Trendline Selection'!$EE$198,Trendlines!G324,""))</f>
        <v/>
      </c>
      <c r="T324" t="str">
        <f>IF(T$1='Trendline Selection'!$ED$198,Trendlines!H324,IF(T$1='Trendline Selection'!$EE$198,Trendlines!H324,""))</f>
        <v/>
      </c>
      <c r="U324">
        <f>IF(U$1='Trendline Selection'!$ED$198,Trendlines!I324,IF(U$1='Trendline Selection'!$EE$198,Trendlines!I324,""))</f>
        <v>5178.1499999999996</v>
      </c>
      <c r="V324" t="str">
        <f>IF(V$1='Trendline Selection'!$ED$198,Trendlines!J324,IF(V$1='Trendline Selection'!$EE$198,Trendlines!J324,""))</f>
        <v/>
      </c>
      <c r="W324" s="6" t="str">
        <f t="shared" si="329"/>
        <v/>
      </c>
      <c r="X324" s="6" t="str">
        <f t="shared" si="330"/>
        <v/>
      </c>
      <c r="Y324" s="6" t="str">
        <f t="shared" si="331"/>
        <v/>
      </c>
      <c r="Z324" s="6" t="str">
        <f t="shared" si="332"/>
        <v/>
      </c>
      <c r="AA324">
        <f t="shared" si="343"/>
        <v>4.3500000000003638</v>
      </c>
      <c r="AB324">
        <f t="shared" si="371"/>
        <v>3.1400000000003274</v>
      </c>
      <c r="AC324">
        <f t="shared" si="372"/>
        <v>1.2100000000000364</v>
      </c>
      <c r="AD324">
        <f t="shared" si="328"/>
        <v>4.3500000000003638</v>
      </c>
      <c r="AE324" s="26">
        <f t="shared" ref="AE324:AE387" si="386">(E324-J324)/J324</f>
        <v>3.280219504572486E-5</v>
      </c>
      <c r="AF324" s="26">
        <f t="shared" si="344"/>
        <v>1.3712678820092288E-4</v>
      </c>
      <c r="AG324" s="4"/>
      <c r="AH324" s="30">
        <f t="shared" si="345"/>
        <v>-3.2934536768496861E-3</v>
      </c>
      <c r="AI324" s="21">
        <f t="shared" si="373"/>
        <v>-1</v>
      </c>
      <c r="AJ324" s="21">
        <f t="shared" si="342"/>
        <v>-137</v>
      </c>
      <c r="AK324" s="31" t="str">
        <f t="shared" si="322"/>
        <v>-----</v>
      </c>
      <c r="AL324" s="31" t="str">
        <f t="shared" si="346"/>
        <v>-----</v>
      </c>
      <c r="AM324" s="39" t="str">
        <f t="shared" si="347"/>
        <v/>
      </c>
      <c r="AN324" s="35" t="str">
        <f t="shared" si="348"/>
        <v/>
      </c>
      <c r="AO324" s="35" t="str">
        <f t="shared" si="320"/>
        <v/>
      </c>
      <c r="AP324" s="36" t="str">
        <f t="shared" si="321"/>
        <v/>
      </c>
      <c r="AQ324" s="36" t="str">
        <f t="shared" si="349"/>
        <v/>
      </c>
      <c r="AR324" s="40" t="str">
        <f t="shared" si="350"/>
        <v/>
      </c>
      <c r="AS324" s="37" t="str">
        <f t="shared" si="351"/>
        <v/>
      </c>
      <c r="AT324" s="37" t="str">
        <f t="shared" si="374"/>
        <v/>
      </c>
      <c r="AU324" s="38" t="str">
        <f t="shared" si="352"/>
        <v/>
      </c>
      <c r="AV324" s="38" t="str">
        <f t="shared" si="353"/>
        <v/>
      </c>
      <c r="AW324" s="30" t="str">
        <f t="shared" si="354"/>
        <v/>
      </c>
      <c r="AX324" s="21" t="str">
        <f t="shared" si="355"/>
        <v/>
      </c>
      <c r="AY324" s="21" t="str">
        <f t="shared" si="375"/>
        <v/>
      </c>
      <c r="AZ324" s="31" t="str">
        <f t="shared" si="356"/>
        <v/>
      </c>
      <c r="BA324" s="31" t="str">
        <f t="shared" si="357"/>
        <v/>
      </c>
      <c r="BB324" s="33">
        <f t="shared" si="358"/>
        <v>8.2761024690289179E-4</v>
      </c>
      <c r="BC324" s="32">
        <f t="shared" si="359"/>
        <v>1</v>
      </c>
      <c r="BD324" s="32">
        <f t="shared" si="376"/>
        <v>15</v>
      </c>
      <c r="BE324" s="34" t="str">
        <f t="shared" si="377"/>
        <v>Touch Zone</v>
      </c>
      <c r="BF324" s="34" t="str">
        <f t="shared" si="360"/>
        <v>Above</v>
      </c>
      <c r="BG324" s="40" t="str">
        <f t="shared" si="361"/>
        <v/>
      </c>
      <c r="BH324" s="37" t="str">
        <f t="shared" si="362"/>
        <v/>
      </c>
      <c r="BI324" s="37" t="str">
        <f t="shared" si="378"/>
        <v/>
      </c>
      <c r="BJ324" s="38" t="str">
        <f t="shared" si="379"/>
        <v/>
      </c>
      <c r="BK324" s="38" t="str">
        <f t="shared" si="363"/>
        <v/>
      </c>
      <c r="BL324" s="41" t="str">
        <f t="shared" si="364"/>
        <v>------</v>
      </c>
      <c r="BM324" s="41" t="str">
        <f t="shared" si="365"/>
        <v>------</v>
      </c>
      <c r="BN324" s="41" t="str">
        <f t="shared" si="340"/>
        <v>-----</v>
      </c>
      <c r="BO324" s="41" t="str" cm="1">
        <f t="array" aca="1" ref="BO324" ca="1">_xlfn.LET(_xlpm.lookback,MIN(ROW()-ROW(BN$50),11),_xlpm.found,IFERROR(MATCH("Equal High",OFFSET(BN324,-_xlpm.lookback,0,_xlpm.lookback+1,1),0),-1),_xlpm.offset_rows,_xlpm.lookback-_xlpm.found+1,IF(_xlpm.found&gt;0,INDEX(E:E,ROW()-_xlpm.offset_rows),"-----"))</f>
        <v>-----</v>
      </c>
      <c r="BP324" s="41" t="str">
        <f t="shared" ca="1" si="333"/>
        <v>-----</v>
      </c>
      <c r="BQ324" s="41" t="str">
        <f t="shared" ca="1" si="334"/>
        <v>-----</v>
      </c>
      <c r="BR324" s="52" t="str">
        <f t="shared" ca="1" si="335"/>
        <v>-----</v>
      </c>
      <c r="BS324" s="41" t="str">
        <f t="shared" si="341"/>
        <v>-----</v>
      </c>
      <c r="BT324" s="41" t="str" cm="1">
        <f t="array" aca="1" ref="BT324" ca="1">_xlfn.LET(_xlpm.lookback,MIN(ROW()-ROW(BS$50),11),_xlpm.found,IFERROR(MATCH("Equal Low",OFFSET(BS324,-_xlpm.lookback,0,_xlpm.lookback+1,1),0),-1),_xlpm.offset_rows,_xlpm.lookback-_xlpm.found+1,IF(_xlpm.found&gt;0,INDEX(F:F,ROW()-_xlpm.offset_rows),"-----"))</f>
        <v>-----</v>
      </c>
      <c r="BU324" s="41" t="str">
        <f t="shared" ca="1" si="336"/>
        <v>-----</v>
      </c>
      <c r="BV324" s="41" t="str">
        <f t="shared" ca="1" si="337"/>
        <v>-----</v>
      </c>
      <c r="BW324" s="52" t="str">
        <f t="shared" ca="1" si="338"/>
        <v>-----</v>
      </c>
      <c r="BX324" s="50">
        <f t="shared" si="366"/>
        <v>0.21856999999999971</v>
      </c>
      <c r="BY324" s="50">
        <f t="shared" si="380"/>
        <v>1</v>
      </c>
      <c r="BZ324" s="50">
        <f t="shared" si="381"/>
        <v>6</v>
      </c>
      <c r="CA324" s="50" t="str">
        <f t="shared" si="382"/>
        <v>-----</v>
      </c>
      <c r="CB324" s="50" t="str">
        <f t="shared" si="383"/>
        <v>-----</v>
      </c>
      <c r="CC324" s="52" t="str">
        <f t="shared" si="367"/>
        <v>TL Touch Zone</v>
      </c>
      <c r="CD324" s="41">
        <f t="shared" si="368"/>
        <v>1</v>
      </c>
      <c r="CE324" s="52" t="str" cm="1">
        <f t="array" ref="CE324">IF(CD324&lt;&gt;1,"-----",_xlfn.IFS(OR(AL324="Above",AL324="Below"),AL324,OR(AQ324="Above",AQ324="Below"),AQ324,OR(AV324="Above",AV324="Below"),AV324,OR(BA324="Above",BA324="Below"),BA324,OR(BF324="Above",BF324="Below"),BF324,OR(BK324="Above",BK324="Below"),BK324,TRUE,"-----"))</f>
        <v>Above</v>
      </c>
      <c r="CF324" s="52" t="str">
        <f t="shared" ca="1" si="339"/>
        <v>-----</v>
      </c>
      <c r="CG324" s="52" t="str">
        <f t="shared" si="369"/>
        <v>UP</v>
      </c>
      <c r="CH324" s="42" t="str">
        <f t="shared" si="323"/>
        <v/>
      </c>
      <c r="CI324" s="43" t="str">
        <f t="shared" si="384"/>
        <v/>
      </c>
      <c r="CJ324" s="42" t="str">
        <f t="shared" si="385"/>
        <v/>
      </c>
      <c r="CK324" s="42" t="str">
        <f t="shared" si="324"/>
        <v/>
      </c>
      <c r="CL324" s="42" t="str">
        <f t="shared" si="370"/>
        <v/>
      </c>
      <c r="CM324" s="16">
        <f t="shared" si="325"/>
        <v>0</v>
      </c>
      <c r="CN324" s="53">
        <f t="shared" si="326"/>
        <v>0</v>
      </c>
      <c r="CO324" s="14" t="str">
        <f t="shared" si="327"/>
        <v/>
      </c>
    </row>
    <row r="325" spans="1:93" x14ac:dyDescent="0.55000000000000004">
      <c r="A325">
        <f>IF('Data Validation'!$K$2&lt;&gt;TRUE,"",'Data Validation'!A325)</f>
        <v>1772125500</v>
      </c>
      <c r="B325" s="4" t="str">
        <f>IF('Data Validation'!$K$2&lt;&gt;TRUE,"",'Data Validation'!C325)</f>
        <v>XAUUSD</v>
      </c>
      <c r="C325" s="4" t="str">
        <f>IF('Data Validation'!$K$2&lt;&gt;TRUE,"",'Data Validation'!E325)</f>
        <v>M5</v>
      </c>
      <c r="D325" s="4">
        <f>IF('Data Validation'!$K$2&lt;&gt;TRUE,"",'Data Validation'!G325)</f>
        <v>5186.3900000000003</v>
      </c>
      <c r="E325" s="4">
        <f>IF($C325&lt;&gt;"M5","",Price!F325)</f>
        <v>5187.83</v>
      </c>
      <c r="F325" s="4">
        <f>IF($C325&lt;&gt;"M5","",Price!G325)</f>
        <v>5180.87</v>
      </c>
      <c r="G325" s="4">
        <f>IF($C325&lt;&gt;"M5","",Price!H325)</f>
        <v>650</v>
      </c>
      <c r="H325" s="4">
        <f>IF($C325&lt;&gt;"M5","",SSA!E325)</f>
        <v>5181.9415600000002</v>
      </c>
      <c r="I325" s="6">
        <f>IF($C325&lt;&gt;"M5","",SSA!F325)</f>
        <v>5182.07924</v>
      </c>
      <c r="J325" s="5">
        <f>IF($C325&lt;&gt;"M5","",Dual_Tema!E325)</f>
        <v>5184.88</v>
      </c>
      <c r="K325" s="5">
        <f>IF($C325&lt;&gt;"M5","",Dual_Tema!F325)</f>
        <v>5179.1499999999996</v>
      </c>
      <c r="L325" s="6">
        <f>IF($C325&lt;&gt;"M5","",Trendlines!K325)</f>
        <v>0</v>
      </c>
      <c r="M325" s="6">
        <f>IF($C325&lt;&gt;"M5","",Trendlines!L325)</f>
        <v>0</v>
      </c>
      <c r="N325" s="6">
        <f>IF($C325&lt;&gt;"M5","",ZigZag!E325)</f>
        <v>0</v>
      </c>
      <c r="O325" s="6">
        <f>IF($C325&lt;&gt;"M5","",ZigZag!F325)</f>
        <v>0</v>
      </c>
      <c r="P325" s="6">
        <f>IF($C325&lt;&gt;"M5","",Pinbar!E325)</f>
        <v>0</v>
      </c>
      <c r="Q325">
        <f>IF(Q$1='Trendline Selection'!$ED$198,Trendlines!E325,IF(Q$1='Trendline Selection'!$EE$198,Trendlines!E325,""))</f>
        <v>5199.57</v>
      </c>
      <c r="R325" t="str">
        <f>IF(R$1='Trendline Selection'!$ED$198,Trendlines!F325,IF(R$1='Trendline Selection'!$EE$198,Trendlines!F325,""))</f>
        <v/>
      </c>
      <c r="S325" t="str">
        <f>IF(S$1='Trendline Selection'!$ED$198,Trendlines!G325,IF(S$1='Trendline Selection'!$EE$198,Trendlines!G325,""))</f>
        <v/>
      </c>
      <c r="T325" t="str">
        <f>IF(T$1='Trendline Selection'!$ED$198,Trendlines!H325,IF(T$1='Trendline Selection'!$EE$198,Trendlines!H325,""))</f>
        <v/>
      </c>
      <c r="U325">
        <f>IF(U$1='Trendline Selection'!$ED$198,Trendlines!I325,IF(U$1='Trendline Selection'!$EE$198,Trendlines!I325,""))</f>
        <v>5178.17</v>
      </c>
      <c r="V325" t="str">
        <f>IF(V$1='Trendline Selection'!$ED$198,Trendlines!J325,IF(V$1='Trendline Selection'!$EE$198,Trendlines!J325,""))</f>
        <v/>
      </c>
      <c r="W325" s="6" t="str">
        <f t="shared" si="329"/>
        <v/>
      </c>
      <c r="X325" s="6" t="str">
        <f t="shared" si="330"/>
        <v/>
      </c>
      <c r="Y325" s="6" t="str">
        <f t="shared" si="331"/>
        <v/>
      </c>
      <c r="Z325" s="6" t="str">
        <f t="shared" si="332"/>
        <v/>
      </c>
      <c r="AA325">
        <f t="shared" si="343"/>
        <v>6.9600000000000364</v>
      </c>
      <c r="AB325">
        <f t="shared" si="371"/>
        <v>6.5500000000001819</v>
      </c>
      <c r="AC325">
        <f t="shared" si="372"/>
        <v>0.40999999999985448</v>
      </c>
      <c r="AD325">
        <f t="shared" si="328"/>
        <v>6.9600000000000364</v>
      </c>
      <c r="AE325" s="26">
        <f t="shared" si="386"/>
        <v>5.6896205890971793E-4</v>
      </c>
      <c r="AF325" s="26">
        <f t="shared" si="344"/>
        <v>3.3210082735588941E-4</v>
      </c>
      <c r="AG325" s="4"/>
      <c r="AH325" s="30">
        <f t="shared" si="345"/>
        <v>-3.3903649724880136E-3</v>
      </c>
      <c r="AI325" s="21">
        <f t="shared" si="373"/>
        <v>-1</v>
      </c>
      <c r="AJ325" s="21">
        <f t="shared" si="342"/>
        <v>-138</v>
      </c>
      <c r="AK325" s="31" t="str">
        <f t="shared" si="322"/>
        <v>-----</v>
      </c>
      <c r="AL325" s="31" t="str">
        <f t="shared" si="346"/>
        <v>-----</v>
      </c>
      <c r="AM325" s="39" t="str">
        <f t="shared" si="347"/>
        <v/>
      </c>
      <c r="AN325" s="35" t="str">
        <f t="shared" si="348"/>
        <v/>
      </c>
      <c r="AO325" s="35" t="str">
        <f t="shared" ref="AO325:AO388" si="387">IF(AN325="","",IF(AN325=AN324,AO324+AN325,AN325))</f>
        <v/>
      </c>
      <c r="AP325" s="36" t="str">
        <f t="shared" ref="AP325:AP388" si="388">IF(AM325="","",IF(AND(AM325&gt;-0.1%,AM325&lt;0.1%),"Touch Zone","-----"))</f>
        <v/>
      </c>
      <c r="AQ325" s="36" t="str">
        <f t="shared" si="349"/>
        <v/>
      </c>
      <c r="AR325" s="40" t="str">
        <f t="shared" si="350"/>
        <v/>
      </c>
      <c r="AS325" s="37" t="str">
        <f t="shared" si="351"/>
        <v/>
      </c>
      <c r="AT325" s="37" t="str">
        <f t="shared" si="374"/>
        <v/>
      </c>
      <c r="AU325" s="38" t="str">
        <f t="shared" si="352"/>
        <v/>
      </c>
      <c r="AV325" s="38" t="str">
        <f t="shared" si="353"/>
        <v/>
      </c>
      <c r="AW325" s="30" t="str">
        <f t="shared" si="354"/>
        <v/>
      </c>
      <c r="AX325" s="21" t="str">
        <f t="shared" si="355"/>
        <v/>
      </c>
      <c r="AY325" s="21" t="str">
        <f t="shared" si="375"/>
        <v/>
      </c>
      <c r="AZ325" s="31" t="str">
        <f t="shared" si="356"/>
        <v/>
      </c>
      <c r="BA325" s="31" t="str">
        <f t="shared" si="357"/>
        <v/>
      </c>
      <c r="BB325" s="33">
        <f t="shared" si="358"/>
        <v>7.2835770165910658E-4</v>
      </c>
      <c r="BC325" s="32">
        <f t="shared" si="359"/>
        <v>1</v>
      </c>
      <c r="BD325" s="32">
        <f t="shared" si="376"/>
        <v>16</v>
      </c>
      <c r="BE325" s="34" t="str">
        <f t="shared" si="377"/>
        <v>Touch Zone</v>
      </c>
      <c r="BF325" s="34" t="str">
        <f t="shared" si="360"/>
        <v>Above</v>
      </c>
      <c r="BG325" s="40" t="str">
        <f t="shared" si="361"/>
        <v/>
      </c>
      <c r="BH325" s="37" t="str">
        <f t="shared" si="362"/>
        <v/>
      </c>
      <c r="BI325" s="37" t="str">
        <f t="shared" si="378"/>
        <v/>
      </c>
      <c r="BJ325" s="38" t="str">
        <f t="shared" si="379"/>
        <v/>
      </c>
      <c r="BK325" s="38" t="str">
        <f t="shared" si="363"/>
        <v/>
      </c>
      <c r="BL325" s="41" t="str">
        <f t="shared" si="364"/>
        <v>------</v>
      </c>
      <c r="BM325" s="41" t="str">
        <f t="shared" si="365"/>
        <v>------</v>
      </c>
      <c r="BN325" s="41" t="str">
        <f t="shared" si="340"/>
        <v>-----</v>
      </c>
      <c r="BO325" s="41" t="str" cm="1">
        <f t="array" aca="1" ref="BO325" ca="1">_xlfn.LET(_xlpm.lookback,MIN(ROW()-ROW(BN$50),11),_xlpm.found,IFERROR(MATCH("Equal High",OFFSET(BN325,-_xlpm.lookback,0,_xlpm.lookback+1,1),0),-1),_xlpm.offset_rows,_xlpm.lookback-_xlpm.found+1,IF(_xlpm.found&gt;0,INDEX(E:E,ROW()-_xlpm.offset_rows),"-----"))</f>
        <v>-----</v>
      </c>
      <c r="BP325" s="41" t="str">
        <f t="shared" ca="1" si="333"/>
        <v>-----</v>
      </c>
      <c r="BQ325" s="41" t="str">
        <f t="shared" ca="1" si="334"/>
        <v>-----</v>
      </c>
      <c r="BR325" s="52" t="str">
        <f t="shared" ca="1" si="335"/>
        <v>-----</v>
      </c>
      <c r="BS325" s="41" t="str">
        <f t="shared" si="341"/>
        <v>-----</v>
      </c>
      <c r="BT325" s="41" t="str" cm="1">
        <f t="array" aca="1" ref="BT325" ca="1">_xlfn.LET(_xlpm.lookback,MIN(ROW()-ROW(BS$50),11),_xlpm.found,IFERROR(MATCH("Equal Low",OFFSET(BS325,-_xlpm.lookback,0,_xlpm.lookback+1,1),0),-1),_xlpm.offset_rows,_xlpm.lookback-_xlpm.found+1,IF(_xlpm.found&gt;0,INDEX(F:F,ROW()-_xlpm.offset_rows),"-----"))</f>
        <v>-----</v>
      </c>
      <c r="BU325" s="41" t="str">
        <f t="shared" ca="1" si="336"/>
        <v>-----</v>
      </c>
      <c r="BV325" s="41" t="str">
        <f t="shared" ca="1" si="337"/>
        <v>-----</v>
      </c>
      <c r="BW325" s="52" t="str">
        <f t="shared" ca="1" si="338"/>
        <v>-----</v>
      </c>
      <c r="BX325" s="50">
        <f t="shared" si="366"/>
        <v>-0.13767999999981839</v>
      </c>
      <c r="BY325" s="50">
        <f t="shared" si="380"/>
        <v>-1</v>
      </c>
      <c r="BZ325" s="50">
        <f t="shared" si="381"/>
        <v>-1</v>
      </c>
      <c r="CA325" s="50" t="str">
        <f t="shared" si="382"/>
        <v>-----</v>
      </c>
      <c r="CB325" s="50" t="str">
        <f t="shared" si="383"/>
        <v>crossunder</v>
      </c>
      <c r="CC325" s="52" t="str">
        <f t="shared" si="367"/>
        <v>TL Touch Zone</v>
      </c>
      <c r="CD325" s="41">
        <f t="shared" si="368"/>
        <v>1</v>
      </c>
      <c r="CE325" s="52" t="str" cm="1">
        <f t="array" ref="CE325">IF(CD325&lt;&gt;1,"-----",_xlfn.IFS(OR(AL325="Above",AL325="Below"),AL325,OR(AQ325="Above",AQ325="Below"),AQ325,OR(AV325="Above",AV325="Below"),AV325,OR(BA325="Above",BA325="Below"),BA325,OR(BF325="Above",BF325="Below"),BF325,OR(BK325="Above",BK325="Below"),BK325,TRUE,"-----"))</f>
        <v>Above</v>
      </c>
      <c r="CF325" s="52" t="str">
        <f t="shared" ca="1" si="339"/>
        <v>-----</v>
      </c>
      <c r="CG325" s="52" t="str">
        <f t="shared" si="369"/>
        <v>DOWN</v>
      </c>
      <c r="CH325" s="42" t="str">
        <f t="shared" si="323"/>
        <v/>
      </c>
      <c r="CI325" s="43">
        <f t="shared" si="384"/>
        <v>1</v>
      </c>
      <c r="CJ325" s="42" t="str">
        <f t="shared" si="385"/>
        <v/>
      </c>
      <c r="CK325" s="42" t="str">
        <f t="shared" si="324"/>
        <v/>
      </c>
      <c r="CL325" s="42" t="str">
        <f t="shared" si="370"/>
        <v/>
      </c>
      <c r="CM325" s="16">
        <f t="shared" si="325"/>
        <v>0.2</v>
      </c>
      <c r="CN325" s="53">
        <f t="shared" si="326"/>
        <v>6.6666666666666666E-2</v>
      </c>
      <c r="CO325" s="14" t="str">
        <f t="shared" si="327"/>
        <v/>
      </c>
    </row>
    <row r="326" spans="1:93" x14ac:dyDescent="0.55000000000000004">
      <c r="A326">
        <f>IF('Data Validation'!$K$2&lt;&gt;TRUE,"",'Data Validation'!A326)</f>
        <v>1772125800</v>
      </c>
      <c r="B326" s="4" t="str">
        <f>IF('Data Validation'!$K$2&lt;&gt;TRUE,"",'Data Validation'!C326)</f>
        <v>XAUUSD</v>
      </c>
      <c r="C326" s="4" t="str">
        <f>IF('Data Validation'!$K$2&lt;&gt;TRUE,"",'Data Validation'!E326)</f>
        <v>M5</v>
      </c>
      <c r="D326" s="4">
        <f>IF('Data Validation'!$K$2&lt;&gt;TRUE,"",'Data Validation'!G326)</f>
        <v>5179.6499999999996</v>
      </c>
      <c r="E326" s="4">
        <f>IF($C326&lt;&gt;"M5","",Price!F326)</f>
        <v>5190.3100000000004</v>
      </c>
      <c r="F326" s="4">
        <f>IF($C326&lt;&gt;"M5","",Price!G326)</f>
        <v>5179.6499999999996</v>
      </c>
      <c r="G326" s="4">
        <f>IF($C326&lt;&gt;"M5","",Price!H326)</f>
        <v>698</v>
      </c>
      <c r="H326" s="4">
        <f>IF($C326&lt;&gt;"M5","",SSA!E326)</f>
        <v>5180.9120199999998</v>
      </c>
      <c r="I326" s="6">
        <f>IF($C326&lt;&gt;"M5","",SSA!F326)</f>
        <v>5181.4956300000003</v>
      </c>
      <c r="J326" s="5">
        <f>IF($C326&lt;&gt;"M5","",Dual_Tema!E326)</f>
        <v>5187.5600000000004</v>
      </c>
      <c r="K326" s="5">
        <f>IF($C326&lt;&gt;"M5","",Dual_Tema!F326)</f>
        <v>5179.46</v>
      </c>
      <c r="L326" s="6">
        <f>IF($C326&lt;&gt;"M5","",Trendlines!K326)</f>
        <v>0</v>
      </c>
      <c r="M326" s="6">
        <f>IF($C326&lt;&gt;"M5","",Trendlines!L326)</f>
        <v>0</v>
      </c>
      <c r="N326" s="6">
        <f>IF($C326&lt;&gt;"M5","",ZigZag!E326)</f>
        <v>0</v>
      </c>
      <c r="O326" s="6">
        <f>IF($C326&lt;&gt;"M5","",ZigZag!F326)</f>
        <v>0</v>
      </c>
      <c r="P326" s="6">
        <f>IF($C326&lt;&gt;"M5","",Pinbar!E326)</f>
        <v>0</v>
      </c>
      <c r="Q326">
        <f>IF(Q$1='Trendline Selection'!$ED$198,Trendlines!E326,IF(Q$1='Trendline Selection'!$EE$198,Trendlines!E326,""))</f>
        <v>5199.57</v>
      </c>
      <c r="R326" t="str">
        <f>IF(R$1='Trendline Selection'!$ED$198,Trendlines!F326,IF(R$1='Trendline Selection'!$EE$198,Trendlines!F326,""))</f>
        <v/>
      </c>
      <c r="S326" t="str">
        <f>IF(S$1='Trendline Selection'!$ED$198,Trendlines!G326,IF(S$1='Trendline Selection'!$EE$198,Trendlines!G326,""))</f>
        <v/>
      </c>
      <c r="T326" t="str">
        <f>IF(T$1='Trendline Selection'!$ED$198,Trendlines!H326,IF(T$1='Trendline Selection'!$EE$198,Trendlines!H326,""))</f>
        <v/>
      </c>
      <c r="U326">
        <f>IF(U$1='Trendline Selection'!$ED$198,Trendlines!I326,IF(U$1='Trendline Selection'!$EE$198,Trendlines!I326,""))</f>
        <v>5178.1899999999996</v>
      </c>
      <c r="V326" t="str">
        <f>IF(V$1='Trendline Selection'!$ED$198,Trendlines!J326,IF(V$1='Trendline Selection'!$EE$198,Trendlines!J326,""))</f>
        <v/>
      </c>
      <c r="W326" s="6" t="str">
        <f t="shared" si="329"/>
        <v/>
      </c>
      <c r="X326" s="6" t="str">
        <f t="shared" si="330"/>
        <v/>
      </c>
      <c r="Y326" s="6" t="str">
        <f t="shared" si="331"/>
        <v/>
      </c>
      <c r="Z326" s="6" t="str">
        <f t="shared" si="332"/>
        <v/>
      </c>
      <c r="AA326">
        <f t="shared" si="343"/>
        <v>10.660000000000764</v>
      </c>
      <c r="AB326">
        <f t="shared" si="371"/>
        <v>3.9200000000000728</v>
      </c>
      <c r="AC326">
        <f t="shared" si="372"/>
        <v>6.7400000000006912</v>
      </c>
      <c r="AD326">
        <f t="shared" si="328"/>
        <v>10.660000000000764</v>
      </c>
      <c r="AE326" s="26">
        <f t="shared" si="386"/>
        <v>5.3011435048462086E-4</v>
      </c>
      <c r="AF326" s="26">
        <f t="shared" si="344"/>
        <v>3.6683360813598293E-5</v>
      </c>
      <c r="AG326" s="4"/>
      <c r="AH326" s="30">
        <f t="shared" si="345"/>
        <v>-3.5883698075033039E-3</v>
      </c>
      <c r="AI326" s="21">
        <f t="shared" si="373"/>
        <v>-1</v>
      </c>
      <c r="AJ326" s="21">
        <f t="shared" si="342"/>
        <v>-139</v>
      </c>
      <c r="AK326" s="31" t="str">
        <f t="shared" ref="AK326:AK389" si="389">IF(AH326="","",IF(AND(AH326&gt;-0.1%,AH326&lt;0.1%),"Touch Zone","-----"))</f>
        <v>-----</v>
      </c>
      <c r="AL326" s="31" t="str">
        <f t="shared" si="346"/>
        <v>-----</v>
      </c>
      <c r="AM326" s="39" t="str">
        <f t="shared" si="347"/>
        <v/>
      </c>
      <c r="AN326" s="35" t="str">
        <f t="shared" si="348"/>
        <v/>
      </c>
      <c r="AO326" s="35" t="str">
        <f t="shared" si="387"/>
        <v/>
      </c>
      <c r="AP326" s="36" t="str">
        <f t="shared" si="388"/>
        <v/>
      </c>
      <c r="AQ326" s="36" t="str">
        <f t="shared" si="349"/>
        <v/>
      </c>
      <c r="AR326" s="40" t="str">
        <f t="shared" si="350"/>
        <v/>
      </c>
      <c r="AS326" s="37" t="str">
        <f t="shared" si="351"/>
        <v/>
      </c>
      <c r="AT326" s="37" t="str">
        <f t="shared" si="374"/>
        <v/>
      </c>
      <c r="AU326" s="38" t="str">
        <f t="shared" si="352"/>
        <v/>
      </c>
      <c r="AV326" s="38" t="str">
        <f t="shared" si="353"/>
        <v/>
      </c>
      <c r="AW326" s="30" t="str">
        <f t="shared" si="354"/>
        <v/>
      </c>
      <c r="AX326" s="21" t="str">
        <f t="shared" si="355"/>
        <v/>
      </c>
      <c r="AY326" s="21" t="str">
        <f t="shared" si="375"/>
        <v/>
      </c>
      <c r="AZ326" s="31" t="str">
        <f t="shared" si="356"/>
        <v/>
      </c>
      <c r="BA326" s="31" t="str">
        <f t="shared" si="357"/>
        <v/>
      </c>
      <c r="BB326" s="33">
        <f t="shared" si="358"/>
        <v>5.2567016660264628E-4</v>
      </c>
      <c r="BC326" s="32">
        <f t="shared" si="359"/>
        <v>1</v>
      </c>
      <c r="BD326" s="32">
        <f t="shared" si="376"/>
        <v>17</v>
      </c>
      <c r="BE326" s="34" t="str">
        <f t="shared" si="377"/>
        <v>Touch Zone</v>
      </c>
      <c r="BF326" s="34" t="str">
        <f t="shared" si="360"/>
        <v>Above</v>
      </c>
      <c r="BG326" s="40" t="str">
        <f t="shared" si="361"/>
        <v/>
      </c>
      <c r="BH326" s="37" t="str">
        <f t="shared" si="362"/>
        <v/>
      </c>
      <c r="BI326" s="37" t="str">
        <f t="shared" si="378"/>
        <v/>
      </c>
      <c r="BJ326" s="38" t="str">
        <f t="shared" si="379"/>
        <v/>
      </c>
      <c r="BK326" s="38" t="str">
        <f t="shared" si="363"/>
        <v/>
      </c>
      <c r="BL326" s="41" t="str">
        <f t="shared" si="364"/>
        <v>------</v>
      </c>
      <c r="BM326" s="41" t="str">
        <f t="shared" si="365"/>
        <v>------</v>
      </c>
      <c r="BN326" s="41" t="str">
        <f t="shared" si="340"/>
        <v>-----</v>
      </c>
      <c r="BO326" s="41" t="str" cm="1">
        <f t="array" aca="1" ref="BO326" ca="1">_xlfn.LET(_xlpm.lookback,MIN(ROW()-ROW(BN$50),11),_xlpm.found,IFERROR(MATCH("Equal High",OFFSET(BN326,-_xlpm.lookback,0,_xlpm.lookback+1,1),0),-1),_xlpm.offset_rows,_xlpm.lookback-_xlpm.found+1,IF(_xlpm.found&gt;0,INDEX(E:E,ROW()-_xlpm.offset_rows),"-----"))</f>
        <v>-----</v>
      </c>
      <c r="BP326" s="41" t="str">
        <f t="shared" ca="1" si="333"/>
        <v>-----</v>
      </c>
      <c r="BQ326" s="41" t="str">
        <f t="shared" ca="1" si="334"/>
        <v>-----</v>
      </c>
      <c r="BR326" s="52" t="str">
        <f t="shared" ca="1" si="335"/>
        <v>-----</v>
      </c>
      <c r="BS326" s="41" t="str">
        <f t="shared" si="341"/>
        <v>-----</v>
      </c>
      <c r="BT326" s="41" t="str" cm="1">
        <f t="array" aca="1" ref="BT326" ca="1">_xlfn.LET(_xlpm.lookback,MIN(ROW()-ROW(BS$50),11),_xlpm.found,IFERROR(MATCH("Equal Low",OFFSET(BS326,-_xlpm.lookback,0,_xlpm.lookback+1,1),0),-1),_xlpm.offset_rows,_xlpm.lookback-_xlpm.found+1,IF(_xlpm.found&gt;0,INDEX(F:F,ROW()-_xlpm.offset_rows),"-----"))</f>
        <v>-----</v>
      </c>
      <c r="BU326" s="41" t="str">
        <f t="shared" ca="1" si="336"/>
        <v>-----</v>
      </c>
      <c r="BV326" s="41" t="str">
        <f t="shared" ca="1" si="337"/>
        <v>-----</v>
      </c>
      <c r="BW326" s="52" t="str">
        <f t="shared" ca="1" si="338"/>
        <v>-----</v>
      </c>
      <c r="BX326" s="50">
        <f t="shared" si="366"/>
        <v>-0.58361000000058993</v>
      </c>
      <c r="BY326" s="50">
        <f t="shared" si="380"/>
        <v>-1</v>
      </c>
      <c r="BZ326" s="50">
        <f t="shared" si="381"/>
        <v>-2</v>
      </c>
      <c r="CA326" s="50" t="str">
        <f t="shared" si="382"/>
        <v>-----</v>
      </c>
      <c r="CB326" s="50" t="str">
        <f t="shared" si="383"/>
        <v>-----</v>
      </c>
      <c r="CC326" s="52" t="str">
        <f t="shared" si="367"/>
        <v>TL Touch Zone</v>
      </c>
      <c r="CD326" s="41">
        <f t="shared" si="368"/>
        <v>1</v>
      </c>
      <c r="CE326" s="52" t="str" cm="1">
        <f t="array" ref="CE326">IF(CD326&lt;&gt;1,"-----",_xlfn.IFS(OR(AL326="Above",AL326="Below"),AL326,OR(AQ326="Above",AQ326="Below"),AQ326,OR(AV326="Above",AV326="Below"),AV326,OR(BA326="Above",BA326="Below"),BA326,OR(BF326="Above",BF326="Below"),BF326,OR(BK326="Above",BK326="Below"),BK326,TRUE,"-----"))</f>
        <v>Above</v>
      </c>
      <c r="CF326" s="52" t="str">
        <f t="shared" ca="1" si="339"/>
        <v>-----</v>
      </c>
      <c r="CG326" s="52" t="str">
        <f t="shared" si="369"/>
        <v>DOWN</v>
      </c>
      <c r="CH326" s="42" t="str">
        <f t="shared" si="323"/>
        <v/>
      </c>
      <c r="CI326" s="43">
        <f t="shared" si="384"/>
        <v>1</v>
      </c>
      <c r="CJ326" s="42" t="str">
        <f t="shared" si="385"/>
        <v/>
      </c>
      <c r="CK326" s="42" t="str">
        <f t="shared" si="324"/>
        <v/>
      </c>
      <c r="CL326" s="42" t="str">
        <f t="shared" si="370"/>
        <v/>
      </c>
      <c r="CM326" s="16">
        <f t="shared" si="325"/>
        <v>0.2</v>
      </c>
      <c r="CN326" s="53">
        <f t="shared" si="326"/>
        <v>0.13333333333333333</v>
      </c>
      <c r="CO326" s="14" t="str">
        <f t="shared" si="327"/>
        <v/>
      </c>
    </row>
    <row r="327" spans="1:93" x14ac:dyDescent="0.55000000000000004">
      <c r="A327">
        <f>IF('Data Validation'!$K$2&lt;&gt;TRUE,"",'Data Validation'!A327)</f>
        <v>1772126100</v>
      </c>
      <c r="B327" s="4" t="str">
        <f>IF('Data Validation'!$K$2&lt;&gt;TRUE,"",'Data Validation'!C327)</f>
        <v>XAUUSD</v>
      </c>
      <c r="C327" s="4" t="str">
        <f>IF('Data Validation'!$K$2&lt;&gt;TRUE,"",'Data Validation'!E327)</f>
        <v>M5</v>
      </c>
      <c r="D327" s="4">
        <f>IF('Data Validation'!$K$2&lt;&gt;TRUE,"",'Data Validation'!G327)</f>
        <v>5178.26</v>
      </c>
      <c r="E327" s="4">
        <f>IF($C327&lt;&gt;"M5","",Price!F327)</f>
        <v>5181.3999999999996</v>
      </c>
      <c r="F327" s="4">
        <f>IF($C327&lt;&gt;"M5","",Price!G327)</f>
        <v>5175.57</v>
      </c>
      <c r="G327" s="4">
        <f>IF($C327&lt;&gt;"M5","",Price!H327)</f>
        <v>675</v>
      </c>
      <c r="H327" s="4">
        <f>IF($C327&lt;&gt;"M5","",SSA!E327)</f>
        <v>5179.5916900000002</v>
      </c>
      <c r="I327" s="6">
        <f>IF($C327&lt;&gt;"M5","",SSA!F327)</f>
        <v>5180.5436600000003</v>
      </c>
      <c r="J327" s="5">
        <f>IF($C327&lt;&gt;"M5","",Dual_Tema!E327)</f>
        <v>5184.88</v>
      </c>
      <c r="K327" s="5">
        <f>IF($C327&lt;&gt;"M5","",Dual_Tema!F327)</f>
        <v>5177.62</v>
      </c>
      <c r="L327" s="6">
        <f>IF($C327&lt;&gt;"M5","",Trendlines!K327)</f>
        <v>0</v>
      </c>
      <c r="M327" s="6">
        <f>IF($C327&lt;&gt;"M5","",Trendlines!L327)</f>
        <v>0</v>
      </c>
      <c r="N327" s="6">
        <f>IF($C327&lt;&gt;"M5","",ZigZag!E327)</f>
        <v>0</v>
      </c>
      <c r="O327" s="6">
        <f>IF($C327&lt;&gt;"M5","",ZigZag!F327)</f>
        <v>0</v>
      </c>
      <c r="P327" s="6">
        <f>IF($C327&lt;&gt;"M5","",Pinbar!E327)</f>
        <v>0</v>
      </c>
      <c r="Q327">
        <f>IF(Q$1='Trendline Selection'!$ED$198,Trendlines!E327,IF(Q$1='Trendline Selection'!$EE$198,Trendlines!E327,""))</f>
        <v>5199.58</v>
      </c>
      <c r="R327" t="str">
        <f>IF(R$1='Trendline Selection'!$ED$198,Trendlines!F327,IF(R$1='Trendline Selection'!$EE$198,Trendlines!F327,""))</f>
        <v/>
      </c>
      <c r="S327" t="str">
        <f>IF(S$1='Trendline Selection'!$ED$198,Trendlines!G327,IF(S$1='Trendline Selection'!$EE$198,Trendlines!G327,""))</f>
        <v/>
      </c>
      <c r="T327" t="str">
        <f>IF(T$1='Trendline Selection'!$ED$198,Trendlines!H327,IF(T$1='Trendline Selection'!$EE$198,Trendlines!H327,""))</f>
        <v/>
      </c>
      <c r="U327">
        <f>IF(U$1='Trendline Selection'!$ED$198,Trendlines!I327,IF(U$1='Trendline Selection'!$EE$198,Trendlines!I327,""))</f>
        <v>5178.22</v>
      </c>
      <c r="V327" t="str">
        <f>IF(V$1='Trendline Selection'!$ED$198,Trendlines!J327,IF(V$1='Trendline Selection'!$EE$198,Trendlines!J327,""))</f>
        <v/>
      </c>
      <c r="W327" s="6" t="str">
        <f t="shared" si="329"/>
        <v/>
      </c>
      <c r="X327" s="6" t="str">
        <f t="shared" si="330"/>
        <v/>
      </c>
      <c r="Y327" s="6" t="str">
        <f t="shared" si="331"/>
        <v/>
      </c>
      <c r="Z327" s="6" t="str">
        <f t="shared" si="332"/>
        <v/>
      </c>
      <c r="AA327">
        <f t="shared" si="343"/>
        <v>5.8299999999999272</v>
      </c>
      <c r="AB327">
        <f t="shared" si="371"/>
        <v>1.75</v>
      </c>
      <c r="AC327">
        <f t="shared" si="372"/>
        <v>4.0799999999999272</v>
      </c>
      <c r="AD327">
        <f t="shared" si="328"/>
        <v>5.8299999999999272</v>
      </c>
      <c r="AE327" s="26">
        <f t="shared" si="386"/>
        <v>-6.7118236101905405E-4</v>
      </c>
      <c r="AF327" s="26">
        <f t="shared" si="344"/>
        <v>-3.9593481174751759E-4</v>
      </c>
      <c r="AG327" s="4"/>
      <c r="AH327" s="30">
        <f t="shared" si="345"/>
        <v>-3.8442162636212404E-3</v>
      </c>
      <c r="AI327" s="21">
        <f t="shared" si="373"/>
        <v>-1</v>
      </c>
      <c r="AJ327" s="21">
        <f t="shared" si="342"/>
        <v>-140</v>
      </c>
      <c r="AK327" s="31" t="str">
        <f t="shared" si="389"/>
        <v>-----</v>
      </c>
      <c r="AL327" s="31" t="str">
        <f t="shared" si="346"/>
        <v>-----</v>
      </c>
      <c r="AM327" s="39" t="str">
        <f t="shared" si="347"/>
        <v/>
      </c>
      <c r="AN327" s="35" t="str">
        <f t="shared" si="348"/>
        <v/>
      </c>
      <c r="AO327" s="35" t="str">
        <f t="shared" si="387"/>
        <v/>
      </c>
      <c r="AP327" s="36" t="str">
        <f t="shared" si="388"/>
        <v/>
      </c>
      <c r="AQ327" s="36" t="str">
        <f t="shared" si="349"/>
        <v/>
      </c>
      <c r="AR327" s="40" t="str">
        <f t="shared" si="350"/>
        <v/>
      </c>
      <c r="AS327" s="37" t="str">
        <f t="shared" si="351"/>
        <v/>
      </c>
      <c r="AT327" s="37" t="str">
        <f t="shared" si="374"/>
        <v/>
      </c>
      <c r="AU327" s="38" t="str">
        <f t="shared" si="352"/>
        <v/>
      </c>
      <c r="AV327" s="38" t="str">
        <f t="shared" si="353"/>
        <v/>
      </c>
      <c r="AW327" s="30" t="str">
        <f t="shared" si="354"/>
        <v/>
      </c>
      <c r="AX327" s="21" t="str">
        <f t="shared" si="355"/>
        <v/>
      </c>
      <c r="AY327" s="21" t="str">
        <f t="shared" si="375"/>
        <v/>
      </c>
      <c r="AZ327" s="31" t="str">
        <f t="shared" si="356"/>
        <v/>
      </c>
      <c r="BA327" s="31" t="str">
        <f t="shared" si="357"/>
        <v/>
      </c>
      <c r="BB327" s="33">
        <f t="shared" si="358"/>
        <v>2.648960453592053E-4</v>
      </c>
      <c r="BC327" s="32">
        <f t="shared" si="359"/>
        <v>1</v>
      </c>
      <c r="BD327" s="32">
        <f t="shared" si="376"/>
        <v>18</v>
      </c>
      <c r="BE327" s="34" t="str">
        <f t="shared" si="377"/>
        <v>Touch Zone</v>
      </c>
      <c r="BF327" s="34" t="str">
        <f t="shared" si="360"/>
        <v>Above</v>
      </c>
      <c r="BG327" s="40" t="str">
        <f t="shared" si="361"/>
        <v/>
      </c>
      <c r="BH327" s="37" t="str">
        <f t="shared" si="362"/>
        <v/>
      </c>
      <c r="BI327" s="37" t="str">
        <f t="shared" si="378"/>
        <v/>
      </c>
      <c r="BJ327" s="38" t="str">
        <f t="shared" si="379"/>
        <v/>
      </c>
      <c r="BK327" s="38" t="str">
        <f t="shared" si="363"/>
        <v/>
      </c>
      <c r="BL327" s="41" t="str">
        <f t="shared" si="364"/>
        <v>------</v>
      </c>
      <c r="BM327" s="41" t="str">
        <f t="shared" si="365"/>
        <v>------</v>
      </c>
      <c r="BN327" s="41" t="str">
        <f t="shared" si="340"/>
        <v>-----</v>
      </c>
      <c r="BO327" s="41" t="str" cm="1">
        <f t="array" aca="1" ref="BO327" ca="1">_xlfn.LET(_xlpm.lookback,MIN(ROW()-ROW(BN$50),11),_xlpm.found,IFERROR(MATCH("Equal High",OFFSET(BN327,-_xlpm.lookback,0,_xlpm.lookback+1,1),0),-1),_xlpm.offset_rows,_xlpm.lookback-_xlpm.found+1,IF(_xlpm.found&gt;0,INDEX(E:E,ROW()-_xlpm.offset_rows),"-----"))</f>
        <v>-----</v>
      </c>
      <c r="BP327" s="41" t="str">
        <f t="shared" ca="1" si="333"/>
        <v>-----</v>
      </c>
      <c r="BQ327" s="41" t="str">
        <f t="shared" ca="1" si="334"/>
        <v>-----</v>
      </c>
      <c r="BR327" s="52" t="str">
        <f t="shared" ca="1" si="335"/>
        <v>-----</v>
      </c>
      <c r="BS327" s="41" t="str">
        <f t="shared" si="341"/>
        <v>-----</v>
      </c>
      <c r="BT327" s="41" t="str" cm="1">
        <f t="array" aca="1" ref="BT327" ca="1">_xlfn.LET(_xlpm.lookback,MIN(ROW()-ROW(BS$50),11),_xlpm.found,IFERROR(MATCH("Equal Low",OFFSET(BS327,-_xlpm.lookback,0,_xlpm.lookback+1,1),0),-1),_xlpm.offset_rows,_xlpm.lookback-_xlpm.found+1,IF(_xlpm.found&gt;0,INDEX(F:F,ROW()-_xlpm.offset_rows),"-----"))</f>
        <v>-----</v>
      </c>
      <c r="BU327" s="41" t="str">
        <f t="shared" ca="1" si="336"/>
        <v>-----</v>
      </c>
      <c r="BV327" s="41" t="str">
        <f t="shared" ca="1" si="337"/>
        <v>-----</v>
      </c>
      <c r="BW327" s="52" t="str">
        <f t="shared" ca="1" si="338"/>
        <v>-----</v>
      </c>
      <c r="BX327" s="50">
        <f t="shared" si="366"/>
        <v>-0.95197000000007392</v>
      </c>
      <c r="BY327" s="50">
        <f t="shared" si="380"/>
        <v>-1</v>
      </c>
      <c r="BZ327" s="50">
        <f t="shared" si="381"/>
        <v>-3</v>
      </c>
      <c r="CA327" s="50" t="str">
        <f t="shared" si="382"/>
        <v>-----</v>
      </c>
      <c r="CB327" s="50" t="str">
        <f t="shared" si="383"/>
        <v>-----</v>
      </c>
      <c r="CC327" s="52" t="str">
        <f t="shared" si="367"/>
        <v>TL Touch Zone</v>
      </c>
      <c r="CD327" s="41">
        <f t="shared" si="368"/>
        <v>1</v>
      </c>
      <c r="CE327" s="52" t="str" cm="1">
        <f t="array" ref="CE327">IF(CD327&lt;&gt;1,"-----",_xlfn.IFS(OR(AL327="Above",AL327="Below"),AL327,OR(AQ327="Above",AQ327="Below"),AQ327,OR(AV327="Above",AV327="Below"),AV327,OR(BA327="Above",BA327="Below"),BA327,OR(BF327="Above",BF327="Below"),BF327,OR(BK327="Above",BK327="Below"),BK327,TRUE,"-----"))</f>
        <v>Above</v>
      </c>
      <c r="CF327" s="52" t="str">
        <f t="shared" ca="1" si="339"/>
        <v>-----</v>
      </c>
      <c r="CG327" s="52" t="str">
        <f t="shared" si="369"/>
        <v>DOWN</v>
      </c>
      <c r="CH327" s="42" t="str">
        <f t="shared" si="323"/>
        <v/>
      </c>
      <c r="CI327" s="43" t="str">
        <f t="shared" si="384"/>
        <v/>
      </c>
      <c r="CJ327" s="42" t="str">
        <f t="shared" si="385"/>
        <v/>
      </c>
      <c r="CK327" s="42" t="str">
        <f t="shared" si="324"/>
        <v/>
      </c>
      <c r="CL327" s="42" t="str">
        <f t="shared" si="370"/>
        <v/>
      </c>
      <c r="CM327" s="16">
        <f t="shared" si="325"/>
        <v>0</v>
      </c>
      <c r="CN327" s="53">
        <f t="shared" si="326"/>
        <v>0.13333333333333333</v>
      </c>
      <c r="CO327" s="14" t="str">
        <f t="shared" si="327"/>
        <v/>
      </c>
    </row>
    <row r="328" spans="1:93" x14ac:dyDescent="0.55000000000000004">
      <c r="A328">
        <f>IF('Data Validation'!$K$2&lt;&gt;TRUE,"",'Data Validation'!A328)</f>
        <v>1772126400</v>
      </c>
      <c r="B328" s="4" t="str">
        <f>IF('Data Validation'!$K$2&lt;&gt;TRUE,"",'Data Validation'!C328)</f>
        <v>XAUUSD</v>
      </c>
      <c r="C328" s="4" t="str">
        <f>IF('Data Validation'!$K$2&lt;&gt;TRUE,"",'Data Validation'!E328)</f>
        <v>M5</v>
      </c>
      <c r="D328" s="4">
        <f>IF('Data Validation'!$K$2&lt;&gt;TRUE,"",'Data Validation'!G328)</f>
        <v>5179.47</v>
      </c>
      <c r="E328" s="4">
        <f>IF($C328&lt;&gt;"M5","",Price!F328)</f>
        <v>5181.88</v>
      </c>
      <c r="F328" s="4">
        <f>IF($C328&lt;&gt;"M5","",Price!G328)</f>
        <v>5178.16</v>
      </c>
      <c r="G328" s="4">
        <f>IF($C328&lt;&gt;"M5","",Price!H328)</f>
        <v>594</v>
      </c>
      <c r="H328" s="4">
        <f>IF($C328&lt;&gt;"M5","",SSA!E328)</f>
        <v>5178.0910700000004</v>
      </c>
      <c r="I328" s="6">
        <f>IF($C328&lt;&gt;"M5","",SSA!F328)</f>
        <v>5179.31736</v>
      </c>
      <c r="J328" s="5">
        <f>IF($C328&lt;&gt;"M5","",Dual_Tema!E328)</f>
        <v>5183.3599999999997</v>
      </c>
      <c r="K328" s="5">
        <f>IF($C328&lt;&gt;"M5","",Dual_Tema!F328)</f>
        <v>5177.68</v>
      </c>
      <c r="L328" s="6">
        <f>IF($C328&lt;&gt;"M5","",Trendlines!K328)</f>
        <v>0</v>
      </c>
      <c r="M328" s="6">
        <f>IF($C328&lt;&gt;"M5","",Trendlines!L328)</f>
        <v>0</v>
      </c>
      <c r="N328" s="6">
        <f>IF($C328&lt;&gt;"M5","",ZigZag!E328)</f>
        <v>0</v>
      </c>
      <c r="O328" s="6">
        <f>IF($C328&lt;&gt;"M5","",ZigZag!F328)</f>
        <v>0</v>
      </c>
      <c r="P328" s="6">
        <f>IF($C328&lt;&gt;"M5","",Pinbar!E328)</f>
        <v>0</v>
      </c>
      <c r="Q328">
        <f>IF(Q$1='Trendline Selection'!$ED$198,Trendlines!E328,IF(Q$1='Trendline Selection'!$EE$198,Trendlines!E328,""))</f>
        <v>5199.58</v>
      </c>
      <c r="R328" t="str">
        <f>IF(R$1='Trendline Selection'!$ED$198,Trendlines!F328,IF(R$1='Trendline Selection'!$EE$198,Trendlines!F328,""))</f>
        <v/>
      </c>
      <c r="S328" t="str">
        <f>IF(S$1='Trendline Selection'!$ED$198,Trendlines!G328,IF(S$1='Trendline Selection'!$EE$198,Trendlines!G328,""))</f>
        <v/>
      </c>
      <c r="T328" t="str">
        <f>IF(T$1='Trendline Selection'!$ED$198,Trendlines!H328,IF(T$1='Trendline Selection'!$EE$198,Trendlines!H328,""))</f>
        <v/>
      </c>
      <c r="U328">
        <f>IF(U$1='Trendline Selection'!$ED$198,Trendlines!I328,IF(U$1='Trendline Selection'!$EE$198,Trendlines!I328,""))</f>
        <v>5178.24</v>
      </c>
      <c r="V328" t="str">
        <f>IF(V$1='Trendline Selection'!$ED$198,Trendlines!J328,IF(V$1='Trendline Selection'!$EE$198,Trendlines!J328,""))</f>
        <v/>
      </c>
      <c r="W328" s="6" t="str">
        <f t="shared" si="329"/>
        <v/>
      </c>
      <c r="X328" s="6" t="str">
        <f t="shared" si="330"/>
        <v/>
      </c>
      <c r="Y328" s="6" t="str">
        <f t="shared" si="331"/>
        <v/>
      </c>
      <c r="Z328" s="6" t="str">
        <f t="shared" si="332"/>
        <v/>
      </c>
      <c r="AA328">
        <f t="shared" si="343"/>
        <v>3.7200000000002547</v>
      </c>
      <c r="AB328">
        <f t="shared" si="371"/>
        <v>3.6199999999998909</v>
      </c>
      <c r="AC328">
        <f t="shared" si="372"/>
        <v>0.1000000000003638</v>
      </c>
      <c r="AD328">
        <f t="shared" si="328"/>
        <v>3.7200000000002547</v>
      </c>
      <c r="AE328" s="26">
        <f t="shared" si="386"/>
        <v>-2.8552907766382494E-4</v>
      </c>
      <c r="AF328" s="26">
        <f t="shared" si="344"/>
        <v>9.27056133248025E-5</v>
      </c>
      <c r="AG328" s="4"/>
      <c r="AH328" s="30">
        <f t="shared" si="345"/>
        <v>-4.1328203431814734E-3</v>
      </c>
      <c r="AI328" s="21">
        <f t="shared" si="373"/>
        <v>-1</v>
      </c>
      <c r="AJ328" s="21">
        <f t="shared" si="342"/>
        <v>-141</v>
      </c>
      <c r="AK328" s="31" t="str">
        <f t="shared" si="389"/>
        <v>-----</v>
      </c>
      <c r="AL328" s="31" t="str">
        <f t="shared" si="346"/>
        <v>-----</v>
      </c>
      <c r="AM328" s="39" t="str">
        <f t="shared" si="347"/>
        <v/>
      </c>
      <c r="AN328" s="35" t="str">
        <f t="shared" si="348"/>
        <v/>
      </c>
      <c r="AO328" s="35" t="str">
        <f t="shared" si="387"/>
        <v/>
      </c>
      <c r="AP328" s="36" t="str">
        <f t="shared" si="388"/>
        <v/>
      </c>
      <c r="AQ328" s="36" t="str">
        <f t="shared" si="349"/>
        <v/>
      </c>
      <c r="AR328" s="40" t="str">
        <f t="shared" si="350"/>
        <v/>
      </c>
      <c r="AS328" s="37" t="str">
        <f t="shared" si="351"/>
        <v/>
      </c>
      <c r="AT328" s="37" t="str">
        <f t="shared" si="374"/>
        <v/>
      </c>
      <c r="AU328" s="38" t="str">
        <f t="shared" si="352"/>
        <v/>
      </c>
      <c r="AV328" s="38" t="str">
        <f t="shared" si="353"/>
        <v/>
      </c>
      <c r="AW328" s="30" t="str">
        <f t="shared" si="354"/>
        <v/>
      </c>
      <c r="AX328" s="21" t="str">
        <f t="shared" si="355"/>
        <v/>
      </c>
      <c r="AY328" s="21" t="str">
        <f t="shared" si="375"/>
        <v/>
      </c>
      <c r="AZ328" s="31" t="str">
        <f t="shared" si="356"/>
        <v/>
      </c>
      <c r="BA328" s="31" t="str">
        <f t="shared" si="357"/>
        <v/>
      </c>
      <c r="BB328" s="33">
        <f t="shared" si="358"/>
        <v>-2.8760737238788053E-5</v>
      </c>
      <c r="BC328" s="32">
        <f t="shared" si="359"/>
        <v>-1</v>
      </c>
      <c r="BD328" s="32">
        <f t="shared" si="376"/>
        <v>-1</v>
      </c>
      <c r="BE328" s="34" t="str">
        <f t="shared" si="377"/>
        <v>Touch Zone</v>
      </c>
      <c r="BF328" s="34" t="str">
        <f t="shared" si="360"/>
        <v>Below</v>
      </c>
      <c r="BG328" s="40" t="str">
        <f t="shared" si="361"/>
        <v/>
      </c>
      <c r="BH328" s="37" t="str">
        <f t="shared" si="362"/>
        <v/>
      </c>
      <c r="BI328" s="37" t="str">
        <f t="shared" si="378"/>
        <v/>
      </c>
      <c r="BJ328" s="38" t="str">
        <f t="shared" si="379"/>
        <v/>
      </c>
      <c r="BK328" s="38" t="str">
        <f t="shared" si="363"/>
        <v/>
      </c>
      <c r="BL328" s="41" t="str">
        <f t="shared" si="364"/>
        <v>------</v>
      </c>
      <c r="BM328" s="41" t="str">
        <f t="shared" si="365"/>
        <v>------</v>
      </c>
      <c r="BN328" s="41" t="str">
        <f t="shared" si="340"/>
        <v>-----</v>
      </c>
      <c r="BO328" s="41" t="str" cm="1">
        <f t="array" aca="1" ref="BO328" ca="1">_xlfn.LET(_xlpm.lookback,MIN(ROW()-ROW(BN$50),11),_xlpm.found,IFERROR(MATCH("Equal High",OFFSET(BN328,-_xlpm.lookback,0,_xlpm.lookback+1,1),0),-1),_xlpm.offset_rows,_xlpm.lookback-_xlpm.found+1,IF(_xlpm.found&gt;0,INDEX(E:E,ROW()-_xlpm.offset_rows),"-----"))</f>
        <v>-----</v>
      </c>
      <c r="BP328" s="41" t="str">
        <f t="shared" ca="1" si="333"/>
        <v>-----</v>
      </c>
      <c r="BQ328" s="41" t="str">
        <f t="shared" ca="1" si="334"/>
        <v>-----</v>
      </c>
      <c r="BR328" s="52" t="str">
        <f t="shared" ca="1" si="335"/>
        <v>-----</v>
      </c>
      <c r="BS328" s="41" t="str">
        <f t="shared" si="341"/>
        <v>-----</v>
      </c>
      <c r="BT328" s="41" t="str" cm="1">
        <f t="array" aca="1" ref="BT328" ca="1">_xlfn.LET(_xlpm.lookback,MIN(ROW()-ROW(BS$50),11),_xlpm.found,IFERROR(MATCH("Equal Low",OFFSET(BS328,-_xlpm.lookback,0,_xlpm.lookback+1,1),0),-1),_xlpm.offset_rows,_xlpm.lookback-_xlpm.found+1,IF(_xlpm.found&gt;0,INDEX(F:F,ROW()-_xlpm.offset_rows),"-----"))</f>
        <v>-----</v>
      </c>
      <c r="BU328" s="41" t="str">
        <f t="shared" ca="1" si="336"/>
        <v>-----</v>
      </c>
      <c r="BV328" s="41" t="str">
        <f t="shared" ca="1" si="337"/>
        <v>-----</v>
      </c>
      <c r="BW328" s="52" t="str">
        <f t="shared" ca="1" si="338"/>
        <v>-----</v>
      </c>
      <c r="BX328" s="50">
        <f t="shared" si="366"/>
        <v>-1.226289999999608</v>
      </c>
      <c r="BY328" s="50">
        <f t="shared" si="380"/>
        <v>-1</v>
      </c>
      <c r="BZ328" s="50">
        <f t="shared" si="381"/>
        <v>-4</v>
      </c>
      <c r="CA328" s="50" t="str">
        <f t="shared" si="382"/>
        <v>-----</v>
      </c>
      <c r="CB328" s="50" t="str">
        <f t="shared" si="383"/>
        <v>-----</v>
      </c>
      <c r="CC328" s="52" t="str">
        <f t="shared" si="367"/>
        <v>TL Touch Zone</v>
      </c>
      <c r="CD328" s="41">
        <f t="shared" si="368"/>
        <v>1</v>
      </c>
      <c r="CE328" s="52" t="str" cm="1">
        <f t="array" ref="CE328">IF(CD328&lt;&gt;1,"-----",_xlfn.IFS(OR(AL328="Above",AL328="Below"),AL328,OR(AQ328="Above",AQ328="Below"),AQ328,OR(AV328="Above",AV328="Below"),AV328,OR(BA328="Above",BA328="Below"),BA328,OR(BF328="Above",BF328="Below"),BF328,OR(BK328="Above",BK328="Below"),BK328,TRUE,"-----"))</f>
        <v>Below</v>
      </c>
      <c r="CF328" s="52" t="str">
        <f t="shared" ca="1" si="339"/>
        <v>-----</v>
      </c>
      <c r="CG328" s="52" t="str">
        <f t="shared" si="369"/>
        <v>DOWN</v>
      </c>
      <c r="CH328" s="42" t="str">
        <f t="shared" si="323"/>
        <v/>
      </c>
      <c r="CI328" s="43" t="str">
        <f t="shared" si="384"/>
        <v/>
      </c>
      <c r="CJ328" s="42" t="str">
        <f t="shared" si="385"/>
        <v/>
      </c>
      <c r="CK328" s="42" t="str">
        <f t="shared" si="324"/>
        <v/>
      </c>
      <c r="CL328" s="42" t="str">
        <f t="shared" si="370"/>
        <v/>
      </c>
      <c r="CM328" s="16">
        <f t="shared" si="325"/>
        <v>0</v>
      </c>
      <c r="CN328" s="53">
        <f t="shared" si="326"/>
        <v>6.6666666666666666E-2</v>
      </c>
      <c r="CO328" s="14" t="str">
        <f t="shared" si="327"/>
        <v/>
      </c>
    </row>
    <row r="329" spans="1:93" x14ac:dyDescent="0.55000000000000004">
      <c r="A329">
        <f>IF('Data Validation'!$K$2&lt;&gt;TRUE,"",'Data Validation'!A329)</f>
        <v>1772126700</v>
      </c>
      <c r="B329" s="4" t="str">
        <f>IF('Data Validation'!$K$2&lt;&gt;TRUE,"",'Data Validation'!C329)</f>
        <v>XAUUSD</v>
      </c>
      <c r="C329" s="4" t="str">
        <f>IF('Data Validation'!$K$2&lt;&gt;TRUE,"",'Data Validation'!E329)</f>
        <v>M5</v>
      </c>
      <c r="D329" s="4">
        <f>IF('Data Validation'!$K$2&lt;&gt;TRUE,"",'Data Validation'!G329)</f>
        <v>5174.3900000000003</v>
      </c>
      <c r="E329" s="4">
        <f>IF($C329&lt;&gt;"M5","",Price!F329)</f>
        <v>5180.16</v>
      </c>
      <c r="F329" s="4">
        <f>IF($C329&lt;&gt;"M5","",Price!G329)</f>
        <v>5173.7299999999996</v>
      </c>
      <c r="G329" s="4">
        <f>IF($C329&lt;&gt;"M5","",Price!H329)</f>
        <v>615</v>
      </c>
      <c r="H329" s="4">
        <f>IF($C329&lt;&gt;"M5","",SSA!E329)</f>
        <v>5176.4553500000002</v>
      </c>
      <c r="I329" s="6">
        <f>IF($C329&lt;&gt;"M5","",SSA!F329)</f>
        <v>5177.8863600000004</v>
      </c>
      <c r="J329" s="5">
        <f>IF($C329&lt;&gt;"M5","",Dual_Tema!E329)</f>
        <v>5181.55</v>
      </c>
      <c r="K329" s="5">
        <f>IF($C329&lt;&gt;"M5","",Dual_Tema!F329)</f>
        <v>5175.57</v>
      </c>
      <c r="L329" s="6">
        <f>IF($C329&lt;&gt;"M5","",Trendlines!K329)</f>
        <v>0</v>
      </c>
      <c r="M329" s="6">
        <f>IF($C329&lt;&gt;"M5","",Trendlines!L329)</f>
        <v>0</v>
      </c>
      <c r="N329" s="6">
        <f>IF($C329&lt;&gt;"M5","",ZigZag!E329)</f>
        <v>0</v>
      </c>
      <c r="O329" s="6">
        <f>IF($C329&lt;&gt;"M5","",ZigZag!F329)</f>
        <v>0</v>
      </c>
      <c r="P329" s="6">
        <f>IF($C329&lt;&gt;"M5","",Pinbar!E329)</f>
        <v>0</v>
      </c>
      <c r="Q329">
        <f>IF(Q$1='Trendline Selection'!$ED$198,Trendlines!E329,IF(Q$1='Trendline Selection'!$EE$198,Trendlines!E329,""))</f>
        <v>5199.59</v>
      </c>
      <c r="R329" t="str">
        <f>IF(R$1='Trendline Selection'!$ED$198,Trendlines!F329,IF(R$1='Trendline Selection'!$EE$198,Trendlines!F329,""))</f>
        <v/>
      </c>
      <c r="S329" t="str">
        <f>IF(S$1='Trendline Selection'!$ED$198,Trendlines!G329,IF(S$1='Trendline Selection'!$EE$198,Trendlines!G329,""))</f>
        <v/>
      </c>
      <c r="T329" t="str">
        <f>IF(T$1='Trendline Selection'!$ED$198,Trendlines!H329,IF(T$1='Trendline Selection'!$EE$198,Trendlines!H329,""))</f>
        <v/>
      </c>
      <c r="U329">
        <f>IF(U$1='Trendline Selection'!$ED$198,Trendlines!I329,IF(U$1='Trendline Selection'!$EE$198,Trendlines!I329,""))</f>
        <v>5178.26</v>
      </c>
      <c r="V329" t="str">
        <f>IF(V$1='Trendline Selection'!$ED$198,Trendlines!J329,IF(V$1='Trendline Selection'!$EE$198,Trendlines!J329,""))</f>
        <v/>
      </c>
      <c r="W329" s="6" t="str">
        <f t="shared" si="329"/>
        <v/>
      </c>
      <c r="X329" s="6" t="str">
        <f t="shared" si="330"/>
        <v/>
      </c>
      <c r="Y329" s="6" t="str">
        <f t="shared" si="331"/>
        <v/>
      </c>
      <c r="Z329" s="6" t="str">
        <f t="shared" si="332"/>
        <v/>
      </c>
      <c r="AA329">
        <f t="shared" si="343"/>
        <v>6.430000000000291</v>
      </c>
      <c r="AB329">
        <f t="shared" si="371"/>
        <v>0.68999999999959982</v>
      </c>
      <c r="AC329">
        <f t="shared" si="372"/>
        <v>5.7400000000006912</v>
      </c>
      <c r="AD329">
        <f t="shared" si="328"/>
        <v>6.430000000000291</v>
      </c>
      <c r="AE329" s="26">
        <f t="shared" si="386"/>
        <v>-2.6825949764073057E-4</v>
      </c>
      <c r="AF329" s="26">
        <f t="shared" si="344"/>
        <v>-3.5551639722777308E-4</v>
      </c>
      <c r="AG329" s="4"/>
      <c r="AH329" s="30">
        <f t="shared" si="345"/>
        <v>-4.4493219657703708E-3</v>
      </c>
      <c r="AI329" s="21">
        <f t="shared" si="373"/>
        <v>-1</v>
      </c>
      <c r="AJ329" s="21">
        <f t="shared" si="342"/>
        <v>-142</v>
      </c>
      <c r="AK329" s="31" t="str">
        <f t="shared" si="389"/>
        <v>-----</v>
      </c>
      <c r="AL329" s="31" t="str">
        <f t="shared" si="346"/>
        <v>-----</v>
      </c>
      <c r="AM329" s="39" t="str">
        <f t="shared" si="347"/>
        <v/>
      </c>
      <c r="AN329" s="35" t="str">
        <f t="shared" si="348"/>
        <v/>
      </c>
      <c r="AO329" s="35" t="str">
        <f t="shared" si="387"/>
        <v/>
      </c>
      <c r="AP329" s="36" t="str">
        <f t="shared" si="388"/>
        <v/>
      </c>
      <c r="AQ329" s="36" t="str">
        <f t="shared" si="349"/>
        <v/>
      </c>
      <c r="AR329" s="40" t="str">
        <f t="shared" si="350"/>
        <v/>
      </c>
      <c r="AS329" s="37" t="str">
        <f t="shared" si="351"/>
        <v/>
      </c>
      <c r="AT329" s="37" t="str">
        <f t="shared" si="374"/>
        <v/>
      </c>
      <c r="AU329" s="38" t="str">
        <f t="shared" si="352"/>
        <v/>
      </c>
      <c r="AV329" s="38" t="str">
        <f t="shared" si="353"/>
        <v/>
      </c>
      <c r="AW329" s="30" t="str">
        <f t="shared" si="354"/>
        <v/>
      </c>
      <c r="AX329" s="21" t="str">
        <f t="shared" si="355"/>
        <v/>
      </c>
      <c r="AY329" s="21" t="str">
        <f t="shared" si="375"/>
        <v/>
      </c>
      <c r="AZ329" s="31" t="str">
        <f t="shared" si="356"/>
        <v/>
      </c>
      <c r="BA329" s="31" t="str">
        <f t="shared" si="357"/>
        <v/>
      </c>
      <c r="BB329" s="33">
        <f t="shared" si="358"/>
        <v>-3.4850509630648859E-4</v>
      </c>
      <c r="BC329" s="32">
        <f t="shared" si="359"/>
        <v>-1</v>
      </c>
      <c r="BD329" s="32">
        <f t="shared" si="376"/>
        <v>-2</v>
      </c>
      <c r="BE329" s="34" t="str">
        <f t="shared" si="377"/>
        <v>Touch Zone</v>
      </c>
      <c r="BF329" s="34" t="str">
        <f t="shared" si="360"/>
        <v>Below</v>
      </c>
      <c r="BG329" s="40" t="str">
        <f t="shared" si="361"/>
        <v/>
      </c>
      <c r="BH329" s="37" t="str">
        <f t="shared" si="362"/>
        <v/>
      </c>
      <c r="BI329" s="37" t="str">
        <f t="shared" si="378"/>
        <v/>
      </c>
      <c r="BJ329" s="38" t="str">
        <f t="shared" si="379"/>
        <v/>
      </c>
      <c r="BK329" s="38" t="str">
        <f t="shared" si="363"/>
        <v/>
      </c>
      <c r="BL329" s="41" t="str">
        <f t="shared" si="364"/>
        <v>------</v>
      </c>
      <c r="BM329" s="41" t="str">
        <f t="shared" si="365"/>
        <v>------</v>
      </c>
      <c r="BN329" s="41" t="str">
        <f t="shared" si="340"/>
        <v>-----</v>
      </c>
      <c r="BO329" s="41" t="str" cm="1">
        <f t="array" aca="1" ref="BO329" ca="1">_xlfn.LET(_xlpm.lookback,MIN(ROW()-ROW(BN$50),11),_xlpm.found,IFERROR(MATCH("Equal High",OFFSET(BN329,-_xlpm.lookback,0,_xlpm.lookback+1,1),0),-1),_xlpm.offset_rows,_xlpm.lookback-_xlpm.found+1,IF(_xlpm.found&gt;0,INDEX(E:E,ROW()-_xlpm.offset_rows),"-----"))</f>
        <v>-----</v>
      </c>
      <c r="BP329" s="41" t="str">
        <f t="shared" ca="1" si="333"/>
        <v>-----</v>
      </c>
      <c r="BQ329" s="41" t="str">
        <f t="shared" ca="1" si="334"/>
        <v>-----</v>
      </c>
      <c r="BR329" s="52" t="str">
        <f t="shared" ca="1" si="335"/>
        <v>-----</v>
      </c>
      <c r="BS329" s="41" t="str">
        <f t="shared" si="341"/>
        <v>-----</v>
      </c>
      <c r="BT329" s="41" t="str" cm="1">
        <f t="array" aca="1" ref="BT329" ca="1">_xlfn.LET(_xlpm.lookback,MIN(ROW()-ROW(BS$50),11),_xlpm.found,IFERROR(MATCH("Equal Low",OFFSET(BS329,-_xlpm.lookback,0,_xlpm.lookback+1,1),0),-1),_xlpm.offset_rows,_xlpm.lookback-_xlpm.found+1,IF(_xlpm.found&gt;0,INDEX(F:F,ROW()-_xlpm.offset_rows),"-----"))</f>
        <v>-----</v>
      </c>
      <c r="BU329" s="41" t="str">
        <f t="shared" ca="1" si="336"/>
        <v>-----</v>
      </c>
      <c r="BV329" s="41" t="str">
        <f t="shared" ca="1" si="337"/>
        <v>-----</v>
      </c>
      <c r="BW329" s="52" t="str">
        <f t="shared" ca="1" si="338"/>
        <v>-----</v>
      </c>
      <c r="BX329" s="50">
        <f t="shared" si="366"/>
        <v>-1.4310100000002421</v>
      </c>
      <c r="BY329" s="50">
        <f t="shared" si="380"/>
        <v>-1</v>
      </c>
      <c r="BZ329" s="50">
        <f t="shared" si="381"/>
        <v>-5</v>
      </c>
      <c r="CA329" s="50" t="str">
        <f t="shared" si="382"/>
        <v>-----</v>
      </c>
      <c r="CB329" s="50" t="str">
        <f t="shared" si="383"/>
        <v>-----</v>
      </c>
      <c r="CC329" s="52" t="str">
        <f t="shared" si="367"/>
        <v>TL Touch Zone</v>
      </c>
      <c r="CD329" s="41">
        <f t="shared" si="368"/>
        <v>1</v>
      </c>
      <c r="CE329" s="52" t="str" cm="1">
        <f t="array" ref="CE329">IF(CD329&lt;&gt;1,"-----",_xlfn.IFS(OR(AL329="Above",AL329="Below"),AL329,OR(AQ329="Above",AQ329="Below"),AQ329,OR(AV329="Above",AV329="Below"),AV329,OR(BA329="Above",BA329="Below"),BA329,OR(BF329="Above",BF329="Below"),BF329,OR(BK329="Above",BK329="Below"),BK329,TRUE,"-----"))</f>
        <v>Below</v>
      </c>
      <c r="CF329" s="52" t="str">
        <f t="shared" ca="1" si="339"/>
        <v>-----</v>
      </c>
      <c r="CG329" s="52" t="str">
        <f t="shared" si="369"/>
        <v>DOWN</v>
      </c>
      <c r="CH329" s="42" t="str">
        <f t="shared" si="323"/>
        <v/>
      </c>
      <c r="CI329" s="43" t="str">
        <f t="shared" si="384"/>
        <v/>
      </c>
      <c r="CJ329" s="42" t="str">
        <f t="shared" si="385"/>
        <v/>
      </c>
      <c r="CK329" s="42" t="str">
        <f t="shared" si="324"/>
        <v/>
      </c>
      <c r="CL329" s="42" t="str">
        <f t="shared" si="370"/>
        <v/>
      </c>
      <c r="CM329" s="16">
        <f t="shared" si="325"/>
        <v>0</v>
      </c>
      <c r="CN329" s="53">
        <f t="shared" si="326"/>
        <v>0</v>
      </c>
      <c r="CO329" s="14" t="str">
        <f t="shared" si="327"/>
        <v/>
      </c>
    </row>
    <row r="330" spans="1:93" x14ac:dyDescent="0.55000000000000004">
      <c r="A330">
        <f>IF('Data Validation'!$K$2&lt;&gt;TRUE,"",'Data Validation'!A330)</f>
        <v>1772127000</v>
      </c>
      <c r="B330" s="4" t="str">
        <f>IF('Data Validation'!$K$2&lt;&gt;TRUE,"",'Data Validation'!C330)</f>
        <v>XAUUSD</v>
      </c>
      <c r="C330" s="4" t="str">
        <f>IF('Data Validation'!$K$2&lt;&gt;TRUE,"",'Data Validation'!E330)</f>
        <v>M5</v>
      </c>
      <c r="D330" s="4">
        <f>IF('Data Validation'!$K$2&lt;&gt;TRUE,"",'Data Validation'!G330)</f>
        <v>5176.7299999999996</v>
      </c>
      <c r="E330" s="4">
        <f>IF($C330&lt;&gt;"M5","",Price!F330)</f>
        <v>5177.03</v>
      </c>
      <c r="F330" s="4">
        <f>IF($C330&lt;&gt;"M5","",Price!G330)</f>
        <v>5172</v>
      </c>
      <c r="G330" s="4">
        <f>IF($C330&lt;&gt;"M5","",Price!H330)</f>
        <v>667</v>
      </c>
      <c r="H330" s="4">
        <f>IF($C330&lt;&gt;"M5","",SSA!E330)</f>
        <v>5174.8724599999996</v>
      </c>
      <c r="I330" s="6">
        <f>IF($C330&lt;&gt;"M5","",SSA!F330)</f>
        <v>5176.3794099999996</v>
      </c>
      <c r="J330" s="5">
        <f>IF($C330&lt;&gt;"M5","",Dual_Tema!E330)</f>
        <v>5178.91</v>
      </c>
      <c r="K330" s="5">
        <f>IF($C330&lt;&gt;"M5","",Dual_Tema!F330)</f>
        <v>5173.3999999999996</v>
      </c>
      <c r="L330" s="6">
        <f>IF($C330&lt;&gt;"M5","",Trendlines!K330)</f>
        <v>0</v>
      </c>
      <c r="M330" s="6">
        <f>IF($C330&lt;&gt;"M5","",Trendlines!L330)</f>
        <v>0</v>
      </c>
      <c r="N330" s="6">
        <f>IF($C330&lt;&gt;"M5","",ZigZag!E330)</f>
        <v>0</v>
      </c>
      <c r="O330" s="6">
        <f>IF($C330&lt;&gt;"M5","",ZigZag!F330)</f>
        <v>0</v>
      </c>
      <c r="P330" s="6">
        <f>IF($C330&lt;&gt;"M5","",Pinbar!E330)</f>
        <v>0</v>
      </c>
      <c r="Q330">
        <f>IF(Q$1='Trendline Selection'!$ED$198,Trendlines!E330,IF(Q$1='Trendline Selection'!$EE$198,Trendlines!E330,""))</f>
        <v>5199.6000000000004</v>
      </c>
      <c r="R330" t="str">
        <f>IF(R$1='Trendline Selection'!$ED$198,Trendlines!F330,IF(R$1='Trendline Selection'!$EE$198,Trendlines!F330,""))</f>
        <v/>
      </c>
      <c r="S330" t="str">
        <f>IF(S$1='Trendline Selection'!$ED$198,Trendlines!G330,IF(S$1='Trendline Selection'!$EE$198,Trendlines!G330,""))</f>
        <v/>
      </c>
      <c r="T330" t="str">
        <f>IF(T$1='Trendline Selection'!$ED$198,Trendlines!H330,IF(T$1='Trendline Selection'!$EE$198,Trendlines!H330,""))</f>
        <v/>
      </c>
      <c r="U330">
        <f>IF(U$1='Trendline Selection'!$ED$198,Trendlines!I330,IF(U$1='Trendline Selection'!$EE$198,Trendlines!I330,""))</f>
        <v>5178.28</v>
      </c>
      <c r="V330" t="str">
        <f>IF(V$1='Trendline Selection'!$ED$198,Trendlines!J330,IF(V$1='Trendline Selection'!$EE$198,Trendlines!J330,""))</f>
        <v/>
      </c>
      <c r="W330" s="6" t="str">
        <f t="shared" si="329"/>
        <v/>
      </c>
      <c r="X330" s="6" t="str">
        <f t="shared" si="330"/>
        <v/>
      </c>
      <c r="Y330" s="6" t="str">
        <f t="shared" si="331"/>
        <v/>
      </c>
      <c r="Z330" s="6" t="str">
        <f t="shared" si="332"/>
        <v/>
      </c>
      <c r="AA330">
        <f t="shared" si="343"/>
        <v>5.0299999999997453</v>
      </c>
      <c r="AB330">
        <f t="shared" si="371"/>
        <v>2.6399999999994179</v>
      </c>
      <c r="AC330">
        <f t="shared" si="372"/>
        <v>2.3900000000003274</v>
      </c>
      <c r="AD330">
        <f t="shared" si="328"/>
        <v>5.0299999999997453</v>
      </c>
      <c r="AE330" s="26">
        <f t="shared" si="386"/>
        <v>-3.6301074936620048E-4</v>
      </c>
      <c r="AF330" s="26">
        <f t="shared" si="344"/>
        <v>-2.7061506939336533E-4</v>
      </c>
      <c r="AG330" s="4"/>
      <c r="AH330" s="30">
        <f t="shared" si="345"/>
        <v>-4.7556619739981482E-3</v>
      </c>
      <c r="AI330" s="21">
        <f t="shared" si="373"/>
        <v>-1</v>
      </c>
      <c r="AJ330" s="21">
        <f t="shared" si="342"/>
        <v>-143</v>
      </c>
      <c r="AK330" s="31" t="str">
        <f t="shared" si="389"/>
        <v>-----</v>
      </c>
      <c r="AL330" s="31" t="str">
        <f t="shared" si="346"/>
        <v>-----</v>
      </c>
      <c r="AM330" s="39" t="str">
        <f t="shared" si="347"/>
        <v/>
      </c>
      <c r="AN330" s="35" t="str">
        <f t="shared" si="348"/>
        <v/>
      </c>
      <c r="AO330" s="35" t="str">
        <f t="shared" si="387"/>
        <v/>
      </c>
      <c r="AP330" s="36" t="str">
        <f t="shared" si="388"/>
        <v/>
      </c>
      <c r="AQ330" s="36" t="str">
        <f t="shared" si="349"/>
        <v/>
      </c>
      <c r="AR330" s="40" t="str">
        <f t="shared" si="350"/>
        <v/>
      </c>
      <c r="AS330" s="37" t="str">
        <f t="shared" si="351"/>
        <v/>
      </c>
      <c r="AT330" s="37" t="str">
        <f t="shared" si="374"/>
        <v/>
      </c>
      <c r="AU330" s="38" t="str">
        <f t="shared" si="352"/>
        <v/>
      </c>
      <c r="AV330" s="38" t="str">
        <f t="shared" si="353"/>
        <v/>
      </c>
      <c r="AW330" s="30" t="str">
        <f t="shared" si="354"/>
        <v/>
      </c>
      <c r="AX330" s="21" t="str">
        <f t="shared" si="355"/>
        <v/>
      </c>
      <c r="AY330" s="21" t="str">
        <f t="shared" si="375"/>
        <v/>
      </c>
      <c r="AZ330" s="31" t="str">
        <f t="shared" si="356"/>
        <v/>
      </c>
      <c r="BA330" s="31" t="str">
        <f t="shared" si="357"/>
        <v/>
      </c>
      <c r="BB330" s="33">
        <f t="shared" si="358"/>
        <v>-6.5804475617389443E-4</v>
      </c>
      <c r="BC330" s="32">
        <f t="shared" si="359"/>
        <v>-1</v>
      </c>
      <c r="BD330" s="32">
        <f t="shared" si="376"/>
        <v>-3</v>
      </c>
      <c r="BE330" s="34" t="str">
        <f t="shared" si="377"/>
        <v>Touch Zone</v>
      </c>
      <c r="BF330" s="34" t="str">
        <f t="shared" si="360"/>
        <v>Below</v>
      </c>
      <c r="BG330" s="40" t="str">
        <f t="shared" si="361"/>
        <v/>
      </c>
      <c r="BH330" s="37" t="str">
        <f t="shared" si="362"/>
        <v/>
      </c>
      <c r="BI330" s="37" t="str">
        <f t="shared" si="378"/>
        <v/>
      </c>
      <c r="BJ330" s="38" t="str">
        <f t="shared" si="379"/>
        <v/>
      </c>
      <c r="BK330" s="38" t="str">
        <f t="shared" si="363"/>
        <v/>
      </c>
      <c r="BL330" s="41" t="str">
        <f t="shared" si="364"/>
        <v>------</v>
      </c>
      <c r="BM330" s="41" t="str">
        <f t="shared" si="365"/>
        <v>------</v>
      </c>
      <c r="BN330" s="41" t="str">
        <f t="shared" si="340"/>
        <v>-----</v>
      </c>
      <c r="BO330" s="41" t="str" cm="1">
        <f t="array" aca="1" ref="BO330" ca="1">_xlfn.LET(_xlpm.lookback,MIN(ROW()-ROW(BN$50),11),_xlpm.found,IFERROR(MATCH("Equal High",OFFSET(BN330,-_xlpm.lookback,0,_xlpm.lookback+1,1),0),-1),_xlpm.offset_rows,_xlpm.lookback-_xlpm.found+1,IF(_xlpm.found&gt;0,INDEX(E:E,ROW()-_xlpm.offset_rows),"-----"))</f>
        <v>-----</v>
      </c>
      <c r="BP330" s="41" t="str">
        <f t="shared" ca="1" si="333"/>
        <v>-----</v>
      </c>
      <c r="BQ330" s="41" t="str">
        <f t="shared" ca="1" si="334"/>
        <v>-----</v>
      </c>
      <c r="BR330" s="52" t="str">
        <f t="shared" ca="1" si="335"/>
        <v>-----</v>
      </c>
      <c r="BS330" s="41" t="str">
        <f t="shared" si="341"/>
        <v>-----</v>
      </c>
      <c r="BT330" s="41" t="str" cm="1">
        <f t="array" aca="1" ref="BT330" ca="1">_xlfn.LET(_xlpm.lookback,MIN(ROW()-ROW(BS$50),11),_xlpm.found,IFERROR(MATCH("Equal Low",OFFSET(BS330,-_xlpm.lookback,0,_xlpm.lookback+1,1),0),-1),_xlpm.offset_rows,_xlpm.lookback-_xlpm.found+1,IF(_xlpm.found&gt;0,INDEX(F:F,ROW()-_xlpm.offset_rows),"-----"))</f>
        <v>-----</v>
      </c>
      <c r="BU330" s="41" t="str">
        <f t="shared" ca="1" si="336"/>
        <v>-----</v>
      </c>
      <c r="BV330" s="41" t="str">
        <f t="shared" ca="1" si="337"/>
        <v>-----</v>
      </c>
      <c r="BW330" s="52" t="str">
        <f t="shared" ca="1" si="338"/>
        <v>-----</v>
      </c>
      <c r="BX330" s="50">
        <f t="shared" si="366"/>
        <v>-1.5069499999999607</v>
      </c>
      <c r="BY330" s="50">
        <f t="shared" si="380"/>
        <v>-1</v>
      </c>
      <c r="BZ330" s="50">
        <f t="shared" si="381"/>
        <v>-6</v>
      </c>
      <c r="CA330" s="50" t="str">
        <f t="shared" si="382"/>
        <v>-----</v>
      </c>
      <c r="CB330" s="50" t="str">
        <f t="shared" si="383"/>
        <v>-----</v>
      </c>
      <c r="CC330" s="52" t="str">
        <f t="shared" si="367"/>
        <v>TL Touch Zone</v>
      </c>
      <c r="CD330" s="41">
        <f t="shared" si="368"/>
        <v>1</v>
      </c>
      <c r="CE330" s="52" t="str" cm="1">
        <f t="array" ref="CE330">IF(CD330&lt;&gt;1,"-----",_xlfn.IFS(OR(AL330="Above",AL330="Below"),AL330,OR(AQ330="Above",AQ330="Below"),AQ330,OR(AV330="Above",AV330="Below"),AV330,OR(BA330="Above",BA330="Below"),BA330,OR(BF330="Above",BF330="Below"),BF330,OR(BK330="Above",BK330="Below"),BK330,TRUE,"-----"))</f>
        <v>Below</v>
      </c>
      <c r="CF330" s="52" t="str">
        <f t="shared" ca="1" si="339"/>
        <v>-----</v>
      </c>
      <c r="CG330" s="52" t="str">
        <f t="shared" si="369"/>
        <v>DOWN</v>
      </c>
      <c r="CH330" s="42" t="str">
        <f t="shared" si="323"/>
        <v/>
      </c>
      <c r="CI330" s="43" t="str">
        <f t="shared" si="384"/>
        <v/>
      </c>
      <c r="CJ330" s="42" t="str">
        <f t="shared" si="385"/>
        <v/>
      </c>
      <c r="CK330" s="42" t="str">
        <f t="shared" si="324"/>
        <v/>
      </c>
      <c r="CL330" s="42" t="str">
        <f t="shared" si="370"/>
        <v/>
      </c>
      <c r="CM330" s="16">
        <f t="shared" si="325"/>
        <v>0</v>
      </c>
      <c r="CN330" s="53">
        <f t="shared" si="326"/>
        <v>0</v>
      </c>
      <c r="CO330" s="14" t="str">
        <f t="shared" si="327"/>
        <v/>
      </c>
    </row>
    <row r="331" spans="1:93" x14ac:dyDescent="0.55000000000000004">
      <c r="A331">
        <f>IF('Data Validation'!$K$2&lt;&gt;TRUE,"",'Data Validation'!A331)</f>
        <v>1772127300</v>
      </c>
      <c r="B331" s="4" t="str">
        <f>IF('Data Validation'!$K$2&lt;&gt;TRUE,"",'Data Validation'!C331)</f>
        <v>XAUUSD</v>
      </c>
      <c r="C331" s="4" t="str">
        <f>IF('Data Validation'!$K$2&lt;&gt;TRUE,"",'Data Validation'!E331)</f>
        <v>M5</v>
      </c>
      <c r="D331" s="4">
        <f>IF('Data Validation'!$K$2&lt;&gt;TRUE,"",'Data Validation'!G331)</f>
        <v>5173.9399999999996</v>
      </c>
      <c r="E331" s="4">
        <f>IF($C331&lt;&gt;"M5","",Price!F331)</f>
        <v>5177.87</v>
      </c>
      <c r="F331" s="4">
        <f>IF($C331&lt;&gt;"M5","",Price!G331)</f>
        <v>5172.87</v>
      </c>
      <c r="G331" s="4">
        <f>IF($C331&lt;&gt;"M5","",Price!H331)</f>
        <v>662</v>
      </c>
      <c r="H331" s="4">
        <f>IF($C331&lt;&gt;"M5","",SSA!E331)</f>
        <v>5173.3021600000002</v>
      </c>
      <c r="I331" s="6">
        <f>IF($C331&lt;&gt;"M5","",SSA!F331)</f>
        <v>5174.8407800000004</v>
      </c>
      <c r="J331" s="5">
        <f>IF($C331&lt;&gt;"M5","",Dual_Tema!E331)</f>
        <v>5177.71</v>
      </c>
      <c r="K331" s="5">
        <f>IF($C331&lt;&gt;"M5","",Dual_Tema!F331)</f>
        <v>5172.5</v>
      </c>
      <c r="L331" s="6">
        <f>IF($C331&lt;&gt;"M5","",Trendlines!K331)</f>
        <v>0</v>
      </c>
      <c r="M331" s="6">
        <f>IF($C331&lt;&gt;"M5","",Trendlines!L331)</f>
        <v>0</v>
      </c>
      <c r="N331" s="6">
        <f>IF($C331&lt;&gt;"M5","",ZigZag!E331)</f>
        <v>0</v>
      </c>
      <c r="O331" s="6">
        <f>IF($C331&lt;&gt;"M5","",ZigZag!F331)</f>
        <v>0</v>
      </c>
      <c r="P331" s="6">
        <f>IF($C331&lt;&gt;"M5","",Pinbar!E331)</f>
        <v>0</v>
      </c>
      <c r="Q331">
        <f>IF(Q$1='Trendline Selection'!$ED$198,Trendlines!E331,IF(Q$1='Trendline Selection'!$EE$198,Trendlines!E331,""))</f>
        <v>5199.6000000000004</v>
      </c>
      <c r="R331" t="str">
        <f>IF(R$1='Trendline Selection'!$ED$198,Trendlines!F331,IF(R$1='Trendline Selection'!$EE$198,Trendlines!F331,""))</f>
        <v/>
      </c>
      <c r="S331" t="str">
        <f>IF(S$1='Trendline Selection'!$ED$198,Trendlines!G331,IF(S$1='Trendline Selection'!$EE$198,Trendlines!G331,""))</f>
        <v/>
      </c>
      <c r="T331" t="str">
        <f>IF(T$1='Trendline Selection'!$ED$198,Trendlines!H331,IF(T$1='Trendline Selection'!$EE$198,Trendlines!H331,""))</f>
        <v/>
      </c>
      <c r="U331">
        <f>IF(U$1='Trendline Selection'!$ED$198,Trendlines!I331,IF(U$1='Trendline Selection'!$EE$198,Trendlines!I331,""))</f>
        <v>5178.3</v>
      </c>
      <c r="V331" t="str">
        <f>IF(V$1='Trendline Selection'!$ED$198,Trendlines!J331,IF(V$1='Trendline Selection'!$EE$198,Trendlines!J331,""))</f>
        <v/>
      </c>
      <c r="W331" s="6" t="str">
        <f t="shared" si="329"/>
        <v/>
      </c>
      <c r="X331" s="6" t="str">
        <f t="shared" si="330"/>
        <v/>
      </c>
      <c r="Y331" s="6" t="str">
        <f t="shared" si="331"/>
        <v/>
      </c>
      <c r="Z331" s="6" t="str">
        <f t="shared" si="332"/>
        <v/>
      </c>
      <c r="AA331">
        <f t="shared" si="343"/>
        <v>5</v>
      </c>
      <c r="AB331">
        <f t="shared" si="371"/>
        <v>1.1400000000003274</v>
      </c>
      <c r="AC331">
        <f t="shared" si="372"/>
        <v>3.8599999999996726</v>
      </c>
      <c r="AD331">
        <f t="shared" si="328"/>
        <v>5</v>
      </c>
      <c r="AE331" s="26">
        <f t="shared" si="386"/>
        <v>3.0901692060747801E-5</v>
      </c>
      <c r="AF331" s="26">
        <f t="shared" si="344"/>
        <v>7.1532141130960046E-5</v>
      </c>
      <c r="AG331" s="4"/>
      <c r="AH331" s="30">
        <f t="shared" si="345"/>
        <v>-5.05766597430575E-3</v>
      </c>
      <c r="AI331" s="21">
        <f t="shared" si="373"/>
        <v>-1</v>
      </c>
      <c r="AJ331" s="21">
        <f t="shared" si="342"/>
        <v>-144</v>
      </c>
      <c r="AK331" s="31" t="str">
        <f t="shared" si="389"/>
        <v>-----</v>
      </c>
      <c r="AL331" s="31" t="str">
        <f t="shared" si="346"/>
        <v>-----</v>
      </c>
      <c r="AM331" s="39" t="str">
        <f t="shared" si="347"/>
        <v/>
      </c>
      <c r="AN331" s="35" t="str">
        <f t="shared" si="348"/>
        <v/>
      </c>
      <c r="AO331" s="35" t="str">
        <f t="shared" si="387"/>
        <v/>
      </c>
      <c r="AP331" s="36" t="str">
        <f t="shared" si="388"/>
        <v/>
      </c>
      <c r="AQ331" s="36" t="str">
        <f t="shared" si="349"/>
        <v/>
      </c>
      <c r="AR331" s="40" t="str">
        <f t="shared" si="350"/>
        <v/>
      </c>
      <c r="AS331" s="37" t="str">
        <f t="shared" si="351"/>
        <v/>
      </c>
      <c r="AT331" s="37" t="str">
        <f t="shared" si="374"/>
        <v/>
      </c>
      <c r="AU331" s="38" t="str">
        <f t="shared" si="352"/>
        <v/>
      </c>
      <c r="AV331" s="38" t="str">
        <f t="shared" si="353"/>
        <v/>
      </c>
      <c r="AW331" s="30" t="str">
        <f t="shared" si="354"/>
        <v/>
      </c>
      <c r="AX331" s="21" t="str">
        <f t="shared" si="355"/>
        <v/>
      </c>
      <c r="AY331" s="21" t="str">
        <f t="shared" si="375"/>
        <v/>
      </c>
      <c r="AZ331" s="31" t="str">
        <f t="shared" si="356"/>
        <v/>
      </c>
      <c r="BA331" s="31" t="str">
        <f t="shared" si="357"/>
        <v/>
      </c>
      <c r="BB331" s="33">
        <f t="shared" si="358"/>
        <v>-9.6515072514145503E-4</v>
      </c>
      <c r="BC331" s="32">
        <f t="shared" si="359"/>
        <v>-1</v>
      </c>
      <c r="BD331" s="32">
        <f t="shared" si="376"/>
        <v>-4</v>
      </c>
      <c r="BE331" s="34" t="str">
        <f t="shared" si="377"/>
        <v>Touch Zone</v>
      </c>
      <c r="BF331" s="34" t="str">
        <f t="shared" si="360"/>
        <v>Below</v>
      </c>
      <c r="BG331" s="40" t="str">
        <f t="shared" si="361"/>
        <v/>
      </c>
      <c r="BH331" s="37" t="str">
        <f t="shared" si="362"/>
        <v/>
      </c>
      <c r="BI331" s="37" t="str">
        <f t="shared" si="378"/>
        <v/>
      </c>
      <c r="BJ331" s="38" t="str">
        <f t="shared" si="379"/>
        <v/>
      </c>
      <c r="BK331" s="38" t="str">
        <f t="shared" si="363"/>
        <v/>
      </c>
      <c r="BL331" s="41" t="str">
        <f t="shared" si="364"/>
        <v>------</v>
      </c>
      <c r="BM331" s="41" t="str">
        <f t="shared" si="365"/>
        <v>------</v>
      </c>
      <c r="BN331" s="41" t="str">
        <f t="shared" si="340"/>
        <v>-----</v>
      </c>
      <c r="BO331" s="41" t="str" cm="1">
        <f t="array" aca="1" ref="BO331" ca="1">_xlfn.LET(_xlpm.lookback,MIN(ROW()-ROW(BN$50),11),_xlpm.found,IFERROR(MATCH("Equal High",OFFSET(BN331,-_xlpm.lookback,0,_xlpm.lookback+1,1),0),-1),_xlpm.offset_rows,_xlpm.lookback-_xlpm.found+1,IF(_xlpm.found&gt;0,INDEX(E:E,ROW()-_xlpm.offset_rows),"-----"))</f>
        <v>-----</v>
      </c>
      <c r="BP331" s="41" t="str">
        <f t="shared" ca="1" si="333"/>
        <v>-----</v>
      </c>
      <c r="BQ331" s="41" t="str">
        <f t="shared" ca="1" si="334"/>
        <v>-----</v>
      </c>
      <c r="BR331" s="52" t="str">
        <f t="shared" ca="1" si="335"/>
        <v>-----</v>
      </c>
      <c r="BS331" s="41" t="str">
        <f t="shared" si="341"/>
        <v>-----</v>
      </c>
      <c r="BT331" s="41" t="str" cm="1">
        <f t="array" aca="1" ref="BT331" ca="1">_xlfn.LET(_xlpm.lookback,MIN(ROW()-ROW(BS$50),11),_xlpm.found,IFERROR(MATCH("Equal Low",OFFSET(BS331,-_xlpm.lookback,0,_xlpm.lookback+1,1),0),-1),_xlpm.offset_rows,_xlpm.lookback-_xlpm.found+1,IF(_xlpm.found&gt;0,INDEX(F:F,ROW()-_xlpm.offset_rows),"-----"))</f>
        <v>-----</v>
      </c>
      <c r="BU331" s="41" t="str">
        <f t="shared" ca="1" si="336"/>
        <v>-----</v>
      </c>
      <c r="BV331" s="41" t="str">
        <f t="shared" ca="1" si="337"/>
        <v>-----</v>
      </c>
      <c r="BW331" s="52" t="str">
        <f t="shared" ca="1" si="338"/>
        <v>-----</v>
      </c>
      <c r="BX331" s="50">
        <f t="shared" si="366"/>
        <v>-1.5386200000002646</v>
      </c>
      <c r="BY331" s="50">
        <f t="shared" si="380"/>
        <v>-1</v>
      </c>
      <c r="BZ331" s="50">
        <f t="shared" si="381"/>
        <v>-7</v>
      </c>
      <c r="CA331" s="50" t="str">
        <f t="shared" si="382"/>
        <v>-----</v>
      </c>
      <c r="CB331" s="50" t="str">
        <f t="shared" si="383"/>
        <v>-----</v>
      </c>
      <c r="CC331" s="52" t="str">
        <f t="shared" si="367"/>
        <v>TL Touch Zone</v>
      </c>
      <c r="CD331" s="41">
        <f t="shared" si="368"/>
        <v>1</v>
      </c>
      <c r="CE331" s="52" t="str" cm="1">
        <f t="array" ref="CE331">IF(CD331&lt;&gt;1,"-----",_xlfn.IFS(OR(AL331="Above",AL331="Below"),AL331,OR(AQ331="Above",AQ331="Below"),AQ331,OR(AV331="Above",AV331="Below"),AV331,OR(BA331="Above",BA331="Below"),BA331,OR(BF331="Above",BF331="Below"),BF331,OR(BK331="Above",BK331="Below"),BK331,TRUE,"-----"))</f>
        <v>Below</v>
      </c>
      <c r="CF331" s="52" t="str">
        <f t="shared" ca="1" si="339"/>
        <v>-----</v>
      </c>
      <c r="CG331" s="52" t="str">
        <f t="shared" si="369"/>
        <v>DOWN</v>
      </c>
      <c r="CH331" s="42" t="str">
        <f t="shared" si="323"/>
        <v/>
      </c>
      <c r="CI331" s="43" t="str">
        <f t="shared" si="384"/>
        <v/>
      </c>
      <c r="CJ331" s="42" t="str">
        <f t="shared" si="385"/>
        <v/>
      </c>
      <c r="CK331" s="42" t="str">
        <f t="shared" si="324"/>
        <v/>
      </c>
      <c r="CL331" s="42" t="str">
        <f t="shared" si="370"/>
        <v/>
      </c>
      <c r="CM331" s="16">
        <f t="shared" si="325"/>
        <v>0</v>
      </c>
      <c r="CN331" s="53">
        <f t="shared" si="326"/>
        <v>0</v>
      </c>
      <c r="CO331" s="14" t="str">
        <f t="shared" si="327"/>
        <v/>
      </c>
    </row>
    <row r="332" spans="1:93" x14ac:dyDescent="0.55000000000000004">
      <c r="A332">
        <f>IF('Data Validation'!$K$2&lt;&gt;TRUE,"",'Data Validation'!A332)</f>
        <v>1772127600</v>
      </c>
      <c r="B332" s="4" t="str">
        <f>IF('Data Validation'!$K$2&lt;&gt;TRUE,"",'Data Validation'!C332)</f>
        <v>XAUUSD</v>
      </c>
      <c r="C332" s="4" t="str">
        <f>IF('Data Validation'!$K$2&lt;&gt;TRUE,"",'Data Validation'!E332)</f>
        <v>M5</v>
      </c>
      <c r="D332" s="4">
        <f>IF('Data Validation'!$K$2&lt;&gt;TRUE,"",'Data Validation'!G332)</f>
        <v>5174.7299999999996</v>
      </c>
      <c r="E332" s="4">
        <f>IF($C332&lt;&gt;"M5","",Price!F332)</f>
        <v>5176.8</v>
      </c>
      <c r="F332" s="4">
        <f>IF($C332&lt;&gt;"M5","",Price!G332)</f>
        <v>5173.62</v>
      </c>
      <c r="G332" s="4">
        <f>IF($C332&lt;&gt;"M5","",Price!H332)</f>
        <v>598</v>
      </c>
      <c r="H332" s="4">
        <f>IF($C332&lt;&gt;"M5","",SSA!E332)</f>
        <v>5171.8597900000004</v>
      </c>
      <c r="I332" s="6">
        <f>IF($C332&lt;&gt;"M5","",SSA!F332)</f>
        <v>5173.3502900000003</v>
      </c>
      <c r="J332" s="5">
        <f>IF($C332&lt;&gt;"M5","",Dual_Tema!E332)</f>
        <v>5176.53</v>
      </c>
      <c r="K332" s="5">
        <f>IF($C332&lt;&gt;"M5","",Dual_Tema!F332)</f>
        <v>5172.3900000000003</v>
      </c>
      <c r="L332" s="6">
        <f>IF($C332&lt;&gt;"M5","",Trendlines!K332)</f>
        <v>0</v>
      </c>
      <c r="M332" s="6">
        <f>IF($C332&lt;&gt;"M5","",Trendlines!L332)</f>
        <v>0</v>
      </c>
      <c r="N332" s="6">
        <f>IF($C332&lt;&gt;"M5","",ZigZag!E332)</f>
        <v>0</v>
      </c>
      <c r="O332" s="6">
        <f>IF($C332&lt;&gt;"M5","",ZigZag!F332)</f>
        <v>0</v>
      </c>
      <c r="P332" s="6">
        <f>IF($C332&lt;&gt;"M5","",Pinbar!E332)</f>
        <v>0</v>
      </c>
      <c r="Q332">
        <f>IF(Q$1='Trendline Selection'!$ED$198,Trendlines!E332,IF(Q$1='Trendline Selection'!$EE$198,Trendlines!E332,""))</f>
        <v>5199.6099999999997</v>
      </c>
      <c r="R332" t="str">
        <f>IF(R$1='Trendline Selection'!$ED$198,Trendlines!F332,IF(R$1='Trendline Selection'!$EE$198,Trendlines!F332,""))</f>
        <v/>
      </c>
      <c r="S332" t="str">
        <f>IF(S$1='Trendline Selection'!$ED$198,Trendlines!G332,IF(S$1='Trendline Selection'!$EE$198,Trendlines!G332,""))</f>
        <v/>
      </c>
      <c r="T332" t="str">
        <f>IF(T$1='Trendline Selection'!$ED$198,Trendlines!H332,IF(T$1='Trendline Selection'!$EE$198,Trendlines!H332,""))</f>
        <v/>
      </c>
      <c r="U332">
        <f>IF(U$1='Trendline Selection'!$ED$198,Trendlines!I332,IF(U$1='Trendline Selection'!$EE$198,Trendlines!I332,""))</f>
        <v>5178.33</v>
      </c>
      <c r="V332" t="str">
        <f>IF(V$1='Trendline Selection'!$ED$198,Trendlines!J332,IF(V$1='Trendline Selection'!$EE$198,Trendlines!J332,""))</f>
        <v/>
      </c>
      <c r="W332" s="6" t="str">
        <f t="shared" si="329"/>
        <v/>
      </c>
      <c r="X332" s="6" t="str">
        <f t="shared" si="330"/>
        <v/>
      </c>
      <c r="Y332" s="6" t="str">
        <f t="shared" si="331"/>
        <v/>
      </c>
      <c r="Z332" s="6" t="str">
        <f t="shared" si="332"/>
        <v/>
      </c>
      <c r="AA332">
        <f t="shared" si="343"/>
        <v>3.180000000000291</v>
      </c>
      <c r="AB332">
        <f t="shared" si="371"/>
        <v>2.8600000000005821</v>
      </c>
      <c r="AC332">
        <f t="shared" si="372"/>
        <v>0.31999999999970896</v>
      </c>
      <c r="AD332">
        <f t="shared" si="328"/>
        <v>3.180000000000291</v>
      </c>
      <c r="AE332" s="26">
        <f t="shared" si="386"/>
        <v>5.2158492271934395E-5</v>
      </c>
      <c r="AF332" s="26">
        <f t="shared" si="344"/>
        <v>2.3780109388494745E-4</v>
      </c>
      <c r="AG332" s="4"/>
      <c r="AH332" s="30">
        <f t="shared" si="345"/>
        <v>-5.33697911958767E-3</v>
      </c>
      <c r="AI332" s="21">
        <f t="shared" si="373"/>
        <v>-1</v>
      </c>
      <c r="AJ332" s="21">
        <f t="shared" si="342"/>
        <v>-145</v>
      </c>
      <c r="AK332" s="31" t="str">
        <f t="shared" si="389"/>
        <v>-----</v>
      </c>
      <c r="AL332" s="31" t="str">
        <f t="shared" si="346"/>
        <v>-----</v>
      </c>
      <c r="AM332" s="39" t="str">
        <f t="shared" si="347"/>
        <v/>
      </c>
      <c r="AN332" s="35" t="str">
        <f t="shared" si="348"/>
        <v/>
      </c>
      <c r="AO332" s="35" t="str">
        <f t="shared" si="387"/>
        <v/>
      </c>
      <c r="AP332" s="36" t="str">
        <f t="shared" si="388"/>
        <v/>
      </c>
      <c r="AQ332" s="36" t="str">
        <f t="shared" si="349"/>
        <v/>
      </c>
      <c r="AR332" s="40" t="str">
        <f t="shared" si="350"/>
        <v/>
      </c>
      <c r="AS332" s="37" t="str">
        <f t="shared" si="351"/>
        <v/>
      </c>
      <c r="AT332" s="37" t="str">
        <f t="shared" si="374"/>
        <v/>
      </c>
      <c r="AU332" s="38" t="str">
        <f t="shared" si="352"/>
        <v/>
      </c>
      <c r="AV332" s="38" t="str">
        <f t="shared" si="353"/>
        <v/>
      </c>
      <c r="AW332" s="30" t="str">
        <f t="shared" si="354"/>
        <v/>
      </c>
      <c r="AX332" s="21" t="str">
        <f t="shared" si="355"/>
        <v/>
      </c>
      <c r="AY332" s="21" t="str">
        <f t="shared" si="375"/>
        <v/>
      </c>
      <c r="AZ332" s="31" t="str">
        <f t="shared" si="356"/>
        <v/>
      </c>
      <c r="BA332" s="31" t="str">
        <f t="shared" si="357"/>
        <v/>
      </c>
      <c r="BB332" s="33">
        <f t="shared" si="358"/>
        <v>-1.2494781136002334E-3</v>
      </c>
      <c r="BC332" s="32">
        <f t="shared" si="359"/>
        <v>-1</v>
      </c>
      <c r="BD332" s="32">
        <f t="shared" si="376"/>
        <v>-5</v>
      </c>
      <c r="BE332" s="34" t="str">
        <f t="shared" si="377"/>
        <v>-----</v>
      </c>
      <c r="BF332" s="34" t="str">
        <f t="shared" si="360"/>
        <v>-----</v>
      </c>
      <c r="BG332" s="40" t="str">
        <f t="shared" si="361"/>
        <v/>
      </c>
      <c r="BH332" s="37" t="str">
        <f t="shared" si="362"/>
        <v/>
      </c>
      <c r="BI332" s="37" t="str">
        <f t="shared" si="378"/>
        <v/>
      </c>
      <c r="BJ332" s="38" t="str">
        <f t="shared" si="379"/>
        <v/>
      </c>
      <c r="BK332" s="38" t="str">
        <f t="shared" si="363"/>
        <v/>
      </c>
      <c r="BL332" s="41" t="str">
        <f t="shared" si="364"/>
        <v>------</v>
      </c>
      <c r="BM332" s="41" t="str">
        <f t="shared" si="365"/>
        <v>------</v>
      </c>
      <c r="BN332" s="41" t="str">
        <f t="shared" si="340"/>
        <v>-----</v>
      </c>
      <c r="BO332" s="41" t="str" cm="1">
        <f t="array" aca="1" ref="BO332" ca="1">_xlfn.LET(_xlpm.lookback,MIN(ROW()-ROW(BN$50),11),_xlpm.found,IFERROR(MATCH("Equal High",OFFSET(BN332,-_xlpm.lookback,0,_xlpm.lookback+1,1),0),-1),_xlpm.offset_rows,_xlpm.lookback-_xlpm.found+1,IF(_xlpm.found&gt;0,INDEX(E:E,ROW()-_xlpm.offset_rows),"-----"))</f>
        <v>-----</v>
      </c>
      <c r="BP332" s="41" t="str">
        <f t="shared" ca="1" si="333"/>
        <v>-----</v>
      </c>
      <c r="BQ332" s="41" t="str">
        <f t="shared" ca="1" si="334"/>
        <v>-----</v>
      </c>
      <c r="BR332" s="52" t="str">
        <f t="shared" ca="1" si="335"/>
        <v>-----</v>
      </c>
      <c r="BS332" s="41" t="str">
        <f t="shared" si="341"/>
        <v>-----</v>
      </c>
      <c r="BT332" s="41" t="str" cm="1">
        <f t="array" aca="1" ref="BT332" ca="1">_xlfn.LET(_xlpm.lookback,MIN(ROW()-ROW(BS$50),11),_xlpm.found,IFERROR(MATCH("Equal Low",OFFSET(BS332,-_xlpm.lookback,0,_xlpm.lookback+1,1),0),-1),_xlpm.offset_rows,_xlpm.lookback-_xlpm.found+1,IF(_xlpm.found&gt;0,INDEX(F:F,ROW()-_xlpm.offset_rows),"-----"))</f>
        <v>-----</v>
      </c>
      <c r="BU332" s="41" t="str">
        <f t="shared" ca="1" si="336"/>
        <v>-----</v>
      </c>
      <c r="BV332" s="41" t="str">
        <f t="shared" ca="1" si="337"/>
        <v>-----</v>
      </c>
      <c r="BW332" s="52" t="str">
        <f t="shared" ca="1" si="338"/>
        <v>-----</v>
      </c>
      <c r="BX332" s="50">
        <f t="shared" si="366"/>
        <v>-1.4904999999998836</v>
      </c>
      <c r="BY332" s="50">
        <f t="shared" si="380"/>
        <v>-1</v>
      </c>
      <c r="BZ332" s="50">
        <f t="shared" si="381"/>
        <v>-8</v>
      </c>
      <c r="CA332" s="50" t="str">
        <f t="shared" si="382"/>
        <v>-----</v>
      </c>
      <c r="CB332" s="50" t="str">
        <f t="shared" si="383"/>
        <v>-----</v>
      </c>
      <c r="CC332" s="52" t="str">
        <f t="shared" si="367"/>
        <v/>
      </c>
      <c r="CD332" s="41">
        <f t="shared" si="368"/>
        <v>0</v>
      </c>
      <c r="CE332" s="52" t="str" cm="1">
        <f t="array" ref="CE332">IF(CD332&lt;&gt;1,"-----",_xlfn.IFS(OR(AL332="Above",AL332="Below"),AL332,OR(AQ332="Above",AQ332="Below"),AQ332,OR(AV332="Above",AV332="Below"),AV332,OR(BA332="Above",BA332="Below"),BA332,OR(BF332="Above",BF332="Below"),BF332,OR(BK332="Above",BK332="Below"),BK332,TRUE,"-----"))</f>
        <v>-----</v>
      </c>
      <c r="CF332" s="52" t="str">
        <f t="shared" ca="1" si="339"/>
        <v>-----</v>
      </c>
      <c r="CG332" s="52" t="str">
        <f t="shared" si="369"/>
        <v>DOWN</v>
      </c>
      <c r="CH332" s="42" t="str">
        <f t="shared" si="323"/>
        <v/>
      </c>
      <c r="CI332" s="43" t="str">
        <f t="shared" si="384"/>
        <v/>
      </c>
      <c r="CJ332" s="42" t="str">
        <f t="shared" si="385"/>
        <v/>
      </c>
      <c r="CK332" s="42" t="str">
        <f t="shared" si="324"/>
        <v/>
      </c>
      <c r="CL332" s="42" t="str">
        <f t="shared" si="370"/>
        <v/>
      </c>
      <c r="CM332" s="16">
        <f t="shared" si="325"/>
        <v>0</v>
      </c>
      <c r="CN332" s="53">
        <f t="shared" si="326"/>
        <v>0</v>
      </c>
      <c r="CO332" s="14" t="str">
        <f t="shared" si="327"/>
        <v/>
      </c>
    </row>
    <row r="333" spans="1:93" x14ac:dyDescent="0.55000000000000004">
      <c r="A333">
        <f>IF('Data Validation'!$K$2&lt;&gt;TRUE,"",'Data Validation'!A333)</f>
        <v>1772127900</v>
      </c>
      <c r="B333" s="4" t="str">
        <f>IF('Data Validation'!$K$2&lt;&gt;TRUE,"",'Data Validation'!C333)</f>
        <v>XAUUSD</v>
      </c>
      <c r="C333" s="4" t="str">
        <f>IF('Data Validation'!$K$2&lt;&gt;TRUE,"",'Data Validation'!E333)</f>
        <v>M5</v>
      </c>
      <c r="D333" s="4">
        <f>IF('Data Validation'!$K$2&lt;&gt;TRUE,"",'Data Validation'!G333)</f>
        <v>5169.95</v>
      </c>
      <c r="E333" s="4">
        <f>IF($C333&lt;&gt;"M5","",Price!F333)</f>
        <v>5175.3900000000003</v>
      </c>
      <c r="F333" s="4">
        <f>IF($C333&lt;&gt;"M5","",Price!G333)</f>
        <v>5166.72</v>
      </c>
      <c r="G333" s="4">
        <f>IF($C333&lt;&gt;"M5","",Price!H333)</f>
        <v>662</v>
      </c>
      <c r="H333" s="4">
        <f>IF($C333&lt;&gt;"M5","",SSA!E333)</f>
        <v>5170.5930799999996</v>
      </c>
      <c r="I333" s="6">
        <f>IF($C333&lt;&gt;"M5","",SSA!F333)</f>
        <v>5171.9716799999997</v>
      </c>
      <c r="J333" s="5">
        <f>IF($C333&lt;&gt;"M5","",Dual_Tema!E333)</f>
        <v>5175.21</v>
      </c>
      <c r="K333" s="5">
        <f>IF($C333&lt;&gt;"M5","",Dual_Tema!F333)</f>
        <v>5169.04</v>
      </c>
      <c r="L333" s="6">
        <f>IF($C333&lt;&gt;"M5","",Trendlines!K333)</f>
        <v>0</v>
      </c>
      <c r="M333" s="6">
        <f>IF($C333&lt;&gt;"M5","",Trendlines!L333)</f>
        <v>0</v>
      </c>
      <c r="N333" s="6">
        <f>IF($C333&lt;&gt;"M5","",ZigZag!E333)</f>
        <v>0</v>
      </c>
      <c r="O333" s="6">
        <f>IF($C333&lt;&gt;"M5","",ZigZag!F333)</f>
        <v>0</v>
      </c>
      <c r="P333" s="6">
        <f>IF($C333&lt;&gt;"M5","",Pinbar!E333)</f>
        <v>0</v>
      </c>
      <c r="Q333">
        <f>IF(Q$1='Trendline Selection'!$ED$198,Trendlines!E333,IF(Q$1='Trendline Selection'!$EE$198,Trendlines!E333,""))</f>
        <v>5199.6099999999997</v>
      </c>
      <c r="R333" t="str">
        <f>IF(R$1='Trendline Selection'!$ED$198,Trendlines!F333,IF(R$1='Trendline Selection'!$EE$198,Trendlines!F333,""))</f>
        <v/>
      </c>
      <c r="S333" t="str">
        <f>IF(S$1='Trendline Selection'!$ED$198,Trendlines!G333,IF(S$1='Trendline Selection'!$EE$198,Trendlines!G333,""))</f>
        <v/>
      </c>
      <c r="T333" t="str">
        <f>IF(T$1='Trendline Selection'!$ED$198,Trendlines!H333,IF(T$1='Trendline Selection'!$EE$198,Trendlines!H333,""))</f>
        <v/>
      </c>
      <c r="U333">
        <f>IF(U$1='Trendline Selection'!$ED$198,Trendlines!I333,IF(U$1='Trendline Selection'!$EE$198,Trendlines!I333,""))</f>
        <v>5178.3500000000004</v>
      </c>
      <c r="V333" t="str">
        <f>IF(V$1='Trendline Selection'!$ED$198,Trendlines!J333,IF(V$1='Trendline Selection'!$EE$198,Trendlines!J333,""))</f>
        <v/>
      </c>
      <c r="W333" s="6" t="str">
        <f t="shared" si="329"/>
        <v/>
      </c>
      <c r="X333" s="6" t="str">
        <f t="shared" si="330"/>
        <v/>
      </c>
      <c r="Y333" s="6" t="str">
        <f t="shared" si="331"/>
        <v/>
      </c>
      <c r="Z333" s="6" t="str">
        <f t="shared" si="332"/>
        <v/>
      </c>
      <c r="AA333">
        <f t="shared" si="343"/>
        <v>8.6700000000000728</v>
      </c>
      <c r="AB333">
        <f t="shared" si="371"/>
        <v>0.66000000000076398</v>
      </c>
      <c r="AC333">
        <f t="shared" si="372"/>
        <v>8.0099999999993088</v>
      </c>
      <c r="AD333">
        <f t="shared" si="328"/>
        <v>8.6700000000000728</v>
      </c>
      <c r="AE333" s="26">
        <f t="shared" si="386"/>
        <v>3.4781197284804105E-5</v>
      </c>
      <c r="AF333" s="26">
        <f t="shared" si="344"/>
        <v>-4.4882608762936811E-4</v>
      </c>
      <c r="AG333" s="4"/>
      <c r="AH333" s="30">
        <f t="shared" si="345"/>
        <v>-5.5805954677370087E-3</v>
      </c>
      <c r="AI333" s="21">
        <f t="shared" si="373"/>
        <v>-1</v>
      </c>
      <c r="AJ333" s="21">
        <f t="shared" si="342"/>
        <v>-146</v>
      </c>
      <c r="AK333" s="31" t="str">
        <f t="shared" si="389"/>
        <v>-----</v>
      </c>
      <c r="AL333" s="31" t="str">
        <f t="shared" si="346"/>
        <v>-----</v>
      </c>
      <c r="AM333" s="39" t="str">
        <f t="shared" si="347"/>
        <v/>
      </c>
      <c r="AN333" s="35" t="str">
        <f t="shared" si="348"/>
        <v/>
      </c>
      <c r="AO333" s="35" t="str">
        <f t="shared" si="387"/>
        <v/>
      </c>
      <c r="AP333" s="36" t="str">
        <f t="shared" si="388"/>
        <v/>
      </c>
      <c r="AQ333" s="36" t="str">
        <f t="shared" si="349"/>
        <v/>
      </c>
      <c r="AR333" s="40" t="str">
        <f t="shared" si="350"/>
        <v/>
      </c>
      <c r="AS333" s="37" t="str">
        <f t="shared" si="351"/>
        <v/>
      </c>
      <c r="AT333" s="37" t="str">
        <f t="shared" si="374"/>
        <v/>
      </c>
      <c r="AU333" s="38" t="str">
        <f t="shared" si="352"/>
        <v/>
      </c>
      <c r="AV333" s="38" t="str">
        <f t="shared" si="353"/>
        <v/>
      </c>
      <c r="AW333" s="30" t="str">
        <f t="shared" si="354"/>
        <v/>
      </c>
      <c r="AX333" s="21" t="str">
        <f t="shared" si="355"/>
        <v/>
      </c>
      <c r="AY333" s="21" t="str">
        <f t="shared" si="375"/>
        <v/>
      </c>
      <c r="AZ333" s="31" t="str">
        <f t="shared" si="356"/>
        <v/>
      </c>
      <c r="BA333" s="31" t="str">
        <f t="shared" si="357"/>
        <v/>
      </c>
      <c r="BB333" s="33">
        <f t="shared" si="358"/>
        <v>-1.4979520503636714E-3</v>
      </c>
      <c r="BC333" s="32">
        <f t="shared" si="359"/>
        <v>-1</v>
      </c>
      <c r="BD333" s="32">
        <f t="shared" si="376"/>
        <v>-6</v>
      </c>
      <c r="BE333" s="34" t="str">
        <f t="shared" si="377"/>
        <v>-----</v>
      </c>
      <c r="BF333" s="34" t="str">
        <f t="shared" si="360"/>
        <v>-----</v>
      </c>
      <c r="BG333" s="40" t="str">
        <f t="shared" si="361"/>
        <v/>
      </c>
      <c r="BH333" s="37" t="str">
        <f t="shared" si="362"/>
        <v/>
      </c>
      <c r="BI333" s="37" t="str">
        <f t="shared" si="378"/>
        <v/>
      </c>
      <c r="BJ333" s="38" t="str">
        <f t="shared" si="379"/>
        <v/>
      </c>
      <c r="BK333" s="38" t="str">
        <f t="shared" si="363"/>
        <v/>
      </c>
      <c r="BL333" s="41" t="str">
        <f t="shared" si="364"/>
        <v>------</v>
      </c>
      <c r="BM333" s="41" t="str">
        <f t="shared" si="365"/>
        <v>------</v>
      </c>
      <c r="BN333" s="41" t="str">
        <f t="shared" si="340"/>
        <v>-----</v>
      </c>
      <c r="BO333" s="41" t="str" cm="1">
        <f t="array" aca="1" ref="BO333" ca="1">_xlfn.LET(_xlpm.lookback,MIN(ROW()-ROW(BN$50),11),_xlpm.found,IFERROR(MATCH("Equal High",OFFSET(BN333,-_xlpm.lookback,0,_xlpm.lookback+1,1),0),-1),_xlpm.offset_rows,_xlpm.lookback-_xlpm.found+1,IF(_xlpm.found&gt;0,INDEX(E:E,ROW()-_xlpm.offset_rows),"-----"))</f>
        <v>-----</v>
      </c>
      <c r="BP333" s="41" t="str">
        <f t="shared" ca="1" si="333"/>
        <v>-----</v>
      </c>
      <c r="BQ333" s="41" t="str">
        <f t="shared" ca="1" si="334"/>
        <v>-----</v>
      </c>
      <c r="BR333" s="52" t="str">
        <f t="shared" ca="1" si="335"/>
        <v>-----</v>
      </c>
      <c r="BS333" s="41" t="str">
        <f t="shared" si="341"/>
        <v>-----</v>
      </c>
      <c r="BT333" s="41" t="str" cm="1">
        <f t="array" aca="1" ref="BT333" ca="1">_xlfn.LET(_xlpm.lookback,MIN(ROW()-ROW(BS$50),11),_xlpm.found,IFERROR(MATCH("Equal Low",OFFSET(BS333,-_xlpm.lookback,0,_xlpm.lookback+1,1),0),-1),_xlpm.offset_rows,_xlpm.lookback-_xlpm.found+1,IF(_xlpm.found&gt;0,INDEX(F:F,ROW()-_xlpm.offset_rows),"-----"))</f>
        <v>-----</v>
      </c>
      <c r="BU333" s="41" t="str">
        <f t="shared" ca="1" si="336"/>
        <v>-----</v>
      </c>
      <c r="BV333" s="41" t="str">
        <f t="shared" ca="1" si="337"/>
        <v>-----</v>
      </c>
      <c r="BW333" s="52" t="str">
        <f t="shared" ca="1" si="338"/>
        <v>-----</v>
      </c>
      <c r="BX333" s="50">
        <f t="shared" si="366"/>
        <v>-1.3786000000000058</v>
      </c>
      <c r="BY333" s="50">
        <f t="shared" si="380"/>
        <v>-1</v>
      </c>
      <c r="BZ333" s="50">
        <f t="shared" si="381"/>
        <v>-9</v>
      </c>
      <c r="CA333" s="50" t="str">
        <f t="shared" si="382"/>
        <v>-----</v>
      </c>
      <c r="CB333" s="50" t="str">
        <f t="shared" si="383"/>
        <v>-----</v>
      </c>
      <c r="CC333" s="52" t="str">
        <f t="shared" si="367"/>
        <v/>
      </c>
      <c r="CD333" s="41">
        <f t="shared" si="368"/>
        <v>0</v>
      </c>
      <c r="CE333" s="52" t="str" cm="1">
        <f t="array" ref="CE333">IF(CD333&lt;&gt;1,"-----",_xlfn.IFS(OR(AL333="Above",AL333="Below"),AL333,OR(AQ333="Above",AQ333="Below"),AQ333,OR(AV333="Above",AV333="Below"),AV333,OR(BA333="Above",BA333="Below"),BA333,OR(BF333="Above",BF333="Below"),BF333,OR(BK333="Above",BK333="Below"),BK333,TRUE,"-----"))</f>
        <v>-----</v>
      </c>
      <c r="CF333" s="52" t="str">
        <f t="shared" ca="1" si="339"/>
        <v>-----</v>
      </c>
      <c r="CG333" s="52" t="str">
        <f t="shared" si="369"/>
        <v>DOWN</v>
      </c>
      <c r="CH333" s="42" t="str">
        <f t="shared" si="323"/>
        <v/>
      </c>
      <c r="CI333" s="43" t="str">
        <f t="shared" si="384"/>
        <v/>
      </c>
      <c r="CJ333" s="42" t="str">
        <f t="shared" si="385"/>
        <v/>
      </c>
      <c r="CK333" s="42" t="str">
        <f t="shared" si="324"/>
        <v/>
      </c>
      <c r="CL333" s="42" t="str">
        <f t="shared" si="370"/>
        <v/>
      </c>
      <c r="CM333" s="16">
        <f t="shared" si="325"/>
        <v>0</v>
      </c>
      <c r="CN333" s="53">
        <f t="shared" si="326"/>
        <v>0</v>
      </c>
      <c r="CO333" s="14" t="str">
        <f t="shared" si="327"/>
        <v/>
      </c>
    </row>
    <row r="334" spans="1:93" x14ac:dyDescent="0.55000000000000004">
      <c r="A334">
        <f>IF('Data Validation'!$K$2&lt;&gt;TRUE,"",'Data Validation'!A334)</f>
        <v>1772128200</v>
      </c>
      <c r="B334" s="4" t="str">
        <f>IF('Data Validation'!$K$2&lt;&gt;TRUE,"",'Data Validation'!C334)</f>
        <v>XAUUSD</v>
      </c>
      <c r="C334" s="4" t="str">
        <f>IF('Data Validation'!$K$2&lt;&gt;TRUE,"",'Data Validation'!E334)</f>
        <v>M5</v>
      </c>
      <c r="D334" s="4">
        <f>IF('Data Validation'!$K$2&lt;&gt;TRUE,"",'Data Validation'!G334)</f>
        <v>5166.97</v>
      </c>
      <c r="E334" s="4">
        <f>IF($C334&lt;&gt;"M5","",Price!F334)</f>
        <v>5173.09</v>
      </c>
      <c r="F334" s="4">
        <f>IF($C334&lt;&gt;"M5","",Price!G334)</f>
        <v>5165.07</v>
      </c>
      <c r="G334" s="4">
        <f>IF($C334&lt;&gt;"M5","",Price!H334)</f>
        <v>736</v>
      </c>
      <c r="H334" s="4">
        <f>IF($C334&lt;&gt;"M5","",SSA!E334)</f>
        <v>5169.7159499999998</v>
      </c>
      <c r="I334" s="6">
        <f>IF($C334&lt;&gt;"M5","",SSA!F334)</f>
        <v>5170.8438200000001</v>
      </c>
      <c r="J334" s="5">
        <f>IF($C334&lt;&gt;"M5","",Dual_Tema!E334)</f>
        <v>5173.38</v>
      </c>
      <c r="K334" s="5">
        <f>IF($C334&lt;&gt;"M5","",Dual_Tema!F334)</f>
        <v>5166.21</v>
      </c>
      <c r="L334" s="6">
        <f>IF($C334&lt;&gt;"M5","",Trendlines!K334)</f>
        <v>0</v>
      </c>
      <c r="M334" s="6">
        <f>IF($C334&lt;&gt;"M5","",Trendlines!L334)</f>
        <v>0</v>
      </c>
      <c r="N334" s="6">
        <f>IF($C334&lt;&gt;"M5","",ZigZag!E334)</f>
        <v>0</v>
      </c>
      <c r="O334" s="6">
        <f>IF($C334&lt;&gt;"M5","",ZigZag!F334)</f>
        <v>0</v>
      </c>
      <c r="P334" s="6">
        <f>IF($C334&lt;&gt;"M5","",Pinbar!E334)</f>
        <v>0</v>
      </c>
      <c r="Q334">
        <f>IF(Q$1='Trendline Selection'!$ED$198,Trendlines!E334,IF(Q$1='Trendline Selection'!$EE$198,Trendlines!E334,""))</f>
        <v>5199.62</v>
      </c>
      <c r="R334" t="str">
        <f>IF(R$1='Trendline Selection'!$ED$198,Trendlines!F334,IF(R$1='Trendline Selection'!$EE$198,Trendlines!F334,""))</f>
        <v/>
      </c>
      <c r="S334" t="str">
        <f>IF(S$1='Trendline Selection'!$ED$198,Trendlines!G334,IF(S$1='Trendline Selection'!$EE$198,Trendlines!G334,""))</f>
        <v/>
      </c>
      <c r="T334" t="str">
        <f>IF(T$1='Trendline Selection'!$ED$198,Trendlines!H334,IF(T$1='Trendline Selection'!$EE$198,Trendlines!H334,""))</f>
        <v/>
      </c>
      <c r="U334">
        <f>IF(U$1='Trendline Selection'!$ED$198,Trendlines!I334,IF(U$1='Trendline Selection'!$EE$198,Trendlines!I334,""))</f>
        <v>5178.37</v>
      </c>
      <c r="V334" t="str">
        <f>IF(V$1='Trendline Selection'!$ED$198,Trendlines!J334,IF(V$1='Trendline Selection'!$EE$198,Trendlines!J334,""))</f>
        <v/>
      </c>
      <c r="W334" s="6" t="str">
        <f t="shared" si="329"/>
        <v/>
      </c>
      <c r="X334" s="6" t="str">
        <f t="shared" si="330"/>
        <v/>
      </c>
      <c r="Y334" s="6" t="str">
        <f t="shared" si="331"/>
        <v/>
      </c>
      <c r="Z334" s="6" t="str">
        <f t="shared" si="332"/>
        <v/>
      </c>
      <c r="AA334">
        <f t="shared" si="343"/>
        <v>8.0200000000004366</v>
      </c>
      <c r="AB334">
        <f t="shared" si="371"/>
        <v>3.1400000000003274</v>
      </c>
      <c r="AC334">
        <f t="shared" si="372"/>
        <v>4.8800000000001091</v>
      </c>
      <c r="AD334">
        <f t="shared" si="328"/>
        <v>8.0200000000004366</v>
      </c>
      <c r="AE334" s="26">
        <f t="shared" si="386"/>
        <v>-5.6056195369364634E-5</v>
      </c>
      <c r="AF334" s="26">
        <f t="shared" si="344"/>
        <v>-2.2066466519950358E-4</v>
      </c>
      <c r="AG334" s="4"/>
      <c r="AH334" s="30">
        <f t="shared" si="345"/>
        <v>-5.7511991260900024E-3</v>
      </c>
      <c r="AI334" s="21">
        <f t="shared" si="373"/>
        <v>-1</v>
      </c>
      <c r="AJ334" s="21">
        <f t="shared" si="342"/>
        <v>-147</v>
      </c>
      <c r="AK334" s="31" t="str">
        <f t="shared" si="389"/>
        <v>-----</v>
      </c>
      <c r="AL334" s="31" t="str">
        <f t="shared" si="346"/>
        <v>-----</v>
      </c>
      <c r="AM334" s="39" t="str">
        <f t="shared" si="347"/>
        <v/>
      </c>
      <c r="AN334" s="35" t="str">
        <f t="shared" si="348"/>
        <v/>
      </c>
      <c r="AO334" s="35" t="str">
        <f t="shared" si="387"/>
        <v/>
      </c>
      <c r="AP334" s="36" t="str">
        <f t="shared" si="388"/>
        <v/>
      </c>
      <c r="AQ334" s="36" t="str">
        <f t="shared" si="349"/>
        <v/>
      </c>
      <c r="AR334" s="40" t="str">
        <f t="shared" si="350"/>
        <v/>
      </c>
      <c r="AS334" s="37" t="str">
        <f t="shared" si="351"/>
        <v/>
      </c>
      <c r="AT334" s="37" t="str">
        <f t="shared" si="374"/>
        <v/>
      </c>
      <c r="AU334" s="38" t="str">
        <f t="shared" si="352"/>
        <v/>
      </c>
      <c r="AV334" s="38" t="str">
        <f t="shared" si="353"/>
        <v/>
      </c>
      <c r="AW334" s="30" t="str">
        <f t="shared" si="354"/>
        <v/>
      </c>
      <c r="AX334" s="21" t="str">
        <f t="shared" si="355"/>
        <v/>
      </c>
      <c r="AY334" s="21" t="str">
        <f t="shared" si="375"/>
        <v/>
      </c>
      <c r="AZ334" s="31" t="str">
        <f t="shared" si="356"/>
        <v/>
      </c>
      <c r="BA334" s="31" t="str">
        <f t="shared" si="357"/>
        <v/>
      </c>
      <c r="BB334" s="33">
        <f t="shared" si="358"/>
        <v>-1.6711919001539282E-3</v>
      </c>
      <c r="BC334" s="32">
        <f t="shared" si="359"/>
        <v>-1</v>
      </c>
      <c r="BD334" s="32">
        <f t="shared" si="376"/>
        <v>-7</v>
      </c>
      <c r="BE334" s="34" t="str">
        <f t="shared" si="377"/>
        <v>-----</v>
      </c>
      <c r="BF334" s="34" t="str">
        <f t="shared" si="360"/>
        <v>-----</v>
      </c>
      <c r="BG334" s="40" t="str">
        <f t="shared" si="361"/>
        <v/>
      </c>
      <c r="BH334" s="37" t="str">
        <f t="shared" si="362"/>
        <v/>
      </c>
      <c r="BI334" s="37" t="str">
        <f t="shared" si="378"/>
        <v/>
      </c>
      <c r="BJ334" s="38" t="str">
        <f t="shared" si="379"/>
        <v/>
      </c>
      <c r="BK334" s="38" t="str">
        <f t="shared" si="363"/>
        <v/>
      </c>
      <c r="BL334" s="41" t="str">
        <f t="shared" si="364"/>
        <v>------</v>
      </c>
      <c r="BM334" s="41" t="str">
        <f t="shared" si="365"/>
        <v>------</v>
      </c>
      <c r="BN334" s="41" t="str">
        <f t="shared" si="340"/>
        <v>-----</v>
      </c>
      <c r="BO334" s="41" t="str" cm="1">
        <f t="array" aca="1" ref="BO334" ca="1">_xlfn.LET(_xlpm.lookback,MIN(ROW()-ROW(BN$50),11),_xlpm.found,IFERROR(MATCH("Equal High",OFFSET(BN334,-_xlpm.lookback,0,_xlpm.lookback+1,1),0),-1),_xlpm.offset_rows,_xlpm.lookback-_xlpm.found+1,IF(_xlpm.found&gt;0,INDEX(E:E,ROW()-_xlpm.offset_rows),"-----"))</f>
        <v>-----</v>
      </c>
      <c r="BP334" s="41" t="str">
        <f t="shared" ca="1" si="333"/>
        <v>-----</v>
      </c>
      <c r="BQ334" s="41" t="str">
        <f t="shared" ca="1" si="334"/>
        <v>-----</v>
      </c>
      <c r="BR334" s="52" t="str">
        <f t="shared" ca="1" si="335"/>
        <v>-----</v>
      </c>
      <c r="BS334" s="41" t="str">
        <f t="shared" si="341"/>
        <v>-----</v>
      </c>
      <c r="BT334" s="41" t="str" cm="1">
        <f t="array" aca="1" ref="BT334" ca="1">_xlfn.LET(_xlpm.lookback,MIN(ROW()-ROW(BS$50),11),_xlpm.found,IFERROR(MATCH("Equal Low",OFFSET(BS334,-_xlpm.lookback,0,_xlpm.lookback+1,1),0),-1),_xlpm.offset_rows,_xlpm.lookback-_xlpm.found+1,IF(_xlpm.found&gt;0,INDEX(F:F,ROW()-_xlpm.offset_rows),"-----"))</f>
        <v>-----</v>
      </c>
      <c r="BU334" s="41" t="str">
        <f t="shared" ca="1" si="336"/>
        <v>-----</v>
      </c>
      <c r="BV334" s="41" t="str">
        <f t="shared" ca="1" si="337"/>
        <v>-----</v>
      </c>
      <c r="BW334" s="52" t="str">
        <f t="shared" ca="1" si="338"/>
        <v>-----</v>
      </c>
      <c r="BX334" s="50">
        <f t="shared" si="366"/>
        <v>-1.1278700000002573</v>
      </c>
      <c r="BY334" s="50">
        <f t="shared" si="380"/>
        <v>-1</v>
      </c>
      <c r="BZ334" s="50">
        <f t="shared" si="381"/>
        <v>-10</v>
      </c>
      <c r="CA334" s="50" t="str">
        <f t="shared" si="382"/>
        <v>-----</v>
      </c>
      <c r="CB334" s="50" t="str">
        <f t="shared" si="383"/>
        <v>-----</v>
      </c>
      <c r="CC334" s="52" t="str">
        <f t="shared" si="367"/>
        <v/>
      </c>
      <c r="CD334" s="41">
        <f t="shared" si="368"/>
        <v>0</v>
      </c>
      <c r="CE334" s="52" t="str" cm="1">
        <f t="array" ref="CE334">IF(CD334&lt;&gt;1,"-----",_xlfn.IFS(OR(AL334="Above",AL334="Below"),AL334,OR(AQ334="Above",AQ334="Below"),AQ334,OR(AV334="Above",AV334="Below"),AV334,OR(BA334="Above",BA334="Below"),BA334,OR(BF334="Above",BF334="Below"),BF334,OR(BK334="Above",BK334="Below"),BK334,TRUE,"-----"))</f>
        <v>-----</v>
      </c>
      <c r="CF334" s="52" t="str">
        <f t="shared" ca="1" si="339"/>
        <v>-----</v>
      </c>
      <c r="CG334" s="52" t="str">
        <f t="shared" si="369"/>
        <v>DOWN</v>
      </c>
      <c r="CH334" s="42" t="str">
        <f t="shared" si="323"/>
        <v/>
      </c>
      <c r="CI334" s="43" t="str">
        <f t="shared" si="384"/>
        <v/>
      </c>
      <c r="CJ334" s="42" t="str">
        <f t="shared" si="385"/>
        <v/>
      </c>
      <c r="CK334" s="42" t="str">
        <f t="shared" si="324"/>
        <v/>
      </c>
      <c r="CL334" s="42" t="str">
        <f t="shared" si="370"/>
        <v/>
      </c>
      <c r="CM334" s="16">
        <f t="shared" si="325"/>
        <v>0</v>
      </c>
      <c r="CN334" s="53">
        <f t="shared" si="326"/>
        <v>0</v>
      </c>
      <c r="CO334" s="14" t="str">
        <f t="shared" si="327"/>
        <v/>
      </c>
    </row>
    <row r="335" spans="1:93" x14ac:dyDescent="0.55000000000000004">
      <c r="A335">
        <f>IF('Data Validation'!$K$2&lt;&gt;TRUE,"",'Data Validation'!A335)</f>
        <v>1772128500</v>
      </c>
      <c r="B335" s="4" t="str">
        <f>IF('Data Validation'!$K$2&lt;&gt;TRUE,"",'Data Validation'!C335)</f>
        <v>XAUUSD</v>
      </c>
      <c r="C335" s="4" t="str">
        <f>IF('Data Validation'!$K$2&lt;&gt;TRUE,"",'Data Validation'!E335)</f>
        <v>M5</v>
      </c>
      <c r="D335" s="4">
        <f>IF('Data Validation'!$K$2&lt;&gt;TRUE,"",'Data Validation'!G335)</f>
        <v>5167.22</v>
      </c>
      <c r="E335" s="4">
        <f>IF($C335&lt;&gt;"M5","",Price!F335)</f>
        <v>5168.71</v>
      </c>
      <c r="F335" s="4">
        <f>IF($C335&lt;&gt;"M5","",Price!G335)</f>
        <v>5162.07</v>
      </c>
      <c r="G335" s="4">
        <f>IF($C335&lt;&gt;"M5","",Price!H335)</f>
        <v>706</v>
      </c>
      <c r="H335" s="4">
        <f>IF($C335&lt;&gt;"M5","",SSA!E335)</f>
        <v>5169.3729999999996</v>
      </c>
      <c r="I335" s="6">
        <f>IF($C335&lt;&gt;"M5","",SSA!F335)</f>
        <v>5170.1084099999998</v>
      </c>
      <c r="J335" s="5">
        <f>IF($C335&lt;&gt;"M5","",Dual_Tema!E335)</f>
        <v>5170.21</v>
      </c>
      <c r="K335" s="5">
        <f>IF($C335&lt;&gt;"M5","",Dual_Tema!F335)</f>
        <v>5163.1000000000004</v>
      </c>
      <c r="L335" s="6">
        <f>IF($C335&lt;&gt;"M5","",Trendlines!K335)</f>
        <v>0</v>
      </c>
      <c r="M335" s="6">
        <f>IF($C335&lt;&gt;"M5","",Trendlines!L335)</f>
        <v>0</v>
      </c>
      <c r="N335" s="6">
        <f>IF($C335&lt;&gt;"M5","",ZigZag!E335)</f>
        <v>0</v>
      </c>
      <c r="O335" s="6">
        <f>IF($C335&lt;&gt;"M5","",ZigZag!F335)</f>
        <v>5162.07</v>
      </c>
      <c r="P335" s="6">
        <f>IF($C335&lt;&gt;"M5","",Pinbar!E335)</f>
        <v>0</v>
      </c>
      <c r="Q335">
        <f>IF(Q$1='Trendline Selection'!$ED$198,Trendlines!E335,IF(Q$1='Trendline Selection'!$EE$198,Trendlines!E335,""))</f>
        <v>5199.62</v>
      </c>
      <c r="R335" t="str">
        <f>IF(R$1='Trendline Selection'!$ED$198,Trendlines!F335,IF(R$1='Trendline Selection'!$EE$198,Trendlines!F335,""))</f>
        <v/>
      </c>
      <c r="S335" t="str">
        <f>IF(S$1='Trendline Selection'!$ED$198,Trendlines!G335,IF(S$1='Trendline Selection'!$EE$198,Trendlines!G335,""))</f>
        <v/>
      </c>
      <c r="T335" t="str">
        <f>IF(T$1='Trendline Selection'!$ED$198,Trendlines!H335,IF(T$1='Trendline Selection'!$EE$198,Trendlines!H335,""))</f>
        <v/>
      </c>
      <c r="U335">
        <f>IF(U$1='Trendline Selection'!$ED$198,Trendlines!I335,IF(U$1='Trendline Selection'!$EE$198,Trendlines!I335,""))</f>
        <v>5178.3900000000003</v>
      </c>
      <c r="V335" t="str">
        <f>IF(V$1='Trendline Selection'!$ED$198,Trendlines!J335,IF(V$1='Trendline Selection'!$EE$198,Trendlines!J335,""))</f>
        <v/>
      </c>
      <c r="W335" s="6" t="str">
        <f t="shared" si="329"/>
        <v/>
      </c>
      <c r="X335" s="6">
        <f t="shared" si="330"/>
        <v>5130.84</v>
      </c>
      <c r="Y335" s="6" t="str">
        <f t="shared" si="331"/>
        <v/>
      </c>
      <c r="Z335" s="6">
        <f t="shared" si="332"/>
        <v>6.0867226419065029E-3</v>
      </c>
      <c r="AA335">
        <f t="shared" si="343"/>
        <v>6.6400000000003274</v>
      </c>
      <c r="AB335">
        <f t="shared" si="371"/>
        <v>1.7399999999997817</v>
      </c>
      <c r="AC335">
        <f t="shared" si="372"/>
        <v>4.9000000000005457</v>
      </c>
      <c r="AD335">
        <f t="shared" si="328"/>
        <v>6.6400000000003274</v>
      </c>
      <c r="AE335" s="26">
        <f t="shared" si="386"/>
        <v>-2.9012361200028626E-4</v>
      </c>
      <c r="AF335" s="26">
        <f t="shared" si="344"/>
        <v>-1.9949255292375797E-4</v>
      </c>
      <c r="AG335" s="4"/>
      <c r="AH335" s="30">
        <f t="shared" si="345"/>
        <v>-5.817155869082798E-3</v>
      </c>
      <c r="AI335" s="21">
        <f t="shared" si="373"/>
        <v>-1</v>
      </c>
      <c r="AJ335" s="21">
        <f t="shared" si="342"/>
        <v>-148</v>
      </c>
      <c r="AK335" s="31" t="str">
        <f t="shared" si="389"/>
        <v>-----</v>
      </c>
      <c r="AL335" s="31" t="str">
        <f t="shared" si="346"/>
        <v>-----</v>
      </c>
      <c r="AM335" s="39" t="str">
        <f t="shared" si="347"/>
        <v/>
      </c>
      <c r="AN335" s="35" t="str">
        <f t="shared" si="348"/>
        <v/>
      </c>
      <c r="AO335" s="35" t="str">
        <f t="shared" si="387"/>
        <v/>
      </c>
      <c r="AP335" s="36" t="str">
        <f t="shared" si="388"/>
        <v/>
      </c>
      <c r="AQ335" s="36" t="str">
        <f t="shared" si="349"/>
        <v/>
      </c>
      <c r="AR335" s="40" t="str">
        <f t="shared" si="350"/>
        <v/>
      </c>
      <c r="AS335" s="37" t="str">
        <f t="shared" si="351"/>
        <v/>
      </c>
      <c r="AT335" s="37" t="str">
        <f t="shared" si="374"/>
        <v/>
      </c>
      <c r="AU335" s="38" t="str">
        <f t="shared" si="352"/>
        <v/>
      </c>
      <c r="AV335" s="38" t="str">
        <f t="shared" si="353"/>
        <v/>
      </c>
      <c r="AW335" s="30" t="str">
        <f t="shared" si="354"/>
        <v/>
      </c>
      <c r="AX335" s="21" t="str">
        <f t="shared" si="355"/>
        <v/>
      </c>
      <c r="AY335" s="21" t="str">
        <f t="shared" si="375"/>
        <v/>
      </c>
      <c r="AZ335" s="31" t="str">
        <f t="shared" si="356"/>
        <v/>
      </c>
      <c r="BA335" s="31" t="str">
        <f t="shared" si="357"/>
        <v/>
      </c>
      <c r="BB335" s="33">
        <f t="shared" si="358"/>
        <v>-1.7412747977654703E-3</v>
      </c>
      <c r="BC335" s="32">
        <f t="shared" si="359"/>
        <v>-1</v>
      </c>
      <c r="BD335" s="32">
        <f t="shared" si="376"/>
        <v>-8</v>
      </c>
      <c r="BE335" s="34" t="str">
        <f t="shared" si="377"/>
        <v>-----</v>
      </c>
      <c r="BF335" s="34" t="str">
        <f t="shared" si="360"/>
        <v>-----</v>
      </c>
      <c r="BG335" s="40" t="str">
        <f t="shared" si="361"/>
        <v/>
      </c>
      <c r="BH335" s="37" t="str">
        <f t="shared" si="362"/>
        <v/>
      </c>
      <c r="BI335" s="37" t="str">
        <f t="shared" si="378"/>
        <v/>
      </c>
      <c r="BJ335" s="38" t="str">
        <f t="shared" si="379"/>
        <v/>
      </c>
      <c r="BK335" s="38" t="str">
        <f t="shared" si="363"/>
        <v/>
      </c>
      <c r="BL335" s="41" t="str">
        <f t="shared" si="364"/>
        <v>------</v>
      </c>
      <c r="BM335" s="41" t="str">
        <f t="shared" si="365"/>
        <v>------</v>
      </c>
      <c r="BN335" s="41" t="str">
        <f t="shared" si="340"/>
        <v>-----</v>
      </c>
      <c r="BO335" s="41" t="str" cm="1">
        <f t="array" aca="1" ref="BO335" ca="1">_xlfn.LET(_xlpm.lookback,MIN(ROW()-ROW(BN$50),11),_xlpm.found,IFERROR(MATCH("Equal High",OFFSET(BN335,-_xlpm.lookback,0,_xlpm.lookback+1,1),0),-1),_xlpm.offset_rows,_xlpm.lookback-_xlpm.found+1,IF(_xlpm.found&gt;0,INDEX(E:E,ROW()-_xlpm.offset_rows),"-----"))</f>
        <v>-----</v>
      </c>
      <c r="BP335" s="41" t="str">
        <f t="shared" ca="1" si="333"/>
        <v>-----</v>
      </c>
      <c r="BQ335" s="41" t="str">
        <f t="shared" ca="1" si="334"/>
        <v>-----</v>
      </c>
      <c r="BR335" s="52" t="str">
        <f t="shared" ca="1" si="335"/>
        <v>-----</v>
      </c>
      <c r="BS335" s="41" t="str">
        <f t="shared" si="341"/>
        <v>-----</v>
      </c>
      <c r="BT335" s="41" t="str" cm="1">
        <f t="array" aca="1" ref="BT335" ca="1">_xlfn.LET(_xlpm.lookback,MIN(ROW()-ROW(BS$50),11),_xlpm.found,IFERROR(MATCH("Equal Low",OFFSET(BS335,-_xlpm.lookback,0,_xlpm.lookback+1,1),0),-1),_xlpm.offset_rows,_xlpm.lookback-_xlpm.found+1,IF(_xlpm.found&gt;0,INDEX(F:F,ROW()-_xlpm.offset_rows),"-----"))</f>
        <v>-----</v>
      </c>
      <c r="BU335" s="41" t="str">
        <f t="shared" ca="1" si="336"/>
        <v>-----</v>
      </c>
      <c r="BV335" s="41" t="str">
        <f t="shared" ca="1" si="337"/>
        <v>-----</v>
      </c>
      <c r="BW335" s="52" t="str">
        <f t="shared" ca="1" si="338"/>
        <v>-----</v>
      </c>
      <c r="BX335" s="50">
        <f t="shared" si="366"/>
        <v>-0.73541000000022905</v>
      </c>
      <c r="BY335" s="50">
        <f t="shared" si="380"/>
        <v>-1</v>
      </c>
      <c r="BZ335" s="50">
        <f t="shared" si="381"/>
        <v>-11</v>
      </c>
      <c r="CA335" s="50" t="str">
        <f t="shared" si="382"/>
        <v>-----</v>
      </c>
      <c r="CB335" s="50" t="str">
        <f t="shared" si="383"/>
        <v>-----</v>
      </c>
      <c r="CC335" s="52" t="str">
        <f t="shared" si="367"/>
        <v/>
      </c>
      <c r="CD335" s="41">
        <f t="shared" si="368"/>
        <v>0</v>
      </c>
      <c r="CE335" s="52" t="str" cm="1">
        <f t="array" ref="CE335">IF(CD335&lt;&gt;1,"-----",_xlfn.IFS(OR(AL335="Above",AL335="Below"),AL335,OR(AQ335="Above",AQ335="Below"),AQ335,OR(AV335="Above",AV335="Below"),AV335,OR(BA335="Above",BA335="Below"),BA335,OR(BF335="Above",BF335="Below"),BF335,OR(BK335="Above",BK335="Below"),BK335,TRUE,"-----"))</f>
        <v>-----</v>
      </c>
      <c r="CF335" s="52" t="str">
        <f t="shared" ca="1" si="339"/>
        <v>-----</v>
      </c>
      <c r="CG335" s="52" t="str">
        <f t="shared" si="369"/>
        <v>DOWN</v>
      </c>
      <c r="CH335" s="42" t="str">
        <f t="shared" si="323"/>
        <v/>
      </c>
      <c r="CI335" s="43" t="str">
        <f t="shared" si="384"/>
        <v/>
      </c>
      <c r="CJ335" s="42" t="str">
        <f t="shared" si="385"/>
        <v/>
      </c>
      <c r="CK335" s="42" t="str">
        <f t="shared" si="324"/>
        <v/>
      </c>
      <c r="CL335" s="42" t="str">
        <f t="shared" si="370"/>
        <v/>
      </c>
      <c r="CM335" s="16">
        <f t="shared" si="325"/>
        <v>0</v>
      </c>
      <c r="CN335" s="53">
        <f t="shared" si="326"/>
        <v>0</v>
      </c>
      <c r="CO335" s="14" t="str">
        <f t="shared" si="327"/>
        <v/>
      </c>
    </row>
    <row r="336" spans="1:93" x14ac:dyDescent="0.55000000000000004">
      <c r="A336">
        <f>IF('Data Validation'!$K$2&lt;&gt;TRUE,"",'Data Validation'!A336)</f>
        <v>1772128800</v>
      </c>
      <c r="B336" s="4" t="str">
        <f>IF('Data Validation'!$K$2&lt;&gt;TRUE,"",'Data Validation'!C336)</f>
        <v>XAUUSD</v>
      </c>
      <c r="C336" s="4" t="str">
        <f>IF('Data Validation'!$K$2&lt;&gt;TRUE,"",'Data Validation'!E336)</f>
        <v>M5</v>
      </c>
      <c r="D336" s="4">
        <f>IF('Data Validation'!$K$2&lt;&gt;TRUE,"",'Data Validation'!G336)</f>
        <v>5168.87</v>
      </c>
      <c r="E336" s="4">
        <f>IF($C336&lt;&gt;"M5","",Price!F336)</f>
        <v>5171.46</v>
      </c>
      <c r="F336" s="4">
        <f>IF($C336&lt;&gt;"M5","",Price!G336)</f>
        <v>5167.37</v>
      </c>
      <c r="G336" s="4">
        <f>IF($C336&lt;&gt;"M5","",Price!H336)</f>
        <v>630</v>
      </c>
      <c r="H336" s="4">
        <f>IF($C336&lt;&gt;"M5","",SSA!E336)</f>
        <v>5169.5945300000003</v>
      </c>
      <c r="I336" s="6">
        <f>IF($C336&lt;&gt;"M5","",SSA!F336)</f>
        <v>5169.8514699999996</v>
      </c>
      <c r="J336" s="5">
        <f>IF($C336&lt;&gt;"M5","",Dual_Tema!E336)</f>
        <v>5169.71</v>
      </c>
      <c r="K336" s="5">
        <f>IF($C336&lt;&gt;"M5","",Dual_Tema!F336)</f>
        <v>5163.8999999999996</v>
      </c>
      <c r="L336" s="6">
        <f>IF($C336&lt;&gt;"M5","",Trendlines!K336)</f>
        <v>0</v>
      </c>
      <c r="M336" s="6">
        <f>IF($C336&lt;&gt;"M5","",Trendlines!L336)</f>
        <v>0</v>
      </c>
      <c r="N336" s="6">
        <f>IF($C336&lt;&gt;"M5","",ZigZag!E336)</f>
        <v>0</v>
      </c>
      <c r="O336" s="6">
        <f>IF($C336&lt;&gt;"M5","",ZigZag!F336)</f>
        <v>0</v>
      </c>
      <c r="P336" s="6">
        <f>IF($C336&lt;&gt;"M5","",Pinbar!E336)</f>
        <v>0</v>
      </c>
      <c r="Q336">
        <f>IF(Q$1='Trendline Selection'!$ED$198,Trendlines!E336,IF(Q$1='Trendline Selection'!$EE$198,Trendlines!E336,""))</f>
        <v>5199.63</v>
      </c>
      <c r="R336" t="str">
        <f>IF(R$1='Trendline Selection'!$ED$198,Trendlines!F336,IF(R$1='Trendline Selection'!$EE$198,Trendlines!F336,""))</f>
        <v/>
      </c>
      <c r="S336" t="str">
        <f>IF(S$1='Trendline Selection'!$ED$198,Trendlines!G336,IF(S$1='Trendline Selection'!$EE$198,Trendlines!G336,""))</f>
        <v/>
      </c>
      <c r="T336" t="str">
        <f>IF(T$1='Trendline Selection'!$ED$198,Trendlines!H336,IF(T$1='Trendline Selection'!$EE$198,Trendlines!H336,""))</f>
        <v/>
      </c>
      <c r="U336">
        <f>IF(U$1='Trendline Selection'!$ED$198,Trendlines!I336,IF(U$1='Trendline Selection'!$EE$198,Trendlines!I336,""))</f>
        <v>5178.41</v>
      </c>
      <c r="V336" t="str">
        <f>IF(V$1='Trendline Selection'!$ED$198,Trendlines!J336,IF(V$1='Trendline Selection'!$EE$198,Trendlines!J336,""))</f>
        <v/>
      </c>
      <c r="W336" s="6" t="str">
        <f t="shared" si="329"/>
        <v/>
      </c>
      <c r="X336" s="6" t="str">
        <f t="shared" si="330"/>
        <v/>
      </c>
      <c r="Y336" s="6" t="str">
        <f t="shared" si="331"/>
        <v/>
      </c>
      <c r="Z336" s="6" t="str">
        <f t="shared" si="332"/>
        <v/>
      </c>
      <c r="AA336">
        <f t="shared" si="343"/>
        <v>4.0900000000001455</v>
      </c>
      <c r="AB336">
        <f t="shared" si="371"/>
        <v>4.2399999999997817</v>
      </c>
      <c r="AC336">
        <f t="shared" si="372"/>
        <v>0.1499999999996362</v>
      </c>
      <c r="AD336">
        <f t="shared" si="328"/>
        <v>4.2399999999997817</v>
      </c>
      <c r="AE336" s="26">
        <f t="shared" si="386"/>
        <v>3.3851028394242619E-4</v>
      </c>
      <c r="AF336" s="26">
        <f t="shared" si="344"/>
        <v>6.7197273378652857E-4</v>
      </c>
      <c r="AG336" s="4"/>
      <c r="AH336" s="30">
        <f t="shared" si="345"/>
        <v>-5.7764629406322765E-3</v>
      </c>
      <c r="AI336" s="21">
        <f t="shared" si="373"/>
        <v>-1</v>
      </c>
      <c r="AJ336" s="21">
        <f t="shared" si="342"/>
        <v>-149</v>
      </c>
      <c r="AK336" s="31" t="str">
        <f t="shared" si="389"/>
        <v>-----</v>
      </c>
      <c r="AL336" s="31" t="str">
        <f t="shared" si="346"/>
        <v>-----</v>
      </c>
      <c r="AM336" s="39" t="str">
        <f t="shared" si="347"/>
        <v/>
      </c>
      <c r="AN336" s="35" t="str">
        <f t="shared" si="348"/>
        <v/>
      </c>
      <c r="AO336" s="35" t="str">
        <f t="shared" si="387"/>
        <v/>
      </c>
      <c r="AP336" s="36" t="str">
        <f t="shared" si="388"/>
        <v/>
      </c>
      <c r="AQ336" s="36" t="str">
        <f t="shared" si="349"/>
        <v/>
      </c>
      <c r="AR336" s="40" t="str">
        <f t="shared" si="350"/>
        <v/>
      </c>
      <c r="AS336" s="37" t="str">
        <f t="shared" si="351"/>
        <v/>
      </c>
      <c r="AT336" s="37" t="str">
        <f t="shared" si="374"/>
        <v/>
      </c>
      <c r="AU336" s="38" t="str">
        <f t="shared" si="352"/>
        <v/>
      </c>
      <c r="AV336" s="38" t="str">
        <f t="shared" si="353"/>
        <v/>
      </c>
      <c r="AW336" s="30" t="str">
        <f t="shared" si="354"/>
        <v/>
      </c>
      <c r="AX336" s="21" t="str">
        <f t="shared" si="355"/>
        <v/>
      </c>
      <c r="AY336" s="21" t="str">
        <f t="shared" si="375"/>
        <v/>
      </c>
      <c r="AZ336" s="31" t="str">
        <f t="shared" si="356"/>
        <v/>
      </c>
      <c r="BA336" s="31" t="str">
        <f t="shared" si="357"/>
        <v/>
      </c>
      <c r="BB336" s="33">
        <f t="shared" si="358"/>
        <v>-1.7023507215534403E-3</v>
      </c>
      <c r="BC336" s="32">
        <f t="shared" si="359"/>
        <v>-1</v>
      </c>
      <c r="BD336" s="32">
        <f t="shared" si="376"/>
        <v>-9</v>
      </c>
      <c r="BE336" s="34" t="str">
        <f t="shared" si="377"/>
        <v>-----</v>
      </c>
      <c r="BF336" s="34" t="str">
        <f t="shared" si="360"/>
        <v>-----</v>
      </c>
      <c r="BG336" s="40" t="str">
        <f t="shared" si="361"/>
        <v/>
      </c>
      <c r="BH336" s="37" t="str">
        <f t="shared" si="362"/>
        <v/>
      </c>
      <c r="BI336" s="37" t="str">
        <f t="shared" si="378"/>
        <v/>
      </c>
      <c r="BJ336" s="38" t="str">
        <f t="shared" si="379"/>
        <v/>
      </c>
      <c r="BK336" s="38" t="str">
        <f t="shared" si="363"/>
        <v/>
      </c>
      <c r="BL336" s="41" t="str">
        <f t="shared" si="364"/>
        <v>------</v>
      </c>
      <c r="BM336" s="41" t="str">
        <f t="shared" si="365"/>
        <v>------</v>
      </c>
      <c r="BN336" s="41" t="str">
        <f t="shared" si="340"/>
        <v>-----</v>
      </c>
      <c r="BO336" s="41" t="str" cm="1">
        <f t="array" aca="1" ref="BO336" ca="1">_xlfn.LET(_xlpm.lookback,MIN(ROW()-ROW(BN$50),11),_xlpm.found,IFERROR(MATCH("Equal High",OFFSET(BN336,-_xlpm.lookback,0,_xlpm.lookback+1,1),0),-1),_xlpm.offset_rows,_xlpm.lookback-_xlpm.found+1,IF(_xlpm.found&gt;0,INDEX(E:E,ROW()-_xlpm.offset_rows),"-----"))</f>
        <v>-----</v>
      </c>
      <c r="BP336" s="41" t="str">
        <f t="shared" ca="1" si="333"/>
        <v>-----</v>
      </c>
      <c r="BQ336" s="41" t="str">
        <f t="shared" ca="1" si="334"/>
        <v>-----</v>
      </c>
      <c r="BR336" s="52" t="str">
        <f t="shared" ca="1" si="335"/>
        <v>-----</v>
      </c>
      <c r="BS336" s="41" t="str">
        <f t="shared" si="341"/>
        <v>-----</v>
      </c>
      <c r="BT336" s="41" t="str" cm="1">
        <f t="array" aca="1" ref="BT336" ca="1">_xlfn.LET(_xlpm.lookback,MIN(ROW()-ROW(BS$50),11),_xlpm.found,IFERROR(MATCH("Equal Low",OFFSET(BS336,-_xlpm.lookback,0,_xlpm.lookback+1,1),0),-1),_xlpm.offset_rows,_xlpm.lookback-_xlpm.found+1,IF(_xlpm.found&gt;0,INDEX(F:F,ROW()-_xlpm.offset_rows),"-----"))</f>
        <v>-----</v>
      </c>
      <c r="BU336" s="41" t="str">
        <f t="shared" ca="1" si="336"/>
        <v>-----</v>
      </c>
      <c r="BV336" s="41" t="str">
        <f t="shared" ca="1" si="337"/>
        <v>-----</v>
      </c>
      <c r="BW336" s="52" t="str">
        <f t="shared" ca="1" si="338"/>
        <v>-----</v>
      </c>
      <c r="BX336" s="50">
        <f t="shared" si="366"/>
        <v>-0.25693999999930384</v>
      </c>
      <c r="BY336" s="50">
        <f t="shared" si="380"/>
        <v>-1</v>
      </c>
      <c r="BZ336" s="50">
        <f t="shared" si="381"/>
        <v>-12</v>
      </c>
      <c r="CA336" s="50" t="str">
        <f t="shared" si="382"/>
        <v>-----</v>
      </c>
      <c r="CB336" s="50" t="str">
        <f t="shared" si="383"/>
        <v>-----</v>
      </c>
      <c r="CC336" s="52" t="str">
        <f t="shared" si="367"/>
        <v/>
      </c>
      <c r="CD336" s="41">
        <f t="shared" si="368"/>
        <v>0</v>
      </c>
      <c r="CE336" s="52" t="str" cm="1">
        <f t="array" ref="CE336">IF(CD336&lt;&gt;1,"-----",_xlfn.IFS(OR(AL336="Above",AL336="Below"),AL336,OR(AQ336="Above",AQ336="Below"),AQ336,OR(AV336="Above",AV336="Below"),AV336,OR(BA336="Above",BA336="Below"),BA336,OR(BF336="Above",BF336="Below"),BF336,OR(BK336="Above",BK336="Below"),BK336,TRUE,"-----"))</f>
        <v>-----</v>
      </c>
      <c r="CF336" s="52" t="str">
        <f t="shared" ca="1" si="339"/>
        <v>-----</v>
      </c>
      <c r="CG336" s="52" t="str">
        <f t="shared" si="369"/>
        <v>DOWN</v>
      </c>
      <c r="CH336" s="42" t="str">
        <f t="shared" si="323"/>
        <v/>
      </c>
      <c r="CI336" s="43" t="str">
        <f t="shared" si="384"/>
        <v/>
      </c>
      <c r="CJ336" s="42" t="str">
        <f t="shared" si="385"/>
        <v/>
      </c>
      <c r="CK336" s="42" t="str">
        <f t="shared" si="324"/>
        <v/>
      </c>
      <c r="CL336" s="42" t="str">
        <f t="shared" si="370"/>
        <v/>
      </c>
      <c r="CM336" s="16">
        <f t="shared" si="325"/>
        <v>0</v>
      </c>
      <c r="CN336" s="53">
        <f t="shared" si="326"/>
        <v>0</v>
      </c>
      <c r="CO336" s="14" t="str">
        <f t="shared" si="327"/>
        <v/>
      </c>
    </row>
    <row r="337" spans="1:93" x14ac:dyDescent="0.55000000000000004">
      <c r="A337">
        <f>IF('Data Validation'!$K$2&lt;&gt;TRUE,"",'Data Validation'!A337)</f>
        <v>1772129100</v>
      </c>
      <c r="B337" s="4" t="str">
        <f>IF('Data Validation'!$K$2&lt;&gt;TRUE,"",'Data Validation'!C337)</f>
        <v>XAUUSD</v>
      </c>
      <c r="C337" s="4" t="str">
        <f>IF('Data Validation'!$K$2&lt;&gt;TRUE,"",'Data Validation'!E337)</f>
        <v>M5</v>
      </c>
      <c r="D337" s="4">
        <f>IF('Data Validation'!$K$2&lt;&gt;TRUE,"",'Data Validation'!G337)</f>
        <v>5170.2</v>
      </c>
      <c r="E337" s="4">
        <f>IF($C337&lt;&gt;"M5","",Price!F337)</f>
        <v>5171.1400000000003</v>
      </c>
      <c r="F337" s="4">
        <f>IF($C337&lt;&gt;"M5","",Price!G337)</f>
        <v>5163.6000000000004</v>
      </c>
      <c r="G337" s="4">
        <f>IF($C337&lt;&gt;"M5","",Price!H337)</f>
        <v>686</v>
      </c>
      <c r="H337" s="4">
        <f>IF($C337&lt;&gt;"M5","",SSA!E337)</f>
        <v>5170.2739099999999</v>
      </c>
      <c r="I337" s="6">
        <f>IF($C337&lt;&gt;"M5","",SSA!F337)</f>
        <v>5170.0626899999997</v>
      </c>
      <c r="J337" s="5">
        <f>IF($C337&lt;&gt;"M5","",Dual_Tema!E337)</f>
        <v>5169.42</v>
      </c>
      <c r="K337" s="5">
        <f>IF($C337&lt;&gt;"M5","",Dual_Tema!F337)</f>
        <v>5162.7700000000004</v>
      </c>
      <c r="L337" s="6">
        <f>IF($C337&lt;&gt;"M5","",Trendlines!K337)</f>
        <v>0</v>
      </c>
      <c r="M337" s="6">
        <f>IF($C337&lt;&gt;"M5","",Trendlines!L337)</f>
        <v>0</v>
      </c>
      <c r="N337" s="6">
        <f>IF($C337&lt;&gt;"M5","",ZigZag!E337)</f>
        <v>0</v>
      </c>
      <c r="O337" s="6">
        <f>IF($C337&lt;&gt;"M5","",ZigZag!F337)</f>
        <v>0</v>
      </c>
      <c r="P337" s="6">
        <f>IF($C337&lt;&gt;"M5","",Pinbar!E337)</f>
        <v>0</v>
      </c>
      <c r="Q337">
        <f>IF(Q$1='Trendline Selection'!$ED$198,Trendlines!E337,IF(Q$1='Trendline Selection'!$EE$198,Trendlines!E337,""))</f>
        <v>5199.63</v>
      </c>
      <c r="R337" t="str">
        <f>IF(R$1='Trendline Selection'!$ED$198,Trendlines!F337,IF(R$1='Trendline Selection'!$EE$198,Trendlines!F337,""))</f>
        <v/>
      </c>
      <c r="S337" t="str">
        <f>IF(S$1='Trendline Selection'!$ED$198,Trendlines!G337,IF(S$1='Trendline Selection'!$EE$198,Trendlines!G337,""))</f>
        <v/>
      </c>
      <c r="T337" t="str">
        <f>IF(T$1='Trendline Selection'!$ED$198,Trendlines!H337,IF(T$1='Trendline Selection'!$EE$198,Trendlines!H337,""))</f>
        <v/>
      </c>
      <c r="U337">
        <f>IF(U$1='Trendline Selection'!$ED$198,Trendlines!I337,IF(U$1='Trendline Selection'!$EE$198,Trendlines!I337,""))</f>
        <v>5178.4399999999996</v>
      </c>
      <c r="V337" t="str">
        <f>IF(V$1='Trendline Selection'!$ED$198,Trendlines!J337,IF(V$1='Trendline Selection'!$EE$198,Trendlines!J337,""))</f>
        <v/>
      </c>
      <c r="W337" s="6" t="str">
        <f t="shared" si="329"/>
        <v/>
      </c>
      <c r="X337" s="6" t="str">
        <f t="shared" si="330"/>
        <v/>
      </c>
      <c r="Y337" s="6" t="str">
        <f t="shared" si="331"/>
        <v/>
      </c>
      <c r="Z337" s="6" t="str">
        <f t="shared" si="332"/>
        <v/>
      </c>
      <c r="AA337">
        <f t="shared" si="343"/>
        <v>7.5399999999999636</v>
      </c>
      <c r="AB337">
        <f t="shared" si="371"/>
        <v>2.2700000000004366</v>
      </c>
      <c r="AC337">
        <f t="shared" si="372"/>
        <v>5.2699999999995271</v>
      </c>
      <c r="AD337">
        <f t="shared" si="328"/>
        <v>7.5399999999999636</v>
      </c>
      <c r="AE337" s="26">
        <f t="shared" si="386"/>
        <v>3.3272591509303842E-4</v>
      </c>
      <c r="AF337" s="26">
        <f t="shared" si="344"/>
        <v>1.6076641027973882E-4</v>
      </c>
      <c r="AG337" s="4"/>
      <c r="AH337" s="30">
        <f t="shared" si="345"/>
        <v>-5.6458036437208462E-3</v>
      </c>
      <c r="AI337" s="21">
        <f t="shared" si="373"/>
        <v>-1</v>
      </c>
      <c r="AJ337" s="21">
        <f t="shared" si="342"/>
        <v>-150</v>
      </c>
      <c r="AK337" s="31" t="str">
        <f t="shared" si="389"/>
        <v>-----</v>
      </c>
      <c r="AL337" s="31" t="str">
        <f t="shared" si="346"/>
        <v>-----</v>
      </c>
      <c r="AM337" s="39" t="str">
        <f t="shared" si="347"/>
        <v/>
      </c>
      <c r="AN337" s="35" t="str">
        <f t="shared" si="348"/>
        <v/>
      </c>
      <c r="AO337" s="35" t="str">
        <f t="shared" si="387"/>
        <v/>
      </c>
      <c r="AP337" s="36" t="str">
        <f t="shared" si="388"/>
        <v/>
      </c>
      <c r="AQ337" s="36" t="str">
        <f t="shared" si="349"/>
        <v/>
      </c>
      <c r="AR337" s="40" t="str">
        <f t="shared" si="350"/>
        <v/>
      </c>
      <c r="AS337" s="37" t="str">
        <f t="shared" si="351"/>
        <v/>
      </c>
      <c r="AT337" s="37" t="str">
        <f t="shared" si="374"/>
        <v/>
      </c>
      <c r="AU337" s="38" t="str">
        <f t="shared" si="352"/>
        <v/>
      </c>
      <c r="AV337" s="38" t="str">
        <f t="shared" si="353"/>
        <v/>
      </c>
      <c r="AW337" s="30" t="str">
        <f t="shared" si="354"/>
        <v/>
      </c>
      <c r="AX337" s="21" t="str">
        <f t="shared" si="355"/>
        <v/>
      </c>
      <c r="AY337" s="21" t="str">
        <f t="shared" si="375"/>
        <v/>
      </c>
      <c r="AZ337" s="31" t="str">
        <f t="shared" si="356"/>
        <v/>
      </c>
      <c r="BA337" s="31" t="str">
        <f t="shared" si="357"/>
        <v/>
      </c>
      <c r="BB337" s="33">
        <f t="shared" si="358"/>
        <v>-1.5769401595846844E-3</v>
      </c>
      <c r="BC337" s="32">
        <f t="shared" si="359"/>
        <v>-1</v>
      </c>
      <c r="BD337" s="32">
        <f t="shared" si="376"/>
        <v>-10</v>
      </c>
      <c r="BE337" s="34" t="str">
        <f t="shared" si="377"/>
        <v>-----</v>
      </c>
      <c r="BF337" s="34" t="str">
        <f t="shared" si="360"/>
        <v>-----</v>
      </c>
      <c r="BG337" s="40" t="str">
        <f t="shared" si="361"/>
        <v/>
      </c>
      <c r="BH337" s="37" t="str">
        <f t="shared" si="362"/>
        <v/>
      </c>
      <c r="BI337" s="37" t="str">
        <f t="shared" si="378"/>
        <v/>
      </c>
      <c r="BJ337" s="38" t="str">
        <f t="shared" si="379"/>
        <v/>
      </c>
      <c r="BK337" s="38" t="str">
        <f t="shared" si="363"/>
        <v/>
      </c>
      <c r="BL337" s="41" t="str">
        <f t="shared" si="364"/>
        <v>------</v>
      </c>
      <c r="BM337" s="41" t="str">
        <f t="shared" si="365"/>
        <v>------</v>
      </c>
      <c r="BN337" s="41" t="str">
        <f t="shared" si="340"/>
        <v>-----</v>
      </c>
      <c r="BO337" s="41" t="str" cm="1">
        <f t="array" aca="1" ref="BO337" ca="1">_xlfn.LET(_xlpm.lookback,MIN(ROW()-ROW(BN$50),11),_xlpm.found,IFERROR(MATCH("Equal High",OFFSET(BN337,-_xlpm.lookback,0,_xlpm.lookback+1,1),0),-1),_xlpm.offset_rows,_xlpm.lookback-_xlpm.found+1,IF(_xlpm.found&gt;0,INDEX(E:E,ROW()-_xlpm.offset_rows),"-----"))</f>
        <v>-----</v>
      </c>
      <c r="BP337" s="41" t="str">
        <f t="shared" ca="1" si="333"/>
        <v>-----</v>
      </c>
      <c r="BQ337" s="41" t="str">
        <f t="shared" ca="1" si="334"/>
        <v>-----</v>
      </c>
      <c r="BR337" s="52" t="str">
        <f t="shared" ca="1" si="335"/>
        <v>-----</v>
      </c>
      <c r="BS337" s="41" t="str">
        <f t="shared" si="341"/>
        <v>-----</v>
      </c>
      <c r="BT337" s="41" t="str" cm="1">
        <f t="array" aca="1" ref="BT337" ca="1">_xlfn.LET(_xlpm.lookback,MIN(ROW()-ROW(BS$50),11),_xlpm.found,IFERROR(MATCH("Equal Low",OFFSET(BS337,-_xlpm.lookback,0,_xlpm.lookback+1,1),0),-1),_xlpm.offset_rows,_xlpm.lookback-_xlpm.found+1,IF(_xlpm.found&gt;0,INDEX(F:F,ROW()-_xlpm.offset_rows),"-----"))</f>
        <v>-----</v>
      </c>
      <c r="BU337" s="41" t="str">
        <f t="shared" ca="1" si="336"/>
        <v>-----</v>
      </c>
      <c r="BV337" s="41" t="str">
        <f t="shared" ca="1" si="337"/>
        <v>-----</v>
      </c>
      <c r="BW337" s="52" t="str">
        <f t="shared" ca="1" si="338"/>
        <v>-----</v>
      </c>
      <c r="BX337" s="50">
        <f t="shared" si="366"/>
        <v>0.21122000000013941</v>
      </c>
      <c r="BY337" s="50">
        <f t="shared" si="380"/>
        <v>1</v>
      </c>
      <c r="BZ337" s="50">
        <f t="shared" si="381"/>
        <v>1</v>
      </c>
      <c r="CA337" s="50" t="str">
        <f t="shared" si="382"/>
        <v>crossover</v>
      </c>
      <c r="CB337" s="50" t="str">
        <f t="shared" si="383"/>
        <v>-----</v>
      </c>
      <c r="CC337" s="52" t="str">
        <f t="shared" si="367"/>
        <v/>
      </c>
      <c r="CD337" s="41">
        <f t="shared" si="368"/>
        <v>0</v>
      </c>
      <c r="CE337" s="52" t="str" cm="1">
        <f t="array" ref="CE337">IF(CD337&lt;&gt;1,"-----",_xlfn.IFS(OR(AL337="Above",AL337="Below"),AL337,OR(AQ337="Above",AQ337="Below"),AQ337,OR(AV337="Above",AV337="Below"),AV337,OR(BA337="Above",BA337="Below"),BA337,OR(BF337="Above",BF337="Below"),BF337,OR(BK337="Above",BK337="Below"),BK337,TRUE,"-----"))</f>
        <v>-----</v>
      </c>
      <c r="CF337" s="52" t="str">
        <f t="shared" ca="1" si="339"/>
        <v>-----</v>
      </c>
      <c r="CG337" s="52" t="str">
        <f t="shared" si="369"/>
        <v>UP</v>
      </c>
      <c r="CH337" s="42" t="str">
        <f t="shared" si="323"/>
        <v/>
      </c>
      <c r="CI337" s="43" t="str">
        <f t="shared" si="384"/>
        <v/>
      </c>
      <c r="CJ337" s="42" t="str">
        <f t="shared" si="385"/>
        <v/>
      </c>
      <c r="CK337" s="42" t="str">
        <f t="shared" si="324"/>
        <v/>
      </c>
      <c r="CL337" s="42" t="str">
        <f t="shared" si="370"/>
        <v/>
      </c>
      <c r="CM337" s="16">
        <f t="shared" si="325"/>
        <v>0</v>
      </c>
      <c r="CN337" s="53">
        <f t="shared" si="326"/>
        <v>0</v>
      </c>
      <c r="CO337" s="14" t="str">
        <f t="shared" si="327"/>
        <v/>
      </c>
    </row>
    <row r="338" spans="1:93" x14ac:dyDescent="0.55000000000000004">
      <c r="A338">
        <f>IF('Data Validation'!$K$2&lt;&gt;TRUE,"",'Data Validation'!A338)</f>
        <v>1772129400</v>
      </c>
      <c r="B338" s="4" t="str">
        <f>IF('Data Validation'!$K$2&lt;&gt;TRUE,"",'Data Validation'!C338)</f>
        <v>XAUUSD</v>
      </c>
      <c r="C338" s="4" t="str">
        <f>IF('Data Validation'!$K$2&lt;&gt;TRUE,"",'Data Validation'!E338)</f>
        <v>M5</v>
      </c>
      <c r="D338" s="4">
        <f>IF('Data Validation'!$K$2&lt;&gt;TRUE,"",'Data Validation'!G338)</f>
        <v>5173.38</v>
      </c>
      <c r="E338" s="4">
        <f>IF($C338&lt;&gt;"M5","",Price!F338)</f>
        <v>5173.6099999999997</v>
      </c>
      <c r="F338" s="4">
        <f>IF($C338&lt;&gt;"M5","",Price!G338)</f>
        <v>5169.28</v>
      </c>
      <c r="G338" s="4">
        <f>IF($C338&lt;&gt;"M5","",Price!H338)</f>
        <v>663</v>
      </c>
      <c r="H338" s="4">
        <f>IF($C338&lt;&gt;"M5","",SSA!E338)</f>
        <v>5171.2612300000001</v>
      </c>
      <c r="I338" s="6">
        <f>IF($C338&lt;&gt;"M5","",SSA!F338)</f>
        <v>5170.6619600000004</v>
      </c>
      <c r="J338" s="5">
        <f>IF($C338&lt;&gt;"M5","",Dual_Tema!E338)</f>
        <v>5170.62</v>
      </c>
      <c r="K338" s="5">
        <f>IF($C338&lt;&gt;"M5","",Dual_Tema!F338)</f>
        <v>5165</v>
      </c>
      <c r="L338" s="6">
        <f>IF($C338&lt;&gt;"M5","",Trendlines!K338)</f>
        <v>0</v>
      </c>
      <c r="M338" s="6">
        <f>IF($C338&lt;&gt;"M5","",Trendlines!L338)</f>
        <v>0</v>
      </c>
      <c r="N338" s="6">
        <f>IF($C338&lt;&gt;"M5","",ZigZag!E338)</f>
        <v>0</v>
      </c>
      <c r="O338" s="6">
        <f>IF($C338&lt;&gt;"M5","",ZigZag!F338)</f>
        <v>0</v>
      </c>
      <c r="P338" s="6">
        <f>IF($C338&lt;&gt;"M5","",Pinbar!E338)</f>
        <v>0</v>
      </c>
      <c r="Q338">
        <f>IF(Q$1='Trendline Selection'!$ED$198,Trendlines!E338,IF(Q$1='Trendline Selection'!$EE$198,Trendlines!E338,""))</f>
        <v>5199.6400000000003</v>
      </c>
      <c r="R338" t="str">
        <f>IF(R$1='Trendline Selection'!$ED$198,Trendlines!F338,IF(R$1='Trendline Selection'!$EE$198,Trendlines!F338,""))</f>
        <v/>
      </c>
      <c r="S338" t="str">
        <f>IF(S$1='Trendline Selection'!$ED$198,Trendlines!G338,IF(S$1='Trendline Selection'!$EE$198,Trendlines!G338,""))</f>
        <v/>
      </c>
      <c r="T338" t="str">
        <f>IF(T$1='Trendline Selection'!$ED$198,Trendlines!H338,IF(T$1='Trendline Selection'!$EE$198,Trendlines!H338,""))</f>
        <v/>
      </c>
      <c r="U338">
        <f>IF(U$1='Trendline Selection'!$ED$198,Trendlines!I338,IF(U$1='Trendline Selection'!$EE$198,Trendlines!I338,""))</f>
        <v>5178.46</v>
      </c>
      <c r="V338" t="str">
        <f>IF(V$1='Trendline Selection'!$ED$198,Trendlines!J338,IF(V$1='Trendline Selection'!$EE$198,Trendlines!J338,""))</f>
        <v/>
      </c>
      <c r="W338" s="6" t="str">
        <f t="shared" si="329"/>
        <v/>
      </c>
      <c r="X338" s="6" t="str">
        <f t="shared" si="330"/>
        <v/>
      </c>
      <c r="Y338" s="6" t="str">
        <f t="shared" si="331"/>
        <v/>
      </c>
      <c r="Z338" s="6" t="str">
        <f t="shared" si="332"/>
        <v/>
      </c>
      <c r="AA338">
        <f t="shared" si="343"/>
        <v>4.3299999999999272</v>
      </c>
      <c r="AB338">
        <f t="shared" si="371"/>
        <v>3.4099999999998545</v>
      </c>
      <c r="AC338">
        <f t="shared" si="372"/>
        <v>0.92000000000007276</v>
      </c>
      <c r="AD338">
        <f t="shared" si="328"/>
        <v>4.3299999999999272</v>
      </c>
      <c r="AE338" s="26">
        <f t="shared" si="386"/>
        <v>5.7826720973496056E-4</v>
      </c>
      <c r="AF338" s="26">
        <f t="shared" si="344"/>
        <v>8.2865440464661088E-4</v>
      </c>
      <c r="AG338" s="4"/>
      <c r="AH338" s="30">
        <f t="shared" si="345"/>
        <v>-5.4578336192506131E-3</v>
      </c>
      <c r="AI338" s="21">
        <f t="shared" si="373"/>
        <v>-1</v>
      </c>
      <c r="AJ338" s="21">
        <f t="shared" si="342"/>
        <v>-151</v>
      </c>
      <c r="AK338" s="31" t="str">
        <f t="shared" si="389"/>
        <v>-----</v>
      </c>
      <c r="AL338" s="31" t="str">
        <f t="shared" si="346"/>
        <v>-----</v>
      </c>
      <c r="AM338" s="39" t="str">
        <f t="shared" si="347"/>
        <v/>
      </c>
      <c r="AN338" s="35" t="str">
        <f t="shared" si="348"/>
        <v/>
      </c>
      <c r="AO338" s="35" t="str">
        <f t="shared" si="387"/>
        <v/>
      </c>
      <c r="AP338" s="36" t="str">
        <f t="shared" si="388"/>
        <v/>
      </c>
      <c r="AQ338" s="36" t="str">
        <f t="shared" si="349"/>
        <v/>
      </c>
      <c r="AR338" s="40" t="str">
        <f t="shared" si="350"/>
        <v/>
      </c>
      <c r="AS338" s="37" t="str">
        <f t="shared" si="351"/>
        <v/>
      </c>
      <c r="AT338" s="37" t="str">
        <f t="shared" si="374"/>
        <v/>
      </c>
      <c r="AU338" s="38" t="str">
        <f t="shared" si="352"/>
        <v/>
      </c>
      <c r="AV338" s="38" t="str">
        <f t="shared" si="353"/>
        <v/>
      </c>
      <c r="AW338" s="30" t="str">
        <f t="shared" si="354"/>
        <v/>
      </c>
      <c r="AX338" s="21" t="str">
        <f t="shared" si="355"/>
        <v/>
      </c>
      <c r="AY338" s="21" t="str">
        <f t="shared" si="375"/>
        <v/>
      </c>
      <c r="AZ338" s="31" t="str">
        <f t="shared" si="356"/>
        <v/>
      </c>
      <c r="BA338" s="31" t="str">
        <f t="shared" si="357"/>
        <v/>
      </c>
      <c r="BB338" s="33">
        <f t="shared" si="358"/>
        <v>-1.390137222262983E-3</v>
      </c>
      <c r="BC338" s="32">
        <f t="shared" si="359"/>
        <v>-1</v>
      </c>
      <c r="BD338" s="32">
        <f t="shared" si="376"/>
        <v>-11</v>
      </c>
      <c r="BE338" s="34" t="str">
        <f t="shared" si="377"/>
        <v>-----</v>
      </c>
      <c r="BF338" s="34" t="str">
        <f t="shared" si="360"/>
        <v>-----</v>
      </c>
      <c r="BG338" s="40" t="str">
        <f t="shared" si="361"/>
        <v/>
      </c>
      <c r="BH338" s="37" t="str">
        <f t="shared" si="362"/>
        <v/>
      </c>
      <c r="BI338" s="37" t="str">
        <f t="shared" si="378"/>
        <v/>
      </c>
      <c r="BJ338" s="38" t="str">
        <f t="shared" si="379"/>
        <v/>
      </c>
      <c r="BK338" s="38" t="str">
        <f t="shared" si="363"/>
        <v/>
      </c>
      <c r="BL338" s="41" t="str">
        <f t="shared" si="364"/>
        <v>------</v>
      </c>
      <c r="BM338" s="41" t="str">
        <f t="shared" si="365"/>
        <v>------</v>
      </c>
      <c r="BN338" s="41" t="str">
        <f t="shared" si="340"/>
        <v>-----</v>
      </c>
      <c r="BO338" s="41" t="str" cm="1">
        <f t="array" aca="1" ref="BO338" ca="1">_xlfn.LET(_xlpm.lookback,MIN(ROW()-ROW(BN$50),11),_xlpm.found,IFERROR(MATCH("Equal High",OFFSET(BN338,-_xlpm.lookback,0,_xlpm.lookback+1,1),0),-1),_xlpm.offset_rows,_xlpm.lookback-_xlpm.found+1,IF(_xlpm.found&gt;0,INDEX(E:E,ROW()-_xlpm.offset_rows),"-----"))</f>
        <v>-----</v>
      </c>
      <c r="BP338" s="41" t="str">
        <f t="shared" ca="1" si="333"/>
        <v>-----</v>
      </c>
      <c r="BQ338" s="41" t="str">
        <f t="shared" ca="1" si="334"/>
        <v>-----</v>
      </c>
      <c r="BR338" s="52" t="str">
        <f t="shared" ca="1" si="335"/>
        <v>-----</v>
      </c>
      <c r="BS338" s="41" t="str">
        <f t="shared" si="341"/>
        <v>-----</v>
      </c>
      <c r="BT338" s="41" t="str" cm="1">
        <f t="array" aca="1" ref="BT338" ca="1">_xlfn.LET(_xlpm.lookback,MIN(ROW()-ROW(BS$50),11),_xlpm.found,IFERROR(MATCH("Equal Low",OFFSET(BS338,-_xlpm.lookback,0,_xlpm.lookback+1,1),0),-1),_xlpm.offset_rows,_xlpm.lookback-_xlpm.found+1,IF(_xlpm.found&gt;0,INDEX(F:F,ROW()-_xlpm.offset_rows),"-----"))</f>
        <v>-----</v>
      </c>
      <c r="BU338" s="41" t="str">
        <f t="shared" ca="1" si="336"/>
        <v>-----</v>
      </c>
      <c r="BV338" s="41" t="str">
        <f t="shared" ca="1" si="337"/>
        <v>-----</v>
      </c>
      <c r="BW338" s="52" t="str">
        <f t="shared" ca="1" si="338"/>
        <v>-----</v>
      </c>
      <c r="BX338" s="50">
        <f t="shared" si="366"/>
        <v>0.59926999999970576</v>
      </c>
      <c r="BY338" s="50">
        <f t="shared" si="380"/>
        <v>1</v>
      </c>
      <c r="BZ338" s="50">
        <f t="shared" si="381"/>
        <v>2</v>
      </c>
      <c r="CA338" s="50" t="str">
        <f t="shared" si="382"/>
        <v>-----</v>
      </c>
      <c r="CB338" s="50" t="str">
        <f t="shared" si="383"/>
        <v>-----</v>
      </c>
      <c r="CC338" s="52" t="str">
        <f t="shared" si="367"/>
        <v/>
      </c>
      <c r="CD338" s="41">
        <f t="shared" si="368"/>
        <v>0</v>
      </c>
      <c r="CE338" s="52" t="str" cm="1">
        <f t="array" ref="CE338">IF(CD338&lt;&gt;1,"-----",_xlfn.IFS(OR(AL338="Above",AL338="Below"),AL338,OR(AQ338="Above",AQ338="Below"),AQ338,OR(AV338="Above",AV338="Below"),AV338,OR(BA338="Above",BA338="Below"),BA338,OR(BF338="Above",BF338="Below"),BF338,OR(BK338="Above",BK338="Below"),BK338,TRUE,"-----"))</f>
        <v>-----</v>
      </c>
      <c r="CF338" s="52" t="str">
        <f t="shared" ca="1" si="339"/>
        <v>-----</v>
      </c>
      <c r="CG338" s="52" t="str">
        <f t="shared" si="369"/>
        <v>UP</v>
      </c>
      <c r="CH338" s="42" t="str">
        <f t="shared" si="323"/>
        <v/>
      </c>
      <c r="CI338" s="43">
        <f t="shared" si="384"/>
        <v>1</v>
      </c>
      <c r="CJ338" s="42" t="str">
        <f t="shared" si="385"/>
        <v/>
      </c>
      <c r="CK338" s="42" t="str">
        <f t="shared" si="324"/>
        <v/>
      </c>
      <c r="CL338" s="42" t="str">
        <f t="shared" si="370"/>
        <v/>
      </c>
      <c r="CM338" s="16">
        <f t="shared" si="325"/>
        <v>0.2</v>
      </c>
      <c r="CN338" s="53">
        <f t="shared" si="326"/>
        <v>6.6666666666666666E-2</v>
      </c>
      <c r="CO338" s="14" t="str">
        <f t="shared" si="327"/>
        <v/>
      </c>
    </row>
    <row r="339" spans="1:93" x14ac:dyDescent="0.55000000000000004">
      <c r="A339">
        <f>IF('Data Validation'!$K$2&lt;&gt;TRUE,"",'Data Validation'!A339)</f>
        <v>1772129700</v>
      </c>
      <c r="B339" s="4" t="str">
        <f>IF('Data Validation'!$K$2&lt;&gt;TRUE,"",'Data Validation'!C339)</f>
        <v>XAUUSD</v>
      </c>
      <c r="C339" s="4" t="str">
        <f>IF('Data Validation'!$K$2&lt;&gt;TRUE,"",'Data Validation'!E339)</f>
        <v>M5</v>
      </c>
      <c r="D339" s="4">
        <f>IF('Data Validation'!$K$2&lt;&gt;TRUE,"",'Data Validation'!G339)</f>
        <v>5174.8500000000004</v>
      </c>
      <c r="E339" s="4">
        <f>IF($C339&lt;&gt;"M5","",Price!F339)</f>
        <v>5176.38</v>
      </c>
      <c r="F339" s="4">
        <f>IF($C339&lt;&gt;"M5","",Price!G339)</f>
        <v>5171.78</v>
      </c>
      <c r="G339" s="4">
        <f>IF($C339&lt;&gt;"M5","",Price!H339)</f>
        <v>624</v>
      </c>
      <c r="H339" s="4">
        <f>IF($C339&lt;&gt;"M5","",SSA!E339)</f>
        <v>5172.3705900000004</v>
      </c>
      <c r="I339" s="6">
        <f>IF($C339&lt;&gt;"M5","",SSA!F339)</f>
        <v>5171.5162799999998</v>
      </c>
      <c r="J339" s="5">
        <f>IF($C339&lt;&gt;"M5","",Dual_Tema!E339)</f>
        <v>5172.87</v>
      </c>
      <c r="K339" s="5">
        <f>IF($C339&lt;&gt;"M5","",Dual_Tema!F339)</f>
        <v>5167.79</v>
      </c>
      <c r="L339" s="6">
        <f>IF($C339&lt;&gt;"M5","",Trendlines!K339)</f>
        <v>0</v>
      </c>
      <c r="M339" s="6">
        <f>IF($C339&lt;&gt;"M5","",Trendlines!L339)</f>
        <v>0</v>
      </c>
      <c r="N339" s="6">
        <f>IF($C339&lt;&gt;"M5","",ZigZag!E339)</f>
        <v>0</v>
      </c>
      <c r="O339" s="6">
        <f>IF($C339&lt;&gt;"M5","",ZigZag!F339)</f>
        <v>0</v>
      </c>
      <c r="P339" s="6">
        <f>IF($C339&lt;&gt;"M5","",Pinbar!E339)</f>
        <v>0</v>
      </c>
      <c r="Q339">
        <f>IF(Q$1='Trendline Selection'!$ED$198,Trendlines!E339,IF(Q$1='Trendline Selection'!$EE$198,Trendlines!E339,""))</f>
        <v>5199.6499999999996</v>
      </c>
      <c r="R339" t="str">
        <f>IF(R$1='Trendline Selection'!$ED$198,Trendlines!F339,IF(R$1='Trendline Selection'!$EE$198,Trendlines!F339,""))</f>
        <v/>
      </c>
      <c r="S339" t="str">
        <f>IF(S$1='Trendline Selection'!$ED$198,Trendlines!G339,IF(S$1='Trendline Selection'!$EE$198,Trendlines!G339,""))</f>
        <v/>
      </c>
      <c r="T339" t="str">
        <f>IF(T$1='Trendline Selection'!$ED$198,Trendlines!H339,IF(T$1='Trendline Selection'!$EE$198,Trendlines!H339,""))</f>
        <v/>
      </c>
      <c r="U339">
        <f>IF(U$1='Trendline Selection'!$ED$198,Trendlines!I339,IF(U$1='Trendline Selection'!$EE$198,Trendlines!I339,""))</f>
        <v>5178.4799999999996</v>
      </c>
      <c r="V339" t="str">
        <f>IF(V$1='Trendline Selection'!$ED$198,Trendlines!J339,IF(V$1='Trendline Selection'!$EE$198,Trendlines!J339,""))</f>
        <v/>
      </c>
      <c r="W339" s="6" t="str">
        <f t="shared" si="329"/>
        <v/>
      </c>
      <c r="X339" s="6" t="str">
        <f t="shared" si="330"/>
        <v/>
      </c>
      <c r="Y339" s="6" t="str">
        <f t="shared" si="331"/>
        <v/>
      </c>
      <c r="Z339" s="6" t="str">
        <f t="shared" si="332"/>
        <v/>
      </c>
      <c r="AA339">
        <f t="shared" si="343"/>
        <v>4.6000000000003638</v>
      </c>
      <c r="AB339">
        <f t="shared" si="371"/>
        <v>3</v>
      </c>
      <c r="AC339">
        <f t="shared" si="372"/>
        <v>1.6000000000003638</v>
      </c>
      <c r="AD339">
        <f t="shared" si="328"/>
        <v>4.6000000000003638</v>
      </c>
      <c r="AE339" s="26">
        <f t="shared" si="386"/>
        <v>6.7854015275856886E-4</v>
      </c>
      <c r="AF339" s="26">
        <f t="shared" si="344"/>
        <v>7.7209019716354224E-4</v>
      </c>
      <c r="AG339" s="4"/>
      <c r="AH339" s="30">
        <f t="shared" si="345"/>
        <v>-5.24639350725514E-3</v>
      </c>
      <c r="AI339" s="21">
        <f t="shared" si="373"/>
        <v>-1</v>
      </c>
      <c r="AJ339" s="21">
        <f t="shared" si="342"/>
        <v>-152</v>
      </c>
      <c r="AK339" s="31" t="str">
        <f t="shared" si="389"/>
        <v>-----</v>
      </c>
      <c r="AL339" s="31" t="str">
        <f t="shared" si="346"/>
        <v>-----</v>
      </c>
      <c r="AM339" s="39" t="str">
        <f t="shared" si="347"/>
        <v/>
      </c>
      <c r="AN339" s="35" t="str">
        <f t="shared" si="348"/>
        <v/>
      </c>
      <c r="AO339" s="35" t="str">
        <f t="shared" si="387"/>
        <v/>
      </c>
      <c r="AP339" s="36" t="str">
        <f t="shared" si="388"/>
        <v/>
      </c>
      <c r="AQ339" s="36" t="str">
        <f t="shared" si="349"/>
        <v/>
      </c>
      <c r="AR339" s="40" t="str">
        <f t="shared" si="350"/>
        <v/>
      </c>
      <c r="AS339" s="37" t="str">
        <f t="shared" si="351"/>
        <v/>
      </c>
      <c r="AT339" s="37" t="str">
        <f t="shared" si="374"/>
        <v/>
      </c>
      <c r="AU339" s="38" t="str">
        <f t="shared" si="352"/>
        <v/>
      </c>
      <c r="AV339" s="38" t="str">
        <f t="shared" si="353"/>
        <v/>
      </c>
      <c r="AW339" s="30" t="str">
        <f t="shared" si="354"/>
        <v/>
      </c>
      <c r="AX339" s="21" t="str">
        <f t="shared" si="355"/>
        <v/>
      </c>
      <c r="AY339" s="21" t="str">
        <f t="shared" si="375"/>
        <v/>
      </c>
      <c r="AZ339" s="31" t="str">
        <f t="shared" si="356"/>
        <v/>
      </c>
      <c r="BA339" s="31" t="str">
        <f t="shared" si="357"/>
        <v/>
      </c>
      <c r="BB339" s="33">
        <f t="shared" si="358"/>
        <v>-1.1797689669553839E-3</v>
      </c>
      <c r="BC339" s="32">
        <f t="shared" si="359"/>
        <v>-1</v>
      </c>
      <c r="BD339" s="32">
        <f t="shared" si="376"/>
        <v>-12</v>
      </c>
      <c r="BE339" s="34" t="str">
        <f t="shared" si="377"/>
        <v>-----</v>
      </c>
      <c r="BF339" s="34" t="str">
        <f t="shared" si="360"/>
        <v>-----</v>
      </c>
      <c r="BG339" s="40" t="str">
        <f t="shared" si="361"/>
        <v/>
      </c>
      <c r="BH339" s="37" t="str">
        <f t="shared" si="362"/>
        <v/>
      </c>
      <c r="BI339" s="37" t="str">
        <f t="shared" si="378"/>
        <v/>
      </c>
      <c r="BJ339" s="38" t="str">
        <f t="shared" si="379"/>
        <v/>
      </c>
      <c r="BK339" s="38" t="str">
        <f t="shared" si="363"/>
        <v/>
      </c>
      <c r="BL339" s="41" t="str">
        <f t="shared" si="364"/>
        <v>------</v>
      </c>
      <c r="BM339" s="41" t="str">
        <f t="shared" si="365"/>
        <v>------</v>
      </c>
      <c r="BN339" s="41" t="str">
        <f t="shared" si="340"/>
        <v>-----</v>
      </c>
      <c r="BO339" s="41" t="str" cm="1">
        <f t="array" aca="1" ref="BO339" ca="1">_xlfn.LET(_xlpm.lookback,MIN(ROW()-ROW(BN$50),11),_xlpm.found,IFERROR(MATCH("Equal High",OFFSET(BN339,-_xlpm.lookback,0,_xlpm.lookback+1,1),0),-1),_xlpm.offset_rows,_xlpm.lookback-_xlpm.found+1,IF(_xlpm.found&gt;0,INDEX(E:E,ROW()-_xlpm.offset_rows),"-----"))</f>
        <v>-----</v>
      </c>
      <c r="BP339" s="41" t="str">
        <f t="shared" ca="1" si="333"/>
        <v>-----</v>
      </c>
      <c r="BQ339" s="41" t="str">
        <f t="shared" ca="1" si="334"/>
        <v>-----</v>
      </c>
      <c r="BR339" s="52" t="str">
        <f t="shared" ca="1" si="335"/>
        <v>-----</v>
      </c>
      <c r="BS339" s="41" t="str">
        <f t="shared" si="341"/>
        <v>-----</v>
      </c>
      <c r="BT339" s="41" t="str" cm="1">
        <f t="array" aca="1" ref="BT339" ca="1">_xlfn.LET(_xlpm.lookback,MIN(ROW()-ROW(BS$50),11),_xlpm.found,IFERROR(MATCH("Equal Low",OFFSET(BS339,-_xlpm.lookback,0,_xlpm.lookback+1,1),0),-1),_xlpm.offset_rows,_xlpm.lookback-_xlpm.found+1,IF(_xlpm.found&gt;0,INDEX(F:F,ROW()-_xlpm.offset_rows),"-----"))</f>
        <v>-----</v>
      </c>
      <c r="BU339" s="41" t="str">
        <f t="shared" ca="1" si="336"/>
        <v>-----</v>
      </c>
      <c r="BV339" s="41" t="str">
        <f t="shared" ca="1" si="337"/>
        <v>-----</v>
      </c>
      <c r="BW339" s="52" t="str">
        <f t="shared" ca="1" si="338"/>
        <v>-----</v>
      </c>
      <c r="BX339" s="50">
        <f t="shared" si="366"/>
        <v>0.8543100000006234</v>
      </c>
      <c r="BY339" s="50">
        <f t="shared" si="380"/>
        <v>1</v>
      </c>
      <c r="BZ339" s="50">
        <f t="shared" si="381"/>
        <v>3</v>
      </c>
      <c r="CA339" s="50" t="str">
        <f t="shared" si="382"/>
        <v>-----</v>
      </c>
      <c r="CB339" s="50" t="str">
        <f t="shared" si="383"/>
        <v>-----</v>
      </c>
      <c r="CC339" s="52" t="str">
        <f t="shared" si="367"/>
        <v/>
      </c>
      <c r="CD339" s="41">
        <f t="shared" si="368"/>
        <v>0</v>
      </c>
      <c r="CE339" s="52" t="str" cm="1">
        <f t="array" ref="CE339">IF(CD339&lt;&gt;1,"-----",_xlfn.IFS(OR(AL339="Above",AL339="Below"),AL339,OR(AQ339="Above",AQ339="Below"),AQ339,OR(AV339="Above",AV339="Below"),AV339,OR(BA339="Above",BA339="Below"),BA339,OR(BF339="Above",BF339="Below"),BF339,OR(BK339="Above",BK339="Below"),BK339,TRUE,"-----"))</f>
        <v>-----</v>
      </c>
      <c r="CF339" s="52" t="str">
        <f t="shared" ca="1" si="339"/>
        <v>-----</v>
      </c>
      <c r="CG339" s="52" t="str">
        <f t="shared" si="369"/>
        <v>UP</v>
      </c>
      <c r="CH339" s="42" t="str">
        <f t="shared" si="323"/>
        <v/>
      </c>
      <c r="CI339" s="43">
        <f t="shared" si="384"/>
        <v>1</v>
      </c>
      <c r="CJ339" s="42" t="str">
        <f t="shared" si="385"/>
        <v/>
      </c>
      <c r="CK339" s="42" t="str">
        <f t="shared" si="324"/>
        <v/>
      </c>
      <c r="CL339" s="42" t="str">
        <f t="shared" si="370"/>
        <v/>
      </c>
      <c r="CM339" s="16">
        <f t="shared" si="325"/>
        <v>0.2</v>
      </c>
      <c r="CN339" s="53">
        <f t="shared" si="326"/>
        <v>0.13333333333333333</v>
      </c>
      <c r="CO339" s="14" t="str">
        <f t="shared" si="327"/>
        <v/>
      </c>
    </row>
    <row r="340" spans="1:93" x14ac:dyDescent="0.55000000000000004">
      <c r="A340">
        <f>IF('Data Validation'!$K$2&lt;&gt;TRUE,"",'Data Validation'!A340)</f>
        <v>1772130000</v>
      </c>
      <c r="B340" s="4" t="str">
        <f>IF('Data Validation'!$K$2&lt;&gt;TRUE,"",'Data Validation'!C340)</f>
        <v>XAUUSD</v>
      </c>
      <c r="C340" s="4" t="str">
        <f>IF('Data Validation'!$K$2&lt;&gt;TRUE,"",'Data Validation'!E340)</f>
        <v>M5</v>
      </c>
      <c r="D340" s="4">
        <f>IF('Data Validation'!$K$2&lt;&gt;TRUE,"",'Data Validation'!G340)</f>
        <v>5174.8599999999997</v>
      </c>
      <c r="E340" s="4">
        <f>IF($C340&lt;&gt;"M5","",Price!F340)</f>
        <v>5176.78</v>
      </c>
      <c r="F340" s="4">
        <f>IF($C340&lt;&gt;"M5","",Price!G340)</f>
        <v>5174.03</v>
      </c>
      <c r="G340" s="4">
        <f>IF($C340&lt;&gt;"M5","",Price!H340)</f>
        <v>632</v>
      </c>
      <c r="H340" s="4">
        <f>IF($C340&lt;&gt;"M5","",SSA!E340)</f>
        <v>5173.4978899999996</v>
      </c>
      <c r="I340" s="6">
        <f>IF($C340&lt;&gt;"M5","",SSA!F340)</f>
        <v>5172.5070800000003</v>
      </c>
      <c r="J340" s="5">
        <f>IF($C340&lt;&gt;"M5","",Dual_Tema!E340)</f>
        <v>5174.6000000000004</v>
      </c>
      <c r="K340" s="5">
        <f>IF($C340&lt;&gt;"M5","",Dual_Tema!F340)</f>
        <v>5170.74</v>
      </c>
      <c r="L340" s="6">
        <f>IF($C340&lt;&gt;"M5","",Trendlines!K340)</f>
        <v>0</v>
      </c>
      <c r="M340" s="6">
        <f>IF($C340&lt;&gt;"M5","",Trendlines!L340)</f>
        <v>0</v>
      </c>
      <c r="N340" s="6">
        <f>IF($C340&lt;&gt;"M5","",ZigZag!E340)</f>
        <v>0</v>
      </c>
      <c r="O340" s="6">
        <f>IF($C340&lt;&gt;"M5","",ZigZag!F340)</f>
        <v>0</v>
      </c>
      <c r="P340" s="6">
        <f>IF($C340&lt;&gt;"M5","",Pinbar!E340)</f>
        <v>0</v>
      </c>
      <c r="Q340">
        <f>IF(Q$1='Trendline Selection'!$ED$198,Trendlines!E340,IF(Q$1='Trendline Selection'!$EE$198,Trendlines!E340,""))</f>
        <v>5199.6499999999996</v>
      </c>
      <c r="R340" t="str">
        <f>IF(R$1='Trendline Selection'!$ED$198,Trendlines!F340,IF(R$1='Trendline Selection'!$EE$198,Trendlines!F340,""))</f>
        <v/>
      </c>
      <c r="S340" t="str">
        <f>IF(S$1='Trendline Selection'!$ED$198,Trendlines!G340,IF(S$1='Trendline Selection'!$EE$198,Trendlines!G340,""))</f>
        <v/>
      </c>
      <c r="T340" t="str">
        <f>IF(T$1='Trendline Selection'!$ED$198,Trendlines!H340,IF(T$1='Trendline Selection'!$EE$198,Trendlines!H340,""))</f>
        <v/>
      </c>
      <c r="U340">
        <f>IF(U$1='Trendline Selection'!$ED$198,Trendlines!I340,IF(U$1='Trendline Selection'!$EE$198,Trendlines!I340,""))</f>
        <v>5178.5</v>
      </c>
      <c r="V340" t="str">
        <f>IF(V$1='Trendline Selection'!$ED$198,Trendlines!J340,IF(V$1='Trendline Selection'!$EE$198,Trendlines!J340,""))</f>
        <v/>
      </c>
      <c r="W340" s="6" t="str">
        <f t="shared" si="329"/>
        <v/>
      </c>
      <c r="X340" s="6" t="str">
        <f t="shared" si="330"/>
        <v/>
      </c>
      <c r="Y340" s="6" t="str">
        <f t="shared" si="331"/>
        <v/>
      </c>
      <c r="Z340" s="6" t="str">
        <f t="shared" si="332"/>
        <v/>
      </c>
      <c r="AA340">
        <f t="shared" si="343"/>
        <v>2.75</v>
      </c>
      <c r="AB340">
        <f t="shared" si="371"/>
        <v>1.9299999999993815</v>
      </c>
      <c r="AC340">
        <f t="shared" si="372"/>
        <v>0.82000000000061846</v>
      </c>
      <c r="AD340">
        <f t="shared" si="328"/>
        <v>2.75</v>
      </c>
      <c r="AE340" s="26">
        <f t="shared" si="386"/>
        <v>4.2128860201742769E-4</v>
      </c>
      <c r="AF340" s="26">
        <f t="shared" si="344"/>
        <v>6.3627256446852163E-4</v>
      </c>
      <c r="AG340" s="4"/>
      <c r="AH340" s="30">
        <f t="shared" si="345"/>
        <v>-5.0295904532035801E-3</v>
      </c>
      <c r="AI340" s="21">
        <f t="shared" si="373"/>
        <v>-1</v>
      </c>
      <c r="AJ340" s="21">
        <f t="shared" si="342"/>
        <v>-153</v>
      </c>
      <c r="AK340" s="31" t="str">
        <f t="shared" si="389"/>
        <v>-----</v>
      </c>
      <c r="AL340" s="31" t="str">
        <f t="shared" si="346"/>
        <v>-----</v>
      </c>
      <c r="AM340" s="39" t="str">
        <f t="shared" si="347"/>
        <v/>
      </c>
      <c r="AN340" s="35" t="str">
        <f t="shared" si="348"/>
        <v/>
      </c>
      <c r="AO340" s="35" t="str">
        <f t="shared" si="387"/>
        <v/>
      </c>
      <c r="AP340" s="36" t="str">
        <f t="shared" si="388"/>
        <v/>
      </c>
      <c r="AQ340" s="36" t="str">
        <f t="shared" si="349"/>
        <v/>
      </c>
      <c r="AR340" s="40" t="str">
        <f t="shared" si="350"/>
        <v/>
      </c>
      <c r="AS340" s="37" t="str">
        <f t="shared" si="351"/>
        <v/>
      </c>
      <c r="AT340" s="37" t="str">
        <f t="shared" si="374"/>
        <v/>
      </c>
      <c r="AU340" s="38" t="str">
        <f t="shared" si="352"/>
        <v/>
      </c>
      <c r="AV340" s="38" t="str">
        <f t="shared" si="353"/>
        <v/>
      </c>
      <c r="AW340" s="30" t="str">
        <f t="shared" si="354"/>
        <v/>
      </c>
      <c r="AX340" s="21" t="str">
        <f t="shared" si="355"/>
        <v/>
      </c>
      <c r="AY340" s="21" t="str">
        <f t="shared" si="375"/>
        <v/>
      </c>
      <c r="AZ340" s="31" t="str">
        <f t="shared" si="356"/>
        <v/>
      </c>
      <c r="BA340" s="31" t="str">
        <f t="shared" si="357"/>
        <v/>
      </c>
      <c r="BB340" s="33">
        <f t="shared" si="358"/>
        <v>-9.6593801293817848E-4</v>
      </c>
      <c r="BC340" s="32">
        <f t="shared" si="359"/>
        <v>-1</v>
      </c>
      <c r="BD340" s="32">
        <f t="shared" si="376"/>
        <v>-13</v>
      </c>
      <c r="BE340" s="34" t="str">
        <f t="shared" si="377"/>
        <v>Touch Zone</v>
      </c>
      <c r="BF340" s="34" t="str">
        <f t="shared" si="360"/>
        <v>Below</v>
      </c>
      <c r="BG340" s="40" t="str">
        <f t="shared" si="361"/>
        <v/>
      </c>
      <c r="BH340" s="37" t="str">
        <f t="shared" si="362"/>
        <v/>
      </c>
      <c r="BI340" s="37" t="str">
        <f t="shared" si="378"/>
        <v/>
      </c>
      <c r="BJ340" s="38" t="str">
        <f t="shared" si="379"/>
        <v/>
      </c>
      <c r="BK340" s="38" t="str">
        <f t="shared" si="363"/>
        <v/>
      </c>
      <c r="BL340" s="41" t="str">
        <f t="shared" si="364"/>
        <v>------</v>
      </c>
      <c r="BM340" s="41" t="str">
        <f t="shared" si="365"/>
        <v>------</v>
      </c>
      <c r="BN340" s="41" t="str">
        <f t="shared" si="340"/>
        <v>-----</v>
      </c>
      <c r="BO340" s="41" t="str" cm="1">
        <f t="array" aca="1" ref="BO340" ca="1">_xlfn.LET(_xlpm.lookback,MIN(ROW()-ROW(BN$50),11),_xlpm.found,IFERROR(MATCH("Equal High",OFFSET(BN340,-_xlpm.lookback,0,_xlpm.lookback+1,1),0),-1),_xlpm.offset_rows,_xlpm.lookback-_xlpm.found+1,IF(_xlpm.found&gt;0,INDEX(E:E,ROW()-_xlpm.offset_rows),"-----"))</f>
        <v>-----</v>
      </c>
      <c r="BP340" s="41" t="str">
        <f t="shared" ca="1" si="333"/>
        <v>-----</v>
      </c>
      <c r="BQ340" s="41" t="str">
        <f t="shared" ca="1" si="334"/>
        <v>-----</v>
      </c>
      <c r="BR340" s="52" t="str">
        <f t="shared" ca="1" si="335"/>
        <v>-----</v>
      </c>
      <c r="BS340" s="41" t="str">
        <f t="shared" si="341"/>
        <v>-----</v>
      </c>
      <c r="BT340" s="41" t="str" cm="1">
        <f t="array" aca="1" ref="BT340" ca="1">_xlfn.LET(_xlpm.lookback,MIN(ROW()-ROW(BS$50),11),_xlpm.found,IFERROR(MATCH("Equal Low",OFFSET(BS340,-_xlpm.lookback,0,_xlpm.lookback+1,1),0),-1),_xlpm.offset_rows,_xlpm.lookback-_xlpm.found+1,IF(_xlpm.found&gt;0,INDEX(F:F,ROW()-_xlpm.offset_rows),"-----"))</f>
        <v>-----</v>
      </c>
      <c r="BU340" s="41" t="str">
        <f t="shared" ca="1" si="336"/>
        <v>-----</v>
      </c>
      <c r="BV340" s="41" t="str">
        <f t="shared" ca="1" si="337"/>
        <v>-----</v>
      </c>
      <c r="BW340" s="52" t="str">
        <f t="shared" ca="1" si="338"/>
        <v>-----</v>
      </c>
      <c r="BX340" s="50">
        <f t="shared" si="366"/>
        <v>0.99080999999932828</v>
      </c>
      <c r="BY340" s="50">
        <f t="shared" si="380"/>
        <v>1</v>
      </c>
      <c r="BZ340" s="50">
        <f t="shared" si="381"/>
        <v>4</v>
      </c>
      <c r="CA340" s="50" t="str">
        <f t="shared" si="382"/>
        <v>-----</v>
      </c>
      <c r="CB340" s="50" t="str">
        <f t="shared" si="383"/>
        <v>-----</v>
      </c>
      <c r="CC340" s="52" t="str">
        <f t="shared" si="367"/>
        <v>TL Touch Zone</v>
      </c>
      <c r="CD340" s="41">
        <f t="shared" si="368"/>
        <v>1</v>
      </c>
      <c r="CE340" s="52" t="str" cm="1">
        <f t="array" ref="CE340">IF(CD340&lt;&gt;1,"-----",_xlfn.IFS(OR(AL340="Above",AL340="Below"),AL340,OR(AQ340="Above",AQ340="Below"),AQ340,OR(AV340="Above",AV340="Below"),AV340,OR(BA340="Above",BA340="Below"),BA340,OR(BF340="Above",BF340="Below"),BF340,OR(BK340="Above",BK340="Below"),BK340,TRUE,"-----"))</f>
        <v>Below</v>
      </c>
      <c r="CF340" s="52" t="str">
        <f t="shared" ca="1" si="339"/>
        <v>-----</v>
      </c>
      <c r="CG340" s="52" t="str">
        <f t="shared" si="369"/>
        <v>UP</v>
      </c>
      <c r="CH340" s="42" t="str">
        <f t="shared" si="323"/>
        <v/>
      </c>
      <c r="CI340" s="43" t="str">
        <f t="shared" si="384"/>
        <v/>
      </c>
      <c r="CJ340" s="42" t="str">
        <f t="shared" si="385"/>
        <v/>
      </c>
      <c r="CK340" s="42" t="str">
        <f t="shared" si="324"/>
        <v/>
      </c>
      <c r="CL340" s="42" t="str">
        <f t="shared" si="370"/>
        <v/>
      </c>
      <c r="CM340" s="16">
        <f t="shared" si="325"/>
        <v>0</v>
      </c>
      <c r="CN340" s="53">
        <f t="shared" si="326"/>
        <v>0.13333333333333333</v>
      </c>
      <c r="CO340" s="14" t="str">
        <f t="shared" si="327"/>
        <v/>
      </c>
    </row>
    <row r="341" spans="1:93" x14ac:dyDescent="0.55000000000000004">
      <c r="A341">
        <f>IF('Data Validation'!$K$2&lt;&gt;TRUE,"",'Data Validation'!A341)</f>
        <v>1772130300</v>
      </c>
      <c r="B341" s="4" t="str">
        <f>IF('Data Validation'!$K$2&lt;&gt;TRUE,"",'Data Validation'!C341)</f>
        <v>XAUUSD</v>
      </c>
      <c r="C341" s="4" t="str">
        <f>IF('Data Validation'!$K$2&lt;&gt;TRUE,"",'Data Validation'!E341)</f>
        <v>M5</v>
      </c>
      <c r="D341" s="4">
        <f>IF('Data Validation'!$K$2&lt;&gt;TRUE,"",'Data Validation'!G341)</f>
        <v>5177.09</v>
      </c>
      <c r="E341" s="4">
        <f>IF($C341&lt;&gt;"M5","",Price!F341)</f>
        <v>5178.3900000000003</v>
      </c>
      <c r="F341" s="4">
        <f>IF($C341&lt;&gt;"M5","",Price!G341)</f>
        <v>5173.92</v>
      </c>
      <c r="G341" s="4">
        <f>IF($C341&lt;&gt;"M5","",Price!H341)</f>
        <v>617</v>
      </c>
      <c r="H341" s="4">
        <f>IF($C341&lt;&gt;"M5","",SSA!E341)</f>
        <v>5174.6433399999996</v>
      </c>
      <c r="I341" s="6">
        <f>IF($C341&lt;&gt;"M5","",SSA!F341)</f>
        <v>5173.57521</v>
      </c>
      <c r="J341" s="5">
        <f>IF($C341&lt;&gt;"M5","",Dual_Tema!E341)</f>
        <v>5176.5200000000004</v>
      </c>
      <c r="K341" s="5">
        <f>IF($C341&lt;&gt;"M5","",Dual_Tema!F341)</f>
        <v>5172.59</v>
      </c>
      <c r="L341" s="6">
        <f>IF($C341&lt;&gt;"M5","",Trendlines!K341)</f>
        <v>0</v>
      </c>
      <c r="M341" s="6">
        <f>IF($C341&lt;&gt;"M5","",Trendlines!L341)</f>
        <v>0</v>
      </c>
      <c r="N341" s="6">
        <f>IF($C341&lt;&gt;"M5","",ZigZag!E341)</f>
        <v>0</v>
      </c>
      <c r="O341" s="6">
        <f>IF($C341&lt;&gt;"M5","",ZigZag!F341)</f>
        <v>0</v>
      </c>
      <c r="P341" s="6">
        <f>IF($C341&lt;&gt;"M5","",Pinbar!E341)</f>
        <v>0</v>
      </c>
      <c r="Q341">
        <f>IF(Q$1='Trendline Selection'!$ED$198,Trendlines!E341,IF(Q$1='Trendline Selection'!$EE$198,Trendlines!E341,""))</f>
        <v>5199.66</v>
      </c>
      <c r="R341" t="str">
        <f>IF(R$1='Trendline Selection'!$ED$198,Trendlines!F341,IF(R$1='Trendline Selection'!$EE$198,Trendlines!F341,""))</f>
        <v/>
      </c>
      <c r="S341" t="str">
        <f>IF(S$1='Trendline Selection'!$ED$198,Trendlines!G341,IF(S$1='Trendline Selection'!$EE$198,Trendlines!G341,""))</f>
        <v/>
      </c>
      <c r="T341" t="str">
        <f>IF(T$1='Trendline Selection'!$ED$198,Trendlines!H341,IF(T$1='Trendline Selection'!$EE$198,Trendlines!H341,""))</f>
        <v/>
      </c>
      <c r="U341">
        <f>IF(U$1='Trendline Selection'!$ED$198,Trendlines!I341,IF(U$1='Trendline Selection'!$EE$198,Trendlines!I341,""))</f>
        <v>5178.53</v>
      </c>
      <c r="V341" t="str">
        <f>IF(V$1='Trendline Selection'!$ED$198,Trendlines!J341,IF(V$1='Trendline Selection'!$EE$198,Trendlines!J341,""))</f>
        <v/>
      </c>
      <c r="W341" s="6" t="str">
        <f t="shared" si="329"/>
        <v/>
      </c>
      <c r="X341" s="6" t="str">
        <f t="shared" si="330"/>
        <v/>
      </c>
      <c r="Y341" s="6" t="str">
        <f t="shared" si="331"/>
        <v/>
      </c>
      <c r="Z341" s="6" t="str">
        <f t="shared" si="332"/>
        <v/>
      </c>
      <c r="AA341">
        <f t="shared" si="343"/>
        <v>4.4700000000002547</v>
      </c>
      <c r="AB341">
        <f t="shared" si="371"/>
        <v>3.5300000000006548</v>
      </c>
      <c r="AC341">
        <f t="shared" si="372"/>
        <v>0.93999999999959982</v>
      </c>
      <c r="AD341">
        <f t="shared" si="328"/>
        <v>4.4700000000002547</v>
      </c>
      <c r="AE341" s="26">
        <f t="shared" si="386"/>
        <v>3.6124655173743955E-4</v>
      </c>
      <c r="AF341" s="26">
        <f t="shared" si="344"/>
        <v>2.5712457395616646E-4</v>
      </c>
      <c r="AG341" s="4"/>
      <c r="AH341" s="30">
        <f t="shared" si="345"/>
        <v>-4.8112107330095105E-3</v>
      </c>
      <c r="AI341" s="21">
        <f t="shared" si="373"/>
        <v>-1</v>
      </c>
      <c r="AJ341" s="21">
        <f t="shared" si="342"/>
        <v>-154</v>
      </c>
      <c r="AK341" s="31" t="str">
        <f t="shared" si="389"/>
        <v>-----</v>
      </c>
      <c r="AL341" s="31" t="str">
        <f t="shared" si="346"/>
        <v>-----</v>
      </c>
      <c r="AM341" s="39" t="str">
        <f t="shared" si="347"/>
        <v/>
      </c>
      <c r="AN341" s="35" t="str">
        <f t="shared" si="348"/>
        <v/>
      </c>
      <c r="AO341" s="35" t="str">
        <f t="shared" si="387"/>
        <v/>
      </c>
      <c r="AP341" s="36" t="str">
        <f t="shared" si="388"/>
        <v/>
      </c>
      <c r="AQ341" s="36" t="str">
        <f t="shared" si="349"/>
        <v/>
      </c>
      <c r="AR341" s="40" t="str">
        <f t="shared" si="350"/>
        <v/>
      </c>
      <c r="AS341" s="37" t="str">
        <f t="shared" si="351"/>
        <v/>
      </c>
      <c r="AT341" s="37" t="str">
        <f t="shared" si="374"/>
        <v/>
      </c>
      <c r="AU341" s="38" t="str">
        <f t="shared" si="352"/>
        <v/>
      </c>
      <c r="AV341" s="38" t="str">
        <f t="shared" si="353"/>
        <v/>
      </c>
      <c r="AW341" s="30" t="str">
        <f t="shared" si="354"/>
        <v/>
      </c>
      <c r="AX341" s="21" t="str">
        <f t="shared" si="355"/>
        <v/>
      </c>
      <c r="AY341" s="21" t="str">
        <f t="shared" si="375"/>
        <v/>
      </c>
      <c r="AZ341" s="31" t="str">
        <f t="shared" si="356"/>
        <v/>
      </c>
      <c r="BA341" s="31" t="str">
        <f t="shared" si="357"/>
        <v/>
      </c>
      <c r="BB341" s="33">
        <f t="shared" si="358"/>
        <v>-7.5053345254350566E-4</v>
      </c>
      <c r="BC341" s="32">
        <f t="shared" si="359"/>
        <v>-1</v>
      </c>
      <c r="BD341" s="32">
        <f t="shared" si="376"/>
        <v>-14</v>
      </c>
      <c r="BE341" s="34" t="str">
        <f t="shared" si="377"/>
        <v>Touch Zone</v>
      </c>
      <c r="BF341" s="34" t="str">
        <f t="shared" si="360"/>
        <v>Below</v>
      </c>
      <c r="BG341" s="40" t="str">
        <f t="shared" si="361"/>
        <v/>
      </c>
      <c r="BH341" s="37" t="str">
        <f t="shared" si="362"/>
        <v/>
      </c>
      <c r="BI341" s="37" t="str">
        <f t="shared" si="378"/>
        <v/>
      </c>
      <c r="BJ341" s="38" t="str">
        <f t="shared" si="379"/>
        <v/>
      </c>
      <c r="BK341" s="38" t="str">
        <f t="shared" si="363"/>
        <v/>
      </c>
      <c r="BL341" s="41" t="str">
        <f t="shared" si="364"/>
        <v>------</v>
      </c>
      <c r="BM341" s="41" t="str">
        <f t="shared" si="365"/>
        <v>------</v>
      </c>
      <c r="BN341" s="41" t="str">
        <f t="shared" si="340"/>
        <v>-----</v>
      </c>
      <c r="BO341" s="41" t="str" cm="1">
        <f t="array" aca="1" ref="BO341" ca="1">_xlfn.LET(_xlpm.lookback,MIN(ROW()-ROW(BN$50),11),_xlpm.found,IFERROR(MATCH("Equal High",OFFSET(BN341,-_xlpm.lookback,0,_xlpm.lookback+1,1),0),-1),_xlpm.offset_rows,_xlpm.lookback-_xlpm.found+1,IF(_xlpm.found&gt;0,INDEX(E:E,ROW()-_xlpm.offset_rows),"-----"))</f>
        <v>-----</v>
      </c>
      <c r="BP341" s="41" t="str">
        <f t="shared" ca="1" si="333"/>
        <v>-----</v>
      </c>
      <c r="BQ341" s="41" t="str">
        <f t="shared" ca="1" si="334"/>
        <v>-----</v>
      </c>
      <c r="BR341" s="52" t="str">
        <f t="shared" ca="1" si="335"/>
        <v>-----</v>
      </c>
      <c r="BS341" s="41" t="str">
        <f t="shared" si="341"/>
        <v>-----</v>
      </c>
      <c r="BT341" s="41" t="str" cm="1">
        <f t="array" aca="1" ref="BT341" ca="1">_xlfn.LET(_xlpm.lookback,MIN(ROW()-ROW(BS$50),11),_xlpm.found,IFERROR(MATCH("Equal Low",OFFSET(BS341,-_xlpm.lookback,0,_xlpm.lookback+1,1),0),-1),_xlpm.offset_rows,_xlpm.lookback-_xlpm.found+1,IF(_xlpm.found&gt;0,INDEX(F:F,ROW()-_xlpm.offset_rows),"-----"))</f>
        <v>-----</v>
      </c>
      <c r="BU341" s="41" t="str">
        <f t="shared" ca="1" si="336"/>
        <v>-----</v>
      </c>
      <c r="BV341" s="41" t="str">
        <f t="shared" ca="1" si="337"/>
        <v>-----</v>
      </c>
      <c r="BW341" s="52" t="str">
        <f t="shared" ca="1" si="338"/>
        <v>-----</v>
      </c>
      <c r="BX341" s="50">
        <f t="shared" si="366"/>
        <v>1.0681299999996554</v>
      </c>
      <c r="BY341" s="50">
        <f t="shared" si="380"/>
        <v>1</v>
      </c>
      <c r="BZ341" s="50">
        <f t="shared" si="381"/>
        <v>5</v>
      </c>
      <c r="CA341" s="50" t="str">
        <f t="shared" si="382"/>
        <v>-----</v>
      </c>
      <c r="CB341" s="50" t="str">
        <f t="shared" si="383"/>
        <v>-----</v>
      </c>
      <c r="CC341" s="52" t="str">
        <f t="shared" si="367"/>
        <v>TL Touch Zone</v>
      </c>
      <c r="CD341" s="41">
        <f t="shared" si="368"/>
        <v>1</v>
      </c>
      <c r="CE341" s="52" t="str" cm="1">
        <f t="array" ref="CE341">IF(CD341&lt;&gt;1,"-----",_xlfn.IFS(OR(AL341="Above",AL341="Below"),AL341,OR(AQ341="Above",AQ341="Below"),AQ341,OR(AV341="Above",AV341="Below"),AV341,OR(BA341="Above",BA341="Below"),BA341,OR(BF341="Above",BF341="Below"),BF341,OR(BK341="Above",BK341="Below"),BK341,TRUE,"-----"))</f>
        <v>Below</v>
      </c>
      <c r="CF341" s="52" t="str">
        <f t="shared" ca="1" si="339"/>
        <v>-----</v>
      </c>
      <c r="CG341" s="52" t="str">
        <f t="shared" si="369"/>
        <v>UP</v>
      </c>
      <c r="CH341" s="42" t="str">
        <f t="shared" si="323"/>
        <v/>
      </c>
      <c r="CI341" s="43" t="str">
        <f t="shared" si="384"/>
        <v/>
      </c>
      <c r="CJ341" s="42" t="str">
        <f t="shared" si="385"/>
        <v/>
      </c>
      <c r="CK341" s="42" t="str">
        <f t="shared" si="324"/>
        <v/>
      </c>
      <c r="CL341" s="42" t="str">
        <f t="shared" si="370"/>
        <v/>
      </c>
      <c r="CM341" s="16">
        <f t="shared" si="325"/>
        <v>0</v>
      </c>
      <c r="CN341" s="53">
        <f t="shared" si="326"/>
        <v>6.6666666666666666E-2</v>
      </c>
      <c r="CO341" s="14" t="str">
        <f t="shared" si="327"/>
        <v/>
      </c>
    </row>
    <row r="342" spans="1:93" x14ac:dyDescent="0.55000000000000004">
      <c r="A342">
        <f>IF('Data Validation'!$K$2&lt;&gt;TRUE,"",'Data Validation'!A342)</f>
        <v>1772130600</v>
      </c>
      <c r="B342" s="4" t="str">
        <f>IF('Data Validation'!$K$2&lt;&gt;TRUE,"",'Data Validation'!C342)</f>
        <v>XAUUSD</v>
      </c>
      <c r="C342" s="4" t="str">
        <f>IF('Data Validation'!$K$2&lt;&gt;TRUE,"",'Data Validation'!E342)</f>
        <v>M5</v>
      </c>
      <c r="D342" s="4">
        <f>IF('Data Validation'!$K$2&lt;&gt;TRUE,"",'Data Validation'!G342)</f>
        <v>5167.5600000000004</v>
      </c>
      <c r="E342" s="4">
        <f>IF($C342&lt;&gt;"M5","",Price!F342)</f>
        <v>5180.29</v>
      </c>
      <c r="F342" s="4">
        <f>IF($C342&lt;&gt;"M5","",Price!G342)</f>
        <v>5165.87</v>
      </c>
      <c r="G342" s="4">
        <f>IF($C342&lt;&gt;"M5","",Price!H342)</f>
        <v>685</v>
      </c>
      <c r="H342" s="4">
        <f>IF($C342&lt;&gt;"M5","",SSA!E342)</f>
        <v>5175.79774</v>
      </c>
      <c r="I342" s="6">
        <f>IF($C342&lt;&gt;"M5","",SSA!F342)</f>
        <v>5174.6864800000003</v>
      </c>
      <c r="J342" s="5">
        <f>IF($C342&lt;&gt;"M5","",Dual_Tema!E342)</f>
        <v>5178.67</v>
      </c>
      <c r="K342" s="5">
        <f>IF($C342&lt;&gt;"M5","",Dual_Tema!F342)</f>
        <v>5169.79</v>
      </c>
      <c r="L342" s="6">
        <f>IF($C342&lt;&gt;"M5","",Trendlines!K342)</f>
        <v>0</v>
      </c>
      <c r="M342" s="6">
        <f>IF($C342&lt;&gt;"M5","",Trendlines!L342)</f>
        <v>0</v>
      </c>
      <c r="N342" s="6">
        <f>IF($C342&lt;&gt;"M5","",ZigZag!E342)</f>
        <v>5180.29</v>
      </c>
      <c r="O342" s="6">
        <f>IF($C342&lt;&gt;"M5","",ZigZag!F342)</f>
        <v>0</v>
      </c>
      <c r="P342" s="6">
        <f>IF($C342&lt;&gt;"M5","",Pinbar!E342)</f>
        <v>0</v>
      </c>
      <c r="Q342">
        <f>IF(Q$1='Trendline Selection'!$ED$198,Trendlines!E342,IF(Q$1='Trendline Selection'!$EE$198,Trendlines!E342,""))</f>
        <v>5199.66</v>
      </c>
      <c r="R342" t="str">
        <f>IF(R$1='Trendline Selection'!$ED$198,Trendlines!F342,IF(R$1='Trendline Selection'!$EE$198,Trendlines!F342,""))</f>
        <v/>
      </c>
      <c r="S342" t="str">
        <f>IF(S$1='Trendline Selection'!$ED$198,Trendlines!G342,IF(S$1='Trendline Selection'!$EE$198,Trendlines!G342,""))</f>
        <v/>
      </c>
      <c r="T342" t="str">
        <f>IF(T$1='Trendline Selection'!$ED$198,Trendlines!H342,IF(T$1='Trendline Selection'!$EE$198,Trendlines!H342,""))</f>
        <v/>
      </c>
      <c r="U342">
        <f>IF(U$1='Trendline Selection'!$ED$198,Trendlines!I342,IF(U$1='Trendline Selection'!$EE$198,Trendlines!I342,""))</f>
        <v>5178.55</v>
      </c>
      <c r="V342" t="str">
        <f>IF(V$1='Trendline Selection'!$ED$198,Trendlines!J342,IF(V$1='Trendline Selection'!$EE$198,Trendlines!J342,""))</f>
        <v/>
      </c>
      <c r="W342" s="6">
        <f t="shared" si="329"/>
        <v>5192.68</v>
      </c>
      <c r="X342" s="6" t="str">
        <f t="shared" si="330"/>
        <v/>
      </c>
      <c r="Y342" s="6">
        <f t="shared" si="331"/>
        <v>-2.3860511335187856E-3</v>
      </c>
      <c r="Z342" s="6" t="str">
        <f t="shared" si="332"/>
        <v/>
      </c>
      <c r="AA342">
        <f t="shared" si="343"/>
        <v>14.420000000000073</v>
      </c>
      <c r="AB342">
        <f t="shared" si="371"/>
        <v>3.1999999999998181</v>
      </c>
      <c r="AC342">
        <f t="shared" si="372"/>
        <v>11.220000000000255</v>
      </c>
      <c r="AD342">
        <f t="shared" si="328"/>
        <v>14.420000000000073</v>
      </c>
      <c r="AE342" s="26">
        <f t="shared" si="386"/>
        <v>3.128216318089183E-4</v>
      </c>
      <c r="AF342" s="26">
        <f t="shared" si="344"/>
        <v>-7.5825130227728257E-4</v>
      </c>
      <c r="AG342" s="4"/>
      <c r="AH342" s="30">
        <f t="shared" si="345"/>
        <v>-4.5891962166756829E-3</v>
      </c>
      <c r="AI342" s="21">
        <f t="shared" si="373"/>
        <v>-1</v>
      </c>
      <c r="AJ342" s="21">
        <f t="shared" si="342"/>
        <v>-155</v>
      </c>
      <c r="AK342" s="31" t="str">
        <f t="shared" si="389"/>
        <v>-----</v>
      </c>
      <c r="AL342" s="31" t="str">
        <f t="shared" si="346"/>
        <v>-----</v>
      </c>
      <c r="AM342" s="39" t="str">
        <f t="shared" si="347"/>
        <v/>
      </c>
      <c r="AN342" s="35" t="str">
        <f t="shared" si="348"/>
        <v/>
      </c>
      <c r="AO342" s="35" t="str">
        <f t="shared" si="387"/>
        <v/>
      </c>
      <c r="AP342" s="36" t="str">
        <f t="shared" si="388"/>
        <v/>
      </c>
      <c r="AQ342" s="36" t="str">
        <f t="shared" si="349"/>
        <v/>
      </c>
      <c r="AR342" s="40" t="str">
        <f t="shared" si="350"/>
        <v/>
      </c>
      <c r="AS342" s="37" t="str">
        <f t="shared" si="351"/>
        <v/>
      </c>
      <c r="AT342" s="37" t="str">
        <f t="shared" si="374"/>
        <v/>
      </c>
      <c r="AU342" s="38" t="str">
        <f t="shared" si="352"/>
        <v/>
      </c>
      <c r="AV342" s="38" t="str">
        <f t="shared" si="353"/>
        <v/>
      </c>
      <c r="AW342" s="30" t="str">
        <f t="shared" si="354"/>
        <v/>
      </c>
      <c r="AX342" s="21" t="str">
        <f t="shared" si="355"/>
        <v/>
      </c>
      <c r="AY342" s="21" t="str">
        <f t="shared" si="375"/>
        <v/>
      </c>
      <c r="AZ342" s="31" t="str">
        <f t="shared" si="356"/>
        <v/>
      </c>
      <c r="BA342" s="31" t="str">
        <f t="shared" si="357"/>
        <v/>
      </c>
      <c r="BB342" s="33">
        <f t="shared" si="358"/>
        <v>-5.3147309575078076E-4</v>
      </c>
      <c r="BC342" s="32">
        <f t="shared" si="359"/>
        <v>-1</v>
      </c>
      <c r="BD342" s="32">
        <f t="shared" si="376"/>
        <v>-15</v>
      </c>
      <c r="BE342" s="34" t="str">
        <f t="shared" si="377"/>
        <v>Touch Zone</v>
      </c>
      <c r="BF342" s="34" t="str">
        <f t="shared" si="360"/>
        <v>Below</v>
      </c>
      <c r="BG342" s="40" t="str">
        <f t="shared" si="361"/>
        <v/>
      </c>
      <c r="BH342" s="37" t="str">
        <f t="shared" si="362"/>
        <v/>
      </c>
      <c r="BI342" s="37" t="str">
        <f t="shared" si="378"/>
        <v/>
      </c>
      <c r="BJ342" s="38" t="str">
        <f t="shared" si="379"/>
        <v/>
      </c>
      <c r="BK342" s="38" t="str">
        <f t="shared" si="363"/>
        <v/>
      </c>
      <c r="BL342" s="41" t="str">
        <f t="shared" si="364"/>
        <v>------</v>
      </c>
      <c r="BM342" s="41" t="str">
        <f t="shared" si="365"/>
        <v>------</v>
      </c>
      <c r="BN342" s="41" t="str">
        <f t="shared" si="340"/>
        <v>-----</v>
      </c>
      <c r="BO342" s="41" t="str" cm="1">
        <f t="array" aca="1" ref="BO342" ca="1">_xlfn.LET(_xlpm.lookback,MIN(ROW()-ROW(BN$50),11),_xlpm.found,IFERROR(MATCH("Equal High",OFFSET(BN342,-_xlpm.lookback,0,_xlpm.lookback+1,1),0),-1),_xlpm.offset_rows,_xlpm.lookback-_xlpm.found+1,IF(_xlpm.found&gt;0,INDEX(E:E,ROW()-_xlpm.offset_rows),"-----"))</f>
        <v>-----</v>
      </c>
      <c r="BP342" s="41" t="str">
        <f t="shared" ca="1" si="333"/>
        <v>-----</v>
      </c>
      <c r="BQ342" s="41" t="str">
        <f t="shared" ca="1" si="334"/>
        <v>-----</v>
      </c>
      <c r="BR342" s="52" t="str">
        <f t="shared" ca="1" si="335"/>
        <v>-----</v>
      </c>
      <c r="BS342" s="41" t="str">
        <f t="shared" si="341"/>
        <v>-----</v>
      </c>
      <c r="BT342" s="41" t="str" cm="1">
        <f t="array" aca="1" ref="BT342" ca="1">_xlfn.LET(_xlpm.lookback,MIN(ROW()-ROW(BS$50),11),_xlpm.found,IFERROR(MATCH("Equal Low",OFFSET(BS342,-_xlpm.lookback,0,_xlpm.lookback+1,1),0),-1),_xlpm.offset_rows,_xlpm.lookback-_xlpm.found+1,IF(_xlpm.found&gt;0,INDEX(F:F,ROW()-_xlpm.offset_rows),"-----"))</f>
        <v>-----</v>
      </c>
      <c r="BU342" s="41" t="str">
        <f t="shared" ca="1" si="336"/>
        <v>-----</v>
      </c>
      <c r="BV342" s="41" t="str">
        <f t="shared" ca="1" si="337"/>
        <v>-----</v>
      </c>
      <c r="BW342" s="52" t="str">
        <f t="shared" ca="1" si="338"/>
        <v>-----</v>
      </c>
      <c r="BX342" s="50">
        <f t="shared" si="366"/>
        <v>1.1112599999996746</v>
      </c>
      <c r="BY342" s="50">
        <f t="shared" si="380"/>
        <v>1</v>
      </c>
      <c r="BZ342" s="50">
        <f t="shared" si="381"/>
        <v>6</v>
      </c>
      <c r="CA342" s="50" t="str">
        <f t="shared" si="382"/>
        <v>-----</v>
      </c>
      <c r="CB342" s="50" t="str">
        <f t="shared" si="383"/>
        <v>-----</v>
      </c>
      <c r="CC342" s="52" t="str">
        <f t="shared" si="367"/>
        <v>TL Touch Zone</v>
      </c>
      <c r="CD342" s="41">
        <f t="shared" si="368"/>
        <v>1</v>
      </c>
      <c r="CE342" s="52" t="str" cm="1">
        <f t="array" ref="CE342">IF(CD342&lt;&gt;1,"-----",_xlfn.IFS(OR(AL342="Above",AL342="Below"),AL342,OR(AQ342="Above",AQ342="Below"),AQ342,OR(AV342="Above",AV342="Below"),AV342,OR(BA342="Above",BA342="Below"),BA342,OR(BF342="Above",BF342="Below"),BF342,OR(BK342="Above",BK342="Below"),BK342,TRUE,"-----"))</f>
        <v>Below</v>
      </c>
      <c r="CF342" s="52" t="str">
        <f t="shared" ca="1" si="339"/>
        <v>-----</v>
      </c>
      <c r="CG342" s="52" t="str">
        <f t="shared" si="369"/>
        <v>UP</v>
      </c>
      <c r="CH342" s="42">
        <f t="shared" ref="CH342:CH405" si="390">IF(AD342&gt;(AVERAGE(AD322:AD342)+(2*_xlfn.STDEV.P(AD322:AD342))),1,"")</f>
        <v>1</v>
      </c>
      <c r="CI342" s="43" t="str">
        <f t="shared" si="384"/>
        <v/>
      </c>
      <c r="CJ342" s="42">
        <f t="shared" si="385"/>
        <v>1</v>
      </c>
      <c r="CK342" s="42" t="str">
        <f t="shared" ref="CK342:CK405" si="391">IF(G342&gt;(AVERAGE(G322:G342)+(2*_xlfn.STDEV.P(G322:G342))),1,"")</f>
        <v/>
      </c>
      <c r="CL342" s="42" t="str">
        <f t="shared" si="370"/>
        <v/>
      </c>
      <c r="CM342" s="16">
        <f t="shared" ref="CM342:CM383" si="392">SUM(CH342:CL342)/5</f>
        <v>0.4</v>
      </c>
      <c r="CN342" s="53">
        <f t="shared" si="326"/>
        <v>0.13333333333333333</v>
      </c>
      <c r="CO342" s="14" t="str">
        <f t="shared" si="327"/>
        <v/>
      </c>
    </row>
    <row r="343" spans="1:93" x14ac:dyDescent="0.55000000000000004">
      <c r="A343">
        <f>IF('Data Validation'!$K$2&lt;&gt;TRUE,"",'Data Validation'!A343)</f>
        <v>1772130900</v>
      </c>
      <c r="B343" s="4" t="str">
        <f>IF('Data Validation'!$K$2&lt;&gt;TRUE,"",'Data Validation'!C343)</f>
        <v>XAUUSD</v>
      </c>
      <c r="C343" s="4" t="str">
        <f>IF('Data Validation'!$K$2&lt;&gt;TRUE,"",'Data Validation'!E343)</f>
        <v>M5</v>
      </c>
      <c r="D343" s="4">
        <f>IF('Data Validation'!$K$2&lt;&gt;TRUE,"",'Data Validation'!G343)</f>
        <v>5175.5</v>
      </c>
      <c r="E343" s="4">
        <f>IF($C343&lt;&gt;"M5","",Price!F343)</f>
        <v>5177.3100000000004</v>
      </c>
      <c r="F343" s="4">
        <f>IF($C343&lt;&gt;"M5","",Price!G343)</f>
        <v>5160.9399999999996</v>
      </c>
      <c r="G343" s="4">
        <f>IF($C343&lt;&gt;"M5","",Price!H343)</f>
        <v>795</v>
      </c>
      <c r="H343" s="4">
        <f>IF($C343&lt;&gt;"M5","",SSA!E343)</f>
        <v>5177.2832500000004</v>
      </c>
      <c r="I343" s="6">
        <f>IF($C343&lt;&gt;"M5","",SSA!F343)</f>
        <v>5175.9848599999996</v>
      </c>
      <c r="J343" s="5">
        <f>IF($C343&lt;&gt;"M5","",Dual_Tema!E343)</f>
        <v>5178.54</v>
      </c>
      <c r="K343" s="5">
        <f>IF($C343&lt;&gt;"M5","",Dual_Tema!F343)</f>
        <v>5165.5600000000004</v>
      </c>
      <c r="L343" s="6">
        <f>IF($C343&lt;&gt;"M5","",Trendlines!K343)</f>
        <v>0</v>
      </c>
      <c r="M343" s="6">
        <f>IF($C343&lt;&gt;"M5","",Trendlines!L343)</f>
        <v>5160.9399999999996</v>
      </c>
      <c r="N343" s="6">
        <f>IF($C343&lt;&gt;"M5","",ZigZag!E343)</f>
        <v>0</v>
      </c>
      <c r="O343" s="6">
        <f>IF($C343&lt;&gt;"M5","",ZigZag!F343)</f>
        <v>5160.9399999999996</v>
      </c>
      <c r="P343" s="6">
        <f>IF($C343&lt;&gt;"M5","",Pinbar!E343)</f>
        <v>0</v>
      </c>
      <c r="Q343">
        <f>IF(Q$1='Trendline Selection'!$ED$198,Trendlines!E343,IF(Q$1='Trendline Selection'!$EE$198,Trendlines!E343,""))</f>
        <v>5199.67</v>
      </c>
      <c r="R343" t="str">
        <f>IF(R$1='Trendline Selection'!$ED$198,Trendlines!F343,IF(R$1='Trendline Selection'!$EE$198,Trendlines!F343,""))</f>
        <v/>
      </c>
      <c r="S343" t="str">
        <f>IF(S$1='Trendline Selection'!$ED$198,Trendlines!G343,IF(S$1='Trendline Selection'!$EE$198,Trendlines!G343,""))</f>
        <v/>
      </c>
      <c r="T343" t="str">
        <f>IF(T$1='Trendline Selection'!$ED$198,Trendlines!H343,IF(T$1='Trendline Selection'!$EE$198,Trendlines!H343,""))</f>
        <v/>
      </c>
      <c r="U343">
        <f>IF(U$1='Trendline Selection'!$ED$198,Trendlines!I343,IF(U$1='Trendline Selection'!$EE$198,Trendlines!I343,""))</f>
        <v>5178.57</v>
      </c>
      <c r="V343" t="str">
        <f>IF(V$1='Trendline Selection'!$ED$198,Trendlines!J343,IF(V$1='Trendline Selection'!$EE$198,Trendlines!J343,""))</f>
        <v/>
      </c>
      <c r="W343" s="6" t="str">
        <f t="shared" si="329"/>
        <v/>
      </c>
      <c r="X343" s="6">
        <f t="shared" si="330"/>
        <v>5162.07</v>
      </c>
      <c r="Y343" s="6" t="str">
        <f t="shared" si="331"/>
        <v/>
      </c>
      <c r="Z343" s="6">
        <f t="shared" si="332"/>
        <v>-2.1890443174930004E-4</v>
      </c>
      <c r="AA343">
        <f t="shared" si="343"/>
        <v>16.3700000000008</v>
      </c>
      <c r="AB343">
        <f t="shared" si="371"/>
        <v>9.75</v>
      </c>
      <c r="AC343">
        <f t="shared" si="372"/>
        <v>6.6200000000008004</v>
      </c>
      <c r="AD343">
        <f t="shared" si="328"/>
        <v>16.3700000000008</v>
      </c>
      <c r="AE343" s="26">
        <f t="shared" si="386"/>
        <v>-2.3751868287192211E-4</v>
      </c>
      <c r="AF343" s="26">
        <f t="shared" si="344"/>
        <v>-8.9438511990970969E-4</v>
      </c>
      <c r="AG343" s="4"/>
      <c r="AH343" s="30">
        <f t="shared" si="345"/>
        <v>-4.3054174591848453E-3</v>
      </c>
      <c r="AI343" s="21">
        <f t="shared" si="373"/>
        <v>-1</v>
      </c>
      <c r="AJ343" s="21">
        <f t="shared" si="342"/>
        <v>-156</v>
      </c>
      <c r="AK343" s="31" t="str">
        <f t="shared" si="389"/>
        <v>-----</v>
      </c>
      <c r="AL343" s="31" t="str">
        <f t="shared" si="346"/>
        <v>-----</v>
      </c>
      <c r="AM343" s="39" t="str">
        <f t="shared" si="347"/>
        <v/>
      </c>
      <c r="AN343" s="35" t="str">
        <f t="shared" si="348"/>
        <v/>
      </c>
      <c r="AO343" s="35" t="str">
        <f t="shared" si="387"/>
        <v/>
      </c>
      <c r="AP343" s="36" t="str">
        <f t="shared" si="388"/>
        <v/>
      </c>
      <c r="AQ343" s="36" t="str">
        <f t="shared" si="349"/>
        <v/>
      </c>
      <c r="AR343" s="40" t="str">
        <f t="shared" si="350"/>
        <v/>
      </c>
      <c r="AS343" s="37" t="str">
        <f t="shared" si="351"/>
        <v/>
      </c>
      <c r="AT343" s="37" t="str">
        <f t="shared" si="374"/>
        <v/>
      </c>
      <c r="AU343" s="38" t="str">
        <f t="shared" si="352"/>
        <v/>
      </c>
      <c r="AV343" s="38" t="str">
        <f t="shared" si="353"/>
        <v/>
      </c>
      <c r="AW343" s="30" t="str">
        <f t="shared" si="354"/>
        <v/>
      </c>
      <c r="AX343" s="21" t="str">
        <f t="shared" si="355"/>
        <v/>
      </c>
      <c r="AY343" s="21" t="str">
        <f t="shared" si="375"/>
        <v/>
      </c>
      <c r="AZ343" s="31" t="str">
        <f t="shared" si="356"/>
        <v/>
      </c>
      <c r="BA343" s="31" t="str">
        <f t="shared" si="357"/>
        <v/>
      </c>
      <c r="BB343" s="33">
        <f t="shared" si="358"/>
        <v>-2.4847593061391493E-4</v>
      </c>
      <c r="BC343" s="32">
        <f t="shared" si="359"/>
        <v>-1</v>
      </c>
      <c r="BD343" s="32">
        <f t="shared" si="376"/>
        <v>-16</v>
      </c>
      <c r="BE343" s="34" t="str">
        <f t="shared" si="377"/>
        <v>Touch Zone</v>
      </c>
      <c r="BF343" s="34" t="str">
        <f t="shared" si="360"/>
        <v>Below</v>
      </c>
      <c r="BG343" s="40" t="str">
        <f t="shared" si="361"/>
        <v/>
      </c>
      <c r="BH343" s="37" t="str">
        <f t="shared" si="362"/>
        <v/>
      </c>
      <c r="BI343" s="37" t="str">
        <f t="shared" si="378"/>
        <v/>
      </c>
      <c r="BJ343" s="38" t="str">
        <f t="shared" si="379"/>
        <v/>
      </c>
      <c r="BK343" s="38" t="str">
        <f t="shared" si="363"/>
        <v/>
      </c>
      <c r="BL343" s="41" t="str">
        <f t="shared" si="364"/>
        <v>------</v>
      </c>
      <c r="BM343" s="41" t="str">
        <f t="shared" si="365"/>
        <v>Important Low</v>
      </c>
      <c r="BN343" s="41" t="str">
        <f t="shared" si="340"/>
        <v>-----</v>
      </c>
      <c r="BO343" s="41" t="str" cm="1">
        <f t="array" aca="1" ref="BO343" ca="1">_xlfn.LET(_xlpm.lookback,MIN(ROW()-ROW(BN$50),11),_xlpm.found,IFERROR(MATCH("Equal High",OFFSET(BN343,-_xlpm.lookback,0,_xlpm.lookback+1,1),0),-1),_xlpm.offset_rows,_xlpm.lookback-_xlpm.found+1,IF(_xlpm.found&gt;0,INDEX(E:E,ROW()-_xlpm.offset_rows),"-----"))</f>
        <v>-----</v>
      </c>
      <c r="BP343" s="41" t="str">
        <f t="shared" ca="1" si="333"/>
        <v>-----</v>
      </c>
      <c r="BQ343" s="41" t="str">
        <f t="shared" ca="1" si="334"/>
        <v>-----</v>
      </c>
      <c r="BR343" s="52" t="str">
        <f t="shared" ca="1" si="335"/>
        <v>-----</v>
      </c>
      <c r="BS343" s="41" t="str">
        <f t="shared" si="341"/>
        <v>Equal Low</v>
      </c>
      <c r="BT343" s="41" cm="1">
        <f t="array" aca="1" ref="BT343" ca="1">_xlfn.LET(_xlpm.lookback,MIN(ROW()-ROW(BS$50),11),_xlpm.found,IFERROR(MATCH("Equal Low",OFFSET(BS343,-_xlpm.lookback,0,_xlpm.lookback+1,1),0),-1),_xlpm.offset_rows,_xlpm.lookback-_xlpm.found+1,IF(_xlpm.found&gt;0,INDEX(F:F,ROW()-_xlpm.offset_rows),"-----"))</f>
        <v>5160.9399999999996</v>
      </c>
      <c r="BU343" s="41">
        <f t="shared" ca="1" si="336"/>
        <v>5177.2832500000004</v>
      </c>
      <c r="BV343" s="41">
        <f t="shared" ca="1" si="337"/>
        <v>5175.9848599999996</v>
      </c>
      <c r="BW343" s="52" t="str">
        <f t="shared" ca="1" si="338"/>
        <v>-----</v>
      </c>
      <c r="BX343" s="50">
        <f t="shared" si="366"/>
        <v>1.2983900000008362</v>
      </c>
      <c r="BY343" s="50">
        <f t="shared" si="380"/>
        <v>1</v>
      </c>
      <c r="BZ343" s="50">
        <f t="shared" si="381"/>
        <v>7</v>
      </c>
      <c r="CA343" s="50" t="str">
        <f t="shared" si="382"/>
        <v>-----</v>
      </c>
      <c r="CB343" s="50" t="str">
        <f t="shared" si="383"/>
        <v>-----</v>
      </c>
      <c r="CC343" s="52" t="str">
        <f t="shared" si="367"/>
        <v>TL Touch Zone</v>
      </c>
      <c r="CD343" s="41">
        <f t="shared" si="368"/>
        <v>1</v>
      </c>
      <c r="CE343" s="52" t="str" cm="1">
        <f t="array" ref="CE343">IF(CD343&lt;&gt;1,"-----",_xlfn.IFS(OR(AL343="Above",AL343="Below"),AL343,OR(AQ343="Above",AQ343="Below"),AQ343,OR(AV343="Above",AV343="Below"),AV343,OR(BA343="Above",BA343="Below"),BA343,OR(BF343="Above",BF343="Below"),BF343,OR(BK343="Above",BK343="Below"),BK343,TRUE,"-----"))</f>
        <v>Below</v>
      </c>
      <c r="CF343" s="52" t="str">
        <f t="shared" ca="1" si="339"/>
        <v>-----</v>
      </c>
      <c r="CG343" s="52" t="str">
        <f t="shared" si="369"/>
        <v>UP</v>
      </c>
      <c r="CH343" s="42">
        <f t="shared" si="390"/>
        <v>1</v>
      </c>
      <c r="CI343" s="43" t="str">
        <f t="shared" si="384"/>
        <v/>
      </c>
      <c r="CJ343" s="42">
        <f t="shared" si="385"/>
        <v>1</v>
      </c>
      <c r="CK343" s="42">
        <f t="shared" si="391"/>
        <v>1</v>
      </c>
      <c r="CL343" s="42" t="str">
        <f t="shared" si="370"/>
        <v/>
      </c>
      <c r="CM343" s="16">
        <f t="shared" si="392"/>
        <v>0.6</v>
      </c>
      <c r="CN343" s="53">
        <f t="shared" si="326"/>
        <v>0.33333333333333331</v>
      </c>
      <c r="CO343" s="14" t="str">
        <f t="shared" si="327"/>
        <v>Turbulance</v>
      </c>
    </row>
    <row r="344" spans="1:93" x14ac:dyDescent="0.55000000000000004">
      <c r="A344">
        <f>IF('Data Validation'!$K$2&lt;&gt;TRUE,"",'Data Validation'!A344)</f>
        <v>1772131200</v>
      </c>
      <c r="B344" s="4" t="str">
        <f>IF('Data Validation'!$K$2&lt;&gt;TRUE,"",'Data Validation'!C344)</f>
        <v>XAUUSD</v>
      </c>
      <c r="C344" s="4" t="str">
        <f>IF('Data Validation'!$K$2&lt;&gt;TRUE,"",'Data Validation'!E344)</f>
        <v>M5</v>
      </c>
      <c r="D344" s="4">
        <f>IF('Data Validation'!$K$2&lt;&gt;TRUE,"",'Data Validation'!G344)</f>
        <v>5181.72</v>
      </c>
      <c r="E344" s="4">
        <f>IF($C344&lt;&gt;"M5","",Price!F344)</f>
        <v>5182.3900000000003</v>
      </c>
      <c r="F344" s="4">
        <f>IF($C344&lt;&gt;"M5","",Price!G344)</f>
        <v>5174.67</v>
      </c>
      <c r="G344" s="4">
        <f>IF($C344&lt;&gt;"M5","",Price!H344)</f>
        <v>588</v>
      </c>
      <c r="H344" s="4">
        <f>IF($C344&lt;&gt;"M5","",SSA!E344)</f>
        <v>5178.9163900000003</v>
      </c>
      <c r="I344" s="6">
        <f>IF($C344&lt;&gt;"M5","",SSA!F344)</f>
        <v>5177.4506300000003</v>
      </c>
      <c r="J344" s="5">
        <f>IF($C344&lt;&gt;"M5","",Dual_Tema!E344)</f>
        <v>5180.87</v>
      </c>
      <c r="K344" s="5">
        <f>IF($C344&lt;&gt;"M5","",Dual_Tema!F344)</f>
        <v>5169.6000000000004</v>
      </c>
      <c r="L344" s="6">
        <f>IF($C344&lt;&gt;"M5","",Trendlines!K344)</f>
        <v>0</v>
      </c>
      <c r="M344" s="6">
        <f>IF($C344&lt;&gt;"M5","",Trendlines!L344)</f>
        <v>0</v>
      </c>
      <c r="N344" s="6">
        <f>IF($C344&lt;&gt;"M5","",ZigZag!E344)</f>
        <v>0</v>
      </c>
      <c r="O344" s="6">
        <f>IF($C344&lt;&gt;"M5","",ZigZag!F344)</f>
        <v>0</v>
      </c>
      <c r="P344" s="6">
        <f>IF($C344&lt;&gt;"M5","",Pinbar!E344)</f>
        <v>0</v>
      </c>
      <c r="Q344">
        <f>IF(Q$1='Trendline Selection'!$ED$198,Trendlines!E344,IF(Q$1='Trendline Selection'!$EE$198,Trendlines!E344,""))</f>
        <v>5199.67</v>
      </c>
      <c r="R344" t="str">
        <f>IF(R$1='Trendline Selection'!$ED$198,Trendlines!F344,IF(R$1='Trendline Selection'!$EE$198,Trendlines!F344,""))</f>
        <v/>
      </c>
      <c r="S344" t="str">
        <f>IF(S$1='Trendline Selection'!$ED$198,Trendlines!G344,IF(S$1='Trendline Selection'!$EE$198,Trendlines!G344,""))</f>
        <v/>
      </c>
      <c r="T344" t="str">
        <f>IF(T$1='Trendline Selection'!$ED$198,Trendlines!H344,IF(T$1='Trendline Selection'!$EE$198,Trendlines!H344,""))</f>
        <v/>
      </c>
      <c r="U344">
        <f>IF(U$1='Trendline Selection'!$ED$198,Trendlines!I344,IF(U$1='Trendline Selection'!$EE$198,Trendlines!I344,""))</f>
        <v>5178.59</v>
      </c>
      <c r="V344" t="str">
        <f>IF(V$1='Trendline Selection'!$ED$198,Trendlines!J344,IF(V$1='Trendline Selection'!$EE$198,Trendlines!J344,""))</f>
        <v/>
      </c>
      <c r="W344" s="6" t="str">
        <f t="shared" si="329"/>
        <v/>
      </c>
      <c r="X344" s="6" t="str">
        <f t="shared" si="330"/>
        <v/>
      </c>
      <c r="Y344" s="6" t="str">
        <f t="shared" si="331"/>
        <v/>
      </c>
      <c r="Z344" s="6" t="str">
        <f t="shared" si="332"/>
        <v/>
      </c>
      <c r="AA344">
        <f t="shared" si="343"/>
        <v>7.7200000000002547</v>
      </c>
      <c r="AB344">
        <f t="shared" si="371"/>
        <v>6.8900000000003274</v>
      </c>
      <c r="AC344">
        <f t="shared" si="372"/>
        <v>0.82999999999992724</v>
      </c>
      <c r="AD344">
        <f t="shared" si="328"/>
        <v>7.7200000000002547</v>
      </c>
      <c r="AE344" s="26">
        <f t="shared" si="386"/>
        <v>2.9338701801057284E-4</v>
      </c>
      <c r="AF344" s="26">
        <f t="shared" si="344"/>
        <v>9.8073351903429831E-4</v>
      </c>
      <c r="AG344" s="4"/>
      <c r="AH344" s="30">
        <f t="shared" si="345"/>
        <v>-3.9913321422320553E-3</v>
      </c>
      <c r="AI344" s="21">
        <f t="shared" si="373"/>
        <v>-1</v>
      </c>
      <c r="AJ344" s="21">
        <f t="shared" si="342"/>
        <v>-157</v>
      </c>
      <c r="AK344" s="31" t="str">
        <f t="shared" si="389"/>
        <v>-----</v>
      </c>
      <c r="AL344" s="31" t="str">
        <f t="shared" si="346"/>
        <v>-----</v>
      </c>
      <c r="AM344" s="39" t="str">
        <f t="shared" si="347"/>
        <v/>
      </c>
      <c r="AN344" s="35" t="str">
        <f t="shared" si="348"/>
        <v/>
      </c>
      <c r="AO344" s="35" t="str">
        <f t="shared" si="387"/>
        <v/>
      </c>
      <c r="AP344" s="36" t="str">
        <f t="shared" si="388"/>
        <v/>
      </c>
      <c r="AQ344" s="36" t="str">
        <f t="shared" si="349"/>
        <v/>
      </c>
      <c r="AR344" s="40" t="str">
        <f t="shared" si="350"/>
        <v/>
      </c>
      <c r="AS344" s="37" t="str">
        <f t="shared" si="351"/>
        <v/>
      </c>
      <c r="AT344" s="37" t="str">
        <f t="shared" si="374"/>
        <v/>
      </c>
      <c r="AU344" s="38" t="str">
        <f t="shared" si="352"/>
        <v/>
      </c>
      <c r="AV344" s="38" t="str">
        <f t="shared" si="353"/>
        <v/>
      </c>
      <c r="AW344" s="30" t="str">
        <f t="shared" si="354"/>
        <v/>
      </c>
      <c r="AX344" s="21" t="str">
        <f t="shared" si="355"/>
        <v/>
      </c>
      <c r="AY344" s="21" t="str">
        <f t="shared" si="375"/>
        <v/>
      </c>
      <c r="AZ344" s="31" t="str">
        <f t="shared" si="356"/>
        <v/>
      </c>
      <c r="BA344" s="31" t="str">
        <f t="shared" si="357"/>
        <v/>
      </c>
      <c r="BB344" s="33">
        <f t="shared" si="358"/>
        <v>6.302680845561707E-5</v>
      </c>
      <c r="BC344" s="32">
        <f t="shared" si="359"/>
        <v>1</v>
      </c>
      <c r="BD344" s="32">
        <f t="shared" si="376"/>
        <v>1</v>
      </c>
      <c r="BE344" s="34" t="str">
        <f t="shared" si="377"/>
        <v>Touch Zone</v>
      </c>
      <c r="BF344" s="34" t="str">
        <f t="shared" si="360"/>
        <v>Above</v>
      </c>
      <c r="BG344" s="40" t="str">
        <f t="shared" si="361"/>
        <v/>
      </c>
      <c r="BH344" s="37" t="str">
        <f t="shared" si="362"/>
        <v/>
      </c>
      <c r="BI344" s="37" t="str">
        <f t="shared" si="378"/>
        <v/>
      </c>
      <c r="BJ344" s="38" t="str">
        <f t="shared" si="379"/>
        <v/>
      </c>
      <c r="BK344" s="38" t="str">
        <f t="shared" si="363"/>
        <v/>
      </c>
      <c r="BL344" s="41" t="str">
        <f t="shared" si="364"/>
        <v>------</v>
      </c>
      <c r="BM344" s="41" t="str">
        <f t="shared" si="365"/>
        <v>------</v>
      </c>
      <c r="BN344" s="41" t="str">
        <f t="shared" si="340"/>
        <v>-----</v>
      </c>
      <c r="BO344" s="41" t="str" cm="1">
        <f t="array" aca="1" ref="BO344" ca="1">_xlfn.LET(_xlpm.lookback,MIN(ROW()-ROW(BN$50),11),_xlpm.found,IFERROR(MATCH("Equal High",OFFSET(BN344,-_xlpm.lookback,0,_xlpm.lookback+1,1),0),-1),_xlpm.offset_rows,_xlpm.lookback-_xlpm.found+1,IF(_xlpm.found&gt;0,INDEX(E:E,ROW()-_xlpm.offset_rows),"-----"))</f>
        <v>-----</v>
      </c>
      <c r="BP344" s="41" t="str">
        <f t="shared" ca="1" si="333"/>
        <v>-----</v>
      </c>
      <c r="BQ344" s="41" t="str">
        <f t="shared" ca="1" si="334"/>
        <v>-----</v>
      </c>
      <c r="BR344" s="52" t="str">
        <f t="shared" ca="1" si="335"/>
        <v>-----</v>
      </c>
      <c r="BS344" s="41" t="str">
        <f t="shared" si="341"/>
        <v>-----</v>
      </c>
      <c r="BT344" s="41" cm="1">
        <f t="array" aca="1" ref="BT344" ca="1">_xlfn.LET(_xlpm.lookback,MIN(ROW()-ROW(BS$50),11),_xlpm.found,IFERROR(MATCH("Equal Low",OFFSET(BS344,-_xlpm.lookback,0,_xlpm.lookback+1,1),0),-1),_xlpm.offset_rows,_xlpm.lookback-_xlpm.found+1,IF(_xlpm.found&gt;0,INDEX(F:F,ROW()-_xlpm.offset_rows),"-----"))</f>
        <v>5160.9399999999996</v>
      </c>
      <c r="BU344" s="41">
        <f t="shared" ca="1" si="336"/>
        <v>5178.9163900000003</v>
      </c>
      <c r="BV344" s="41">
        <f t="shared" ca="1" si="337"/>
        <v>5177.4506300000003</v>
      </c>
      <c r="BW344" s="52" t="str">
        <f t="shared" ca="1" si="338"/>
        <v>-----</v>
      </c>
      <c r="BX344" s="50">
        <f t="shared" si="366"/>
        <v>1.4657600000000457</v>
      </c>
      <c r="BY344" s="50">
        <f t="shared" si="380"/>
        <v>1</v>
      </c>
      <c r="BZ344" s="50">
        <f t="shared" si="381"/>
        <v>8</v>
      </c>
      <c r="CA344" s="50" t="str">
        <f t="shared" si="382"/>
        <v>-----</v>
      </c>
      <c r="CB344" s="50" t="str">
        <f t="shared" si="383"/>
        <v>-----</v>
      </c>
      <c r="CC344" s="52" t="str">
        <f t="shared" si="367"/>
        <v>TL Touch Zone</v>
      </c>
      <c r="CD344" s="41">
        <f t="shared" si="368"/>
        <v>1</v>
      </c>
      <c r="CE344" s="52" t="str" cm="1">
        <f t="array" ref="CE344">IF(CD344&lt;&gt;1,"-----",_xlfn.IFS(OR(AL344="Above",AL344="Below"),AL344,OR(AQ344="Above",AQ344="Below"),AQ344,OR(AV344="Above",AV344="Below"),AV344,OR(BA344="Above",BA344="Below"),BA344,OR(BF344="Above",BF344="Below"),BF344,OR(BK344="Above",BK344="Below"),BK344,TRUE,"-----"))</f>
        <v>Above</v>
      </c>
      <c r="CF344" s="52" t="str">
        <f t="shared" ca="1" si="339"/>
        <v>-----</v>
      </c>
      <c r="CG344" s="52" t="str">
        <f t="shared" si="369"/>
        <v>UP</v>
      </c>
      <c r="CH344" s="42" t="str">
        <f t="shared" si="390"/>
        <v/>
      </c>
      <c r="CI344" s="43" t="str">
        <f t="shared" si="384"/>
        <v/>
      </c>
      <c r="CJ344" s="42" t="str">
        <f t="shared" si="385"/>
        <v/>
      </c>
      <c r="CK344" s="42" t="str">
        <f t="shared" si="391"/>
        <v/>
      </c>
      <c r="CL344" s="42" t="str">
        <f t="shared" si="370"/>
        <v/>
      </c>
      <c r="CM344" s="16">
        <f t="shared" si="392"/>
        <v>0</v>
      </c>
      <c r="CN344" s="53">
        <f t="shared" si="326"/>
        <v>0.33333333333333331</v>
      </c>
      <c r="CO344" s="14" t="str">
        <f t="shared" si="327"/>
        <v>Turbulance</v>
      </c>
    </row>
    <row r="345" spans="1:93" x14ac:dyDescent="0.55000000000000004">
      <c r="A345">
        <f>IF('Data Validation'!$K$2&lt;&gt;TRUE,"",'Data Validation'!A345)</f>
        <v>1772131500</v>
      </c>
      <c r="B345" s="4" t="str">
        <f>IF('Data Validation'!$K$2&lt;&gt;TRUE,"",'Data Validation'!C345)</f>
        <v>XAUUSD</v>
      </c>
      <c r="C345" s="4" t="str">
        <f>IF('Data Validation'!$K$2&lt;&gt;TRUE,"",'Data Validation'!E345)</f>
        <v>M5</v>
      </c>
      <c r="D345" s="4">
        <f>IF('Data Validation'!$K$2&lt;&gt;TRUE,"",'Data Validation'!G345)</f>
        <v>5184.66</v>
      </c>
      <c r="E345" s="4">
        <f>IF($C345&lt;&gt;"M5","",Price!F345)</f>
        <v>5185.07</v>
      </c>
      <c r="F345" s="4">
        <f>IF($C345&lt;&gt;"M5","",Price!G345)</f>
        <v>5181.28</v>
      </c>
      <c r="G345" s="4">
        <f>IF($C345&lt;&gt;"M5","",Price!H345)</f>
        <v>554</v>
      </c>
      <c r="H345" s="4">
        <f>IF($C345&lt;&gt;"M5","",SSA!E345)</f>
        <v>5180.5209999999997</v>
      </c>
      <c r="I345" s="6">
        <f>IF($C345&lt;&gt;"M5","",SSA!F345)</f>
        <v>5178.9858100000001</v>
      </c>
      <c r="J345" s="5">
        <f>IF($C345&lt;&gt;"M5","",Dual_Tema!E345)</f>
        <v>5183.59</v>
      </c>
      <c r="K345" s="5">
        <f>IF($C345&lt;&gt;"M5","",Dual_Tema!F345)</f>
        <v>5175.45</v>
      </c>
      <c r="L345" s="6">
        <f>IF($C345&lt;&gt;"M5","",Trendlines!K345)</f>
        <v>0</v>
      </c>
      <c r="M345" s="6">
        <f>IF($C345&lt;&gt;"M5","",Trendlines!L345)</f>
        <v>0</v>
      </c>
      <c r="N345" s="6">
        <f>IF($C345&lt;&gt;"M5","",ZigZag!E345)</f>
        <v>0</v>
      </c>
      <c r="O345" s="6">
        <f>IF($C345&lt;&gt;"M5","",ZigZag!F345)</f>
        <v>0</v>
      </c>
      <c r="P345" s="6">
        <f>IF($C345&lt;&gt;"M5","",Pinbar!E345)</f>
        <v>0</v>
      </c>
      <c r="Q345">
        <f>IF(Q$1='Trendline Selection'!$ED$198,Trendlines!E345,IF(Q$1='Trendline Selection'!$EE$198,Trendlines!E345,""))</f>
        <v>5199.68</v>
      </c>
      <c r="R345" t="str">
        <f>IF(R$1='Trendline Selection'!$ED$198,Trendlines!F345,IF(R$1='Trendline Selection'!$EE$198,Trendlines!F345,""))</f>
        <v/>
      </c>
      <c r="S345" t="str">
        <f>IF(S$1='Trendline Selection'!$ED$198,Trendlines!G345,IF(S$1='Trendline Selection'!$EE$198,Trendlines!G345,""))</f>
        <v/>
      </c>
      <c r="T345" t="str">
        <f>IF(T$1='Trendline Selection'!$ED$198,Trendlines!H345,IF(T$1='Trendline Selection'!$EE$198,Trendlines!H345,""))</f>
        <v/>
      </c>
      <c r="U345">
        <f>IF(U$1='Trendline Selection'!$ED$198,Trendlines!I345,IF(U$1='Trendline Selection'!$EE$198,Trendlines!I345,""))</f>
        <v>5178.6099999999997</v>
      </c>
      <c r="V345" t="str">
        <f>IF(V$1='Trendline Selection'!$ED$198,Trendlines!J345,IF(V$1='Trendline Selection'!$EE$198,Trendlines!J345,""))</f>
        <v/>
      </c>
      <c r="W345" s="6" t="str">
        <f t="shared" si="329"/>
        <v/>
      </c>
      <c r="X345" s="6" t="str">
        <f t="shared" si="330"/>
        <v/>
      </c>
      <c r="Y345" s="6" t="str">
        <f t="shared" si="331"/>
        <v/>
      </c>
      <c r="Z345" s="6" t="str">
        <f t="shared" si="332"/>
        <v/>
      </c>
      <c r="AA345">
        <f t="shared" si="343"/>
        <v>3.7899999999999636</v>
      </c>
      <c r="AB345">
        <f t="shared" si="371"/>
        <v>3.3499999999994543</v>
      </c>
      <c r="AC345">
        <f t="shared" si="372"/>
        <v>0.44000000000050932</v>
      </c>
      <c r="AD345">
        <f t="shared" si="328"/>
        <v>3.7899999999999636</v>
      </c>
      <c r="AE345" s="26">
        <f t="shared" si="386"/>
        <v>2.855164085121631E-4</v>
      </c>
      <c r="AF345" s="26">
        <f t="shared" si="344"/>
        <v>1.1264720942140156E-3</v>
      </c>
      <c r="AG345" s="4"/>
      <c r="AH345" s="30">
        <f t="shared" si="345"/>
        <v>-3.6846498246046987E-3</v>
      </c>
      <c r="AI345" s="21">
        <f t="shared" si="373"/>
        <v>-1</v>
      </c>
      <c r="AJ345" s="21">
        <f t="shared" si="342"/>
        <v>-158</v>
      </c>
      <c r="AK345" s="31" t="str">
        <f t="shared" si="389"/>
        <v>-----</v>
      </c>
      <c r="AL345" s="31" t="str">
        <f t="shared" si="346"/>
        <v>-----</v>
      </c>
      <c r="AM345" s="39" t="str">
        <f t="shared" si="347"/>
        <v/>
      </c>
      <c r="AN345" s="35" t="str">
        <f t="shared" si="348"/>
        <v/>
      </c>
      <c r="AO345" s="35" t="str">
        <f t="shared" si="387"/>
        <v/>
      </c>
      <c r="AP345" s="36" t="str">
        <f t="shared" si="388"/>
        <v/>
      </c>
      <c r="AQ345" s="36" t="str">
        <f t="shared" si="349"/>
        <v/>
      </c>
      <c r="AR345" s="40" t="str">
        <f t="shared" si="350"/>
        <v/>
      </c>
      <c r="AS345" s="37" t="str">
        <f t="shared" si="351"/>
        <v/>
      </c>
      <c r="AT345" s="37" t="str">
        <f t="shared" si="374"/>
        <v/>
      </c>
      <c r="AU345" s="38" t="str">
        <f t="shared" si="352"/>
        <v/>
      </c>
      <c r="AV345" s="38" t="str">
        <f t="shared" si="353"/>
        <v/>
      </c>
      <c r="AW345" s="30" t="str">
        <f t="shared" si="354"/>
        <v/>
      </c>
      <c r="AX345" s="21" t="str">
        <f t="shared" si="355"/>
        <v/>
      </c>
      <c r="AY345" s="21" t="str">
        <f t="shared" si="375"/>
        <v/>
      </c>
      <c r="AZ345" s="31" t="str">
        <f t="shared" si="356"/>
        <v/>
      </c>
      <c r="BA345" s="31" t="str">
        <f t="shared" si="357"/>
        <v/>
      </c>
      <c r="BB345" s="33">
        <f t="shared" si="358"/>
        <v>3.6901794110776027E-4</v>
      </c>
      <c r="BC345" s="32">
        <f t="shared" si="359"/>
        <v>1</v>
      </c>
      <c r="BD345" s="32">
        <f t="shared" si="376"/>
        <v>2</v>
      </c>
      <c r="BE345" s="34" t="str">
        <f t="shared" si="377"/>
        <v>Touch Zone</v>
      </c>
      <c r="BF345" s="34" t="str">
        <f t="shared" si="360"/>
        <v>Above</v>
      </c>
      <c r="BG345" s="40" t="str">
        <f t="shared" si="361"/>
        <v/>
      </c>
      <c r="BH345" s="37" t="str">
        <f t="shared" si="362"/>
        <v/>
      </c>
      <c r="BI345" s="37" t="str">
        <f t="shared" si="378"/>
        <v/>
      </c>
      <c r="BJ345" s="38" t="str">
        <f t="shared" si="379"/>
        <v/>
      </c>
      <c r="BK345" s="38" t="str">
        <f t="shared" si="363"/>
        <v/>
      </c>
      <c r="BL345" s="41" t="str">
        <f t="shared" si="364"/>
        <v>------</v>
      </c>
      <c r="BM345" s="41" t="str">
        <f t="shared" si="365"/>
        <v>------</v>
      </c>
      <c r="BN345" s="41" t="str">
        <f t="shared" si="340"/>
        <v>-----</v>
      </c>
      <c r="BO345" s="41" t="str" cm="1">
        <f t="array" aca="1" ref="BO345" ca="1">_xlfn.LET(_xlpm.lookback,MIN(ROW()-ROW(BN$50),11),_xlpm.found,IFERROR(MATCH("Equal High",OFFSET(BN345,-_xlpm.lookback,0,_xlpm.lookback+1,1),0),-1),_xlpm.offset_rows,_xlpm.lookback-_xlpm.found+1,IF(_xlpm.found&gt;0,INDEX(E:E,ROW()-_xlpm.offset_rows),"-----"))</f>
        <v>-----</v>
      </c>
      <c r="BP345" s="41" t="str">
        <f t="shared" ca="1" si="333"/>
        <v>-----</v>
      </c>
      <c r="BQ345" s="41" t="str">
        <f t="shared" ca="1" si="334"/>
        <v>-----</v>
      </c>
      <c r="BR345" s="52" t="str">
        <f t="shared" ca="1" si="335"/>
        <v>-----</v>
      </c>
      <c r="BS345" s="41" t="str">
        <f t="shared" si="341"/>
        <v>-----</v>
      </c>
      <c r="BT345" s="41" cm="1">
        <f t="array" aca="1" ref="BT345" ca="1">_xlfn.LET(_xlpm.lookback,MIN(ROW()-ROW(BS$50),11),_xlpm.found,IFERROR(MATCH("Equal Low",OFFSET(BS345,-_xlpm.lookback,0,_xlpm.lookback+1,1),0),-1),_xlpm.offset_rows,_xlpm.lookback-_xlpm.found+1,IF(_xlpm.found&gt;0,INDEX(F:F,ROW()-_xlpm.offset_rows),"-----"))</f>
        <v>5160.9399999999996</v>
      </c>
      <c r="BU345" s="41">
        <f t="shared" ca="1" si="336"/>
        <v>5180.5209999999997</v>
      </c>
      <c r="BV345" s="41">
        <f t="shared" ca="1" si="337"/>
        <v>5178.9858100000001</v>
      </c>
      <c r="BW345" s="52" t="str">
        <f t="shared" ca="1" si="338"/>
        <v>-----</v>
      </c>
      <c r="BX345" s="50">
        <f t="shared" si="366"/>
        <v>1.5351899999996022</v>
      </c>
      <c r="BY345" s="50">
        <f t="shared" si="380"/>
        <v>1</v>
      </c>
      <c r="BZ345" s="50">
        <f t="shared" si="381"/>
        <v>9</v>
      </c>
      <c r="CA345" s="50" t="str">
        <f t="shared" si="382"/>
        <v>-----</v>
      </c>
      <c r="CB345" s="50" t="str">
        <f t="shared" si="383"/>
        <v>-----</v>
      </c>
      <c r="CC345" s="52" t="str">
        <f t="shared" si="367"/>
        <v>TL Touch Zone</v>
      </c>
      <c r="CD345" s="41">
        <f t="shared" si="368"/>
        <v>1</v>
      </c>
      <c r="CE345" s="52" t="str" cm="1">
        <f t="array" ref="CE345">IF(CD345&lt;&gt;1,"-----",_xlfn.IFS(OR(AL345="Above",AL345="Below"),AL345,OR(AQ345="Above",AQ345="Below"),AQ345,OR(AV345="Above",AV345="Below"),AV345,OR(BA345="Above",BA345="Below"),BA345,OR(BF345="Above",BF345="Below"),BF345,OR(BK345="Above",BK345="Below"),BK345,TRUE,"-----"))</f>
        <v>Above</v>
      </c>
      <c r="CF345" s="52" t="str">
        <f t="shared" ca="1" si="339"/>
        <v>-----</v>
      </c>
      <c r="CG345" s="52" t="str">
        <f t="shared" si="369"/>
        <v>UP</v>
      </c>
      <c r="CH345" s="42" t="str">
        <f t="shared" si="390"/>
        <v/>
      </c>
      <c r="CI345" s="43" t="str">
        <f t="shared" si="384"/>
        <v/>
      </c>
      <c r="CJ345" s="42" t="str">
        <f t="shared" si="385"/>
        <v/>
      </c>
      <c r="CK345" s="42" t="str">
        <f t="shared" si="391"/>
        <v/>
      </c>
      <c r="CL345" s="42" t="str">
        <f t="shared" si="370"/>
        <v/>
      </c>
      <c r="CM345" s="16">
        <f t="shared" si="392"/>
        <v>0</v>
      </c>
      <c r="CN345" s="53">
        <f t="shared" ref="CN345:CN408" si="393">AVERAGE(CM343:CM345)</f>
        <v>0.19999999999999998</v>
      </c>
      <c r="CO345" s="14" t="str">
        <f t="shared" ref="CO345:CO408" si="394">IF(CN345&gt;20%,"Turbulance","")</f>
        <v/>
      </c>
    </row>
    <row r="346" spans="1:93" x14ac:dyDescent="0.55000000000000004">
      <c r="A346">
        <f>IF('Data Validation'!$K$2&lt;&gt;TRUE,"",'Data Validation'!A346)</f>
        <v>1772131800</v>
      </c>
      <c r="B346" s="4" t="str">
        <f>IF('Data Validation'!$K$2&lt;&gt;TRUE,"",'Data Validation'!C346)</f>
        <v>XAUUSD</v>
      </c>
      <c r="C346" s="4" t="str">
        <f>IF('Data Validation'!$K$2&lt;&gt;TRUE,"",'Data Validation'!E346)</f>
        <v>M5</v>
      </c>
      <c r="D346" s="4">
        <f>IF('Data Validation'!$K$2&lt;&gt;TRUE,"",'Data Validation'!G346)</f>
        <v>5180.8999999999996</v>
      </c>
      <c r="E346" s="4">
        <f>IF($C346&lt;&gt;"M5","",Price!F346)</f>
        <v>5185.84</v>
      </c>
      <c r="F346" s="4">
        <f>IF($C346&lt;&gt;"M5","",Price!G346)</f>
        <v>5180.8100000000004</v>
      </c>
      <c r="G346" s="4">
        <f>IF($C346&lt;&gt;"M5","",Price!H346)</f>
        <v>556</v>
      </c>
      <c r="H346" s="4">
        <f>IF($C346&lt;&gt;"M5","",SSA!E346)</f>
        <v>5181.9794700000002</v>
      </c>
      <c r="I346" s="6">
        <f>IF($C346&lt;&gt;"M5","",SSA!F346)</f>
        <v>5180.4826400000002</v>
      </c>
      <c r="J346" s="5">
        <f>IF($C346&lt;&gt;"M5","",Dual_Tema!E346)</f>
        <v>5185.58</v>
      </c>
      <c r="K346" s="5">
        <f>IF($C346&lt;&gt;"M5","",Dual_Tema!F346)</f>
        <v>5178.8900000000003</v>
      </c>
      <c r="L346" s="6">
        <f>IF($C346&lt;&gt;"M5","",Trendlines!K346)</f>
        <v>0</v>
      </c>
      <c r="M346" s="6">
        <f>IF($C346&lt;&gt;"M5","",Trendlines!L346)</f>
        <v>0</v>
      </c>
      <c r="N346" s="6">
        <f>IF($C346&lt;&gt;"M5","",ZigZag!E346)</f>
        <v>0</v>
      </c>
      <c r="O346" s="6">
        <f>IF($C346&lt;&gt;"M5","",ZigZag!F346)</f>
        <v>0</v>
      </c>
      <c r="P346" s="6">
        <f>IF($C346&lt;&gt;"M5","",Pinbar!E346)</f>
        <v>0</v>
      </c>
      <c r="Q346">
        <f>IF(Q$1='Trendline Selection'!$ED$198,Trendlines!E346,IF(Q$1='Trendline Selection'!$EE$198,Trendlines!E346,""))</f>
        <v>5199.68</v>
      </c>
      <c r="R346" t="str">
        <f>IF(R$1='Trendline Selection'!$ED$198,Trendlines!F346,IF(R$1='Trendline Selection'!$EE$198,Trendlines!F346,""))</f>
        <v/>
      </c>
      <c r="S346" t="str">
        <f>IF(S$1='Trendline Selection'!$ED$198,Trendlines!G346,IF(S$1='Trendline Selection'!$EE$198,Trendlines!G346,""))</f>
        <v/>
      </c>
      <c r="T346" t="str">
        <f>IF(T$1='Trendline Selection'!$ED$198,Trendlines!H346,IF(T$1='Trendline Selection'!$EE$198,Trendlines!H346,""))</f>
        <v/>
      </c>
      <c r="U346">
        <f>IF(U$1='Trendline Selection'!$ED$198,Trendlines!I346,IF(U$1='Trendline Selection'!$EE$198,Trendlines!I346,""))</f>
        <v>5178.6400000000003</v>
      </c>
      <c r="V346" t="str">
        <f>IF(V$1='Trendline Selection'!$ED$198,Trendlines!J346,IF(V$1='Trendline Selection'!$EE$198,Trendlines!J346,""))</f>
        <v/>
      </c>
      <c r="W346" s="6" t="str">
        <f t="shared" si="329"/>
        <v/>
      </c>
      <c r="X346" s="6" t="str">
        <f t="shared" si="330"/>
        <v/>
      </c>
      <c r="Y346" s="6" t="str">
        <f t="shared" si="331"/>
        <v/>
      </c>
      <c r="Z346" s="6" t="str">
        <f t="shared" si="332"/>
        <v/>
      </c>
      <c r="AA346">
        <f t="shared" si="343"/>
        <v>5.0299999999997453</v>
      </c>
      <c r="AB346">
        <f t="shared" si="371"/>
        <v>1.180000000000291</v>
      </c>
      <c r="AC346">
        <f t="shared" si="372"/>
        <v>3.8499999999994543</v>
      </c>
      <c r="AD346">
        <f t="shared" si="328"/>
        <v>5.0299999999997453</v>
      </c>
      <c r="AE346" s="26">
        <f t="shared" si="386"/>
        <v>5.0139039413183921E-5</v>
      </c>
      <c r="AF346" s="26">
        <f t="shared" si="344"/>
        <v>3.7073581404510863E-4</v>
      </c>
      <c r="AG346" s="4"/>
      <c r="AH346" s="30">
        <f t="shared" si="345"/>
        <v>-3.4041575635423856E-3</v>
      </c>
      <c r="AI346" s="21">
        <f t="shared" si="373"/>
        <v>-1</v>
      </c>
      <c r="AJ346" s="21">
        <f t="shared" si="342"/>
        <v>-159</v>
      </c>
      <c r="AK346" s="31" t="str">
        <f t="shared" si="389"/>
        <v>-----</v>
      </c>
      <c r="AL346" s="31" t="str">
        <f t="shared" si="346"/>
        <v>-----</v>
      </c>
      <c r="AM346" s="39" t="str">
        <f t="shared" si="347"/>
        <v/>
      </c>
      <c r="AN346" s="35" t="str">
        <f t="shared" si="348"/>
        <v/>
      </c>
      <c r="AO346" s="35" t="str">
        <f t="shared" si="387"/>
        <v/>
      </c>
      <c r="AP346" s="36" t="str">
        <f t="shared" si="388"/>
        <v/>
      </c>
      <c r="AQ346" s="36" t="str">
        <f t="shared" si="349"/>
        <v/>
      </c>
      <c r="AR346" s="40" t="str">
        <f t="shared" si="350"/>
        <v/>
      </c>
      <c r="AS346" s="37" t="str">
        <f t="shared" si="351"/>
        <v/>
      </c>
      <c r="AT346" s="37" t="str">
        <f t="shared" si="374"/>
        <v/>
      </c>
      <c r="AU346" s="38" t="str">
        <f t="shared" si="352"/>
        <v/>
      </c>
      <c r="AV346" s="38" t="str">
        <f t="shared" si="353"/>
        <v/>
      </c>
      <c r="AW346" s="30" t="str">
        <f t="shared" si="354"/>
        <v/>
      </c>
      <c r="AX346" s="21" t="str">
        <f t="shared" si="355"/>
        <v/>
      </c>
      <c r="AY346" s="21" t="str">
        <f t="shared" si="375"/>
        <v/>
      </c>
      <c r="AZ346" s="31" t="str">
        <f t="shared" si="356"/>
        <v/>
      </c>
      <c r="BA346" s="31" t="str">
        <f t="shared" si="357"/>
        <v/>
      </c>
      <c r="BB346" s="33">
        <f t="shared" si="358"/>
        <v>6.4485463364896808E-4</v>
      </c>
      <c r="BC346" s="32">
        <f t="shared" si="359"/>
        <v>1</v>
      </c>
      <c r="BD346" s="32">
        <f t="shared" si="376"/>
        <v>3</v>
      </c>
      <c r="BE346" s="34" t="str">
        <f t="shared" si="377"/>
        <v>Touch Zone</v>
      </c>
      <c r="BF346" s="34" t="str">
        <f t="shared" si="360"/>
        <v>Above</v>
      </c>
      <c r="BG346" s="40" t="str">
        <f t="shared" si="361"/>
        <v/>
      </c>
      <c r="BH346" s="37" t="str">
        <f t="shared" si="362"/>
        <v/>
      </c>
      <c r="BI346" s="37" t="str">
        <f t="shared" si="378"/>
        <v/>
      </c>
      <c r="BJ346" s="38" t="str">
        <f t="shared" si="379"/>
        <v/>
      </c>
      <c r="BK346" s="38" t="str">
        <f t="shared" si="363"/>
        <v/>
      </c>
      <c r="BL346" s="41" t="str">
        <f t="shared" si="364"/>
        <v>------</v>
      </c>
      <c r="BM346" s="41" t="str">
        <f t="shared" si="365"/>
        <v>------</v>
      </c>
      <c r="BN346" s="41" t="str">
        <f t="shared" si="340"/>
        <v>-----</v>
      </c>
      <c r="BO346" s="41" t="str" cm="1">
        <f t="array" aca="1" ref="BO346" ca="1">_xlfn.LET(_xlpm.lookback,MIN(ROW()-ROW(BN$50),11),_xlpm.found,IFERROR(MATCH("Equal High",OFFSET(BN346,-_xlpm.lookback,0,_xlpm.lookback+1,1),0),-1),_xlpm.offset_rows,_xlpm.lookback-_xlpm.found+1,IF(_xlpm.found&gt;0,INDEX(E:E,ROW()-_xlpm.offset_rows),"-----"))</f>
        <v>-----</v>
      </c>
      <c r="BP346" s="41" t="str">
        <f t="shared" ca="1" si="333"/>
        <v>-----</v>
      </c>
      <c r="BQ346" s="41" t="str">
        <f t="shared" ca="1" si="334"/>
        <v>-----</v>
      </c>
      <c r="BR346" s="52" t="str">
        <f t="shared" ca="1" si="335"/>
        <v>-----</v>
      </c>
      <c r="BS346" s="41" t="str">
        <f t="shared" si="341"/>
        <v>-----</v>
      </c>
      <c r="BT346" s="41" cm="1">
        <f t="array" aca="1" ref="BT346" ca="1">_xlfn.LET(_xlpm.lookback,MIN(ROW()-ROW(BS$50),11),_xlpm.found,IFERROR(MATCH("Equal Low",OFFSET(BS346,-_xlpm.lookback,0,_xlpm.lookback+1,1),0),-1),_xlpm.offset_rows,_xlpm.lookback-_xlpm.found+1,IF(_xlpm.found&gt;0,INDEX(F:F,ROW()-_xlpm.offset_rows),"-----"))</f>
        <v>5160.9399999999996</v>
      </c>
      <c r="BU346" s="41">
        <f t="shared" ca="1" si="336"/>
        <v>5181.9794700000002</v>
      </c>
      <c r="BV346" s="41">
        <f t="shared" ca="1" si="337"/>
        <v>5180.4826400000002</v>
      </c>
      <c r="BW346" s="52" t="str">
        <f t="shared" ca="1" si="338"/>
        <v>-----</v>
      </c>
      <c r="BX346" s="50">
        <f t="shared" si="366"/>
        <v>1.4968300000000454</v>
      </c>
      <c r="BY346" s="50">
        <f t="shared" si="380"/>
        <v>1</v>
      </c>
      <c r="BZ346" s="50">
        <f t="shared" si="381"/>
        <v>10</v>
      </c>
      <c r="CA346" s="50" t="str">
        <f t="shared" si="382"/>
        <v>-----</v>
      </c>
      <c r="CB346" s="50" t="str">
        <f t="shared" si="383"/>
        <v>-----</v>
      </c>
      <c r="CC346" s="52" t="str">
        <f t="shared" si="367"/>
        <v>TL Touch Zone</v>
      </c>
      <c r="CD346" s="41">
        <f t="shared" si="368"/>
        <v>1</v>
      </c>
      <c r="CE346" s="52" t="str" cm="1">
        <f t="array" ref="CE346">IF(CD346&lt;&gt;1,"-----",_xlfn.IFS(OR(AL346="Above",AL346="Below"),AL346,OR(AQ346="Above",AQ346="Below"),AQ346,OR(AV346="Above",AV346="Below"),AV346,OR(BA346="Above",BA346="Below"),BA346,OR(BF346="Above",BF346="Below"),BF346,OR(BK346="Above",BK346="Below"),BK346,TRUE,"-----"))</f>
        <v>Above</v>
      </c>
      <c r="CF346" s="52" t="str">
        <f t="shared" ca="1" si="339"/>
        <v>-----</v>
      </c>
      <c r="CG346" s="52" t="str">
        <f t="shared" si="369"/>
        <v>UP</v>
      </c>
      <c r="CH346" s="42" t="str">
        <f t="shared" si="390"/>
        <v/>
      </c>
      <c r="CI346" s="43" t="str">
        <f t="shared" si="384"/>
        <v/>
      </c>
      <c r="CJ346" s="42" t="str">
        <f t="shared" si="385"/>
        <v/>
      </c>
      <c r="CK346" s="42" t="str">
        <f t="shared" si="391"/>
        <v/>
      </c>
      <c r="CL346" s="42" t="str">
        <f t="shared" si="370"/>
        <v/>
      </c>
      <c r="CM346" s="16">
        <f t="shared" si="392"/>
        <v>0</v>
      </c>
      <c r="CN346" s="53">
        <f t="shared" si="393"/>
        <v>0</v>
      </c>
      <c r="CO346" s="14" t="str">
        <f t="shared" si="394"/>
        <v/>
      </c>
    </row>
    <row r="347" spans="1:93" x14ac:dyDescent="0.55000000000000004">
      <c r="A347">
        <f>IF('Data Validation'!$K$2&lt;&gt;TRUE,"",'Data Validation'!A347)</f>
        <v>1772132100</v>
      </c>
      <c r="B347" s="4" t="str">
        <f>IF('Data Validation'!$K$2&lt;&gt;TRUE,"",'Data Validation'!C347)</f>
        <v>XAUUSD</v>
      </c>
      <c r="C347" s="4" t="str">
        <f>IF('Data Validation'!$K$2&lt;&gt;TRUE,"",'Data Validation'!E347)</f>
        <v>M5</v>
      </c>
      <c r="D347" s="4">
        <f>IF('Data Validation'!$K$2&lt;&gt;TRUE,"",'Data Validation'!G347)</f>
        <v>5180.24</v>
      </c>
      <c r="E347" s="4">
        <f>IF($C347&lt;&gt;"M5","",Price!F347)</f>
        <v>5182.3100000000004</v>
      </c>
      <c r="F347" s="4">
        <f>IF($C347&lt;&gt;"M5","",Price!G347)</f>
        <v>5179.17</v>
      </c>
      <c r="G347" s="4">
        <f>IF($C347&lt;&gt;"M5","",Price!H347)</f>
        <v>515</v>
      </c>
      <c r="H347" s="4">
        <f>IF($C347&lt;&gt;"M5","",SSA!E347)</f>
        <v>5183.35707</v>
      </c>
      <c r="I347" s="6">
        <f>IF($C347&lt;&gt;"M5","",SSA!F347)</f>
        <v>5181.91986</v>
      </c>
      <c r="J347" s="5">
        <f>IF($C347&lt;&gt;"M5","",Dual_Tema!E347)</f>
        <v>5184.97</v>
      </c>
      <c r="K347" s="5">
        <f>IF($C347&lt;&gt;"M5","",Dual_Tema!F347)</f>
        <v>5180.13</v>
      </c>
      <c r="L347" s="6">
        <f>IF($C347&lt;&gt;"M5","",Trendlines!K347)</f>
        <v>0</v>
      </c>
      <c r="M347" s="6">
        <f>IF($C347&lt;&gt;"M5","",Trendlines!L347)</f>
        <v>0</v>
      </c>
      <c r="N347" s="6">
        <f>IF($C347&lt;&gt;"M5","",ZigZag!E347)</f>
        <v>0</v>
      </c>
      <c r="O347" s="6">
        <f>IF($C347&lt;&gt;"M5","",ZigZag!F347)</f>
        <v>0</v>
      </c>
      <c r="P347" s="6">
        <f>IF($C347&lt;&gt;"M5","",Pinbar!E347)</f>
        <v>0</v>
      </c>
      <c r="Q347">
        <f>IF(Q$1='Trendline Selection'!$ED$198,Trendlines!E347,IF(Q$1='Trendline Selection'!$EE$198,Trendlines!E347,""))</f>
        <v>5199.6899999999996</v>
      </c>
      <c r="R347" t="str">
        <f>IF(R$1='Trendline Selection'!$ED$198,Trendlines!F347,IF(R$1='Trendline Selection'!$EE$198,Trendlines!F347,""))</f>
        <v/>
      </c>
      <c r="S347" t="str">
        <f>IF(S$1='Trendline Selection'!$ED$198,Trendlines!G347,IF(S$1='Trendline Selection'!$EE$198,Trendlines!G347,""))</f>
        <v/>
      </c>
      <c r="T347" t="str">
        <f>IF(T$1='Trendline Selection'!$ED$198,Trendlines!H347,IF(T$1='Trendline Selection'!$EE$198,Trendlines!H347,""))</f>
        <v/>
      </c>
      <c r="U347">
        <f>IF(U$1='Trendline Selection'!$ED$198,Trendlines!I347,IF(U$1='Trendline Selection'!$EE$198,Trendlines!I347,""))</f>
        <v>5178.66</v>
      </c>
      <c r="V347" t="str">
        <f>IF(V$1='Trendline Selection'!$ED$198,Trendlines!J347,IF(V$1='Trendline Selection'!$EE$198,Trendlines!J347,""))</f>
        <v/>
      </c>
      <c r="W347" s="6" t="str">
        <f t="shared" si="329"/>
        <v/>
      </c>
      <c r="X347" s="6" t="str">
        <f t="shared" si="330"/>
        <v/>
      </c>
      <c r="Y347" s="6" t="str">
        <f t="shared" si="331"/>
        <v/>
      </c>
      <c r="Z347" s="6" t="str">
        <f t="shared" si="332"/>
        <v/>
      </c>
      <c r="AA347">
        <f t="shared" si="343"/>
        <v>3.1400000000003274</v>
      </c>
      <c r="AB347">
        <f t="shared" si="371"/>
        <v>1.410000000000764</v>
      </c>
      <c r="AC347">
        <f t="shared" si="372"/>
        <v>1.7299999999995634</v>
      </c>
      <c r="AD347">
        <f t="shared" si="328"/>
        <v>3.1400000000003274</v>
      </c>
      <c r="AE347" s="26">
        <f t="shared" si="386"/>
        <v>-5.1302129038352279E-4</v>
      </c>
      <c r="AF347" s="26">
        <f t="shared" si="344"/>
        <v>-1.8532353435146153E-4</v>
      </c>
      <c r="AG347" s="4"/>
      <c r="AH347" s="30">
        <f t="shared" si="345"/>
        <v>-3.141135336914235E-3</v>
      </c>
      <c r="AI347" s="21">
        <f t="shared" si="373"/>
        <v>-1</v>
      </c>
      <c r="AJ347" s="21">
        <f t="shared" si="342"/>
        <v>-160</v>
      </c>
      <c r="AK347" s="31" t="str">
        <f t="shared" si="389"/>
        <v>-----</v>
      </c>
      <c r="AL347" s="31" t="str">
        <f t="shared" si="346"/>
        <v>-----</v>
      </c>
      <c r="AM347" s="39" t="str">
        <f t="shared" si="347"/>
        <v/>
      </c>
      <c r="AN347" s="35" t="str">
        <f t="shared" si="348"/>
        <v/>
      </c>
      <c r="AO347" s="35" t="str">
        <f t="shared" si="387"/>
        <v/>
      </c>
      <c r="AP347" s="36" t="str">
        <f t="shared" si="388"/>
        <v/>
      </c>
      <c r="AQ347" s="36" t="str">
        <f t="shared" si="349"/>
        <v/>
      </c>
      <c r="AR347" s="40" t="str">
        <f t="shared" si="350"/>
        <v/>
      </c>
      <c r="AS347" s="37" t="str">
        <f t="shared" si="351"/>
        <v/>
      </c>
      <c r="AT347" s="37" t="str">
        <f t="shared" si="374"/>
        <v/>
      </c>
      <c r="AU347" s="38" t="str">
        <f t="shared" si="352"/>
        <v/>
      </c>
      <c r="AV347" s="38" t="str">
        <f t="shared" si="353"/>
        <v/>
      </c>
      <c r="AW347" s="30" t="str">
        <f t="shared" si="354"/>
        <v/>
      </c>
      <c r="AX347" s="21" t="str">
        <f t="shared" si="355"/>
        <v/>
      </c>
      <c r="AY347" s="21" t="str">
        <f t="shared" si="375"/>
        <v/>
      </c>
      <c r="AZ347" s="31" t="str">
        <f t="shared" si="356"/>
        <v/>
      </c>
      <c r="BA347" s="31" t="str">
        <f t="shared" si="357"/>
        <v/>
      </c>
      <c r="BB347" s="33">
        <f t="shared" si="358"/>
        <v>9.070049008817275E-4</v>
      </c>
      <c r="BC347" s="32">
        <f t="shared" si="359"/>
        <v>1</v>
      </c>
      <c r="BD347" s="32">
        <f t="shared" si="376"/>
        <v>4</v>
      </c>
      <c r="BE347" s="34" t="str">
        <f t="shared" si="377"/>
        <v>Touch Zone</v>
      </c>
      <c r="BF347" s="34" t="str">
        <f t="shared" si="360"/>
        <v>Above</v>
      </c>
      <c r="BG347" s="40" t="str">
        <f t="shared" si="361"/>
        <v/>
      </c>
      <c r="BH347" s="37" t="str">
        <f t="shared" si="362"/>
        <v/>
      </c>
      <c r="BI347" s="37" t="str">
        <f t="shared" si="378"/>
        <v/>
      </c>
      <c r="BJ347" s="38" t="str">
        <f t="shared" si="379"/>
        <v/>
      </c>
      <c r="BK347" s="38" t="str">
        <f t="shared" si="363"/>
        <v/>
      </c>
      <c r="BL347" s="41" t="str">
        <f t="shared" si="364"/>
        <v>------</v>
      </c>
      <c r="BM347" s="41" t="str">
        <f t="shared" si="365"/>
        <v>------</v>
      </c>
      <c r="BN347" s="41" t="str">
        <f t="shared" si="340"/>
        <v>-----</v>
      </c>
      <c r="BO347" s="41" t="str" cm="1">
        <f t="array" aca="1" ref="BO347" ca="1">_xlfn.LET(_xlpm.lookback,MIN(ROW()-ROW(BN$50),11),_xlpm.found,IFERROR(MATCH("Equal High",OFFSET(BN347,-_xlpm.lookback,0,_xlpm.lookback+1,1),0),-1),_xlpm.offset_rows,_xlpm.lookback-_xlpm.found+1,IF(_xlpm.found&gt;0,INDEX(E:E,ROW()-_xlpm.offset_rows),"-----"))</f>
        <v>-----</v>
      </c>
      <c r="BP347" s="41" t="str">
        <f t="shared" ca="1" si="333"/>
        <v>-----</v>
      </c>
      <c r="BQ347" s="41" t="str">
        <f t="shared" ca="1" si="334"/>
        <v>-----</v>
      </c>
      <c r="BR347" s="52" t="str">
        <f t="shared" ca="1" si="335"/>
        <v>-----</v>
      </c>
      <c r="BS347" s="41" t="str">
        <f t="shared" si="341"/>
        <v>-----</v>
      </c>
      <c r="BT347" s="41" cm="1">
        <f t="array" aca="1" ref="BT347" ca="1">_xlfn.LET(_xlpm.lookback,MIN(ROW()-ROW(BS$50),11),_xlpm.found,IFERROR(MATCH("Equal Low",OFFSET(BS347,-_xlpm.lookback,0,_xlpm.lookback+1,1),0),-1),_xlpm.offset_rows,_xlpm.lookback-_xlpm.found+1,IF(_xlpm.found&gt;0,INDEX(F:F,ROW()-_xlpm.offset_rows),"-----"))</f>
        <v>5160.9399999999996</v>
      </c>
      <c r="BU347" s="41">
        <f t="shared" ca="1" si="336"/>
        <v>5183.35707</v>
      </c>
      <c r="BV347" s="41">
        <f t="shared" ca="1" si="337"/>
        <v>5181.91986</v>
      </c>
      <c r="BW347" s="52" t="str">
        <f t="shared" ca="1" si="338"/>
        <v>-----</v>
      </c>
      <c r="BX347" s="50">
        <f t="shared" si="366"/>
        <v>1.4372100000000501</v>
      </c>
      <c r="BY347" s="50">
        <f t="shared" si="380"/>
        <v>1</v>
      </c>
      <c r="BZ347" s="50">
        <f t="shared" si="381"/>
        <v>11</v>
      </c>
      <c r="CA347" s="50" t="str">
        <f t="shared" si="382"/>
        <v>-----</v>
      </c>
      <c r="CB347" s="50" t="str">
        <f t="shared" si="383"/>
        <v>-----</v>
      </c>
      <c r="CC347" s="52" t="str">
        <f t="shared" si="367"/>
        <v>TL Touch Zone</v>
      </c>
      <c r="CD347" s="41">
        <f t="shared" si="368"/>
        <v>1</v>
      </c>
      <c r="CE347" s="52" t="str" cm="1">
        <f t="array" ref="CE347">IF(CD347&lt;&gt;1,"-----",_xlfn.IFS(OR(AL347="Above",AL347="Below"),AL347,OR(AQ347="Above",AQ347="Below"),AQ347,OR(AV347="Above",AV347="Below"),AV347,OR(BA347="Above",BA347="Below"),BA347,OR(BF347="Above",BF347="Below"),BF347,OR(BK347="Above",BK347="Below"),BK347,TRUE,"-----"))</f>
        <v>Above</v>
      </c>
      <c r="CF347" s="52" t="str">
        <f t="shared" ca="1" si="339"/>
        <v>-----</v>
      </c>
      <c r="CG347" s="52" t="str">
        <f t="shared" si="369"/>
        <v>UP</v>
      </c>
      <c r="CH347" s="42" t="str">
        <f t="shared" si="390"/>
        <v/>
      </c>
      <c r="CI347" s="43" t="str">
        <f t="shared" si="384"/>
        <v/>
      </c>
      <c r="CJ347" s="42" t="str">
        <f t="shared" si="385"/>
        <v/>
      </c>
      <c r="CK347" s="42" t="str">
        <f t="shared" si="391"/>
        <v/>
      </c>
      <c r="CL347" s="42" t="str">
        <f t="shared" si="370"/>
        <v/>
      </c>
      <c r="CM347" s="16">
        <f t="shared" si="392"/>
        <v>0</v>
      </c>
      <c r="CN347" s="53">
        <f t="shared" si="393"/>
        <v>0</v>
      </c>
      <c r="CO347" s="14" t="str">
        <f t="shared" si="394"/>
        <v/>
      </c>
    </row>
    <row r="348" spans="1:93" x14ac:dyDescent="0.55000000000000004">
      <c r="A348">
        <f>IF('Data Validation'!$K$2&lt;&gt;TRUE,"",'Data Validation'!A348)</f>
        <v>1772132400</v>
      </c>
      <c r="B348" s="4" t="str">
        <f>IF('Data Validation'!$K$2&lt;&gt;TRUE,"",'Data Validation'!C348)</f>
        <v>XAUUSD</v>
      </c>
      <c r="C348" s="4" t="str">
        <f>IF('Data Validation'!$K$2&lt;&gt;TRUE,"",'Data Validation'!E348)</f>
        <v>M5</v>
      </c>
      <c r="D348" s="4">
        <f>IF('Data Validation'!$K$2&lt;&gt;TRUE,"",'Data Validation'!G348)</f>
        <v>5185.45</v>
      </c>
      <c r="E348" s="4">
        <f>IF($C348&lt;&gt;"M5","",Price!F348)</f>
        <v>5186.1899999999996</v>
      </c>
      <c r="F348" s="4">
        <f>IF($C348&lt;&gt;"M5","",Price!G348)</f>
        <v>5179.78</v>
      </c>
      <c r="G348" s="4">
        <f>IF($C348&lt;&gt;"M5","",Price!H348)</f>
        <v>529</v>
      </c>
      <c r="H348" s="4">
        <f>IF($C348&lt;&gt;"M5","",SSA!E348)</f>
        <v>5184.6201000000001</v>
      </c>
      <c r="I348" s="6">
        <f>IF($C348&lt;&gt;"M5","",SSA!F348)</f>
        <v>5183.26998</v>
      </c>
      <c r="J348" s="5">
        <f>IF($C348&lt;&gt;"M5","",Dual_Tema!E348)</f>
        <v>5186.33</v>
      </c>
      <c r="K348" s="5">
        <f>IF($C348&lt;&gt;"M5","",Dual_Tema!F348)</f>
        <v>5181.04</v>
      </c>
      <c r="L348" s="6">
        <f>IF($C348&lt;&gt;"M5","",Trendlines!K348)</f>
        <v>0</v>
      </c>
      <c r="M348" s="6">
        <f>IF($C348&lt;&gt;"M5","",Trendlines!L348)</f>
        <v>0</v>
      </c>
      <c r="N348" s="6">
        <f>IF($C348&lt;&gt;"M5","",ZigZag!E348)</f>
        <v>0</v>
      </c>
      <c r="O348" s="6">
        <f>IF($C348&lt;&gt;"M5","",ZigZag!F348)</f>
        <v>0</v>
      </c>
      <c r="P348" s="6">
        <f>IF($C348&lt;&gt;"M5","",Pinbar!E348)</f>
        <v>0</v>
      </c>
      <c r="Q348">
        <f>IF(Q$1='Trendline Selection'!$ED$198,Trendlines!E348,IF(Q$1='Trendline Selection'!$EE$198,Trendlines!E348,""))</f>
        <v>5199.7</v>
      </c>
      <c r="R348" t="str">
        <f>IF(R$1='Trendline Selection'!$ED$198,Trendlines!F348,IF(R$1='Trendline Selection'!$EE$198,Trendlines!F348,""))</f>
        <v/>
      </c>
      <c r="S348" t="str">
        <f>IF(S$1='Trendline Selection'!$ED$198,Trendlines!G348,IF(S$1='Trendline Selection'!$EE$198,Trendlines!G348,""))</f>
        <v/>
      </c>
      <c r="T348" t="str">
        <f>IF(T$1='Trendline Selection'!$ED$198,Trendlines!H348,IF(T$1='Trendline Selection'!$EE$198,Trendlines!H348,""))</f>
        <v/>
      </c>
      <c r="U348">
        <f>IF(U$1='Trendline Selection'!$ED$198,Trendlines!I348,IF(U$1='Trendline Selection'!$EE$198,Trendlines!I348,""))</f>
        <v>5178.68</v>
      </c>
      <c r="V348" t="str">
        <f>IF(V$1='Trendline Selection'!$ED$198,Trendlines!J348,IF(V$1='Trendline Selection'!$EE$198,Trendlines!J348,""))</f>
        <v/>
      </c>
      <c r="W348" s="6" t="str">
        <f t="shared" si="329"/>
        <v/>
      </c>
      <c r="X348" s="6" t="str">
        <f t="shared" si="330"/>
        <v/>
      </c>
      <c r="Y348" s="6" t="str">
        <f t="shared" si="331"/>
        <v/>
      </c>
      <c r="Z348" s="6" t="str">
        <f t="shared" si="332"/>
        <v/>
      </c>
      <c r="AA348">
        <f t="shared" si="343"/>
        <v>6.4099999999998545</v>
      </c>
      <c r="AB348">
        <f t="shared" si="371"/>
        <v>5.9499999999998181</v>
      </c>
      <c r="AC348">
        <f t="shared" si="372"/>
        <v>0.46000000000003638</v>
      </c>
      <c r="AD348">
        <f t="shared" si="328"/>
        <v>6.4099999999998545</v>
      </c>
      <c r="AE348" s="26">
        <f t="shared" si="386"/>
        <v>-2.6994040101637847E-5</v>
      </c>
      <c r="AF348" s="26">
        <f t="shared" si="344"/>
        <v>-2.4319441656505609E-4</v>
      </c>
      <c r="AG348" s="4"/>
      <c r="AH348" s="30">
        <f t="shared" si="345"/>
        <v>-2.9001480854664165E-3</v>
      </c>
      <c r="AI348" s="21">
        <f t="shared" si="373"/>
        <v>-1</v>
      </c>
      <c r="AJ348" s="21">
        <f t="shared" si="342"/>
        <v>-161</v>
      </c>
      <c r="AK348" s="31" t="str">
        <f t="shared" si="389"/>
        <v>-----</v>
      </c>
      <c r="AL348" s="31" t="str">
        <f t="shared" si="346"/>
        <v>-----</v>
      </c>
      <c r="AM348" s="39" t="str">
        <f t="shared" si="347"/>
        <v/>
      </c>
      <c r="AN348" s="35" t="str">
        <f t="shared" si="348"/>
        <v/>
      </c>
      <c r="AO348" s="35" t="str">
        <f t="shared" si="387"/>
        <v/>
      </c>
      <c r="AP348" s="36" t="str">
        <f t="shared" si="388"/>
        <v/>
      </c>
      <c r="AQ348" s="36" t="str">
        <f t="shared" si="349"/>
        <v/>
      </c>
      <c r="AR348" s="40" t="str">
        <f t="shared" si="350"/>
        <v/>
      </c>
      <c r="AS348" s="37" t="str">
        <f t="shared" si="351"/>
        <v/>
      </c>
      <c r="AT348" s="37" t="str">
        <f t="shared" si="374"/>
        <v/>
      </c>
      <c r="AU348" s="38" t="str">
        <f t="shared" si="352"/>
        <v/>
      </c>
      <c r="AV348" s="38" t="str">
        <f t="shared" si="353"/>
        <v/>
      </c>
      <c r="AW348" s="30" t="str">
        <f t="shared" si="354"/>
        <v/>
      </c>
      <c r="AX348" s="21" t="str">
        <f t="shared" si="355"/>
        <v/>
      </c>
      <c r="AY348" s="21" t="str">
        <f t="shared" si="375"/>
        <v/>
      </c>
      <c r="AZ348" s="31" t="str">
        <f t="shared" si="356"/>
        <v/>
      </c>
      <c r="BA348" s="31" t="str">
        <f t="shared" si="357"/>
        <v/>
      </c>
      <c r="BB348" s="33">
        <f t="shared" si="358"/>
        <v>1.1470297450315141E-3</v>
      </c>
      <c r="BC348" s="32">
        <f t="shared" si="359"/>
        <v>1</v>
      </c>
      <c r="BD348" s="32">
        <f t="shared" si="376"/>
        <v>5</v>
      </c>
      <c r="BE348" s="34" t="str">
        <f t="shared" si="377"/>
        <v>-----</v>
      </c>
      <c r="BF348" s="34" t="str">
        <f t="shared" si="360"/>
        <v>-----</v>
      </c>
      <c r="BG348" s="40" t="str">
        <f t="shared" si="361"/>
        <v/>
      </c>
      <c r="BH348" s="37" t="str">
        <f t="shared" si="362"/>
        <v/>
      </c>
      <c r="BI348" s="37" t="str">
        <f t="shared" si="378"/>
        <v/>
      </c>
      <c r="BJ348" s="38" t="str">
        <f t="shared" si="379"/>
        <v/>
      </c>
      <c r="BK348" s="38" t="str">
        <f t="shared" si="363"/>
        <v/>
      </c>
      <c r="BL348" s="41" t="str">
        <f t="shared" si="364"/>
        <v>------</v>
      </c>
      <c r="BM348" s="41" t="str">
        <f t="shared" si="365"/>
        <v>------</v>
      </c>
      <c r="BN348" s="41" t="str">
        <f t="shared" si="340"/>
        <v>-----</v>
      </c>
      <c r="BO348" s="41" t="str" cm="1">
        <f t="array" aca="1" ref="BO348" ca="1">_xlfn.LET(_xlpm.lookback,MIN(ROW()-ROW(BN$50),11),_xlpm.found,IFERROR(MATCH("Equal High",OFFSET(BN348,-_xlpm.lookback,0,_xlpm.lookback+1,1),0),-1),_xlpm.offset_rows,_xlpm.lookback-_xlpm.found+1,IF(_xlpm.found&gt;0,INDEX(E:E,ROW()-_xlpm.offset_rows),"-----"))</f>
        <v>-----</v>
      </c>
      <c r="BP348" s="41" t="str">
        <f t="shared" ca="1" si="333"/>
        <v>-----</v>
      </c>
      <c r="BQ348" s="41" t="str">
        <f t="shared" ca="1" si="334"/>
        <v>-----</v>
      </c>
      <c r="BR348" s="52" t="str">
        <f t="shared" ca="1" si="335"/>
        <v>-----</v>
      </c>
      <c r="BS348" s="41" t="str">
        <f t="shared" si="341"/>
        <v>-----</v>
      </c>
      <c r="BT348" s="41" cm="1">
        <f t="array" aca="1" ref="BT348" ca="1">_xlfn.LET(_xlpm.lookback,MIN(ROW()-ROW(BS$50),11),_xlpm.found,IFERROR(MATCH("Equal Low",OFFSET(BS348,-_xlpm.lookback,0,_xlpm.lookback+1,1),0),-1),_xlpm.offset_rows,_xlpm.lookback-_xlpm.found+1,IF(_xlpm.found&gt;0,INDEX(F:F,ROW()-_xlpm.offset_rows),"-----"))</f>
        <v>5160.9399999999996</v>
      </c>
      <c r="BU348" s="41">
        <f t="shared" ca="1" si="336"/>
        <v>5184.6201000000001</v>
      </c>
      <c r="BV348" s="41">
        <f t="shared" ca="1" si="337"/>
        <v>5183.26998</v>
      </c>
      <c r="BW348" s="52" t="str">
        <f t="shared" ca="1" si="338"/>
        <v>-----</v>
      </c>
      <c r="BX348" s="50">
        <f t="shared" si="366"/>
        <v>1.3501200000000608</v>
      </c>
      <c r="BY348" s="50">
        <f t="shared" si="380"/>
        <v>1</v>
      </c>
      <c r="BZ348" s="50">
        <f t="shared" si="381"/>
        <v>12</v>
      </c>
      <c r="CA348" s="50" t="str">
        <f t="shared" si="382"/>
        <v>-----</v>
      </c>
      <c r="CB348" s="50" t="str">
        <f t="shared" si="383"/>
        <v>-----</v>
      </c>
      <c r="CC348" s="52" t="str">
        <f t="shared" si="367"/>
        <v/>
      </c>
      <c r="CD348" s="41">
        <f t="shared" si="368"/>
        <v>0</v>
      </c>
      <c r="CE348" s="52" t="str" cm="1">
        <f t="array" ref="CE348">IF(CD348&lt;&gt;1,"-----",_xlfn.IFS(OR(AL348="Above",AL348="Below"),AL348,OR(AQ348="Above",AQ348="Below"),AQ348,OR(AV348="Above",AV348="Below"),AV348,OR(BA348="Above",BA348="Below"),BA348,OR(BF348="Above",BF348="Below"),BF348,OR(BK348="Above",BK348="Below"),BK348,TRUE,"-----"))</f>
        <v>-----</v>
      </c>
      <c r="CF348" s="52" t="str">
        <f t="shared" ca="1" si="339"/>
        <v>-----</v>
      </c>
      <c r="CG348" s="52" t="str">
        <f t="shared" si="369"/>
        <v>UP</v>
      </c>
      <c r="CH348" s="42" t="str">
        <f t="shared" si="390"/>
        <v/>
      </c>
      <c r="CI348" s="43" t="str">
        <f t="shared" si="384"/>
        <v/>
      </c>
      <c r="CJ348" s="42" t="str">
        <f t="shared" si="385"/>
        <v/>
      </c>
      <c r="CK348" s="42" t="str">
        <f t="shared" si="391"/>
        <v/>
      </c>
      <c r="CL348" s="42" t="str">
        <f t="shared" si="370"/>
        <v/>
      </c>
      <c r="CM348" s="16">
        <f t="shared" si="392"/>
        <v>0</v>
      </c>
      <c r="CN348" s="53">
        <f t="shared" si="393"/>
        <v>0</v>
      </c>
      <c r="CO348" s="14" t="str">
        <f t="shared" si="394"/>
        <v/>
      </c>
    </row>
    <row r="349" spans="1:93" x14ac:dyDescent="0.55000000000000004">
      <c r="A349">
        <f>IF('Data Validation'!$K$2&lt;&gt;TRUE,"",'Data Validation'!A349)</f>
        <v>1772132700</v>
      </c>
      <c r="B349" s="4" t="str">
        <f>IF('Data Validation'!$K$2&lt;&gt;TRUE,"",'Data Validation'!C349)</f>
        <v>XAUUSD</v>
      </c>
      <c r="C349" s="4" t="str">
        <f>IF('Data Validation'!$K$2&lt;&gt;TRUE,"",'Data Validation'!E349)</f>
        <v>M5</v>
      </c>
      <c r="D349" s="4">
        <f>IF('Data Validation'!$K$2&lt;&gt;TRUE,"",'Data Validation'!G349)</f>
        <v>5186.22</v>
      </c>
      <c r="E349" s="4">
        <f>IF($C349&lt;&gt;"M5","",Price!F349)</f>
        <v>5187.79</v>
      </c>
      <c r="F349" s="4">
        <f>IF($C349&lt;&gt;"M5","",Price!G349)</f>
        <v>5184.1499999999996</v>
      </c>
      <c r="G349" s="4">
        <f>IF($C349&lt;&gt;"M5","",Price!H349)</f>
        <v>547</v>
      </c>
      <c r="H349" s="4">
        <f>IF($C349&lt;&gt;"M5","",SSA!E349)</f>
        <v>5185.5733099999998</v>
      </c>
      <c r="I349" s="6">
        <f>IF($C349&lt;&gt;"M5","",SSA!F349)</f>
        <v>5184.4216500000002</v>
      </c>
      <c r="J349" s="5">
        <f>IF($C349&lt;&gt;"M5","",Dual_Tema!E349)</f>
        <v>5187.84</v>
      </c>
      <c r="K349" s="5">
        <f>IF($C349&lt;&gt;"M5","",Dual_Tema!F349)</f>
        <v>5183.58</v>
      </c>
      <c r="L349" s="6">
        <f>IF($C349&lt;&gt;"M5","",Trendlines!K349)</f>
        <v>0</v>
      </c>
      <c r="M349" s="6">
        <f>IF($C349&lt;&gt;"M5","",Trendlines!L349)</f>
        <v>0</v>
      </c>
      <c r="N349" s="6">
        <f>IF($C349&lt;&gt;"M5","",ZigZag!E349)</f>
        <v>0</v>
      </c>
      <c r="O349" s="6">
        <f>IF($C349&lt;&gt;"M5","",ZigZag!F349)</f>
        <v>0</v>
      </c>
      <c r="P349" s="6">
        <f>IF($C349&lt;&gt;"M5","",Pinbar!E349)</f>
        <v>0</v>
      </c>
      <c r="Q349">
        <f>IF(Q$1='Trendline Selection'!$ED$198,Trendlines!E349,IF(Q$1='Trendline Selection'!$EE$198,Trendlines!E349,""))</f>
        <v>5199.7</v>
      </c>
      <c r="R349" t="str">
        <f>IF(R$1='Trendline Selection'!$ED$198,Trendlines!F349,IF(R$1='Trendline Selection'!$EE$198,Trendlines!F349,""))</f>
        <v/>
      </c>
      <c r="S349" t="str">
        <f>IF(S$1='Trendline Selection'!$ED$198,Trendlines!G349,IF(S$1='Trendline Selection'!$EE$198,Trendlines!G349,""))</f>
        <v/>
      </c>
      <c r="T349" t="str">
        <f>IF(T$1='Trendline Selection'!$ED$198,Trendlines!H349,IF(T$1='Trendline Selection'!$EE$198,Trendlines!H349,""))</f>
        <v/>
      </c>
      <c r="U349">
        <f>IF(U$1='Trendline Selection'!$ED$198,Trendlines!I349,IF(U$1='Trendline Selection'!$EE$198,Trendlines!I349,""))</f>
        <v>5178.7</v>
      </c>
      <c r="V349" t="str">
        <f>IF(V$1='Trendline Selection'!$ED$198,Trendlines!J349,IF(V$1='Trendline Selection'!$EE$198,Trendlines!J349,""))</f>
        <v/>
      </c>
      <c r="W349" s="6" t="str">
        <f t="shared" si="329"/>
        <v/>
      </c>
      <c r="X349" s="6" t="str">
        <f t="shared" si="330"/>
        <v/>
      </c>
      <c r="Y349" s="6" t="str">
        <f t="shared" si="331"/>
        <v/>
      </c>
      <c r="Z349" s="6" t="str">
        <f t="shared" si="332"/>
        <v/>
      </c>
      <c r="AA349">
        <f t="shared" si="343"/>
        <v>3.6400000000003274</v>
      </c>
      <c r="AB349">
        <f t="shared" si="371"/>
        <v>2.3400000000001455</v>
      </c>
      <c r="AC349">
        <f t="shared" si="372"/>
        <v>1.3000000000001819</v>
      </c>
      <c r="AD349">
        <f t="shared" si="328"/>
        <v>3.6400000000003274</v>
      </c>
      <c r="AE349" s="26">
        <f t="shared" si="386"/>
        <v>-9.6379225265586244E-6</v>
      </c>
      <c r="AF349" s="26">
        <f t="shared" si="344"/>
        <v>1.0996261271162188E-4</v>
      </c>
      <c r="AG349" s="4"/>
      <c r="AH349" s="30">
        <f t="shared" si="345"/>
        <v>-2.7168278939169671E-3</v>
      </c>
      <c r="AI349" s="21">
        <f t="shared" si="373"/>
        <v>-1</v>
      </c>
      <c r="AJ349" s="21">
        <f t="shared" si="342"/>
        <v>-162</v>
      </c>
      <c r="AK349" s="31" t="str">
        <f t="shared" si="389"/>
        <v>-----</v>
      </c>
      <c r="AL349" s="31" t="str">
        <f t="shared" si="346"/>
        <v>-----</v>
      </c>
      <c r="AM349" s="39" t="str">
        <f t="shared" si="347"/>
        <v/>
      </c>
      <c r="AN349" s="35" t="str">
        <f t="shared" si="348"/>
        <v/>
      </c>
      <c r="AO349" s="35" t="str">
        <f t="shared" si="387"/>
        <v/>
      </c>
      <c r="AP349" s="36" t="str">
        <f t="shared" si="388"/>
        <v/>
      </c>
      <c r="AQ349" s="36" t="str">
        <f t="shared" si="349"/>
        <v/>
      </c>
      <c r="AR349" s="40" t="str">
        <f t="shared" si="350"/>
        <v/>
      </c>
      <c r="AS349" s="37" t="str">
        <f t="shared" si="351"/>
        <v/>
      </c>
      <c r="AT349" s="37" t="str">
        <f t="shared" si="374"/>
        <v/>
      </c>
      <c r="AU349" s="38" t="str">
        <f t="shared" si="352"/>
        <v/>
      </c>
      <c r="AV349" s="38" t="str">
        <f t="shared" si="353"/>
        <v/>
      </c>
      <c r="AW349" s="30" t="str">
        <f t="shared" si="354"/>
        <v/>
      </c>
      <c r="AX349" s="21" t="str">
        <f t="shared" si="355"/>
        <v/>
      </c>
      <c r="AY349" s="21" t="str">
        <f t="shared" si="375"/>
        <v/>
      </c>
      <c r="AZ349" s="31" t="str">
        <f t="shared" si="356"/>
        <v/>
      </c>
      <c r="BA349" s="31" t="str">
        <f t="shared" si="357"/>
        <v/>
      </c>
      <c r="BB349" s="33">
        <f t="shared" si="358"/>
        <v>1.3272269102284255E-3</v>
      </c>
      <c r="BC349" s="32">
        <f t="shared" si="359"/>
        <v>1</v>
      </c>
      <c r="BD349" s="32">
        <f t="shared" si="376"/>
        <v>6</v>
      </c>
      <c r="BE349" s="34" t="str">
        <f t="shared" si="377"/>
        <v>-----</v>
      </c>
      <c r="BF349" s="34" t="str">
        <f t="shared" si="360"/>
        <v>-----</v>
      </c>
      <c r="BG349" s="40" t="str">
        <f t="shared" si="361"/>
        <v/>
      </c>
      <c r="BH349" s="37" t="str">
        <f t="shared" si="362"/>
        <v/>
      </c>
      <c r="BI349" s="37" t="str">
        <f t="shared" si="378"/>
        <v/>
      </c>
      <c r="BJ349" s="38" t="str">
        <f t="shared" si="379"/>
        <v/>
      </c>
      <c r="BK349" s="38" t="str">
        <f t="shared" si="363"/>
        <v/>
      </c>
      <c r="BL349" s="41" t="str">
        <f t="shared" si="364"/>
        <v>------</v>
      </c>
      <c r="BM349" s="41" t="str">
        <f t="shared" si="365"/>
        <v>------</v>
      </c>
      <c r="BN349" s="41" t="str">
        <f t="shared" si="340"/>
        <v>-----</v>
      </c>
      <c r="BO349" s="41" t="str" cm="1">
        <f t="array" aca="1" ref="BO349" ca="1">_xlfn.LET(_xlpm.lookback,MIN(ROW()-ROW(BN$50),11),_xlpm.found,IFERROR(MATCH("Equal High",OFFSET(BN349,-_xlpm.lookback,0,_xlpm.lookback+1,1),0),-1),_xlpm.offset_rows,_xlpm.lookback-_xlpm.found+1,IF(_xlpm.found&gt;0,INDEX(E:E,ROW()-_xlpm.offset_rows),"-----"))</f>
        <v>-----</v>
      </c>
      <c r="BP349" s="41" t="str">
        <f t="shared" ca="1" si="333"/>
        <v>-----</v>
      </c>
      <c r="BQ349" s="41" t="str">
        <f t="shared" ca="1" si="334"/>
        <v>-----</v>
      </c>
      <c r="BR349" s="52" t="str">
        <f t="shared" ca="1" si="335"/>
        <v>-----</v>
      </c>
      <c r="BS349" s="41" t="str">
        <f t="shared" si="341"/>
        <v>-----</v>
      </c>
      <c r="BT349" s="41" cm="1">
        <f t="array" aca="1" ref="BT349" ca="1">_xlfn.LET(_xlpm.lookback,MIN(ROW()-ROW(BS$50),11),_xlpm.found,IFERROR(MATCH("Equal Low",OFFSET(BS349,-_xlpm.lookback,0,_xlpm.lookback+1,1),0),-1),_xlpm.offset_rows,_xlpm.lookback-_xlpm.found+1,IF(_xlpm.found&gt;0,INDEX(F:F,ROW()-_xlpm.offset_rows),"-----"))</f>
        <v>5160.9399999999996</v>
      </c>
      <c r="BU349" s="41">
        <f t="shared" ca="1" si="336"/>
        <v>5185.5733099999998</v>
      </c>
      <c r="BV349" s="41">
        <f t="shared" ca="1" si="337"/>
        <v>5184.4216500000002</v>
      </c>
      <c r="BW349" s="52" t="str">
        <f t="shared" ca="1" si="338"/>
        <v>-----</v>
      </c>
      <c r="BX349" s="50">
        <f t="shared" si="366"/>
        <v>1.1516599999995378</v>
      </c>
      <c r="BY349" s="50">
        <f t="shared" si="380"/>
        <v>1</v>
      </c>
      <c r="BZ349" s="50">
        <f t="shared" si="381"/>
        <v>13</v>
      </c>
      <c r="CA349" s="50" t="str">
        <f t="shared" si="382"/>
        <v>-----</v>
      </c>
      <c r="CB349" s="50" t="str">
        <f t="shared" si="383"/>
        <v>-----</v>
      </c>
      <c r="CC349" s="52" t="str">
        <f t="shared" si="367"/>
        <v/>
      </c>
      <c r="CD349" s="41">
        <f t="shared" si="368"/>
        <v>0</v>
      </c>
      <c r="CE349" s="52" t="str" cm="1">
        <f t="array" ref="CE349">IF(CD349&lt;&gt;1,"-----",_xlfn.IFS(OR(AL349="Above",AL349="Below"),AL349,OR(AQ349="Above",AQ349="Below"),AQ349,OR(AV349="Above",AV349="Below"),AV349,OR(BA349="Above",BA349="Below"),BA349,OR(BF349="Above",BF349="Below"),BF349,OR(BK349="Above",BK349="Below"),BK349,TRUE,"-----"))</f>
        <v>-----</v>
      </c>
      <c r="CF349" s="52" t="str">
        <f t="shared" ca="1" si="339"/>
        <v>-----</v>
      </c>
      <c r="CG349" s="52" t="str">
        <f t="shared" si="369"/>
        <v>UP</v>
      </c>
      <c r="CH349" s="42" t="str">
        <f t="shared" si="390"/>
        <v/>
      </c>
      <c r="CI349" s="43" t="str">
        <f t="shared" si="384"/>
        <v/>
      </c>
      <c r="CJ349" s="42" t="str">
        <f t="shared" si="385"/>
        <v/>
      </c>
      <c r="CK349" s="42" t="str">
        <f t="shared" si="391"/>
        <v/>
      </c>
      <c r="CL349" s="42" t="str">
        <f t="shared" si="370"/>
        <v/>
      </c>
      <c r="CM349" s="16">
        <f t="shared" si="392"/>
        <v>0</v>
      </c>
      <c r="CN349" s="53">
        <f t="shared" si="393"/>
        <v>0</v>
      </c>
      <c r="CO349" s="14" t="str">
        <f t="shared" si="394"/>
        <v/>
      </c>
    </row>
    <row r="350" spans="1:93" x14ac:dyDescent="0.55000000000000004">
      <c r="A350">
        <f>IF('Data Validation'!$K$2&lt;&gt;TRUE,"",'Data Validation'!A350)</f>
        <v>1772133000</v>
      </c>
      <c r="B350" s="4" t="str">
        <f>IF('Data Validation'!$K$2&lt;&gt;TRUE,"",'Data Validation'!C350)</f>
        <v>XAUUSD</v>
      </c>
      <c r="C350" s="4" t="str">
        <f>IF('Data Validation'!$K$2&lt;&gt;TRUE,"",'Data Validation'!E350)</f>
        <v>M5</v>
      </c>
      <c r="D350" s="4">
        <f>IF('Data Validation'!$K$2&lt;&gt;TRUE,"",'Data Validation'!G350)</f>
        <v>5186.4799999999996</v>
      </c>
      <c r="E350" s="4">
        <f>IF($C350&lt;&gt;"M5","",Price!F350)</f>
        <v>5188.3100000000004</v>
      </c>
      <c r="F350" s="4">
        <f>IF($C350&lt;&gt;"M5","",Price!G350)</f>
        <v>5184.8599999999997</v>
      </c>
      <c r="G350" s="4">
        <f>IF($C350&lt;&gt;"M5","",Price!H350)</f>
        <v>519</v>
      </c>
      <c r="H350" s="4">
        <f>IF($C350&lt;&gt;"M5","",SSA!E350)</f>
        <v>5186.1749399999999</v>
      </c>
      <c r="I350" s="6">
        <f>IF($C350&lt;&gt;"M5","",SSA!F350)</f>
        <v>5185.2982899999997</v>
      </c>
      <c r="J350" s="5">
        <f>IF($C350&lt;&gt;"M5","",Dual_Tema!E350)</f>
        <v>5188.91</v>
      </c>
      <c r="K350" s="5">
        <f>IF($C350&lt;&gt;"M5","",Dual_Tema!F350)</f>
        <v>5185.3599999999997</v>
      </c>
      <c r="L350" s="6">
        <f>IF($C350&lt;&gt;"M5","",Trendlines!K350)</f>
        <v>0</v>
      </c>
      <c r="M350" s="6">
        <f>IF($C350&lt;&gt;"M5","",Trendlines!L350)</f>
        <v>0</v>
      </c>
      <c r="N350" s="6">
        <f>IF($C350&lt;&gt;"M5","",ZigZag!E350)</f>
        <v>0</v>
      </c>
      <c r="O350" s="6">
        <f>IF($C350&lt;&gt;"M5","",ZigZag!F350)</f>
        <v>0</v>
      </c>
      <c r="P350" s="6">
        <f>IF($C350&lt;&gt;"M5","",Pinbar!E350)</f>
        <v>0</v>
      </c>
      <c r="Q350">
        <f>IF(Q$1='Trendline Selection'!$ED$198,Trendlines!E350,IF(Q$1='Trendline Selection'!$EE$198,Trendlines!E350,""))</f>
        <v>5199.71</v>
      </c>
      <c r="R350" t="str">
        <f>IF(R$1='Trendline Selection'!$ED$198,Trendlines!F350,IF(R$1='Trendline Selection'!$EE$198,Trendlines!F350,""))</f>
        <v/>
      </c>
      <c r="S350" t="str">
        <f>IF(S$1='Trendline Selection'!$ED$198,Trendlines!G350,IF(S$1='Trendline Selection'!$EE$198,Trendlines!G350,""))</f>
        <v/>
      </c>
      <c r="T350" t="str">
        <f>IF(T$1='Trendline Selection'!$ED$198,Trendlines!H350,IF(T$1='Trendline Selection'!$EE$198,Trendlines!H350,""))</f>
        <v/>
      </c>
      <c r="U350">
        <f>IF(U$1='Trendline Selection'!$ED$198,Trendlines!I350,IF(U$1='Trendline Selection'!$EE$198,Trendlines!I350,""))</f>
        <v>5178.72</v>
      </c>
      <c r="V350" t="str">
        <f>IF(V$1='Trendline Selection'!$ED$198,Trendlines!J350,IF(V$1='Trendline Selection'!$EE$198,Trendlines!J350,""))</f>
        <v/>
      </c>
      <c r="W350" s="6" t="str">
        <f t="shared" si="329"/>
        <v/>
      </c>
      <c r="X350" s="6" t="str">
        <f t="shared" si="330"/>
        <v/>
      </c>
      <c r="Y350" s="6" t="str">
        <f t="shared" si="331"/>
        <v/>
      </c>
      <c r="Z350" s="6" t="str">
        <f t="shared" si="332"/>
        <v/>
      </c>
      <c r="AA350">
        <f t="shared" si="343"/>
        <v>3.4500000000007276</v>
      </c>
      <c r="AB350">
        <f t="shared" si="371"/>
        <v>2.0900000000001455</v>
      </c>
      <c r="AC350">
        <f t="shared" si="372"/>
        <v>1.3600000000005821</v>
      </c>
      <c r="AD350">
        <f t="shared" si="328"/>
        <v>3.4500000000007276</v>
      </c>
      <c r="AE350" s="26">
        <f t="shared" si="386"/>
        <v>-1.1563122120049381E-4</v>
      </c>
      <c r="AF350" s="26">
        <f t="shared" si="344"/>
        <v>-9.6425320517765404E-5</v>
      </c>
      <c r="AG350" s="4"/>
      <c r="AH350" s="30">
        <f t="shared" si="345"/>
        <v>-2.603041323458454E-3</v>
      </c>
      <c r="AI350" s="21">
        <f t="shared" si="373"/>
        <v>-1</v>
      </c>
      <c r="AJ350" s="21">
        <f t="shared" si="342"/>
        <v>-163</v>
      </c>
      <c r="AK350" s="31" t="str">
        <f t="shared" si="389"/>
        <v>-----</v>
      </c>
      <c r="AL350" s="31" t="str">
        <f t="shared" si="346"/>
        <v>-----</v>
      </c>
      <c r="AM350" s="39" t="str">
        <f t="shared" si="347"/>
        <v/>
      </c>
      <c r="AN350" s="35" t="str">
        <f t="shared" si="348"/>
        <v/>
      </c>
      <c r="AO350" s="35" t="str">
        <f t="shared" si="387"/>
        <v/>
      </c>
      <c r="AP350" s="36" t="str">
        <f t="shared" si="388"/>
        <v/>
      </c>
      <c r="AQ350" s="36" t="str">
        <f t="shared" si="349"/>
        <v/>
      </c>
      <c r="AR350" s="40" t="str">
        <f t="shared" si="350"/>
        <v/>
      </c>
      <c r="AS350" s="37" t="str">
        <f t="shared" si="351"/>
        <v/>
      </c>
      <c r="AT350" s="37" t="str">
        <f t="shared" si="374"/>
        <v/>
      </c>
      <c r="AU350" s="38" t="str">
        <f t="shared" si="352"/>
        <v/>
      </c>
      <c r="AV350" s="38" t="str">
        <f t="shared" si="353"/>
        <v/>
      </c>
      <c r="AW350" s="30" t="str">
        <f t="shared" si="354"/>
        <v/>
      </c>
      <c r="AX350" s="21" t="str">
        <f t="shared" si="355"/>
        <v/>
      </c>
      <c r="AY350" s="21" t="str">
        <f t="shared" si="375"/>
        <v/>
      </c>
      <c r="AZ350" s="31" t="str">
        <f t="shared" si="356"/>
        <v/>
      </c>
      <c r="BA350" s="31" t="str">
        <f t="shared" si="357"/>
        <v/>
      </c>
      <c r="BB350" s="33">
        <f t="shared" si="358"/>
        <v>1.4395333209749944E-3</v>
      </c>
      <c r="BC350" s="32">
        <f t="shared" si="359"/>
        <v>1</v>
      </c>
      <c r="BD350" s="32">
        <f t="shared" si="376"/>
        <v>7</v>
      </c>
      <c r="BE350" s="34" t="str">
        <f t="shared" si="377"/>
        <v>-----</v>
      </c>
      <c r="BF350" s="34" t="str">
        <f t="shared" si="360"/>
        <v>-----</v>
      </c>
      <c r="BG350" s="40" t="str">
        <f t="shared" si="361"/>
        <v/>
      </c>
      <c r="BH350" s="37" t="str">
        <f t="shared" si="362"/>
        <v/>
      </c>
      <c r="BI350" s="37" t="str">
        <f t="shared" si="378"/>
        <v/>
      </c>
      <c r="BJ350" s="38" t="str">
        <f t="shared" si="379"/>
        <v/>
      </c>
      <c r="BK350" s="38" t="str">
        <f t="shared" si="363"/>
        <v/>
      </c>
      <c r="BL350" s="41" t="str">
        <f t="shared" si="364"/>
        <v>------</v>
      </c>
      <c r="BM350" s="41" t="str">
        <f t="shared" si="365"/>
        <v>------</v>
      </c>
      <c r="BN350" s="41" t="str">
        <f t="shared" si="340"/>
        <v>-----</v>
      </c>
      <c r="BO350" s="41" t="str" cm="1">
        <f t="array" aca="1" ref="BO350" ca="1">_xlfn.LET(_xlpm.lookback,MIN(ROW()-ROW(BN$50),11),_xlpm.found,IFERROR(MATCH("Equal High",OFFSET(BN350,-_xlpm.lookback,0,_xlpm.lookback+1,1),0),-1),_xlpm.offset_rows,_xlpm.lookback-_xlpm.found+1,IF(_xlpm.found&gt;0,INDEX(E:E,ROW()-_xlpm.offset_rows),"-----"))</f>
        <v>-----</v>
      </c>
      <c r="BP350" s="41" t="str">
        <f t="shared" ca="1" si="333"/>
        <v>-----</v>
      </c>
      <c r="BQ350" s="41" t="str">
        <f t="shared" ca="1" si="334"/>
        <v>-----</v>
      </c>
      <c r="BR350" s="52" t="str">
        <f t="shared" ca="1" si="335"/>
        <v>-----</v>
      </c>
      <c r="BS350" s="41" t="str">
        <f t="shared" si="341"/>
        <v>-----</v>
      </c>
      <c r="BT350" s="41" cm="1">
        <f t="array" aca="1" ref="BT350" ca="1">_xlfn.LET(_xlpm.lookback,MIN(ROW()-ROW(BS$50),11),_xlpm.found,IFERROR(MATCH("Equal Low",OFFSET(BS350,-_xlpm.lookback,0,_xlpm.lookback+1,1),0),-1),_xlpm.offset_rows,_xlpm.lookback-_xlpm.found+1,IF(_xlpm.found&gt;0,INDEX(F:F,ROW()-_xlpm.offset_rows),"-----"))</f>
        <v>5160.9399999999996</v>
      </c>
      <c r="BU350" s="41">
        <f t="shared" ca="1" si="336"/>
        <v>5186.1749399999999</v>
      </c>
      <c r="BV350" s="41">
        <f t="shared" ca="1" si="337"/>
        <v>5185.2982899999997</v>
      </c>
      <c r="BW350" s="52" t="str">
        <f t="shared" ca="1" si="338"/>
        <v>-----</v>
      </c>
      <c r="BX350" s="50">
        <f t="shared" si="366"/>
        <v>0.87665000000015425</v>
      </c>
      <c r="BY350" s="50">
        <f t="shared" si="380"/>
        <v>1</v>
      </c>
      <c r="BZ350" s="50">
        <f t="shared" si="381"/>
        <v>14</v>
      </c>
      <c r="CA350" s="50" t="str">
        <f t="shared" si="382"/>
        <v>-----</v>
      </c>
      <c r="CB350" s="50" t="str">
        <f t="shared" si="383"/>
        <v>-----</v>
      </c>
      <c r="CC350" s="52" t="str">
        <f t="shared" si="367"/>
        <v/>
      </c>
      <c r="CD350" s="41">
        <f t="shared" si="368"/>
        <v>0</v>
      </c>
      <c r="CE350" s="52" t="str" cm="1">
        <f t="array" ref="CE350">IF(CD350&lt;&gt;1,"-----",_xlfn.IFS(OR(AL350="Above",AL350="Below"),AL350,OR(AQ350="Above",AQ350="Below"),AQ350,OR(AV350="Above",AV350="Below"),AV350,OR(BA350="Above",BA350="Below"),BA350,OR(BF350="Above",BF350="Below"),BF350,OR(BK350="Above",BK350="Below"),BK350,TRUE,"-----"))</f>
        <v>-----</v>
      </c>
      <c r="CF350" s="52" t="str">
        <f t="shared" ca="1" si="339"/>
        <v>-----</v>
      </c>
      <c r="CG350" s="52" t="str">
        <f t="shared" si="369"/>
        <v>UP</v>
      </c>
      <c r="CH350" s="42" t="str">
        <f t="shared" si="390"/>
        <v/>
      </c>
      <c r="CI350" s="43" t="str">
        <f t="shared" si="384"/>
        <v/>
      </c>
      <c r="CJ350" s="42" t="str">
        <f t="shared" si="385"/>
        <v/>
      </c>
      <c r="CK350" s="42" t="str">
        <f t="shared" si="391"/>
        <v/>
      </c>
      <c r="CL350" s="42" t="str">
        <f t="shared" si="370"/>
        <v/>
      </c>
      <c r="CM350" s="16">
        <f t="shared" si="392"/>
        <v>0</v>
      </c>
      <c r="CN350" s="53">
        <f t="shared" si="393"/>
        <v>0</v>
      </c>
      <c r="CO350" s="14" t="str">
        <f t="shared" si="394"/>
        <v/>
      </c>
    </row>
    <row r="351" spans="1:93" x14ac:dyDescent="0.55000000000000004">
      <c r="A351">
        <f>IF('Data Validation'!$K$2&lt;&gt;TRUE,"",'Data Validation'!A351)</f>
        <v>1772133300</v>
      </c>
      <c r="B351" s="4" t="str">
        <f>IF('Data Validation'!$K$2&lt;&gt;TRUE,"",'Data Validation'!C351)</f>
        <v>XAUUSD</v>
      </c>
      <c r="C351" s="4" t="str">
        <f>IF('Data Validation'!$K$2&lt;&gt;TRUE,"",'Data Validation'!E351)</f>
        <v>M5</v>
      </c>
      <c r="D351" s="4">
        <f>IF('Data Validation'!$K$2&lt;&gt;TRUE,"",'Data Validation'!G351)</f>
        <v>5187.7</v>
      </c>
      <c r="E351" s="4">
        <f>IF($C351&lt;&gt;"M5","",Price!F351)</f>
        <v>5187.8599999999997</v>
      </c>
      <c r="F351" s="4">
        <f>IF($C351&lt;&gt;"M5","",Price!G351)</f>
        <v>5185.17</v>
      </c>
      <c r="G351" s="4">
        <f>IF($C351&lt;&gt;"M5","",Price!H351)</f>
        <v>532</v>
      </c>
      <c r="H351" s="4">
        <f>IF($C351&lt;&gt;"M5","",SSA!E351)</f>
        <v>5186.4576999999999</v>
      </c>
      <c r="I351" s="6">
        <f>IF($C351&lt;&gt;"M5","",SSA!F351)</f>
        <v>5185.87799</v>
      </c>
      <c r="J351" s="5">
        <f>IF($C351&lt;&gt;"M5","",Dual_Tema!E351)</f>
        <v>5189.22</v>
      </c>
      <c r="K351" s="5">
        <f>IF($C351&lt;&gt;"M5","",Dual_Tema!F351)</f>
        <v>5186.43</v>
      </c>
      <c r="L351" s="6">
        <f>IF($C351&lt;&gt;"M5","",Trendlines!K351)</f>
        <v>0</v>
      </c>
      <c r="M351" s="6">
        <f>IF($C351&lt;&gt;"M5","",Trendlines!L351)</f>
        <v>0</v>
      </c>
      <c r="N351" s="6">
        <f>IF($C351&lt;&gt;"M5","",ZigZag!E351)</f>
        <v>0</v>
      </c>
      <c r="O351" s="6">
        <f>IF($C351&lt;&gt;"M5","",ZigZag!F351)</f>
        <v>0</v>
      </c>
      <c r="P351" s="6">
        <f>IF($C351&lt;&gt;"M5","",Pinbar!E351)</f>
        <v>0</v>
      </c>
      <c r="Q351">
        <f>IF(Q$1='Trendline Selection'!$ED$198,Trendlines!E351,IF(Q$1='Trendline Selection'!$EE$198,Trendlines!E351,""))</f>
        <v>5199.71</v>
      </c>
      <c r="R351" t="str">
        <f>IF(R$1='Trendline Selection'!$ED$198,Trendlines!F351,IF(R$1='Trendline Selection'!$EE$198,Trendlines!F351,""))</f>
        <v/>
      </c>
      <c r="S351" t="str">
        <f>IF(S$1='Trendline Selection'!$ED$198,Trendlines!G351,IF(S$1='Trendline Selection'!$EE$198,Trendlines!G351,""))</f>
        <v/>
      </c>
      <c r="T351" t="str">
        <f>IF(T$1='Trendline Selection'!$ED$198,Trendlines!H351,IF(T$1='Trendline Selection'!$EE$198,Trendlines!H351,""))</f>
        <v/>
      </c>
      <c r="U351">
        <f>IF(U$1='Trendline Selection'!$ED$198,Trendlines!I351,IF(U$1='Trendline Selection'!$EE$198,Trendlines!I351,""))</f>
        <v>5178.75</v>
      </c>
      <c r="V351" t="str">
        <f>IF(V$1='Trendline Selection'!$ED$198,Trendlines!J351,IF(V$1='Trendline Selection'!$EE$198,Trendlines!J351,""))</f>
        <v/>
      </c>
      <c r="W351" s="6" t="str">
        <f t="shared" si="329"/>
        <v/>
      </c>
      <c r="X351" s="6" t="str">
        <f t="shared" si="330"/>
        <v/>
      </c>
      <c r="Y351" s="6" t="str">
        <f t="shared" si="331"/>
        <v/>
      </c>
      <c r="Z351" s="6" t="str">
        <f t="shared" si="332"/>
        <v/>
      </c>
      <c r="AA351">
        <f t="shared" si="343"/>
        <v>2.6899999999995998</v>
      </c>
      <c r="AB351">
        <f t="shared" si="371"/>
        <v>1.3800000000001091</v>
      </c>
      <c r="AC351">
        <f t="shared" si="372"/>
        <v>1.3099999999994907</v>
      </c>
      <c r="AD351">
        <f t="shared" si="328"/>
        <v>2.6899999999995998</v>
      </c>
      <c r="AE351" s="26">
        <f t="shared" si="386"/>
        <v>-2.6208177722289325E-4</v>
      </c>
      <c r="AF351" s="26">
        <f t="shared" si="344"/>
        <v>-2.4294167664467046E-4</v>
      </c>
      <c r="AG351" s="4"/>
      <c r="AH351" s="30">
        <f t="shared" si="345"/>
        <v>-2.5486613676532163E-3</v>
      </c>
      <c r="AI351" s="21">
        <f t="shared" si="373"/>
        <v>-1</v>
      </c>
      <c r="AJ351" s="21">
        <f t="shared" si="342"/>
        <v>-164</v>
      </c>
      <c r="AK351" s="31" t="str">
        <f t="shared" si="389"/>
        <v>-----</v>
      </c>
      <c r="AL351" s="31" t="str">
        <f t="shared" si="346"/>
        <v>-----</v>
      </c>
      <c r="AM351" s="39" t="str">
        <f t="shared" si="347"/>
        <v/>
      </c>
      <c r="AN351" s="35" t="str">
        <f t="shared" si="348"/>
        <v/>
      </c>
      <c r="AO351" s="35" t="str">
        <f t="shared" si="387"/>
        <v/>
      </c>
      <c r="AP351" s="36" t="str">
        <f t="shared" si="388"/>
        <v/>
      </c>
      <c r="AQ351" s="36" t="str">
        <f t="shared" si="349"/>
        <v/>
      </c>
      <c r="AR351" s="40" t="str">
        <f t="shared" si="350"/>
        <v/>
      </c>
      <c r="AS351" s="37" t="str">
        <f t="shared" si="351"/>
        <v/>
      </c>
      <c r="AT351" s="37" t="str">
        <f t="shared" si="374"/>
        <v/>
      </c>
      <c r="AU351" s="38" t="str">
        <f t="shared" si="352"/>
        <v/>
      </c>
      <c r="AV351" s="38" t="str">
        <f t="shared" si="353"/>
        <v/>
      </c>
      <c r="AW351" s="30" t="str">
        <f t="shared" si="354"/>
        <v/>
      </c>
      <c r="AX351" s="21" t="str">
        <f t="shared" si="355"/>
        <v/>
      </c>
      <c r="AY351" s="21" t="str">
        <f t="shared" si="375"/>
        <v/>
      </c>
      <c r="AZ351" s="31" t="str">
        <f t="shared" si="356"/>
        <v/>
      </c>
      <c r="BA351" s="31" t="str">
        <f t="shared" si="357"/>
        <v/>
      </c>
      <c r="BB351" s="33">
        <f t="shared" si="358"/>
        <v>1.4883321264783842E-3</v>
      </c>
      <c r="BC351" s="32">
        <f t="shared" si="359"/>
        <v>1</v>
      </c>
      <c r="BD351" s="32">
        <f t="shared" si="376"/>
        <v>8</v>
      </c>
      <c r="BE351" s="34" t="str">
        <f t="shared" si="377"/>
        <v>-----</v>
      </c>
      <c r="BF351" s="34" t="str">
        <f t="shared" si="360"/>
        <v>-----</v>
      </c>
      <c r="BG351" s="40" t="str">
        <f t="shared" si="361"/>
        <v/>
      </c>
      <c r="BH351" s="37" t="str">
        <f t="shared" si="362"/>
        <v/>
      </c>
      <c r="BI351" s="37" t="str">
        <f t="shared" si="378"/>
        <v/>
      </c>
      <c r="BJ351" s="38" t="str">
        <f t="shared" si="379"/>
        <v/>
      </c>
      <c r="BK351" s="38" t="str">
        <f t="shared" si="363"/>
        <v/>
      </c>
      <c r="BL351" s="41" t="str">
        <f t="shared" si="364"/>
        <v>------</v>
      </c>
      <c r="BM351" s="41" t="str">
        <f t="shared" si="365"/>
        <v>------</v>
      </c>
      <c r="BN351" s="41" t="str">
        <f t="shared" si="340"/>
        <v>-----</v>
      </c>
      <c r="BO351" s="41" t="str" cm="1">
        <f t="array" aca="1" ref="BO351" ca="1">_xlfn.LET(_xlpm.lookback,MIN(ROW()-ROW(BN$50),11),_xlpm.found,IFERROR(MATCH("Equal High",OFFSET(BN351,-_xlpm.lookback,0,_xlpm.lookback+1,1),0),-1),_xlpm.offset_rows,_xlpm.lookback-_xlpm.found+1,IF(_xlpm.found&gt;0,INDEX(E:E,ROW()-_xlpm.offset_rows),"-----"))</f>
        <v>-----</v>
      </c>
      <c r="BP351" s="41" t="str">
        <f t="shared" ca="1" si="333"/>
        <v>-----</v>
      </c>
      <c r="BQ351" s="41" t="str">
        <f t="shared" ca="1" si="334"/>
        <v>-----</v>
      </c>
      <c r="BR351" s="52" t="str">
        <f t="shared" ca="1" si="335"/>
        <v>-----</v>
      </c>
      <c r="BS351" s="41" t="str">
        <f t="shared" si="341"/>
        <v>-----</v>
      </c>
      <c r="BT351" s="41" cm="1">
        <f t="array" aca="1" ref="BT351" ca="1">_xlfn.LET(_xlpm.lookback,MIN(ROW()-ROW(BS$50),11),_xlpm.found,IFERROR(MATCH("Equal Low",OFFSET(BS351,-_xlpm.lookback,0,_xlpm.lookback+1,1),0),-1),_xlpm.offset_rows,_xlpm.lookback-_xlpm.found+1,IF(_xlpm.found&gt;0,INDEX(F:F,ROW()-_xlpm.offset_rows),"-----"))</f>
        <v>5160.9399999999996</v>
      </c>
      <c r="BU351" s="41">
        <f t="shared" ca="1" si="336"/>
        <v>5186.4576999999999</v>
      </c>
      <c r="BV351" s="41">
        <f t="shared" ca="1" si="337"/>
        <v>5185.87799</v>
      </c>
      <c r="BW351" s="52" t="str">
        <f t="shared" ca="1" si="338"/>
        <v>-----</v>
      </c>
      <c r="BX351" s="50">
        <f t="shared" si="366"/>
        <v>0.5797099999999773</v>
      </c>
      <c r="BY351" s="50">
        <f t="shared" si="380"/>
        <v>1</v>
      </c>
      <c r="BZ351" s="50">
        <f t="shared" si="381"/>
        <v>15</v>
      </c>
      <c r="CA351" s="50" t="str">
        <f t="shared" si="382"/>
        <v>-----</v>
      </c>
      <c r="CB351" s="50" t="str">
        <f t="shared" si="383"/>
        <v>-----</v>
      </c>
      <c r="CC351" s="52" t="str">
        <f t="shared" si="367"/>
        <v/>
      </c>
      <c r="CD351" s="41">
        <f t="shared" si="368"/>
        <v>0</v>
      </c>
      <c r="CE351" s="52" t="str" cm="1">
        <f t="array" ref="CE351">IF(CD351&lt;&gt;1,"-----",_xlfn.IFS(OR(AL351="Above",AL351="Below"),AL351,OR(AQ351="Above",AQ351="Below"),AQ351,OR(AV351="Above",AV351="Below"),AV351,OR(BA351="Above",BA351="Below"),BA351,OR(BF351="Above",BF351="Below"),BF351,OR(BK351="Above",BK351="Below"),BK351,TRUE,"-----"))</f>
        <v>-----</v>
      </c>
      <c r="CF351" s="52" t="str">
        <f t="shared" ca="1" si="339"/>
        <v>-----</v>
      </c>
      <c r="CG351" s="52" t="str">
        <f t="shared" si="369"/>
        <v>UP</v>
      </c>
      <c r="CH351" s="42" t="str">
        <f t="shared" si="390"/>
        <v/>
      </c>
      <c r="CI351" s="43" t="str">
        <f t="shared" si="384"/>
        <v/>
      </c>
      <c r="CJ351" s="42" t="str">
        <f t="shared" si="385"/>
        <v/>
      </c>
      <c r="CK351" s="42" t="str">
        <f t="shared" si="391"/>
        <v/>
      </c>
      <c r="CL351" s="42" t="str">
        <f t="shared" si="370"/>
        <v/>
      </c>
      <c r="CM351" s="16">
        <f t="shared" si="392"/>
        <v>0</v>
      </c>
      <c r="CN351" s="53">
        <f t="shared" si="393"/>
        <v>0</v>
      </c>
      <c r="CO351" s="14" t="str">
        <f t="shared" si="394"/>
        <v/>
      </c>
    </row>
    <row r="352" spans="1:93" x14ac:dyDescent="0.55000000000000004">
      <c r="A352">
        <f>IF('Data Validation'!$K$2&lt;&gt;TRUE,"",'Data Validation'!A352)</f>
        <v>1772133600</v>
      </c>
      <c r="B352" s="4" t="str">
        <f>IF('Data Validation'!$K$2&lt;&gt;TRUE,"",'Data Validation'!C352)</f>
        <v>XAUUSD</v>
      </c>
      <c r="C352" s="4" t="str">
        <f>IF('Data Validation'!$K$2&lt;&gt;TRUE,"",'Data Validation'!E352)</f>
        <v>M5</v>
      </c>
      <c r="D352" s="4">
        <f>IF('Data Validation'!$K$2&lt;&gt;TRUE,"",'Data Validation'!G352)</f>
        <v>5185.79</v>
      </c>
      <c r="E352" s="4">
        <f>IF($C352&lt;&gt;"M5","",Price!F352)</f>
        <v>5189.1499999999996</v>
      </c>
      <c r="F352" s="4">
        <f>IF($C352&lt;&gt;"M5","",Price!G352)</f>
        <v>5185.47</v>
      </c>
      <c r="G352" s="4">
        <f>IF($C352&lt;&gt;"M5","",Price!H352)</f>
        <v>501</v>
      </c>
      <c r="H352" s="4">
        <f>IF($C352&lt;&gt;"M5","",SSA!E352)</f>
        <v>5186.50666</v>
      </c>
      <c r="I352" s="6">
        <f>IF($C352&lt;&gt;"M5","",SSA!F352)</f>
        <v>5186.1923299999999</v>
      </c>
      <c r="J352" s="5">
        <f>IF($C352&lt;&gt;"M5","",Dual_Tema!E352)</f>
        <v>5189.8999999999996</v>
      </c>
      <c r="K352" s="5">
        <f>IF($C352&lt;&gt;"M5","",Dual_Tema!F352)</f>
        <v>5187.0600000000004</v>
      </c>
      <c r="L352" s="6">
        <f>IF($C352&lt;&gt;"M5","",Trendlines!K352)</f>
        <v>0</v>
      </c>
      <c r="M352" s="6">
        <f>IF($C352&lt;&gt;"M5","",Trendlines!L352)</f>
        <v>0</v>
      </c>
      <c r="N352" s="6">
        <f>IF($C352&lt;&gt;"M5","",ZigZag!E352)</f>
        <v>0</v>
      </c>
      <c r="O352" s="6">
        <f>IF($C352&lt;&gt;"M5","",ZigZag!F352)</f>
        <v>0</v>
      </c>
      <c r="P352" s="6">
        <f>IF($C352&lt;&gt;"M5","",Pinbar!E352)</f>
        <v>0</v>
      </c>
      <c r="Q352">
        <f>IF(Q$1='Trendline Selection'!$ED$198,Trendlines!E352,IF(Q$1='Trendline Selection'!$EE$198,Trendlines!E352,""))</f>
        <v>5199.72</v>
      </c>
      <c r="R352" t="str">
        <f>IF(R$1='Trendline Selection'!$ED$198,Trendlines!F352,IF(R$1='Trendline Selection'!$EE$198,Trendlines!F352,""))</f>
        <v/>
      </c>
      <c r="S352" t="str">
        <f>IF(S$1='Trendline Selection'!$ED$198,Trendlines!G352,IF(S$1='Trendline Selection'!$EE$198,Trendlines!G352,""))</f>
        <v/>
      </c>
      <c r="T352" t="str">
        <f>IF(T$1='Trendline Selection'!$ED$198,Trendlines!H352,IF(T$1='Trendline Selection'!$EE$198,Trendlines!H352,""))</f>
        <v/>
      </c>
      <c r="U352">
        <f>IF(U$1='Trendline Selection'!$ED$198,Trendlines!I352,IF(U$1='Trendline Selection'!$EE$198,Trendlines!I352,""))</f>
        <v>5178.7700000000004</v>
      </c>
      <c r="V352" t="str">
        <f>IF(V$1='Trendline Selection'!$ED$198,Trendlines!J352,IF(V$1='Trendline Selection'!$EE$198,Trendlines!J352,""))</f>
        <v/>
      </c>
      <c r="W352" s="6" t="str">
        <f t="shared" si="329"/>
        <v/>
      </c>
      <c r="X352" s="6" t="str">
        <f t="shared" si="330"/>
        <v/>
      </c>
      <c r="Y352" s="6" t="str">
        <f t="shared" si="331"/>
        <v/>
      </c>
      <c r="Z352" s="6" t="str">
        <f t="shared" si="332"/>
        <v/>
      </c>
      <c r="AA352">
        <f t="shared" si="343"/>
        <v>3.6799999999993815</v>
      </c>
      <c r="AB352">
        <f t="shared" si="371"/>
        <v>1.4499999999998181</v>
      </c>
      <c r="AC352">
        <f t="shared" si="372"/>
        <v>2.2299999999995634</v>
      </c>
      <c r="AD352">
        <f t="shared" si="328"/>
        <v>3.6799999999993815</v>
      </c>
      <c r="AE352" s="26">
        <f t="shared" si="386"/>
        <v>-1.4451145494132837E-4</v>
      </c>
      <c r="AF352" s="26">
        <f t="shared" si="344"/>
        <v>-3.0653202392109312E-4</v>
      </c>
      <c r="AG352" s="4"/>
      <c r="AH352" s="30">
        <f t="shared" si="345"/>
        <v>-2.5411637549714685E-3</v>
      </c>
      <c r="AI352" s="21">
        <f t="shared" si="373"/>
        <v>-1</v>
      </c>
      <c r="AJ352" s="21">
        <f t="shared" si="342"/>
        <v>-165</v>
      </c>
      <c r="AK352" s="31" t="str">
        <f t="shared" si="389"/>
        <v>-----</v>
      </c>
      <c r="AL352" s="31" t="str">
        <f t="shared" si="346"/>
        <v>-----</v>
      </c>
      <c r="AM352" s="39" t="str">
        <f t="shared" si="347"/>
        <v/>
      </c>
      <c r="AN352" s="35" t="str">
        <f t="shared" si="348"/>
        <v/>
      </c>
      <c r="AO352" s="35" t="str">
        <f t="shared" si="387"/>
        <v/>
      </c>
      <c r="AP352" s="36" t="str">
        <f t="shared" si="388"/>
        <v/>
      </c>
      <c r="AQ352" s="36" t="str">
        <f t="shared" si="349"/>
        <v/>
      </c>
      <c r="AR352" s="40" t="str">
        <f t="shared" si="350"/>
        <v/>
      </c>
      <c r="AS352" s="37" t="str">
        <f t="shared" si="351"/>
        <v/>
      </c>
      <c r="AT352" s="37" t="str">
        <f t="shared" si="374"/>
        <v/>
      </c>
      <c r="AU352" s="38" t="str">
        <f t="shared" si="352"/>
        <v/>
      </c>
      <c r="AV352" s="38" t="str">
        <f t="shared" si="353"/>
        <v/>
      </c>
      <c r="AW352" s="30" t="str">
        <f t="shared" si="354"/>
        <v/>
      </c>
      <c r="AX352" s="21" t="str">
        <f t="shared" si="355"/>
        <v/>
      </c>
      <c r="AY352" s="21" t="str">
        <f t="shared" si="375"/>
        <v/>
      </c>
      <c r="AZ352" s="31" t="str">
        <f t="shared" si="356"/>
        <v/>
      </c>
      <c r="BA352" s="31" t="str">
        <f t="shared" si="357"/>
        <v/>
      </c>
      <c r="BB352" s="33">
        <f t="shared" si="358"/>
        <v>1.4939184400928356E-3</v>
      </c>
      <c r="BC352" s="32">
        <f t="shared" si="359"/>
        <v>1</v>
      </c>
      <c r="BD352" s="32">
        <f t="shared" si="376"/>
        <v>9</v>
      </c>
      <c r="BE352" s="34" t="str">
        <f t="shared" si="377"/>
        <v>-----</v>
      </c>
      <c r="BF352" s="34" t="str">
        <f t="shared" si="360"/>
        <v>-----</v>
      </c>
      <c r="BG352" s="40" t="str">
        <f t="shared" si="361"/>
        <v/>
      </c>
      <c r="BH352" s="37" t="str">
        <f t="shared" si="362"/>
        <v/>
      </c>
      <c r="BI352" s="37" t="str">
        <f t="shared" si="378"/>
        <v/>
      </c>
      <c r="BJ352" s="38" t="str">
        <f t="shared" si="379"/>
        <v/>
      </c>
      <c r="BK352" s="38" t="str">
        <f t="shared" si="363"/>
        <v/>
      </c>
      <c r="BL352" s="41" t="str">
        <f t="shared" si="364"/>
        <v>------</v>
      </c>
      <c r="BM352" s="41" t="str">
        <f t="shared" si="365"/>
        <v>------</v>
      </c>
      <c r="BN352" s="41" t="str">
        <f t="shared" si="340"/>
        <v>-----</v>
      </c>
      <c r="BO352" s="41" t="str" cm="1">
        <f t="array" aca="1" ref="BO352" ca="1">_xlfn.LET(_xlpm.lookback,MIN(ROW()-ROW(BN$50),11),_xlpm.found,IFERROR(MATCH("Equal High",OFFSET(BN352,-_xlpm.lookback,0,_xlpm.lookback+1,1),0),-1),_xlpm.offset_rows,_xlpm.lookback-_xlpm.found+1,IF(_xlpm.found&gt;0,INDEX(E:E,ROW()-_xlpm.offset_rows),"-----"))</f>
        <v>-----</v>
      </c>
      <c r="BP352" s="41" t="str">
        <f t="shared" ca="1" si="333"/>
        <v>-----</v>
      </c>
      <c r="BQ352" s="41" t="str">
        <f t="shared" ca="1" si="334"/>
        <v>-----</v>
      </c>
      <c r="BR352" s="52" t="str">
        <f t="shared" ca="1" si="335"/>
        <v>-----</v>
      </c>
      <c r="BS352" s="41" t="str">
        <f t="shared" si="341"/>
        <v>-----</v>
      </c>
      <c r="BT352" s="41" cm="1">
        <f t="array" aca="1" ref="BT352" ca="1">_xlfn.LET(_xlpm.lookback,MIN(ROW()-ROW(BS$50),11),_xlpm.found,IFERROR(MATCH("Equal Low",OFFSET(BS352,-_xlpm.lookback,0,_xlpm.lookback+1,1),0),-1),_xlpm.offset_rows,_xlpm.lookback-_xlpm.found+1,IF(_xlpm.found&gt;0,INDEX(F:F,ROW()-_xlpm.offset_rows),"-----"))</f>
        <v>5160.9399999999996</v>
      </c>
      <c r="BU352" s="41">
        <f t="shared" ca="1" si="336"/>
        <v>5186.50666</v>
      </c>
      <c r="BV352" s="41">
        <f t="shared" ca="1" si="337"/>
        <v>5186.1923299999999</v>
      </c>
      <c r="BW352" s="52" t="str">
        <f t="shared" ca="1" si="338"/>
        <v>-----</v>
      </c>
      <c r="BX352" s="50">
        <f t="shared" si="366"/>
        <v>0.31433000000015454</v>
      </c>
      <c r="BY352" s="50">
        <f t="shared" si="380"/>
        <v>1</v>
      </c>
      <c r="BZ352" s="50">
        <f t="shared" si="381"/>
        <v>16</v>
      </c>
      <c r="CA352" s="50" t="str">
        <f t="shared" si="382"/>
        <v>-----</v>
      </c>
      <c r="CB352" s="50" t="str">
        <f t="shared" si="383"/>
        <v>-----</v>
      </c>
      <c r="CC352" s="52" t="str">
        <f t="shared" si="367"/>
        <v/>
      </c>
      <c r="CD352" s="41">
        <f t="shared" si="368"/>
        <v>0</v>
      </c>
      <c r="CE352" s="52" t="str" cm="1">
        <f t="array" ref="CE352">IF(CD352&lt;&gt;1,"-----",_xlfn.IFS(OR(AL352="Above",AL352="Below"),AL352,OR(AQ352="Above",AQ352="Below"),AQ352,OR(AV352="Above",AV352="Below"),AV352,OR(BA352="Above",BA352="Below"),BA352,OR(BF352="Above",BF352="Below"),BF352,OR(BK352="Above",BK352="Below"),BK352,TRUE,"-----"))</f>
        <v>-----</v>
      </c>
      <c r="CF352" s="52" t="str">
        <f t="shared" ca="1" si="339"/>
        <v>-----</v>
      </c>
      <c r="CG352" s="52" t="str">
        <f t="shared" si="369"/>
        <v>UP</v>
      </c>
      <c r="CH352" s="42" t="str">
        <f t="shared" si="390"/>
        <v/>
      </c>
      <c r="CI352" s="43" t="str">
        <f t="shared" si="384"/>
        <v/>
      </c>
      <c r="CJ352" s="42" t="str">
        <f t="shared" si="385"/>
        <v/>
      </c>
      <c r="CK352" s="42" t="str">
        <f t="shared" si="391"/>
        <v/>
      </c>
      <c r="CL352" s="42" t="str">
        <f t="shared" si="370"/>
        <v/>
      </c>
      <c r="CM352" s="16">
        <f t="shared" si="392"/>
        <v>0</v>
      </c>
      <c r="CN352" s="53">
        <f t="shared" si="393"/>
        <v>0</v>
      </c>
      <c r="CO352" s="14" t="str">
        <f t="shared" si="394"/>
        <v/>
      </c>
    </row>
    <row r="353" spans="1:93" x14ac:dyDescent="0.55000000000000004">
      <c r="A353">
        <f>IF('Data Validation'!$K$2&lt;&gt;TRUE,"",'Data Validation'!A353)</f>
        <v>1772133900</v>
      </c>
      <c r="B353" s="4" t="str">
        <f>IF('Data Validation'!$K$2&lt;&gt;TRUE,"",'Data Validation'!C353)</f>
        <v>XAUUSD</v>
      </c>
      <c r="C353" s="4" t="str">
        <f>IF('Data Validation'!$K$2&lt;&gt;TRUE,"",'Data Validation'!E353)</f>
        <v>M5</v>
      </c>
      <c r="D353" s="4">
        <f>IF('Data Validation'!$K$2&lt;&gt;TRUE,"",'Data Validation'!G353)</f>
        <v>5185.5600000000004</v>
      </c>
      <c r="E353" s="4">
        <f>IF($C353&lt;&gt;"M5","",Price!F353)</f>
        <v>5186.6899999999996</v>
      </c>
      <c r="F353" s="4">
        <f>IF($C353&lt;&gt;"M5","",Price!G353)</f>
        <v>5184.62</v>
      </c>
      <c r="G353" s="4">
        <f>IF($C353&lt;&gt;"M5","",Price!H353)</f>
        <v>479</v>
      </c>
      <c r="H353" s="4">
        <f>IF($C353&lt;&gt;"M5","",SSA!E353)</f>
        <v>5186.5373300000001</v>
      </c>
      <c r="I353" s="6">
        <f>IF($C353&lt;&gt;"M5","",SSA!F353)</f>
        <v>5186.3648300000004</v>
      </c>
      <c r="J353" s="5">
        <f>IF($C353&lt;&gt;"M5","",Dual_Tema!E353)</f>
        <v>5189</v>
      </c>
      <c r="K353" s="5">
        <f>IF($C353&lt;&gt;"M5","",Dual_Tema!F353)</f>
        <v>5186.84</v>
      </c>
      <c r="L353" s="6">
        <f>IF($C353&lt;&gt;"M5","",Trendlines!K353)</f>
        <v>0</v>
      </c>
      <c r="M353" s="6">
        <f>IF($C353&lt;&gt;"M5","",Trendlines!L353)</f>
        <v>0</v>
      </c>
      <c r="N353" s="6">
        <f>IF($C353&lt;&gt;"M5","",ZigZag!E353)</f>
        <v>0</v>
      </c>
      <c r="O353" s="6">
        <f>IF($C353&lt;&gt;"M5","",ZigZag!F353)</f>
        <v>0</v>
      </c>
      <c r="P353" s="6">
        <f>IF($C353&lt;&gt;"M5","",Pinbar!E353)</f>
        <v>0</v>
      </c>
      <c r="Q353">
        <f>IF(Q$1='Trendline Selection'!$ED$198,Trendlines!E353,IF(Q$1='Trendline Selection'!$EE$198,Trendlines!E353,""))</f>
        <v>5199.72</v>
      </c>
      <c r="R353" t="str">
        <f>IF(R$1='Trendline Selection'!$ED$198,Trendlines!F353,IF(R$1='Trendline Selection'!$EE$198,Trendlines!F353,""))</f>
        <v/>
      </c>
      <c r="S353" t="str">
        <f>IF(S$1='Trendline Selection'!$ED$198,Trendlines!G353,IF(S$1='Trendline Selection'!$EE$198,Trendlines!G353,""))</f>
        <v/>
      </c>
      <c r="T353" t="str">
        <f>IF(T$1='Trendline Selection'!$ED$198,Trendlines!H353,IF(T$1='Trendline Selection'!$EE$198,Trendlines!H353,""))</f>
        <v/>
      </c>
      <c r="U353">
        <f>IF(U$1='Trendline Selection'!$ED$198,Trendlines!I353,IF(U$1='Trendline Selection'!$EE$198,Trendlines!I353,""))</f>
        <v>5178.79</v>
      </c>
      <c r="V353" t="str">
        <f>IF(V$1='Trendline Selection'!$ED$198,Trendlines!J353,IF(V$1='Trendline Selection'!$EE$198,Trendlines!J353,""))</f>
        <v/>
      </c>
      <c r="W353" s="6" t="str">
        <f t="shared" si="329"/>
        <v/>
      </c>
      <c r="X353" s="6" t="str">
        <f t="shared" si="330"/>
        <v/>
      </c>
      <c r="Y353" s="6" t="str">
        <f t="shared" si="331"/>
        <v/>
      </c>
      <c r="Z353" s="6" t="str">
        <f t="shared" si="332"/>
        <v/>
      </c>
      <c r="AA353">
        <f t="shared" si="343"/>
        <v>2.069999999999709</v>
      </c>
      <c r="AB353">
        <f t="shared" si="371"/>
        <v>0.8999999999996362</v>
      </c>
      <c r="AC353">
        <f t="shared" si="372"/>
        <v>1.1700000000000728</v>
      </c>
      <c r="AD353">
        <f t="shared" si="328"/>
        <v>2.069999999999709</v>
      </c>
      <c r="AE353" s="26">
        <f t="shared" si="386"/>
        <v>-4.4517248024675277E-4</v>
      </c>
      <c r="AF353" s="26">
        <f t="shared" si="344"/>
        <v>-4.2800626200157601E-4</v>
      </c>
      <c r="AG353" s="4"/>
      <c r="AH353" s="30">
        <f t="shared" si="345"/>
        <v>-2.5352653604425127E-3</v>
      </c>
      <c r="AI353" s="21">
        <f t="shared" si="373"/>
        <v>-1</v>
      </c>
      <c r="AJ353" s="21">
        <f t="shared" si="342"/>
        <v>-166</v>
      </c>
      <c r="AK353" s="31" t="str">
        <f t="shared" si="389"/>
        <v>-----</v>
      </c>
      <c r="AL353" s="31" t="str">
        <f t="shared" si="346"/>
        <v>-----</v>
      </c>
      <c r="AM353" s="39" t="str">
        <f t="shared" si="347"/>
        <v/>
      </c>
      <c r="AN353" s="35" t="str">
        <f t="shared" si="348"/>
        <v/>
      </c>
      <c r="AO353" s="35" t="str">
        <f t="shared" si="387"/>
        <v/>
      </c>
      <c r="AP353" s="36" t="str">
        <f t="shared" si="388"/>
        <v/>
      </c>
      <c r="AQ353" s="36" t="str">
        <f t="shared" si="349"/>
        <v/>
      </c>
      <c r="AR353" s="40" t="str">
        <f t="shared" si="350"/>
        <v/>
      </c>
      <c r="AS353" s="37" t="str">
        <f t="shared" si="351"/>
        <v/>
      </c>
      <c r="AT353" s="37" t="str">
        <f t="shared" si="374"/>
        <v/>
      </c>
      <c r="AU353" s="38" t="str">
        <f t="shared" si="352"/>
        <v/>
      </c>
      <c r="AV353" s="38" t="str">
        <f t="shared" si="353"/>
        <v/>
      </c>
      <c r="AW353" s="30" t="str">
        <f t="shared" si="354"/>
        <v/>
      </c>
      <c r="AX353" s="21" t="str">
        <f t="shared" si="355"/>
        <v/>
      </c>
      <c r="AY353" s="21" t="str">
        <f t="shared" si="375"/>
        <v/>
      </c>
      <c r="AZ353" s="31" t="str">
        <f t="shared" si="356"/>
        <v/>
      </c>
      <c r="BA353" s="31" t="str">
        <f t="shared" si="357"/>
        <v/>
      </c>
      <c r="BB353" s="33">
        <f t="shared" si="358"/>
        <v>1.4959729975535111E-3</v>
      </c>
      <c r="BC353" s="32">
        <f t="shared" si="359"/>
        <v>1</v>
      </c>
      <c r="BD353" s="32">
        <f t="shared" si="376"/>
        <v>10</v>
      </c>
      <c r="BE353" s="34" t="str">
        <f t="shared" si="377"/>
        <v>-----</v>
      </c>
      <c r="BF353" s="34" t="str">
        <f t="shared" si="360"/>
        <v>-----</v>
      </c>
      <c r="BG353" s="40" t="str">
        <f t="shared" si="361"/>
        <v/>
      </c>
      <c r="BH353" s="37" t="str">
        <f t="shared" si="362"/>
        <v/>
      </c>
      <c r="BI353" s="37" t="str">
        <f t="shared" si="378"/>
        <v/>
      </c>
      <c r="BJ353" s="38" t="str">
        <f t="shared" si="379"/>
        <v/>
      </c>
      <c r="BK353" s="38" t="str">
        <f t="shared" si="363"/>
        <v/>
      </c>
      <c r="BL353" s="41" t="str">
        <f t="shared" si="364"/>
        <v>------</v>
      </c>
      <c r="BM353" s="41" t="str">
        <f t="shared" si="365"/>
        <v>------</v>
      </c>
      <c r="BN353" s="41" t="str">
        <f t="shared" si="340"/>
        <v>-----</v>
      </c>
      <c r="BO353" s="41" t="str" cm="1">
        <f t="array" aca="1" ref="BO353" ca="1">_xlfn.LET(_xlpm.lookback,MIN(ROW()-ROW(BN$50),11),_xlpm.found,IFERROR(MATCH("Equal High",OFFSET(BN353,-_xlpm.lookback,0,_xlpm.lookback+1,1),0),-1),_xlpm.offset_rows,_xlpm.lookback-_xlpm.found+1,IF(_xlpm.found&gt;0,INDEX(E:E,ROW()-_xlpm.offset_rows),"-----"))</f>
        <v>-----</v>
      </c>
      <c r="BP353" s="41" t="str">
        <f t="shared" ca="1" si="333"/>
        <v>-----</v>
      </c>
      <c r="BQ353" s="41" t="str">
        <f t="shared" ca="1" si="334"/>
        <v>-----</v>
      </c>
      <c r="BR353" s="52" t="str">
        <f t="shared" ca="1" si="335"/>
        <v>-----</v>
      </c>
      <c r="BS353" s="41" t="str">
        <f t="shared" si="341"/>
        <v>-----</v>
      </c>
      <c r="BT353" s="41" cm="1">
        <f t="array" aca="1" ref="BT353" ca="1">_xlfn.LET(_xlpm.lookback,MIN(ROW()-ROW(BS$50),11),_xlpm.found,IFERROR(MATCH("Equal Low",OFFSET(BS353,-_xlpm.lookback,0,_xlpm.lookback+1,1),0),-1),_xlpm.offset_rows,_xlpm.lookback-_xlpm.found+1,IF(_xlpm.found&gt;0,INDEX(F:F,ROW()-_xlpm.offset_rows),"-----"))</f>
        <v>5160.9399999999996</v>
      </c>
      <c r="BU353" s="41">
        <f t="shared" ca="1" si="336"/>
        <v>5186.5373300000001</v>
      </c>
      <c r="BV353" s="41">
        <f t="shared" ca="1" si="337"/>
        <v>5186.3648300000004</v>
      </c>
      <c r="BW353" s="52" t="str">
        <f t="shared" ca="1" si="338"/>
        <v>-----</v>
      </c>
      <c r="BX353" s="50">
        <f t="shared" si="366"/>
        <v>0.17249999999967258</v>
      </c>
      <c r="BY353" s="50">
        <f t="shared" si="380"/>
        <v>1</v>
      </c>
      <c r="BZ353" s="50">
        <f t="shared" si="381"/>
        <v>17</v>
      </c>
      <c r="CA353" s="50" t="str">
        <f t="shared" si="382"/>
        <v>-----</v>
      </c>
      <c r="CB353" s="50" t="str">
        <f t="shared" si="383"/>
        <v>-----</v>
      </c>
      <c r="CC353" s="52" t="str">
        <f t="shared" si="367"/>
        <v/>
      </c>
      <c r="CD353" s="41">
        <f t="shared" si="368"/>
        <v>0</v>
      </c>
      <c r="CE353" s="52" t="str" cm="1">
        <f t="array" ref="CE353">IF(CD353&lt;&gt;1,"-----",_xlfn.IFS(OR(AL353="Above",AL353="Below"),AL353,OR(AQ353="Above",AQ353="Below"),AQ353,OR(AV353="Above",AV353="Below"),AV353,OR(BA353="Above",BA353="Below"),BA353,OR(BF353="Above",BF353="Below"),BF353,OR(BK353="Above",BK353="Below"),BK353,TRUE,"-----"))</f>
        <v>-----</v>
      </c>
      <c r="CF353" s="52" t="str">
        <f t="shared" ca="1" si="339"/>
        <v>-----</v>
      </c>
      <c r="CG353" s="52" t="str">
        <f t="shared" si="369"/>
        <v>UP</v>
      </c>
      <c r="CH353" s="42" t="str">
        <f t="shared" si="390"/>
        <v/>
      </c>
      <c r="CI353" s="43" t="str">
        <f t="shared" si="384"/>
        <v/>
      </c>
      <c r="CJ353" s="42" t="str">
        <f t="shared" si="385"/>
        <v/>
      </c>
      <c r="CK353" s="42" t="str">
        <f t="shared" si="391"/>
        <v/>
      </c>
      <c r="CL353" s="42" t="str">
        <f t="shared" si="370"/>
        <v/>
      </c>
      <c r="CM353" s="16">
        <f t="shared" si="392"/>
        <v>0</v>
      </c>
      <c r="CN353" s="53">
        <f t="shared" si="393"/>
        <v>0</v>
      </c>
      <c r="CO353" s="14" t="str">
        <f t="shared" si="394"/>
        <v/>
      </c>
    </row>
    <row r="354" spans="1:93" x14ac:dyDescent="0.55000000000000004">
      <c r="A354">
        <f>IF('Data Validation'!$K$2&lt;&gt;TRUE,"",'Data Validation'!A354)</f>
        <v>1772134200</v>
      </c>
      <c r="B354" s="4" t="str">
        <f>IF('Data Validation'!$K$2&lt;&gt;TRUE,"",'Data Validation'!C354)</f>
        <v>XAUUSD</v>
      </c>
      <c r="C354" s="4" t="str">
        <f>IF('Data Validation'!$K$2&lt;&gt;TRUE,"",'Data Validation'!E354)</f>
        <v>M5</v>
      </c>
      <c r="D354" s="4">
        <f>IF('Data Validation'!$K$2&lt;&gt;TRUE,"",'Data Validation'!G354)</f>
        <v>5188.8599999999997</v>
      </c>
      <c r="E354" s="4">
        <f>IF($C354&lt;&gt;"M5","",Price!F354)</f>
        <v>5188.99</v>
      </c>
      <c r="F354" s="4">
        <f>IF($C354&lt;&gt;"M5","",Price!G354)</f>
        <v>5183.5</v>
      </c>
      <c r="G354" s="4">
        <f>IF($C354&lt;&gt;"M5","",Price!H354)</f>
        <v>499</v>
      </c>
      <c r="H354" s="4">
        <f>IF($C354&lt;&gt;"M5","",SSA!E354)</f>
        <v>5186.7164000000002</v>
      </c>
      <c r="I354" s="6">
        <f>IF($C354&lt;&gt;"M5","",SSA!F354)</f>
        <v>5186.54061</v>
      </c>
      <c r="J354" s="5">
        <f>IF($C354&lt;&gt;"M5","",Dual_Tema!E354)</f>
        <v>5189.43</v>
      </c>
      <c r="K354" s="5">
        <f>IF($C354&lt;&gt;"M5","",Dual_Tema!F354)</f>
        <v>5185.9799999999996</v>
      </c>
      <c r="L354" s="6">
        <f>IF($C354&lt;&gt;"M5","",Trendlines!K354)</f>
        <v>0</v>
      </c>
      <c r="M354" s="6">
        <f>IF($C354&lt;&gt;"M5","",Trendlines!L354)</f>
        <v>0</v>
      </c>
      <c r="N354" s="6">
        <f>IF($C354&lt;&gt;"M5","",ZigZag!E354)</f>
        <v>0</v>
      </c>
      <c r="O354" s="6">
        <f>IF($C354&lt;&gt;"M5","",ZigZag!F354)</f>
        <v>0</v>
      </c>
      <c r="P354" s="6">
        <f>IF($C354&lt;&gt;"M5","",Pinbar!E354)</f>
        <v>0</v>
      </c>
      <c r="Q354">
        <f>IF(Q$1='Trendline Selection'!$ED$198,Trendlines!E354,IF(Q$1='Trendline Selection'!$EE$198,Trendlines!E354,""))</f>
        <v>5199.7299999999996</v>
      </c>
      <c r="R354" t="str">
        <f>IF(R$1='Trendline Selection'!$ED$198,Trendlines!F354,IF(R$1='Trendline Selection'!$EE$198,Trendlines!F354,""))</f>
        <v/>
      </c>
      <c r="S354" t="str">
        <f>IF(S$1='Trendline Selection'!$ED$198,Trendlines!G354,IF(S$1='Trendline Selection'!$EE$198,Trendlines!G354,""))</f>
        <v/>
      </c>
      <c r="T354" t="str">
        <f>IF(T$1='Trendline Selection'!$ED$198,Trendlines!H354,IF(T$1='Trendline Selection'!$EE$198,Trendlines!H354,""))</f>
        <v/>
      </c>
      <c r="U354">
        <f>IF(U$1='Trendline Selection'!$ED$198,Trendlines!I354,IF(U$1='Trendline Selection'!$EE$198,Trendlines!I354,""))</f>
        <v>5178.8100000000004</v>
      </c>
      <c r="V354" t="str">
        <f>IF(V$1='Trendline Selection'!$ED$198,Trendlines!J354,IF(V$1='Trendline Selection'!$EE$198,Trendlines!J354,""))</f>
        <v/>
      </c>
      <c r="W354" s="6" t="str">
        <f t="shared" si="329"/>
        <v/>
      </c>
      <c r="X354" s="6" t="str">
        <f t="shared" si="330"/>
        <v/>
      </c>
      <c r="Y354" s="6" t="str">
        <f t="shared" si="331"/>
        <v/>
      </c>
      <c r="Z354" s="6" t="str">
        <f t="shared" si="332"/>
        <v/>
      </c>
      <c r="AA354">
        <f t="shared" si="343"/>
        <v>5.4899999999997817</v>
      </c>
      <c r="AB354">
        <f t="shared" si="371"/>
        <v>3.4299999999993815</v>
      </c>
      <c r="AC354">
        <f t="shared" si="372"/>
        <v>2.0600000000004002</v>
      </c>
      <c r="AD354">
        <f t="shared" si="328"/>
        <v>5.4899999999997817</v>
      </c>
      <c r="AE354" s="26">
        <f t="shared" si="386"/>
        <v>-8.4787731986077328E-5</v>
      </c>
      <c r="AF354" s="26">
        <f t="shared" si="344"/>
        <v>-4.7821241115460602E-4</v>
      </c>
      <c r="AG354" s="4"/>
      <c r="AH354" s="30">
        <f t="shared" si="345"/>
        <v>-2.5027453348537934E-3</v>
      </c>
      <c r="AI354" s="21">
        <f t="shared" si="373"/>
        <v>-1</v>
      </c>
      <c r="AJ354" s="21">
        <f t="shared" si="342"/>
        <v>-167</v>
      </c>
      <c r="AK354" s="31" t="str">
        <f t="shared" si="389"/>
        <v>-----</v>
      </c>
      <c r="AL354" s="31" t="str">
        <f t="shared" si="346"/>
        <v>-----</v>
      </c>
      <c r="AM354" s="39" t="str">
        <f t="shared" si="347"/>
        <v/>
      </c>
      <c r="AN354" s="35" t="str">
        <f t="shared" si="348"/>
        <v/>
      </c>
      <c r="AO354" s="35" t="str">
        <f t="shared" si="387"/>
        <v/>
      </c>
      <c r="AP354" s="36" t="str">
        <f t="shared" si="388"/>
        <v/>
      </c>
      <c r="AQ354" s="36" t="str">
        <f t="shared" si="349"/>
        <v/>
      </c>
      <c r="AR354" s="40" t="str">
        <f t="shared" si="350"/>
        <v/>
      </c>
      <c r="AS354" s="37" t="str">
        <f t="shared" si="351"/>
        <v/>
      </c>
      <c r="AT354" s="37" t="str">
        <f t="shared" si="374"/>
        <v/>
      </c>
      <c r="AU354" s="38" t="str">
        <f t="shared" si="352"/>
        <v/>
      </c>
      <c r="AV354" s="38" t="str">
        <f t="shared" si="353"/>
        <v/>
      </c>
      <c r="AW354" s="30" t="str">
        <f t="shared" si="354"/>
        <v/>
      </c>
      <c r="AX354" s="21" t="str">
        <f t="shared" si="355"/>
        <v/>
      </c>
      <c r="AY354" s="21" t="str">
        <f t="shared" si="375"/>
        <v/>
      </c>
      <c r="AZ354" s="31" t="str">
        <f t="shared" si="356"/>
        <v/>
      </c>
      <c r="BA354" s="31" t="str">
        <f t="shared" si="357"/>
        <v/>
      </c>
      <c r="BB354" s="33">
        <f t="shared" si="358"/>
        <v>1.5266827707523249E-3</v>
      </c>
      <c r="BC354" s="32">
        <f t="shared" si="359"/>
        <v>1</v>
      </c>
      <c r="BD354" s="32">
        <f t="shared" si="376"/>
        <v>11</v>
      </c>
      <c r="BE354" s="34" t="str">
        <f t="shared" si="377"/>
        <v>-----</v>
      </c>
      <c r="BF354" s="34" t="str">
        <f t="shared" si="360"/>
        <v>-----</v>
      </c>
      <c r="BG354" s="40" t="str">
        <f t="shared" si="361"/>
        <v/>
      </c>
      <c r="BH354" s="37" t="str">
        <f t="shared" si="362"/>
        <v/>
      </c>
      <c r="BI354" s="37" t="str">
        <f t="shared" si="378"/>
        <v/>
      </c>
      <c r="BJ354" s="38" t="str">
        <f t="shared" si="379"/>
        <v/>
      </c>
      <c r="BK354" s="38" t="str">
        <f t="shared" si="363"/>
        <v/>
      </c>
      <c r="BL354" s="41" t="str">
        <f t="shared" si="364"/>
        <v>------</v>
      </c>
      <c r="BM354" s="41" t="str">
        <f t="shared" si="365"/>
        <v>------</v>
      </c>
      <c r="BN354" s="41" t="str">
        <f t="shared" si="340"/>
        <v>-----</v>
      </c>
      <c r="BO354" s="41" t="str" cm="1">
        <f t="array" aca="1" ref="BO354" ca="1">_xlfn.LET(_xlpm.lookback,MIN(ROW()-ROW(BN$50),11),_xlpm.found,IFERROR(MATCH("Equal High",OFFSET(BN354,-_xlpm.lookback,0,_xlpm.lookback+1,1),0),-1),_xlpm.offset_rows,_xlpm.lookback-_xlpm.found+1,IF(_xlpm.found&gt;0,INDEX(E:E,ROW()-_xlpm.offset_rows),"-----"))</f>
        <v>-----</v>
      </c>
      <c r="BP354" s="41" t="str">
        <f t="shared" ca="1" si="333"/>
        <v>-----</v>
      </c>
      <c r="BQ354" s="41" t="str">
        <f t="shared" ca="1" si="334"/>
        <v>-----</v>
      </c>
      <c r="BR354" s="52" t="str">
        <f t="shared" ca="1" si="335"/>
        <v>-----</v>
      </c>
      <c r="BS354" s="41" t="str">
        <f t="shared" si="341"/>
        <v>-----</v>
      </c>
      <c r="BT354" s="41" cm="1">
        <f t="array" aca="1" ref="BT354" ca="1">_xlfn.LET(_xlpm.lookback,MIN(ROW()-ROW(BS$50),11),_xlpm.found,IFERROR(MATCH("Equal Low",OFFSET(BS354,-_xlpm.lookback,0,_xlpm.lookback+1,1),0),-1),_xlpm.offset_rows,_xlpm.lookback-_xlpm.found+1,IF(_xlpm.found&gt;0,INDEX(F:F,ROW()-_xlpm.offset_rows),"-----"))</f>
        <v>5160.9399999999996</v>
      </c>
      <c r="BU354" s="41">
        <f t="shared" ca="1" si="336"/>
        <v>5186.7164000000002</v>
      </c>
      <c r="BV354" s="41">
        <f t="shared" ca="1" si="337"/>
        <v>5186.54061</v>
      </c>
      <c r="BW354" s="52" t="str">
        <f t="shared" ca="1" si="338"/>
        <v>-----</v>
      </c>
      <c r="BX354" s="50">
        <f t="shared" si="366"/>
        <v>0.1757900000002337</v>
      </c>
      <c r="BY354" s="50">
        <f t="shared" si="380"/>
        <v>1</v>
      </c>
      <c r="BZ354" s="50">
        <f t="shared" si="381"/>
        <v>18</v>
      </c>
      <c r="CA354" s="50" t="str">
        <f t="shared" si="382"/>
        <v>-----</v>
      </c>
      <c r="CB354" s="50" t="str">
        <f t="shared" si="383"/>
        <v>-----</v>
      </c>
      <c r="CC354" s="52" t="str">
        <f t="shared" si="367"/>
        <v/>
      </c>
      <c r="CD354" s="41">
        <f t="shared" si="368"/>
        <v>0</v>
      </c>
      <c r="CE354" s="52" t="str" cm="1">
        <f t="array" ref="CE354">IF(CD354&lt;&gt;1,"-----",_xlfn.IFS(OR(AL354="Above",AL354="Below"),AL354,OR(AQ354="Above",AQ354="Below"),AQ354,OR(AV354="Above",AV354="Below"),AV354,OR(BA354="Above",BA354="Below"),BA354,OR(BF354="Above",BF354="Below"),BF354,OR(BK354="Above",BK354="Below"),BK354,TRUE,"-----"))</f>
        <v>-----</v>
      </c>
      <c r="CF354" s="52" t="str">
        <f t="shared" ca="1" si="339"/>
        <v>-----</v>
      </c>
      <c r="CG354" s="52" t="str">
        <f t="shared" si="369"/>
        <v>UP</v>
      </c>
      <c r="CH354" s="42" t="str">
        <f t="shared" si="390"/>
        <v/>
      </c>
      <c r="CI354" s="43" t="str">
        <f t="shared" si="384"/>
        <v/>
      </c>
      <c r="CJ354" s="42" t="str">
        <f t="shared" si="385"/>
        <v/>
      </c>
      <c r="CK354" s="42" t="str">
        <f t="shared" si="391"/>
        <v/>
      </c>
      <c r="CL354" s="42" t="str">
        <f t="shared" si="370"/>
        <v/>
      </c>
      <c r="CM354" s="16">
        <f t="shared" si="392"/>
        <v>0</v>
      </c>
      <c r="CN354" s="53">
        <f t="shared" si="393"/>
        <v>0</v>
      </c>
      <c r="CO354" s="14" t="str">
        <f t="shared" si="394"/>
        <v/>
      </c>
    </row>
    <row r="355" spans="1:93" x14ac:dyDescent="0.55000000000000004">
      <c r="A355">
        <f>IF('Data Validation'!$K$2&lt;&gt;TRUE,"",'Data Validation'!A355)</f>
        <v>1772134500</v>
      </c>
      <c r="B355" s="4" t="str">
        <f>IF('Data Validation'!$K$2&lt;&gt;TRUE,"",'Data Validation'!C355)</f>
        <v>XAUUSD</v>
      </c>
      <c r="C355" s="4" t="str">
        <f>IF('Data Validation'!$K$2&lt;&gt;TRUE,"",'Data Validation'!E355)</f>
        <v>M5</v>
      </c>
      <c r="D355" s="4">
        <f>IF('Data Validation'!$K$2&lt;&gt;TRUE,"",'Data Validation'!G355)</f>
        <v>5184.1899999999996</v>
      </c>
      <c r="E355" s="4">
        <f>IF($C355&lt;&gt;"M5","",Price!F355)</f>
        <v>5190.83</v>
      </c>
      <c r="F355" s="4">
        <f>IF($C355&lt;&gt;"M5","",Price!G355)</f>
        <v>5183.66</v>
      </c>
      <c r="G355" s="4">
        <f>IF($C355&lt;&gt;"M5","",Price!H355)</f>
        <v>511</v>
      </c>
      <c r="H355" s="4">
        <f>IF($C355&lt;&gt;"M5","",SSA!E355)</f>
        <v>5187.0927199999996</v>
      </c>
      <c r="I355" s="6">
        <f>IF($C355&lt;&gt;"M5","",SSA!F355)</f>
        <v>5186.8166700000002</v>
      </c>
      <c r="J355" s="5">
        <f>IF($C355&lt;&gt;"M5","",Dual_Tema!E355)</f>
        <v>5190.5</v>
      </c>
      <c r="K355" s="5">
        <f>IF($C355&lt;&gt;"M5","",Dual_Tema!F355)</f>
        <v>5185.37</v>
      </c>
      <c r="L355" s="6">
        <f>IF($C355&lt;&gt;"M5","",Trendlines!K355)</f>
        <v>0</v>
      </c>
      <c r="M355" s="6">
        <f>IF($C355&lt;&gt;"M5","",Trendlines!L355)</f>
        <v>0</v>
      </c>
      <c r="N355" s="6">
        <f>IF($C355&lt;&gt;"M5","",ZigZag!E355)</f>
        <v>0</v>
      </c>
      <c r="O355" s="6">
        <f>IF($C355&lt;&gt;"M5","",ZigZag!F355)</f>
        <v>0</v>
      </c>
      <c r="P355" s="6">
        <f>IF($C355&lt;&gt;"M5","",Pinbar!E355)</f>
        <v>0</v>
      </c>
      <c r="Q355">
        <f>IF(Q$1='Trendline Selection'!$ED$198,Trendlines!E355,IF(Q$1='Trendline Selection'!$EE$198,Trendlines!E355,""))</f>
        <v>5199.7299999999996</v>
      </c>
      <c r="R355" t="str">
        <f>IF(R$1='Trendline Selection'!$ED$198,Trendlines!F355,IF(R$1='Trendline Selection'!$EE$198,Trendlines!F355,""))</f>
        <v/>
      </c>
      <c r="S355" t="str">
        <f>IF(S$1='Trendline Selection'!$ED$198,Trendlines!G355,IF(S$1='Trendline Selection'!$EE$198,Trendlines!G355,""))</f>
        <v/>
      </c>
      <c r="T355" t="str">
        <f>IF(T$1='Trendline Selection'!$ED$198,Trendlines!H355,IF(T$1='Trendline Selection'!$EE$198,Trendlines!H355,""))</f>
        <v/>
      </c>
      <c r="U355">
        <f>IF(U$1='Trendline Selection'!$ED$198,Trendlines!I355,IF(U$1='Trendline Selection'!$EE$198,Trendlines!I355,""))</f>
        <v>5178.84</v>
      </c>
      <c r="V355" t="str">
        <f>IF(V$1='Trendline Selection'!$ED$198,Trendlines!J355,IF(V$1='Trendline Selection'!$EE$198,Trendlines!J355,""))</f>
        <v/>
      </c>
      <c r="W355" s="6" t="str">
        <f t="shared" si="329"/>
        <v/>
      </c>
      <c r="X355" s="6" t="str">
        <f t="shared" si="330"/>
        <v/>
      </c>
      <c r="Y355" s="6" t="str">
        <f t="shared" si="331"/>
        <v/>
      </c>
      <c r="Z355" s="6" t="str">
        <f t="shared" si="332"/>
        <v/>
      </c>
      <c r="AA355">
        <f t="shared" si="343"/>
        <v>7.1700000000000728</v>
      </c>
      <c r="AB355">
        <f t="shared" si="371"/>
        <v>1.9700000000002547</v>
      </c>
      <c r="AC355">
        <f t="shared" si="372"/>
        <v>5.1999999999998181</v>
      </c>
      <c r="AD355">
        <f t="shared" si="328"/>
        <v>7.1700000000000728</v>
      </c>
      <c r="AE355" s="26">
        <f t="shared" si="386"/>
        <v>6.3577690010582259E-5</v>
      </c>
      <c r="AF355" s="26">
        <f t="shared" si="344"/>
        <v>-3.2977396019956846E-4</v>
      </c>
      <c r="AG355" s="4"/>
      <c r="AH355" s="30">
        <f t="shared" si="345"/>
        <v>-2.4303723462564247E-3</v>
      </c>
      <c r="AI355" s="21">
        <f t="shared" si="373"/>
        <v>-1</v>
      </c>
      <c r="AJ355" s="21">
        <f t="shared" si="342"/>
        <v>-168</v>
      </c>
      <c r="AK355" s="31" t="str">
        <f t="shared" si="389"/>
        <v>-----</v>
      </c>
      <c r="AL355" s="31" t="str">
        <f t="shared" si="346"/>
        <v>-----</v>
      </c>
      <c r="AM355" s="39" t="str">
        <f t="shared" si="347"/>
        <v/>
      </c>
      <c r="AN355" s="35" t="str">
        <f t="shared" si="348"/>
        <v/>
      </c>
      <c r="AO355" s="35" t="str">
        <f t="shared" si="387"/>
        <v/>
      </c>
      <c r="AP355" s="36" t="str">
        <f t="shared" si="388"/>
        <v/>
      </c>
      <c r="AQ355" s="36" t="str">
        <f t="shared" si="349"/>
        <v/>
      </c>
      <c r="AR355" s="40" t="str">
        <f t="shared" si="350"/>
        <v/>
      </c>
      <c r="AS355" s="37" t="str">
        <f t="shared" si="351"/>
        <v/>
      </c>
      <c r="AT355" s="37" t="str">
        <f t="shared" si="374"/>
        <v/>
      </c>
      <c r="AU355" s="38" t="str">
        <f t="shared" si="352"/>
        <v/>
      </c>
      <c r="AV355" s="38" t="str">
        <f t="shared" si="353"/>
        <v/>
      </c>
      <c r="AW355" s="30" t="str">
        <f t="shared" si="354"/>
        <v/>
      </c>
      <c r="AX355" s="21" t="str">
        <f t="shared" si="355"/>
        <v/>
      </c>
      <c r="AY355" s="21" t="str">
        <f t="shared" si="375"/>
        <v/>
      </c>
      <c r="AZ355" s="31" t="str">
        <f t="shared" si="356"/>
        <v/>
      </c>
      <c r="BA355" s="31" t="str">
        <f t="shared" si="357"/>
        <v/>
      </c>
      <c r="BB355" s="33">
        <f t="shared" si="358"/>
        <v>1.5935460450601871E-3</v>
      </c>
      <c r="BC355" s="32">
        <f t="shared" si="359"/>
        <v>1</v>
      </c>
      <c r="BD355" s="32">
        <f t="shared" si="376"/>
        <v>12</v>
      </c>
      <c r="BE355" s="34" t="str">
        <f t="shared" si="377"/>
        <v>-----</v>
      </c>
      <c r="BF355" s="34" t="str">
        <f t="shared" si="360"/>
        <v>-----</v>
      </c>
      <c r="BG355" s="40" t="str">
        <f t="shared" si="361"/>
        <v/>
      </c>
      <c r="BH355" s="37" t="str">
        <f t="shared" si="362"/>
        <v/>
      </c>
      <c r="BI355" s="37" t="str">
        <f t="shared" si="378"/>
        <v/>
      </c>
      <c r="BJ355" s="38" t="str">
        <f t="shared" si="379"/>
        <v/>
      </c>
      <c r="BK355" s="38" t="str">
        <f t="shared" si="363"/>
        <v/>
      </c>
      <c r="BL355" s="41" t="str">
        <f t="shared" si="364"/>
        <v>------</v>
      </c>
      <c r="BM355" s="41" t="str">
        <f t="shared" si="365"/>
        <v>------</v>
      </c>
      <c r="BN355" s="41" t="str">
        <f t="shared" si="340"/>
        <v>-----</v>
      </c>
      <c r="BO355" s="41" t="str" cm="1">
        <f t="array" aca="1" ref="BO355" ca="1">_xlfn.LET(_xlpm.lookback,MIN(ROW()-ROW(BN$50),11),_xlpm.found,IFERROR(MATCH("Equal High",OFFSET(BN355,-_xlpm.lookback,0,_xlpm.lookback+1,1),0),-1),_xlpm.offset_rows,_xlpm.lookback-_xlpm.found+1,IF(_xlpm.found&gt;0,INDEX(E:E,ROW()-_xlpm.offset_rows),"-----"))</f>
        <v>-----</v>
      </c>
      <c r="BP355" s="41" t="str">
        <f t="shared" ca="1" si="333"/>
        <v>-----</v>
      </c>
      <c r="BQ355" s="41" t="str">
        <f t="shared" ca="1" si="334"/>
        <v>-----</v>
      </c>
      <c r="BR355" s="52" t="str">
        <f t="shared" ca="1" si="335"/>
        <v>-----</v>
      </c>
      <c r="BS355" s="41" t="str">
        <f t="shared" si="341"/>
        <v>-----</v>
      </c>
      <c r="BT355" s="41" t="str" cm="1">
        <f t="array" aca="1" ref="BT355" ca="1">_xlfn.LET(_xlpm.lookback,MIN(ROW()-ROW(BS$50),11),_xlpm.found,IFERROR(MATCH("Equal Low",OFFSET(BS355,-_xlpm.lookback,0,_xlpm.lookback+1,1),0),-1),_xlpm.offset_rows,_xlpm.lookback-_xlpm.found+1,IF(_xlpm.found&gt;0,INDEX(F:F,ROW()-_xlpm.offset_rows),"-----"))</f>
        <v>-----</v>
      </c>
      <c r="BU355" s="41" t="str">
        <f t="shared" ca="1" si="336"/>
        <v>-----</v>
      </c>
      <c r="BV355" s="41" t="str">
        <f t="shared" ca="1" si="337"/>
        <v>-----</v>
      </c>
      <c r="BW355" s="52" t="str">
        <f t="shared" ca="1" si="338"/>
        <v>-----</v>
      </c>
      <c r="BX355" s="50">
        <f t="shared" si="366"/>
        <v>0.27604999999948632</v>
      </c>
      <c r="BY355" s="50">
        <f t="shared" si="380"/>
        <v>1</v>
      </c>
      <c r="BZ355" s="50">
        <f t="shared" si="381"/>
        <v>19</v>
      </c>
      <c r="CA355" s="50" t="str">
        <f t="shared" si="382"/>
        <v>-----</v>
      </c>
      <c r="CB355" s="50" t="str">
        <f t="shared" si="383"/>
        <v>-----</v>
      </c>
      <c r="CC355" s="52" t="str">
        <f t="shared" si="367"/>
        <v/>
      </c>
      <c r="CD355" s="41">
        <f t="shared" si="368"/>
        <v>0</v>
      </c>
      <c r="CE355" s="52" t="str" cm="1">
        <f t="array" ref="CE355">IF(CD355&lt;&gt;1,"-----",_xlfn.IFS(OR(AL355="Above",AL355="Below"),AL355,OR(AQ355="Above",AQ355="Below"),AQ355,OR(AV355="Above",AV355="Below"),AV355,OR(BA355="Above",BA355="Below"),BA355,OR(BF355="Above",BF355="Below"),BF355,OR(BK355="Above",BK355="Below"),BK355,TRUE,"-----"))</f>
        <v>-----</v>
      </c>
      <c r="CF355" s="52" t="str">
        <f t="shared" ca="1" si="339"/>
        <v>-----</v>
      </c>
      <c r="CG355" s="52" t="str">
        <f t="shared" si="369"/>
        <v>UP</v>
      </c>
      <c r="CH355" s="42" t="str">
        <f t="shared" si="390"/>
        <v/>
      </c>
      <c r="CI355" s="43" t="str">
        <f t="shared" si="384"/>
        <v/>
      </c>
      <c r="CJ355" s="42" t="str">
        <f t="shared" si="385"/>
        <v/>
      </c>
      <c r="CK355" s="42" t="str">
        <f t="shared" si="391"/>
        <v/>
      </c>
      <c r="CL355" s="42" t="str">
        <f t="shared" si="370"/>
        <v/>
      </c>
      <c r="CM355" s="16">
        <f t="shared" si="392"/>
        <v>0</v>
      </c>
      <c r="CN355" s="53">
        <f t="shared" si="393"/>
        <v>0</v>
      </c>
      <c r="CO355" s="14" t="str">
        <f t="shared" si="394"/>
        <v/>
      </c>
    </row>
    <row r="356" spans="1:93" x14ac:dyDescent="0.55000000000000004">
      <c r="A356">
        <f>IF('Data Validation'!$K$2&lt;&gt;TRUE,"",'Data Validation'!A356)</f>
        <v>1772134800</v>
      </c>
      <c r="B356" s="4" t="str">
        <f>IF('Data Validation'!$K$2&lt;&gt;TRUE,"",'Data Validation'!C356)</f>
        <v>XAUUSD</v>
      </c>
      <c r="C356" s="4" t="str">
        <f>IF('Data Validation'!$K$2&lt;&gt;TRUE,"",'Data Validation'!E356)</f>
        <v>M5</v>
      </c>
      <c r="D356" s="4">
        <f>IF('Data Validation'!$K$2&lt;&gt;TRUE,"",'Data Validation'!G356)</f>
        <v>5186.3999999999996</v>
      </c>
      <c r="E356" s="4">
        <f>IF($C356&lt;&gt;"M5","",Price!F356)</f>
        <v>5186.91</v>
      </c>
      <c r="F356" s="4">
        <f>IF($C356&lt;&gt;"M5","",Price!G356)</f>
        <v>5184.0200000000004</v>
      </c>
      <c r="G356" s="4">
        <f>IF($C356&lt;&gt;"M5","",Price!H356)</f>
        <v>433</v>
      </c>
      <c r="H356" s="4">
        <f>IF($C356&lt;&gt;"M5","",SSA!E356)</f>
        <v>5187.8606399999999</v>
      </c>
      <c r="I356" s="6">
        <f>IF($C356&lt;&gt;"M5","",SSA!F356)</f>
        <v>5187.3386499999997</v>
      </c>
      <c r="J356" s="5">
        <f>IF($C356&lt;&gt;"M5","",Dual_Tema!E356)</f>
        <v>5189.18</v>
      </c>
      <c r="K356" s="5">
        <f>IF($C356&lt;&gt;"M5","",Dual_Tema!F356)</f>
        <v>5185.05</v>
      </c>
      <c r="L356" s="6">
        <f>IF($C356&lt;&gt;"M5","",Trendlines!K356)</f>
        <v>0</v>
      </c>
      <c r="M356" s="6">
        <f>IF($C356&lt;&gt;"M5","",Trendlines!L356)</f>
        <v>0</v>
      </c>
      <c r="N356" s="6">
        <f>IF($C356&lt;&gt;"M5","",ZigZag!E356)</f>
        <v>0</v>
      </c>
      <c r="O356" s="6">
        <f>IF($C356&lt;&gt;"M5","",ZigZag!F356)</f>
        <v>0</v>
      </c>
      <c r="P356" s="6">
        <f>IF($C356&lt;&gt;"M5","",Pinbar!E356)</f>
        <v>0</v>
      </c>
      <c r="Q356">
        <f>IF(Q$1='Trendline Selection'!$ED$198,Trendlines!E356,IF(Q$1='Trendline Selection'!$EE$198,Trendlines!E356,""))</f>
        <v>5199.74</v>
      </c>
      <c r="R356" t="str">
        <f>IF(R$1='Trendline Selection'!$ED$198,Trendlines!F356,IF(R$1='Trendline Selection'!$EE$198,Trendlines!F356,""))</f>
        <v/>
      </c>
      <c r="S356" t="str">
        <f>IF(S$1='Trendline Selection'!$ED$198,Trendlines!G356,IF(S$1='Trendline Selection'!$EE$198,Trendlines!G356,""))</f>
        <v/>
      </c>
      <c r="T356" t="str">
        <f>IF(T$1='Trendline Selection'!$ED$198,Trendlines!H356,IF(T$1='Trendline Selection'!$EE$198,Trendlines!H356,""))</f>
        <v/>
      </c>
      <c r="U356">
        <f>IF(U$1='Trendline Selection'!$ED$198,Trendlines!I356,IF(U$1='Trendline Selection'!$EE$198,Trendlines!I356,""))</f>
        <v>5178.8599999999997</v>
      </c>
      <c r="V356" t="str">
        <f>IF(V$1='Trendline Selection'!$ED$198,Trendlines!J356,IF(V$1='Trendline Selection'!$EE$198,Trendlines!J356,""))</f>
        <v/>
      </c>
      <c r="W356" s="6" t="str">
        <f t="shared" si="329"/>
        <v/>
      </c>
      <c r="X356" s="6" t="str">
        <f t="shared" si="330"/>
        <v/>
      </c>
      <c r="Y356" s="6" t="str">
        <f t="shared" si="331"/>
        <v/>
      </c>
      <c r="Z356" s="6" t="str">
        <f t="shared" si="332"/>
        <v/>
      </c>
      <c r="AA356">
        <f t="shared" si="343"/>
        <v>2.8899999999994179</v>
      </c>
      <c r="AB356">
        <f t="shared" si="371"/>
        <v>2.7200000000002547</v>
      </c>
      <c r="AC356">
        <f t="shared" si="372"/>
        <v>0.16999999999916326</v>
      </c>
      <c r="AD356">
        <f t="shared" si="328"/>
        <v>2.8899999999994179</v>
      </c>
      <c r="AE356" s="26">
        <f t="shared" si="386"/>
        <v>-4.3744869131547498E-4</v>
      </c>
      <c r="AF356" s="26">
        <f t="shared" si="344"/>
        <v>-1.9864803618089416E-4</v>
      </c>
      <c r="AG356" s="4"/>
      <c r="AH356" s="30">
        <f t="shared" si="345"/>
        <v>-2.2846065380191906E-3</v>
      </c>
      <c r="AI356" s="21">
        <f t="shared" si="373"/>
        <v>-1</v>
      </c>
      <c r="AJ356" s="21">
        <f t="shared" si="342"/>
        <v>-169</v>
      </c>
      <c r="AK356" s="31" t="str">
        <f t="shared" si="389"/>
        <v>-----</v>
      </c>
      <c r="AL356" s="31" t="str">
        <f t="shared" si="346"/>
        <v>-----</v>
      </c>
      <c r="AM356" s="39" t="str">
        <f t="shared" si="347"/>
        <v/>
      </c>
      <c r="AN356" s="35" t="str">
        <f t="shared" si="348"/>
        <v/>
      </c>
      <c r="AO356" s="35" t="str">
        <f t="shared" si="387"/>
        <v/>
      </c>
      <c r="AP356" s="36" t="str">
        <f t="shared" si="388"/>
        <v/>
      </c>
      <c r="AQ356" s="36" t="str">
        <f t="shared" si="349"/>
        <v/>
      </c>
      <c r="AR356" s="40" t="str">
        <f t="shared" si="350"/>
        <v/>
      </c>
      <c r="AS356" s="37" t="str">
        <f t="shared" si="351"/>
        <v/>
      </c>
      <c r="AT356" s="37" t="str">
        <f t="shared" si="374"/>
        <v/>
      </c>
      <c r="AU356" s="38" t="str">
        <f t="shared" si="352"/>
        <v/>
      </c>
      <c r="AV356" s="38" t="str">
        <f t="shared" si="353"/>
        <v/>
      </c>
      <c r="AW356" s="30" t="str">
        <f t="shared" si="354"/>
        <v/>
      </c>
      <c r="AX356" s="21" t="str">
        <f t="shared" si="355"/>
        <v/>
      </c>
      <c r="AY356" s="21" t="str">
        <f t="shared" si="375"/>
        <v/>
      </c>
      <c r="AZ356" s="31" t="str">
        <f t="shared" si="356"/>
        <v/>
      </c>
      <c r="BA356" s="31" t="str">
        <f t="shared" si="357"/>
        <v/>
      </c>
      <c r="BB356" s="33">
        <f t="shared" si="358"/>
        <v>1.7379577744909504E-3</v>
      </c>
      <c r="BC356" s="32">
        <f t="shared" si="359"/>
        <v>1</v>
      </c>
      <c r="BD356" s="32">
        <f t="shared" si="376"/>
        <v>13</v>
      </c>
      <c r="BE356" s="34" t="str">
        <f t="shared" si="377"/>
        <v>-----</v>
      </c>
      <c r="BF356" s="34" t="str">
        <f t="shared" si="360"/>
        <v>-----</v>
      </c>
      <c r="BG356" s="40" t="str">
        <f t="shared" si="361"/>
        <v/>
      </c>
      <c r="BH356" s="37" t="str">
        <f t="shared" si="362"/>
        <v/>
      </c>
      <c r="BI356" s="37" t="str">
        <f t="shared" si="378"/>
        <v/>
      </c>
      <c r="BJ356" s="38" t="str">
        <f t="shared" si="379"/>
        <v/>
      </c>
      <c r="BK356" s="38" t="str">
        <f t="shared" si="363"/>
        <v/>
      </c>
      <c r="BL356" s="41" t="str">
        <f t="shared" si="364"/>
        <v>------</v>
      </c>
      <c r="BM356" s="41" t="str">
        <f t="shared" si="365"/>
        <v>------</v>
      </c>
      <c r="BN356" s="41" t="str">
        <f t="shared" si="340"/>
        <v>-----</v>
      </c>
      <c r="BO356" s="41" t="str" cm="1">
        <f t="array" aca="1" ref="BO356" ca="1">_xlfn.LET(_xlpm.lookback,MIN(ROW()-ROW(BN$50),11),_xlpm.found,IFERROR(MATCH("Equal High",OFFSET(BN356,-_xlpm.lookback,0,_xlpm.lookback+1,1),0),-1),_xlpm.offset_rows,_xlpm.lookback-_xlpm.found+1,IF(_xlpm.found&gt;0,INDEX(E:E,ROW()-_xlpm.offset_rows),"-----"))</f>
        <v>-----</v>
      </c>
      <c r="BP356" s="41" t="str">
        <f t="shared" ca="1" si="333"/>
        <v>-----</v>
      </c>
      <c r="BQ356" s="41" t="str">
        <f t="shared" ca="1" si="334"/>
        <v>-----</v>
      </c>
      <c r="BR356" s="52" t="str">
        <f t="shared" ca="1" si="335"/>
        <v>-----</v>
      </c>
      <c r="BS356" s="41" t="str">
        <f t="shared" si="341"/>
        <v>-----</v>
      </c>
      <c r="BT356" s="41" t="str" cm="1">
        <f t="array" aca="1" ref="BT356" ca="1">_xlfn.LET(_xlpm.lookback,MIN(ROW()-ROW(BS$50),11),_xlpm.found,IFERROR(MATCH("Equal Low",OFFSET(BS356,-_xlpm.lookback,0,_xlpm.lookback+1,1),0),-1),_xlpm.offset_rows,_xlpm.lookback-_xlpm.found+1,IF(_xlpm.found&gt;0,INDEX(F:F,ROW()-_xlpm.offset_rows),"-----"))</f>
        <v>-----</v>
      </c>
      <c r="BU356" s="41" t="str">
        <f t="shared" ca="1" si="336"/>
        <v>-----</v>
      </c>
      <c r="BV356" s="41" t="str">
        <f t="shared" ca="1" si="337"/>
        <v>-----</v>
      </c>
      <c r="BW356" s="52" t="str">
        <f t="shared" ca="1" si="338"/>
        <v>-----</v>
      </c>
      <c r="BX356" s="50">
        <f t="shared" si="366"/>
        <v>0.52199000000018714</v>
      </c>
      <c r="BY356" s="50">
        <f t="shared" si="380"/>
        <v>1</v>
      </c>
      <c r="BZ356" s="50">
        <f t="shared" si="381"/>
        <v>20</v>
      </c>
      <c r="CA356" s="50" t="str">
        <f t="shared" si="382"/>
        <v>-----</v>
      </c>
      <c r="CB356" s="50" t="str">
        <f t="shared" si="383"/>
        <v>-----</v>
      </c>
      <c r="CC356" s="52" t="str">
        <f t="shared" si="367"/>
        <v/>
      </c>
      <c r="CD356" s="41">
        <f t="shared" si="368"/>
        <v>0</v>
      </c>
      <c r="CE356" s="52" t="str" cm="1">
        <f t="array" ref="CE356">IF(CD356&lt;&gt;1,"-----",_xlfn.IFS(OR(AL356="Above",AL356="Below"),AL356,OR(AQ356="Above",AQ356="Below"),AQ356,OR(AV356="Above",AV356="Below"),AV356,OR(BA356="Above",BA356="Below"),BA356,OR(BF356="Above",BF356="Below"),BF356,OR(BK356="Above",BK356="Below"),BK356,TRUE,"-----"))</f>
        <v>-----</v>
      </c>
      <c r="CF356" s="52" t="str">
        <f t="shared" ca="1" si="339"/>
        <v>-----</v>
      </c>
      <c r="CG356" s="52" t="str">
        <f t="shared" si="369"/>
        <v>UP</v>
      </c>
      <c r="CH356" s="42" t="str">
        <f t="shared" si="390"/>
        <v/>
      </c>
      <c r="CI356" s="43" t="str">
        <f t="shared" si="384"/>
        <v/>
      </c>
      <c r="CJ356" s="42" t="str">
        <f t="shared" si="385"/>
        <v/>
      </c>
      <c r="CK356" s="42" t="str">
        <f t="shared" si="391"/>
        <v/>
      </c>
      <c r="CL356" s="42" t="str">
        <f t="shared" si="370"/>
        <v/>
      </c>
      <c r="CM356" s="16">
        <f t="shared" si="392"/>
        <v>0</v>
      </c>
      <c r="CN356" s="53">
        <f t="shared" si="393"/>
        <v>0</v>
      </c>
      <c r="CO356" s="14" t="str">
        <f t="shared" si="394"/>
        <v/>
      </c>
    </row>
    <row r="357" spans="1:93" x14ac:dyDescent="0.55000000000000004">
      <c r="A357">
        <f>IF('Data Validation'!$K$2&lt;&gt;TRUE,"",'Data Validation'!A357)</f>
        <v>1772135100</v>
      </c>
      <c r="B357" s="4" t="str">
        <f>IF('Data Validation'!$K$2&lt;&gt;TRUE,"",'Data Validation'!C357)</f>
        <v>XAUUSD</v>
      </c>
      <c r="C357" s="4" t="str">
        <f>IF('Data Validation'!$K$2&lt;&gt;TRUE,"",'Data Validation'!E357)</f>
        <v>M5</v>
      </c>
      <c r="D357" s="4">
        <f>IF('Data Validation'!$K$2&lt;&gt;TRUE,"",'Data Validation'!G357)</f>
        <v>5193.8900000000003</v>
      </c>
      <c r="E357" s="4">
        <f>IF($C357&lt;&gt;"M5","",Price!F357)</f>
        <v>5194.04</v>
      </c>
      <c r="F357" s="4">
        <f>IF($C357&lt;&gt;"M5","",Price!G357)</f>
        <v>5186.38</v>
      </c>
      <c r="G357" s="4">
        <f>IF($C357&lt;&gt;"M5","",Price!H357)</f>
        <v>542</v>
      </c>
      <c r="H357" s="4">
        <f>IF($C357&lt;&gt;"M5","",SSA!E357)</f>
        <v>5188.97487</v>
      </c>
      <c r="I357" s="6">
        <f>IF($C357&lt;&gt;"M5","",SSA!F357)</f>
        <v>5188.1567599999998</v>
      </c>
      <c r="J357" s="5">
        <f>IF($C357&lt;&gt;"M5","",Dual_Tema!E357)</f>
        <v>5191.74</v>
      </c>
      <c r="K357" s="5">
        <f>IF($C357&lt;&gt;"M5","",Dual_Tema!F357)</f>
        <v>5185.91</v>
      </c>
      <c r="L357" s="6">
        <f>IF($C357&lt;&gt;"M5","",Trendlines!K357)</f>
        <v>0</v>
      </c>
      <c r="M357" s="6">
        <f>IF($C357&lt;&gt;"M5","",Trendlines!L357)</f>
        <v>0</v>
      </c>
      <c r="N357" s="6">
        <f>IF($C357&lt;&gt;"M5","",ZigZag!E357)</f>
        <v>0</v>
      </c>
      <c r="O357" s="6">
        <f>IF($C357&lt;&gt;"M5","",ZigZag!F357)</f>
        <v>0</v>
      </c>
      <c r="P357" s="6">
        <f>IF($C357&lt;&gt;"M5","",Pinbar!E357)</f>
        <v>0</v>
      </c>
      <c r="Q357">
        <f>IF(Q$1='Trendline Selection'!$ED$198,Trendlines!E357,IF(Q$1='Trendline Selection'!$EE$198,Trendlines!E357,""))</f>
        <v>5199.75</v>
      </c>
      <c r="R357" t="str">
        <f>IF(R$1='Trendline Selection'!$ED$198,Trendlines!F357,IF(R$1='Trendline Selection'!$EE$198,Trendlines!F357,""))</f>
        <v/>
      </c>
      <c r="S357" t="str">
        <f>IF(S$1='Trendline Selection'!$ED$198,Trendlines!G357,IF(S$1='Trendline Selection'!$EE$198,Trendlines!G357,""))</f>
        <v/>
      </c>
      <c r="T357" t="str">
        <f>IF(T$1='Trendline Selection'!$ED$198,Trendlines!H357,IF(T$1='Trendline Selection'!$EE$198,Trendlines!H357,""))</f>
        <v/>
      </c>
      <c r="U357">
        <f>IF(U$1='Trendline Selection'!$ED$198,Trendlines!I357,IF(U$1='Trendline Selection'!$EE$198,Trendlines!I357,""))</f>
        <v>5178.88</v>
      </c>
      <c r="V357" t="str">
        <f>IF(V$1='Trendline Selection'!$ED$198,Trendlines!J357,IF(V$1='Trendline Selection'!$EE$198,Trendlines!J357,""))</f>
        <v/>
      </c>
      <c r="W357" s="6" t="str">
        <f t="shared" si="329"/>
        <v/>
      </c>
      <c r="X357" s="6" t="str">
        <f t="shared" si="330"/>
        <v/>
      </c>
      <c r="Y357" s="6" t="str">
        <f t="shared" si="331"/>
        <v/>
      </c>
      <c r="Z357" s="6" t="str">
        <f t="shared" si="332"/>
        <v/>
      </c>
      <c r="AA357">
        <f t="shared" si="343"/>
        <v>7.6599999999998545</v>
      </c>
      <c r="AB357">
        <f t="shared" si="371"/>
        <v>7.6400000000003274</v>
      </c>
      <c r="AC357">
        <f t="shared" si="372"/>
        <v>1.9999999999527063E-2</v>
      </c>
      <c r="AD357">
        <f t="shared" si="328"/>
        <v>7.6599999999998545</v>
      </c>
      <c r="AE357" s="26">
        <f t="shared" si="386"/>
        <v>4.4301139887594176E-4</v>
      </c>
      <c r="AF357" s="26">
        <f t="shared" si="344"/>
        <v>9.0630188337293682E-5</v>
      </c>
      <c r="AG357" s="4"/>
      <c r="AH357" s="30">
        <f t="shared" si="345"/>
        <v>-2.0722400115390145E-3</v>
      </c>
      <c r="AI357" s="21">
        <f t="shared" si="373"/>
        <v>-1</v>
      </c>
      <c r="AJ357" s="21">
        <f t="shared" si="342"/>
        <v>-170</v>
      </c>
      <c r="AK357" s="31" t="str">
        <f t="shared" si="389"/>
        <v>-----</v>
      </c>
      <c r="AL357" s="31" t="str">
        <f t="shared" si="346"/>
        <v>-----</v>
      </c>
      <c r="AM357" s="39" t="str">
        <f t="shared" si="347"/>
        <v/>
      </c>
      <c r="AN357" s="35" t="str">
        <f t="shared" si="348"/>
        <v/>
      </c>
      <c r="AO357" s="35" t="str">
        <f t="shared" si="387"/>
        <v/>
      </c>
      <c r="AP357" s="36" t="str">
        <f t="shared" si="388"/>
        <v/>
      </c>
      <c r="AQ357" s="36" t="str">
        <f t="shared" si="349"/>
        <v/>
      </c>
      <c r="AR357" s="40" t="str">
        <f t="shared" si="350"/>
        <v/>
      </c>
      <c r="AS357" s="37" t="str">
        <f t="shared" si="351"/>
        <v/>
      </c>
      <c r="AT357" s="37" t="str">
        <f t="shared" si="374"/>
        <v/>
      </c>
      <c r="AU357" s="38" t="str">
        <f t="shared" si="352"/>
        <v/>
      </c>
      <c r="AV357" s="38" t="str">
        <f t="shared" si="353"/>
        <v/>
      </c>
      <c r="AW357" s="30" t="str">
        <f t="shared" si="354"/>
        <v/>
      </c>
      <c r="AX357" s="21" t="str">
        <f t="shared" si="355"/>
        <v/>
      </c>
      <c r="AY357" s="21" t="str">
        <f t="shared" si="375"/>
        <v/>
      </c>
      <c r="AZ357" s="31" t="str">
        <f t="shared" si="356"/>
        <v/>
      </c>
      <c r="BA357" s="31" t="str">
        <f t="shared" si="357"/>
        <v/>
      </c>
      <c r="BB357" s="33">
        <f t="shared" si="358"/>
        <v>1.9492380591942468E-3</v>
      </c>
      <c r="BC357" s="32">
        <f t="shared" si="359"/>
        <v>1</v>
      </c>
      <c r="BD357" s="32">
        <f t="shared" si="376"/>
        <v>14</v>
      </c>
      <c r="BE357" s="34" t="str">
        <f t="shared" si="377"/>
        <v>-----</v>
      </c>
      <c r="BF357" s="34" t="str">
        <f t="shared" si="360"/>
        <v>-----</v>
      </c>
      <c r="BG357" s="40" t="str">
        <f t="shared" si="361"/>
        <v/>
      </c>
      <c r="BH357" s="37" t="str">
        <f t="shared" si="362"/>
        <v/>
      </c>
      <c r="BI357" s="37" t="str">
        <f t="shared" si="378"/>
        <v/>
      </c>
      <c r="BJ357" s="38" t="str">
        <f t="shared" si="379"/>
        <v/>
      </c>
      <c r="BK357" s="38" t="str">
        <f t="shared" si="363"/>
        <v/>
      </c>
      <c r="BL357" s="41" t="str">
        <f t="shared" si="364"/>
        <v>------</v>
      </c>
      <c r="BM357" s="41" t="str">
        <f t="shared" si="365"/>
        <v>------</v>
      </c>
      <c r="BN357" s="41" t="str">
        <f t="shared" si="340"/>
        <v>-----</v>
      </c>
      <c r="BO357" s="41" t="str" cm="1">
        <f t="array" aca="1" ref="BO357" ca="1">_xlfn.LET(_xlpm.lookback,MIN(ROW()-ROW(BN$50),11),_xlpm.found,IFERROR(MATCH("Equal High",OFFSET(BN357,-_xlpm.lookback,0,_xlpm.lookback+1,1),0),-1),_xlpm.offset_rows,_xlpm.lookback-_xlpm.found+1,IF(_xlpm.found&gt;0,INDEX(E:E,ROW()-_xlpm.offset_rows),"-----"))</f>
        <v>-----</v>
      </c>
      <c r="BP357" s="41" t="str">
        <f t="shared" ca="1" si="333"/>
        <v>-----</v>
      </c>
      <c r="BQ357" s="41" t="str">
        <f t="shared" ca="1" si="334"/>
        <v>-----</v>
      </c>
      <c r="BR357" s="52" t="str">
        <f t="shared" ca="1" si="335"/>
        <v>-----</v>
      </c>
      <c r="BS357" s="41" t="str">
        <f t="shared" si="341"/>
        <v>-----</v>
      </c>
      <c r="BT357" s="41" t="str" cm="1">
        <f t="array" aca="1" ref="BT357" ca="1">_xlfn.LET(_xlpm.lookback,MIN(ROW()-ROW(BS$50),11),_xlpm.found,IFERROR(MATCH("Equal Low",OFFSET(BS357,-_xlpm.lookback,0,_xlpm.lookback+1,1),0),-1),_xlpm.offset_rows,_xlpm.lookback-_xlpm.found+1,IF(_xlpm.found&gt;0,INDEX(F:F,ROW()-_xlpm.offset_rows),"-----"))</f>
        <v>-----</v>
      </c>
      <c r="BU357" s="41" t="str">
        <f t="shared" ca="1" si="336"/>
        <v>-----</v>
      </c>
      <c r="BV357" s="41" t="str">
        <f t="shared" ca="1" si="337"/>
        <v>-----</v>
      </c>
      <c r="BW357" s="52" t="str">
        <f t="shared" ca="1" si="338"/>
        <v>-----</v>
      </c>
      <c r="BX357" s="50">
        <f t="shared" si="366"/>
        <v>0.81811000000016065</v>
      </c>
      <c r="BY357" s="50">
        <f t="shared" si="380"/>
        <v>1</v>
      </c>
      <c r="BZ357" s="50">
        <f t="shared" si="381"/>
        <v>21</v>
      </c>
      <c r="CA357" s="50" t="str">
        <f t="shared" si="382"/>
        <v>-----</v>
      </c>
      <c r="CB357" s="50" t="str">
        <f t="shared" si="383"/>
        <v>-----</v>
      </c>
      <c r="CC357" s="52" t="str">
        <f t="shared" si="367"/>
        <v/>
      </c>
      <c r="CD357" s="41">
        <f t="shared" si="368"/>
        <v>0</v>
      </c>
      <c r="CE357" s="52" t="str" cm="1">
        <f t="array" ref="CE357">IF(CD357&lt;&gt;1,"-----",_xlfn.IFS(OR(AL357="Above",AL357="Below"),AL357,OR(AQ357="Above",AQ357="Below"),AQ357,OR(AV357="Above",AV357="Below"),AV357,OR(BA357="Above",BA357="Below"),BA357,OR(BF357="Above",BF357="Below"),BF357,OR(BK357="Above",BK357="Below"),BK357,TRUE,"-----"))</f>
        <v>-----</v>
      </c>
      <c r="CF357" s="52" t="str">
        <f t="shared" ca="1" si="339"/>
        <v>-----</v>
      </c>
      <c r="CG357" s="52" t="str">
        <f t="shared" si="369"/>
        <v>UP</v>
      </c>
      <c r="CH357" s="42" t="str">
        <f t="shared" si="390"/>
        <v/>
      </c>
      <c r="CI357" s="43" t="str">
        <f t="shared" si="384"/>
        <v/>
      </c>
      <c r="CJ357" s="42" t="str">
        <f t="shared" si="385"/>
        <v/>
      </c>
      <c r="CK357" s="42" t="str">
        <f t="shared" si="391"/>
        <v/>
      </c>
      <c r="CL357" s="42" t="str">
        <f t="shared" si="370"/>
        <v/>
      </c>
      <c r="CM357" s="16">
        <f t="shared" si="392"/>
        <v>0</v>
      </c>
      <c r="CN357" s="53">
        <f t="shared" si="393"/>
        <v>0</v>
      </c>
      <c r="CO357" s="14" t="str">
        <f t="shared" si="394"/>
        <v/>
      </c>
    </row>
    <row r="358" spans="1:93" x14ac:dyDescent="0.55000000000000004">
      <c r="A358">
        <f>IF('Data Validation'!$K$2&lt;&gt;TRUE,"",'Data Validation'!A358)</f>
        <v>1772135400</v>
      </c>
      <c r="B358" s="4" t="str">
        <f>IF('Data Validation'!$K$2&lt;&gt;TRUE,"",'Data Validation'!C358)</f>
        <v>XAUUSD</v>
      </c>
      <c r="C358" s="4" t="str">
        <f>IF('Data Validation'!$K$2&lt;&gt;TRUE,"",'Data Validation'!E358)</f>
        <v>M5</v>
      </c>
      <c r="D358" s="4">
        <f>IF('Data Validation'!$K$2&lt;&gt;TRUE,"",'Data Validation'!G358)</f>
        <v>5189.59</v>
      </c>
      <c r="E358" s="4">
        <f>IF($C358&lt;&gt;"M5","",Price!F358)</f>
        <v>5193.93</v>
      </c>
      <c r="F358" s="4">
        <f>IF($C358&lt;&gt;"M5","",Price!G358)</f>
        <v>5188.9399999999996</v>
      </c>
      <c r="G358" s="4">
        <f>IF($C358&lt;&gt;"M5","",Price!H358)</f>
        <v>531</v>
      </c>
      <c r="H358" s="4">
        <f>IF($C358&lt;&gt;"M5","",SSA!E358)</f>
        <v>5190.1767499999996</v>
      </c>
      <c r="I358" s="6">
        <f>IF($C358&lt;&gt;"M5","",SSA!F358)</f>
        <v>5189.1667600000001</v>
      </c>
      <c r="J358" s="5">
        <f>IF($C358&lt;&gt;"M5","",Dual_Tema!E358)</f>
        <v>5193.24</v>
      </c>
      <c r="K358" s="5">
        <f>IF($C358&lt;&gt;"M5","",Dual_Tema!F358)</f>
        <v>5187.6400000000003</v>
      </c>
      <c r="L358" s="6">
        <f>IF($C358&lt;&gt;"M5","",Trendlines!K358)</f>
        <v>0</v>
      </c>
      <c r="M358" s="6">
        <f>IF($C358&lt;&gt;"M5","",Trendlines!L358)</f>
        <v>0</v>
      </c>
      <c r="N358" s="6">
        <f>IF($C358&lt;&gt;"M5","",ZigZag!E358)</f>
        <v>0</v>
      </c>
      <c r="O358" s="6">
        <f>IF($C358&lt;&gt;"M5","",ZigZag!F358)</f>
        <v>0</v>
      </c>
      <c r="P358" s="6">
        <f>IF($C358&lt;&gt;"M5","",Pinbar!E358)</f>
        <v>0</v>
      </c>
      <c r="Q358">
        <f>IF(Q$1='Trendline Selection'!$ED$198,Trendlines!E358,IF(Q$1='Trendline Selection'!$EE$198,Trendlines!E358,""))</f>
        <v>5199.75</v>
      </c>
      <c r="R358" t="str">
        <f>IF(R$1='Trendline Selection'!$ED$198,Trendlines!F358,IF(R$1='Trendline Selection'!$EE$198,Trendlines!F358,""))</f>
        <v/>
      </c>
      <c r="S358" t="str">
        <f>IF(S$1='Trendline Selection'!$ED$198,Trendlines!G358,IF(S$1='Trendline Selection'!$EE$198,Trendlines!G358,""))</f>
        <v/>
      </c>
      <c r="T358" t="str">
        <f>IF(T$1='Trendline Selection'!$ED$198,Trendlines!H358,IF(T$1='Trendline Selection'!$EE$198,Trendlines!H358,""))</f>
        <v/>
      </c>
      <c r="U358">
        <f>IF(U$1='Trendline Selection'!$ED$198,Trendlines!I358,IF(U$1='Trendline Selection'!$EE$198,Trendlines!I358,""))</f>
        <v>5178.8999999999996</v>
      </c>
      <c r="V358" t="str">
        <f>IF(V$1='Trendline Selection'!$ED$198,Trendlines!J358,IF(V$1='Trendline Selection'!$EE$198,Trendlines!J358,""))</f>
        <v/>
      </c>
      <c r="W358" s="6" t="str">
        <f t="shared" si="329"/>
        <v/>
      </c>
      <c r="X358" s="6" t="str">
        <f t="shared" si="330"/>
        <v/>
      </c>
      <c r="Y358" s="6" t="str">
        <f t="shared" si="331"/>
        <v/>
      </c>
      <c r="Z358" s="6" t="str">
        <f t="shared" si="332"/>
        <v/>
      </c>
      <c r="AA358">
        <f t="shared" si="343"/>
        <v>4.9900000000006912</v>
      </c>
      <c r="AB358">
        <f t="shared" si="371"/>
        <v>3.999999999996362E-2</v>
      </c>
      <c r="AC358">
        <f t="shared" si="372"/>
        <v>4.9500000000007276</v>
      </c>
      <c r="AD358">
        <f t="shared" ref="AD358:AD421" si="395">MAX(AA358:AC358)</f>
        <v>4.9900000000006912</v>
      </c>
      <c r="AE358" s="26">
        <f t="shared" si="386"/>
        <v>1.3286503223431024E-4</v>
      </c>
      <c r="AF358" s="26">
        <f t="shared" si="344"/>
        <v>2.5059564657518109E-4</v>
      </c>
      <c r="AG358" s="4"/>
      <c r="AH358" s="30">
        <f t="shared" si="345"/>
        <v>-1.8410981297178463E-3</v>
      </c>
      <c r="AI358" s="21">
        <f t="shared" si="373"/>
        <v>-1</v>
      </c>
      <c r="AJ358" s="21">
        <f t="shared" si="342"/>
        <v>-171</v>
      </c>
      <c r="AK358" s="31" t="str">
        <f t="shared" si="389"/>
        <v>-----</v>
      </c>
      <c r="AL358" s="31" t="str">
        <f t="shared" si="346"/>
        <v>-----</v>
      </c>
      <c r="AM358" s="39" t="str">
        <f t="shared" si="347"/>
        <v/>
      </c>
      <c r="AN358" s="35" t="str">
        <f t="shared" si="348"/>
        <v/>
      </c>
      <c r="AO358" s="35" t="str">
        <f t="shared" si="387"/>
        <v/>
      </c>
      <c r="AP358" s="36" t="str">
        <f t="shared" si="388"/>
        <v/>
      </c>
      <c r="AQ358" s="36" t="str">
        <f t="shared" si="349"/>
        <v/>
      </c>
      <c r="AR358" s="40" t="str">
        <f t="shared" si="350"/>
        <v/>
      </c>
      <c r="AS358" s="37" t="str">
        <f t="shared" si="351"/>
        <v/>
      </c>
      <c r="AT358" s="37" t="str">
        <f t="shared" si="374"/>
        <v/>
      </c>
      <c r="AU358" s="38" t="str">
        <f t="shared" si="352"/>
        <v/>
      </c>
      <c r="AV358" s="38" t="str">
        <f t="shared" si="353"/>
        <v/>
      </c>
      <c r="AW358" s="30" t="str">
        <f t="shared" si="354"/>
        <v/>
      </c>
      <c r="AX358" s="21" t="str">
        <f t="shared" si="355"/>
        <v/>
      </c>
      <c r="AY358" s="21" t="str">
        <f t="shared" si="375"/>
        <v/>
      </c>
      <c r="AZ358" s="31" t="str">
        <f t="shared" si="356"/>
        <v/>
      </c>
      <c r="BA358" s="31" t="str">
        <f t="shared" si="357"/>
        <v/>
      </c>
      <c r="BB358" s="33">
        <f t="shared" si="358"/>
        <v>2.1774411554577214E-3</v>
      </c>
      <c r="BC358" s="32">
        <f t="shared" si="359"/>
        <v>1</v>
      </c>
      <c r="BD358" s="32">
        <f t="shared" si="376"/>
        <v>15</v>
      </c>
      <c r="BE358" s="34" t="str">
        <f t="shared" si="377"/>
        <v>-----</v>
      </c>
      <c r="BF358" s="34" t="str">
        <f t="shared" si="360"/>
        <v>-----</v>
      </c>
      <c r="BG358" s="40" t="str">
        <f t="shared" si="361"/>
        <v/>
      </c>
      <c r="BH358" s="37" t="str">
        <f t="shared" si="362"/>
        <v/>
      </c>
      <c r="BI358" s="37" t="str">
        <f t="shared" si="378"/>
        <v/>
      </c>
      <c r="BJ358" s="38" t="str">
        <f t="shared" si="379"/>
        <v/>
      </c>
      <c r="BK358" s="38" t="str">
        <f t="shared" si="363"/>
        <v/>
      </c>
      <c r="BL358" s="41" t="str">
        <f t="shared" si="364"/>
        <v>------</v>
      </c>
      <c r="BM358" s="41" t="str">
        <f t="shared" si="365"/>
        <v>------</v>
      </c>
      <c r="BN358" s="41" t="str">
        <f t="shared" si="340"/>
        <v>-----</v>
      </c>
      <c r="BO358" s="41" t="str" cm="1">
        <f t="array" aca="1" ref="BO358" ca="1">_xlfn.LET(_xlpm.lookback,MIN(ROW()-ROW(BN$50),11),_xlpm.found,IFERROR(MATCH("Equal High",OFFSET(BN358,-_xlpm.lookback,0,_xlpm.lookback+1,1),0),-1),_xlpm.offset_rows,_xlpm.lookback-_xlpm.found+1,IF(_xlpm.found&gt;0,INDEX(E:E,ROW()-_xlpm.offset_rows),"-----"))</f>
        <v>-----</v>
      </c>
      <c r="BP358" s="41" t="str">
        <f t="shared" ca="1" si="333"/>
        <v>-----</v>
      </c>
      <c r="BQ358" s="41" t="str">
        <f t="shared" ca="1" si="334"/>
        <v>-----</v>
      </c>
      <c r="BR358" s="52" t="str">
        <f t="shared" ca="1" si="335"/>
        <v>-----</v>
      </c>
      <c r="BS358" s="41" t="str">
        <f t="shared" si="341"/>
        <v>-----</v>
      </c>
      <c r="BT358" s="41" t="str" cm="1">
        <f t="array" aca="1" ref="BT358" ca="1">_xlfn.LET(_xlpm.lookback,MIN(ROW()-ROW(BS$50),11),_xlpm.found,IFERROR(MATCH("Equal Low",OFFSET(BS358,-_xlpm.lookback,0,_xlpm.lookback+1,1),0),-1),_xlpm.offset_rows,_xlpm.lookback-_xlpm.found+1,IF(_xlpm.found&gt;0,INDEX(F:F,ROW()-_xlpm.offset_rows),"-----"))</f>
        <v>-----</v>
      </c>
      <c r="BU358" s="41" t="str">
        <f t="shared" ca="1" si="336"/>
        <v>-----</v>
      </c>
      <c r="BV358" s="41" t="str">
        <f t="shared" ca="1" si="337"/>
        <v>-----</v>
      </c>
      <c r="BW358" s="52" t="str">
        <f t="shared" ca="1" si="338"/>
        <v>-----</v>
      </c>
      <c r="BX358" s="50">
        <f t="shared" si="366"/>
        <v>1.0099899999995614</v>
      </c>
      <c r="BY358" s="50">
        <f t="shared" si="380"/>
        <v>1</v>
      </c>
      <c r="BZ358" s="50">
        <f t="shared" si="381"/>
        <v>22</v>
      </c>
      <c r="CA358" s="50" t="str">
        <f t="shared" si="382"/>
        <v>-----</v>
      </c>
      <c r="CB358" s="50" t="str">
        <f t="shared" si="383"/>
        <v>-----</v>
      </c>
      <c r="CC358" s="52" t="str">
        <f t="shared" si="367"/>
        <v/>
      </c>
      <c r="CD358" s="41">
        <f t="shared" si="368"/>
        <v>0</v>
      </c>
      <c r="CE358" s="52" t="str" cm="1">
        <f t="array" ref="CE358">IF(CD358&lt;&gt;1,"-----",_xlfn.IFS(OR(AL358="Above",AL358="Below"),AL358,OR(AQ358="Above",AQ358="Below"),AQ358,OR(AV358="Above",AV358="Below"),AV358,OR(BA358="Above",BA358="Below"),BA358,OR(BF358="Above",BF358="Below"),BF358,OR(BK358="Above",BK358="Below"),BK358,TRUE,"-----"))</f>
        <v>-----</v>
      </c>
      <c r="CF358" s="52" t="str">
        <f t="shared" ca="1" si="339"/>
        <v>-----</v>
      </c>
      <c r="CG358" s="52" t="str">
        <f t="shared" si="369"/>
        <v>UP</v>
      </c>
      <c r="CH358" s="42" t="str">
        <f t="shared" si="390"/>
        <v/>
      </c>
      <c r="CI358" s="43" t="str">
        <f t="shared" si="384"/>
        <v/>
      </c>
      <c r="CJ358" s="42" t="str">
        <f t="shared" si="385"/>
        <v/>
      </c>
      <c r="CK358" s="42" t="str">
        <f t="shared" si="391"/>
        <v/>
      </c>
      <c r="CL358" s="42" t="str">
        <f t="shared" si="370"/>
        <v/>
      </c>
      <c r="CM358" s="16">
        <f t="shared" si="392"/>
        <v>0</v>
      </c>
      <c r="CN358" s="53">
        <f t="shared" si="393"/>
        <v>0</v>
      </c>
      <c r="CO358" s="14" t="str">
        <f t="shared" si="394"/>
        <v/>
      </c>
    </row>
    <row r="359" spans="1:93" x14ac:dyDescent="0.55000000000000004">
      <c r="A359">
        <f>IF('Data Validation'!$K$2&lt;&gt;TRUE,"",'Data Validation'!A359)</f>
        <v>1772135700</v>
      </c>
      <c r="B359" s="4" t="str">
        <f>IF('Data Validation'!$K$2&lt;&gt;TRUE,"",'Data Validation'!C359)</f>
        <v>XAUUSD</v>
      </c>
      <c r="C359" s="4" t="str">
        <f>IF('Data Validation'!$K$2&lt;&gt;TRUE,"",'Data Validation'!E359)</f>
        <v>M5</v>
      </c>
      <c r="D359" s="4">
        <f>IF('Data Validation'!$K$2&lt;&gt;TRUE,"",'Data Validation'!G359)</f>
        <v>5187.0600000000004</v>
      </c>
      <c r="E359" s="4">
        <f>IF($C359&lt;&gt;"M5","",Price!F359)</f>
        <v>5190.58</v>
      </c>
      <c r="F359" s="4">
        <f>IF($C359&lt;&gt;"M5","",Price!G359)</f>
        <v>5186.5200000000004</v>
      </c>
      <c r="G359" s="4">
        <f>IF($C359&lt;&gt;"M5","",Price!H359)</f>
        <v>482</v>
      </c>
      <c r="H359" s="4">
        <f>IF($C359&lt;&gt;"M5","",SSA!E359)</f>
        <v>5191.4855500000003</v>
      </c>
      <c r="I359" s="6">
        <f>IF($C359&lt;&gt;"M5","",SSA!F359)</f>
        <v>5190.3261499999999</v>
      </c>
      <c r="J359" s="5">
        <f>IF($C359&lt;&gt;"M5","",Dual_Tema!E359)</f>
        <v>5192.46</v>
      </c>
      <c r="K359" s="5">
        <f>IF($C359&lt;&gt;"M5","",Dual_Tema!F359)</f>
        <v>5187.4799999999996</v>
      </c>
      <c r="L359" s="6">
        <f>IF($C359&lt;&gt;"M5","",Trendlines!K359)</f>
        <v>0</v>
      </c>
      <c r="M359" s="6">
        <f>IF($C359&lt;&gt;"M5","",Trendlines!L359)</f>
        <v>0</v>
      </c>
      <c r="N359" s="6">
        <f>IF($C359&lt;&gt;"M5","",ZigZag!E359)</f>
        <v>0</v>
      </c>
      <c r="O359" s="6">
        <f>IF($C359&lt;&gt;"M5","",ZigZag!F359)</f>
        <v>0</v>
      </c>
      <c r="P359" s="6">
        <f>IF($C359&lt;&gt;"M5","",Pinbar!E359)</f>
        <v>0</v>
      </c>
      <c r="Q359">
        <f>IF(Q$1='Trendline Selection'!$ED$198,Trendlines!E359,IF(Q$1='Trendline Selection'!$EE$198,Trendlines!E359,""))</f>
        <v>5199.76</v>
      </c>
      <c r="R359" t="str">
        <f>IF(R$1='Trendline Selection'!$ED$198,Trendlines!F359,IF(R$1='Trendline Selection'!$EE$198,Trendlines!F359,""))</f>
        <v/>
      </c>
      <c r="S359" t="str">
        <f>IF(S$1='Trendline Selection'!$ED$198,Trendlines!G359,IF(S$1='Trendline Selection'!$EE$198,Trendlines!G359,""))</f>
        <v/>
      </c>
      <c r="T359" t="str">
        <f>IF(T$1='Trendline Selection'!$ED$198,Trendlines!H359,IF(T$1='Trendline Selection'!$EE$198,Trendlines!H359,""))</f>
        <v/>
      </c>
      <c r="U359">
        <f>IF(U$1='Trendline Selection'!$ED$198,Trendlines!I359,IF(U$1='Trendline Selection'!$EE$198,Trendlines!I359,""))</f>
        <v>5178.92</v>
      </c>
      <c r="V359" t="str">
        <f>IF(V$1='Trendline Selection'!$ED$198,Trendlines!J359,IF(V$1='Trendline Selection'!$EE$198,Trendlines!J359,""))</f>
        <v/>
      </c>
      <c r="W359" s="6" t="str">
        <f t="shared" si="329"/>
        <v/>
      </c>
      <c r="X359" s="6" t="str">
        <f t="shared" si="330"/>
        <v/>
      </c>
      <c r="Y359" s="6" t="str">
        <f t="shared" si="331"/>
        <v/>
      </c>
      <c r="Z359" s="6" t="str">
        <f t="shared" si="332"/>
        <v/>
      </c>
      <c r="AA359">
        <f t="shared" si="343"/>
        <v>4.0599999999994907</v>
      </c>
      <c r="AB359">
        <f t="shared" si="371"/>
        <v>0.98999999999978172</v>
      </c>
      <c r="AC359">
        <f t="shared" si="372"/>
        <v>3.069999999999709</v>
      </c>
      <c r="AD359">
        <f t="shared" si="395"/>
        <v>4.0599999999994907</v>
      </c>
      <c r="AE359" s="26">
        <f t="shared" si="386"/>
        <v>-3.6206345354612441E-4</v>
      </c>
      <c r="AF359" s="26">
        <f t="shared" si="344"/>
        <v>-1.850609544517043E-4</v>
      </c>
      <c r="AG359" s="4"/>
      <c r="AH359" s="30">
        <f t="shared" si="345"/>
        <v>-1.5913138298690494E-3</v>
      </c>
      <c r="AI359" s="21">
        <f t="shared" si="373"/>
        <v>-1</v>
      </c>
      <c r="AJ359" s="21">
        <f t="shared" si="342"/>
        <v>-172</v>
      </c>
      <c r="AK359" s="31" t="str">
        <f t="shared" si="389"/>
        <v>-----</v>
      </c>
      <c r="AL359" s="31" t="str">
        <f t="shared" si="346"/>
        <v>-----</v>
      </c>
      <c r="AM359" s="39" t="str">
        <f t="shared" si="347"/>
        <v/>
      </c>
      <c r="AN359" s="35" t="str">
        <f t="shared" si="348"/>
        <v/>
      </c>
      <c r="AO359" s="35" t="str">
        <f t="shared" si="387"/>
        <v/>
      </c>
      <c r="AP359" s="36" t="str">
        <f t="shared" si="388"/>
        <v/>
      </c>
      <c r="AQ359" s="36" t="str">
        <f t="shared" si="349"/>
        <v/>
      </c>
      <c r="AR359" s="40" t="str">
        <f t="shared" si="350"/>
        <v/>
      </c>
      <c r="AS359" s="37" t="str">
        <f t="shared" si="351"/>
        <v/>
      </c>
      <c r="AT359" s="37" t="str">
        <f t="shared" si="374"/>
        <v/>
      </c>
      <c r="AU359" s="38" t="str">
        <f t="shared" si="352"/>
        <v/>
      </c>
      <c r="AV359" s="38" t="str">
        <f t="shared" si="353"/>
        <v/>
      </c>
      <c r="AW359" s="30" t="str">
        <f t="shared" si="354"/>
        <v/>
      </c>
      <c r="AX359" s="21" t="str">
        <f t="shared" si="355"/>
        <v/>
      </c>
      <c r="AY359" s="21" t="str">
        <f t="shared" si="375"/>
        <v/>
      </c>
      <c r="AZ359" s="31" t="str">
        <f t="shared" si="356"/>
        <v/>
      </c>
      <c r="BA359" s="31" t="str">
        <f t="shared" si="357"/>
        <v/>
      </c>
      <c r="BB359" s="33">
        <f t="shared" si="358"/>
        <v>2.4262877202197095E-3</v>
      </c>
      <c r="BC359" s="32">
        <f t="shared" si="359"/>
        <v>1</v>
      </c>
      <c r="BD359" s="32">
        <f t="shared" si="376"/>
        <v>16</v>
      </c>
      <c r="BE359" s="34" t="str">
        <f t="shared" si="377"/>
        <v>-----</v>
      </c>
      <c r="BF359" s="34" t="str">
        <f t="shared" si="360"/>
        <v>-----</v>
      </c>
      <c r="BG359" s="40" t="str">
        <f t="shared" si="361"/>
        <v/>
      </c>
      <c r="BH359" s="37" t="str">
        <f t="shared" si="362"/>
        <v/>
      </c>
      <c r="BI359" s="37" t="str">
        <f t="shared" si="378"/>
        <v/>
      </c>
      <c r="BJ359" s="38" t="str">
        <f t="shared" si="379"/>
        <v/>
      </c>
      <c r="BK359" s="38" t="str">
        <f t="shared" si="363"/>
        <v/>
      </c>
      <c r="BL359" s="41" t="str">
        <f t="shared" si="364"/>
        <v>------</v>
      </c>
      <c r="BM359" s="41" t="str">
        <f t="shared" si="365"/>
        <v>------</v>
      </c>
      <c r="BN359" s="41" t="str">
        <f t="shared" si="340"/>
        <v>-----</v>
      </c>
      <c r="BO359" s="41" t="str" cm="1">
        <f t="array" aca="1" ref="BO359" ca="1">_xlfn.LET(_xlpm.lookback,MIN(ROW()-ROW(BN$50),11),_xlpm.found,IFERROR(MATCH("Equal High",OFFSET(BN359,-_xlpm.lookback,0,_xlpm.lookback+1,1),0),-1),_xlpm.offset_rows,_xlpm.lookback-_xlpm.found+1,IF(_xlpm.found&gt;0,INDEX(E:E,ROW()-_xlpm.offset_rows),"-----"))</f>
        <v>-----</v>
      </c>
      <c r="BP359" s="41" t="str">
        <f t="shared" ca="1" si="333"/>
        <v>-----</v>
      </c>
      <c r="BQ359" s="41" t="str">
        <f t="shared" ca="1" si="334"/>
        <v>-----</v>
      </c>
      <c r="BR359" s="52" t="str">
        <f t="shared" ca="1" si="335"/>
        <v>-----</v>
      </c>
      <c r="BS359" s="41" t="str">
        <f t="shared" si="341"/>
        <v>-----</v>
      </c>
      <c r="BT359" s="41" t="str" cm="1">
        <f t="array" aca="1" ref="BT359" ca="1">_xlfn.LET(_xlpm.lookback,MIN(ROW()-ROW(BS$50),11),_xlpm.found,IFERROR(MATCH("Equal Low",OFFSET(BS359,-_xlpm.lookback,0,_xlpm.lookback+1,1),0),-1),_xlpm.offset_rows,_xlpm.lookback-_xlpm.found+1,IF(_xlpm.found&gt;0,INDEX(F:F,ROW()-_xlpm.offset_rows),"-----"))</f>
        <v>-----</v>
      </c>
      <c r="BU359" s="41" t="str">
        <f t="shared" ca="1" si="336"/>
        <v>-----</v>
      </c>
      <c r="BV359" s="41" t="str">
        <f t="shared" ca="1" si="337"/>
        <v>-----</v>
      </c>
      <c r="BW359" s="52" t="str">
        <f t="shared" ca="1" si="338"/>
        <v>-----</v>
      </c>
      <c r="BX359" s="50">
        <f t="shared" si="366"/>
        <v>1.1594000000004598</v>
      </c>
      <c r="BY359" s="50">
        <f t="shared" si="380"/>
        <v>1</v>
      </c>
      <c r="BZ359" s="50">
        <f t="shared" si="381"/>
        <v>23</v>
      </c>
      <c r="CA359" s="50" t="str">
        <f t="shared" si="382"/>
        <v>-----</v>
      </c>
      <c r="CB359" s="50" t="str">
        <f t="shared" si="383"/>
        <v>-----</v>
      </c>
      <c r="CC359" s="52" t="str">
        <f t="shared" si="367"/>
        <v/>
      </c>
      <c r="CD359" s="41">
        <f t="shared" si="368"/>
        <v>0</v>
      </c>
      <c r="CE359" s="52" t="str" cm="1">
        <f t="array" ref="CE359">IF(CD359&lt;&gt;1,"-----",_xlfn.IFS(OR(AL359="Above",AL359="Below"),AL359,OR(AQ359="Above",AQ359="Below"),AQ359,OR(AV359="Above",AV359="Below"),AV359,OR(BA359="Above",BA359="Below"),BA359,OR(BF359="Above",BF359="Below"),BF359,OR(BK359="Above",BK359="Below"),BK359,TRUE,"-----"))</f>
        <v>-----</v>
      </c>
      <c r="CF359" s="52" t="str">
        <f t="shared" ca="1" si="339"/>
        <v>-----</v>
      </c>
      <c r="CG359" s="52" t="str">
        <f t="shared" si="369"/>
        <v>UP</v>
      </c>
      <c r="CH359" s="42" t="str">
        <f t="shared" si="390"/>
        <v/>
      </c>
      <c r="CI359" s="43" t="str">
        <f t="shared" si="384"/>
        <v/>
      </c>
      <c r="CJ359" s="42" t="str">
        <f t="shared" si="385"/>
        <v/>
      </c>
      <c r="CK359" s="42" t="str">
        <f t="shared" si="391"/>
        <v/>
      </c>
      <c r="CL359" s="42" t="str">
        <f t="shared" si="370"/>
        <v/>
      </c>
      <c r="CM359" s="16">
        <f t="shared" si="392"/>
        <v>0</v>
      </c>
      <c r="CN359" s="53">
        <f t="shared" si="393"/>
        <v>0</v>
      </c>
      <c r="CO359" s="14" t="str">
        <f t="shared" si="394"/>
        <v/>
      </c>
    </row>
    <row r="360" spans="1:93" x14ac:dyDescent="0.55000000000000004">
      <c r="A360">
        <f>IF('Data Validation'!$K$2&lt;&gt;TRUE,"",'Data Validation'!A360)</f>
        <v>1772136000</v>
      </c>
      <c r="B360" s="4" t="str">
        <f>IF('Data Validation'!$K$2&lt;&gt;TRUE,"",'Data Validation'!C360)</f>
        <v>XAUUSD</v>
      </c>
      <c r="C360" s="4" t="str">
        <f>IF('Data Validation'!$K$2&lt;&gt;TRUE,"",'Data Validation'!E360)</f>
        <v>M5</v>
      </c>
      <c r="D360" s="4">
        <f>IF('Data Validation'!$K$2&lt;&gt;TRUE,"",'Data Validation'!G360)</f>
        <v>5193.8100000000004</v>
      </c>
      <c r="E360" s="4">
        <f>IF($C360&lt;&gt;"M5","",Price!F360)</f>
        <v>5193.82</v>
      </c>
      <c r="F360" s="4">
        <f>IF($C360&lt;&gt;"M5","",Price!G360)</f>
        <v>5186.8100000000004</v>
      </c>
      <c r="G360" s="4">
        <f>IF($C360&lt;&gt;"M5","",Price!H360)</f>
        <v>520</v>
      </c>
      <c r="H360" s="4">
        <f>IF($C360&lt;&gt;"M5","",SSA!E360)</f>
        <v>5192.8647300000002</v>
      </c>
      <c r="I360" s="6">
        <f>IF($C360&lt;&gt;"M5","",SSA!F360)</f>
        <v>5191.5954400000001</v>
      </c>
      <c r="J360" s="5">
        <f>IF($C360&lt;&gt;"M5","",Dual_Tema!E360)</f>
        <v>5193.45</v>
      </c>
      <c r="K360" s="5">
        <f>IF($C360&lt;&gt;"M5","",Dual_Tema!F360)</f>
        <v>5187.43</v>
      </c>
      <c r="L360" s="6">
        <f>IF($C360&lt;&gt;"M5","",Trendlines!K360)</f>
        <v>0</v>
      </c>
      <c r="M360" s="6">
        <f>IF($C360&lt;&gt;"M5","",Trendlines!L360)</f>
        <v>0</v>
      </c>
      <c r="N360" s="6">
        <f>IF($C360&lt;&gt;"M5","",ZigZag!E360)</f>
        <v>0</v>
      </c>
      <c r="O360" s="6">
        <f>IF($C360&lt;&gt;"M5","",ZigZag!F360)</f>
        <v>0</v>
      </c>
      <c r="P360" s="6">
        <f>IF($C360&lt;&gt;"M5","",Pinbar!E360)</f>
        <v>0</v>
      </c>
      <c r="Q360">
        <f>IF(Q$1='Trendline Selection'!$ED$198,Trendlines!E360,IF(Q$1='Trendline Selection'!$EE$198,Trendlines!E360,""))</f>
        <v>5199.76</v>
      </c>
      <c r="R360" t="str">
        <f>IF(R$1='Trendline Selection'!$ED$198,Trendlines!F360,IF(R$1='Trendline Selection'!$EE$198,Trendlines!F360,""))</f>
        <v/>
      </c>
      <c r="S360" t="str">
        <f>IF(S$1='Trendline Selection'!$ED$198,Trendlines!G360,IF(S$1='Trendline Selection'!$EE$198,Trendlines!G360,""))</f>
        <v/>
      </c>
      <c r="T360" t="str">
        <f>IF(T$1='Trendline Selection'!$ED$198,Trendlines!H360,IF(T$1='Trendline Selection'!$EE$198,Trendlines!H360,""))</f>
        <v/>
      </c>
      <c r="U360">
        <f>IF(U$1='Trendline Selection'!$ED$198,Trendlines!I360,IF(U$1='Trendline Selection'!$EE$198,Trendlines!I360,""))</f>
        <v>5178.95</v>
      </c>
      <c r="V360" t="str">
        <f>IF(V$1='Trendline Selection'!$ED$198,Trendlines!J360,IF(V$1='Trendline Selection'!$EE$198,Trendlines!J360,""))</f>
        <v/>
      </c>
      <c r="W360" s="6" t="str">
        <f t="shared" si="329"/>
        <v/>
      </c>
      <c r="X360" s="6" t="str">
        <f t="shared" si="330"/>
        <v/>
      </c>
      <c r="Y360" s="6" t="str">
        <f t="shared" si="331"/>
        <v/>
      </c>
      <c r="Z360" s="6" t="str">
        <f t="shared" si="332"/>
        <v/>
      </c>
      <c r="AA360">
        <f t="shared" si="343"/>
        <v>7.0099999999993088</v>
      </c>
      <c r="AB360">
        <f t="shared" si="371"/>
        <v>6.7599999999993088</v>
      </c>
      <c r="AC360">
        <f t="shared" si="372"/>
        <v>0.25</v>
      </c>
      <c r="AD360">
        <f t="shared" si="395"/>
        <v>7.0099999999993088</v>
      </c>
      <c r="AE360" s="26">
        <f t="shared" si="386"/>
        <v>7.1243585670390761E-5</v>
      </c>
      <c r="AF360" s="26">
        <f t="shared" si="344"/>
        <v>-1.1951968508488612E-4</v>
      </c>
      <c r="AG360" s="4"/>
      <c r="AH360" s="30">
        <f t="shared" si="345"/>
        <v>-1.3260746649845342E-3</v>
      </c>
      <c r="AI360" s="21">
        <f t="shared" si="373"/>
        <v>-1</v>
      </c>
      <c r="AJ360" s="21">
        <f t="shared" si="342"/>
        <v>-173</v>
      </c>
      <c r="AK360" s="31" t="str">
        <f t="shared" si="389"/>
        <v>-----</v>
      </c>
      <c r="AL360" s="31" t="str">
        <f t="shared" si="346"/>
        <v>-----</v>
      </c>
      <c r="AM360" s="39" t="str">
        <f t="shared" si="347"/>
        <v/>
      </c>
      <c r="AN360" s="35" t="str">
        <f t="shared" si="348"/>
        <v/>
      </c>
      <c r="AO360" s="35" t="str">
        <f t="shared" si="387"/>
        <v/>
      </c>
      <c r="AP360" s="36" t="str">
        <f t="shared" si="388"/>
        <v/>
      </c>
      <c r="AQ360" s="36" t="str">
        <f t="shared" si="349"/>
        <v/>
      </c>
      <c r="AR360" s="40" t="str">
        <f t="shared" si="350"/>
        <v/>
      </c>
      <c r="AS360" s="37" t="str">
        <f t="shared" si="351"/>
        <v/>
      </c>
      <c r="AT360" s="37" t="str">
        <f t="shared" si="374"/>
        <v/>
      </c>
      <c r="AU360" s="38" t="str">
        <f t="shared" si="352"/>
        <v/>
      </c>
      <c r="AV360" s="38" t="str">
        <f t="shared" si="353"/>
        <v/>
      </c>
      <c r="AW360" s="30" t="str">
        <f t="shared" si="354"/>
        <v/>
      </c>
      <c r="AX360" s="21" t="str">
        <f t="shared" si="355"/>
        <v/>
      </c>
      <c r="AY360" s="21" t="str">
        <f t="shared" si="375"/>
        <v/>
      </c>
      <c r="AZ360" s="31" t="str">
        <f t="shared" si="356"/>
        <v/>
      </c>
      <c r="BA360" s="31" t="str">
        <f t="shared" si="357"/>
        <v/>
      </c>
      <c r="BB360" s="33">
        <f t="shared" si="358"/>
        <v>2.6867859315112944E-3</v>
      </c>
      <c r="BC360" s="32">
        <f t="shared" si="359"/>
        <v>1</v>
      </c>
      <c r="BD360" s="32">
        <f t="shared" si="376"/>
        <v>17</v>
      </c>
      <c r="BE360" s="34" t="str">
        <f t="shared" si="377"/>
        <v>-----</v>
      </c>
      <c r="BF360" s="34" t="str">
        <f t="shared" si="360"/>
        <v>-----</v>
      </c>
      <c r="BG360" s="40" t="str">
        <f t="shared" si="361"/>
        <v/>
      </c>
      <c r="BH360" s="37" t="str">
        <f t="shared" si="362"/>
        <v/>
      </c>
      <c r="BI360" s="37" t="str">
        <f t="shared" si="378"/>
        <v/>
      </c>
      <c r="BJ360" s="38" t="str">
        <f t="shared" si="379"/>
        <v/>
      </c>
      <c r="BK360" s="38" t="str">
        <f t="shared" si="363"/>
        <v/>
      </c>
      <c r="BL360" s="41" t="str">
        <f t="shared" si="364"/>
        <v>------</v>
      </c>
      <c r="BM360" s="41" t="str">
        <f t="shared" si="365"/>
        <v>------</v>
      </c>
      <c r="BN360" s="41" t="str">
        <f t="shared" si="340"/>
        <v>-----</v>
      </c>
      <c r="BO360" s="41" t="str" cm="1">
        <f t="array" aca="1" ref="BO360" ca="1">_xlfn.LET(_xlpm.lookback,MIN(ROW()-ROW(BN$50),11),_xlpm.found,IFERROR(MATCH("Equal High",OFFSET(BN360,-_xlpm.lookback,0,_xlpm.lookback+1,1),0),-1),_xlpm.offset_rows,_xlpm.lookback-_xlpm.found+1,IF(_xlpm.found&gt;0,INDEX(E:E,ROW()-_xlpm.offset_rows),"-----"))</f>
        <v>-----</v>
      </c>
      <c r="BP360" s="41" t="str">
        <f t="shared" ca="1" si="333"/>
        <v>-----</v>
      </c>
      <c r="BQ360" s="41" t="str">
        <f t="shared" ca="1" si="334"/>
        <v>-----</v>
      </c>
      <c r="BR360" s="52" t="str">
        <f t="shared" ca="1" si="335"/>
        <v>-----</v>
      </c>
      <c r="BS360" s="41" t="str">
        <f t="shared" si="341"/>
        <v>-----</v>
      </c>
      <c r="BT360" s="41" t="str" cm="1">
        <f t="array" aca="1" ref="BT360" ca="1">_xlfn.LET(_xlpm.lookback,MIN(ROW()-ROW(BS$50),11),_xlpm.found,IFERROR(MATCH("Equal Low",OFFSET(BS360,-_xlpm.lookback,0,_xlpm.lookback+1,1),0),-1),_xlpm.offset_rows,_xlpm.lookback-_xlpm.found+1,IF(_xlpm.found&gt;0,INDEX(F:F,ROW()-_xlpm.offset_rows),"-----"))</f>
        <v>-----</v>
      </c>
      <c r="BU360" s="41" t="str">
        <f t="shared" ca="1" si="336"/>
        <v>-----</v>
      </c>
      <c r="BV360" s="41" t="str">
        <f t="shared" ca="1" si="337"/>
        <v>-----</v>
      </c>
      <c r="BW360" s="52" t="str">
        <f t="shared" ca="1" si="338"/>
        <v>-----</v>
      </c>
      <c r="BX360" s="50">
        <f t="shared" si="366"/>
        <v>1.2692900000001828</v>
      </c>
      <c r="BY360" s="50">
        <f t="shared" si="380"/>
        <v>1</v>
      </c>
      <c r="BZ360" s="50">
        <f t="shared" si="381"/>
        <v>24</v>
      </c>
      <c r="CA360" s="50" t="str">
        <f t="shared" si="382"/>
        <v>-----</v>
      </c>
      <c r="CB360" s="50" t="str">
        <f t="shared" si="383"/>
        <v>-----</v>
      </c>
      <c r="CC360" s="52" t="str">
        <f t="shared" si="367"/>
        <v/>
      </c>
      <c r="CD360" s="41">
        <f t="shared" si="368"/>
        <v>0</v>
      </c>
      <c r="CE360" s="52" t="str" cm="1">
        <f t="array" ref="CE360">IF(CD360&lt;&gt;1,"-----",_xlfn.IFS(OR(AL360="Above",AL360="Below"),AL360,OR(AQ360="Above",AQ360="Below"),AQ360,OR(AV360="Above",AV360="Below"),AV360,OR(BA360="Above",BA360="Below"),BA360,OR(BF360="Above",BF360="Below"),BF360,OR(BK360="Above",BK360="Below"),BK360,TRUE,"-----"))</f>
        <v>-----</v>
      </c>
      <c r="CF360" s="52" t="str">
        <f t="shared" ca="1" si="339"/>
        <v>-----</v>
      </c>
      <c r="CG360" s="52" t="str">
        <f t="shared" si="369"/>
        <v>UP</v>
      </c>
      <c r="CH360" s="42" t="str">
        <f t="shared" si="390"/>
        <v/>
      </c>
      <c r="CI360" s="43" t="str">
        <f t="shared" si="384"/>
        <v/>
      </c>
      <c r="CJ360" s="42" t="str">
        <f t="shared" si="385"/>
        <v/>
      </c>
      <c r="CK360" s="42" t="str">
        <f t="shared" si="391"/>
        <v/>
      </c>
      <c r="CL360" s="42" t="str">
        <f t="shared" si="370"/>
        <v/>
      </c>
      <c r="CM360" s="16">
        <f t="shared" si="392"/>
        <v>0</v>
      </c>
      <c r="CN360" s="53">
        <f t="shared" si="393"/>
        <v>0</v>
      </c>
      <c r="CO360" s="14" t="str">
        <f t="shared" si="394"/>
        <v/>
      </c>
    </row>
    <row r="361" spans="1:93" x14ac:dyDescent="0.55000000000000004">
      <c r="A361">
        <f>IF('Data Validation'!$K$2&lt;&gt;TRUE,"",'Data Validation'!A361)</f>
        <v>1772136300</v>
      </c>
      <c r="B361" s="4" t="str">
        <f>IF('Data Validation'!$K$2&lt;&gt;TRUE,"",'Data Validation'!C361)</f>
        <v>XAUUSD</v>
      </c>
      <c r="C361" s="4" t="str">
        <f>IF('Data Validation'!$K$2&lt;&gt;TRUE,"",'Data Validation'!E361)</f>
        <v>M5</v>
      </c>
      <c r="D361" s="4">
        <f>IF('Data Validation'!$K$2&lt;&gt;TRUE,"",'Data Validation'!G361)</f>
        <v>5195.17</v>
      </c>
      <c r="E361" s="4">
        <f>IF($C361&lt;&gt;"M5","",Price!F361)</f>
        <v>5196.4799999999996</v>
      </c>
      <c r="F361" s="4">
        <f>IF($C361&lt;&gt;"M5","",Price!G361)</f>
        <v>5193.79</v>
      </c>
      <c r="G361" s="4">
        <f>IF($C361&lt;&gt;"M5","",Price!H361)</f>
        <v>481</v>
      </c>
      <c r="H361" s="4">
        <f>IF($C361&lt;&gt;"M5","",SSA!E361)</f>
        <v>5194.0290999999997</v>
      </c>
      <c r="I361" s="6">
        <f>IF($C361&lt;&gt;"M5","",SSA!F361)</f>
        <v>5192.8122700000004</v>
      </c>
      <c r="J361" s="5">
        <f>IF($C361&lt;&gt;"M5","",Dual_Tema!E361)</f>
        <v>5195.29</v>
      </c>
      <c r="K361" s="5">
        <f>IF($C361&lt;&gt;"M5","",Dual_Tema!F361)</f>
        <v>5190.74</v>
      </c>
      <c r="L361" s="6">
        <f>IF($C361&lt;&gt;"M5","",Trendlines!K361)</f>
        <v>0</v>
      </c>
      <c r="M361" s="6">
        <f>IF($C361&lt;&gt;"M5","",Trendlines!L361)</f>
        <v>0</v>
      </c>
      <c r="N361" s="6">
        <f>IF($C361&lt;&gt;"M5","",ZigZag!E361)</f>
        <v>0</v>
      </c>
      <c r="O361" s="6">
        <f>IF($C361&lt;&gt;"M5","",ZigZag!F361)</f>
        <v>0</v>
      </c>
      <c r="P361" s="6">
        <f>IF($C361&lt;&gt;"M5","",Pinbar!E361)</f>
        <v>0</v>
      </c>
      <c r="Q361">
        <f>IF(Q$1='Trendline Selection'!$ED$198,Trendlines!E361,IF(Q$1='Trendline Selection'!$EE$198,Trendlines!E361,""))</f>
        <v>5199.7700000000004</v>
      </c>
      <c r="R361" t="str">
        <f>IF(R$1='Trendline Selection'!$ED$198,Trendlines!F361,IF(R$1='Trendline Selection'!$EE$198,Trendlines!F361,""))</f>
        <v/>
      </c>
      <c r="S361" t="str">
        <f>IF(S$1='Trendline Selection'!$ED$198,Trendlines!G361,IF(S$1='Trendline Selection'!$EE$198,Trendlines!G361,""))</f>
        <v/>
      </c>
      <c r="T361" t="str">
        <f>IF(T$1='Trendline Selection'!$ED$198,Trendlines!H361,IF(T$1='Trendline Selection'!$EE$198,Trendlines!H361,""))</f>
        <v/>
      </c>
      <c r="U361">
        <f>IF(U$1='Trendline Selection'!$ED$198,Trendlines!I361,IF(U$1='Trendline Selection'!$EE$198,Trendlines!I361,""))</f>
        <v>5178.97</v>
      </c>
      <c r="V361" t="str">
        <f>IF(V$1='Trendline Selection'!$ED$198,Trendlines!J361,IF(V$1='Trendline Selection'!$EE$198,Trendlines!J361,""))</f>
        <v/>
      </c>
      <c r="W361" s="6" t="str">
        <f t="shared" si="329"/>
        <v/>
      </c>
      <c r="X361" s="6" t="str">
        <f t="shared" si="330"/>
        <v/>
      </c>
      <c r="Y361" s="6" t="str">
        <f t="shared" si="331"/>
        <v/>
      </c>
      <c r="Z361" s="6" t="str">
        <f t="shared" si="332"/>
        <v/>
      </c>
      <c r="AA361">
        <f t="shared" si="343"/>
        <v>2.6899999999995998</v>
      </c>
      <c r="AB361">
        <f t="shared" si="371"/>
        <v>2.6699999999991633</v>
      </c>
      <c r="AC361">
        <f t="shared" si="372"/>
        <v>2.0000000000436557E-2</v>
      </c>
      <c r="AD361">
        <f t="shared" si="395"/>
        <v>2.6899999999995998</v>
      </c>
      <c r="AE361" s="26">
        <f t="shared" si="386"/>
        <v>2.2905362357050326E-4</v>
      </c>
      <c r="AF361" s="26">
        <f t="shared" si="344"/>
        <v>5.8758481449661939E-4</v>
      </c>
      <c r="AG361" s="4"/>
      <c r="AH361" s="30">
        <f t="shared" si="345"/>
        <v>-1.104068064549142E-3</v>
      </c>
      <c r="AI361" s="21">
        <f t="shared" si="373"/>
        <v>-1</v>
      </c>
      <c r="AJ361" s="21">
        <f t="shared" si="342"/>
        <v>-174</v>
      </c>
      <c r="AK361" s="31" t="str">
        <f t="shared" si="389"/>
        <v>-----</v>
      </c>
      <c r="AL361" s="31" t="str">
        <f t="shared" si="346"/>
        <v>-----</v>
      </c>
      <c r="AM361" s="39" t="str">
        <f t="shared" si="347"/>
        <v/>
      </c>
      <c r="AN361" s="35" t="str">
        <f t="shared" si="348"/>
        <v/>
      </c>
      <c r="AO361" s="35" t="str">
        <f t="shared" si="387"/>
        <v/>
      </c>
      <c r="AP361" s="36" t="str">
        <f t="shared" si="388"/>
        <v/>
      </c>
      <c r="AQ361" s="36" t="str">
        <f t="shared" si="349"/>
        <v/>
      </c>
      <c r="AR361" s="40" t="str">
        <f t="shared" si="350"/>
        <v/>
      </c>
      <c r="AS361" s="37" t="str">
        <f t="shared" si="351"/>
        <v/>
      </c>
      <c r="AT361" s="37" t="str">
        <f t="shared" si="374"/>
        <v/>
      </c>
      <c r="AU361" s="38" t="str">
        <f t="shared" si="352"/>
        <v/>
      </c>
      <c r="AV361" s="38" t="str">
        <f t="shared" si="353"/>
        <v/>
      </c>
      <c r="AW361" s="30" t="str">
        <f t="shared" si="354"/>
        <v/>
      </c>
      <c r="AX361" s="21" t="str">
        <f t="shared" si="355"/>
        <v/>
      </c>
      <c r="AY361" s="21" t="str">
        <f t="shared" si="375"/>
        <v/>
      </c>
      <c r="AZ361" s="31" t="str">
        <f t="shared" si="356"/>
        <v/>
      </c>
      <c r="BA361" s="31" t="str">
        <f t="shared" si="357"/>
        <v/>
      </c>
      <c r="BB361" s="33">
        <f t="shared" si="358"/>
        <v>2.9077403421914954E-3</v>
      </c>
      <c r="BC361" s="32">
        <f t="shared" si="359"/>
        <v>1</v>
      </c>
      <c r="BD361" s="32">
        <f t="shared" si="376"/>
        <v>18</v>
      </c>
      <c r="BE361" s="34" t="str">
        <f t="shared" si="377"/>
        <v>-----</v>
      </c>
      <c r="BF361" s="34" t="str">
        <f t="shared" si="360"/>
        <v>-----</v>
      </c>
      <c r="BG361" s="40" t="str">
        <f t="shared" si="361"/>
        <v/>
      </c>
      <c r="BH361" s="37" t="str">
        <f t="shared" si="362"/>
        <v/>
      </c>
      <c r="BI361" s="37" t="str">
        <f t="shared" si="378"/>
        <v/>
      </c>
      <c r="BJ361" s="38" t="str">
        <f t="shared" si="379"/>
        <v/>
      </c>
      <c r="BK361" s="38" t="str">
        <f t="shared" si="363"/>
        <v/>
      </c>
      <c r="BL361" s="41" t="str">
        <f t="shared" si="364"/>
        <v>------</v>
      </c>
      <c r="BM361" s="41" t="str">
        <f t="shared" si="365"/>
        <v>------</v>
      </c>
      <c r="BN361" s="41" t="str">
        <f t="shared" si="340"/>
        <v>-----</v>
      </c>
      <c r="BO361" s="41" t="str" cm="1">
        <f t="array" aca="1" ref="BO361" ca="1">_xlfn.LET(_xlpm.lookback,MIN(ROW()-ROW(BN$50),11),_xlpm.found,IFERROR(MATCH("Equal High",OFFSET(BN361,-_xlpm.lookback,0,_xlpm.lookback+1,1),0),-1),_xlpm.offset_rows,_xlpm.lookback-_xlpm.found+1,IF(_xlpm.found&gt;0,INDEX(E:E,ROW()-_xlpm.offset_rows),"-----"))</f>
        <v>-----</v>
      </c>
      <c r="BP361" s="41" t="str">
        <f t="shared" ca="1" si="333"/>
        <v>-----</v>
      </c>
      <c r="BQ361" s="41" t="str">
        <f t="shared" ca="1" si="334"/>
        <v>-----</v>
      </c>
      <c r="BR361" s="52" t="str">
        <f t="shared" ca="1" si="335"/>
        <v>-----</v>
      </c>
      <c r="BS361" s="41" t="str">
        <f t="shared" si="341"/>
        <v>-----</v>
      </c>
      <c r="BT361" s="41" t="str" cm="1">
        <f t="array" aca="1" ref="BT361" ca="1">_xlfn.LET(_xlpm.lookback,MIN(ROW()-ROW(BS$50),11),_xlpm.found,IFERROR(MATCH("Equal Low",OFFSET(BS361,-_xlpm.lookback,0,_xlpm.lookback+1,1),0),-1),_xlpm.offset_rows,_xlpm.lookback-_xlpm.found+1,IF(_xlpm.found&gt;0,INDEX(F:F,ROW()-_xlpm.offset_rows),"-----"))</f>
        <v>-----</v>
      </c>
      <c r="BU361" s="41" t="str">
        <f t="shared" ca="1" si="336"/>
        <v>-----</v>
      </c>
      <c r="BV361" s="41" t="str">
        <f t="shared" ca="1" si="337"/>
        <v>-----</v>
      </c>
      <c r="BW361" s="52" t="str">
        <f t="shared" ca="1" si="338"/>
        <v>-----</v>
      </c>
      <c r="BX361" s="50">
        <f t="shared" si="366"/>
        <v>1.2168299999993906</v>
      </c>
      <c r="BY361" s="50">
        <f t="shared" si="380"/>
        <v>1</v>
      </c>
      <c r="BZ361" s="50">
        <f t="shared" si="381"/>
        <v>25</v>
      </c>
      <c r="CA361" s="50" t="str">
        <f t="shared" si="382"/>
        <v>-----</v>
      </c>
      <c r="CB361" s="50" t="str">
        <f t="shared" si="383"/>
        <v>-----</v>
      </c>
      <c r="CC361" s="52" t="str">
        <f t="shared" si="367"/>
        <v/>
      </c>
      <c r="CD361" s="41">
        <f t="shared" si="368"/>
        <v>0</v>
      </c>
      <c r="CE361" s="52" t="str" cm="1">
        <f t="array" ref="CE361">IF(CD361&lt;&gt;1,"-----",_xlfn.IFS(OR(AL361="Above",AL361="Below"),AL361,OR(AQ361="Above",AQ361="Below"),AQ361,OR(AV361="Above",AV361="Below"),AV361,OR(BA361="Above",BA361="Below"),BA361,OR(BF361="Above",BF361="Below"),BF361,OR(BK361="Above",BK361="Below"),BK361,TRUE,"-----"))</f>
        <v>-----</v>
      </c>
      <c r="CF361" s="52" t="str">
        <f t="shared" ca="1" si="339"/>
        <v>-----</v>
      </c>
      <c r="CG361" s="52" t="str">
        <f t="shared" si="369"/>
        <v>UP</v>
      </c>
      <c r="CH361" s="42" t="str">
        <f t="shared" si="390"/>
        <v/>
      </c>
      <c r="CI361" s="43" t="str">
        <f t="shared" si="384"/>
        <v/>
      </c>
      <c r="CJ361" s="42" t="str">
        <f t="shared" si="385"/>
        <v/>
      </c>
      <c r="CK361" s="42" t="str">
        <f t="shared" si="391"/>
        <v/>
      </c>
      <c r="CL361" s="42" t="str">
        <f t="shared" si="370"/>
        <v/>
      </c>
      <c r="CM361" s="16">
        <f t="shared" si="392"/>
        <v>0</v>
      </c>
      <c r="CN361" s="53">
        <f t="shared" si="393"/>
        <v>0</v>
      </c>
      <c r="CO361" s="14" t="str">
        <f t="shared" si="394"/>
        <v/>
      </c>
    </row>
    <row r="362" spans="1:93" x14ac:dyDescent="0.55000000000000004">
      <c r="A362">
        <f>IF('Data Validation'!$K$2&lt;&gt;TRUE,"",'Data Validation'!A362)</f>
        <v>1772136600</v>
      </c>
      <c r="B362" s="4" t="str">
        <f>IF('Data Validation'!$K$2&lt;&gt;TRUE,"",'Data Validation'!C362)</f>
        <v>XAUUSD</v>
      </c>
      <c r="C362" s="4" t="str">
        <f>IF('Data Validation'!$K$2&lt;&gt;TRUE,"",'Data Validation'!E362)</f>
        <v>M5</v>
      </c>
      <c r="D362" s="4">
        <f>IF('Data Validation'!$K$2&lt;&gt;TRUE,"",'Data Validation'!G362)</f>
        <v>5196.91</v>
      </c>
      <c r="E362" s="4">
        <f>IF($C362&lt;&gt;"M5","",Price!F362)</f>
        <v>5198.04</v>
      </c>
      <c r="F362" s="4">
        <f>IF($C362&lt;&gt;"M5","",Price!G362)</f>
        <v>5194.3500000000004</v>
      </c>
      <c r="G362" s="4">
        <f>IF($C362&lt;&gt;"M5","",Price!H362)</f>
        <v>490</v>
      </c>
      <c r="H362" s="4">
        <f>IF($C362&lt;&gt;"M5","",SSA!E362)</f>
        <v>5194.8870200000001</v>
      </c>
      <c r="I362" s="6">
        <f>IF($C362&lt;&gt;"M5","",SSA!F362)</f>
        <v>5193.8496500000001</v>
      </c>
      <c r="J362" s="5">
        <f>IF($C362&lt;&gt;"M5","",Dual_Tema!E362)</f>
        <v>5197.13</v>
      </c>
      <c r="K362" s="5">
        <f>IF($C362&lt;&gt;"M5","",Dual_Tema!F362)</f>
        <v>5193.03</v>
      </c>
      <c r="L362" s="6">
        <f>IF($C362&lt;&gt;"M5","",Trendlines!K362)</f>
        <v>0</v>
      </c>
      <c r="M362" s="6">
        <f>IF($C362&lt;&gt;"M5","",Trendlines!L362)</f>
        <v>0</v>
      </c>
      <c r="N362" s="6">
        <f>IF($C362&lt;&gt;"M5","",ZigZag!E362)</f>
        <v>0</v>
      </c>
      <c r="O362" s="6">
        <f>IF($C362&lt;&gt;"M5","",ZigZag!F362)</f>
        <v>0</v>
      </c>
      <c r="P362" s="6">
        <f>IF($C362&lt;&gt;"M5","",Pinbar!E362)</f>
        <v>0</v>
      </c>
      <c r="Q362">
        <f>IF(Q$1='Trendline Selection'!$ED$198,Trendlines!E362,IF(Q$1='Trendline Selection'!$EE$198,Trendlines!E362,""))</f>
        <v>5199.7700000000004</v>
      </c>
      <c r="R362" t="str">
        <f>IF(R$1='Trendline Selection'!$ED$198,Trendlines!F362,IF(R$1='Trendline Selection'!$EE$198,Trendlines!F362,""))</f>
        <v/>
      </c>
      <c r="S362" t="str">
        <f>IF(S$1='Trendline Selection'!$ED$198,Trendlines!G362,IF(S$1='Trendline Selection'!$EE$198,Trendlines!G362,""))</f>
        <v/>
      </c>
      <c r="T362" t="str">
        <f>IF(T$1='Trendline Selection'!$ED$198,Trendlines!H362,IF(T$1='Trendline Selection'!$EE$198,Trendlines!H362,""))</f>
        <v/>
      </c>
      <c r="U362">
        <f>IF(U$1='Trendline Selection'!$ED$198,Trendlines!I362,IF(U$1='Trendline Selection'!$EE$198,Trendlines!I362,""))</f>
        <v>5178.99</v>
      </c>
      <c r="V362" t="str">
        <f>IF(V$1='Trendline Selection'!$ED$198,Trendlines!J362,IF(V$1='Trendline Selection'!$EE$198,Trendlines!J362,""))</f>
        <v/>
      </c>
      <c r="W362" s="6" t="str">
        <f t="shared" si="329"/>
        <v/>
      </c>
      <c r="X362" s="6" t="str">
        <f t="shared" si="330"/>
        <v/>
      </c>
      <c r="Y362" s="6" t="str">
        <f t="shared" si="331"/>
        <v/>
      </c>
      <c r="Z362" s="6" t="str">
        <f t="shared" si="332"/>
        <v/>
      </c>
      <c r="AA362">
        <f t="shared" si="343"/>
        <v>3.6899999999995998</v>
      </c>
      <c r="AB362">
        <f t="shared" si="371"/>
        <v>2.8699999999998909</v>
      </c>
      <c r="AC362">
        <f t="shared" si="372"/>
        <v>0.81999999999970896</v>
      </c>
      <c r="AD362">
        <f t="shared" si="395"/>
        <v>3.6899999999995998</v>
      </c>
      <c r="AE362" s="26">
        <f t="shared" si="386"/>
        <v>1.7509663987621139E-4</v>
      </c>
      <c r="AF362" s="26">
        <f t="shared" si="344"/>
        <v>2.5418686200553791E-4</v>
      </c>
      <c r="AG362" s="4"/>
      <c r="AH362" s="30">
        <f t="shared" si="345"/>
        <v>-9.3907615144522079E-4</v>
      </c>
      <c r="AI362" s="21">
        <f t="shared" si="373"/>
        <v>-1</v>
      </c>
      <c r="AJ362" s="21">
        <f t="shared" si="342"/>
        <v>-175</v>
      </c>
      <c r="AK362" s="31" t="str">
        <f t="shared" si="389"/>
        <v>Touch Zone</v>
      </c>
      <c r="AL362" s="31" t="str">
        <f t="shared" si="346"/>
        <v>Below</v>
      </c>
      <c r="AM362" s="39" t="str">
        <f t="shared" si="347"/>
        <v/>
      </c>
      <c r="AN362" s="35" t="str">
        <f t="shared" si="348"/>
        <v/>
      </c>
      <c r="AO362" s="35" t="str">
        <f t="shared" si="387"/>
        <v/>
      </c>
      <c r="AP362" s="36" t="str">
        <f t="shared" si="388"/>
        <v/>
      </c>
      <c r="AQ362" s="36" t="str">
        <f t="shared" si="349"/>
        <v/>
      </c>
      <c r="AR362" s="40" t="str">
        <f t="shared" si="350"/>
        <v/>
      </c>
      <c r="AS362" s="37" t="str">
        <f t="shared" si="351"/>
        <v/>
      </c>
      <c r="AT362" s="37" t="str">
        <f t="shared" si="374"/>
        <v/>
      </c>
      <c r="AU362" s="38" t="str">
        <f t="shared" si="352"/>
        <v/>
      </c>
      <c r="AV362" s="38" t="str">
        <f t="shared" si="353"/>
        <v/>
      </c>
      <c r="AW362" s="30" t="str">
        <f t="shared" si="354"/>
        <v/>
      </c>
      <c r="AX362" s="21" t="str">
        <f t="shared" si="355"/>
        <v/>
      </c>
      <c r="AY362" s="21" t="str">
        <f t="shared" si="375"/>
        <v/>
      </c>
      <c r="AZ362" s="31" t="str">
        <f t="shared" si="356"/>
        <v/>
      </c>
      <c r="BA362" s="31" t="str">
        <f t="shared" si="357"/>
        <v/>
      </c>
      <c r="BB362" s="33">
        <f t="shared" si="358"/>
        <v>3.0695212773147545E-3</v>
      </c>
      <c r="BC362" s="32">
        <f t="shared" si="359"/>
        <v>1</v>
      </c>
      <c r="BD362" s="32">
        <f t="shared" si="376"/>
        <v>19</v>
      </c>
      <c r="BE362" s="34" t="str">
        <f t="shared" si="377"/>
        <v>-----</v>
      </c>
      <c r="BF362" s="34" t="str">
        <f t="shared" si="360"/>
        <v>-----</v>
      </c>
      <c r="BG362" s="40" t="str">
        <f t="shared" si="361"/>
        <v/>
      </c>
      <c r="BH362" s="37" t="str">
        <f t="shared" si="362"/>
        <v/>
      </c>
      <c r="BI362" s="37" t="str">
        <f t="shared" si="378"/>
        <v/>
      </c>
      <c r="BJ362" s="38" t="str">
        <f t="shared" si="379"/>
        <v/>
      </c>
      <c r="BK362" s="38" t="str">
        <f t="shared" si="363"/>
        <v/>
      </c>
      <c r="BL362" s="41" t="str">
        <f t="shared" si="364"/>
        <v>------</v>
      </c>
      <c r="BM362" s="41" t="str">
        <f t="shared" si="365"/>
        <v>------</v>
      </c>
      <c r="BN362" s="41" t="str">
        <f t="shared" si="340"/>
        <v>-----</v>
      </c>
      <c r="BO362" s="41" t="str" cm="1">
        <f t="array" aca="1" ref="BO362" ca="1">_xlfn.LET(_xlpm.lookback,MIN(ROW()-ROW(BN$50),11),_xlpm.found,IFERROR(MATCH("Equal High",OFFSET(BN362,-_xlpm.lookback,0,_xlpm.lookback+1,1),0),-1),_xlpm.offset_rows,_xlpm.lookback-_xlpm.found+1,IF(_xlpm.found&gt;0,INDEX(E:E,ROW()-_xlpm.offset_rows),"-----"))</f>
        <v>-----</v>
      </c>
      <c r="BP362" s="41" t="str">
        <f t="shared" ca="1" si="333"/>
        <v>-----</v>
      </c>
      <c r="BQ362" s="41" t="str">
        <f t="shared" ca="1" si="334"/>
        <v>-----</v>
      </c>
      <c r="BR362" s="52" t="str">
        <f t="shared" ca="1" si="335"/>
        <v>-----</v>
      </c>
      <c r="BS362" s="41" t="str">
        <f t="shared" si="341"/>
        <v>-----</v>
      </c>
      <c r="BT362" s="41" t="str" cm="1">
        <f t="array" aca="1" ref="BT362" ca="1">_xlfn.LET(_xlpm.lookback,MIN(ROW()-ROW(BS$50),11),_xlpm.found,IFERROR(MATCH("Equal Low",OFFSET(BS362,-_xlpm.lookback,0,_xlpm.lookback+1,1),0),-1),_xlpm.offset_rows,_xlpm.lookback-_xlpm.found+1,IF(_xlpm.found&gt;0,INDEX(F:F,ROW()-_xlpm.offset_rows),"-----"))</f>
        <v>-----</v>
      </c>
      <c r="BU362" s="41" t="str">
        <f t="shared" ca="1" si="336"/>
        <v>-----</v>
      </c>
      <c r="BV362" s="41" t="str">
        <f t="shared" ca="1" si="337"/>
        <v>-----</v>
      </c>
      <c r="BW362" s="52" t="str">
        <f t="shared" ca="1" si="338"/>
        <v>-----</v>
      </c>
      <c r="BX362" s="50">
        <f t="shared" si="366"/>
        <v>1.0373700000000099</v>
      </c>
      <c r="BY362" s="50">
        <f t="shared" si="380"/>
        <v>1</v>
      </c>
      <c r="BZ362" s="50">
        <f t="shared" si="381"/>
        <v>26</v>
      </c>
      <c r="CA362" s="50" t="str">
        <f t="shared" si="382"/>
        <v>-----</v>
      </c>
      <c r="CB362" s="50" t="str">
        <f t="shared" si="383"/>
        <v>-----</v>
      </c>
      <c r="CC362" s="52" t="str">
        <f t="shared" si="367"/>
        <v>TL Touch Zone</v>
      </c>
      <c r="CD362" s="41">
        <f t="shared" si="368"/>
        <v>1</v>
      </c>
      <c r="CE362" s="52" t="str" cm="1">
        <f t="array" ref="CE362">IF(CD362&lt;&gt;1,"-----",_xlfn.IFS(OR(AL362="Above",AL362="Below"),AL362,OR(AQ362="Above",AQ362="Below"),AQ362,OR(AV362="Above",AV362="Below"),AV362,OR(BA362="Above",BA362="Below"),BA362,OR(BF362="Above",BF362="Below"),BF362,OR(BK362="Above",BK362="Below"),BK362,TRUE,"-----"))</f>
        <v>Below</v>
      </c>
      <c r="CF362" s="52" t="str">
        <f t="shared" ca="1" si="339"/>
        <v>-----</v>
      </c>
      <c r="CG362" s="52" t="str">
        <f t="shared" si="369"/>
        <v>UP</v>
      </c>
      <c r="CH362" s="42" t="str">
        <f t="shared" si="390"/>
        <v/>
      </c>
      <c r="CI362" s="43" t="str">
        <f t="shared" si="384"/>
        <v/>
      </c>
      <c r="CJ362" s="42" t="str">
        <f t="shared" si="385"/>
        <v/>
      </c>
      <c r="CK362" s="42" t="str">
        <f t="shared" si="391"/>
        <v/>
      </c>
      <c r="CL362" s="42" t="str">
        <f t="shared" si="370"/>
        <v/>
      </c>
      <c r="CM362" s="16">
        <f t="shared" si="392"/>
        <v>0</v>
      </c>
      <c r="CN362" s="53">
        <f t="shared" si="393"/>
        <v>0</v>
      </c>
      <c r="CO362" s="14" t="str">
        <f t="shared" si="394"/>
        <v/>
      </c>
    </row>
    <row r="363" spans="1:93" x14ac:dyDescent="0.55000000000000004">
      <c r="A363">
        <f>IF('Data Validation'!$K$2&lt;&gt;TRUE,"",'Data Validation'!A363)</f>
        <v>1772136900</v>
      </c>
      <c r="B363" s="4" t="str">
        <f>IF('Data Validation'!$K$2&lt;&gt;TRUE,"",'Data Validation'!C363)</f>
        <v>XAUUSD</v>
      </c>
      <c r="C363" s="4" t="str">
        <f>IF('Data Validation'!$K$2&lt;&gt;TRUE,"",'Data Validation'!E363)</f>
        <v>M5</v>
      </c>
      <c r="D363" s="4">
        <f>IF('Data Validation'!$K$2&lt;&gt;TRUE,"",'Data Validation'!G363)</f>
        <v>5194.53</v>
      </c>
      <c r="E363" s="4">
        <f>IF($C363&lt;&gt;"M5","",Price!F363)</f>
        <v>5197.1000000000004</v>
      </c>
      <c r="F363" s="4">
        <f>IF($C363&lt;&gt;"M5","",Price!G363)</f>
        <v>5191.97</v>
      </c>
      <c r="G363" s="4">
        <f>IF($C363&lt;&gt;"M5","",Price!H363)</f>
        <v>619</v>
      </c>
      <c r="H363" s="4">
        <f>IF($C363&lt;&gt;"M5","",SSA!E363)</f>
        <v>5195.4139699999996</v>
      </c>
      <c r="I363" s="6">
        <f>IF($C363&lt;&gt;"M5","",SSA!F363)</f>
        <v>5194.6318099999999</v>
      </c>
      <c r="J363" s="5">
        <f>IF($C363&lt;&gt;"M5","",Dual_Tema!E363)</f>
        <v>5197.72</v>
      </c>
      <c r="K363" s="5">
        <f>IF($C363&lt;&gt;"M5","",Dual_Tema!F363)</f>
        <v>5193.2</v>
      </c>
      <c r="L363" s="6">
        <f>IF($C363&lt;&gt;"M5","",Trendlines!K363)</f>
        <v>0</v>
      </c>
      <c r="M363" s="6">
        <f>IF($C363&lt;&gt;"M5","",Trendlines!L363)</f>
        <v>0</v>
      </c>
      <c r="N363" s="6">
        <f>IF($C363&lt;&gt;"M5","",ZigZag!E363)</f>
        <v>0</v>
      </c>
      <c r="O363" s="6">
        <f>IF($C363&lt;&gt;"M5","",ZigZag!F363)</f>
        <v>0</v>
      </c>
      <c r="P363" s="6">
        <f>IF($C363&lt;&gt;"M5","",Pinbar!E363)</f>
        <v>0</v>
      </c>
      <c r="Q363">
        <f>IF(Q$1='Trendline Selection'!$ED$198,Trendlines!E363,IF(Q$1='Trendline Selection'!$EE$198,Trendlines!E363,""))</f>
        <v>5199.78</v>
      </c>
      <c r="R363" t="str">
        <f>IF(R$1='Trendline Selection'!$ED$198,Trendlines!F363,IF(R$1='Trendline Selection'!$EE$198,Trendlines!F363,""))</f>
        <v/>
      </c>
      <c r="S363" t="str">
        <f>IF(S$1='Trendline Selection'!$ED$198,Trendlines!G363,IF(S$1='Trendline Selection'!$EE$198,Trendlines!G363,""))</f>
        <v/>
      </c>
      <c r="T363" t="str">
        <f>IF(T$1='Trendline Selection'!$ED$198,Trendlines!H363,IF(T$1='Trendline Selection'!$EE$198,Trendlines!H363,""))</f>
        <v/>
      </c>
      <c r="U363">
        <f>IF(U$1='Trendline Selection'!$ED$198,Trendlines!I363,IF(U$1='Trendline Selection'!$EE$198,Trendlines!I363,""))</f>
        <v>5179.01</v>
      </c>
      <c r="V363" t="str">
        <f>IF(V$1='Trendline Selection'!$ED$198,Trendlines!J363,IF(V$1='Trendline Selection'!$EE$198,Trendlines!J363,""))</f>
        <v/>
      </c>
      <c r="W363" s="6" t="str">
        <f t="shared" si="329"/>
        <v/>
      </c>
      <c r="X363" s="6" t="str">
        <f t="shared" si="330"/>
        <v/>
      </c>
      <c r="Y363" s="6" t="str">
        <f t="shared" si="331"/>
        <v/>
      </c>
      <c r="Z363" s="6" t="str">
        <f t="shared" si="332"/>
        <v/>
      </c>
      <c r="AA363">
        <f t="shared" si="343"/>
        <v>5.1300000000001091</v>
      </c>
      <c r="AB363">
        <f t="shared" si="371"/>
        <v>0.19000000000050932</v>
      </c>
      <c r="AC363">
        <f t="shared" si="372"/>
        <v>4.9399999999995998</v>
      </c>
      <c r="AD363">
        <f t="shared" si="395"/>
        <v>5.1300000000001091</v>
      </c>
      <c r="AE363" s="26">
        <f t="shared" si="386"/>
        <v>-1.1928307026925091E-4</v>
      </c>
      <c r="AF363" s="26">
        <f t="shared" si="344"/>
        <v>-2.3684818608941759E-4</v>
      </c>
      <c r="AG363" s="4"/>
      <c r="AH363" s="30">
        <f t="shared" si="345"/>
        <v>-8.3965667778254801E-4</v>
      </c>
      <c r="AI363" s="21">
        <f t="shared" si="373"/>
        <v>-1</v>
      </c>
      <c r="AJ363" s="21">
        <f t="shared" si="342"/>
        <v>-176</v>
      </c>
      <c r="AK363" s="31" t="str">
        <f t="shared" si="389"/>
        <v>Touch Zone</v>
      </c>
      <c r="AL363" s="31" t="str">
        <f t="shared" si="346"/>
        <v>Below</v>
      </c>
      <c r="AM363" s="39" t="str">
        <f t="shared" si="347"/>
        <v/>
      </c>
      <c r="AN363" s="35" t="str">
        <f t="shared" si="348"/>
        <v/>
      </c>
      <c r="AO363" s="35" t="str">
        <f t="shared" si="387"/>
        <v/>
      </c>
      <c r="AP363" s="36" t="str">
        <f t="shared" si="388"/>
        <v/>
      </c>
      <c r="AQ363" s="36" t="str">
        <f t="shared" si="349"/>
        <v/>
      </c>
      <c r="AR363" s="40" t="str">
        <f t="shared" si="350"/>
        <v/>
      </c>
      <c r="AS363" s="37" t="str">
        <f t="shared" si="351"/>
        <v/>
      </c>
      <c r="AT363" s="37" t="str">
        <f t="shared" si="374"/>
        <v/>
      </c>
      <c r="AU363" s="38" t="str">
        <f t="shared" si="352"/>
        <v/>
      </c>
      <c r="AV363" s="38" t="str">
        <f t="shared" si="353"/>
        <v/>
      </c>
      <c r="AW363" s="30" t="str">
        <f t="shared" si="354"/>
        <v/>
      </c>
      <c r="AX363" s="21" t="str">
        <f t="shared" si="355"/>
        <v/>
      </c>
      <c r="AY363" s="21" t="str">
        <f t="shared" si="375"/>
        <v/>
      </c>
      <c r="AZ363" s="31" t="str">
        <f t="shared" si="356"/>
        <v/>
      </c>
      <c r="BA363" s="31" t="str">
        <f t="shared" si="357"/>
        <v/>
      </c>
      <c r="BB363" s="33">
        <f t="shared" si="358"/>
        <v>3.1673949268295272E-3</v>
      </c>
      <c r="BC363" s="32">
        <f t="shared" si="359"/>
        <v>1</v>
      </c>
      <c r="BD363" s="32">
        <f t="shared" si="376"/>
        <v>20</v>
      </c>
      <c r="BE363" s="34" t="str">
        <f t="shared" si="377"/>
        <v>-----</v>
      </c>
      <c r="BF363" s="34" t="str">
        <f t="shared" si="360"/>
        <v>-----</v>
      </c>
      <c r="BG363" s="40" t="str">
        <f t="shared" si="361"/>
        <v/>
      </c>
      <c r="BH363" s="37" t="str">
        <f t="shared" si="362"/>
        <v/>
      </c>
      <c r="BI363" s="37" t="str">
        <f t="shared" si="378"/>
        <v/>
      </c>
      <c r="BJ363" s="38" t="str">
        <f t="shared" si="379"/>
        <v/>
      </c>
      <c r="BK363" s="38" t="str">
        <f t="shared" si="363"/>
        <v/>
      </c>
      <c r="BL363" s="41" t="str">
        <f t="shared" si="364"/>
        <v>------</v>
      </c>
      <c r="BM363" s="41" t="str">
        <f t="shared" si="365"/>
        <v>------</v>
      </c>
      <c r="BN363" s="41" t="str">
        <f t="shared" si="340"/>
        <v>-----</v>
      </c>
      <c r="BO363" s="41" t="str" cm="1">
        <f t="array" aca="1" ref="BO363" ca="1">_xlfn.LET(_xlpm.lookback,MIN(ROW()-ROW(BN$50),11),_xlpm.found,IFERROR(MATCH("Equal High",OFFSET(BN363,-_xlpm.lookback,0,_xlpm.lookback+1,1),0),-1),_xlpm.offset_rows,_xlpm.lookback-_xlpm.found+1,IF(_xlpm.found&gt;0,INDEX(E:E,ROW()-_xlpm.offset_rows),"-----"))</f>
        <v>-----</v>
      </c>
      <c r="BP363" s="41" t="str">
        <f t="shared" ca="1" si="333"/>
        <v>-----</v>
      </c>
      <c r="BQ363" s="41" t="str">
        <f t="shared" ca="1" si="334"/>
        <v>-----</v>
      </c>
      <c r="BR363" s="52" t="str">
        <f t="shared" ca="1" si="335"/>
        <v>-----</v>
      </c>
      <c r="BS363" s="41" t="str">
        <f t="shared" si="341"/>
        <v>-----</v>
      </c>
      <c r="BT363" s="41" t="str" cm="1">
        <f t="array" aca="1" ref="BT363" ca="1">_xlfn.LET(_xlpm.lookback,MIN(ROW()-ROW(BS$50),11),_xlpm.found,IFERROR(MATCH("Equal Low",OFFSET(BS363,-_xlpm.lookback,0,_xlpm.lookback+1,1),0),-1),_xlpm.offset_rows,_xlpm.lookback-_xlpm.found+1,IF(_xlpm.found&gt;0,INDEX(F:F,ROW()-_xlpm.offset_rows),"-----"))</f>
        <v>-----</v>
      </c>
      <c r="BU363" s="41" t="str">
        <f t="shared" ca="1" si="336"/>
        <v>-----</v>
      </c>
      <c r="BV363" s="41" t="str">
        <f t="shared" ca="1" si="337"/>
        <v>-----</v>
      </c>
      <c r="BW363" s="52" t="str">
        <f t="shared" ca="1" si="338"/>
        <v>-----</v>
      </c>
      <c r="BX363" s="50">
        <f t="shared" si="366"/>
        <v>0.78215999999974883</v>
      </c>
      <c r="BY363" s="50">
        <f t="shared" si="380"/>
        <v>1</v>
      </c>
      <c r="BZ363" s="50">
        <f t="shared" si="381"/>
        <v>27</v>
      </c>
      <c r="CA363" s="50" t="str">
        <f t="shared" si="382"/>
        <v>-----</v>
      </c>
      <c r="CB363" s="50" t="str">
        <f t="shared" si="383"/>
        <v>-----</v>
      </c>
      <c r="CC363" s="52" t="str">
        <f t="shared" si="367"/>
        <v>TL Touch Zone</v>
      </c>
      <c r="CD363" s="41">
        <f t="shared" si="368"/>
        <v>1</v>
      </c>
      <c r="CE363" s="52" t="str" cm="1">
        <f t="array" ref="CE363">IF(CD363&lt;&gt;1,"-----",_xlfn.IFS(OR(AL363="Above",AL363="Below"),AL363,OR(AQ363="Above",AQ363="Below"),AQ363,OR(AV363="Above",AV363="Below"),AV363,OR(BA363="Above",BA363="Below"),BA363,OR(BF363="Above",BF363="Below"),BF363,OR(BK363="Above",BK363="Below"),BK363,TRUE,"-----"))</f>
        <v>Below</v>
      </c>
      <c r="CF363" s="52" t="str">
        <f t="shared" ca="1" si="339"/>
        <v>-----</v>
      </c>
      <c r="CG363" s="52" t="str">
        <f t="shared" si="369"/>
        <v>UP</v>
      </c>
      <c r="CH363" s="42" t="str">
        <f t="shared" si="390"/>
        <v/>
      </c>
      <c r="CI363" s="43" t="str">
        <f t="shared" si="384"/>
        <v/>
      </c>
      <c r="CJ363" s="42" t="str">
        <f t="shared" si="385"/>
        <v/>
      </c>
      <c r="CK363" s="42" t="str">
        <f t="shared" si="391"/>
        <v/>
      </c>
      <c r="CL363" s="42" t="str">
        <f t="shared" si="370"/>
        <v/>
      </c>
      <c r="CM363" s="16">
        <f t="shared" si="392"/>
        <v>0</v>
      </c>
      <c r="CN363" s="53">
        <f t="shared" si="393"/>
        <v>0</v>
      </c>
      <c r="CO363" s="14" t="str">
        <f t="shared" si="394"/>
        <v/>
      </c>
    </row>
    <row r="364" spans="1:93" x14ac:dyDescent="0.55000000000000004">
      <c r="A364">
        <f>IF('Data Validation'!$K$2&lt;&gt;TRUE,"",'Data Validation'!A364)</f>
        <v>1772137200</v>
      </c>
      <c r="B364" s="4" t="str">
        <f>IF('Data Validation'!$K$2&lt;&gt;TRUE,"",'Data Validation'!C364)</f>
        <v>XAUUSD</v>
      </c>
      <c r="C364" s="4" t="str">
        <f>IF('Data Validation'!$K$2&lt;&gt;TRUE,"",'Data Validation'!E364)</f>
        <v>M5</v>
      </c>
      <c r="D364" s="4">
        <f>IF('Data Validation'!$K$2&lt;&gt;TRUE,"",'Data Validation'!G364)</f>
        <v>5197.78</v>
      </c>
      <c r="E364" s="4">
        <f>IF($C364&lt;&gt;"M5","",Price!F364)</f>
        <v>5197.78</v>
      </c>
      <c r="F364" s="4">
        <f>IF($C364&lt;&gt;"M5","",Price!G364)</f>
        <v>5194.25</v>
      </c>
      <c r="G364" s="4">
        <f>IF($C364&lt;&gt;"M5","",Price!H364)</f>
        <v>546</v>
      </c>
      <c r="H364" s="4">
        <f>IF($C364&lt;&gt;"M5","",SSA!E364)</f>
        <v>5195.7666499999996</v>
      </c>
      <c r="I364" s="6">
        <f>IF($C364&lt;&gt;"M5","",SSA!F364)</f>
        <v>5195.1992300000002</v>
      </c>
      <c r="J364" s="5">
        <f>IF($C364&lt;&gt;"M5","",Dual_Tema!E364)</f>
        <v>5198.3100000000004</v>
      </c>
      <c r="K364" s="5">
        <f>IF($C364&lt;&gt;"M5","",Dual_Tema!F364)</f>
        <v>5194.29</v>
      </c>
      <c r="L364" s="6">
        <f>IF($C364&lt;&gt;"M5","",Trendlines!K364)</f>
        <v>0</v>
      </c>
      <c r="M364" s="6">
        <f>IF($C364&lt;&gt;"M5","",Trendlines!L364)</f>
        <v>0</v>
      </c>
      <c r="N364" s="6">
        <f>IF($C364&lt;&gt;"M5","",ZigZag!E364)</f>
        <v>0</v>
      </c>
      <c r="O364" s="6">
        <f>IF($C364&lt;&gt;"M5","",ZigZag!F364)</f>
        <v>0</v>
      </c>
      <c r="P364" s="6">
        <f>IF($C364&lt;&gt;"M5","",Pinbar!E364)</f>
        <v>0</v>
      </c>
      <c r="Q364">
        <f>IF(Q$1='Trendline Selection'!$ED$198,Trendlines!E364,IF(Q$1='Trendline Selection'!$EE$198,Trendlines!E364,""))</f>
        <v>5199.79</v>
      </c>
      <c r="R364" t="str">
        <f>IF(R$1='Trendline Selection'!$ED$198,Trendlines!F364,IF(R$1='Trendline Selection'!$EE$198,Trendlines!F364,""))</f>
        <v/>
      </c>
      <c r="S364" t="str">
        <f>IF(S$1='Trendline Selection'!$ED$198,Trendlines!G364,IF(S$1='Trendline Selection'!$EE$198,Trendlines!G364,""))</f>
        <v/>
      </c>
      <c r="T364" t="str">
        <f>IF(T$1='Trendline Selection'!$ED$198,Trendlines!H364,IF(T$1='Trendline Selection'!$EE$198,Trendlines!H364,""))</f>
        <v/>
      </c>
      <c r="U364">
        <f>IF(U$1='Trendline Selection'!$ED$198,Trendlines!I364,IF(U$1='Trendline Selection'!$EE$198,Trendlines!I364,""))</f>
        <v>5179.03</v>
      </c>
      <c r="V364" t="str">
        <f>IF(V$1='Trendline Selection'!$ED$198,Trendlines!J364,IF(V$1='Trendline Selection'!$EE$198,Trendlines!J364,""))</f>
        <v/>
      </c>
      <c r="W364" s="6" t="str">
        <f t="shared" si="329"/>
        <v/>
      </c>
      <c r="X364" s="6" t="str">
        <f t="shared" si="330"/>
        <v/>
      </c>
      <c r="Y364" s="6" t="str">
        <f t="shared" si="331"/>
        <v/>
      </c>
      <c r="Z364" s="6" t="str">
        <f t="shared" si="332"/>
        <v/>
      </c>
      <c r="AA364">
        <f t="shared" si="343"/>
        <v>3.5299999999997453</v>
      </c>
      <c r="AB364">
        <f t="shared" si="371"/>
        <v>3.25</v>
      </c>
      <c r="AC364">
        <f t="shared" si="372"/>
        <v>0.27999999999974534</v>
      </c>
      <c r="AD364">
        <f t="shared" si="395"/>
        <v>3.5299999999997453</v>
      </c>
      <c r="AE364" s="26">
        <f t="shared" si="386"/>
        <v>-1.0195621269232785E-4</v>
      </c>
      <c r="AF364" s="26">
        <f t="shared" si="344"/>
        <v>-7.700763723235248E-6</v>
      </c>
      <c r="AG364" s="4"/>
      <c r="AH364" s="30">
        <f t="shared" si="345"/>
        <v>-7.7375240153936822E-4</v>
      </c>
      <c r="AI364" s="21">
        <f t="shared" si="373"/>
        <v>-1</v>
      </c>
      <c r="AJ364" s="21">
        <f t="shared" si="342"/>
        <v>-177</v>
      </c>
      <c r="AK364" s="31" t="str">
        <f t="shared" si="389"/>
        <v>Touch Zone</v>
      </c>
      <c r="AL364" s="31" t="str">
        <f t="shared" si="346"/>
        <v>Below</v>
      </c>
      <c r="AM364" s="39" t="str">
        <f t="shared" si="347"/>
        <v/>
      </c>
      <c r="AN364" s="35" t="str">
        <f t="shared" si="348"/>
        <v/>
      </c>
      <c r="AO364" s="35" t="str">
        <f t="shared" si="387"/>
        <v/>
      </c>
      <c r="AP364" s="36" t="str">
        <f t="shared" si="388"/>
        <v/>
      </c>
      <c r="AQ364" s="36" t="str">
        <f t="shared" si="349"/>
        <v/>
      </c>
      <c r="AR364" s="40" t="str">
        <f t="shared" si="350"/>
        <v/>
      </c>
      <c r="AS364" s="37" t="str">
        <f t="shared" si="351"/>
        <v/>
      </c>
      <c r="AT364" s="37" t="str">
        <f t="shared" si="374"/>
        <v/>
      </c>
      <c r="AU364" s="38" t="str">
        <f t="shared" si="352"/>
        <v/>
      </c>
      <c r="AV364" s="38" t="str">
        <f t="shared" si="353"/>
        <v/>
      </c>
      <c r="AW364" s="30" t="str">
        <f t="shared" si="354"/>
        <v/>
      </c>
      <c r="AX364" s="21" t="str">
        <f t="shared" si="355"/>
        <v/>
      </c>
      <c r="AY364" s="21" t="str">
        <f t="shared" si="375"/>
        <v/>
      </c>
      <c r="AZ364" s="31" t="str">
        <f t="shared" si="356"/>
        <v/>
      </c>
      <c r="BA364" s="31" t="str">
        <f t="shared" si="357"/>
        <v/>
      </c>
      <c r="BB364" s="33">
        <f t="shared" si="358"/>
        <v>3.2316186621818813E-3</v>
      </c>
      <c r="BC364" s="32">
        <f t="shared" si="359"/>
        <v>1</v>
      </c>
      <c r="BD364" s="32">
        <f t="shared" si="376"/>
        <v>21</v>
      </c>
      <c r="BE364" s="34" t="str">
        <f t="shared" si="377"/>
        <v>-----</v>
      </c>
      <c r="BF364" s="34" t="str">
        <f t="shared" si="360"/>
        <v>-----</v>
      </c>
      <c r="BG364" s="40" t="str">
        <f t="shared" si="361"/>
        <v/>
      </c>
      <c r="BH364" s="37" t="str">
        <f t="shared" si="362"/>
        <v/>
      </c>
      <c r="BI364" s="37" t="str">
        <f t="shared" si="378"/>
        <v/>
      </c>
      <c r="BJ364" s="38" t="str">
        <f t="shared" si="379"/>
        <v/>
      </c>
      <c r="BK364" s="38" t="str">
        <f t="shared" si="363"/>
        <v/>
      </c>
      <c r="BL364" s="41" t="str">
        <f t="shared" si="364"/>
        <v>------</v>
      </c>
      <c r="BM364" s="41" t="str">
        <f t="shared" si="365"/>
        <v>------</v>
      </c>
      <c r="BN364" s="41" t="str">
        <f t="shared" si="340"/>
        <v>-----</v>
      </c>
      <c r="BO364" s="41" t="str" cm="1">
        <f t="array" aca="1" ref="BO364" ca="1">_xlfn.LET(_xlpm.lookback,MIN(ROW()-ROW(BN$50),11),_xlpm.found,IFERROR(MATCH("Equal High",OFFSET(BN364,-_xlpm.lookback,0,_xlpm.lookback+1,1),0),-1),_xlpm.offset_rows,_xlpm.lookback-_xlpm.found+1,IF(_xlpm.found&gt;0,INDEX(E:E,ROW()-_xlpm.offset_rows),"-----"))</f>
        <v>-----</v>
      </c>
      <c r="BP364" s="41" t="str">
        <f t="shared" ca="1" si="333"/>
        <v>-----</v>
      </c>
      <c r="BQ364" s="41" t="str">
        <f t="shared" ca="1" si="334"/>
        <v>-----</v>
      </c>
      <c r="BR364" s="52" t="str">
        <f t="shared" ca="1" si="335"/>
        <v>-----</v>
      </c>
      <c r="BS364" s="41" t="str">
        <f t="shared" si="341"/>
        <v>-----</v>
      </c>
      <c r="BT364" s="41" t="str" cm="1">
        <f t="array" aca="1" ref="BT364" ca="1">_xlfn.LET(_xlpm.lookback,MIN(ROW()-ROW(BS$50),11),_xlpm.found,IFERROR(MATCH("Equal Low",OFFSET(BS364,-_xlpm.lookback,0,_xlpm.lookback+1,1),0),-1),_xlpm.offset_rows,_xlpm.lookback-_xlpm.found+1,IF(_xlpm.found&gt;0,INDEX(F:F,ROW()-_xlpm.offset_rows),"-----"))</f>
        <v>-----</v>
      </c>
      <c r="BU364" s="41" t="str">
        <f t="shared" ca="1" si="336"/>
        <v>-----</v>
      </c>
      <c r="BV364" s="41" t="str">
        <f t="shared" ca="1" si="337"/>
        <v>-----</v>
      </c>
      <c r="BW364" s="52" t="str">
        <f t="shared" ca="1" si="338"/>
        <v>-----</v>
      </c>
      <c r="BX364" s="50">
        <f t="shared" si="366"/>
        <v>0.56741999999940163</v>
      </c>
      <c r="BY364" s="50">
        <f t="shared" si="380"/>
        <v>1</v>
      </c>
      <c r="BZ364" s="50">
        <f t="shared" si="381"/>
        <v>28</v>
      </c>
      <c r="CA364" s="50" t="str">
        <f t="shared" si="382"/>
        <v>-----</v>
      </c>
      <c r="CB364" s="50" t="str">
        <f t="shared" si="383"/>
        <v>-----</v>
      </c>
      <c r="CC364" s="52" t="str">
        <f t="shared" si="367"/>
        <v>TL Touch Zone</v>
      </c>
      <c r="CD364" s="41">
        <f t="shared" si="368"/>
        <v>1</v>
      </c>
      <c r="CE364" s="52" t="str" cm="1">
        <f t="array" ref="CE364">IF(CD364&lt;&gt;1,"-----",_xlfn.IFS(OR(AL364="Above",AL364="Below"),AL364,OR(AQ364="Above",AQ364="Below"),AQ364,OR(AV364="Above",AV364="Below"),AV364,OR(BA364="Above",BA364="Below"),BA364,OR(BF364="Above",BF364="Below"),BF364,OR(BK364="Above",BK364="Below"),BK364,TRUE,"-----"))</f>
        <v>Below</v>
      </c>
      <c r="CF364" s="52" t="str">
        <f t="shared" ca="1" si="339"/>
        <v>-----</v>
      </c>
      <c r="CG364" s="52" t="str">
        <f t="shared" si="369"/>
        <v>UP</v>
      </c>
      <c r="CH364" s="42" t="str">
        <f t="shared" si="390"/>
        <v/>
      </c>
      <c r="CI364" s="43" t="str">
        <f t="shared" si="384"/>
        <v/>
      </c>
      <c r="CJ364" s="42" t="str">
        <f t="shared" si="385"/>
        <v/>
      </c>
      <c r="CK364" s="42" t="str">
        <f t="shared" si="391"/>
        <v/>
      </c>
      <c r="CL364" s="42" t="str">
        <f t="shared" si="370"/>
        <v/>
      </c>
      <c r="CM364" s="16">
        <f t="shared" si="392"/>
        <v>0</v>
      </c>
      <c r="CN364" s="53">
        <f t="shared" si="393"/>
        <v>0</v>
      </c>
      <c r="CO364" s="14" t="str">
        <f t="shared" si="394"/>
        <v/>
      </c>
    </row>
    <row r="365" spans="1:93" x14ac:dyDescent="0.55000000000000004">
      <c r="A365">
        <f>IF('Data Validation'!$K$2&lt;&gt;TRUE,"",'Data Validation'!A365)</f>
        <v>1772137500</v>
      </c>
      <c r="B365" s="4" t="str">
        <f>IF('Data Validation'!$K$2&lt;&gt;TRUE,"",'Data Validation'!C365)</f>
        <v>XAUUSD</v>
      </c>
      <c r="C365" s="4" t="str">
        <f>IF('Data Validation'!$K$2&lt;&gt;TRUE,"",'Data Validation'!E365)</f>
        <v>M5</v>
      </c>
      <c r="D365" s="4">
        <f>IF('Data Validation'!$K$2&lt;&gt;TRUE,"",'Data Validation'!G365)</f>
        <v>5193.62</v>
      </c>
      <c r="E365" s="4">
        <f>IF($C365&lt;&gt;"M5","",Price!F365)</f>
        <v>5197.83</v>
      </c>
      <c r="F365" s="4">
        <f>IF($C365&lt;&gt;"M5","",Price!G365)</f>
        <v>5193.28</v>
      </c>
      <c r="G365" s="4">
        <f>IF($C365&lt;&gt;"M5","",Price!H365)</f>
        <v>488</v>
      </c>
      <c r="H365" s="4">
        <f>IF($C365&lt;&gt;"M5","",SSA!E365)</f>
        <v>5195.9803599999996</v>
      </c>
      <c r="I365" s="6">
        <f>IF($C365&lt;&gt;"M5","",SSA!F365)</f>
        <v>5195.58979</v>
      </c>
      <c r="J365" s="5">
        <f>IF($C365&lt;&gt;"M5","",Dual_Tema!E365)</f>
        <v>5198.59</v>
      </c>
      <c r="K365" s="5">
        <f>IF($C365&lt;&gt;"M5","",Dual_Tema!F365)</f>
        <v>5194.38</v>
      </c>
      <c r="L365" s="6">
        <f>IF($C365&lt;&gt;"M5","",Trendlines!K365)</f>
        <v>0</v>
      </c>
      <c r="M365" s="6">
        <f>IF($C365&lt;&gt;"M5","",Trendlines!L365)</f>
        <v>0</v>
      </c>
      <c r="N365" s="6">
        <f>IF($C365&lt;&gt;"M5","",ZigZag!E365)</f>
        <v>0</v>
      </c>
      <c r="O365" s="6">
        <f>IF($C365&lt;&gt;"M5","",ZigZag!F365)</f>
        <v>0</v>
      </c>
      <c r="P365" s="6">
        <f>IF($C365&lt;&gt;"M5","",Pinbar!E365)</f>
        <v>0</v>
      </c>
      <c r="Q365">
        <f>IF(Q$1='Trendline Selection'!$ED$198,Trendlines!E365,IF(Q$1='Trendline Selection'!$EE$198,Trendlines!E365,""))</f>
        <v>5199.79</v>
      </c>
      <c r="R365" t="str">
        <f>IF(R$1='Trendline Selection'!$ED$198,Trendlines!F365,IF(R$1='Trendline Selection'!$EE$198,Trendlines!F365,""))</f>
        <v/>
      </c>
      <c r="S365" t="str">
        <f>IF(S$1='Trendline Selection'!$ED$198,Trendlines!G365,IF(S$1='Trendline Selection'!$EE$198,Trendlines!G365,""))</f>
        <v/>
      </c>
      <c r="T365" t="str">
        <f>IF(T$1='Trendline Selection'!$ED$198,Trendlines!H365,IF(T$1='Trendline Selection'!$EE$198,Trendlines!H365,""))</f>
        <v/>
      </c>
      <c r="U365">
        <f>IF(U$1='Trendline Selection'!$ED$198,Trendlines!I365,IF(U$1='Trendline Selection'!$EE$198,Trendlines!I365,""))</f>
        <v>5179.0600000000004</v>
      </c>
      <c r="V365" t="str">
        <f>IF(V$1='Trendline Selection'!$ED$198,Trendlines!J365,IF(V$1='Trendline Selection'!$EE$198,Trendlines!J365,""))</f>
        <v/>
      </c>
      <c r="W365" s="6" t="str">
        <f t="shared" si="329"/>
        <v/>
      </c>
      <c r="X365" s="6" t="str">
        <f t="shared" si="330"/>
        <v/>
      </c>
      <c r="Y365" s="6" t="str">
        <f t="shared" si="331"/>
        <v/>
      </c>
      <c r="Z365" s="6" t="str">
        <f t="shared" si="332"/>
        <v/>
      </c>
      <c r="AA365">
        <f t="shared" si="343"/>
        <v>4.5500000000001819</v>
      </c>
      <c r="AB365">
        <f t="shared" si="371"/>
        <v>5.0000000000181899E-2</v>
      </c>
      <c r="AC365">
        <f t="shared" si="372"/>
        <v>4.5</v>
      </c>
      <c r="AD365">
        <f t="shared" si="395"/>
        <v>4.5500000000001819</v>
      </c>
      <c r="AE365" s="26">
        <f t="shared" si="386"/>
        <v>-1.4619348708019256E-4</v>
      </c>
      <c r="AF365" s="26">
        <f t="shared" si="344"/>
        <v>-2.1176733315628887E-4</v>
      </c>
      <c r="AG365" s="4"/>
      <c r="AH365" s="30">
        <f t="shared" si="345"/>
        <v>-7.3265266481923306E-4</v>
      </c>
      <c r="AI365" s="21">
        <f t="shared" si="373"/>
        <v>-1</v>
      </c>
      <c r="AJ365" s="21">
        <f t="shared" si="342"/>
        <v>-178</v>
      </c>
      <c r="AK365" s="31" t="str">
        <f t="shared" si="389"/>
        <v>Touch Zone</v>
      </c>
      <c r="AL365" s="31" t="str">
        <f t="shared" si="346"/>
        <v>Below</v>
      </c>
      <c r="AM365" s="39" t="str">
        <f t="shared" si="347"/>
        <v/>
      </c>
      <c r="AN365" s="35" t="str">
        <f t="shared" si="348"/>
        <v/>
      </c>
      <c r="AO365" s="35" t="str">
        <f t="shared" si="387"/>
        <v/>
      </c>
      <c r="AP365" s="36" t="str">
        <f t="shared" si="388"/>
        <v/>
      </c>
      <c r="AQ365" s="36" t="str">
        <f t="shared" si="349"/>
        <v/>
      </c>
      <c r="AR365" s="40" t="str">
        <f t="shared" si="350"/>
        <v/>
      </c>
      <c r="AS365" s="37" t="str">
        <f t="shared" si="351"/>
        <v/>
      </c>
      <c r="AT365" s="37" t="str">
        <f t="shared" si="374"/>
        <v/>
      </c>
      <c r="AU365" s="38" t="str">
        <f t="shared" si="352"/>
        <v/>
      </c>
      <c r="AV365" s="38" t="str">
        <f t="shared" si="353"/>
        <v/>
      </c>
      <c r="AW365" s="30" t="str">
        <f t="shared" si="354"/>
        <v/>
      </c>
      <c r="AX365" s="21" t="str">
        <f t="shared" si="355"/>
        <v/>
      </c>
      <c r="AY365" s="21" t="str">
        <f t="shared" si="375"/>
        <v/>
      </c>
      <c r="AZ365" s="31" t="str">
        <f t="shared" si="356"/>
        <v/>
      </c>
      <c r="BA365" s="31" t="str">
        <f t="shared" si="357"/>
        <v/>
      </c>
      <c r="BB365" s="33">
        <f t="shared" si="358"/>
        <v>3.2670716307590881E-3</v>
      </c>
      <c r="BC365" s="32">
        <f t="shared" si="359"/>
        <v>1</v>
      </c>
      <c r="BD365" s="32">
        <f t="shared" si="376"/>
        <v>22</v>
      </c>
      <c r="BE365" s="34" t="str">
        <f t="shared" si="377"/>
        <v>-----</v>
      </c>
      <c r="BF365" s="34" t="str">
        <f t="shared" si="360"/>
        <v>-----</v>
      </c>
      <c r="BG365" s="40" t="str">
        <f t="shared" si="361"/>
        <v/>
      </c>
      <c r="BH365" s="37" t="str">
        <f t="shared" si="362"/>
        <v/>
      </c>
      <c r="BI365" s="37" t="str">
        <f t="shared" si="378"/>
        <v/>
      </c>
      <c r="BJ365" s="38" t="str">
        <f t="shared" si="379"/>
        <v/>
      </c>
      <c r="BK365" s="38" t="str">
        <f t="shared" si="363"/>
        <v/>
      </c>
      <c r="BL365" s="41" t="str">
        <f t="shared" si="364"/>
        <v>------</v>
      </c>
      <c r="BM365" s="41" t="str">
        <f t="shared" si="365"/>
        <v>------</v>
      </c>
      <c r="BN365" s="41" t="str">
        <f t="shared" si="340"/>
        <v>-----</v>
      </c>
      <c r="BO365" s="41" t="str" cm="1">
        <f t="array" aca="1" ref="BO365" ca="1">_xlfn.LET(_xlpm.lookback,MIN(ROW()-ROW(BN$50),11),_xlpm.found,IFERROR(MATCH("Equal High",OFFSET(BN365,-_xlpm.lookback,0,_xlpm.lookback+1,1),0),-1),_xlpm.offset_rows,_xlpm.lookback-_xlpm.found+1,IF(_xlpm.found&gt;0,INDEX(E:E,ROW()-_xlpm.offset_rows),"-----"))</f>
        <v>-----</v>
      </c>
      <c r="BP365" s="41" t="str">
        <f t="shared" ca="1" si="333"/>
        <v>-----</v>
      </c>
      <c r="BQ365" s="41" t="str">
        <f t="shared" ca="1" si="334"/>
        <v>-----</v>
      </c>
      <c r="BR365" s="52" t="str">
        <f t="shared" ca="1" si="335"/>
        <v>-----</v>
      </c>
      <c r="BS365" s="41" t="str">
        <f t="shared" si="341"/>
        <v>-----</v>
      </c>
      <c r="BT365" s="41" t="str" cm="1">
        <f t="array" aca="1" ref="BT365" ca="1">_xlfn.LET(_xlpm.lookback,MIN(ROW()-ROW(BS$50),11),_xlpm.found,IFERROR(MATCH("Equal Low",OFFSET(BS365,-_xlpm.lookback,0,_xlpm.lookback+1,1),0),-1),_xlpm.offset_rows,_xlpm.lookback-_xlpm.found+1,IF(_xlpm.found&gt;0,INDEX(F:F,ROW()-_xlpm.offset_rows),"-----"))</f>
        <v>-----</v>
      </c>
      <c r="BU365" s="41" t="str">
        <f t="shared" ca="1" si="336"/>
        <v>-----</v>
      </c>
      <c r="BV365" s="41" t="str">
        <f t="shared" ca="1" si="337"/>
        <v>-----</v>
      </c>
      <c r="BW365" s="52" t="str">
        <f t="shared" ca="1" si="338"/>
        <v>-----</v>
      </c>
      <c r="BX365" s="50">
        <f t="shared" si="366"/>
        <v>0.39056999999957043</v>
      </c>
      <c r="BY365" s="50">
        <f t="shared" si="380"/>
        <v>1</v>
      </c>
      <c r="BZ365" s="50">
        <f t="shared" si="381"/>
        <v>29</v>
      </c>
      <c r="CA365" s="50" t="str">
        <f t="shared" si="382"/>
        <v>-----</v>
      </c>
      <c r="CB365" s="50" t="str">
        <f t="shared" si="383"/>
        <v>-----</v>
      </c>
      <c r="CC365" s="52" t="str">
        <f t="shared" si="367"/>
        <v>TL Touch Zone</v>
      </c>
      <c r="CD365" s="41">
        <f t="shared" si="368"/>
        <v>1</v>
      </c>
      <c r="CE365" s="52" t="str" cm="1">
        <f t="array" ref="CE365">IF(CD365&lt;&gt;1,"-----",_xlfn.IFS(OR(AL365="Above",AL365="Below"),AL365,OR(AQ365="Above",AQ365="Below"),AQ365,OR(AV365="Above",AV365="Below"),AV365,OR(BA365="Above",BA365="Below"),BA365,OR(BF365="Above",BF365="Below"),BF365,OR(BK365="Above",BK365="Below"),BK365,TRUE,"-----"))</f>
        <v>Below</v>
      </c>
      <c r="CF365" s="52" t="str">
        <f t="shared" ca="1" si="339"/>
        <v>-----</v>
      </c>
      <c r="CG365" s="52" t="str">
        <f t="shared" si="369"/>
        <v>UP</v>
      </c>
      <c r="CH365" s="42" t="str">
        <f t="shared" si="390"/>
        <v/>
      </c>
      <c r="CI365" s="43" t="str">
        <f t="shared" si="384"/>
        <v/>
      </c>
      <c r="CJ365" s="42" t="str">
        <f t="shared" si="385"/>
        <v/>
      </c>
      <c r="CK365" s="42" t="str">
        <f t="shared" si="391"/>
        <v/>
      </c>
      <c r="CL365" s="42" t="str">
        <f t="shared" si="370"/>
        <v/>
      </c>
      <c r="CM365" s="16">
        <f t="shared" si="392"/>
        <v>0</v>
      </c>
      <c r="CN365" s="53">
        <f t="shared" si="393"/>
        <v>0</v>
      </c>
      <c r="CO365" s="14" t="str">
        <f t="shared" si="394"/>
        <v/>
      </c>
    </row>
    <row r="366" spans="1:93" x14ac:dyDescent="0.55000000000000004">
      <c r="A366">
        <f>IF('Data Validation'!$K$2&lt;&gt;TRUE,"",'Data Validation'!A366)</f>
        <v>1772137800</v>
      </c>
      <c r="B366" s="4" t="str">
        <f>IF('Data Validation'!$K$2&lt;&gt;TRUE,"",'Data Validation'!C366)</f>
        <v>XAUUSD</v>
      </c>
      <c r="C366" s="4" t="str">
        <f>IF('Data Validation'!$K$2&lt;&gt;TRUE,"",'Data Validation'!E366)</f>
        <v>M5</v>
      </c>
      <c r="D366" s="4">
        <f>IF('Data Validation'!$K$2&lt;&gt;TRUE,"",'Data Validation'!G366)</f>
        <v>5194.3500000000004</v>
      </c>
      <c r="E366" s="4">
        <f>IF($C366&lt;&gt;"M5","",Price!F366)</f>
        <v>5194.8</v>
      </c>
      <c r="F366" s="4">
        <f>IF($C366&lt;&gt;"M5","",Price!G366)</f>
        <v>5190.76</v>
      </c>
      <c r="G366" s="4">
        <f>IF($C366&lt;&gt;"M5","",Price!H366)</f>
        <v>616</v>
      </c>
      <c r="H366" s="4">
        <f>IF($C366&lt;&gt;"M5","",SSA!E366)</f>
        <v>5196.2781699999996</v>
      </c>
      <c r="I366" s="6">
        <f>IF($C366&lt;&gt;"M5","",SSA!F366)</f>
        <v>5195.9339799999998</v>
      </c>
      <c r="J366" s="5">
        <f>IF($C366&lt;&gt;"M5","",Dual_Tema!E366)</f>
        <v>5197.18</v>
      </c>
      <c r="K366" s="5">
        <f>IF($C366&lt;&gt;"M5","",Dual_Tema!F366)</f>
        <v>5193.08</v>
      </c>
      <c r="L366" s="6">
        <f>IF($C366&lt;&gt;"M5","",Trendlines!K366)</f>
        <v>0</v>
      </c>
      <c r="M366" s="6">
        <f>IF($C366&lt;&gt;"M5","",Trendlines!L366)</f>
        <v>0</v>
      </c>
      <c r="N366" s="6">
        <f>IF($C366&lt;&gt;"M5","",ZigZag!E366)</f>
        <v>0</v>
      </c>
      <c r="O366" s="6">
        <f>IF($C366&lt;&gt;"M5","",ZigZag!F366)</f>
        <v>0</v>
      </c>
      <c r="P366" s="6">
        <f>IF($C366&lt;&gt;"M5","",Pinbar!E366)</f>
        <v>0</v>
      </c>
      <c r="Q366">
        <f>IF(Q$1='Trendline Selection'!$ED$198,Trendlines!E366,IF(Q$1='Trendline Selection'!$EE$198,Trendlines!E366,""))</f>
        <v>5199.8</v>
      </c>
      <c r="R366" t="str">
        <f>IF(R$1='Trendline Selection'!$ED$198,Trendlines!F366,IF(R$1='Trendline Selection'!$EE$198,Trendlines!F366,""))</f>
        <v/>
      </c>
      <c r="S366" t="str">
        <f>IF(S$1='Trendline Selection'!$ED$198,Trendlines!G366,IF(S$1='Trendline Selection'!$EE$198,Trendlines!G366,""))</f>
        <v/>
      </c>
      <c r="T366" t="str">
        <f>IF(T$1='Trendline Selection'!$ED$198,Trendlines!H366,IF(T$1='Trendline Selection'!$EE$198,Trendlines!H366,""))</f>
        <v/>
      </c>
      <c r="U366">
        <f>IF(U$1='Trendline Selection'!$ED$198,Trendlines!I366,IF(U$1='Trendline Selection'!$EE$198,Trendlines!I366,""))</f>
        <v>5179.08</v>
      </c>
      <c r="V366" t="str">
        <f>IF(V$1='Trendline Selection'!$ED$198,Trendlines!J366,IF(V$1='Trendline Selection'!$EE$198,Trendlines!J366,""))</f>
        <v/>
      </c>
      <c r="W366" s="6" t="str">
        <f t="shared" si="329"/>
        <v/>
      </c>
      <c r="X366" s="6" t="str">
        <f t="shared" si="330"/>
        <v/>
      </c>
      <c r="Y366" s="6" t="str">
        <f t="shared" si="331"/>
        <v/>
      </c>
      <c r="Z366" s="6" t="str">
        <f t="shared" si="332"/>
        <v/>
      </c>
      <c r="AA366">
        <f t="shared" si="343"/>
        <v>4.0399999999999636</v>
      </c>
      <c r="AB366">
        <f t="shared" si="371"/>
        <v>1.180000000000291</v>
      </c>
      <c r="AC366">
        <f t="shared" si="372"/>
        <v>2.8599999999996726</v>
      </c>
      <c r="AD366">
        <f t="shared" si="395"/>
        <v>4.0399999999999636</v>
      </c>
      <c r="AE366" s="26">
        <f t="shared" si="386"/>
        <v>-4.5794065243076224E-4</v>
      </c>
      <c r="AF366" s="26">
        <f t="shared" si="344"/>
        <v>-4.4674836513200434E-4</v>
      </c>
      <c r="AG366" s="4"/>
      <c r="AH366" s="30">
        <f t="shared" si="345"/>
        <v>-6.7730105004049979E-4</v>
      </c>
      <c r="AI366" s="21">
        <f t="shared" si="373"/>
        <v>-1</v>
      </c>
      <c r="AJ366" s="21">
        <f t="shared" si="342"/>
        <v>-179</v>
      </c>
      <c r="AK366" s="31" t="str">
        <f t="shared" si="389"/>
        <v>Touch Zone</v>
      </c>
      <c r="AL366" s="31" t="str">
        <f t="shared" si="346"/>
        <v>Below</v>
      </c>
      <c r="AM366" s="39" t="str">
        <f t="shared" si="347"/>
        <v/>
      </c>
      <c r="AN366" s="35" t="str">
        <f t="shared" si="348"/>
        <v/>
      </c>
      <c r="AO366" s="35" t="str">
        <f t="shared" si="387"/>
        <v/>
      </c>
      <c r="AP366" s="36" t="str">
        <f t="shared" si="388"/>
        <v/>
      </c>
      <c r="AQ366" s="36" t="str">
        <f t="shared" si="349"/>
        <v/>
      </c>
      <c r="AR366" s="40" t="str">
        <f t="shared" si="350"/>
        <v/>
      </c>
      <c r="AS366" s="37" t="str">
        <f t="shared" si="351"/>
        <v/>
      </c>
      <c r="AT366" s="37" t="str">
        <f t="shared" si="374"/>
        <v/>
      </c>
      <c r="AU366" s="38" t="str">
        <f t="shared" si="352"/>
        <v/>
      </c>
      <c r="AV366" s="38" t="str">
        <f t="shared" si="353"/>
        <v/>
      </c>
      <c r="AW366" s="30" t="str">
        <f t="shared" si="354"/>
        <v/>
      </c>
      <c r="AX366" s="21" t="str">
        <f t="shared" si="355"/>
        <v/>
      </c>
      <c r="AY366" s="21" t="str">
        <f t="shared" si="375"/>
        <v/>
      </c>
      <c r="AZ366" s="31" t="str">
        <f t="shared" si="356"/>
        <v/>
      </c>
      <c r="BA366" s="31" t="str">
        <f t="shared" si="357"/>
        <v/>
      </c>
      <c r="BB366" s="33">
        <f t="shared" si="358"/>
        <v>3.3206998154111664E-3</v>
      </c>
      <c r="BC366" s="32">
        <f t="shared" si="359"/>
        <v>1</v>
      </c>
      <c r="BD366" s="32">
        <f t="shared" si="376"/>
        <v>23</v>
      </c>
      <c r="BE366" s="34" t="str">
        <f t="shared" si="377"/>
        <v>-----</v>
      </c>
      <c r="BF366" s="34" t="str">
        <f t="shared" si="360"/>
        <v>-----</v>
      </c>
      <c r="BG366" s="40" t="str">
        <f t="shared" si="361"/>
        <v/>
      </c>
      <c r="BH366" s="37" t="str">
        <f t="shared" si="362"/>
        <v/>
      </c>
      <c r="BI366" s="37" t="str">
        <f t="shared" si="378"/>
        <v/>
      </c>
      <c r="BJ366" s="38" t="str">
        <f t="shared" si="379"/>
        <v/>
      </c>
      <c r="BK366" s="38" t="str">
        <f t="shared" si="363"/>
        <v/>
      </c>
      <c r="BL366" s="41" t="str">
        <f t="shared" si="364"/>
        <v>------</v>
      </c>
      <c r="BM366" s="41" t="str">
        <f t="shared" si="365"/>
        <v>------</v>
      </c>
      <c r="BN366" s="41" t="str">
        <f t="shared" si="340"/>
        <v>-----</v>
      </c>
      <c r="BO366" s="41" t="str" cm="1">
        <f t="array" aca="1" ref="BO366" ca="1">_xlfn.LET(_xlpm.lookback,MIN(ROW()-ROW(BN$50),11),_xlpm.found,IFERROR(MATCH("Equal High",OFFSET(BN366,-_xlpm.lookback,0,_xlpm.lookback+1,1),0),-1),_xlpm.offset_rows,_xlpm.lookback-_xlpm.found+1,IF(_xlpm.found&gt;0,INDEX(E:E,ROW()-_xlpm.offset_rows),"-----"))</f>
        <v>-----</v>
      </c>
      <c r="BP366" s="41" t="str">
        <f t="shared" ca="1" si="333"/>
        <v>-----</v>
      </c>
      <c r="BQ366" s="41" t="str">
        <f t="shared" ca="1" si="334"/>
        <v>-----</v>
      </c>
      <c r="BR366" s="52" t="str">
        <f t="shared" ca="1" si="335"/>
        <v>-----</v>
      </c>
      <c r="BS366" s="41" t="str">
        <f t="shared" si="341"/>
        <v>-----</v>
      </c>
      <c r="BT366" s="41" t="str" cm="1">
        <f t="array" aca="1" ref="BT366" ca="1">_xlfn.LET(_xlpm.lookback,MIN(ROW()-ROW(BS$50),11),_xlpm.found,IFERROR(MATCH("Equal Low",OFFSET(BS366,-_xlpm.lookback,0,_xlpm.lookback+1,1),0),-1),_xlpm.offset_rows,_xlpm.lookback-_xlpm.found+1,IF(_xlpm.found&gt;0,INDEX(F:F,ROW()-_xlpm.offset_rows),"-----"))</f>
        <v>-----</v>
      </c>
      <c r="BU366" s="41" t="str">
        <f t="shared" ca="1" si="336"/>
        <v>-----</v>
      </c>
      <c r="BV366" s="41" t="str">
        <f t="shared" ca="1" si="337"/>
        <v>-----</v>
      </c>
      <c r="BW366" s="52" t="str">
        <f t="shared" ca="1" si="338"/>
        <v>-----</v>
      </c>
      <c r="BX366" s="50">
        <f t="shared" si="366"/>
        <v>0.3441899999997986</v>
      </c>
      <c r="BY366" s="50">
        <f t="shared" si="380"/>
        <v>1</v>
      </c>
      <c r="BZ366" s="50">
        <f t="shared" si="381"/>
        <v>30</v>
      </c>
      <c r="CA366" s="50" t="str">
        <f t="shared" si="382"/>
        <v>-----</v>
      </c>
      <c r="CB366" s="50" t="str">
        <f t="shared" si="383"/>
        <v>-----</v>
      </c>
      <c r="CC366" s="52" t="str">
        <f t="shared" si="367"/>
        <v>TL Touch Zone</v>
      </c>
      <c r="CD366" s="41">
        <f t="shared" si="368"/>
        <v>1</v>
      </c>
      <c r="CE366" s="52" t="str" cm="1">
        <f t="array" ref="CE366">IF(CD366&lt;&gt;1,"-----",_xlfn.IFS(OR(AL366="Above",AL366="Below"),AL366,OR(AQ366="Above",AQ366="Below"),AQ366,OR(AV366="Above",AV366="Below"),AV366,OR(BA366="Above",BA366="Below"),BA366,OR(BF366="Above",BF366="Below"),BF366,OR(BK366="Above",BK366="Below"),BK366,TRUE,"-----"))</f>
        <v>Below</v>
      </c>
      <c r="CF366" s="52" t="str">
        <f t="shared" ca="1" si="339"/>
        <v>-----</v>
      </c>
      <c r="CG366" s="52" t="str">
        <f t="shared" si="369"/>
        <v>UP</v>
      </c>
      <c r="CH366" s="42" t="str">
        <f t="shared" si="390"/>
        <v/>
      </c>
      <c r="CI366" s="43" t="str">
        <f t="shared" si="384"/>
        <v/>
      </c>
      <c r="CJ366" s="42" t="str">
        <f t="shared" si="385"/>
        <v/>
      </c>
      <c r="CK366" s="42">
        <f t="shared" si="391"/>
        <v>1</v>
      </c>
      <c r="CL366" s="42" t="str">
        <f t="shared" si="370"/>
        <v/>
      </c>
      <c r="CM366" s="16">
        <f t="shared" si="392"/>
        <v>0.2</v>
      </c>
      <c r="CN366" s="53">
        <f t="shared" si="393"/>
        <v>6.6666666666666666E-2</v>
      </c>
      <c r="CO366" s="14" t="str">
        <f t="shared" si="394"/>
        <v/>
      </c>
    </row>
    <row r="367" spans="1:93" x14ac:dyDescent="0.55000000000000004">
      <c r="A367">
        <f>IF('Data Validation'!$K$2&lt;&gt;TRUE,"",'Data Validation'!A367)</f>
        <v>1772138100</v>
      </c>
      <c r="B367" s="4" t="str">
        <f>IF('Data Validation'!$K$2&lt;&gt;TRUE,"",'Data Validation'!C367)</f>
        <v>XAUUSD</v>
      </c>
      <c r="C367" s="4" t="str">
        <f>IF('Data Validation'!$K$2&lt;&gt;TRUE,"",'Data Validation'!E367)</f>
        <v>M5</v>
      </c>
      <c r="D367" s="4">
        <f>IF('Data Validation'!$K$2&lt;&gt;TRUE,"",'Data Validation'!G367)</f>
        <v>5197.7299999999996</v>
      </c>
      <c r="E367" s="4">
        <f>IF($C367&lt;&gt;"M5","",Price!F367)</f>
        <v>5199.3900000000003</v>
      </c>
      <c r="F367" s="4">
        <f>IF($C367&lt;&gt;"M5","",Price!G367)</f>
        <v>5194.22</v>
      </c>
      <c r="G367" s="4">
        <f>IF($C367&lt;&gt;"M5","",Price!H367)</f>
        <v>508</v>
      </c>
      <c r="H367" s="4">
        <f>IF($C367&lt;&gt;"M5","",SSA!E367)</f>
        <v>5196.7049699999998</v>
      </c>
      <c r="I367" s="6">
        <f>IF($C367&lt;&gt;"M5","",SSA!F367)</f>
        <v>5196.3194700000004</v>
      </c>
      <c r="J367" s="5">
        <f>IF($C367&lt;&gt;"M5","",Dual_Tema!E367)</f>
        <v>5198.43</v>
      </c>
      <c r="K367" s="5">
        <f>IF($C367&lt;&gt;"M5","",Dual_Tema!F367)</f>
        <v>5193.8500000000004</v>
      </c>
      <c r="L367" s="6">
        <f>IF($C367&lt;&gt;"M5","",Trendlines!K367)</f>
        <v>0</v>
      </c>
      <c r="M367" s="6">
        <f>IF($C367&lt;&gt;"M5","",Trendlines!L367)</f>
        <v>0</v>
      </c>
      <c r="N367" s="6">
        <f>IF($C367&lt;&gt;"M5","",ZigZag!E367)</f>
        <v>0</v>
      </c>
      <c r="O367" s="6">
        <f>IF($C367&lt;&gt;"M5","",ZigZag!F367)</f>
        <v>0</v>
      </c>
      <c r="P367" s="6">
        <f>IF($C367&lt;&gt;"M5","",Pinbar!E367)</f>
        <v>0</v>
      </c>
      <c r="Q367">
        <f>IF(Q$1='Trendline Selection'!$ED$198,Trendlines!E367,IF(Q$1='Trendline Selection'!$EE$198,Trendlines!E367,""))</f>
        <v>5199.8</v>
      </c>
      <c r="R367" t="str">
        <f>IF(R$1='Trendline Selection'!$ED$198,Trendlines!F367,IF(R$1='Trendline Selection'!$EE$198,Trendlines!F367,""))</f>
        <v/>
      </c>
      <c r="S367" t="str">
        <f>IF(S$1='Trendline Selection'!$ED$198,Trendlines!G367,IF(S$1='Trendline Selection'!$EE$198,Trendlines!G367,""))</f>
        <v/>
      </c>
      <c r="T367" t="str">
        <f>IF(T$1='Trendline Selection'!$ED$198,Trendlines!H367,IF(T$1='Trendline Selection'!$EE$198,Trendlines!H367,""))</f>
        <v/>
      </c>
      <c r="U367">
        <f>IF(U$1='Trendline Selection'!$ED$198,Trendlines!I367,IF(U$1='Trendline Selection'!$EE$198,Trendlines!I367,""))</f>
        <v>5179.1000000000004</v>
      </c>
      <c r="V367" t="str">
        <f>IF(V$1='Trendline Selection'!$ED$198,Trendlines!J367,IF(V$1='Trendline Selection'!$EE$198,Trendlines!J367,""))</f>
        <v/>
      </c>
      <c r="W367" s="6" t="str">
        <f t="shared" si="329"/>
        <v/>
      </c>
      <c r="X367" s="6" t="str">
        <f t="shared" si="330"/>
        <v/>
      </c>
      <c r="Y367" s="6" t="str">
        <f t="shared" si="331"/>
        <v/>
      </c>
      <c r="Z367" s="6" t="str">
        <f t="shared" si="332"/>
        <v/>
      </c>
      <c r="AA367">
        <f t="shared" si="343"/>
        <v>5.1700000000000728</v>
      </c>
      <c r="AB367">
        <f t="shared" si="371"/>
        <v>5.0399999999999636</v>
      </c>
      <c r="AC367">
        <f t="shared" si="372"/>
        <v>0.13000000000010914</v>
      </c>
      <c r="AD367">
        <f t="shared" si="395"/>
        <v>5.1700000000000728</v>
      </c>
      <c r="AE367" s="26">
        <f t="shared" si="386"/>
        <v>1.8467114109452974E-4</v>
      </c>
      <c r="AF367" s="26">
        <f t="shared" si="344"/>
        <v>7.1238098905415214E-5</v>
      </c>
      <c r="AG367" s="4"/>
      <c r="AH367" s="30">
        <f t="shared" si="345"/>
        <v>-5.9522097003738726E-4</v>
      </c>
      <c r="AI367" s="21">
        <f t="shared" si="373"/>
        <v>-1</v>
      </c>
      <c r="AJ367" s="21">
        <f t="shared" si="342"/>
        <v>-180</v>
      </c>
      <c r="AK367" s="31" t="str">
        <f t="shared" si="389"/>
        <v>Touch Zone</v>
      </c>
      <c r="AL367" s="31" t="str">
        <f t="shared" si="346"/>
        <v>Below</v>
      </c>
      <c r="AM367" s="39" t="str">
        <f t="shared" si="347"/>
        <v/>
      </c>
      <c r="AN367" s="35" t="str">
        <f t="shared" si="348"/>
        <v/>
      </c>
      <c r="AO367" s="35" t="str">
        <f t="shared" si="387"/>
        <v/>
      </c>
      <c r="AP367" s="36" t="str">
        <f t="shared" si="388"/>
        <v/>
      </c>
      <c r="AQ367" s="36" t="str">
        <f t="shared" si="349"/>
        <v/>
      </c>
      <c r="AR367" s="40" t="str">
        <f t="shared" si="350"/>
        <v/>
      </c>
      <c r="AS367" s="37" t="str">
        <f t="shared" si="351"/>
        <v/>
      </c>
      <c r="AT367" s="37" t="str">
        <f t="shared" si="374"/>
        <v/>
      </c>
      <c r="AU367" s="38" t="str">
        <f t="shared" si="352"/>
        <v/>
      </c>
      <c r="AV367" s="38" t="str">
        <f t="shared" si="353"/>
        <v/>
      </c>
      <c r="AW367" s="30" t="str">
        <f t="shared" si="354"/>
        <v/>
      </c>
      <c r="AX367" s="21" t="str">
        <f t="shared" si="355"/>
        <v/>
      </c>
      <c r="AY367" s="21" t="str">
        <f t="shared" si="375"/>
        <v/>
      </c>
      <c r="AZ367" s="31" t="str">
        <f t="shared" si="356"/>
        <v/>
      </c>
      <c r="BA367" s="31" t="str">
        <f t="shared" si="357"/>
        <v/>
      </c>
      <c r="BB367" s="33">
        <f t="shared" si="358"/>
        <v>3.3992334575504257E-3</v>
      </c>
      <c r="BC367" s="32">
        <f t="shared" si="359"/>
        <v>1</v>
      </c>
      <c r="BD367" s="32">
        <f t="shared" si="376"/>
        <v>24</v>
      </c>
      <c r="BE367" s="34" t="str">
        <f t="shared" si="377"/>
        <v>-----</v>
      </c>
      <c r="BF367" s="34" t="str">
        <f t="shared" si="360"/>
        <v>-----</v>
      </c>
      <c r="BG367" s="40" t="str">
        <f t="shared" si="361"/>
        <v/>
      </c>
      <c r="BH367" s="37" t="str">
        <f t="shared" si="362"/>
        <v/>
      </c>
      <c r="BI367" s="37" t="str">
        <f t="shared" si="378"/>
        <v/>
      </c>
      <c r="BJ367" s="38" t="str">
        <f t="shared" si="379"/>
        <v/>
      </c>
      <c r="BK367" s="38" t="str">
        <f t="shared" si="363"/>
        <v/>
      </c>
      <c r="BL367" s="41" t="str">
        <f t="shared" si="364"/>
        <v>------</v>
      </c>
      <c r="BM367" s="41" t="str">
        <f t="shared" si="365"/>
        <v>------</v>
      </c>
      <c r="BN367" s="41" t="str">
        <f t="shared" si="340"/>
        <v>-----</v>
      </c>
      <c r="BO367" s="41" t="str" cm="1">
        <f t="array" aca="1" ref="BO367" ca="1">_xlfn.LET(_xlpm.lookback,MIN(ROW()-ROW(BN$50),11),_xlpm.found,IFERROR(MATCH("Equal High",OFFSET(BN367,-_xlpm.lookback,0,_xlpm.lookback+1,1),0),-1),_xlpm.offset_rows,_xlpm.lookback-_xlpm.found+1,IF(_xlpm.found&gt;0,INDEX(E:E,ROW()-_xlpm.offset_rows),"-----"))</f>
        <v>-----</v>
      </c>
      <c r="BP367" s="41" t="str">
        <f t="shared" ca="1" si="333"/>
        <v>-----</v>
      </c>
      <c r="BQ367" s="41" t="str">
        <f t="shared" ca="1" si="334"/>
        <v>-----</v>
      </c>
      <c r="BR367" s="52" t="str">
        <f t="shared" ca="1" si="335"/>
        <v>-----</v>
      </c>
      <c r="BS367" s="41" t="str">
        <f t="shared" si="341"/>
        <v>-----</v>
      </c>
      <c r="BT367" s="41" t="str" cm="1">
        <f t="array" aca="1" ref="BT367" ca="1">_xlfn.LET(_xlpm.lookback,MIN(ROW()-ROW(BS$50),11),_xlpm.found,IFERROR(MATCH("Equal Low",OFFSET(BS367,-_xlpm.lookback,0,_xlpm.lookback+1,1),0),-1),_xlpm.offset_rows,_xlpm.lookback-_xlpm.found+1,IF(_xlpm.found&gt;0,INDEX(F:F,ROW()-_xlpm.offset_rows),"-----"))</f>
        <v>-----</v>
      </c>
      <c r="BU367" s="41" t="str">
        <f t="shared" ca="1" si="336"/>
        <v>-----</v>
      </c>
      <c r="BV367" s="41" t="str">
        <f t="shared" ca="1" si="337"/>
        <v>-----</v>
      </c>
      <c r="BW367" s="52" t="str">
        <f t="shared" ca="1" si="338"/>
        <v>-----</v>
      </c>
      <c r="BX367" s="50">
        <f t="shared" si="366"/>
        <v>0.38549999999941065</v>
      </c>
      <c r="BY367" s="50">
        <f t="shared" si="380"/>
        <v>1</v>
      </c>
      <c r="BZ367" s="50">
        <f t="shared" si="381"/>
        <v>31</v>
      </c>
      <c r="CA367" s="50" t="str">
        <f t="shared" si="382"/>
        <v>-----</v>
      </c>
      <c r="CB367" s="50" t="str">
        <f t="shared" si="383"/>
        <v>-----</v>
      </c>
      <c r="CC367" s="52" t="str">
        <f t="shared" si="367"/>
        <v>TL Touch Zone</v>
      </c>
      <c r="CD367" s="41">
        <f t="shared" si="368"/>
        <v>1</v>
      </c>
      <c r="CE367" s="52" t="str" cm="1">
        <f t="array" ref="CE367">IF(CD367&lt;&gt;1,"-----",_xlfn.IFS(OR(AL367="Above",AL367="Below"),AL367,OR(AQ367="Above",AQ367="Below"),AQ367,OR(AV367="Above",AV367="Below"),AV367,OR(BA367="Above",BA367="Below"),BA367,OR(BF367="Above",BF367="Below"),BF367,OR(BK367="Above",BK367="Below"),BK367,TRUE,"-----"))</f>
        <v>Below</v>
      </c>
      <c r="CF367" s="52" t="str">
        <f t="shared" ca="1" si="339"/>
        <v>-----</v>
      </c>
      <c r="CG367" s="52" t="str">
        <f t="shared" si="369"/>
        <v>UP</v>
      </c>
      <c r="CH367" s="42" t="str">
        <f t="shared" si="390"/>
        <v/>
      </c>
      <c r="CI367" s="43" t="str">
        <f t="shared" si="384"/>
        <v/>
      </c>
      <c r="CJ367" s="42" t="str">
        <f t="shared" si="385"/>
        <v/>
      </c>
      <c r="CK367" s="42" t="str">
        <f t="shared" si="391"/>
        <v/>
      </c>
      <c r="CL367" s="42" t="str">
        <f t="shared" si="370"/>
        <v/>
      </c>
      <c r="CM367" s="16">
        <f t="shared" si="392"/>
        <v>0</v>
      </c>
      <c r="CN367" s="53">
        <f t="shared" si="393"/>
        <v>6.6666666666666666E-2</v>
      </c>
      <c r="CO367" s="14" t="str">
        <f t="shared" si="394"/>
        <v/>
      </c>
    </row>
    <row r="368" spans="1:93" x14ac:dyDescent="0.55000000000000004">
      <c r="A368">
        <f>IF('Data Validation'!$K$2&lt;&gt;TRUE,"",'Data Validation'!A368)</f>
        <v>1772138400</v>
      </c>
      <c r="B368" s="4" t="str">
        <f>IF('Data Validation'!$K$2&lt;&gt;TRUE,"",'Data Validation'!C368)</f>
        <v>XAUUSD</v>
      </c>
      <c r="C368" s="4" t="str">
        <f>IF('Data Validation'!$K$2&lt;&gt;TRUE,"",'Data Validation'!E368)</f>
        <v>M5</v>
      </c>
      <c r="D368" s="4">
        <f>IF('Data Validation'!$K$2&lt;&gt;TRUE,"",'Data Validation'!G368)</f>
        <v>5198.3500000000004</v>
      </c>
      <c r="E368" s="4">
        <f>IF($C368&lt;&gt;"M5","",Price!F368)</f>
        <v>5199.2299999999996</v>
      </c>
      <c r="F368" s="4">
        <f>IF($C368&lt;&gt;"M5","",Price!G368)</f>
        <v>5196.41</v>
      </c>
      <c r="G368" s="4">
        <f>IF($C368&lt;&gt;"M5","",Price!H368)</f>
        <v>542</v>
      </c>
      <c r="H368" s="4">
        <f>IF($C368&lt;&gt;"M5","",SSA!E368)</f>
        <v>5197.1550800000005</v>
      </c>
      <c r="I368" s="6">
        <f>IF($C368&lt;&gt;"M5","",SSA!F368)</f>
        <v>5196.7372800000003</v>
      </c>
      <c r="J368" s="5">
        <f>IF($C368&lt;&gt;"M5","",Dual_Tema!E368)</f>
        <v>5199.08</v>
      </c>
      <c r="K368" s="5">
        <f>IF($C368&lt;&gt;"M5","",Dual_Tema!F368)</f>
        <v>5195.34</v>
      </c>
      <c r="L368" s="6">
        <f>IF($C368&lt;&gt;"M5","",Trendlines!K368)</f>
        <v>0</v>
      </c>
      <c r="M368" s="6">
        <f>IF($C368&lt;&gt;"M5","",Trendlines!L368)</f>
        <v>0</v>
      </c>
      <c r="N368" s="6">
        <f>IF($C368&lt;&gt;"M5","",ZigZag!E368)</f>
        <v>0</v>
      </c>
      <c r="O368" s="6">
        <f>IF($C368&lt;&gt;"M5","",ZigZag!F368)</f>
        <v>0</v>
      </c>
      <c r="P368" s="6">
        <f>IF($C368&lt;&gt;"M5","",Pinbar!E368)</f>
        <v>0</v>
      </c>
      <c r="Q368">
        <f>IF(Q$1='Trendline Selection'!$ED$198,Trendlines!E368,IF(Q$1='Trendline Selection'!$EE$198,Trendlines!E368,""))</f>
        <v>5199.8100000000004</v>
      </c>
      <c r="R368" t="str">
        <f>IF(R$1='Trendline Selection'!$ED$198,Trendlines!F368,IF(R$1='Trendline Selection'!$EE$198,Trendlines!F368,""))</f>
        <v/>
      </c>
      <c r="S368" t="str">
        <f>IF(S$1='Trendline Selection'!$ED$198,Trendlines!G368,IF(S$1='Trendline Selection'!$EE$198,Trendlines!G368,""))</f>
        <v/>
      </c>
      <c r="T368" t="str">
        <f>IF(T$1='Trendline Selection'!$ED$198,Trendlines!H368,IF(T$1='Trendline Selection'!$EE$198,Trendlines!H368,""))</f>
        <v/>
      </c>
      <c r="U368">
        <f>IF(U$1='Trendline Selection'!$ED$198,Trendlines!I368,IF(U$1='Trendline Selection'!$EE$198,Trendlines!I368,""))</f>
        <v>5179.12</v>
      </c>
      <c r="V368" t="str">
        <f>IF(V$1='Trendline Selection'!$ED$198,Trendlines!J368,IF(V$1='Trendline Selection'!$EE$198,Trendlines!J368,""))</f>
        <v/>
      </c>
      <c r="W368" s="6" t="str">
        <f t="shared" si="329"/>
        <v/>
      </c>
      <c r="X368" s="6" t="str">
        <f t="shared" si="330"/>
        <v/>
      </c>
      <c r="Y368" s="6" t="str">
        <f t="shared" si="331"/>
        <v/>
      </c>
      <c r="Z368" s="6" t="str">
        <f t="shared" si="332"/>
        <v/>
      </c>
      <c r="AA368">
        <f t="shared" si="343"/>
        <v>2.819999999999709</v>
      </c>
      <c r="AB368">
        <f t="shared" si="371"/>
        <v>1.5</v>
      </c>
      <c r="AC368">
        <f t="shared" si="372"/>
        <v>1.319999999999709</v>
      </c>
      <c r="AD368">
        <f t="shared" si="395"/>
        <v>2.819999999999709</v>
      </c>
      <c r="AE368" s="26">
        <f t="shared" si="386"/>
        <v>2.885125829947533E-5</v>
      </c>
      <c r="AF368" s="26">
        <f t="shared" si="344"/>
        <v>2.0595379705653699E-4</v>
      </c>
      <c r="AG368" s="4"/>
      <c r="AH368" s="30">
        <f t="shared" si="345"/>
        <v>-5.1058019427631916E-4</v>
      </c>
      <c r="AI368" s="21">
        <f t="shared" si="373"/>
        <v>-1</v>
      </c>
      <c r="AJ368" s="21">
        <f t="shared" si="342"/>
        <v>-181</v>
      </c>
      <c r="AK368" s="31" t="str">
        <f t="shared" si="389"/>
        <v>Touch Zone</v>
      </c>
      <c r="AL368" s="31" t="str">
        <f t="shared" si="346"/>
        <v>Below</v>
      </c>
      <c r="AM368" s="39" t="str">
        <f t="shared" si="347"/>
        <v/>
      </c>
      <c r="AN368" s="35" t="str">
        <f t="shared" si="348"/>
        <v/>
      </c>
      <c r="AO368" s="35" t="str">
        <f t="shared" si="387"/>
        <v/>
      </c>
      <c r="AP368" s="36" t="str">
        <f t="shared" si="388"/>
        <v/>
      </c>
      <c r="AQ368" s="36" t="str">
        <f t="shared" si="349"/>
        <v/>
      </c>
      <c r="AR368" s="40" t="str">
        <f t="shared" si="350"/>
        <v/>
      </c>
      <c r="AS368" s="37" t="str">
        <f t="shared" si="351"/>
        <v/>
      </c>
      <c r="AT368" s="37" t="str">
        <f t="shared" si="374"/>
        <v/>
      </c>
      <c r="AU368" s="38" t="str">
        <f t="shared" si="352"/>
        <v/>
      </c>
      <c r="AV368" s="38" t="str">
        <f t="shared" si="353"/>
        <v/>
      </c>
      <c r="AW368" s="30" t="str">
        <f t="shared" si="354"/>
        <v/>
      </c>
      <c r="AX368" s="21" t="str">
        <f t="shared" si="355"/>
        <v/>
      </c>
      <c r="AY368" s="21" t="str">
        <f t="shared" si="375"/>
        <v/>
      </c>
      <c r="AZ368" s="31" t="str">
        <f t="shared" si="356"/>
        <v/>
      </c>
      <c r="BA368" s="31" t="str">
        <f t="shared" si="357"/>
        <v/>
      </c>
      <c r="BB368" s="33">
        <f t="shared" si="358"/>
        <v>3.4822672577581831E-3</v>
      </c>
      <c r="BC368" s="32">
        <f t="shared" si="359"/>
        <v>1</v>
      </c>
      <c r="BD368" s="32">
        <f t="shared" si="376"/>
        <v>25</v>
      </c>
      <c r="BE368" s="34" t="str">
        <f t="shared" si="377"/>
        <v>-----</v>
      </c>
      <c r="BF368" s="34" t="str">
        <f t="shared" si="360"/>
        <v>-----</v>
      </c>
      <c r="BG368" s="40" t="str">
        <f t="shared" si="361"/>
        <v/>
      </c>
      <c r="BH368" s="37" t="str">
        <f t="shared" si="362"/>
        <v/>
      </c>
      <c r="BI368" s="37" t="str">
        <f t="shared" si="378"/>
        <v/>
      </c>
      <c r="BJ368" s="38" t="str">
        <f t="shared" si="379"/>
        <v/>
      </c>
      <c r="BK368" s="38" t="str">
        <f t="shared" si="363"/>
        <v/>
      </c>
      <c r="BL368" s="41" t="str">
        <f t="shared" si="364"/>
        <v>------</v>
      </c>
      <c r="BM368" s="41" t="str">
        <f t="shared" si="365"/>
        <v>------</v>
      </c>
      <c r="BN368" s="41" t="str">
        <f t="shared" si="340"/>
        <v>-----</v>
      </c>
      <c r="BO368" s="41" t="str" cm="1">
        <f t="array" aca="1" ref="BO368" ca="1">_xlfn.LET(_xlpm.lookback,MIN(ROW()-ROW(BN$50),11),_xlpm.found,IFERROR(MATCH("Equal High",OFFSET(BN368,-_xlpm.lookback,0,_xlpm.lookback+1,1),0),-1),_xlpm.offset_rows,_xlpm.lookback-_xlpm.found+1,IF(_xlpm.found&gt;0,INDEX(E:E,ROW()-_xlpm.offset_rows),"-----"))</f>
        <v>-----</v>
      </c>
      <c r="BP368" s="41" t="str">
        <f t="shared" ca="1" si="333"/>
        <v>-----</v>
      </c>
      <c r="BQ368" s="41" t="str">
        <f t="shared" ca="1" si="334"/>
        <v>-----</v>
      </c>
      <c r="BR368" s="52" t="str">
        <f t="shared" ca="1" si="335"/>
        <v>-----</v>
      </c>
      <c r="BS368" s="41" t="str">
        <f t="shared" si="341"/>
        <v>-----</v>
      </c>
      <c r="BT368" s="41" t="str" cm="1">
        <f t="array" aca="1" ref="BT368" ca="1">_xlfn.LET(_xlpm.lookback,MIN(ROW()-ROW(BS$50),11),_xlpm.found,IFERROR(MATCH("Equal Low",OFFSET(BS368,-_xlpm.lookback,0,_xlpm.lookback+1,1),0),-1),_xlpm.offset_rows,_xlpm.lookback-_xlpm.found+1,IF(_xlpm.found&gt;0,INDEX(F:F,ROW()-_xlpm.offset_rows),"-----"))</f>
        <v>-----</v>
      </c>
      <c r="BU368" s="41" t="str">
        <f t="shared" ca="1" si="336"/>
        <v>-----</v>
      </c>
      <c r="BV368" s="41" t="str">
        <f t="shared" ca="1" si="337"/>
        <v>-----</v>
      </c>
      <c r="BW368" s="52" t="str">
        <f t="shared" ca="1" si="338"/>
        <v>-----</v>
      </c>
      <c r="BX368" s="50">
        <f t="shared" si="366"/>
        <v>0.41780000000017026</v>
      </c>
      <c r="BY368" s="50">
        <f t="shared" si="380"/>
        <v>1</v>
      </c>
      <c r="BZ368" s="50">
        <f t="shared" si="381"/>
        <v>32</v>
      </c>
      <c r="CA368" s="50" t="str">
        <f t="shared" si="382"/>
        <v>-----</v>
      </c>
      <c r="CB368" s="50" t="str">
        <f t="shared" si="383"/>
        <v>-----</v>
      </c>
      <c r="CC368" s="52" t="str">
        <f t="shared" si="367"/>
        <v>TL Touch Zone</v>
      </c>
      <c r="CD368" s="41">
        <f t="shared" si="368"/>
        <v>1</v>
      </c>
      <c r="CE368" s="52" t="str" cm="1">
        <f t="array" ref="CE368">IF(CD368&lt;&gt;1,"-----",_xlfn.IFS(OR(AL368="Above",AL368="Below"),AL368,OR(AQ368="Above",AQ368="Below"),AQ368,OR(AV368="Above",AV368="Below"),AV368,OR(BA368="Above",BA368="Below"),BA368,OR(BF368="Above",BF368="Below"),BF368,OR(BK368="Above",BK368="Below"),BK368,TRUE,"-----"))</f>
        <v>Below</v>
      </c>
      <c r="CF368" s="52" t="str">
        <f t="shared" ca="1" si="339"/>
        <v>-----</v>
      </c>
      <c r="CG368" s="52" t="str">
        <f t="shared" si="369"/>
        <v>UP</v>
      </c>
      <c r="CH368" s="42" t="str">
        <f t="shared" si="390"/>
        <v/>
      </c>
      <c r="CI368" s="43" t="str">
        <f t="shared" si="384"/>
        <v/>
      </c>
      <c r="CJ368" s="42" t="str">
        <f t="shared" si="385"/>
        <v/>
      </c>
      <c r="CK368" s="42" t="str">
        <f t="shared" si="391"/>
        <v/>
      </c>
      <c r="CL368" s="42" t="str">
        <f t="shared" si="370"/>
        <v/>
      </c>
      <c r="CM368" s="16">
        <f t="shared" si="392"/>
        <v>0</v>
      </c>
      <c r="CN368" s="53">
        <f t="shared" si="393"/>
        <v>6.6666666666666666E-2</v>
      </c>
      <c r="CO368" s="14" t="str">
        <f t="shared" si="394"/>
        <v/>
      </c>
    </row>
    <row r="369" spans="1:93" x14ac:dyDescent="0.55000000000000004">
      <c r="A369">
        <f>IF('Data Validation'!$K$2&lt;&gt;TRUE,"",'Data Validation'!A369)</f>
        <v>1772138700</v>
      </c>
      <c r="B369" s="4" t="str">
        <f>IF('Data Validation'!$K$2&lt;&gt;TRUE,"",'Data Validation'!C369)</f>
        <v>XAUUSD</v>
      </c>
      <c r="C369" s="4" t="str">
        <f>IF('Data Validation'!$K$2&lt;&gt;TRUE,"",'Data Validation'!E369)</f>
        <v>M5</v>
      </c>
      <c r="D369" s="4">
        <f>IF('Data Validation'!$K$2&lt;&gt;TRUE,"",'Data Validation'!G369)</f>
        <v>5199.97</v>
      </c>
      <c r="E369" s="4">
        <f>IF($C369&lt;&gt;"M5","",Price!F369)</f>
        <v>5200.6499999999996</v>
      </c>
      <c r="F369" s="4">
        <f>IF($C369&lt;&gt;"M5","",Price!G369)</f>
        <v>5198.38</v>
      </c>
      <c r="G369" s="4">
        <f>IF($C369&lt;&gt;"M5","",Price!H369)</f>
        <v>565</v>
      </c>
      <c r="H369" s="4">
        <f>IF($C369&lt;&gt;"M5","",SSA!E369)</f>
        <v>5197.5339599999998</v>
      </c>
      <c r="I369" s="6">
        <f>IF($C369&lt;&gt;"M5","",SSA!F369)</f>
        <v>5197.13562</v>
      </c>
      <c r="J369" s="5">
        <f>IF($C369&lt;&gt;"M5","",Dual_Tema!E369)</f>
        <v>5200.12</v>
      </c>
      <c r="K369" s="5">
        <f>IF($C369&lt;&gt;"M5","",Dual_Tema!F369)</f>
        <v>5197.17</v>
      </c>
      <c r="L369" s="6">
        <f>IF($C369&lt;&gt;"M5","",Trendlines!K369)</f>
        <v>5200.6499999999996</v>
      </c>
      <c r="M369" s="6">
        <f>IF($C369&lt;&gt;"M5","",Trendlines!L369)</f>
        <v>0</v>
      </c>
      <c r="N369" s="6">
        <f>IF($C369&lt;&gt;"M5","",ZigZag!E369)</f>
        <v>5200.6499999999996</v>
      </c>
      <c r="O369" s="6">
        <f>IF($C369&lt;&gt;"M5","",ZigZag!F369)</f>
        <v>0</v>
      </c>
      <c r="P369" s="6">
        <f>IF($C369&lt;&gt;"M5","",Pinbar!E369)</f>
        <v>0</v>
      </c>
      <c r="Q369">
        <f>IF(Q$1='Trendline Selection'!$ED$198,Trendlines!E369,IF(Q$1='Trendline Selection'!$EE$198,Trendlines!E369,""))</f>
        <v>5199.8100000000004</v>
      </c>
      <c r="R369" t="str">
        <f>IF(R$1='Trendline Selection'!$ED$198,Trendlines!F369,IF(R$1='Trendline Selection'!$EE$198,Trendlines!F369,""))</f>
        <v/>
      </c>
      <c r="S369" t="str">
        <f>IF(S$1='Trendline Selection'!$ED$198,Trendlines!G369,IF(S$1='Trendline Selection'!$EE$198,Trendlines!G369,""))</f>
        <v/>
      </c>
      <c r="T369" t="str">
        <f>IF(T$1='Trendline Selection'!$ED$198,Trendlines!H369,IF(T$1='Trendline Selection'!$EE$198,Trendlines!H369,""))</f>
        <v/>
      </c>
      <c r="U369">
        <f>IF(U$1='Trendline Selection'!$ED$198,Trendlines!I369,IF(U$1='Trendline Selection'!$EE$198,Trendlines!I369,""))</f>
        <v>5179.1499999999996</v>
      </c>
      <c r="V369" t="str">
        <f>IF(V$1='Trendline Selection'!$ED$198,Trendlines!J369,IF(V$1='Trendline Selection'!$EE$198,Trendlines!J369,""))</f>
        <v/>
      </c>
      <c r="W369" s="6">
        <f t="shared" si="329"/>
        <v>5180.29</v>
      </c>
      <c r="X369" s="6" t="str">
        <f t="shared" si="330"/>
        <v/>
      </c>
      <c r="Y369" s="6">
        <f t="shared" si="331"/>
        <v>3.930281895415058E-3</v>
      </c>
      <c r="Z369" s="6" t="str">
        <f t="shared" si="332"/>
        <v/>
      </c>
      <c r="AA369">
        <f t="shared" si="343"/>
        <v>2.2699999999995271</v>
      </c>
      <c r="AB369">
        <f t="shared" si="371"/>
        <v>2.2999999999992724</v>
      </c>
      <c r="AC369">
        <f t="shared" si="372"/>
        <v>2.9999999999745341E-2</v>
      </c>
      <c r="AD369">
        <f t="shared" si="395"/>
        <v>2.2999999999992724</v>
      </c>
      <c r="AE369" s="26">
        <f t="shared" si="386"/>
        <v>1.0192072490629935E-4</v>
      </c>
      <c r="AF369" s="26">
        <f t="shared" si="344"/>
        <v>2.3281901496392004E-4</v>
      </c>
      <c r="AG369" s="4"/>
      <c r="AH369" s="30">
        <f t="shared" si="345"/>
        <v>-4.3771599346911679E-4</v>
      </c>
      <c r="AI369" s="21">
        <f t="shared" si="373"/>
        <v>-1</v>
      </c>
      <c r="AJ369" s="21">
        <f t="shared" si="342"/>
        <v>-182</v>
      </c>
      <c r="AK369" s="31" t="str">
        <f t="shared" si="389"/>
        <v>Touch Zone</v>
      </c>
      <c r="AL369" s="31" t="str">
        <f t="shared" si="346"/>
        <v>Below</v>
      </c>
      <c r="AM369" s="39" t="str">
        <f t="shared" si="347"/>
        <v/>
      </c>
      <c r="AN369" s="35" t="str">
        <f t="shared" si="348"/>
        <v/>
      </c>
      <c r="AO369" s="35" t="str">
        <f t="shared" si="387"/>
        <v/>
      </c>
      <c r="AP369" s="36" t="str">
        <f t="shared" si="388"/>
        <v/>
      </c>
      <c r="AQ369" s="36" t="str">
        <f t="shared" si="349"/>
        <v/>
      </c>
      <c r="AR369" s="40" t="str">
        <f t="shared" si="350"/>
        <v/>
      </c>
      <c r="AS369" s="37" t="str">
        <f t="shared" si="351"/>
        <v/>
      </c>
      <c r="AT369" s="37" t="str">
        <f t="shared" si="374"/>
        <v/>
      </c>
      <c r="AU369" s="38" t="str">
        <f t="shared" si="352"/>
        <v/>
      </c>
      <c r="AV369" s="38" t="str">
        <f t="shared" si="353"/>
        <v/>
      </c>
      <c r="AW369" s="30" t="str">
        <f t="shared" si="354"/>
        <v/>
      </c>
      <c r="AX369" s="21" t="str">
        <f t="shared" si="355"/>
        <v/>
      </c>
      <c r="AY369" s="21" t="str">
        <f t="shared" si="375"/>
        <v/>
      </c>
      <c r="AZ369" s="31" t="str">
        <f t="shared" si="356"/>
        <v/>
      </c>
      <c r="BA369" s="31" t="str">
        <f t="shared" si="357"/>
        <v/>
      </c>
      <c r="BB369" s="33">
        <f t="shared" si="358"/>
        <v>3.5496094919050649E-3</v>
      </c>
      <c r="BC369" s="32">
        <f t="shared" si="359"/>
        <v>1</v>
      </c>
      <c r="BD369" s="32">
        <f t="shared" si="376"/>
        <v>26</v>
      </c>
      <c r="BE369" s="34" t="str">
        <f t="shared" si="377"/>
        <v>-----</v>
      </c>
      <c r="BF369" s="34" t="str">
        <f t="shared" si="360"/>
        <v>-----</v>
      </c>
      <c r="BG369" s="40" t="str">
        <f t="shared" si="361"/>
        <v/>
      </c>
      <c r="BH369" s="37" t="str">
        <f t="shared" si="362"/>
        <v/>
      </c>
      <c r="BI369" s="37" t="str">
        <f t="shared" si="378"/>
        <v/>
      </c>
      <c r="BJ369" s="38" t="str">
        <f t="shared" si="379"/>
        <v/>
      </c>
      <c r="BK369" s="38" t="str">
        <f t="shared" si="363"/>
        <v/>
      </c>
      <c r="BL369" s="41" t="str">
        <f t="shared" si="364"/>
        <v>Important High</v>
      </c>
      <c r="BM369" s="41" t="str">
        <f t="shared" si="365"/>
        <v>------</v>
      </c>
      <c r="BN369" s="41" t="str">
        <f t="shared" si="340"/>
        <v>-----</v>
      </c>
      <c r="BO369" s="41" t="str" cm="1">
        <f t="array" aca="1" ref="BO369" ca="1">_xlfn.LET(_xlpm.lookback,MIN(ROW()-ROW(BN$50),11),_xlpm.found,IFERROR(MATCH("Equal High",OFFSET(BN369,-_xlpm.lookback,0,_xlpm.lookback+1,1),0),-1),_xlpm.offset_rows,_xlpm.lookback-_xlpm.found+1,IF(_xlpm.found&gt;0,INDEX(E:E,ROW()-_xlpm.offset_rows),"-----"))</f>
        <v>-----</v>
      </c>
      <c r="BP369" s="41" t="str">
        <f t="shared" ca="1" si="333"/>
        <v>-----</v>
      </c>
      <c r="BQ369" s="41" t="str">
        <f t="shared" ca="1" si="334"/>
        <v>-----</v>
      </c>
      <c r="BR369" s="52" t="str">
        <f t="shared" ca="1" si="335"/>
        <v>-----</v>
      </c>
      <c r="BS369" s="41" t="str">
        <f t="shared" si="341"/>
        <v>-----</v>
      </c>
      <c r="BT369" s="41" t="str" cm="1">
        <f t="array" aca="1" ref="BT369" ca="1">_xlfn.LET(_xlpm.lookback,MIN(ROW()-ROW(BS$50),11),_xlpm.found,IFERROR(MATCH("Equal Low",OFFSET(BS369,-_xlpm.lookback,0,_xlpm.lookback+1,1),0),-1),_xlpm.offset_rows,_xlpm.lookback-_xlpm.found+1,IF(_xlpm.found&gt;0,INDEX(F:F,ROW()-_xlpm.offset_rows),"-----"))</f>
        <v>-----</v>
      </c>
      <c r="BU369" s="41" t="str">
        <f t="shared" ca="1" si="336"/>
        <v>-----</v>
      </c>
      <c r="BV369" s="41" t="str">
        <f t="shared" ca="1" si="337"/>
        <v>-----</v>
      </c>
      <c r="BW369" s="52" t="str">
        <f t="shared" ca="1" si="338"/>
        <v>-----</v>
      </c>
      <c r="BX369" s="50">
        <f t="shared" si="366"/>
        <v>0.39833999999973457</v>
      </c>
      <c r="BY369" s="50">
        <f t="shared" si="380"/>
        <v>1</v>
      </c>
      <c r="BZ369" s="50">
        <f t="shared" si="381"/>
        <v>33</v>
      </c>
      <c r="CA369" s="50" t="str">
        <f t="shared" si="382"/>
        <v>-----</v>
      </c>
      <c r="CB369" s="50" t="str">
        <f t="shared" si="383"/>
        <v>-----</v>
      </c>
      <c r="CC369" s="52" t="str">
        <f t="shared" si="367"/>
        <v>TL Touch Zone</v>
      </c>
      <c r="CD369" s="41">
        <f t="shared" si="368"/>
        <v>1</v>
      </c>
      <c r="CE369" s="52" t="str" cm="1">
        <f t="array" ref="CE369">IF(CD369&lt;&gt;1,"-----",_xlfn.IFS(OR(AL369="Above",AL369="Below"),AL369,OR(AQ369="Above",AQ369="Below"),AQ369,OR(AV369="Above",AV369="Below"),AV369,OR(BA369="Above",BA369="Below"),BA369,OR(BF369="Above",BF369="Below"),BF369,OR(BK369="Above",BK369="Below"),BK369,TRUE,"-----"))</f>
        <v>Below</v>
      </c>
      <c r="CF369" s="52" t="str">
        <f t="shared" ca="1" si="339"/>
        <v>-----</v>
      </c>
      <c r="CG369" s="52" t="str">
        <f t="shared" si="369"/>
        <v>UP</v>
      </c>
      <c r="CH369" s="42" t="str">
        <f t="shared" si="390"/>
        <v/>
      </c>
      <c r="CI369" s="43" t="str">
        <f t="shared" si="384"/>
        <v/>
      </c>
      <c r="CJ369" s="42" t="str">
        <f t="shared" si="385"/>
        <v/>
      </c>
      <c r="CK369" s="42" t="str">
        <f t="shared" si="391"/>
        <v/>
      </c>
      <c r="CL369" s="42" t="str">
        <f t="shared" si="370"/>
        <v/>
      </c>
      <c r="CM369" s="16">
        <f t="shared" si="392"/>
        <v>0</v>
      </c>
      <c r="CN369" s="53">
        <f t="shared" si="393"/>
        <v>0</v>
      </c>
      <c r="CO369" s="14" t="str">
        <f t="shared" si="394"/>
        <v/>
      </c>
    </row>
    <row r="370" spans="1:93" x14ac:dyDescent="0.55000000000000004">
      <c r="A370">
        <f>IF('Data Validation'!$K$2&lt;&gt;TRUE,"",'Data Validation'!A370)</f>
        <v>1772139000</v>
      </c>
      <c r="B370" s="4" t="str">
        <f>IF('Data Validation'!$K$2&lt;&gt;TRUE,"",'Data Validation'!C370)</f>
        <v>XAUUSD</v>
      </c>
      <c r="C370" s="4" t="str">
        <f>IF('Data Validation'!$K$2&lt;&gt;TRUE,"",'Data Validation'!E370)</f>
        <v>M5</v>
      </c>
      <c r="D370" s="4">
        <f>IF('Data Validation'!$K$2&lt;&gt;TRUE,"",'Data Validation'!G370)</f>
        <v>5192.82</v>
      </c>
      <c r="E370" s="4">
        <f>IF($C370&lt;&gt;"M5","",Price!F370)</f>
        <v>5200.22</v>
      </c>
      <c r="F370" s="4">
        <f>IF($C370&lt;&gt;"M5","",Price!G370)</f>
        <v>5191.57</v>
      </c>
      <c r="G370" s="4">
        <f>IF($C370&lt;&gt;"M5","",Price!H370)</f>
        <v>646</v>
      </c>
      <c r="H370" s="4">
        <f>IF($C370&lt;&gt;"M5","",SSA!E370)</f>
        <v>5197.6935899999999</v>
      </c>
      <c r="I370" s="6">
        <f>IF($C370&lt;&gt;"M5","",SSA!F370)</f>
        <v>5197.4146000000001</v>
      </c>
      <c r="J370" s="5">
        <f>IF($C370&lt;&gt;"M5","",Dual_Tema!E370)</f>
        <v>5200.49</v>
      </c>
      <c r="K370" s="5">
        <f>IF($C370&lt;&gt;"M5","",Dual_Tema!F370)</f>
        <v>5194.92</v>
      </c>
      <c r="L370" s="6">
        <f>IF($C370&lt;&gt;"M5","",Trendlines!K370)</f>
        <v>0</v>
      </c>
      <c r="M370" s="6">
        <f>IF($C370&lt;&gt;"M5","",Trendlines!L370)</f>
        <v>0</v>
      </c>
      <c r="N370" s="6">
        <f>IF($C370&lt;&gt;"M5","",ZigZag!E370)</f>
        <v>0</v>
      </c>
      <c r="O370" s="6">
        <f>IF($C370&lt;&gt;"M5","",ZigZag!F370)</f>
        <v>0</v>
      </c>
      <c r="P370" s="6">
        <f>IF($C370&lt;&gt;"M5","",Pinbar!E370)</f>
        <v>0</v>
      </c>
      <c r="Q370">
        <f>IF(Q$1='Trendline Selection'!$ED$198,Trendlines!E370,IF(Q$1='Trendline Selection'!$EE$198,Trendlines!E370,""))</f>
        <v>5199.82</v>
      </c>
      <c r="R370" t="str">
        <f>IF(R$1='Trendline Selection'!$ED$198,Trendlines!F370,IF(R$1='Trendline Selection'!$EE$198,Trendlines!F370,""))</f>
        <v/>
      </c>
      <c r="S370" t="str">
        <f>IF(S$1='Trendline Selection'!$ED$198,Trendlines!G370,IF(S$1='Trendline Selection'!$EE$198,Trendlines!G370,""))</f>
        <v/>
      </c>
      <c r="T370" t="str">
        <f>IF(T$1='Trendline Selection'!$ED$198,Trendlines!H370,IF(T$1='Trendline Selection'!$EE$198,Trendlines!H370,""))</f>
        <v/>
      </c>
      <c r="U370">
        <f>IF(U$1='Trendline Selection'!$ED$198,Trendlines!I370,IF(U$1='Trendline Selection'!$EE$198,Trendlines!I370,""))</f>
        <v>5179.17</v>
      </c>
      <c r="V370" t="str">
        <f>IF(V$1='Trendline Selection'!$ED$198,Trendlines!J370,IF(V$1='Trendline Selection'!$EE$198,Trendlines!J370,""))</f>
        <v/>
      </c>
      <c r="W370" s="6" t="str">
        <f t="shared" ref="W370:W433" si="396">IF(N370=0,"",IF(N369&lt;&gt;0,N369,IF(N368&lt;&gt;0,N368,IF(N367&lt;&gt;0,N367,IF(N366&lt;&gt;0,N366,IF(N365&lt;&gt;0,N365,IF(N364&lt;&gt;0,N364,IF(N363&lt;&gt;0,N363,IF(N362&lt;&gt;0,N362,IF(N361&lt;&gt;0,N361,IF(N360&lt;&gt;0,N360,IF(N359&lt;&gt;0,N359,IF(N358&lt;&gt;0,N358,IF(N357&lt;&gt;0,N357,IF(N356&lt;&gt;0,N356,IF(N355&lt;&gt;0,N355,IF(N354&lt;&gt;0,N354,IF(N353&lt;&gt;0,N353,IF(N352&lt;&gt;0,N352,IF(N351&lt;&gt;0,N351,IF(N350&lt;&gt;0,N350,IF(N349&lt;&gt;0,N349,IF(N348&lt;&gt;0,N348,IF(N347&lt;&gt;0,N347,IF(N346&lt;&gt;0,N346,IF(N345&lt;&gt;0,N345,IF(N344&lt;&gt;0,N344,IF(N343&lt;&gt;0,N343,IF(N342&lt;&gt;0,N342,IF(N341&lt;&gt;0,N341,IF(N340&lt;&gt;0,N340,IF(N339&lt;&gt;0,N339,IF(N338&lt;&gt;0,N338,IF(N337&lt;&gt;0,N337,IF(N336&lt;&gt;0,N336,IF(N335&lt;&gt;0,N335,IF(N334&lt;&gt;0,N334,IF(N333&lt;&gt;0,N333,IF(N332&lt;&gt;0,N332,IF(N331&lt;&gt;0,N331,IF(N330&lt;&gt;0,N330,IF(N329&lt;&gt;0,N329,IF(N328&lt;&gt;0,N328,IF(N327&lt;&gt;0,N327,IF(N326&lt;&gt;0,N326,IF(N325&lt;&gt;0,N325,IF(N324&lt;&gt;0,N324,IF(N323&lt;&gt;0,N323,IF(N322&lt;&gt;0,N322,"N/A")))))))))))))))))))))))))))))))))))))))))))))))))</f>
        <v/>
      </c>
      <c r="X370" s="6" t="str">
        <f t="shared" ref="X370:X433" si="397">IF(O370=0,"",IF(O369&lt;&gt;0,O369,IF(O368&lt;&gt;0,O368,IF(O367&lt;&gt;0,O367,IF(O366&lt;&gt;0,O366,IF(O365&lt;&gt;0,O365,IF(O364&lt;&gt;0,O364,IF(O363&lt;&gt;0,O363,IF(O362&lt;&gt;0,O362,IF(O361&lt;&gt;0,O361,IF(O360&lt;&gt;0,O360,IF(O359&lt;&gt;0,O359,IF(O358&lt;&gt;0,O358,IF(O357&lt;&gt;0,O357,IF(O356&lt;&gt;0,O356,IF(O355&lt;&gt;0,O355,IF(O354&lt;&gt;0,O354,IF(O353&lt;&gt;0,O353,IF(O352&lt;&gt;0,O352,IF(O351&lt;&gt;0,O351,IF(O350&lt;&gt;0,O350,IF(O349&lt;&gt;0,O349,IF(O348&lt;&gt;0,O348,IF(O347&lt;&gt;0,O347,IF(O346&lt;&gt;0,O346,IF(O345&lt;&gt;0,O345,IF(O344&lt;&gt;0,O344,IF(O343&lt;&gt;0,O343,IF(O342&lt;&gt;0,O342,IF(O341&lt;&gt;0,O341,IF(O340&lt;&gt;0,O340,IF(O339&lt;&gt;0,O339,IF(O338&lt;&gt;0,O338,IF(O337&lt;&gt;0,O337,IF(O336&lt;&gt;0,O336,IF(O335&lt;&gt;0,O335,IF(O334&lt;&gt;0,O334,IF(O333&lt;&gt;0,O333,IF(O332&lt;&gt;0,O332,IF(O331&lt;&gt;0,O331,IF(O330&lt;&gt;0,O330,IF(O329&lt;&gt;0,O329,IF(O328&lt;&gt;0,O328,IF(O327&lt;&gt;0,O327,IF(O326&lt;&gt;0,O326,IF(O325&lt;&gt;0,O325,IF(O324&lt;&gt;0,O324,IF(O323&lt;&gt;0,O323,IF(O322&lt;&gt;0,O322,"N/A")))))))))))))))))))))))))))))))))))))))))))))))))</f>
        <v/>
      </c>
      <c r="Y370" s="6" t="str">
        <f t="shared" ref="Y370:Y433" si="398">IFERROR(IF(W370="N/A","N/A",((N370-W370)/W370)),"")</f>
        <v/>
      </c>
      <c r="Z370" s="6" t="str">
        <f t="shared" ref="Z370:Z433" si="399">IFERROR(IF(X370="N/A","N/A",((O370-X370)/X370)),"")</f>
        <v/>
      </c>
      <c r="AA370">
        <f t="shared" si="343"/>
        <v>8.6500000000005457</v>
      </c>
      <c r="AB370">
        <f t="shared" si="371"/>
        <v>0.25</v>
      </c>
      <c r="AC370">
        <f t="shared" si="372"/>
        <v>8.4000000000005457</v>
      </c>
      <c r="AD370">
        <f t="shared" si="395"/>
        <v>8.6500000000005457</v>
      </c>
      <c r="AE370" s="26">
        <f t="shared" si="386"/>
        <v>-5.1918184632510988E-5</v>
      </c>
      <c r="AF370" s="26">
        <f t="shared" si="344"/>
        <v>-6.4486074857752649E-4</v>
      </c>
      <c r="AG370" s="4"/>
      <c r="AH370" s="30">
        <f t="shared" si="345"/>
        <v>-4.0893915558612621E-4</v>
      </c>
      <c r="AI370" s="21">
        <f t="shared" si="373"/>
        <v>-1</v>
      </c>
      <c r="AJ370" s="21">
        <f t="shared" si="342"/>
        <v>-183</v>
      </c>
      <c r="AK370" s="31" t="str">
        <f t="shared" si="389"/>
        <v>Touch Zone</v>
      </c>
      <c r="AL370" s="31" t="str">
        <f t="shared" si="346"/>
        <v>Below</v>
      </c>
      <c r="AM370" s="39" t="str">
        <f t="shared" si="347"/>
        <v/>
      </c>
      <c r="AN370" s="35" t="str">
        <f t="shared" si="348"/>
        <v/>
      </c>
      <c r="AO370" s="35" t="str">
        <f t="shared" si="387"/>
        <v/>
      </c>
      <c r="AP370" s="36" t="str">
        <f t="shared" si="388"/>
        <v/>
      </c>
      <c r="AQ370" s="36" t="str">
        <f t="shared" si="349"/>
        <v/>
      </c>
      <c r="AR370" s="40" t="str">
        <f t="shared" si="350"/>
        <v/>
      </c>
      <c r="AS370" s="37" t="str">
        <f t="shared" si="351"/>
        <v/>
      </c>
      <c r="AT370" s="37" t="str">
        <f t="shared" si="374"/>
        <v/>
      </c>
      <c r="AU370" s="38" t="str">
        <f t="shared" si="352"/>
        <v/>
      </c>
      <c r="AV370" s="38" t="str">
        <f t="shared" si="353"/>
        <v/>
      </c>
      <c r="AW370" s="30" t="str">
        <f t="shared" si="354"/>
        <v/>
      </c>
      <c r="AX370" s="21" t="str">
        <f t="shared" si="355"/>
        <v/>
      </c>
      <c r="AY370" s="21" t="str">
        <f t="shared" si="375"/>
        <v/>
      </c>
      <c r="AZ370" s="31" t="str">
        <f t="shared" si="356"/>
        <v/>
      </c>
      <c r="BA370" s="31" t="str">
        <f t="shared" si="357"/>
        <v/>
      </c>
      <c r="BB370" s="33">
        <f t="shared" si="358"/>
        <v>3.5765557029407771E-3</v>
      </c>
      <c r="BC370" s="32">
        <f t="shared" si="359"/>
        <v>1</v>
      </c>
      <c r="BD370" s="32">
        <f t="shared" si="376"/>
        <v>27</v>
      </c>
      <c r="BE370" s="34" t="str">
        <f t="shared" si="377"/>
        <v>-----</v>
      </c>
      <c r="BF370" s="34" t="str">
        <f t="shared" si="360"/>
        <v>-----</v>
      </c>
      <c r="BG370" s="40" t="str">
        <f t="shared" si="361"/>
        <v/>
      </c>
      <c r="BH370" s="37" t="str">
        <f t="shared" si="362"/>
        <v/>
      </c>
      <c r="BI370" s="37" t="str">
        <f t="shared" si="378"/>
        <v/>
      </c>
      <c r="BJ370" s="38" t="str">
        <f t="shared" si="379"/>
        <v/>
      </c>
      <c r="BK370" s="38" t="str">
        <f t="shared" si="363"/>
        <v/>
      </c>
      <c r="BL370" s="41" t="str">
        <f t="shared" si="364"/>
        <v>------</v>
      </c>
      <c r="BM370" s="41" t="str">
        <f t="shared" si="365"/>
        <v>------</v>
      </c>
      <c r="BN370" s="41" t="str">
        <f t="shared" si="340"/>
        <v>-----</v>
      </c>
      <c r="BO370" s="41" t="str" cm="1">
        <f t="array" aca="1" ref="BO370" ca="1">_xlfn.LET(_xlpm.lookback,MIN(ROW()-ROW(BN$50),11),_xlpm.found,IFERROR(MATCH("Equal High",OFFSET(BN370,-_xlpm.lookback,0,_xlpm.lookback+1,1),0),-1),_xlpm.offset_rows,_xlpm.lookback-_xlpm.found+1,IF(_xlpm.found&gt;0,INDEX(E:E,ROW()-_xlpm.offset_rows),"-----"))</f>
        <v>-----</v>
      </c>
      <c r="BP370" s="41" t="str">
        <f t="shared" ref="BP370:BP433" ca="1" si="400">IF(BO370&lt;&gt;"-----",H370,"-----")</f>
        <v>-----</v>
      </c>
      <c r="BQ370" s="41" t="str">
        <f t="shared" ref="BQ370:BQ433" ca="1" si="401">IF(BO370&lt;&gt;"-----",I370,"-----")</f>
        <v>-----</v>
      </c>
      <c r="BR370" s="52" t="str">
        <f t="shared" ref="BR370:BR433" ca="1" si="402">IFERROR(IF(ABS((BP370-BO370)/BO370)&lt;0.15%,"Eqh Touch","-----"),"-----")</f>
        <v>-----</v>
      </c>
      <c r="BS370" s="41" t="str">
        <f t="shared" si="341"/>
        <v>-----</v>
      </c>
      <c r="BT370" s="41" t="str" cm="1">
        <f t="array" aca="1" ref="BT370" ca="1">_xlfn.LET(_xlpm.lookback,MIN(ROW()-ROW(BS$50),11),_xlpm.found,IFERROR(MATCH("Equal Low",OFFSET(BS370,-_xlpm.lookback,0,_xlpm.lookback+1,1),0),-1),_xlpm.offset_rows,_xlpm.lookback-_xlpm.found+1,IF(_xlpm.found&gt;0,INDEX(F:F,ROW()-_xlpm.offset_rows),"-----"))</f>
        <v>-----</v>
      </c>
      <c r="BU370" s="41" t="str">
        <f t="shared" ref="BU370:BU433" ca="1" si="403">IF(BT370&lt;&gt;"-----",H370,"-----")</f>
        <v>-----</v>
      </c>
      <c r="BV370" s="41" t="str">
        <f t="shared" ref="BV370:BV433" ca="1" si="404">IF(BT370&lt;&gt;"-----",I370,"-----")</f>
        <v>-----</v>
      </c>
      <c r="BW370" s="52" t="str">
        <f t="shared" ref="BW370:BW433" ca="1" si="405">IFERROR(IF(ABS((BU370-BT370)/BT370)&lt;0.15%,"Eql Touch","-----"),"-----")</f>
        <v>-----</v>
      </c>
      <c r="BX370" s="50">
        <f t="shared" si="366"/>
        <v>0.27898999999979424</v>
      </c>
      <c r="BY370" s="50">
        <f t="shared" si="380"/>
        <v>1</v>
      </c>
      <c r="BZ370" s="50">
        <f t="shared" si="381"/>
        <v>34</v>
      </c>
      <c r="CA370" s="50" t="str">
        <f t="shared" si="382"/>
        <v>-----</v>
      </c>
      <c r="CB370" s="50" t="str">
        <f t="shared" si="383"/>
        <v>-----</v>
      </c>
      <c r="CC370" s="52" t="str">
        <f t="shared" si="367"/>
        <v>TL Touch Zone</v>
      </c>
      <c r="CD370" s="41">
        <f t="shared" si="368"/>
        <v>1</v>
      </c>
      <c r="CE370" s="52" t="str" cm="1">
        <f t="array" ref="CE370">IF(CD370&lt;&gt;1,"-----",_xlfn.IFS(OR(AL370="Above",AL370="Below"),AL370,OR(AQ370="Above",AQ370="Below"),AQ370,OR(AV370="Above",AV370="Below"),AV370,OR(BA370="Above",BA370="Below"),BA370,OR(BF370="Above",BF370="Below"),BF370,OR(BK370="Above",BK370="Below"),BK370,TRUE,"-----"))</f>
        <v>Below</v>
      </c>
      <c r="CF370" s="52" t="str">
        <f t="shared" ref="CF370:CF433" ca="1" si="406">_xlfn.LET(_xlpm.eqh,IFERROR(ABS((BP370-BO370)/BO370)&lt;0.15%,FALSE),_xlpm.eql,IFERROR(ABS((BU370-BT370)/BT370)&lt;0.15%,FALSE),IF(_xlpm.eqh,IF(_xlpm.eql,"Eqh Touch / Eql Touch","Eqh Touch"),IF(_xlpm.eql,"Eql Touch","-----")))</f>
        <v>-----</v>
      </c>
      <c r="CG370" s="52" t="str">
        <f t="shared" si="369"/>
        <v>UP</v>
      </c>
      <c r="CH370" s="42">
        <f t="shared" si="390"/>
        <v>1</v>
      </c>
      <c r="CI370" s="43" t="str">
        <f t="shared" si="384"/>
        <v/>
      </c>
      <c r="CJ370" s="42">
        <f t="shared" si="385"/>
        <v>1</v>
      </c>
      <c r="CK370" s="42">
        <f t="shared" si="391"/>
        <v>1</v>
      </c>
      <c r="CL370" s="42" t="str">
        <f t="shared" si="370"/>
        <v/>
      </c>
      <c r="CM370" s="16">
        <f t="shared" si="392"/>
        <v>0.6</v>
      </c>
      <c r="CN370" s="53">
        <f t="shared" si="393"/>
        <v>0.19999999999999998</v>
      </c>
      <c r="CO370" s="14" t="str">
        <f t="shared" si="394"/>
        <v/>
      </c>
    </row>
    <row r="371" spans="1:93" x14ac:dyDescent="0.55000000000000004">
      <c r="A371">
        <f>IF('Data Validation'!$K$2&lt;&gt;TRUE,"",'Data Validation'!A371)</f>
        <v>1772139300</v>
      </c>
      <c r="B371" s="4" t="str">
        <f>IF('Data Validation'!$K$2&lt;&gt;TRUE,"",'Data Validation'!C371)</f>
        <v>XAUUSD</v>
      </c>
      <c r="C371" s="4" t="str">
        <f>IF('Data Validation'!$K$2&lt;&gt;TRUE,"",'Data Validation'!E371)</f>
        <v>M5</v>
      </c>
      <c r="D371" s="4">
        <f>IF('Data Validation'!$K$2&lt;&gt;TRUE,"",'Data Validation'!G371)</f>
        <v>5196.6099999999997</v>
      </c>
      <c r="E371" s="4">
        <f>IF($C371&lt;&gt;"M5","",Price!F371)</f>
        <v>5197.37</v>
      </c>
      <c r="F371" s="4">
        <f>IF($C371&lt;&gt;"M5","",Price!G371)</f>
        <v>5189.72</v>
      </c>
      <c r="G371" s="4">
        <f>IF($C371&lt;&gt;"M5","",Price!H371)</f>
        <v>694</v>
      </c>
      <c r="H371" s="4">
        <f>IF($C371&lt;&gt;"M5","",SSA!E371)</f>
        <v>5197.7141000000001</v>
      </c>
      <c r="I371" s="6">
        <f>IF($C371&lt;&gt;"M5","",SSA!F371)</f>
        <v>5197.5643499999996</v>
      </c>
      <c r="J371" s="5">
        <f>IF($C371&lt;&gt;"M5","",Dual_Tema!E371)</f>
        <v>5199.26</v>
      </c>
      <c r="K371" s="5">
        <f>IF($C371&lt;&gt;"M5","",Dual_Tema!F371)</f>
        <v>5192.49</v>
      </c>
      <c r="L371" s="6">
        <f>IF($C371&lt;&gt;"M5","",Trendlines!K371)</f>
        <v>0</v>
      </c>
      <c r="M371" s="6">
        <f>IF($C371&lt;&gt;"M5","",Trendlines!L371)</f>
        <v>0</v>
      </c>
      <c r="N371" s="6">
        <f>IF($C371&lt;&gt;"M5","",ZigZag!E371)</f>
        <v>0</v>
      </c>
      <c r="O371" s="6">
        <f>IF($C371&lt;&gt;"M5","",ZigZag!F371)</f>
        <v>0</v>
      </c>
      <c r="P371" s="6">
        <f>IF($C371&lt;&gt;"M5","",Pinbar!E371)</f>
        <v>0</v>
      </c>
      <c r="Q371">
        <f>IF(Q$1='Trendline Selection'!$ED$198,Trendlines!E371,IF(Q$1='Trendline Selection'!$EE$198,Trendlines!E371,""))</f>
        <v>5199.82</v>
      </c>
      <c r="R371" t="str">
        <f>IF(R$1='Trendline Selection'!$ED$198,Trendlines!F371,IF(R$1='Trendline Selection'!$EE$198,Trendlines!F371,""))</f>
        <v/>
      </c>
      <c r="S371" t="str">
        <f>IF(S$1='Trendline Selection'!$ED$198,Trendlines!G371,IF(S$1='Trendline Selection'!$EE$198,Trendlines!G371,""))</f>
        <v/>
      </c>
      <c r="T371" t="str">
        <f>IF(T$1='Trendline Selection'!$ED$198,Trendlines!H371,IF(T$1='Trendline Selection'!$EE$198,Trendlines!H371,""))</f>
        <v/>
      </c>
      <c r="U371">
        <f>IF(U$1='Trendline Selection'!$ED$198,Trendlines!I371,IF(U$1='Trendline Selection'!$EE$198,Trendlines!I371,""))</f>
        <v>5179.1899999999996</v>
      </c>
      <c r="V371" t="str">
        <f>IF(V$1='Trendline Selection'!$ED$198,Trendlines!J371,IF(V$1='Trendline Selection'!$EE$198,Trendlines!J371,""))</f>
        <v/>
      </c>
      <c r="W371" s="6" t="str">
        <f t="shared" si="396"/>
        <v/>
      </c>
      <c r="X371" s="6" t="str">
        <f t="shared" si="397"/>
        <v/>
      </c>
      <c r="Y371" s="6" t="str">
        <f t="shared" si="398"/>
        <v/>
      </c>
      <c r="Z371" s="6" t="str">
        <f t="shared" si="399"/>
        <v/>
      </c>
      <c r="AA371">
        <f t="shared" si="343"/>
        <v>7.6499999999996362</v>
      </c>
      <c r="AB371">
        <f t="shared" si="371"/>
        <v>4.5500000000001819</v>
      </c>
      <c r="AC371">
        <f t="shared" si="372"/>
        <v>3.0999999999994543</v>
      </c>
      <c r="AD371">
        <f t="shared" si="395"/>
        <v>7.6499999999996362</v>
      </c>
      <c r="AE371" s="26">
        <f t="shared" si="386"/>
        <v>-3.6351326919606392E-4</v>
      </c>
      <c r="AF371" s="26">
        <f t="shared" si="344"/>
        <v>-5.3346275101146597E-4</v>
      </c>
      <c r="AG371" s="4"/>
      <c r="AH371" s="30">
        <f t="shared" si="345"/>
        <v>-4.0499478828104915E-4</v>
      </c>
      <c r="AI371" s="21">
        <f t="shared" si="373"/>
        <v>-1</v>
      </c>
      <c r="AJ371" s="21">
        <f t="shared" si="342"/>
        <v>-184</v>
      </c>
      <c r="AK371" s="31" t="str">
        <f t="shared" si="389"/>
        <v>Touch Zone</v>
      </c>
      <c r="AL371" s="31" t="str">
        <f t="shared" si="346"/>
        <v>Below</v>
      </c>
      <c r="AM371" s="39" t="str">
        <f t="shared" si="347"/>
        <v/>
      </c>
      <c r="AN371" s="35" t="str">
        <f t="shared" si="348"/>
        <v/>
      </c>
      <c r="AO371" s="35" t="str">
        <f t="shared" si="387"/>
        <v/>
      </c>
      <c r="AP371" s="36" t="str">
        <f t="shared" si="388"/>
        <v/>
      </c>
      <c r="AQ371" s="36" t="str">
        <f t="shared" si="349"/>
        <v/>
      </c>
      <c r="AR371" s="40" t="str">
        <f t="shared" si="350"/>
        <v/>
      </c>
      <c r="AS371" s="37" t="str">
        <f t="shared" si="351"/>
        <v/>
      </c>
      <c r="AT371" s="37" t="str">
        <f t="shared" si="374"/>
        <v/>
      </c>
      <c r="AU371" s="38" t="str">
        <f t="shared" si="352"/>
        <v/>
      </c>
      <c r="AV371" s="38" t="str">
        <f t="shared" si="353"/>
        <v/>
      </c>
      <c r="AW371" s="30" t="str">
        <f t="shared" si="354"/>
        <v/>
      </c>
      <c r="AX371" s="21" t="str">
        <f t="shared" si="355"/>
        <v/>
      </c>
      <c r="AY371" s="21" t="str">
        <f t="shared" si="375"/>
        <v/>
      </c>
      <c r="AZ371" s="31" t="str">
        <f t="shared" si="356"/>
        <v/>
      </c>
      <c r="BA371" s="31" t="str">
        <f t="shared" si="357"/>
        <v/>
      </c>
      <c r="BB371" s="33">
        <f t="shared" si="358"/>
        <v>3.5766403626823007E-3</v>
      </c>
      <c r="BC371" s="32">
        <f t="shared" si="359"/>
        <v>1</v>
      </c>
      <c r="BD371" s="32">
        <f t="shared" si="376"/>
        <v>28</v>
      </c>
      <c r="BE371" s="34" t="str">
        <f t="shared" si="377"/>
        <v>-----</v>
      </c>
      <c r="BF371" s="34" t="str">
        <f t="shared" si="360"/>
        <v>-----</v>
      </c>
      <c r="BG371" s="40" t="str">
        <f t="shared" si="361"/>
        <v/>
      </c>
      <c r="BH371" s="37" t="str">
        <f t="shared" si="362"/>
        <v/>
      </c>
      <c r="BI371" s="37" t="str">
        <f t="shared" si="378"/>
        <v/>
      </c>
      <c r="BJ371" s="38" t="str">
        <f t="shared" si="379"/>
        <v/>
      </c>
      <c r="BK371" s="38" t="str">
        <f t="shared" si="363"/>
        <v/>
      </c>
      <c r="BL371" s="41" t="str">
        <f t="shared" si="364"/>
        <v>------</v>
      </c>
      <c r="BM371" s="41" t="str">
        <f t="shared" si="365"/>
        <v>------</v>
      </c>
      <c r="BN371" s="41" t="str">
        <f t="shared" ref="BN371:BN434" si="407">IFERROR(IF(ABS(Y371)&lt;0.15%,"Equal High","-----"),"-----")</f>
        <v>-----</v>
      </c>
      <c r="BO371" s="41" t="str" cm="1">
        <f t="array" aca="1" ref="BO371" ca="1">_xlfn.LET(_xlpm.lookback,MIN(ROW()-ROW(BN$50),11),_xlpm.found,IFERROR(MATCH("Equal High",OFFSET(BN371,-_xlpm.lookback,0,_xlpm.lookback+1,1),0),-1),_xlpm.offset_rows,_xlpm.lookback-_xlpm.found+1,IF(_xlpm.found&gt;0,INDEX(E:E,ROW()-_xlpm.offset_rows),"-----"))</f>
        <v>-----</v>
      </c>
      <c r="BP371" s="41" t="str">
        <f t="shared" ca="1" si="400"/>
        <v>-----</v>
      </c>
      <c r="BQ371" s="41" t="str">
        <f t="shared" ca="1" si="401"/>
        <v>-----</v>
      </c>
      <c r="BR371" s="52" t="str">
        <f t="shared" ca="1" si="402"/>
        <v>-----</v>
      </c>
      <c r="BS371" s="41" t="str">
        <f t="shared" ref="BS371:BS434" si="408">IFERROR(IF(ABS(Z371)&lt;0.15%,"Equal Low","-----"),"-----")</f>
        <v>-----</v>
      </c>
      <c r="BT371" s="41" t="str" cm="1">
        <f t="array" aca="1" ref="BT371" ca="1">_xlfn.LET(_xlpm.lookback,MIN(ROW()-ROW(BS$50),11),_xlpm.found,IFERROR(MATCH("Equal Low",OFFSET(BS371,-_xlpm.lookback,0,_xlpm.lookback+1,1),0),-1),_xlpm.offset_rows,_xlpm.lookback-_xlpm.found+1,IF(_xlpm.found&gt;0,INDEX(F:F,ROW()-_xlpm.offset_rows),"-----"))</f>
        <v>-----</v>
      </c>
      <c r="BU371" s="41" t="str">
        <f t="shared" ca="1" si="403"/>
        <v>-----</v>
      </c>
      <c r="BV371" s="41" t="str">
        <f t="shared" ca="1" si="404"/>
        <v>-----</v>
      </c>
      <c r="BW371" s="52" t="str">
        <f t="shared" ca="1" si="405"/>
        <v>-----</v>
      </c>
      <c r="BX371" s="50">
        <f t="shared" si="366"/>
        <v>0.14975000000049477</v>
      </c>
      <c r="BY371" s="50">
        <f t="shared" si="380"/>
        <v>1</v>
      </c>
      <c r="BZ371" s="50">
        <f t="shared" si="381"/>
        <v>35</v>
      </c>
      <c r="CA371" s="50" t="str">
        <f t="shared" si="382"/>
        <v>-----</v>
      </c>
      <c r="CB371" s="50" t="str">
        <f t="shared" si="383"/>
        <v>-----</v>
      </c>
      <c r="CC371" s="52" t="str">
        <f t="shared" si="367"/>
        <v>TL Touch Zone</v>
      </c>
      <c r="CD371" s="41">
        <f t="shared" si="368"/>
        <v>1</v>
      </c>
      <c r="CE371" s="52" t="str" cm="1">
        <f t="array" ref="CE371">IF(CD371&lt;&gt;1,"-----",_xlfn.IFS(OR(AL371="Above",AL371="Below"),AL371,OR(AQ371="Above",AQ371="Below"),AQ371,OR(AV371="Above",AV371="Below"),AV371,OR(BA371="Above",BA371="Below"),BA371,OR(BF371="Above",BF371="Below"),BF371,OR(BK371="Above",BK371="Below"),BK371,TRUE,"-----"))</f>
        <v>Below</v>
      </c>
      <c r="CF371" s="52" t="str">
        <f t="shared" ca="1" si="406"/>
        <v>-----</v>
      </c>
      <c r="CG371" s="52" t="str">
        <f t="shared" si="369"/>
        <v>UP</v>
      </c>
      <c r="CH371" s="42" t="str">
        <f t="shared" si="390"/>
        <v/>
      </c>
      <c r="CI371" s="43" t="str">
        <f t="shared" si="384"/>
        <v/>
      </c>
      <c r="CJ371" s="42">
        <f t="shared" si="385"/>
        <v>1</v>
      </c>
      <c r="CK371" s="42">
        <f t="shared" si="391"/>
        <v>1</v>
      </c>
      <c r="CL371" s="42" t="str">
        <f t="shared" si="370"/>
        <v/>
      </c>
      <c r="CM371" s="16">
        <f t="shared" si="392"/>
        <v>0.4</v>
      </c>
      <c r="CN371" s="53">
        <f t="shared" si="393"/>
        <v>0.33333333333333331</v>
      </c>
      <c r="CO371" s="14" t="str">
        <f t="shared" si="394"/>
        <v>Turbulance</v>
      </c>
    </row>
    <row r="372" spans="1:93" x14ac:dyDescent="0.55000000000000004">
      <c r="A372">
        <f>IF('Data Validation'!$K$2&lt;&gt;TRUE,"",'Data Validation'!A372)</f>
        <v>1772139600</v>
      </c>
      <c r="B372" s="4" t="str">
        <f>IF('Data Validation'!$K$2&lt;&gt;TRUE,"",'Data Validation'!C372)</f>
        <v>XAUUSD</v>
      </c>
      <c r="C372" s="4" t="str">
        <f>IF('Data Validation'!$K$2&lt;&gt;TRUE,"",'Data Validation'!E372)</f>
        <v>M5</v>
      </c>
      <c r="D372" s="4">
        <f>IF('Data Validation'!$K$2&lt;&gt;TRUE,"",'Data Validation'!G372)</f>
        <v>5198.6400000000003</v>
      </c>
      <c r="E372" s="4">
        <f>IF($C372&lt;&gt;"M5","",Price!F372)</f>
        <v>5200.5600000000004</v>
      </c>
      <c r="F372" s="4">
        <f>IF($C372&lt;&gt;"M5","",Price!G372)</f>
        <v>5196.46</v>
      </c>
      <c r="G372" s="4">
        <f>IF($C372&lt;&gt;"M5","",Price!H372)</f>
        <v>349</v>
      </c>
      <c r="H372" s="4">
        <f>IF($C372&lt;&gt;"M5","",SSA!E372)</f>
        <v>5197.39419</v>
      </c>
      <c r="I372" s="6">
        <f>IF($C372&lt;&gt;"M5","",SSA!F372)</f>
        <v>5197.4792699999998</v>
      </c>
      <c r="J372" s="5">
        <f>IF($C372&lt;&gt;"M5","",Dual_Tema!E372)</f>
        <v>5199.97</v>
      </c>
      <c r="K372" s="5">
        <f>IF($C372&lt;&gt;"M5","",Dual_Tema!F372)</f>
        <v>5194.21</v>
      </c>
      <c r="L372" s="6">
        <f>IF($C372&lt;&gt;"M5","",Trendlines!K372)</f>
        <v>0</v>
      </c>
      <c r="M372" s="6">
        <f>IF($C372&lt;&gt;"M5","",Trendlines!L372)</f>
        <v>0</v>
      </c>
      <c r="N372" s="6">
        <f>IF($C372&lt;&gt;"M5","",ZigZag!E372)</f>
        <v>0</v>
      </c>
      <c r="O372" s="6">
        <f>IF($C372&lt;&gt;"M5","",ZigZag!F372)</f>
        <v>0</v>
      </c>
      <c r="P372" s="6">
        <f>IF($C372&lt;&gt;"M5","",Pinbar!E372)</f>
        <v>0</v>
      </c>
      <c r="Q372">
        <f>IF(Q$1='Trendline Selection'!$ED$198,Trendlines!E372,IF(Q$1='Trendline Selection'!$EE$198,Trendlines!E372,""))</f>
        <v>5199.83</v>
      </c>
      <c r="R372" t="str">
        <f>IF(R$1='Trendline Selection'!$ED$198,Trendlines!F372,IF(R$1='Trendline Selection'!$EE$198,Trendlines!F372,""))</f>
        <v/>
      </c>
      <c r="S372" t="str">
        <f>IF(S$1='Trendline Selection'!$ED$198,Trendlines!G372,IF(S$1='Trendline Selection'!$EE$198,Trendlines!G372,""))</f>
        <v/>
      </c>
      <c r="T372" t="str">
        <f>IF(T$1='Trendline Selection'!$ED$198,Trendlines!H372,IF(T$1='Trendline Selection'!$EE$198,Trendlines!H372,""))</f>
        <v/>
      </c>
      <c r="U372">
        <f>IF(U$1='Trendline Selection'!$ED$198,Trendlines!I372,IF(U$1='Trendline Selection'!$EE$198,Trendlines!I372,""))</f>
        <v>5179.21</v>
      </c>
      <c r="V372" t="str">
        <f>IF(V$1='Trendline Selection'!$ED$198,Trendlines!J372,IF(V$1='Trendline Selection'!$EE$198,Trendlines!J372,""))</f>
        <v/>
      </c>
      <c r="W372" s="6" t="str">
        <f t="shared" si="396"/>
        <v/>
      </c>
      <c r="X372" s="6" t="str">
        <f t="shared" si="397"/>
        <v/>
      </c>
      <c r="Y372" s="6" t="str">
        <f t="shared" si="398"/>
        <v/>
      </c>
      <c r="Z372" s="6" t="str">
        <f t="shared" si="399"/>
        <v/>
      </c>
      <c r="AA372">
        <f t="shared" si="343"/>
        <v>4.1000000000003638</v>
      </c>
      <c r="AB372">
        <f t="shared" si="371"/>
        <v>3.9500000000007276</v>
      </c>
      <c r="AC372">
        <f t="shared" si="372"/>
        <v>0.1499999999996362</v>
      </c>
      <c r="AD372">
        <f t="shared" si="395"/>
        <v>4.1000000000003638</v>
      </c>
      <c r="AE372" s="26">
        <f t="shared" si="386"/>
        <v>1.1346219305114174E-4</v>
      </c>
      <c r="AF372" s="26">
        <f t="shared" si="344"/>
        <v>4.3317463098334493E-4</v>
      </c>
      <c r="AG372" s="4"/>
      <c r="AH372" s="30">
        <f t="shared" si="345"/>
        <v>-4.6844031439488343E-4</v>
      </c>
      <c r="AI372" s="21">
        <f t="shared" si="373"/>
        <v>-1</v>
      </c>
      <c r="AJ372" s="21">
        <f t="shared" si="342"/>
        <v>-185</v>
      </c>
      <c r="AK372" s="31" t="str">
        <f t="shared" si="389"/>
        <v>Touch Zone</v>
      </c>
      <c r="AL372" s="31" t="str">
        <f t="shared" si="346"/>
        <v>Below</v>
      </c>
      <c r="AM372" s="39" t="str">
        <f t="shared" si="347"/>
        <v/>
      </c>
      <c r="AN372" s="35" t="str">
        <f t="shared" si="348"/>
        <v/>
      </c>
      <c r="AO372" s="35" t="str">
        <f t="shared" si="387"/>
        <v/>
      </c>
      <c r="AP372" s="36" t="str">
        <f t="shared" si="388"/>
        <v/>
      </c>
      <c r="AQ372" s="36" t="str">
        <f t="shared" si="349"/>
        <v/>
      </c>
      <c r="AR372" s="40" t="str">
        <f t="shared" si="350"/>
        <v/>
      </c>
      <c r="AS372" s="37" t="str">
        <f t="shared" si="351"/>
        <v/>
      </c>
      <c r="AT372" s="37" t="str">
        <f t="shared" si="374"/>
        <v/>
      </c>
      <c r="AU372" s="38" t="str">
        <f t="shared" si="352"/>
        <v/>
      </c>
      <c r="AV372" s="38" t="str">
        <f t="shared" si="353"/>
        <v/>
      </c>
      <c r="AW372" s="30" t="str">
        <f t="shared" si="354"/>
        <v/>
      </c>
      <c r="AX372" s="21" t="str">
        <f t="shared" si="355"/>
        <v/>
      </c>
      <c r="AY372" s="21" t="str">
        <f t="shared" si="375"/>
        <v/>
      </c>
      <c r="AZ372" s="31" t="str">
        <f t="shared" si="356"/>
        <v/>
      </c>
      <c r="BA372" s="31" t="str">
        <f t="shared" si="357"/>
        <v/>
      </c>
      <c r="BB372" s="33">
        <f t="shared" si="358"/>
        <v>3.5109968508710678E-3</v>
      </c>
      <c r="BC372" s="32">
        <f t="shared" si="359"/>
        <v>1</v>
      </c>
      <c r="BD372" s="32">
        <f t="shared" si="376"/>
        <v>29</v>
      </c>
      <c r="BE372" s="34" t="str">
        <f t="shared" si="377"/>
        <v>-----</v>
      </c>
      <c r="BF372" s="34" t="str">
        <f t="shared" si="360"/>
        <v>-----</v>
      </c>
      <c r="BG372" s="40" t="str">
        <f t="shared" si="361"/>
        <v/>
      </c>
      <c r="BH372" s="37" t="str">
        <f t="shared" si="362"/>
        <v/>
      </c>
      <c r="BI372" s="37" t="str">
        <f t="shared" si="378"/>
        <v/>
      </c>
      <c r="BJ372" s="38" t="str">
        <f t="shared" si="379"/>
        <v/>
      </c>
      <c r="BK372" s="38" t="str">
        <f t="shared" si="363"/>
        <v/>
      </c>
      <c r="BL372" s="41" t="str">
        <f t="shared" si="364"/>
        <v>------</v>
      </c>
      <c r="BM372" s="41" t="str">
        <f t="shared" si="365"/>
        <v>------</v>
      </c>
      <c r="BN372" s="41" t="str">
        <f t="shared" si="407"/>
        <v>-----</v>
      </c>
      <c r="BO372" s="41" t="str" cm="1">
        <f t="array" aca="1" ref="BO372" ca="1">_xlfn.LET(_xlpm.lookback,MIN(ROW()-ROW(BN$50),11),_xlpm.found,IFERROR(MATCH("Equal High",OFFSET(BN372,-_xlpm.lookback,0,_xlpm.lookback+1,1),0),-1),_xlpm.offset_rows,_xlpm.lookback-_xlpm.found+1,IF(_xlpm.found&gt;0,INDEX(E:E,ROW()-_xlpm.offset_rows),"-----"))</f>
        <v>-----</v>
      </c>
      <c r="BP372" s="41" t="str">
        <f t="shared" ca="1" si="400"/>
        <v>-----</v>
      </c>
      <c r="BQ372" s="41" t="str">
        <f t="shared" ca="1" si="401"/>
        <v>-----</v>
      </c>
      <c r="BR372" s="52" t="str">
        <f t="shared" ca="1" si="402"/>
        <v>-----</v>
      </c>
      <c r="BS372" s="41" t="str">
        <f t="shared" si="408"/>
        <v>-----</v>
      </c>
      <c r="BT372" s="41" t="str" cm="1">
        <f t="array" aca="1" ref="BT372" ca="1">_xlfn.LET(_xlpm.lookback,MIN(ROW()-ROW(BS$50),11),_xlpm.found,IFERROR(MATCH("Equal Low",OFFSET(BS372,-_xlpm.lookback,0,_xlpm.lookback+1,1),0),-1),_xlpm.offset_rows,_xlpm.lookback-_xlpm.found+1,IF(_xlpm.found&gt;0,INDEX(F:F,ROW()-_xlpm.offset_rows),"-----"))</f>
        <v>-----</v>
      </c>
      <c r="BU372" s="41" t="str">
        <f t="shared" ca="1" si="403"/>
        <v>-----</v>
      </c>
      <c r="BV372" s="41" t="str">
        <f t="shared" ca="1" si="404"/>
        <v>-----</v>
      </c>
      <c r="BW372" s="52" t="str">
        <f t="shared" ca="1" si="405"/>
        <v>-----</v>
      </c>
      <c r="BX372" s="50">
        <f t="shared" si="366"/>
        <v>-8.5079999999834399E-2</v>
      </c>
      <c r="BY372" s="50">
        <f t="shared" si="380"/>
        <v>-1</v>
      </c>
      <c r="BZ372" s="50">
        <f t="shared" si="381"/>
        <v>-1</v>
      </c>
      <c r="CA372" s="50" t="str">
        <f t="shared" si="382"/>
        <v>-----</v>
      </c>
      <c r="CB372" s="50" t="str">
        <f t="shared" si="383"/>
        <v>crossunder</v>
      </c>
      <c r="CC372" s="52" t="str">
        <f t="shared" si="367"/>
        <v>TL Touch Zone</v>
      </c>
      <c r="CD372" s="41">
        <f t="shared" si="368"/>
        <v>1</v>
      </c>
      <c r="CE372" s="52" t="str" cm="1">
        <f t="array" ref="CE372">IF(CD372&lt;&gt;1,"-----",_xlfn.IFS(OR(AL372="Above",AL372="Below"),AL372,OR(AQ372="Above",AQ372="Below"),AQ372,OR(AV372="Above",AV372="Below"),AV372,OR(BA372="Above",BA372="Below"),BA372,OR(BF372="Above",BF372="Below"),BF372,OR(BK372="Above",BK372="Below"),BK372,TRUE,"-----"))</f>
        <v>Below</v>
      </c>
      <c r="CF372" s="52" t="str">
        <f t="shared" ca="1" si="406"/>
        <v>-----</v>
      </c>
      <c r="CG372" s="52" t="str">
        <f t="shared" si="369"/>
        <v>DOWN</v>
      </c>
      <c r="CH372" s="42" t="str">
        <f t="shared" si="390"/>
        <v/>
      </c>
      <c r="CI372" s="43" t="str">
        <f t="shared" si="384"/>
        <v/>
      </c>
      <c r="CJ372" s="42" t="str">
        <f t="shared" si="385"/>
        <v/>
      </c>
      <c r="CK372" s="42" t="str">
        <f t="shared" si="391"/>
        <v/>
      </c>
      <c r="CL372" s="42" t="str">
        <f t="shared" si="370"/>
        <v/>
      </c>
      <c r="CM372" s="16">
        <f t="shared" si="392"/>
        <v>0</v>
      </c>
      <c r="CN372" s="53">
        <f t="shared" si="393"/>
        <v>0.33333333333333331</v>
      </c>
      <c r="CO372" s="14" t="str">
        <f t="shared" si="394"/>
        <v>Turbulance</v>
      </c>
    </row>
    <row r="373" spans="1:93" x14ac:dyDescent="0.55000000000000004">
      <c r="A373">
        <f>IF('Data Validation'!$K$2&lt;&gt;TRUE,"",'Data Validation'!A373)</f>
        <v>1772139900</v>
      </c>
      <c r="B373" s="4" t="str">
        <f>IF('Data Validation'!$K$2&lt;&gt;TRUE,"",'Data Validation'!C373)</f>
        <v>XAUUSD</v>
      </c>
      <c r="C373" s="4" t="str">
        <f>IF('Data Validation'!$K$2&lt;&gt;TRUE,"",'Data Validation'!E373)</f>
        <v>M5</v>
      </c>
      <c r="D373" s="4">
        <f>IF('Data Validation'!$K$2&lt;&gt;TRUE,"",'Data Validation'!G373)</f>
        <v>5199.59</v>
      </c>
      <c r="E373" s="4">
        <f>IF($C373&lt;&gt;"M5","",Price!F373)</f>
        <v>5199.78</v>
      </c>
      <c r="F373" s="4">
        <f>IF($C373&lt;&gt;"M5","",Price!G373)</f>
        <v>5198.4799999999996</v>
      </c>
      <c r="G373" s="4">
        <f>IF($C373&lt;&gt;"M5","",Price!H373)</f>
        <v>264</v>
      </c>
      <c r="H373" s="4">
        <f>IF($C373&lt;&gt;"M5","",SSA!E373)</f>
        <v>5196.62453</v>
      </c>
      <c r="I373" s="6">
        <f>IF($C373&lt;&gt;"M5","",SSA!F373)</f>
        <v>5197.0519000000004</v>
      </c>
      <c r="J373" s="5">
        <f>IF($C373&lt;&gt;"M5","",Dual_Tema!E373)</f>
        <v>5200</v>
      </c>
      <c r="K373" s="5">
        <f>IF($C373&lt;&gt;"M5","",Dual_Tema!F373)</f>
        <v>5196.28</v>
      </c>
      <c r="L373" s="6">
        <f>IF($C373&lt;&gt;"M5","",Trendlines!K373)</f>
        <v>0</v>
      </c>
      <c r="M373" s="6">
        <f>IF($C373&lt;&gt;"M5","",Trendlines!L373)</f>
        <v>0</v>
      </c>
      <c r="N373" s="6">
        <f>IF($C373&lt;&gt;"M5","",ZigZag!E373)</f>
        <v>0</v>
      </c>
      <c r="O373" s="6">
        <f>IF($C373&lt;&gt;"M5","",ZigZag!F373)</f>
        <v>0</v>
      </c>
      <c r="P373" s="6">
        <f>IF($C373&lt;&gt;"M5","",Pinbar!E373)</f>
        <v>0</v>
      </c>
      <c r="Q373">
        <f>IF(Q$1='Trendline Selection'!$ED$198,Trendlines!E373,IF(Q$1='Trendline Selection'!$EE$198,Trendlines!E373,""))</f>
        <v>5199.84</v>
      </c>
      <c r="R373" t="str">
        <f>IF(R$1='Trendline Selection'!$ED$198,Trendlines!F373,IF(R$1='Trendline Selection'!$EE$198,Trendlines!F373,""))</f>
        <v/>
      </c>
      <c r="S373" t="str">
        <f>IF(S$1='Trendline Selection'!$ED$198,Trendlines!G373,IF(S$1='Trendline Selection'!$EE$198,Trendlines!G373,""))</f>
        <v/>
      </c>
      <c r="T373" t="str">
        <f>IF(T$1='Trendline Selection'!$ED$198,Trendlines!H373,IF(T$1='Trendline Selection'!$EE$198,Trendlines!H373,""))</f>
        <v/>
      </c>
      <c r="U373">
        <f>IF(U$1='Trendline Selection'!$ED$198,Trendlines!I373,IF(U$1='Trendline Selection'!$EE$198,Trendlines!I373,""))</f>
        <v>5179.2299999999996</v>
      </c>
      <c r="V373" t="str">
        <f>IF(V$1='Trendline Selection'!$ED$198,Trendlines!J373,IF(V$1='Trendline Selection'!$EE$198,Trendlines!J373,""))</f>
        <v/>
      </c>
      <c r="W373" s="6" t="str">
        <f t="shared" si="396"/>
        <v/>
      </c>
      <c r="X373" s="6" t="str">
        <f t="shared" si="397"/>
        <v/>
      </c>
      <c r="Y373" s="6" t="str">
        <f t="shared" si="398"/>
        <v/>
      </c>
      <c r="Z373" s="6" t="str">
        <f t="shared" si="399"/>
        <v/>
      </c>
      <c r="AA373">
        <f t="shared" si="343"/>
        <v>1.3000000000001819</v>
      </c>
      <c r="AB373">
        <f t="shared" si="371"/>
        <v>1.1399999999994179</v>
      </c>
      <c r="AC373">
        <f t="shared" si="372"/>
        <v>0.16000000000076398</v>
      </c>
      <c r="AD373">
        <f t="shared" si="395"/>
        <v>1.3000000000001819</v>
      </c>
      <c r="AE373" s="26">
        <f t="shared" si="386"/>
        <v>-4.2307692307741279E-5</v>
      </c>
      <c r="AF373" s="26">
        <f t="shared" si="344"/>
        <v>4.2337980247404261E-4</v>
      </c>
      <c r="AG373" s="4"/>
      <c r="AH373" s="30">
        <f t="shared" si="345"/>
        <v>-6.1837864241978517E-4</v>
      </c>
      <c r="AI373" s="21">
        <f t="shared" si="373"/>
        <v>-1</v>
      </c>
      <c r="AJ373" s="21">
        <f t="shared" si="342"/>
        <v>-186</v>
      </c>
      <c r="AK373" s="31" t="str">
        <f t="shared" si="389"/>
        <v>Touch Zone</v>
      </c>
      <c r="AL373" s="31" t="str">
        <f t="shared" si="346"/>
        <v>Below</v>
      </c>
      <c r="AM373" s="39" t="str">
        <f t="shared" si="347"/>
        <v/>
      </c>
      <c r="AN373" s="35" t="str">
        <f t="shared" si="348"/>
        <v/>
      </c>
      <c r="AO373" s="35" t="str">
        <f t="shared" si="387"/>
        <v/>
      </c>
      <c r="AP373" s="36" t="str">
        <f t="shared" si="388"/>
        <v/>
      </c>
      <c r="AQ373" s="36" t="str">
        <f t="shared" si="349"/>
        <v/>
      </c>
      <c r="AR373" s="40" t="str">
        <f t="shared" si="350"/>
        <v/>
      </c>
      <c r="AS373" s="37" t="str">
        <f t="shared" si="351"/>
        <v/>
      </c>
      <c r="AT373" s="37" t="str">
        <f t="shared" si="374"/>
        <v/>
      </c>
      <c r="AU373" s="38" t="str">
        <f t="shared" si="352"/>
        <v/>
      </c>
      <c r="AV373" s="38" t="str">
        <f t="shared" si="353"/>
        <v/>
      </c>
      <c r="AW373" s="30" t="str">
        <f t="shared" si="354"/>
        <v/>
      </c>
      <c r="AX373" s="21" t="str">
        <f t="shared" si="355"/>
        <v/>
      </c>
      <c r="AY373" s="21" t="str">
        <f t="shared" si="375"/>
        <v/>
      </c>
      <c r="AZ373" s="31" t="str">
        <f t="shared" si="356"/>
        <v/>
      </c>
      <c r="BA373" s="31" t="str">
        <f t="shared" si="357"/>
        <v/>
      </c>
      <c r="BB373" s="33">
        <f t="shared" si="358"/>
        <v>3.3585166134735256E-3</v>
      </c>
      <c r="BC373" s="32">
        <f t="shared" si="359"/>
        <v>1</v>
      </c>
      <c r="BD373" s="32">
        <f t="shared" si="376"/>
        <v>30</v>
      </c>
      <c r="BE373" s="34" t="str">
        <f t="shared" si="377"/>
        <v>-----</v>
      </c>
      <c r="BF373" s="34" t="str">
        <f t="shared" si="360"/>
        <v>-----</v>
      </c>
      <c r="BG373" s="40" t="str">
        <f t="shared" si="361"/>
        <v/>
      </c>
      <c r="BH373" s="37" t="str">
        <f t="shared" si="362"/>
        <v/>
      </c>
      <c r="BI373" s="37" t="str">
        <f t="shared" si="378"/>
        <v/>
      </c>
      <c r="BJ373" s="38" t="str">
        <f t="shared" si="379"/>
        <v/>
      </c>
      <c r="BK373" s="38" t="str">
        <f t="shared" si="363"/>
        <v/>
      </c>
      <c r="BL373" s="41" t="str">
        <f t="shared" si="364"/>
        <v>------</v>
      </c>
      <c r="BM373" s="41" t="str">
        <f t="shared" si="365"/>
        <v>------</v>
      </c>
      <c r="BN373" s="41" t="str">
        <f t="shared" si="407"/>
        <v>-----</v>
      </c>
      <c r="BO373" s="41" t="str" cm="1">
        <f t="array" aca="1" ref="BO373" ca="1">_xlfn.LET(_xlpm.lookback,MIN(ROW()-ROW(BN$50),11),_xlpm.found,IFERROR(MATCH("Equal High",OFFSET(BN373,-_xlpm.lookback,0,_xlpm.lookback+1,1),0),-1),_xlpm.offset_rows,_xlpm.lookback-_xlpm.found+1,IF(_xlpm.found&gt;0,INDEX(E:E,ROW()-_xlpm.offset_rows),"-----"))</f>
        <v>-----</v>
      </c>
      <c r="BP373" s="41" t="str">
        <f t="shared" ca="1" si="400"/>
        <v>-----</v>
      </c>
      <c r="BQ373" s="41" t="str">
        <f t="shared" ca="1" si="401"/>
        <v>-----</v>
      </c>
      <c r="BR373" s="52" t="str">
        <f t="shared" ca="1" si="402"/>
        <v>-----</v>
      </c>
      <c r="BS373" s="41" t="str">
        <f t="shared" si="408"/>
        <v>-----</v>
      </c>
      <c r="BT373" s="41" t="str" cm="1">
        <f t="array" aca="1" ref="BT373" ca="1">_xlfn.LET(_xlpm.lookback,MIN(ROW()-ROW(BS$50),11),_xlpm.found,IFERROR(MATCH("Equal Low",OFFSET(BS373,-_xlpm.lookback,0,_xlpm.lookback+1,1),0),-1),_xlpm.offset_rows,_xlpm.lookback-_xlpm.found+1,IF(_xlpm.found&gt;0,INDEX(F:F,ROW()-_xlpm.offset_rows),"-----"))</f>
        <v>-----</v>
      </c>
      <c r="BU373" s="41" t="str">
        <f t="shared" ca="1" si="403"/>
        <v>-----</v>
      </c>
      <c r="BV373" s="41" t="str">
        <f t="shared" ca="1" si="404"/>
        <v>-----</v>
      </c>
      <c r="BW373" s="52" t="str">
        <f t="shared" ca="1" si="405"/>
        <v>-----</v>
      </c>
      <c r="BX373" s="50">
        <f t="shared" si="366"/>
        <v>-0.42737000000033731</v>
      </c>
      <c r="BY373" s="50">
        <f t="shared" si="380"/>
        <v>-1</v>
      </c>
      <c r="BZ373" s="50">
        <f t="shared" si="381"/>
        <v>-2</v>
      </c>
      <c r="CA373" s="50" t="str">
        <f t="shared" si="382"/>
        <v>-----</v>
      </c>
      <c r="CB373" s="50" t="str">
        <f t="shared" si="383"/>
        <v>-----</v>
      </c>
      <c r="CC373" s="52" t="str">
        <f t="shared" si="367"/>
        <v>TL Touch Zone</v>
      </c>
      <c r="CD373" s="41">
        <f t="shared" si="368"/>
        <v>1</v>
      </c>
      <c r="CE373" s="52" t="str" cm="1">
        <f t="array" ref="CE373">IF(CD373&lt;&gt;1,"-----",_xlfn.IFS(OR(AL373="Above",AL373="Below"),AL373,OR(AQ373="Above",AQ373="Below"),AQ373,OR(AV373="Above",AV373="Below"),AV373,OR(BA373="Above",BA373="Below"),BA373,OR(BF373="Above",BF373="Below"),BF373,OR(BK373="Above",BK373="Below"),BK373,TRUE,"-----"))</f>
        <v>Below</v>
      </c>
      <c r="CF373" s="52" t="str">
        <f t="shared" ca="1" si="406"/>
        <v>-----</v>
      </c>
      <c r="CG373" s="52" t="str">
        <f t="shared" si="369"/>
        <v>DOWN</v>
      </c>
      <c r="CH373" s="42" t="str">
        <f t="shared" si="390"/>
        <v/>
      </c>
      <c r="CI373" s="43" t="str">
        <f t="shared" si="384"/>
        <v/>
      </c>
      <c r="CJ373" s="42" t="str">
        <f t="shared" si="385"/>
        <v/>
      </c>
      <c r="CK373" s="42" t="str">
        <f t="shared" si="391"/>
        <v/>
      </c>
      <c r="CL373" s="42" t="str">
        <f t="shared" si="370"/>
        <v/>
      </c>
      <c r="CM373" s="16">
        <f t="shared" si="392"/>
        <v>0</v>
      </c>
      <c r="CN373" s="53">
        <f t="shared" si="393"/>
        <v>0.13333333333333333</v>
      </c>
      <c r="CO373" s="14" t="str">
        <f t="shared" si="394"/>
        <v/>
      </c>
    </row>
    <row r="374" spans="1:93" x14ac:dyDescent="0.55000000000000004">
      <c r="A374">
        <f>IF('Data Validation'!$K$2&lt;&gt;TRUE,"",'Data Validation'!A374)</f>
        <v>1772140200</v>
      </c>
      <c r="B374" s="4" t="str">
        <f>IF('Data Validation'!$K$2&lt;&gt;TRUE,"",'Data Validation'!C374)</f>
        <v>XAUUSD</v>
      </c>
      <c r="C374" s="4" t="str">
        <f>IF('Data Validation'!$K$2&lt;&gt;TRUE,"",'Data Validation'!E374)</f>
        <v>M5</v>
      </c>
      <c r="D374" s="4">
        <f>IF('Data Validation'!$K$2&lt;&gt;TRUE,"",'Data Validation'!G374)</f>
        <v>5196.51</v>
      </c>
      <c r="E374" s="4">
        <f>IF($C374&lt;&gt;"M5","",Price!F374)</f>
        <v>5199.59</v>
      </c>
      <c r="F374" s="4">
        <f>IF($C374&lt;&gt;"M5","",Price!G374)</f>
        <v>5196.3100000000004</v>
      </c>
      <c r="G374" s="4">
        <f>IF($C374&lt;&gt;"M5","",Price!H374)</f>
        <v>290</v>
      </c>
      <c r="H374" s="4">
        <f>IF($C374&lt;&gt;"M5","",SSA!E374)</f>
        <v>5195.3603599999997</v>
      </c>
      <c r="I374" s="6">
        <f>IF($C374&lt;&gt;"M5","",SSA!F374)</f>
        <v>5196.2061299999996</v>
      </c>
      <c r="J374" s="5">
        <f>IF($C374&lt;&gt;"M5","",Dual_Tema!E374)</f>
        <v>5199.88</v>
      </c>
      <c r="K374" s="5">
        <f>IF($C374&lt;&gt;"M5","",Dual_Tema!F374)</f>
        <v>5196.5</v>
      </c>
      <c r="L374" s="6">
        <f>IF($C374&lt;&gt;"M5","",Trendlines!K374)</f>
        <v>0</v>
      </c>
      <c r="M374" s="6">
        <f>IF($C374&lt;&gt;"M5","",Trendlines!L374)</f>
        <v>0</v>
      </c>
      <c r="N374" s="6">
        <f>IF($C374&lt;&gt;"M5","",ZigZag!E374)</f>
        <v>0</v>
      </c>
      <c r="O374" s="6">
        <f>IF($C374&lt;&gt;"M5","",ZigZag!F374)</f>
        <v>0</v>
      </c>
      <c r="P374" s="6">
        <f>IF($C374&lt;&gt;"M5","",Pinbar!E374)</f>
        <v>0</v>
      </c>
      <c r="Q374">
        <f>IF(Q$1='Trendline Selection'!$ED$198,Trendlines!E374,IF(Q$1='Trendline Selection'!$EE$198,Trendlines!E374,""))</f>
        <v>5199.84</v>
      </c>
      <c r="R374" t="str">
        <f>IF(R$1='Trendline Selection'!$ED$198,Trendlines!F374,IF(R$1='Trendline Selection'!$EE$198,Trendlines!F374,""))</f>
        <v/>
      </c>
      <c r="S374" t="str">
        <f>IF(S$1='Trendline Selection'!$ED$198,Trendlines!G374,IF(S$1='Trendline Selection'!$EE$198,Trendlines!G374,""))</f>
        <v/>
      </c>
      <c r="T374" t="str">
        <f>IF(T$1='Trendline Selection'!$ED$198,Trendlines!H374,IF(T$1='Trendline Selection'!$EE$198,Trendlines!H374,""))</f>
        <v/>
      </c>
      <c r="U374">
        <f>IF(U$1='Trendline Selection'!$ED$198,Trendlines!I374,IF(U$1='Trendline Selection'!$EE$198,Trendlines!I374,""))</f>
        <v>5179.26</v>
      </c>
      <c r="V374" t="str">
        <f>IF(V$1='Trendline Selection'!$ED$198,Trendlines!J374,IF(V$1='Trendline Selection'!$EE$198,Trendlines!J374,""))</f>
        <v/>
      </c>
      <c r="W374" s="6" t="str">
        <f t="shared" si="396"/>
        <v/>
      </c>
      <c r="X374" s="6" t="str">
        <f t="shared" si="397"/>
        <v/>
      </c>
      <c r="Y374" s="6" t="str">
        <f t="shared" si="398"/>
        <v/>
      </c>
      <c r="Z374" s="6" t="str">
        <f t="shared" si="399"/>
        <v/>
      </c>
      <c r="AA374">
        <f t="shared" si="343"/>
        <v>3.2799999999997453</v>
      </c>
      <c r="AB374">
        <f t="shared" si="371"/>
        <v>0</v>
      </c>
      <c r="AC374">
        <f t="shared" si="372"/>
        <v>3.2799999999997453</v>
      </c>
      <c r="AD374">
        <f t="shared" si="395"/>
        <v>3.2799999999997453</v>
      </c>
      <c r="AE374" s="26">
        <f t="shared" si="386"/>
        <v>-5.5770517781172569E-5</v>
      </c>
      <c r="AF374" s="26">
        <f t="shared" si="344"/>
        <v>-3.6563071297912021E-5</v>
      </c>
      <c r="AG374" s="4"/>
      <c r="AH374" s="30">
        <f t="shared" si="345"/>
        <v>-8.61495738330501E-4</v>
      </c>
      <c r="AI374" s="21">
        <f t="shared" si="373"/>
        <v>-1</v>
      </c>
      <c r="AJ374" s="21">
        <f t="shared" si="342"/>
        <v>-187</v>
      </c>
      <c r="AK374" s="31" t="str">
        <f t="shared" si="389"/>
        <v>Touch Zone</v>
      </c>
      <c r="AL374" s="31" t="str">
        <f t="shared" si="346"/>
        <v>Below</v>
      </c>
      <c r="AM374" s="39" t="str">
        <f t="shared" si="347"/>
        <v/>
      </c>
      <c r="AN374" s="35" t="str">
        <f t="shared" si="348"/>
        <v/>
      </c>
      <c r="AO374" s="35" t="str">
        <f t="shared" si="387"/>
        <v/>
      </c>
      <c r="AP374" s="36" t="str">
        <f t="shared" si="388"/>
        <v/>
      </c>
      <c r="AQ374" s="36" t="str">
        <f t="shared" si="349"/>
        <v/>
      </c>
      <c r="AR374" s="40" t="str">
        <f t="shared" si="350"/>
        <v/>
      </c>
      <c r="AS374" s="37" t="str">
        <f t="shared" si="351"/>
        <v/>
      </c>
      <c r="AT374" s="37" t="str">
        <f t="shared" si="374"/>
        <v/>
      </c>
      <c r="AU374" s="38" t="str">
        <f t="shared" si="352"/>
        <v/>
      </c>
      <c r="AV374" s="38" t="str">
        <f t="shared" si="353"/>
        <v/>
      </c>
      <c r="AW374" s="30" t="str">
        <f t="shared" si="354"/>
        <v/>
      </c>
      <c r="AX374" s="21" t="str">
        <f t="shared" si="355"/>
        <v/>
      </c>
      <c r="AY374" s="21" t="str">
        <f t="shared" si="375"/>
        <v/>
      </c>
      <c r="AZ374" s="31" t="str">
        <f t="shared" si="356"/>
        <v/>
      </c>
      <c r="BA374" s="31" t="str">
        <f t="shared" si="357"/>
        <v/>
      </c>
      <c r="BB374" s="33">
        <f t="shared" si="358"/>
        <v>3.108621694991071E-3</v>
      </c>
      <c r="BC374" s="32">
        <f t="shared" si="359"/>
        <v>1</v>
      </c>
      <c r="BD374" s="32">
        <f t="shared" si="376"/>
        <v>31</v>
      </c>
      <c r="BE374" s="34" t="str">
        <f t="shared" si="377"/>
        <v>-----</v>
      </c>
      <c r="BF374" s="34" t="str">
        <f t="shared" si="360"/>
        <v>-----</v>
      </c>
      <c r="BG374" s="40" t="str">
        <f t="shared" si="361"/>
        <v/>
      </c>
      <c r="BH374" s="37" t="str">
        <f t="shared" si="362"/>
        <v/>
      </c>
      <c r="BI374" s="37" t="str">
        <f t="shared" si="378"/>
        <v/>
      </c>
      <c r="BJ374" s="38" t="str">
        <f t="shared" si="379"/>
        <v/>
      </c>
      <c r="BK374" s="38" t="str">
        <f t="shared" si="363"/>
        <v/>
      </c>
      <c r="BL374" s="41" t="str">
        <f t="shared" si="364"/>
        <v>------</v>
      </c>
      <c r="BM374" s="41" t="str">
        <f t="shared" si="365"/>
        <v>------</v>
      </c>
      <c r="BN374" s="41" t="str">
        <f t="shared" si="407"/>
        <v>-----</v>
      </c>
      <c r="BO374" s="41" t="str" cm="1">
        <f t="array" aca="1" ref="BO374" ca="1">_xlfn.LET(_xlpm.lookback,MIN(ROW()-ROW(BN$50),11),_xlpm.found,IFERROR(MATCH("Equal High",OFFSET(BN374,-_xlpm.lookback,0,_xlpm.lookback+1,1),0),-1),_xlpm.offset_rows,_xlpm.lookback-_xlpm.found+1,IF(_xlpm.found&gt;0,INDEX(E:E,ROW()-_xlpm.offset_rows),"-----"))</f>
        <v>-----</v>
      </c>
      <c r="BP374" s="41" t="str">
        <f t="shared" ca="1" si="400"/>
        <v>-----</v>
      </c>
      <c r="BQ374" s="41" t="str">
        <f t="shared" ca="1" si="401"/>
        <v>-----</v>
      </c>
      <c r="BR374" s="52" t="str">
        <f t="shared" ca="1" si="402"/>
        <v>-----</v>
      </c>
      <c r="BS374" s="41" t="str">
        <f t="shared" si="408"/>
        <v>-----</v>
      </c>
      <c r="BT374" s="41" t="str" cm="1">
        <f t="array" aca="1" ref="BT374" ca="1">_xlfn.LET(_xlpm.lookback,MIN(ROW()-ROW(BS$50),11),_xlpm.found,IFERROR(MATCH("Equal Low",OFFSET(BS374,-_xlpm.lookback,0,_xlpm.lookback+1,1),0),-1),_xlpm.offset_rows,_xlpm.lookback-_xlpm.found+1,IF(_xlpm.found&gt;0,INDEX(F:F,ROW()-_xlpm.offset_rows),"-----"))</f>
        <v>-----</v>
      </c>
      <c r="BU374" s="41" t="str">
        <f t="shared" ca="1" si="403"/>
        <v>-----</v>
      </c>
      <c r="BV374" s="41" t="str">
        <f t="shared" ca="1" si="404"/>
        <v>-----</v>
      </c>
      <c r="BW374" s="52" t="str">
        <f t="shared" ca="1" si="405"/>
        <v>-----</v>
      </c>
      <c r="BX374" s="50">
        <f t="shared" si="366"/>
        <v>-0.84576999999990221</v>
      </c>
      <c r="BY374" s="50">
        <f t="shared" si="380"/>
        <v>-1</v>
      </c>
      <c r="BZ374" s="50">
        <f t="shared" si="381"/>
        <v>-3</v>
      </c>
      <c r="CA374" s="50" t="str">
        <f t="shared" si="382"/>
        <v>-----</v>
      </c>
      <c r="CB374" s="50" t="str">
        <f t="shared" si="383"/>
        <v>-----</v>
      </c>
      <c r="CC374" s="52" t="str">
        <f t="shared" si="367"/>
        <v>TL Touch Zone</v>
      </c>
      <c r="CD374" s="41">
        <f t="shared" si="368"/>
        <v>1</v>
      </c>
      <c r="CE374" s="52" t="str" cm="1">
        <f t="array" ref="CE374">IF(CD374&lt;&gt;1,"-----",_xlfn.IFS(OR(AL374="Above",AL374="Below"),AL374,OR(AQ374="Above",AQ374="Below"),AQ374,OR(AV374="Above",AV374="Below"),AV374,OR(BA374="Above",BA374="Below"),BA374,OR(BF374="Above",BF374="Below"),BF374,OR(BK374="Above",BK374="Below"),BK374,TRUE,"-----"))</f>
        <v>Below</v>
      </c>
      <c r="CF374" s="52" t="str">
        <f t="shared" ca="1" si="406"/>
        <v>-----</v>
      </c>
      <c r="CG374" s="52" t="str">
        <f t="shared" si="369"/>
        <v>DOWN</v>
      </c>
      <c r="CH374" s="42" t="str">
        <f t="shared" si="390"/>
        <v/>
      </c>
      <c r="CI374" s="43" t="str">
        <f t="shared" si="384"/>
        <v/>
      </c>
      <c r="CJ374" s="42" t="str">
        <f t="shared" si="385"/>
        <v/>
      </c>
      <c r="CK374" s="42" t="str">
        <f t="shared" si="391"/>
        <v/>
      </c>
      <c r="CL374" s="42" t="str">
        <f t="shared" si="370"/>
        <v/>
      </c>
      <c r="CM374" s="16">
        <f t="shared" si="392"/>
        <v>0</v>
      </c>
      <c r="CN374" s="53">
        <f t="shared" si="393"/>
        <v>0</v>
      </c>
      <c r="CO374" s="14" t="str">
        <f t="shared" si="394"/>
        <v/>
      </c>
    </row>
    <row r="375" spans="1:93" x14ac:dyDescent="0.55000000000000004">
      <c r="A375">
        <f>IF('Data Validation'!$K$2&lt;&gt;TRUE,"",'Data Validation'!A375)</f>
        <v>1772140500</v>
      </c>
      <c r="B375" s="4" t="str">
        <f>IF('Data Validation'!$K$2&lt;&gt;TRUE,"",'Data Validation'!C375)</f>
        <v>XAUUSD</v>
      </c>
      <c r="C375" s="4" t="str">
        <f>IF('Data Validation'!$K$2&lt;&gt;TRUE,"",'Data Validation'!E375)</f>
        <v>M5</v>
      </c>
      <c r="D375" s="4">
        <f>IF('Data Validation'!$K$2&lt;&gt;TRUE,"",'Data Validation'!G375)</f>
        <v>5195.12</v>
      </c>
      <c r="E375" s="4">
        <f>IF($C375&lt;&gt;"M5","",Price!F375)</f>
        <v>5196.8599999999997</v>
      </c>
      <c r="F375" s="4">
        <f>IF($C375&lt;&gt;"M5","",Price!G375)</f>
        <v>5193.7</v>
      </c>
      <c r="G375" s="4">
        <f>IF($C375&lt;&gt;"M5","",Price!H375)</f>
        <v>309</v>
      </c>
      <c r="H375" s="4">
        <f>IF($C375&lt;&gt;"M5","",SSA!E375)</f>
        <v>5193.7179100000003</v>
      </c>
      <c r="I375" s="6">
        <f>IF($C375&lt;&gt;"M5","",SSA!F375)</f>
        <v>5194.9620199999999</v>
      </c>
      <c r="J375" s="5">
        <f>IF($C375&lt;&gt;"M5","",Dual_Tema!E375)</f>
        <v>5198.4399999999996</v>
      </c>
      <c r="K375" s="5">
        <f>IF($C375&lt;&gt;"M5","",Dual_Tema!F375)</f>
        <v>5195.3100000000004</v>
      </c>
      <c r="L375" s="6">
        <f>IF($C375&lt;&gt;"M5","",Trendlines!K375)</f>
        <v>0</v>
      </c>
      <c r="M375" s="6">
        <f>IF($C375&lt;&gt;"M5","",Trendlines!L375)</f>
        <v>0</v>
      </c>
      <c r="N375" s="6">
        <f>IF($C375&lt;&gt;"M5","",ZigZag!E375)</f>
        <v>0</v>
      </c>
      <c r="O375" s="6">
        <f>IF($C375&lt;&gt;"M5","",ZigZag!F375)</f>
        <v>0</v>
      </c>
      <c r="P375" s="6">
        <f>IF($C375&lt;&gt;"M5","",Pinbar!E375)</f>
        <v>0</v>
      </c>
      <c r="Q375">
        <f>IF(Q$1='Trendline Selection'!$ED$198,Trendlines!E375,IF(Q$1='Trendline Selection'!$EE$198,Trendlines!E375,""))</f>
        <v>5199.8500000000004</v>
      </c>
      <c r="R375" t="str">
        <f>IF(R$1='Trendline Selection'!$ED$198,Trendlines!F375,IF(R$1='Trendline Selection'!$EE$198,Trendlines!F375,""))</f>
        <v/>
      </c>
      <c r="S375" t="str">
        <f>IF(S$1='Trendline Selection'!$ED$198,Trendlines!G375,IF(S$1='Trendline Selection'!$EE$198,Trendlines!G375,""))</f>
        <v/>
      </c>
      <c r="T375" t="str">
        <f>IF(T$1='Trendline Selection'!$ED$198,Trendlines!H375,IF(T$1='Trendline Selection'!$EE$198,Trendlines!H375,""))</f>
        <v/>
      </c>
      <c r="U375">
        <f>IF(U$1='Trendline Selection'!$ED$198,Trendlines!I375,IF(U$1='Trendline Selection'!$EE$198,Trendlines!I375,""))</f>
        <v>5179.28</v>
      </c>
      <c r="V375" t="str">
        <f>IF(V$1='Trendline Selection'!$ED$198,Trendlines!J375,IF(V$1='Trendline Selection'!$EE$198,Trendlines!J375,""))</f>
        <v/>
      </c>
      <c r="W375" s="6" t="str">
        <f t="shared" si="396"/>
        <v/>
      </c>
      <c r="X375" s="6" t="str">
        <f t="shared" si="397"/>
        <v/>
      </c>
      <c r="Y375" s="6" t="str">
        <f t="shared" si="398"/>
        <v/>
      </c>
      <c r="Z375" s="6" t="str">
        <f t="shared" si="399"/>
        <v/>
      </c>
      <c r="AA375">
        <f t="shared" si="343"/>
        <v>3.1599999999998545</v>
      </c>
      <c r="AB375">
        <f t="shared" si="371"/>
        <v>0.3499999999994543</v>
      </c>
      <c r="AC375">
        <f t="shared" si="372"/>
        <v>2.8100000000004002</v>
      </c>
      <c r="AD375">
        <f t="shared" si="395"/>
        <v>3.1599999999998545</v>
      </c>
      <c r="AE375" s="26">
        <f t="shared" si="386"/>
        <v>-3.0393733504665389E-4</v>
      </c>
      <c r="AF375" s="26">
        <f t="shared" si="344"/>
        <v>-3.0989488596456843E-4</v>
      </c>
      <c r="AG375" s="4"/>
      <c r="AH375" s="30">
        <f t="shared" si="345"/>
        <v>-1.1792820946758197E-3</v>
      </c>
      <c r="AI375" s="21">
        <f t="shared" si="373"/>
        <v>-1</v>
      </c>
      <c r="AJ375" s="21">
        <f t="shared" si="342"/>
        <v>-188</v>
      </c>
      <c r="AK375" s="31" t="str">
        <f t="shared" si="389"/>
        <v>-----</v>
      </c>
      <c r="AL375" s="31" t="str">
        <f t="shared" si="346"/>
        <v>-----</v>
      </c>
      <c r="AM375" s="39" t="str">
        <f t="shared" si="347"/>
        <v/>
      </c>
      <c r="AN375" s="35" t="str">
        <f t="shared" si="348"/>
        <v/>
      </c>
      <c r="AO375" s="35" t="str">
        <f t="shared" si="387"/>
        <v/>
      </c>
      <c r="AP375" s="36" t="str">
        <f t="shared" si="388"/>
        <v/>
      </c>
      <c r="AQ375" s="36" t="str">
        <f t="shared" si="349"/>
        <v/>
      </c>
      <c r="AR375" s="40" t="str">
        <f t="shared" si="350"/>
        <v/>
      </c>
      <c r="AS375" s="37" t="str">
        <f t="shared" si="351"/>
        <v/>
      </c>
      <c r="AT375" s="37" t="str">
        <f t="shared" si="374"/>
        <v/>
      </c>
      <c r="AU375" s="38" t="str">
        <f t="shared" si="352"/>
        <v/>
      </c>
      <c r="AV375" s="38" t="str">
        <f t="shared" si="353"/>
        <v/>
      </c>
      <c r="AW375" s="30" t="str">
        <f t="shared" si="354"/>
        <v/>
      </c>
      <c r="AX375" s="21" t="str">
        <f t="shared" si="355"/>
        <v/>
      </c>
      <c r="AY375" s="21" t="str">
        <f t="shared" si="375"/>
        <v/>
      </c>
      <c r="AZ375" s="31" t="str">
        <f t="shared" si="356"/>
        <v/>
      </c>
      <c r="BA375" s="31" t="str">
        <f t="shared" si="357"/>
        <v/>
      </c>
      <c r="BB375" s="33">
        <f t="shared" si="358"/>
        <v>2.7876287823791254E-3</v>
      </c>
      <c r="BC375" s="32">
        <f t="shared" si="359"/>
        <v>1</v>
      </c>
      <c r="BD375" s="32">
        <f t="shared" si="376"/>
        <v>32</v>
      </c>
      <c r="BE375" s="34" t="str">
        <f t="shared" si="377"/>
        <v>-----</v>
      </c>
      <c r="BF375" s="34" t="str">
        <f t="shared" si="360"/>
        <v>-----</v>
      </c>
      <c r="BG375" s="40" t="str">
        <f t="shared" si="361"/>
        <v/>
      </c>
      <c r="BH375" s="37" t="str">
        <f t="shared" si="362"/>
        <v/>
      </c>
      <c r="BI375" s="37" t="str">
        <f t="shared" si="378"/>
        <v/>
      </c>
      <c r="BJ375" s="38" t="str">
        <f t="shared" si="379"/>
        <v/>
      </c>
      <c r="BK375" s="38" t="str">
        <f t="shared" si="363"/>
        <v/>
      </c>
      <c r="BL375" s="41" t="str">
        <f t="shared" si="364"/>
        <v>------</v>
      </c>
      <c r="BM375" s="41" t="str">
        <f t="shared" si="365"/>
        <v>------</v>
      </c>
      <c r="BN375" s="41" t="str">
        <f t="shared" si="407"/>
        <v>-----</v>
      </c>
      <c r="BO375" s="41" t="str" cm="1">
        <f t="array" aca="1" ref="BO375" ca="1">_xlfn.LET(_xlpm.lookback,MIN(ROW()-ROW(BN$50),11),_xlpm.found,IFERROR(MATCH("Equal High",OFFSET(BN375,-_xlpm.lookback,0,_xlpm.lookback+1,1),0),-1),_xlpm.offset_rows,_xlpm.lookback-_xlpm.found+1,IF(_xlpm.found&gt;0,INDEX(E:E,ROW()-_xlpm.offset_rows),"-----"))</f>
        <v>-----</v>
      </c>
      <c r="BP375" s="41" t="str">
        <f t="shared" ca="1" si="400"/>
        <v>-----</v>
      </c>
      <c r="BQ375" s="41" t="str">
        <f t="shared" ca="1" si="401"/>
        <v>-----</v>
      </c>
      <c r="BR375" s="52" t="str">
        <f t="shared" ca="1" si="402"/>
        <v>-----</v>
      </c>
      <c r="BS375" s="41" t="str">
        <f t="shared" si="408"/>
        <v>-----</v>
      </c>
      <c r="BT375" s="41" t="str" cm="1">
        <f t="array" aca="1" ref="BT375" ca="1">_xlfn.LET(_xlpm.lookback,MIN(ROW()-ROW(BS$50),11),_xlpm.found,IFERROR(MATCH("Equal Low",OFFSET(BS375,-_xlpm.lookback,0,_xlpm.lookback+1,1),0),-1),_xlpm.offset_rows,_xlpm.lookback-_xlpm.found+1,IF(_xlpm.found&gt;0,INDEX(F:F,ROW()-_xlpm.offset_rows),"-----"))</f>
        <v>-----</v>
      </c>
      <c r="BU375" s="41" t="str">
        <f t="shared" ca="1" si="403"/>
        <v>-----</v>
      </c>
      <c r="BV375" s="41" t="str">
        <f t="shared" ca="1" si="404"/>
        <v>-----</v>
      </c>
      <c r="BW375" s="52" t="str">
        <f t="shared" ca="1" si="405"/>
        <v>-----</v>
      </c>
      <c r="BX375" s="50">
        <f t="shared" si="366"/>
        <v>-1.2441099999996368</v>
      </c>
      <c r="BY375" s="50">
        <f t="shared" si="380"/>
        <v>-1</v>
      </c>
      <c r="BZ375" s="50">
        <f t="shared" si="381"/>
        <v>-4</v>
      </c>
      <c r="CA375" s="50" t="str">
        <f t="shared" si="382"/>
        <v>-----</v>
      </c>
      <c r="CB375" s="50" t="str">
        <f t="shared" si="383"/>
        <v>-----</v>
      </c>
      <c r="CC375" s="52" t="str">
        <f t="shared" si="367"/>
        <v/>
      </c>
      <c r="CD375" s="41">
        <f t="shared" si="368"/>
        <v>0</v>
      </c>
      <c r="CE375" s="52" t="str" cm="1">
        <f t="array" ref="CE375">IF(CD375&lt;&gt;1,"-----",_xlfn.IFS(OR(AL375="Above",AL375="Below"),AL375,OR(AQ375="Above",AQ375="Below"),AQ375,OR(AV375="Above",AV375="Below"),AV375,OR(BA375="Above",BA375="Below"),BA375,OR(BF375="Above",BF375="Below"),BF375,OR(BK375="Above",BK375="Below"),BK375,TRUE,"-----"))</f>
        <v>-----</v>
      </c>
      <c r="CF375" s="52" t="str">
        <f t="shared" ca="1" si="406"/>
        <v>-----</v>
      </c>
      <c r="CG375" s="52" t="str">
        <f t="shared" si="369"/>
        <v>DOWN</v>
      </c>
      <c r="CH375" s="42" t="str">
        <f t="shared" si="390"/>
        <v/>
      </c>
      <c r="CI375" s="43" t="str">
        <f t="shared" si="384"/>
        <v/>
      </c>
      <c r="CJ375" s="42" t="str">
        <f t="shared" si="385"/>
        <v/>
      </c>
      <c r="CK375" s="42" t="str">
        <f t="shared" si="391"/>
        <v/>
      </c>
      <c r="CL375" s="42" t="str">
        <f t="shared" si="370"/>
        <v/>
      </c>
      <c r="CM375" s="16">
        <f t="shared" si="392"/>
        <v>0</v>
      </c>
      <c r="CN375" s="53">
        <f t="shared" si="393"/>
        <v>0</v>
      </c>
      <c r="CO375" s="14" t="str">
        <f t="shared" si="394"/>
        <v/>
      </c>
    </row>
    <row r="376" spans="1:93" x14ac:dyDescent="0.55000000000000004">
      <c r="A376">
        <f>IF('Data Validation'!$K$2&lt;&gt;TRUE,"",'Data Validation'!A376)</f>
        <v>1772140800</v>
      </c>
      <c r="B376" s="4" t="str">
        <f>IF('Data Validation'!$K$2&lt;&gt;TRUE,"",'Data Validation'!C376)</f>
        <v>XAUUSD</v>
      </c>
      <c r="C376" s="4" t="str">
        <f>IF('Data Validation'!$K$2&lt;&gt;TRUE,"",'Data Validation'!E376)</f>
        <v>M5</v>
      </c>
      <c r="D376" s="4">
        <f>IF('Data Validation'!$K$2&lt;&gt;TRUE,"",'Data Validation'!G376)</f>
        <v>5191.3100000000004</v>
      </c>
      <c r="E376" s="4">
        <f>IF($C376&lt;&gt;"M5","",Price!F376)</f>
        <v>5196.51</v>
      </c>
      <c r="F376" s="4">
        <f>IF($C376&lt;&gt;"M5","",Price!G376)</f>
        <v>5191.29</v>
      </c>
      <c r="G376" s="4">
        <f>IF($C376&lt;&gt;"M5","",Price!H376)</f>
        <v>274</v>
      </c>
      <c r="H376" s="4">
        <f>IF($C376&lt;&gt;"M5","",SSA!E376)</f>
        <v>5191.8314600000003</v>
      </c>
      <c r="I376" s="6">
        <f>IF($C376&lt;&gt;"M5","",SSA!F376)</f>
        <v>5193.3967400000001</v>
      </c>
      <c r="J376" s="5">
        <f>IF($C376&lt;&gt;"M5","",Dual_Tema!E376)</f>
        <v>5197.33</v>
      </c>
      <c r="K376" s="5">
        <f>IF($C376&lt;&gt;"M5","",Dual_Tema!F376)</f>
        <v>5193.34</v>
      </c>
      <c r="L376" s="6">
        <f>IF($C376&lt;&gt;"M5","",Trendlines!K376)</f>
        <v>0</v>
      </c>
      <c r="M376" s="6">
        <f>IF($C376&lt;&gt;"M5","",Trendlines!L376)</f>
        <v>0</v>
      </c>
      <c r="N376" s="6">
        <f>IF($C376&lt;&gt;"M5","",ZigZag!E376)</f>
        <v>0</v>
      </c>
      <c r="O376" s="6">
        <f>IF($C376&lt;&gt;"M5","",ZigZag!F376)</f>
        <v>0</v>
      </c>
      <c r="P376" s="6">
        <f>IF($C376&lt;&gt;"M5","",Pinbar!E376)</f>
        <v>0</v>
      </c>
      <c r="Q376">
        <f>IF(Q$1='Trendline Selection'!$ED$198,Trendlines!E376,IF(Q$1='Trendline Selection'!$EE$198,Trendlines!E376,""))</f>
        <v>5199.8500000000004</v>
      </c>
      <c r="R376" t="str">
        <f>IF(R$1='Trendline Selection'!$ED$198,Trendlines!F376,IF(R$1='Trendline Selection'!$EE$198,Trendlines!F376,""))</f>
        <v/>
      </c>
      <c r="S376" t="str">
        <f>IF(S$1='Trendline Selection'!$ED$198,Trendlines!G376,IF(S$1='Trendline Selection'!$EE$198,Trendlines!G376,""))</f>
        <v/>
      </c>
      <c r="T376" t="str">
        <f>IF(T$1='Trendline Selection'!$ED$198,Trendlines!H376,IF(T$1='Trendline Selection'!$EE$198,Trendlines!H376,""))</f>
        <v/>
      </c>
      <c r="U376">
        <f>IF(U$1='Trendline Selection'!$ED$198,Trendlines!I376,IF(U$1='Trendline Selection'!$EE$198,Trendlines!I376,""))</f>
        <v>5179.3</v>
      </c>
      <c r="V376" t="str">
        <f>IF(V$1='Trendline Selection'!$ED$198,Trendlines!J376,IF(V$1='Trendline Selection'!$EE$198,Trendlines!J376,""))</f>
        <v/>
      </c>
      <c r="W376" s="6" t="str">
        <f t="shared" si="396"/>
        <v/>
      </c>
      <c r="X376" s="6" t="str">
        <f t="shared" si="397"/>
        <v/>
      </c>
      <c r="Y376" s="6" t="str">
        <f t="shared" si="398"/>
        <v/>
      </c>
      <c r="Z376" s="6" t="str">
        <f t="shared" si="399"/>
        <v/>
      </c>
      <c r="AA376">
        <f t="shared" si="343"/>
        <v>5.2200000000002547</v>
      </c>
      <c r="AB376">
        <f t="shared" si="371"/>
        <v>1.3900000000003274</v>
      </c>
      <c r="AC376">
        <f t="shared" si="372"/>
        <v>3.8299999999999272</v>
      </c>
      <c r="AD376">
        <f t="shared" si="395"/>
        <v>5.2200000000002547</v>
      </c>
      <c r="AE376" s="26">
        <f t="shared" si="386"/>
        <v>-1.5777331822295466E-4</v>
      </c>
      <c r="AF376" s="26">
        <f t="shared" si="344"/>
        <v>-3.9473633538342993E-4</v>
      </c>
      <c r="AG376" s="4"/>
      <c r="AH376" s="30">
        <f t="shared" si="345"/>
        <v>-1.5420714059059453E-3</v>
      </c>
      <c r="AI376" s="21">
        <f t="shared" si="373"/>
        <v>-1</v>
      </c>
      <c r="AJ376" s="21">
        <f t="shared" si="342"/>
        <v>-189</v>
      </c>
      <c r="AK376" s="31" t="str">
        <f t="shared" si="389"/>
        <v>-----</v>
      </c>
      <c r="AL376" s="31" t="str">
        <f t="shared" si="346"/>
        <v>-----</v>
      </c>
      <c r="AM376" s="39" t="str">
        <f t="shared" si="347"/>
        <v/>
      </c>
      <c r="AN376" s="35" t="str">
        <f t="shared" si="348"/>
        <v/>
      </c>
      <c r="AO376" s="35" t="str">
        <f t="shared" si="387"/>
        <v/>
      </c>
      <c r="AP376" s="36" t="str">
        <f t="shared" si="388"/>
        <v/>
      </c>
      <c r="AQ376" s="36" t="str">
        <f t="shared" si="349"/>
        <v/>
      </c>
      <c r="AR376" s="40" t="str">
        <f t="shared" si="350"/>
        <v/>
      </c>
      <c r="AS376" s="37" t="str">
        <f t="shared" si="351"/>
        <v/>
      </c>
      <c r="AT376" s="37" t="str">
        <f t="shared" si="374"/>
        <v/>
      </c>
      <c r="AU376" s="38" t="str">
        <f t="shared" si="352"/>
        <v/>
      </c>
      <c r="AV376" s="38" t="str">
        <f t="shared" si="353"/>
        <v/>
      </c>
      <c r="AW376" s="30" t="str">
        <f t="shared" si="354"/>
        <v/>
      </c>
      <c r="AX376" s="21" t="str">
        <f t="shared" si="355"/>
        <v/>
      </c>
      <c r="AY376" s="21" t="str">
        <f t="shared" si="375"/>
        <v/>
      </c>
      <c r="AZ376" s="31" t="str">
        <f t="shared" si="356"/>
        <v/>
      </c>
      <c r="BA376" s="31" t="str">
        <f t="shared" si="357"/>
        <v/>
      </c>
      <c r="BB376" s="33">
        <f t="shared" si="358"/>
        <v>2.4195277354082893E-3</v>
      </c>
      <c r="BC376" s="32">
        <f t="shared" si="359"/>
        <v>1</v>
      </c>
      <c r="BD376" s="32">
        <f t="shared" si="376"/>
        <v>33</v>
      </c>
      <c r="BE376" s="34" t="str">
        <f t="shared" si="377"/>
        <v>-----</v>
      </c>
      <c r="BF376" s="34" t="str">
        <f t="shared" si="360"/>
        <v>-----</v>
      </c>
      <c r="BG376" s="40" t="str">
        <f t="shared" si="361"/>
        <v/>
      </c>
      <c r="BH376" s="37" t="str">
        <f t="shared" si="362"/>
        <v/>
      </c>
      <c r="BI376" s="37" t="str">
        <f t="shared" si="378"/>
        <v/>
      </c>
      <c r="BJ376" s="38" t="str">
        <f t="shared" si="379"/>
        <v/>
      </c>
      <c r="BK376" s="38" t="str">
        <f t="shared" si="363"/>
        <v/>
      </c>
      <c r="BL376" s="41" t="str">
        <f t="shared" si="364"/>
        <v>------</v>
      </c>
      <c r="BM376" s="41" t="str">
        <f t="shared" si="365"/>
        <v>------</v>
      </c>
      <c r="BN376" s="41" t="str">
        <f t="shared" si="407"/>
        <v>-----</v>
      </c>
      <c r="BO376" s="41" t="str" cm="1">
        <f t="array" aca="1" ref="BO376" ca="1">_xlfn.LET(_xlpm.lookback,MIN(ROW()-ROW(BN$50),11),_xlpm.found,IFERROR(MATCH("Equal High",OFFSET(BN376,-_xlpm.lookback,0,_xlpm.lookback+1,1),0),-1),_xlpm.offset_rows,_xlpm.lookback-_xlpm.found+1,IF(_xlpm.found&gt;0,INDEX(E:E,ROW()-_xlpm.offset_rows),"-----"))</f>
        <v>-----</v>
      </c>
      <c r="BP376" s="41" t="str">
        <f t="shared" ca="1" si="400"/>
        <v>-----</v>
      </c>
      <c r="BQ376" s="41" t="str">
        <f t="shared" ca="1" si="401"/>
        <v>-----</v>
      </c>
      <c r="BR376" s="52" t="str">
        <f t="shared" ca="1" si="402"/>
        <v>-----</v>
      </c>
      <c r="BS376" s="41" t="str">
        <f t="shared" si="408"/>
        <v>-----</v>
      </c>
      <c r="BT376" s="41" t="str" cm="1">
        <f t="array" aca="1" ref="BT376" ca="1">_xlfn.LET(_xlpm.lookback,MIN(ROW()-ROW(BS$50),11),_xlpm.found,IFERROR(MATCH("Equal Low",OFFSET(BS376,-_xlpm.lookback,0,_xlpm.lookback+1,1),0),-1),_xlpm.offset_rows,_xlpm.lookback-_xlpm.found+1,IF(_xlpm.found&gt;0,INDEX(F:F,ROW()-_xlpm.offset_rows),"-----"))</f>
        <v>-----</v>
      </c>
      <c r="BU376" s="41" t="str">
        <f t="shared" ca="1" si="403"/>
        <v>-----</v>
      </c>
      <c r="BV376" s="41" t="str">
        <f t="shared" ca="1" si="404"/>
        <v>-----</v>
      </c>
      <c r="BW376" s="52" t="str">
        <f t="shared" ca="1" si="405"/>
        <v>-----</v>
      </c>
      <c r="BX376" s="50">
        <f t="shared" si="366"/>
        <v>-1.5652799999998024</v>
      </c>
      <c r="BY376" s="50">
        <f t="shared" si="380"/>
        <v>-1</v>
      </c>
      <c r="BZ376" s="50">
        <f t="shared" si="381"/>
        <v>-5</v>
      </c>
      <c r="CA376" s="50" t="str">
        <f t="shared" si="382"/>
        <v>-----</v>
      </c>
      <c r="CB376" s="50" t="str">
        <f t="shared" si="383"/>
        <v>-----</v>
      </c>
      <c r="CC376" s="52" t="str">
        <f t="shared" si="367"/>
        <v/>
      </c>
      <c r="CD376" s="41">
        <f t="shared" si="368"/>
        <v>0</v>
      </c>
      <c r="CE376" s="52" t="str" cm="1">
        <f t="array" ref="CE376">IF(CD376&lt;&gt;1,"-----",_xlfn.IFS(OR(AL376="Above",AL376="Below"),AL376,OR(AQ376="Above",AQ376="Below"),AQ376,OR(AV376="Above",AV376="Below"),AV376,OR(BA376="Above",BA376="Below"),BA376,OR(BF376="Above",BF376="Below"),BF376,OR(BK376="Above",BK376="Below"),BK376,TRUE,"-----"))</f>
        <v>-----</v>
      </c>
      <c r="CF376" s="52" t="str">
        <f t="shared" ca="1" si="406"/>
        <v>-----</v>
      </c>
      <c r="CG376" s="52" t="str">
        <f t="shared" si="369"/>
        <v>DOWN</v>
      </c>
      <c r="CH376" s="42" t="str">
        <f t="shared" si="390"/>
        <v/>
      </c>
      <c r="CI376" s="43" t="str">
        <f t="shared" si="384"/>
        <v/>
      </c>
      <c r="CJ376" s="42" t="str">
        <f t="shared" si="385"/>
        <v/>
      </c>
      <c r="CK376" s="42" t="str">
        <f t="shared" si="391"/>
        <v/>
      </c>
      <c r="CL376" s="42" t="str">
        <f t="shared" si="370"/>
        <v/>
      </c>
      <c r="CM376" s="16">
        <f t="shared" si="392"/>
        <v>0</v>
      </c>
      <c r="CN376" s="53">
        <f t="shared" si="393"/>
        <v>0</v>
      </c>
      <c r="CO376" s="14" t="str">
        <f t="shared" si="394"/>
        <v/>
      </c>
    </row>
    <row r="377" spans="1:93" x14ac:dyDescent="0.55000000000000004">
      <c r="A377">
        <f>IF('Data Validation'!$K$2&lt;&gt;TRUE,"",'Data Validation'!A377)</f>
        <v>1772141100</v>
      </c>
      <c r="B377" s="4" t="str">
        <f>IF('Data Validation'!$K$2&lt;&gt;TRUE,"",'Data Validation'!C377)</f>
        <v>XAUUSD</v>
      </c>
      <c r="C377" s="4" t="str">
        <f>IF('Data Validation'!$K$2&lt;&gt;TRUE,"",'Data Validation'!E377)</f>
        <v>M5</v>
      </c>
      <c r="D377" s="4">
        <f>IF('Data Validation'!$K$2&lt;&gt;TRUE,"",'Data Validation'!G377)</f>
        <v>5185.72</v>
      </c>
      <c r="E377" s="4">
        <f>IF($C377&lt;&gt;"M5","",Price!F377)</f>
        <v>5192.04</v>
      </c>
      <c r="F377" s="4">
        <f>IF($C377&lt;&gt;"M5","",Price!G377)</f>
        <v>5184.8100000000004</v>
      </c>
      <c r="G377" s="4">
        <f>IF($C377&lt;&gt;"M5","",Price!H377)</f>
        <v>338</v>
      </c>
      <c r="H377" s="4">
        <f>IF($C377&lt;&gt;"M5","",SSA!E377)</f>
        <v>5189.93192</v>
      </c>
      <c r="I377" s="6">
        <f>IF($C377&lt;&gt;"M5","",SSA!F377)</f>
        <v>5191.6643299999996</v>
      </c>
      <c r="J377" s="5">
        <f>IF($C377&lt;&gt;"M5","",Dual_Tema!E377)</f>
        <v>5194.46</v>
      </c>
      <c r="K377" s="5">
        <f>IF($C377&lt;&gt;"M5","",Dual_Tema!F377)</f>
        <v>5188.92</v>
      </c>
      <c r="L377" s="6">
        <f>IF($C377&lt;&gt;"M5","",Trendlines!K377)</f>
        <v>0</v>
      </c>
      <c r="M377" s="6">
        <f>IF($C377&lt;&gt;"M5","",Trendlines!L377)</f>
        <v>0</v>
      </c>
      <c r="N377" s="6">
        <f>IF($C377&lt;&gt;"M5","",ZigZag!E377)</f>
        <v>0</v>
      </c>
      <c r="O377" s="6">
        <f>IF($C377&lt;&gt;"M5","",ZigZag!F377)</f>
        <v>0</v>
      </c>
      <c r="P377" s="6">
        <f>IF($C377&lt;&gt;"M5","",Pinbar!E377)</f>
        <v>0</v>
      </c>
      <c r="Q377">
        <f>IF(Q$1='Trendline Selection'!$ED$198,Trendlines!E377,IF(Q$1='Trendline Selection'!$EE$198,Trendlines!E377,""))</f>
        <v>5199.8599999999997</v>
      </c>
      <c r="R377" t="str">
        <f>IF(R$1='Trendline Selection'!$ED$198,Trendlines!F377,IF(R$1='Trendline Selection'!$EE$198,Trendlines!F377,""))</f>
        <v/>
      </c>
      <c r="S377" t="str">
        <f>IF(S$1='Trendline Selection'!$ED$198,Trendlines!G377,IF(S$1='Trendline Selection'!$EE$198,Trendlines!G377,""))</f>
        <v/>
      </c>
      <c r="T377" t="str">
        <f>IF(T$1='Trendline Selection'!$ED$198,Trendlines!H377,IF(T$1='Trendline Selection'!$EE$198,Trendlines!H377,""))</f>
        <v/>
      </c>
      <c r="U377">
        <f>IF(U$1='Trendline Selection'!$ED$198,Trendlines!I377,IF(U$1='Trendline Selection'!$EE$198,Trendlines!I377,""))</f>
        <v>5179.32</v>
      </c>
      <c r="V377" t="str">
        <f>IF(V$1='Trendline Selection'!$ED$198,Trendlines!J377,IF(V$1='Trendline Selection'!$EE$198,Trendlines!J377,""))</f>
        <v/>
      </c>
      <c r="W377" s="6" t="str">
        <f t="shared" si="396"/>
        <v/>
      </c>
      <c r="X377" s="6" t="str">
        <f t="shared" si="397"/>
        <v/>
      </c>
      <c r="Y377" s="6" t="str">
        <f t="shared" si="398"/>
        <v/>
      </c>
      <c r="Z377" s="6" t="str">
        <f t="shared" si="399"/>
        <v/>
      </c>
      <c r="AA377">
        <f t="shared" si="343"/>
        <v>7.2299999999995634</v>
      </c>
      <c r="AB377">
        <f t="shared" si="371"/>
        <v>0.72999999999956344</v>
      </c>
      <c r="AC377">
        <f t="shared" si="372"/>
        <v>6.5</v>
      </c>
      <c r="AD377">
        <f t="shared" si="395"/>
        <v>7.2299999999995634</v>
      </c>
      <c r="AE377" s="26">
        <f t="shared" si="386"/>
        <v>-4.6588095778965911E-4</v>
      </c>
      <c r="AF377" s="26">
        <f t="shared" si="344"/>
        <v>-7.9207233875250966E-4</v>
      </c>
      <c r="AG377" s="4"/>
      <c r="AH377" s="30">
        <f t="shared" si="345"/>
        <v>-1.9092975580111162E-3</v>
      </c>
      <c r="AI377" s="21">
        <f t="shared" si="373"/>
        <v>-1</v>
      </c>
      <c r="AJ377" s="21">
        <f t="shared" si="342"/>
        <v>-190</v>
      </c>
      <c r="AK377" s="31" t="str">
        <f t="shared" si="389"/>
        <v>-----</v>
      </c>
      <c r="AL377" s="31" t="str">
        <f t="shared" si="346"/>
        <v>-----</v>
      </c>
      <c r="AM377" s="39" t="str">
        <f t="shared" si="347"/>
        <v/>
      </c>
      <c r="AN377" s="35" t="str">
        <f t="shared" si="348"/>
        <v/>
      </c>
      <c r="AO377" s="35" t="str">
        <f t="shared" si="387"/>
        <v/>
      </c>
      <c r="AP377" s="36" t="str">
        <f t="shared" si="388"/>
        <v/>
      </c>
      <c r="AQ377" s="36" t="str">
        <f t="shared" si="349"/>
        <v/>
      </c>
      <c r="AR377" s="40" t="str">
        <f t="shared" si="350"/>
        <v/>
      </c>
      <c r="AS377" s="37" t="str">
        <f t="shared" si="351"/>
        <v/>
      </c>
      <c r="AT377" s="37" t="str">
        <f t="shared" si="374"/>
        <v/>
      </c>
      <c r="AU377" s="38" t="str">
        <f t="shared" si="352"/>
        <v/>
      </c>
      <c r="AV377" s="38" t="str">
        <f t="shared" si="353"/>
        <v/>
      </c>
      <c r="AW377" s="30" t="str">
        <f t="shared" si="354"/>
        <v/>
      </c>
      <c r="AX377" s="21" t="str">
        <f t="shared" si="355"/>
        <v/>
      </c>
      <c r="AY377" s="21" t="str">
        <f t="shared" si="375"/>
        <v/>
      </c>
      <c r="AZ377" s="31" t="str">
        <f t="shared" si="356"/>
        <v/>
      </c>
      <c r="BA377" s="31" t="str">
        <f t="shared" si="357"/>
        <v/>
      </c>
      <c r="BB377" s="33">
        <f t="shared" si="358"/>
        <v>2.0489021724860181E-3</v>
      </c>
      <c r="BC377" s="32">
        <f t="shared" si="359"/>
        <v>1</v>
      </c>
      <c r="BD377" s="32">
        <f t="shared" si="376"/>
        <v>34</v>
      </c>
      <c r="BE377" s="34" t="str">
        <f t="shared" si="377"/>
        <v>-----</v>
      </c>
      <c r="BF377" s="34" t="str">
        <f t="shared" si="360"/>
        <v>-----</v>
      </c>
      <c r="BG377" s="40" t="str">
        <f t="shared" si="361"/>
        <v/>
      </c>
      <c r="BH377" s="37" t="str">
        <f t="shared" si="362"/>
        <v/>
      </c>
      <c r="BI377" s="37" t="str">
        <f t="shared" si="378"/>
        <v/>
      </c>
      <c r="BJ377" s="38" t="str">
        <f t="shared" si="379"/>
        <v/>
      </c>
      <c r="BK377" s="38" t="str">
        <f t="shared" si="363"/>
        <v/>
      </c>
      <c r="BL377" s="41" t="str">
        <f t="shared" si="364"/>
        <v>------</v>
      </c>
      <c r="BM377" s="41" t="str">
        <f t="shared" si="365"/>
        <v>------</v>
      </c>
      <c r="BN377" s="41" t="str">
        <f t="shared" si="407"/>
        <v>-----</v>
      </c>
      <c r="BO377" s="41" t="str" cm="1">
        <f t="array" aca="1" ref="BO377" ca="1">_xlfn.LET(_xlpm.lookback,MIN(ROW()-ROW(BN$50),11),_xlpm.found,IFERROR(MATCH("Equal High",OFFSET(BN377,-_xlpm.lookback,0,_xlpm.lookback+1,1),0),-1),_xlpm.offset_rows,_xlpm.lookback-_xlpm.found+1,IF(_xlpm.found&gt;0,INDEX(E:E,ROW()-_xlpm.offset_rows),"-----"))</f>
        <v>-----</v>
      </c>
      <c r="BP377" s="41" t="str">
        <f t="shared" ca="1" si="400"/>
        <v>-----</v>
      </c>
      <c r="BQ377" s="41" t="str">
        <f t="shared" ca="1" si="401"/>
        <v>-----</v>
      </c>
      <c r="BR377" s="52" t="str">
        <f t="shared" ca="1" si="402"/>
        <v>-----</v>
      </c>
      <c r="BS377" s="41" t="str">
        <f t="shared" si="408"/>
        <v>-----</v>
      </c>
      <c r="BT377" s="41" t="str" cm="1">
        <f t="array" aca="1" ref="BT377" ca="1">_xlfn.LET(_xlpm.lookback,MIN(ROW()-ROW(BS$50),11),_xlpm.found,IFERROR(MATCH("Equal Low",OFFSET(BS377,-_xlpm.lookback,0,_xlpm.lookback+1,1),0),-1),_xlpm.offset_rows,_xlpm.lookback-_xlpm.found+1,IF(_xlpm.found&gt;0,INDEX(F:F,ROW()-_xlpm.offset_rows),"-----"))</f>
        <v>-----</v>
      </c>
      <c r="BU377" s="41" t="str">
        <f t="shared" ca="1" si="403"/>
        <v>-----</v>
      </c>
      <c r="BV377" s="41" t="str">
        <f t="shared" ca="1" si="404"/>
        <v>-----</v>
      </c>
      <c r="BW377" s="52" t="str">
        <f t="shared" ca="1" si="405"/>
        <v>-----</v>
      </c>
      <c r="BX377" s="50">
        <f t="shared" si="366"/>
        <v>-1.7324099999996179</v>
      </c>
      <c r="BY377" s="50">
        <f t="shared" si="380"/>
        <v>-1</v>
      </c>
      <c r="BZ377" s="50">
        <f t="shared" si="381"/>
        <v>-6</v>
      </c>
      <c r="CA377" s="50" t="str">
        <f t="shared" si="382"/>
        <v>-----</v>
      </c>
      <c r="CB377" s="50" t="str">
        <f t="shared" si="383"/>
        <v>-----</v>
      </c>
      <c r="CC377" s="52" t="str">
        <f t="shared" si="367"/>
        <v/>
      </c>
      <c r="CD377" s="41">
        <f t="shared" si="368"/>
        <v>0</v>
      </c>
      <c r="CE377" s="52" t="str" cm="1">
        <f t="array" ref="CE377">IF(CD377&lt;&gt;1,"-----",_xlfn.IFS(OR(AL377="Above",AL377="Below"),AL377,OR(AQ377="Above",AQ377="Below"),AQ377,OR(AV377="Above",AV377="Below"),AV377,OR(BA377="Above",BA377="Below"),BA377,OR(BF377="Above",BF377="Below"),BF377,OR(BK377="Above",BK377="Below"),BK377,TRUE,"-----"))</f>
        <v>-----</v>
      </c>
      <c r="CF377" s="52" t="str">
        <f t="shared" ca="1" si="406"/>
        <v>-----</v>
      </c>
      <c r="CG377" s="52" t="str">
        <f t="shared" si="369"/>
        <v>DOWN</v>
      </c>
      <c r="CH377" s="42" t="str">
        <f t="shared" si="390"/>
        <v/>
      </c>
      <c r="CI377" s="43" t="str">
        <f t="shared" si="384"/>
        <v/>
      </c>
      <c r="CJ377" s="42">
        <f t="shared" si="385"/>
        <v>1</v>
      </c>
      <c r="CK377" s="42" t="str">
        <f t="shared" si="391"/>
        <v/>
      </c>
      <c r="CL377" s="42" t="str">
        <f t="shared" si="370"/>
        <v/>
      </c>
      <c r="CM377" s="16">
        <f t="shared" si="392"/>
        <v>0.2</v>
      </c>
      <c r="CN377" s="53">
        <f t="shared" si="393"/>
        <v>6.6666666666666666E-2</v>
      </c>
      <c r="CO377" s="14" t="str">
        <f t="shared" si="394"/>
        <v/>
      </c>
    </row>
    <row r="378" spans="1:93" x14ac:dyDescent="0.55000000000000004">
      <c r="A378">
        <f>IF('Data Validation'!$K$2&lt;&gt;TRUE,"",'Data Validation'!A378)</f>
        <v>1772141400</v>
      </c>
      <c r="B378" s="4" t="str">
        <f>IF('Data Validation'!$K$2&lt;&gt;TRUE,"",'Data Validation'!C378)</f>
        <v>XAUUSD</v>
      </c>
      <c r="C378" s="4" t="str">
        <f>IF('Data Validation'!$K$2&lt;&gt;TRUE,"",'Data Validation'!E378)</f>
        <v>M5</v>
      </c>
      <c r="D378" s="4">
        <f>IF('Data Validation'!$K$2&lt;&gt;TRUE,"",'Data Validation'!G378)</f>
        <v>5185.1099999999997</v>
      </c>
      <c r="E378" s="4">
        <f>IF($C378&lt;&gt;"M5","",Price!F378)</f>
        <v>5188.92</v>
      </c>
      <c r="F378" s="4">
        <f>IF($C378&lt;&gt;"M5","",Price!G378)</f>
        <v>5184.4799999999996</v>
      </c>
      <c r="G378" s="4">
        <f>IF($C378&lt;&gt;"M5","",Price!H378)</f>
        <v>263</v>
      </c>
      <c r="H378" s="4">
        <f>IF($C378&lt;&gt;"M5","",SSA!E378)</f>
        <v>5188.2897800000001</v>
      </c>
      <c r="I378" s="6">
        <f>IF($C378&lt;&gt;"M5","",SSA!F378)</f>
        <v>5189.9770600000002</v>
      </c>
      <c r="J378" s="5">
        <f>IF($C378&lt;&gt;"M5","",Dual_Tema!E378)</f>
        <v>5191.16</v>
      </c>
      <c r="K378" s="5">
        <f>IF($C378&lt;&gt;"M5","",Dual_Tema!F378)</f>
        <v>5185.99</v>
      </c>
      <c r="L378" s="6">
        <f>IF($C378&lt;&gt;"M5","",Trendlines!K378)</f>
        <v>0</v>
      </c>
      <c r="M378" s="6">
        <f>IF($C378&lt;&gt;"M5","",Trendlines!L378)</f>
        <v>0</v>
      </c>
      <c r="N378" s="6">
        <f>IF($C378&lt;&gt;"M5","",ZigZag!E378)</f>
        <v>0</v>
      </c>
      <c r="O378" s="6">
        <f>IF($C378&lt;&gt;"M5","",ZigZag!F378)</f>
        <v>0</v>
      </c>
      <c r="P378" s="6">
        <f>IF($C378&lt;&gt;"M5","",Pinbar!E378)</f>
        <v>0</v>
      </c>
      <c r="Q378">
        <f>IF(Q$1='Trendline Selection'!$ED$198,Trendlines!E378,IF(Q$1='Trendline Selection'!$EE$198,Trendlines!E378,""))</f>
        <v>5199.8599999999997</v>
      </c>
      <c r="R378" t="str">
        <f>IF(R$1='Trendline Selection'!$ED$198,Trendlines!F378,IF(R$1='Trendline Selection'!$EE$198,Trendlines!F378,""))</f>
        <v/>
      </c>
      <c r="S378" t="str">
        <f>IF(S$1='Trendline Selection'!$ED$198,Trendlines!G378,IF(S$1='Trendline Selection'!$EE$198,Trendlines!G378,""))</f>
        <v/>
      </c>
      <c r="T378" t="str">
        <f>IF(T$1='Trendline Selection'!$ED$198,Trendlines!H378,IF(T$1='Trendline Selection'!$EE$198,Trendlines!H378,""))</f>
        <v/>
      </c>
      <c r="U378">
        <f>IF(U$1='Trendline Selection'!$ED$198,Trendlines!I378,IF(U$1='Trendline Selection'!$EE$198,Trendlines!I378,""))</f>
        <v>5179.34</v>
      </c>
      <c r="V378" t="str">
        <f>IF(V$1='Trendline Selection'!$ED$198,Trendlines!J378,IF(V$1='Trendline Selection'!$EE$198,Trendlines!J378,""))</f>
        <v/>
      </c>
      <c r="W378" s="6" t="str">
        <f t="shared" si="396"/>
        <v/>
      </c>
      <c r="X378" s="6" t="str">
        <f t="shared" si="397"/>
        <v/>
      </c>
      <c r="Y378" s="6" t="str">
        <f t="shared" si="398"/>
        <v/>
      </c>
      <c r="Z378" s="6" t="str">
        <f t="shared" si="399"/>
        <v/>
      </c>
      <c r="AA378">
        <f t="shared" si="343"/>
        <v>4.4400000000005093</v>
      </c>
      <c r="AB378">
        <f t="shared" si="371"/>
        <v>3.1999999999998181</v>
      </c>
      <c r="AC378">
        <f t="shared" si="372"/>
        <v>1.2400000000006912</v>
      </c>
      <c r="AD378">
        <f t="shared" si="395"/>
        <v>4.4400000000005093</v>
      </c>
      <c r="AE378" s="26">
        <f t="shared" si="386"/>
        <v>-4.3150278550454656E-4</v>
      </c>
      <c r="AF378" s="26">
        <f t="shared" si="344"/>
        <v>-2.9116909211167363E-4</v>
      </c>
      <c r="AG378" s="4"/>
      <c r="AH378" s="30">
        <f t="shared" si="345"/>
        <v>-2.2251022142903095E-3</v>
      </c>
      <c r="AI378" s="21">
        <f t="shared" si="373"/>
        <v>-1</v>
      </c>
      <c r="AJ378" s="21">
        <f t="shared" si="342"/>
        <v>-191</v>
      </c>
      <c r="AK378" s="31" t="str">
        <f t="shared" si="389"/>
        <v>-----</v>
      </c>
      <c r="AL378" s="31" t="str">
        <f t="shared" si="346"/>
        <v>-----</v>
      </c>
      <c r="AM378" s="39" t="str">
        <f t="shared" si="347"/>
        <v/>
      </c>
      <c r="AN378" s="35" t="str">
        <f t="shared" si="348"/>
        <v/>
      </c>
      <c r="AO378" s="35" t="str">
        <f t="shared" si="387"/>
        <v/>
      </c>
      <c r="AP378" s="36" t="str">
        <f t="shared" si="388"/>
        <v/>
      </c>
      <c r="AQ378" s="36" t="str">
        <f t="shared" si="349"/>
        <v/>
      </c>
      <c r="AR378" s="40" t="str">
        <f t="shared" si="350"/>
        <v/>
      </c>
      <c r="AS378" s="37" t="str">
        <f t="shared" si="351"/>
        <v/>
      </c>
      <c r="AT378" s="37" t="str">
        <f t="shared" si="374"/>
        <v/>
      </c>
      <c r="AU378" s="38" t="str">
        <f t="shared" si="352"/>
        <v/>
      </c>
      <c r="AV378" s="38" t="str">
        <f t="shared" si="353"/>
        <v/>
      </c>
      <c r="AW378" s="30" t="str">
        <f t="shared" si="354"/>
        <v/>
      </c>
      <c r="AX378" s="21" t="str">
        <f t="shared" si="355"/>
        <v/>
      </c>
      <c r="AY378" s="21" t="str">
        <f t="shared" si="375"/>
        <v/>
      </c>
      <c r="AZ378" s="31" t="str">
        <f t="shared" si="356"/>
        <v/>
      </c>
      <c r="BA378" s="31" t="str">
        <f t="shared" si="357"/>
        <v/>
      </c>
      <c r="BB378" s="33">
        <f t="shared" si="358"/>
        <v>1.7279769237006875E-3</v>
      </c>
      <c r="BC378" s="32">
        <f t="shared" si="359"/>
        <v>1</v>
      </c>
      <c r="BD378" s="32">
        <f t="shared" si="376"/>
        <v>35</v>
      </c>
      <c r="BE378" s="34" t="str">
        <f t="shared" si="377"/>
        <v>-----</v>
      </c>
      <c r="BF378" s="34" t="str">
        <f t="shared" si="360"/>
        <v>-----</v>
      </c>
      <c r="BG378" s="40" t="str">
        <f t="shared" si="361"/>
        <v/>
      </c>
      <c r="BH378" s="37" t="str">
        <f t="shared" si="362"/>
        <v/>
      </c>
      <c r="BI378" s="37" t="str">
        <f t="shared" si="378"/>
        <v/>
      </c>
      <c r="BJ378" s="38" t="str">
        <f t="shared" si="379"/>
        <v/>
      </c>
      <c r="BK378" s="38" t="str">
        <f t="shared" si="363"/>
        <v/>
      </c>
      <c r="BL378" s="41" t="str">
        <f t="shared" si="364"/>
        <v>------</v>
      </c>
      <c r="BM378" s="41" t="str">
        <f t="shared" si="365"/>
        <v>------</v>
      </c>
      <c r="BN378" s="41" t="str">
        <f t="shared" si="407"/>
        <v>-----</v>
      </c>
      <c r="BO378" s="41" t="str" cm="1">
        <f t="array" aca="1" ref="BO378" ca="1">_xlfn.LET(_xlpm.lookback,MIN(ROW()-ROW(BN$50),11),_xlpm.found,IFERROR(MATCH("Equal High",OFFSET(BN378,-_xlpm.lookback,0,_xlpm.lookback+1,1),0),-1),_xlpm.offset_rows,_xlpm.lookback-_xlpm.found+1,IF(_xlpm.found&gt;0,INDEX(E:E,ROW()-_xlpm.offset_rows),"-----"))</f>
        <v>-----</v>
      </c>
      <c r="BP378" s="41" t="str">
        <f t="shared" ca="1" si="400"/>
        <v>-----</v>
      </c>
      <c r="BQ378" s="41" t="str">
        <f t="shared" ca="1" si="401"/>
        <v>-----</v>
      </c>
      <c r="BR378" s="52" t="str">
        <f t="shared" ca="1" si="402"/>
        <v>-----</v>
      </c>
      <c r="BS378" s="41" t="str">
        <f t="shared" si="408"/>
        <v>-----</v>
      </c>
      <c r="BT378" s="41" t="str" cm="1">
        <f t="array" aca="1" ref="BT378" ca="1">_xlfn.LET(_xlpm.lookback,MIN(ROW()-ROW(BS$50),11),_xlpm.found,IFERROR(MATCH("Equal Low",OFFSET(BS378,-_xlpm.lookback,0,_xlpm.lookback+1,1),0),-1),_xlpm.offset_rows,_xlpm.lookback-_xlpm.found+1,IF(_xlpm.found&gt;0,INDEX(F:F,ROW()-_xlpm.offset_rows),"-----"))</f>
        <v>-----</v>
      </c>
      <c r="BU378" s="41" t="str">
        <f t="shared" ca="1" si="403"/>
        <v>-----</v>
      </c>
      <c r="BV378" s="41" t="str">
        <f t="shared" ca="1" si="404"/>
        <v>-----</v>
      </c>
      <c r="BW378" s="52" t="str">
        <f t="shared" ca="1" si="405"/>
        <v>-----</v>
      </c>
      <c r="BX378" s="50">
        <f t="shared" si="366"/>
        <v>-1.6872800000001007</v>
      </c>
      <c r="BY378" s="50">
        <f t="shared" si="380"/>
        <v>-1</v>
      </c>
      <c r="BZ378" s="50">
        <f t="shared" si="381"/>
        <v>-7</v>
      </c>
      <c r="CA378" s="50" t="str">
        <f t="shared" si="382"/>
        <v>-----</v>
      </c>
      <c r="CB378" s="50" t="str">
        <f t="shared" si="383"/>
        <v>-----</v>
      </c>
      <c r="CC378" s="52" t="str">
        <f t="shared" si="367"/>
        <v/>
      </c>
      <c r="CD378" s="41">
        <f t="shared" si="368"/>
        <v>0</v>
      </c>
      <c r="CE378" s="52" t="str" cm="1">
        <f t="array" ref="CE378">IF(CD378&lt;&gt;1,"-----",_xlfn.IFS(OR(AL378="Above",AL378="Below"),AL378,OR(AQ378="Above",AQ378="Below"),AQ378,OR(AV378="Above",AV378="Below"),AV378,OR(BA378="Above",BA378="Below"),BA378,OR(BF378="Above",BF378="Below"),BF378,OR(BK378="Above",BK378="Below"),BK378,TRUE,"-----"))</f>
        <v>-----</v>
      </c>
      <c r="CF378" s="52" t="str">
        <f t="shared" ca="1" si="406"/>
        <v>-----</v>
      </c>
      <c r="CG378" s="52" t="str">
        <f t="shared" si="369"/>
        <v>DOWN</v>
      </c>
      <c r="CH378" s="42" t="str">
        <f t="shared" si="390"/>
        <v/>
      </c>
      <c r="CI378" s="43" t="str">
        <f t="shared" si="384"/>
        <v/>
      </c>
      <c r="CJ378" s="42" t="str">
        <f t="shared" si="385"/>
        <v/>
      </c>
      <c r="CK378" s="42" t="str">
        <f t="shared" si="391"/>
        <v/>
      </c>
      <c r="CL378" s="42" t="str">
        <f t="shared" si="370"/>
        <v/>
      </c>
      <c r="CM378" s="16">
        <f t="shared" si="392"/>
        <v>0</v>
      </c>
      <c r="CN378" s="53">
        <f t="shared" si="393"/>
        <v>6.6666666666666666E-2</v>
      </c>
      <c r="CO378" s="14" t="str">
        <f t="shared" si="394"/>
        <v/>
      </c>
    </row>
    <row r="379" spans="1:93" x14ac:dyDescent="0.55000000000000004">
      <c r="A379">
        <f>IF('Data Validation'!$K$2&lt;&gt;TRUE,"",'Data Validation'!A379)</f>
        <v>1772141700</v>
      </c>
      <c r="B379" s="4" t="str">
        <f>IF('Data Validation'!$K$2&lt;&gt;TRUE,"",'Data Validation'!C379)</f>
        <v>XAUUSD</v>
      </c>
      <c r="C379" s="4" t="str">
        <f>IF('Data Validation'!$K$2&lt;&gt;TRUE,"",'Data Validation'!E379)</f>
        <v>M5</v>
      </c>
      <c r="D379" s="4">
        <f>IF('Data Validation'!$K$2&lt;&gt;TRUE,"",'Data Validation'!G379)</f>
        <v>5187.12</v>
      </c>
      <c r="E379" s="4">
        <f>IF($C379&lt;&gt;"M5","",Price!F379)</f>
        <v>5187.51</v>
      </c>
      <c r="F379" s="4">
        <f>IF($C379&lt;&gt;"M5","",Price!G379)</f>
        <v>5184.5600000000004</v>
      </c>
      <c r="G379" s="4">
        <f>IF($C379&lt;&gt;"M5","",Price!H379)</f>
        <v>208</v>
      </c>
      <c r="H379" s="4">
        <f>IF($C379&lt;&gt;"M5","",SSA!E379)</f>
        <v>5186.9851900000003</v>
      </c>
      <c r="I379" s="6">
        <f>IF($C379&lt;&gt;"M5","",SSA!F379)</f>
        <v>5188.4811200000004</v>
      </c>
      <c r="J379" s="5">
        <f>IF($C379&lt;&gt;"M5","",Dual_Tema!E379)</f>
        <v>5188.47</v>
      </c>
      <c r="K379" s="5">
        <f>IF($C379&lt;&gt;"M5","",Dual_Tema!F379)</f>
        <v>5184.29</v>
      </c>
      <c r="L379" s="6">
        <f>IF($C379&lt;&gt;"M5","",Trendlines!K379)</f>
        <v>0</v>
      </c>
      <c r="M379" s="6">
        <f>IF($C379&lt;&gt;"M5","",Trendlines!L379)</f>
        <v>0</v>
      </c>
      <c r="N379" s="6">
        <f>IF($C379&lt;&gt;"M5","",ZigZag!E379)</f>
        <v>0</v>
      </c>
      <c r="O379" s="6">
        <f>IF($C379&lt;&gt;"M5","",ZigZag!F379)</f>
        <v>0</v>
      </c>
      <c r="P379" s="6">
        <f>IF($C379&lt;&gt;"M5","",Pinbar!E379)</f>
        <v>0</v>
      </c>
      <c r="Q379">
        <f>IF(Q$1='Trendline Selection'!$ED$198,Trendlines!E379,IF(Q$1='Trendline Selection'!$EE$198,Trendlines!E379,""))</f>
        <v>5199.87</v>
      </c>
      <c r="R379" t="str">
        <f>IF(R$1='Trendline Selection'!$ED$198,Trendlines!F379,IF(R$1='Trendline Selection'!$EE$198,Trendlines!F379,""))</f>
        <v/>
      </c>
      <c r="S379" t="str">
        <f>IF(S$1='Trendline Selection'!$ED$198,Trendlines!G379,IF(S$1='Trendline Selection'!$EE$198,Trendlines!G379,""))</f>
        <v/>
      </c>
      <c r="T379" t="str">
        <f>IF(T$1='Trendline Selection'!$ED$198,Trendlines!H379,IF(T$1='Trendline Selection'!$EE$198,Trendlines!H379,""))</f>
        <v/>
      </c>
      <c r="U379">
        <f>IF(U$1='Trendline Selection'!$ED$198,Trendlines!I379,IF(U$1='Trendline Selection'!$EE$198,Trendlines!I379,""))</f>
        <v>5179.37</v>
      </c>
      <c r="V379" t="str">
        <f>IF(V$1='Trendline Selection'!$ED$198,Trendlines!J379,IF(V$1='Trendline Selection'!$EE$198,Trendlines!J379,""))</f>
        <v/>
      </c>
      <c r="W379" s="6" t="str">
        <f t="shared" si="396"/>
        <v/>
      </c>
      <c r="X379" s="6" t="str">
        <f t="shared" si="397"/>
        <v/>
      </c>
      <c r="Y379" s="6" t="str">
        <f t="shared" si="398"/>
        <v/>
      </c>
      <c r="Z379" s="6" t="str">
        <f t="shared" si="399"/>
        <v/>
      </c>
      <c r="AA379">
        <f t="shared" si="343"/>
        <v>2.9499999999998181</v>
      </c>
      <c r="AB379">
        <f t="shared" si="371"/>
        <v>2.4000000000005457</v>
      </c>
      <c r="AC379">
        <f t="shared" si="372"/>
        <v>0.5499999999992724</v>
      </c>
      <c r="AD379">
        <f t="shared" si="395"/>
        <v>2.9499999999998181</v>
      </c>
      <c r="AE379" s="26">
        <f t="shared" si="386"/>
        <v>-1.8502564339777165E-4</v>
      </c>
      <c r="AF379" s="26">
        <f t="shared" si="344"/>
        <v>5.2080419884002739E-5</v>
      </c>
      <c r="AG379" s="4"/>
      <c r="AH379" s="30">
        <f t="shared" si="345"/>
        <v>-2.4779100246736093E-3</v>
      </c>
      <c r="AI379" s="21">
        <f t="shared" si="373"/>
        <v>-1</v>
      </c>
      <c r="AJ379" s="21">
        <f t="shared" si="342"/>
        <v>-192</v>
      </c>
      <c r="AK379" s="31" t="str">
        <f t="shared" si="389"/>
        <v>-----</v>
      </c>
      <c r="AL379" s="31" t="str">
        <f t="shared" si="346"/>
        <v>-----</v>
      </c>
      <c r="AM379" s="39" t="str">
        <f t="shared" si="347"/>
        <v/>
      </c>
      <c r="AN379" s="35" t="str">
        <f t="shared" si="348"/>
        <v/>
      </c>
      <c r="AO379" s="35" t="str">
        <f t="shared" si="387"/>
        <v/>
      </c>
      <c r="AP379" s="36" t="str">
        <f t="shared" si="388"/>
        <v/>
      </c>
      <c r="AQ379" s="36" t="str">
        <f t="shared" si="349"/>
        <v/>
      </c>
      <c r="AR379" s="40" t="str">
        <f t="shared" si="350"/>
        <v/>
      </c>
      <c r="AS379" s="37" t="str">
        <f t="shared" si="351"/>
        <v/>
      </c>
      <c r="AT379" s="37" t="str">
        <f t="shared" si="374"/>
        <v/>
      </c>
      <c r="AU379" s="38" t="str">
        <f t="shared" si="352"/>
        <v/>
      </c>
      <c r="AV379" s="38" t="str">
        <f t="shared" si="353"/>
        <v/>
      </c>
      <c r="AW379" s="30" t="str">
        <f t="shared" si="354"/>
        <v/>
      </c>
      <c r="AX379" s="21" t="str">
        <f t="shared" si="355"/>
        <v/>
      </c>
      <c r="AY379" s="21" t="str">
        <f t="shared" si="375"/>
        <v/>
      </c>
      <c r="AZ379" s="31" t="str">
        <f t="shared" si="356"/>
        <v/>
      </c>
      <c r="BA379" s="31" t="str">
        <f t="shared" si="357"/>
        <v/>
      </c>
      <c r="BB379" s="33">
        <f t="shared" si="358"/>
        <v>1.4702927189987275E-3</v>
      </c>
      <c r="BC379" s="32">
        <f t="shared" si="359"/>
        <v>1</v>
      </c>
      <c r="BD379" s="32">
        <f t="shared" si="376"/>
        <v>36</v>
      </c>
      <c r="BE379" s="34" t="str">
        <f t="shared" si="377"/>
        <v>-----</v>
      </c>
      <c r="BF379" s="34" t="str">
        <f t="shared" si="360"/>
        <v>-----</v>
      </c>
      <c r="BG379" s="40" t="str">
        <f t="shared" si="361"/>
        <v/>
      </c>
      <c r="BH379" s="37" t="str">
        <f t="shared" si="362"/>
        <v/>
      </c>
      <c r="BI379" s="37" t="str">
        <f t="shared" si="378"/>
        <v/>
      </c>
      <c r="BJ379" s="38" t="str">
        <f t="shared" si="379"/>
        <v/>
      </c>
      <c r="BK379" s="38" t="str">
        <f t="shared" si="363"/>
        <v/>
      </c>
      <c r="BL379" s="41" t="str">
        <f t="shared" si="364"/>
        <v>------</v>
      </c>
      <c r="BM379" s="41" t="str">
        <f t="shared" si="365"/>
        <v>------</v>
      </c>
      <c r="BN379" s="41" t="str">
        <f t="shared" si="407"/>
        <v>-----</v>
      </c>
      <c r="BO379" s="41" t="str" cm="1">
        <f t="array" aca="1" ref="BO379" ca="1">_xlfn.LET(_xlpm.lookback,MIN(ROW()-ROW(BN$50),11),_xlpm.found,IFERROR(MATCH("Equal High",OFFSET(BN379,-_xlpm.lookback,0,_xlpm.lookback+1,1),0),-1),_xlpm.offset_rows,_xlpm.lookback-_xlpm.found+1,IF(_xlpm.found&gt;0,INDEX(E:E,ROW()-_xlpm.offset_rows),"-----"))</f>
        <v>-----</v>
      </c>
      <c r="BP379" s="41" t="str">
        <f t="shared" ca="1" si="400"/>
        <v>-----</v>
      </c>
      <c r="BQ379" s="41" t="str">
        <f t="shared" ca="1" si="401"/>
        <v>-----</v>
      </c>
      <c r="BR379" s="52" t="str">
        <f t="shared" ca="1" si="402"/>
        <v>-----</v>
      </c>
      <c r="BS379" s="41" t="str">
        <f t="shared" si="408"/>
        <v>-----</v>
      </c>
      <c r="BT379" s="41" t="str" cm="1">
        <f t="array" aca="1" ref="BT379" ca="1">_xlfn.LET(_xlpm.lookback,MIN(ROW()-ROW(BS$50),11),_xlpm.found,IFERROR(MATCH("Equal Low",OFFSET(BS379,-_xlpm.lookback,0,_xlpm.lookback+1,1),0),-1),_xlpm.offset_rows,_xlpm.lookback-_xlpm.found+1,IF(_xlpm.found&gt;0,INDEX(F:F,ROW()-_xlpm.offset_rows),"-----"))</f>
        <v>-----</v>
      </c>
      <c r="BU379" s="41" t="str">
        <f t="shared" ca="1" si="403"/>
        <v>-----</v>
      </c>
      <c r="BV379" s="41" t="str">
        <f t="shared" ca="1" si="404"/>
        <v>-----</v>
      </c>
      <c r="BW379" s="52" t="str">
        <f t="shared" ca="1" si="405"/>
        <v>-----</v>
      </c>
      <c r="BX379" s="50">
        <f t="shared" si="366"/>
        <v>-1.4959300000000439</v>
      </c>
      <c r="BY379" s="50">
        <f t="shared" si="380"/>
        <v>-1</v>
      </c>
      <c r="BZ379" s="50">
        <f t="shared" si="381"/>
        <v>-8</v>
      </c>
      <c r="CA379" s="50" t="str">
        <f t="shared" si="382"/>
        <v>-----</v>
      </c>
      <c r="CB379" s="50" t="str">
        <f t="shared" si="383"/>
        <v>-----</v>
      </c>
      <c r="CC379" s="52" t="str">
        <f t="shared" si="367"/>
        <v/>
      </c>
      <c r="CD379" s="41">
        <f t="shared" si="368"/>
        <v>0</v>
      </c>
      <c r="CE379" s="52" t="str" cm="1">
        <f t="array" ref="CE379">IF(CD379&lt;&gt;1,"-----",_xlfn.IFS(OR(AL379="Above",AL379="Below"),AL379,OR(AQ379="Above",AQ379="Below"),AQ379,OR(AV379="Above",AV379="Below"),AV379,OR(BA379="Above",BA379="Below"),BA379,OR(BF379="Above",BF379="Below"),BF379,OR(BK379="Above",BK379="Below"),BK379,TRUE,"-----"))</f>
        <v>-----</v>
      </c>
      <c r="CF379" s="52" t="str">
        <f t="shared" ca="1" si="406"/>
        <v>-----</v>
      </c>
      <c r="CG379" s="52" t="str">
        <f t="shared" si="369"/>
        <v>DOWN</v>
      </c>
      <c r="CH379" s="42" t="str">
        <f t="shared" si="390"/>
        <v/>
      </c>
      <c r="CI379" s="43" t="str">
        <f t="shared" si="384"/>
        <v/>
      </c>
      <c r="CJ379" s="42" t="str">
        <f t="shared" si="385"/>
        <v/>
      </c>
      <c r="CK379" s="42" t="str">
        <f t="shared" si="391"/>
        <v/>
      </c>
      <c r="CL379" s="42" t="str">
        <f t="shared" si="370"/>
        <v/>
      </c>
      <c r="CM379" s="16">
        <f t="shared" si="392"/>
        <v>0</v>
      </c>
      <c r="CN379" s="53">
        <f t="shared" si="393"/>
        <v>6.6666666666666666E-2</v>
      </c>
      <c r="CO379" s="14" t="str">
        <f t="shared" si="394"/>
        <v/>
      </c>
    </row>
    <row r="380" spans="1:93" x14ac:dyDescent="0.55000000000000004">
      <c r="A380">
        <f>IF('Data Validation'!$K$2&lt;&gt;TRUE,"",'Data Validation'!A380)</f>
        <v>1772142000</v>
      </c>
      <c r="B380" s="4" t="str">
        <f>IF('Data Validation'!$K$2&lt;&gt;TRUE,"",'Data Validation'!C380)</f>
        <v>XAUUSD</v>
      </c>
      <c r="C380" s="4" t="str">
        <f>IF('Data Validation'!$K$2&lt;&gt;TRUE,"",'Data Validation'!E380)</f>
        <v>M5</v>
      </c>
      <c r="D380" s="4">
        <f>IF('Data Validation'!$K$2&lt;&gt;TRUE,"",'Data Validation'!G380)</f>
        <v>5190.3900000000003</v>
      </c>
      <c r="E380" s="4">
        <f>IF($C380&lt;&gt;"M5","",Price!F380)</f>
        <v>5191.3599999999997</v>
      </c>
      <c r="F380" s="4">
        <f>IF($C380&lt;&gt;"M5","",Price!G380)</f>
        <v>5186.74</v>
      </c>
      <c r="G380" s="4">
        <f>IF($C380&lt;&gt;"M5","",Price!H380)</f>
        <v>245</v>
      </c>
      <c r="H380" s="4">
        <f>IF($C380&lt;&gt;"M5","",SSA!E380)</f>
        <v>5185.9781000000003</v>
      </c>
      <c r="I380" s="6">
        <f>IF($C380&lt;&gt;"M5","",SSA!F380)</f>
        <v>5187.2296100000003</v>
      </c>
      <c r="J380" s="5">
        <f>IF($C380&lt;&gt;"M5","",Dual_Tema!E380)</f>
        <v>5188.79</v>
      </c>
      <c r="K380" s="5">
        <f>IF($C380&lt;&gt;"M5","",Dual_Tema!F380)</f>
        <v>5184.43</v>
      </c>
      <c r="L380" s="6">
        <f>IF($C380&lt;&gt;"M5","",Trendlines!K380)</f>
        <v>0</v>
      </c>
      <c r="M380" s="6">
        <f>IF($C380&lt;&gt;"M5","",Trendlines!L380)</f>
        <v>0</v>
      </c>
      <c r="N380" s="6">
        <f>IF($C380&lt;&gt;"M5","",ZigZag!E380)</f>
        <v>0</v>
      </c>
      <c r="O380" s="6">
        <f>IF($C380&lt;&gt;"M5","",ZigZag!F380)</f>
        <v>0</v>
      </c>
      <c r="P380" s="6">
        <f>IF($C380&lt;&gt;"M5","",Pinbar!E380)</f>
        <v>0</v>
      </c>
      <c r="Q380">
        <f>IF(Q$1='Trendline Selection'!$ED$198,Trendlines!E380,IF(Q$1='Trendline Selection'!$EE$198,Trendlines!E380,""))</f>
        <v>5199.87</v>
      </c>
      <c r="R380" t="str">
        <f>IF(R$1='Trendline Selection'!$ED$198,Trendlines!F380,IF(R$1='Trendline Selection'!$EE$198,Trendlines!F380,""))</f>
        <v/>
      </c>
      <c r="S380" t="str">
        <f>IF(S$1='Trendline Selection'!$ED$198,Trendlines!G380,IF(S$1='Trendline Selection'!$EE$198,Trendlines!G380,""))</f>
        <v/>
      </c>
      <c r="T380" t="str">
        <f>IF(T$1='Trendline Selection'!$ED$198,Trendlines!H380,IF(T$1='Trendline Selection'!$EE$198,Trendlines!H380,""))</f>
        <v/>
      </c>
      <c r="U380">
        <f>IF(U$1='Trendline Selection'!$ED$198,Trendlines!I380,IF(U$1='Trendline Selection'!$EE$198,Trendlines!I380,""))</f>
        <v>5179.3900000000003</v>
      </c>
      <c r="V380" t="str">
        <f>IF(V$1='Trendline Selection'!$ED$198,Trendlines!J380,IF(V$1='Trendline Selection'!$EE$198,Trendlines!J380,""))</f>
        <v/>
      </c>
      <c r="W380" s="6" t="str">
        <f t="shared" si="396"/>
        <v/>
      </c>
      <c r="X380" s="6" t="str">
        <f t="shared" si="397"/>
        <v/>
      </c>
      <c r="Y380" s="6" t="str">
        <f t="shared" si="398"/>
        <v/>
      </c>
      <c r="Z380" s="6" t="str">
        <f t="shared" si="399"/>
        <v/>
      </c>
      <c r="AA380">
        <f t="shared" si="343"/>
        <v>4.6199999999998909</v>
      </c>
      <c r="AB380">
        <f t="shared" si="371"/>
        <v>4.2399999999997817</v>
      </c>
      <c r="AC380">
        <f t="shared" si="372"/>
        <v>0.38000000000010914</v>
      </c>
      <c r="AD380">
        <f t="shared" si="395"/>
        <v>4.6199999999998909</v>
      </c>
      <c r="AE380" s="26">
        <f t="shared" si="386"/>
        <v>4.9529851853702097E-4</v>
      </c>
      <c r="AF380" s="26">
        <f t="shared" si="344"/>
        <v>4.4556489334401093E-4</v>
      </c>
      <c r="AG380" s="4"/>
      <c r="AH380" s="30">
        <f t="shared" si="345"/>
        <v>-2.6715860204196687E-3</v>
      </c>
      <c r="AI380" s="21">
        <f t="shared" si="373"/>
        <v>-1</v>
      </c>
      <c r="AJ380" s="21">
        <f t="shared" si="342"/>
        <v>-193</v>
      </c>
      <c r="AK380" s="31" t="str">
        <f t="shared" si="389"/>
        <v>-----</v>
      </c>
      <c r="AL380" s="31" t="str">
        <f t="shared" si="346"/>
        <v>-----</v>
      </c>
      <c r="AM380" s="39" t="str">
        <f t="shared" si="347"/>
        <v/>
      </c>
      <c r="AN380" s="35" t="str">
        <f t="shared" si="348"/>
        <v/>
      </c>
      <c r="AO380" s="35" t="str">
        <f t="shared" si="387"/>
        <v/>
      </c>
      <c r="AP380" s="36" t="str">
        <f t="shared" si="388"/>
        <v/>
      </c>
      <c r="AQ380" s="36" t="str">
        <f t="shared" si="349"/>
        <v/>
      </c>
      <c r="AR380" s="40" t="str">
        <f t="shared" si="350"/>
        <v/>
      </c>
      <c r="AS380" s="37" t="str">
        <f t="shared" si="351"/>
        <v/>
      </c>
      <c r="AT380" s="37" t="str">
        <f t="shared" si="374"/>
        <v/>
      </c>
      <c r="AU380" s="38" t="str">
        <f t="shared" si="352"/>
        <v/>
      </c>
      <c r="AV380" s="38" t="str">
        <f t="shared" si="353"/>
        <v/>
      </c>
      <c r="AW380" s="30" t="str">
        <f t="shared" si="354"/>
        <v/>
      </c>
      <c r="AX380" s="21" t="str">
        <f t="shared" si="355"/>
        <v/>
      </c>
      <c r="AY380" s="21" t="str">
        <f t="shared" si="375"/>
        <v/>
      </c>
      <c r="AZ380" s="31" t="str">
        <f t="shared" si="356"/>
        <v/>
      </c>
      <c r="BA380" s="31" t="str">
        <f t="shared" si="357"/>
        <v/>
      </c>
      <c r="BB380" s="33">
        <f t="shared" si="358"/>
        <v>1.2719837664280813E-3</v>
      </c>
      <c r="BC380" s="32">
        <f t="shared" si="359"/>
        <v>1</v>
      </c>
      <c r="BD380" s="32">
        <f t="shared" si="376"/>
        <v>37</v>
      </c>
      <c r="BE380" s="34" t="str">
        <f t="shared" si="377"/>
        <v>-----</v>
      </c>
      <c r="BF380" s="34" t="str">
        <f t="shared" si="360"/>
        <v>-----</v>
      </c>
      <c r="BG380" s="40" t="str">
        <f t="shared" si="361"/>
        <v/>
      </c>
      <c r="BH380" s="37" t="str">
        <f t="shared" si="362"/>
        <v/>
      </c>
      <c r="BI380" s="37" t="str">
        <f t="shared" si="378"/>
        <v/>
      </c>
      <c r="BJ380" s="38" t="str">
        <f t="shared" si="379"/>
        <v/>
      </c>
      <c r="BK380" s="38" t="str">
        <f t="shared" si="363"/>
        <v/>
      </c>
      <c r="BL380" s="41" t="str">
        <f t="shared" si="364"/>
        <v>------</v>
      </c>
      <c r="BM380" s="41" t="str">
        <f t="shared" si="365"/>
        <v>------</v>
      </c>
      <c r="BN380" s="41" t="str">
        <f t="shared" si="407"/>
        <v>-----</v>
      </c>
      <c r="BO380" s="41" t="str" cm="1">
        <f t="array" aca="1" ref="BO380" ca="1">_xlfn.LET(_xlpm.lookback,MIN(ROW()-ROW(BN$50),11),_xlpm.found,IFERROR(MATCH("Equal High",OFFSET(BN380,-_xlpm.lookback,0,_xlpm.lookback+1,1),0),-1),_xlpm.offset_rows,_xlpm.lookback-_xlpm.found+1,IF(_xlpm.found&gt;0,INDEX(E:E,ROW()-_xlpm.offset_rows),"-----"))</f>
        <v>-----</v>
      </c>
      <c r="BP380" s="41" t="str">
        <f t="shared" ca="1" si="400"/>
        <v>-----</v>
      </c>
      <c r="BQ380" s="41" t="str">
        <f t="shared" ca="1" si="401"/>
        <v>-----</v>
      </c>
      <c r="BR380" s="52" t="str">
        <f t="shared" ca="1" si="402"/>
        <v>-----</v>
      </c>
      <c r="BS380" s="41" t="str">
        <f t="shared" si="408"/>
        <v>-----</v>
      </c>
      <c r="BT380" s="41" t="str" cm="1">
        <f t="array" aca="1" ref="BT380" ca="1">_xlfn.LET(_xlpm.lookback,MIN(ROW()-ROW(BS$50),11),_xlpm.found,IFERROR(MATCH("Equal Low",OFFSET(BS380,-_xlpm.lookback,0,_xlpm.lookback+1,1),0),-1),_xlpm.offset_rows,_xlpm.lookback-_xlpm.found+1,IF(_xlpm.found&gt;0,INDEX(F:F,ROW()-_xlpm.offset_rows),"-----"))</f>
        <v>-----</v>
      </c>
      <c r="BU380" s="41" t="str">
        <f t="shared" ca="1" si="403"/>
        <v>-----</v>
      </c>
      <c r="BV380" s="41" t="str">
        <f t="shared" ca="1" si="404"/>
        <v>-----</v>
      </c>
      <c r="BW380" s="52" t="str">
        <f t="shared" ca="1" si="405"/>
        <v>-----</v>
      </c>
      <c r="BX380" s="50">
        <f t="shared" si="366"/>
        <v>-1.251510000000053</v>
      </c>
      <c r="BY380" s="50">
        <f t="shared" si="380"/>
        <v>-1</v>
      </c>
      <c r="BZ380" s="50">
        <f t="shared" si="381"/>
        <v>-9</v>
      </c>
      <c r="CA380" s="50" t="str">
        <f t="shared" si="382"/>
        <v>-----</v>
      </c>
      <c r="CB380" s="50" t="str">
        <f t="shared" si="383"/>
        <v>-----</v>
      </c>
      <c r="CC380" s="52" t="str">
        <f t="shared" si="367"/>
        <v/>
      </c>
      <c r="CD380" s="41">
        <f t="shared" si="368"/>
        <v>0</v>
      </c>
      <c r="CE380" s="52" t="str" cm="1">
        <f t="array" ref="CE380">IF(CD380&lt;&gt;1,"-----",_xlfn.IFS(OR(AL380="Above",AL380="Below"),AL380,OR(AQ380="Above",AQ380="Below"),AQ380,OR(AV380="Above",AV380="Below"),AV380,OR(BA380="Above",BA380="Below"),BA380,OR(BF380="Above",BF380="Below"),BF380,OR(BK380="Above",BK380="Below"),BK380,TRUE,"-----"))</f>
        <v>-----</v>
      </c>
      <c r="CF380" s="52" t="str">
        <f t="shared" ca="1" si="406"/>
        <v>-----</v>
      </c>
      <c r="CG380" s="52" t="str">
        <f t="shared" si="369"/>
        <v>DOWN</v>
      </c>
      <c r="CH380" s="42" t="str">
        <f t="shared" si="390"/>
        <v/>
      </c>
      <c r="CI380" s="43" t="str">
        <f t="shared" si="384"/>
        <v/>
      </c>
      <c r="CJ380" s="42" t="str">
        <f t="shared" si="385"/>
        <v/>
      </c>
      <c r="CK380" s="42" t="str">
        <f t="shared" si="391"/>
        <v/>
      </c>
      <c r="CL380" s="42" t="str">
        <f t="shared" si="370"/>
        <v/>
      </c>
      <c r="CM380" s="16">
        <f t="shared" si="392"/>
        <v>0</v>
      </c>
      <c r="CN380" s="53">
        <f t="shared" si="393"/>
        <v>0</v>
      </c>
      <c r="CO380" s="14" t="str">
        <f t="shared" si="394"/>
        <v/>
      </c>
    </row>
    <row r="381" spans="1:93" x14ac:dyDescent="0.55000000000000004">
      <c r="A381">
        <f>IF('Data Validation'!$K$2&lt;&gt;TRUE,"",'Data Validation'!A381)</f>
        <v>1772142300</v>
      </c>
      <c r="B381" s="4" t="str">
        <f>IF('Data Validation'!$K$2&lt;&gt;TRUE,"",'Data Validation'!C381)</f>
        <v>XAUUSD</v>
      </c>
      <c r="C381" s="4" t="str">
        <f>IF('Data Validation'!$K$2&lt;&gt;TRUE,"",'Data Validation'!E381)</f>
        <v>M5</v>
      </c>
      <c r="D381" s="4">
        <f>IF('Data Validation'!$K$2&lt;&gt;TRUE,"",'Data Validation'!G381)</f>
        <v>5187.18</v>
      </c>
      <c r="E381" s="4">
        <f>IF($C381&lt;&gt;"M5","",Price!F381)</f>
        <v>5190.29</v>
      </c>
      <c r="F381" s="4">
        <f>IF($C381&lt;&gt;"M5","",Price!G381)</f>
        <v>5187.18</v>
      </c>
      <c r="G381" s="4">
        <f>IF($C381&lt;&gt;"M5","",Price!H381)</f>
        <v>216</v>
      </c>
      <c r="H381" s="4">
        <f>IF($C381&lt;&gt;"M5","",SSA!E381)</f>
        <v>5185.1577600000001</v>
      </c>
      <c r="I381" s="6">
        <f>IF($C381&lt;&gt;"M5","",SSA!F381)</f>
        <v>5186.1936900000001</v>
      </c>
      <c r="J381" s="5">
        <f>IF($C381&lt;&gt;"M5","",Dual_Tema!E381)</f>
        <v>5188.63</v>
      </c>
      <c r="K381" s="5">
        <f>IF($C381&lt;&gt;"M5","",Dual_Tema!F381)</f>
        <v>5184.8999999999996</v>
      </c>
      <c r="L381" s="6">
        <f>IF($C381&lt;&gt;"M5","",Trendlines!K381)</f>
        <v>0</v>
      </c>
      <c r="M381" s="6">
        <f>IF($C381&lt;&gt;"M5","",Trendlines!L381)</f>
        <v>0</v>
      </c>
      <c r="N381" s="6">
        <f>IF($C381&lt;&gt;"M5","",ZigZag!E381)</f>
        <v>0</v>
      </c>
      <c r="O381" s="6">
        <f>IF($C381&lt;&gt;"M5","",ZigZag!F381)</f>
        <v>0</v>
      </c>
      <c r="P381" s="6">
        <f>IF($C381&lt;&gt;"M5","",Pinbar!E381)</f>
        <v>0</v>
      </c>
      <c r="Q381">
        <f>IF(Q$1='Trendline Selection'!$ED$198,Trendlines!E381,IF(Q$1='Trendline Selection'!$EE$198,Trendlines!E381,""))</f>
        <v>5199.88</v>
      </c>
      <c r="R381" t="str">
        <f>IF(R$1='Trendline Selection'!$ED$198,Trendlines!F381,IF(R$1='Trendline Selection'!$EE$198,Trendlines!F381,""))</f>
        <v/>
      </c>
      <c r="S381" t="str">
        <f>IF(S$1='Trendline Selection'!$ED$198,Trendlines!G381,IF(S$1='Trendline Selection'!$EE$198,Trendlines!G381,""))</f>
        <v/>
      </c>
      <c r="T381" t="str">
        <f>IF(T$1='Trendline Selection'!$ED$198,Trendlines!H381,IF(T$1='Trendline Selection'!$EE$198,Trendlines!H381,""))</f>
        <v/>
      </c>
      <c r="U381">
        <f>IF(U$1='Trendline Selection'!$ED$198,Trendlines!I381,IF(U$1='Trendline Selection'!$EE$198,Trendlines!I381,""))</f>
        <v>5179.41</v>
      </c>
      <c r="V381" t="str">
        <f>IF(V$1='Trendline Selection'!$ED$198,Trendlines!J381,IF(V$1='Trendline Selection'!$EE$198,Trendlines!J381,""))</f>
        <v/>
      </c>
      <c r="W381" s="6" t="str">
        <f t="shared" si="396"/>
        <v/>
      </c>
      <c r="X381" s="6" t="str">
        <f t="shared" si="397"/>
        <v/>
      </c>
      <c r="Y381" s="6" t="str">
        <f t="shared" si="398"/>
        <v/>
      </c>
      <c r="Z381" s="6" t="str">
        <f t="shared" si="399"/>
        <v/>
      </c>
      <c r="AA381">
        <f t="shared" si="343"/>
        <v>3.1099999999996726</v>
      </c>
      <c r="AB381">
        <f t="shared" si="371"/>
        <v>0.1000000000003638</v>
      </c>
      <c r="AC381">
        <f t="shared" si="372"/>
        <v>3.2100000000000364</v>
      </c>
      <c r="AD381">
        <f t="shared" si="395"/>
        <v>3.2100000000000364</v>
      </c>
      <c r="AE381" s="26">
        <f t="shared" si="386"/>
        <v>3.1993030915672432E-4</v>
      </c>
      <c r="AF381" s="26">
        <f t="shared" si="344"/>
        <v>4.3973847133033518E-4</v>
      </c>
      <c r="AG381" s="4"/>
      <c r="AH381" s="30">
        <f t="shared" si="345"/>
        <v>-2.8312653368924006E-3</v>
      </c>
      <c r="AI381" s="21">
        <f t="shared" si="373"/>
        <v>-1</v>
      </c>
      <c r="AJ381" s="21">
        <f t="shared" si="342"/>
        <v>-194</v>
      </c>
      <c r="AK381" s="31" t="str">
        <f t="shared" si="389"/>
        <v>-----</v>
      </c>
      <c r="AL381" s="31" t="str">
        <f t="shared" si="346"/>
        <v>-----</v>
      </c>
      <c r="AM381" s="39" t="str">
        <f t="shared" si="347"/>
        <v/>
      </c>
      <c r="AN381" s="35" t="str">
        <f t="shared" si="348"/>
        <v/>
      </c>
      <c r="AO381" s="35" t="str">
        <f t="shared" si="387"/>
        <v/>
      </c>
      <c r="AP381" s="36" t="str">
        <f t="shared" si="388"/>
        <v/>
      </c>
      <c r="AQ381" s="36" t="str">
        <f t="shared" si="349"/>
        <v/>
      </c>
      <c r="AR381" s="40" t="str">
        <f t="shared" si="350"/>
        <v/>
      </c>
      <c r="AS381" s="37" t="str">
        <f t="shared" si="351"/>
        <v/>
      </c>
      <c r="AT381" s="37" t="str">
        <f t="shared" si="374"/>
        <v/>
      </c>
      <c r="AU381" s="38" t="str">
        <f t="shared" si="352"/>
        <v/>
      </c>
      <c r="AV381" s="38" t="str">
        <f t="shared" si="353"/>
        <v/>
      </c>
      <c r="AW381" s="30" t="str">
        <f t="shared" si="354"/>
        <v/>
      </c>
      <c r="AX381" s="21" t="str">
        <f t="shared" si="355"/>
        <v/>
      </c>
      <c r="AY381" s="21" t="str">
        <f t="shared" si="375"/>
        <v/>
      </c>
      <c r="AZ381" s="31" t="str">
        <f t="shared" si="356"/>
        <v/>
      </c>
      <c r="BA381" s="31" t="str">
        <f t="shared" si="357"/>
        <v/>
      </c>
      <c r="BB381" s="33">
        <f t="shared" si="358"/>
        <v>1.109732575718122E-3</v>
      </c>
      <c r="BC381" s="32">
        <f t="shared" si="359"/>
        <v>1</v>
      </c>
      <c r="BD381" s="32">
        <f t="shared" si="376"/>
        <v>38</v>
      </c>
      <c r="BE381" s="34" t="str">
        <f t="shared" si="377"/>
        <v>-----</v>
      </c>
      <c r="BF381" s="34" t="str">
        <f t="shared" si="360"/>
        <v>-----</v>
      </c>
      <c r="BG381" s="40" t="str">
        <f t="shared" si="361"/>
        <v/>
      </c>
      <c r="BH381" s="37" t="str">
        <f t="shared" si="362"/>
        <v/>
      </c>
      <c r="BI381" s="37" t="str">
        <f t="shared" si="378"/>
        <v/>
      </c>
      <c r="BJ381" s="38" t="str">
        <f t="shared" si="379"/>
        <v/>
      </c>
      <c r="BK381" s="38" t="str">
        <f t="shared" si="363"/>
        <v/>
      </c>
      <c r="BL381" s="41" t="str">
        <f t="shared" si="364"/>
        <v>------</v>
      </c>
      <c r="BM381" s="41" t="str">
        <f t="shared" si="365"/>
        <v>------</v>
      </c>
      <c r="BN381" s="41" t="str">
        <f t="shared" si="407"/>
        <v>-----</v>
      </c>
      <c r="BO381" s="41" t="str" cm="1">
        <f t="array" aca="1" ref="BO381" ca="1">_xlfn.LET(_xlpm.lookback,MIN(ROW()-ROW(BN$50),11),_xlpm.found,IFERROR(MATCH("Equal High",OFFSET(BN381,-_xlpm.lookback,0,_xlpm.lookback+1,1),0),-1),_xlpm.offset_rows,_xlpm.lookback-_xlpm.found+1,IF(_xlpm.found&gt;0,INDEX(E:E,ROW()-_xlpm.offset_rows),"-----"))</f>
        <v>-----</v>
      </c>
      <c r="BP381" s="41" t="str">
        <f t="shared" ca="1" si="400"/>
        <v>-----</v>
      </c>
      <c r="BQ381" s="41" t="str">
        <f t="shared" ca="1" si="401"/>
        <v>-----</v>
      </c>
      <c r="BR381" s="52" t="str">
        <f t="shared" ca="1" si="402"/>
        <v>-----</v>
      </c>
      <c r="BS381" s="41" t="str">
        <f t="shared" si="408"/>
        <v>-----</v>
      </c>
      <c r="BT381" s="41" t="str" cm="1">
        <f t="array" aca="1" ref="BT381" ca="1">_xlfn.LET(_xlpm.lookback,MIN(ROW()-ROW(BS$50),11),_xlpm.found,IFERROR(MATCH("Equal Low",OFFSET(BS381,-_xlpm.lookback,0,_xlpm.lookback+1,1),0),-1),_xlpm.offset_rows,_xlpm.lookback-_xlpm.found+1,IF(_xlpm.found&gt;0,INDEX(F:F,ROW()-_xlpm.offset_rows),"-----"))</f>
        <v>-----</v>
      </c>
      <c r="BU381" s="41" t="str">
        <f t="shared" ca="1" si="403"/>
        <v>-----</v>
      </c>
      <c r="BV381" s="41" t="str">
        <f t="shared" ca="1" si="404"/>
        <v>-----</v>
      </c>
      <c r="BW381" s="52" t="str">
        <f t="shared" ca="1" si="405"/>
        <v>-----</v>
      </c>
      <c r="BX381" s="50">
        <f t="shared" si="366"/>
        <v>-1.0359300000000076</v>
      </c>
      <c r="BY381" s="50">
        <f t="shared" si="380"/>
        <v>-1</v>
      </c>
      <c r="BZ381" s="50">
        <f t="shared" si="381"/>
        <v>-10</v>
      </c>
      <c r="CA381" s="50" t="str">
        <f t="shared" si="382"/>
        <v>-----</v>
      </c>
      <c r="CB381" s="50" t="str">
        <f t="shared" si="383"/>
        <v>-----</v>
      </c>
      <c r="CC381" s="52" t="str">
        <f t="shared" si="367"/>
        <v/>
      </c>
      <c r="CD381" s="41">
        <f t="shared" si="368"/>
        <v>0</v>
      </c>
      <c r="CE381" s="52" t="str" cm="1">
        <f t="array" ref="CE381">IF(CD381&lt;&gt;1,"-----",_xlfn.IFS(OR(AL381="Above",AL381="Below"),AL381,OR(AQ381="Above",AQ381="Below"),AQ381,OR(AV381="Above",AV381="Below"),AV381,OR(BA381="Above",BA381="Below"),BA381,OR(BF381="Above",BF381="Below"),BF381,OR(BK381="Above",BK381="Below"),BK381,TRUE,"-----"))</f>
        <v>-----</v>
      </c>
      <c r="CF381" s="52" t="str">
        <f t="shared" ca="1" si="406"/>
        <v>-----</v>
      </c>
      <c r="CG381" s="52" t="str">
        <f t="shared" si="369"/>
        <v>DOWN</v>
      </c>
      <c r="CH381" s="42" t="str">
        <f t="shared" si="390"/>
        <v/>
      </c>
      <c r="CI381" s="43" t="str">
        <f t="shared" si="384"/>
        <v/>
      </c>
      <c r="CJ381" s="42" t="str">
        <f t="shared" si="385"/>
        <v/>
      </c>
      <c r="CK381" s="42" t="str">
        <f t="shared" si="391"/>
        <v/>
      </c>
      <c r="CL381" s="42" t="str">
        <f t="shared" si="370"/>
        <v/>
      </c>
      <c r="CM381" s="16">
        <f t="shared" si="392"/>
        <v>0</v>
      </c>
      <c r="CN381" s="53">
        <f t="shared" si="393"/>
        <v>0</v>
      </c>
      <c r="CO381" s="14" t="str">
        <f t="shared" si="394"/>
        <v/>
      </c>
    </row>
    <row r="382" spans="1:93" x14ac:dyDescent="0.55000000000000004">
      <c r="A382">
        <f>IF('Data Validation'!$K$2&lt;&gt;TRUE,"",'Data Validation'!A382)</f>
        <v>1772142600</v>
      </c>
      <c r="B382" s="4" t="str">
        <f>IF('Data Validation'!$K$2&lt;&gt;TRUE,"",'Data Validation'!C382)</f>
        <v>XAUUSD</v>
      </c>
      <c r="C382" s="4" t="str">
        <f>IF('Data Validation'!$K$2&lt;&gt;TRUE,"",'Data Validation'!E382)</f>
        <v>M5</v>
      </c>
      <c r="D382" s="4">
        <f>IF('Data Validation'!$K$2&lt;&gt;TRUE,"",'Data Validation'!G382)</f>
        <v>5183.3999999999996</v>
      </c>
      <c r="E382" s="4">
        <f>IF($C382&lt;&gt;"M5","",Price!F382)</f>
        <v>5188.1499999999996</v>
      </c>
      <c r="F382" s="4">
        <f>IF($C382&lt;&gt;"M5","",Price!G382)</f>
        <v>5183.25</v>
      </c>
      <c r="G382" s="4">
        <f>IF($C382&lt;&gt;"M5","",Price!H382)</f>
        <v>295</v>
      </c>
      <c r="H382" s="4">
        <f>IF($C382&lt;&gt;"M5","",SSA!E382)</f>
        <v>5184.5737900000004</v>
      </c>
      <c r="I382" s="6">
        <f>IF($C382&lt;&gt;"M5","",SSA!F382)</f>
        <v>5185.3837400000002</v>
      </c>
      <c r="J382" s="5">
        <f>IF($C382&lt;&gt;"M5","",Dual_Tema!E382)</f>
        <v>5187.63</v>
      </c>
      <c r="K382" s="5">
        <f>IF($C382&lt;&gt;"M5","",Dual_Tema!F382)</f>
        <v>5183.41</v>
      </c>
      <c r="L382" s="6">
        <f>IF($C382&lt;&gt;"M5","",Trendlines!K382)</f>
        <v>0</v>
      </c>
      <c r="M382" s="6">
        <f>IF($C382&lt;&gt;"M5","",Trendlines!L382)</f>
        <v>0</v>
      </c>
      <c r="N382" s="6">
        <f>IF($C382&lt;&gt;"M5","",ZigZag!E382)</f>
        <v>0</v>
      </c>
      <c r="O382" s="6">
        <f>IF($C382&lt;&gt;"M5","",ZigZag!F382)</f>
        <v>0</v>
      </c>
      <c r="P382" s="6">
        <f>IF($C382&lt;&gt;"M5","",Pinbar!E382)</f>
        <v>0</v>
      </c>
      <c r="Q382">
        <f>IF(Q$1='Trendline Selection'!$ED$198,Trendlines!E382,IF(Q$1='Trendline Selection'!$EE$198,Trendlines!E382,""))</f>
        <v>5199.8900000000003</v>
      </c>
      <c r="R382" t="str">
        <f>IF(R$1='Trendline Selection'!$ED$198,Trendlines!F382,IF(R$1='Trendline Selection'!$EE$198,Trendlines!F382,""))</f>
        <v/>
      </c>
      <c r="S382" t="str">
        <f>IF(S$1='Trendline Selection'!$ED$198,Trendlines!G382,IF(S$1='Trendline Selection'!$EE$198,Trendlines!G382,""))</f>
        <v/>
      </c>
      <c r="T382" t="str">
        <f>IF(T$1='Trendline Selection'!$ED$198,Trendlines!H382,IF(T$1='Trendline Selection'!$EE$198,Trendlines!H382,""))</f>
        <v/>
      </c>
      <c r="U382">
        <f>IF(U$1='Trendline Selection'!$ED$198,Trendlines!I382,IF(U$1='Trendline Selection'!$EE$198,Trendlines!I382,""))</f>
        <v>5179.43</v>
      </c>
      <c r="V382" t="str">
        <f>IF(V$1='Trendline Selection'!$ED$198,Trendlines!J382,IF(V$1='Trendline Selection'!$EE$198,Trendlines!J382,""))</f>
        <v/>
      </c>
      <c r="W382" s="6" t="str">
        <f t="shared" si="396"/>
        <v/>
      </c>
      <c r="X382" s="6" t="str">
        <f t="shared" si="397"/>
        <v/>
      </c>
      <c r="Y382" s="6" t="str">
        <f t="shared" si="398"/>
        <v/>
      </c>
      <c r="Z382" s="6" t="str">
        <f t="shared" si="399"/>
        <v/>
      </c>
      <c r="AA382">
        <f t="shared" si="343"/>
        <v>4.8999999999996362</v>
      </c>
      <c r="AB382">
        <f t="shared" si="371"/>
        <v>0.96999999999934516</v>
      </c>
      <c r="AC382">
        <f t="shared" si="372"/>
        <v>3.930000000000291</v>
      </c>
      <c r="AD382">
        <f t="shared" si="395"/>
        <v>4.8999999999996362</v>
      </c>
      <c r="AE382" s="26">
        <f t="shared" si="386"/>
        <v>1.0023845185557317E-4</v>
      </c>
      <c r="AF382" s="26">
        <f t="shared" si="344"/>
        <v>-3.0867710638335477E-5</v>
      </c>
      <c r="AG382" s="4"/>
      <c r="AH382" s="30">
        <f t="shared" si="345"/>
        <v>-2.9454873083853608E-3</v>
      </c>
      <c r="AI382" s="21">
        <f t="shared" si="373"/>
        <v>-1</v>
      </c>
      <c r="AJ382" s="21">
        <f t="shared" si="342"/>
        <v>-195</v>
      </c>
      <c r="AK382" s="31" t="str">
        <f t="shared" si="389"/>
        <v>-----</v>
      </c>
      <c r="AL382" s="31" t="str">
        <f t="shared" si="346"/>
        <v>-----</v>
      </c>
      <c r="AM382" s="39" t="str">
        <f t="shared" si="347"/>
        <v/>
      </c>
      <c r="AN382" s="35" t="str">
        <f t="shared" si="348"/>
        <v/>
      </c>
      <c r="AO382" s="35" t="str">
        <f t="shared" si="387"/>
        <v/>
      </c>
      <c r="AP382" s="36" t="str">
        <f t="shared" si="388"/>
        <v/>
      </c>
      <c r="AQ382" s="36" t="str">
        <f t="shared" si="349"/>
        <v/>
      </c>
      <c r="AR382" s="40" t="str">
        <f t="shared" si="350"/>
        <v/>
      </c>
      <c r="AS382" s="37" t="str">
        <f t="shared" si="351"/>
        <v/>
      </c>
      <c r="AT382" s="37" t="str">
        <f t="shared" si="374"/>
        <v/>
      </c>
      <c r="AU382" s="38" t="str">
        <f t="shared" si="352"/>
        <v/>
      </c>
      <c r="AV382" s="38" t="str">
        <f t="shared" si="353"/>
        <v/>
      </c>
      <c r="AW382" s="30" t="str">
        <f t="shared" si="354"/>
        <v/>
      </c>
      <c r="AX382" s="21" t="str">
        <f t="shared" si="355"/>
        <v/>
      </c>
      <c r="AY382" s="21" t="str">
        <f t="shared" si="375"/>
        <v/>
      </c>
      <c r="AZ382" s="31" t="str">
        <f t="shared" si="356"/>
        <v/>
      </c>
      <c r="BA382" s="31" t="str">
        <f t="shared" si="357"/>
        <v/>
      </c>
      <c r="BB382" s="33">
        <f t="shared" si="358"/>
        <v>9.9311893393676156E-4</v>
      </c>
      <c r="BC382" s="32">
        <f t="shared" si="359"/>
        <v>1</v>
      </c>
      <c r="BD382" s="32">
        <f t="shared" si="376"/>
        <v>39</v>
      </c>
      <c r="BE382" s="34" t="str">
        <f t="shared" si="377"/>
        <v>Touch Zone</v>
      </c>
      <c r="BF382" s="34" t="str">
        <f t="shared" si="360"/>
        <v>Above</v>
      </c>
      <c r="BG382" s="40" t="str">
        <f t="shared" si="361"/>
        <v/>
      </c>
      <c r="BH382" s="37" t="str">
        <f t="shared" si="362"/>
        <v/>
      </c>
      <c r="BI382" s="37" t="str">
        <f t="shared" si="378"/>
        <v/>
      </c>
      <c r="BJ382" s="38" t="str">
        <f t="shared" si="379"/>
        <v/>
      </c>
      <c r="BK382" s="38" t="str">
        <f t="shared" si="363"/>
        <v/>
      </c>
      <c r="BL382" s="41" t="str">
        <f t="shared" si="364"/>
        <v>------</v>
      </c>
      <c r="BM382" s="41" t="str">
        <f t="shared" si="365"/>
        <v>------</v>
      </c>
      <c r="BN382" s="41" t="str">
        <f t="shared" si="407"/>
        <v>-----</v>
      </c>
      <c r="BO382" s="41" t="str" cm="1">
        <f t="array" aca="1" ref="BO382" ca="1">_xlfn.LET(_xlpm.lookback,MIN(ROW()-ROW(BN$50),11),_xlpm.found,IFERROR(MATCH("Equal High",OFFSET(BN382,-_xlpm.lookback,0,_xlpm.lookback+1,1),0),-1),_xlpm.offset_rows,_xlpm.lookback-_xlpm.found+1,IF(_xlpm.found&gt;0,INDEX(E:E,ROW()-_xlpm.offset_rows),"-----"))</f>
        <v>-----</v>
      </c>
      <c r="BP382" s="41" t="str">
        <f t="shared" ca="1" si="400"/>
        <v>-----</v>
      </c>
      <c r="BQ382" s="41" t="str">
        <f t="shared" ca="1" si="401"/>
        <v>-----</v>
      </c>
      <c r="BR382" s="52" t="str">
        <f t="shared" ca="1" si="402"/>
        <v>-----</v>
      </c>
      <c r="BS382" s="41" t="str">
        <f t="shared" si="408"/>
        <v>-----</v>
      </c>
      <c r="BT382" s="41" t="str" cm="1">
        <f t="array" aca="1" ref="BT382" ca="1">_xlfn.LET(_xlpm.lookback,MIN(ROW()-ROW(BS$50),11),_xlpm.found,IFERROR(MATCH("Equal Low",OFFSET(BS382,-_xlpm.lookback,0,_xlpm.lookback+1,1),0),-1),_xlpm.offset_rows,_xlpm.lookback-_xlpm.found+1,IF(_xlpm.found&gt;0,INDEX(F:F,ROW()-_xlpm.offset_rows),"-----"))</f>
        <v>-----</v>
      </c>
      <c r="BU382" s="41" t="str">
        <f t="shared" ca="1" si="403"/>
        <v>-----</v>
      </c>
      <c r="BV382" s="41" t="str">
        <f t="shared" ca="1" si="404"/>
        <v>-----</v>
      </c>
      <c r="BW382" s="52" t="str">
        <f t="shared" ca="1" si="405"/>
        <v>-----</v>
      </c>
      <c r="BX382" s="50">
        <f t="shared" si="366"/>
        <v>-0.80994999999984429</v>
      </c>
      <c r="BY382" s="50">
        <f t="shared" si="380"/>
        <v>-1</v>
      </c>
      <c r="BZ382" s="50">
        <f t="shared" si="381"/>
        <v>-11</v>
      </c>
      <c r="CA382" s="50" t="str">
        <f t="shared" si="382"/>
        <v>-----</v>
      </c>
      <c r="CB382" s="50" t="str">
        <f t="shared" si="383"/>
        <v>-----</v>
      </c>
      <c r="CC382" s="52" t="str">
        <f t="shared" si="367"/>
        <v>TL Touch Zone</v>
      </c>
      <c r="CD382" s="41">
        <f t="shared" si="368"/>
        <v>1</v>
      </c>
      <c r="CE382" s="52" t="str" cm="1">
        <f t="array" ref="CE382">IF(CD382&lt;&gt;1,"-----",_xlfn.IFS(OR(AL382="Above",AL382="Below"),AL382,OR(AQ382="Above",AQ382="Below"),AQ382,OR(AV382="Above",AV382="Below"),AV382,OR(BA382="Above",BA382="Below"),BA382,OR(BF382="Above",BF382="Below"),BF382,OR(BK382="Above",BK382="Below"),BK382,TRUE,"-----"))</f>
        <v>Above</v>
      </c>
      <c r="CF382" s="52" t="str">
        <f t="shared" ca="1" si="406"/>
        <v>-----</v>
      </c>
      <c r="CG382" s="52" t="str">
        <f t="shared" si="369"/>
        <v>DOWN</v>
      </c>
      <c r="CH382" s="42" t="str">
        <f t="shared" si="390"/>
        <v/>
      </c>
      <c r="CI382" s="43" t="str">
        <f t="shared" si="384"/>
        <v/>
      </c>
      <c r="CJ382" s="42" t="str">
        <f t="shared" si="385"/>
        <v/>
      </c>
      <c r="CK382" s="42" t="str">
        <f t="shared" si="391"/>
        <v/>
      </c>
      <c r="CL382" s="42" t="str">
        <f t="shared" si="370"/>
        <v/>
      </c>
      <c r="CM382" s="16">
        <f t="shared" si="392"/>
        <v>0</v>
      </c>
      <c r="CN382" s="53">
        <f t="shared" si="393"/>
        <v>0</v>
      </c>
      <c r="CO382" s="14" t="str">
        <f t="shared" si="394"/>
        <v/>
      </c>
    </row>
    <row r="383" spans="1:93" x14ac:dyDescent="0.55000000000000004">
      <c r="A383">
        <f>IF('Data Validation'!$K$2&lt;&gt;TRUE,"",'Data Validation'!A383)</f>
        <v>1772142900</v>
      </c>
      <c r="B383" s="4" t="str">
        <f>IF('Data Validation'!$K$2&lt;&gt;TRUE,"",'Data Validation'!C383)</f>
        <v>XAUUSD</v>
      </c>
      <c r="C383" s="4" t="str">
        <f>IF('Data Validation'!$K$2&lt;&gt;TRUE,"",'Data Validation'!E383)</f>
        <v>M5</v>
      </c>
      <c r="D383" s="4">
        <f>IF('Data Validation'!$K$2&lt;&gt;TRUE,"",'Data Validation'!G383)</f>
        <v>5185.2</v>
      </c>
      <c r="E383" s="4">
        <f>IF($C383&lt;&gt;"M5","",Price!F383)</f>
        <v>5186.07</v>
      </c>
      <c r="F383" s="4">
        <f>IF($C383&lt;&gt;"M5","",Price!G383)</f>
        <v>5182.8900000000003</v>
      </c>
      <c r="G383" s="4">
        <f>IF($C383&lt;&gt;"M5","",Price!H383)</f>
        <v>243</v>
      </c>
      <c r="H383" s="4">
        <f>IF($C383&lt;&gt;"M5","",SSA!E383)</f>
        <v>5184.2845100000004</v>
      </c>
      <c r="I383" s="6">
        <f>IF($C383&lt;&gt;"M5","",SSA!F383)</f>
        <v>5184.8341200000004</v>
      </c>
      <c r="J383" s="5">
        <f>IF($C383&lt;&gt;"M5","",Dual_Tema!E383)</f>
        <v>5186.1099999999997</v>
      </c>
      <c r="K383" s="5">
        <f>IF($C383&lt;&gt;"M5","",Dual_Tema!F383)</f>
        <v>5182.41</v>
      </c>
      <c r="L383" s="6">
        <f>IF($C383&lt;&gt;"M5","",Trendlines!K383)</f>
        <v>0</v>
      </c>
      <c r="M383" s="6">
        <f>IF($C383&lt;&gt;"M5","",Trendlines!L383)</f>
        <v>0</v>
      </c>
      <c r="N383" s="6">
        <f>IF($C383&lt;&gt;"M5","",ZigZag!E383)</f>
        <v>0</v>
      </c>
      <c r="O383" s="6">
        <f>IF($C383&lt;&gt;"M5","",ZigZag!F383)</f>
        <v>0</v>
      </c>
      <c r="P383" s="6">
        <f>IF($C383&lt;&gt;"M5","",Pinbar!E383)</f>
        <v>0</v>
      </c>
      <c r="Q383">
        <f>IF(Q$1='Trendline Selection'!$ED$198,Trendlines!E383,IF(Q$1='Trendline Selection'!$EE$198,Trendlines!E383,""))</f>
        <v>5199.8900000000003</v>
      </c>
      <c r="R383" t="str">
        <f>IF(R$1='Trendline Selection'!$ED$198,Trendlines!F383,IF(R$1='Trendline Selection'!$EE$198,Trendlines!F383,""))</f>
        <v/>
      </c>
      <c r="S383" t="str">
        <f>IF(S$1='Trendline Selection'!$ED$198,Trendlines!G383,IF(S$1='Trendline Selection'!$EE$198,Trendlines!G383,""))</f>
        <v/>
      </c>
      <c r="T383" t="str">
        <f>IF(T$1='Trendline Selection'!$ED$198,Trendlines!H383,IF(T$1='Trendline Selection'!$EE$198,Trendlines!H383,""))</f>
        <v/>
      </c>
      <c r="U383">
        <f>IF(U$1='Trendline Selection'!$ED$198,Trendlines!I383,IF(U$1='Trendline Selection'!$EE$198,Trendlines!I383,""))</f>
        <v>5179.46</v>
      </c>
      <c r="V383" t="str">
        <f>IF(V$1='Trendline Selection'!$ED$198,Trendlines!J383,IF(V$1='Trendline Selection'!$EE$198,Trendlines!J383,""))</f>
        <v/>
      </c>
      <c r="W383" s="6" t="str">
        <f t="shared" si="396"/>
        <v/>
      </c>
      <c r="X383" s="6" t="str">
        <f t="shared" si="397"/>
        <v/>
      </c>
      <c r="Y383" s="6" t="str">
        <f t="shared" si="398"/>
        <v/>
      </c>
      <c r="Z383" s="6" t="str">
        <f t="shared" si="399"/>
        <v/>
      </c>
      <c r="AA383">
        <f t="shared" si="343"/>
        <v>3.1799999999993815</v>
      </c>
      <c r="AB383">
        <f t="shared" si="371"/>
        <v>2.6700000000000728</v>
      </c>
      <c r="AC383">
        <f t="shared" si="372"/>
        <v>0.50999999999930878</v>
      </c>
      <c r="AD383">
        <f t="shared" si="395"/>
        <v>3.1799999999993815</v>
      </c>
      <c r="AE383" s="26">
        <f t="shared" si="386"/>
        <v>-7.7129100616769846E-6</v>
      </c>
      <c r="AF383" s="26">
        <f t="shared" si="344"/>
        <v>9.2621000654227072E-5</v>
      </c>
      <c r="AG383" s="4"/>
      <c r="AH383" s="30">
        <f t="shared" si="345"/>
        <v>-3.0011192544457509E-3</v>
      </c>
      <c r="AI383" s="21">
        <f t="shared" si="373"/>
        <v>-1</v>
      </c>
      <c r="AJ383" s="21">
        <f t="shared" si="342"/>
        <v>-196</v>
      </c>
      <c r="AK383" s="31" t="str">
        <f t="shared" si="389"/>
        <v>-----</v>
      </c>
      <c r="AL383" s="31" t="str">
        <f t="shared" si="346"/>
        <v>-----</v>
      </c>
      <c r="AM383" s="39" t="str">
        <f t="shared" si="347"/>
        <v/>
      </c>
      <c r="AN383" s="35" t="str">
        <f t="shared" si="348"/>
        <v/>
      </c>
      <c r="AO383" s="35" t="str">
        <f t="shared" si="387"/>
        <v/>
      </c>
      <c r="AP383" s="36" t="str">
        <f t="shared" si="388"/>
        <v/>
      </c>
      <c r="AQ383" s="36" t="str">
        <f t="shared" si="349"/>
        <v/>
      </c>
      <c r="AR383" s="40" t="str">
        <f t="shared" si="350"/>
        <v/>
      </c>
      <c r="AS383" s="37" t="str">
        <f t="shared" si="351"/>
        <v/>
      </c>
      <c r="AT383" s="37" t="str">
        <f t="shared" si="374"/>
        <v/>
      </c>
      <c r="AU383" s="38" t="str">
        <f t="shared" si="352"/>
        <v/>
      </c>
      <c r="AV383" s="38" t="str">
        <f t="shared" si="353"/>
        <v/>
      </c>
      <c r="AW383" s="30" t="str">
        <f t="shared" si="354"/>
        <v/>
      </c>
      <c r="AX383" s="21" t="str">
        <f t="shared" si="355"/>
        <v/>
      </c>
      <c r="AY383" s="21" t="str">
        <f t="shared" si="375"/>
        <v/>
      </c>
      <c r="AZ383" s="31" t="str">
        <f t="shared" si="356"/>
        <v/>
      </c>
      <c r="BA383" s="31" t="str">
        <f t="shared" si="357"/>
        <v/>
      </c>
      <c r="BB383" s="33">
        <f t="shared" si="358"/>
        <v>9.3146968989052392E-4</v>
      </c>
      <c r="BC383" s="32">
        <f t="shared" si="359"/>
        <v>1</v>
      </c>
      <c r="BD383" s="32">
        <f t="shared" si="376"/>
        <v>40</v>
      </c>
      <c r="BE383" s="34" t="str">
        <f t="shared" si="377"/>
        <v>Touch Zone</v>
      </c>
      <c r="BF383" s="34" t="str">
        <f t="shared" si="360"/>
        <v>Above</v>
      </c>
      <c r="BG383" s="40" t="str">
        <f t="shared" si="361"/>
        <v/>
      </c>
      <c r="BH383" s="37" t="str">
        <f t="shared" si="362"/>
        <v/>
      </c>
      <c r="BI383" s="37" t="str">
        <f t="shared" si="378"/>
        <v/>
      </c>
      <c r="BJ383" s="38" t="str">
        <f t="shared" si="379"/>
        <v/>
      </c>
      <c r="BK383" s="38" t="str">
        <f t="shared" si="363"/>
        <v/>
      </c>
      <c r="BL383" s="41" t="str">
        <f t="shared" si="364"/>
        <v>------</v>
      </c>
      <c r="BM383" s="41" t="str">
        <f t="shared" si="365"/>
        <v>------</v>
      </c>
      <c r="BN383" s="41" t="str">
        <f t="shared" si="407"/>
        <v>-----</v>
      </c>
      <c r="BO383" s="41" t="str" cm="1">
        <f t="array" aca="1" ref="BO383" ca="1">_xlfn.LET(_xlpm.lookback,MIN(ROW()-ROW(BN$50),11),_xlpm.found,IFERROR(MATCH("Equal High",OFFSET(BN383,-_xlpm.lookback,0,_xlpm.lookback+1,1),0),-1),_xlpm.offset_rows,_xlpm.lookback-_xlpm.found+1,IF(_xlpm.found&gt;0,INDEX(E:E,ROW()-_xlpm.offset_rows),"-----"))</f>
        <v>-----</v>
      </c>
      <c r="BP383" s="41" t="str">
        <f t="shared" ca="1" si="400"/>
        <v>-----</v>
      </c>
      <c r="BQ383" s="41" t="str">
        <f t="shared" ca="1" si="401"/>
        <v>-----</v>
      </c>
      <c r="BR383" s="52" t="str">
        <f t="shared" ca="1" si="402"/>
        <v>-----</v>
      </c>
      <c r="BS383" s="41" t="str">
        <f t="shared" si="408"/>
        <v>-----</v>
      </c>
      <c r="BT383" s="41" t="str" cm="1">
        <f t="array" aca="1" ref="BT383" ca="1">_xlfn.LET(_xlpm.lookback,MIN(ROW()-ROW(BS$50),11),_xlpm.found,IFERROR(MATCH("Equal Low",OFFSET(BS383,-_xlpm.lookback,0,_xlpm.lookback+1,1),0),-1),_xlpm.offset_rows,_xlpm.lookback-_xlpm.found+1,IF(_xlpm.found&gt;0,INDEX(F:F,ROW()-_xlpm.offset_rows),"-----"))</f>
        <v>-----</v>
      </c>
      <c r="BU383" s="41" t="str">
        <f t="shared" ca="1" si="403"/>
        <v>-----</v>
      </c>
      <c r="BV383" s="41" t="str">
        <f t="shared" ca="1" si="404"/>
        <v>-----</v>
      </c>
      <c r="BW383" s="52" t="str">
        <f t="shared" ca="1" si="405"/>
        <v>-----</v>
      </c>
      <c r="BX383" s="50">
        <f t="shared" si="366"/>
        <v>-0.54961000000002969</v>
      </c>
      <c r="BY383" s="50">
        <f t="shared" si="380"/>
        <v>-1</v>
      </c>
      <c r="BZ383" s="50">
        <f t="shared" si="381"/>
        <v>-12</v>
      </c>
      <c r="CA383" s="50" t="str">
        <f t="shared" si="382"/>
        <v>-----</v>
      </c>
      <c r="CB383" s="50" t="str">
        <f t="shared" si="383"/>
        <v>-----</v>
      </c>
      <c r="CC383" s="52" t="str">
        <f t="shared" si="367"/>
        <v>TL Touch Zone</v>
      </c>
      <c r="CD383" s="41">
        <f t="shared" si="368"/>
        <v>1</v>
      </c>
      <c r="CE383" s="52" t="str" cm="1">
        <f t="array" ref="CE383">IF(CD383&lt;&gt;1,"-----",_xlfn.IFS(OR(AL383="Above",AL383="Below"),AL383,OR(AQ383="Above",AQ383="Below"),AQ383,OR(AV383="Above",AV383="Below"),AV383,OR(BA383="Above",BA383="Below"),BA383,OR(BF383="Above",BF383="Below"),BF383,OR(BK383="Above",BK383="Below"),BK383,TRUE,"-----"))</f>
        <v>Above</v>
      </c>
      <c r="CF383" s="52" t="str">
        <f t="shared" ca="1" si="406"/>
        <v>-----</v>
      </c>
      <c r="CG383" s="52" t="str">
        <f t="shared" si="369"/>
        <v>DOWN</v>
      </c>
      <c r="CH383" s="42" t="str">
        <f t="shared" si="390"/>
        <v/>
      </c>
      <c r="CI383" s="43" t="str">
        <f t="shared" si="384"/>
        <v/>
      </c>
      <c r="CJ383" s="42" t="str">
        <f t="shared" si="385"/>
        <v/>
      </c>
      <c r="CK383" s="42" t="str">
        <f t="shared" si="391"/>
        <v/>
      </c>
      <c r="CL383" s="42" t="str">
        <f t="shared" si="370"/>
        <v/>
      </c>
      <c r="CM383" s="16">
        <f t="shared" si="392"/>
        <v>0</v>
      </c>
      <c r="CN383" s="53">
        <f t="shared" si="393"/>
        <v>0</v>
      </c>
      <c r="CO383" s="14" t="str">
        <f t="shared" si="394"/>
        <v/>
      </c>
    </row>
    <row r="384" spans="1:93" x14ac:dyDescent="0.55000000000000004">
      <c r="A384">
        <f>IF('Data Validation'!$K$2&lt;&gt;TRUE,"",'Data Validation'!A384)</f>
        <v>1772146800</v>
      </c>
      <c r="B384" s="4" t="str">
        <f>IF('Data Validation'!$K$2&lt;&gt;TRUE,"",'Data Validation'!C384)</f>
        <v>XAUUSD</v>
      </c>
      <c r="C384" s="4" t="str">
        <f>IF('Data Validation'!$K$2&lt;&gt;TRUE,"",'Data Validation'!E384)</f>
        <v>M5</v>
      </c>
      <c r="D384" s="4">
        <f>IF('Data Validation'!$K$2&lt;&gt;TRUE,"",'Data Validation'!G384)</f>
        <v>5182.18</v>
      </c>
      <c r="E384" s="4">
        <f>IF($C384&lt;&gt;"M5","",Price!F384)</f>
        <v>5189.62</v>
      </c>
      <c r="F384" s="4">
        <f>IF($C384&lt;&gt;"M5","",Price!G384)</f>
        <v>5175.72</v>
      </c>
      <c r="G384" s="4">
        <f>IF($C384&lt;&gt;"M5","",Price!H384)</f>
        <v>458</v>
      </c>
      <c r="H384" s="4">
        <f>IF($C384&lt;&gt;"M5","",SSA!E384)</f>
        <v>5184.1821799999998</v>
      </c>
      <c r="I384" s="6">
        <f>IF($C384&lt;&gt;"M5","",SSA!F384)</f>
        <v>5184.5081499999997</v>
      </c>
      <c r="J384" s="5">
        <f>IF($C384&lt;&gt;"M5","",Dual_Tema!E384)</f>
        <v>5187.0200000000004</v>
      </c>
      <c r="K384" s="5">
        <f>IF($C384&lt;&gt;"M5","",Dual_Tema!F384)</f>
        <v>5178.41</v>
      </c>
      <c r="L384" s="6">
        <f>IF($C384&lt;&gt;"M5","",Trendlines!K384)</f>
        <v>0</v>
      </c>
      <c r="M384" s="6">
        <f>IF($C384&lt;&gt;"M5","",Trendlines!L384)</f>
        <v>5175.72</v>
      </c>
      <c r="N384" s="6">
        <f>IF($C384&lt;&gt;"M5","",ZigZag!E384)</f>
        <v>0</v>
      </c>
      <c r="O384" s="6">
        <f>IF($C384&lt;&gt;"M5","",ZigZag!F384)</f>
        <v>5175.72</v>
      </c>
      <c r="P384" s="6">
        <f>IF($C384&lt;&gt;"M5","",Pinbar!E384)</f>
        <v>0</v>
      </c>
      <c r="Q384">
        <f>IF(Q$1='Trendline Selection'!$ED$198,Trendlines!E384,IF(Q$1='Trendline Selection'!$EE$198,Trendlines!E384,""))</f>
        <v>5199.8999999999996</v>
      </c>
      <c r="R384" t="str">
        <f>IF(R$1='Trendline Selection'!$ED$198,Trendlines!F384,IF(R$1='Trendline Selection'!$EE$198,Trendlines!F384,""))</f>
        <v/>
      </c>
      <c r="S384" t="str">
        <f>IF(S$1='Trendline Selection'!$ED$198,Trendlines!G384,IF(S$1='Trendline Selection'!$EE$198,Trendlines!G384,""))</f>
        <v/>
      </c>
      <c r="T384" t="str">
        <f>IF(T$1='Trendline Selection'!$ED$198,Trendlines!H384,IF(T$1='Trendline Selection'!$EE$198,Trendlines!H384,""))</f>
        <v/>
      </c>
      <c r="U384">
        <f>IF(U$1='Trendline Selection'!$ED$198,Trendlines!I384,IF(U$1='Trendline Selection'!$EE$198,Trendlines!I384,""))</f>
        <v>5179.4799999999996</v>
      </c>
      <c r="V384" t="str">
        <f>IF(V$1='Trendline Selection'!$ED$198,Trendlines!J384,IF(V$1='Trendline Selection'!$EE$198,Trendlines!J384,""))</f>
        <v/>
      </c>
      <c r="W384" s="6" t="str">
        <f t="shared" si="396"/>
        <v/>
      </c>
      <c r="X384" s="6">
        <f t="shared" si="397"/>
        <v>5160.9399999999996</v>
      </c>
      <c r="Y384" s="6" t="str">
        <f t="shared" si="398"/>
        <v/>
      </c>
      <c r="Z384" s="6">
        <f t="shared" si="399"/>
        <v>2.8638193817406626E-3</v>
      </c>
      <c r="AA384">
        <f t="shared" si="343"/>
        <v>13.899999999999636</v>
      </c>
      <c r="AB384">
        <f t="shared" si="371"/>
        <v>4.4200000000000728</v>
      </c>
      <c r="AC384">
        <f t="shared" si="372"/>
        <v>9.4799999999995634</v>
      </c>
      <c r="AD384">
        <f t="shared" si="395"/>
        <v>13.899999999999636</v>
      </c>
      <c r="AE384" s="26">
        <f t="shared" si="386"/>
        <v>5.0125120011094114E-4</v>
      </c>
      <c r="AF384" s="26">
        <f t="shared" si="344"/>
        <v>-5.1946446882336465E-4</v>
      </c>
      <c r="AG384" s="4"/>
      <c r="AH384" s="30">
        <f t="shared" si="345"/>
        <v>-3.0227158214580756E-3</v>
      </c>
      <c r="AI384" s="21">
        <f t="shared" si="373"/>
        <v>-1</v>
      </c>
      <c r="AJ384" s="21">
        <f t="shared" ref="AJ384:AJ447" si="409">IF(AI384="","",IF(AI384=AI383,AJ383+AI384,AI384))</f>
        <v>-197</v>
      </c>
      <c r="AK384" s="31" t="str">
        <f t="shared" si="389"/>
        <v>-----</v>
      </c>
      <c r="AL384" s="31" t="str">
        <f t="shared" si="346"/>
        <v>-----</v>
      </c>
      <c r="AM384" s="39" t="str">
        <f t="shared" si="347"/>
        <v/>
      </c>
      <c r="AN384" s="35" t="str">
        <f t="shared" si="348"/>
        <v/>
      </c>
      <c r="AO384" s="35" t="str">
        <f t="shared" si="387"/>
        <v/>
      </c>
      <c r="AP384" s="36" t="str">
        <f t="shared" si="388"/>
        <v/>
      </c>
      <c r="AQ384" s="36" t="str">
        <f t="shared" si="349"/>
        <v/>
      </c>
      <c r="AR384" s="40" t="str">
        <f t="shared" si="350"/>
        <v/>
      </c>
      <c r="AS384" s="37" t="str">
        <f t="shared" si="351"/>
        <v/>
      </c>
      <c r="AT384" s="37" t="str">
        <f t="shared" si="374"/>
        <v/>
      </c>
      <c r="AU384" s="38" t="str">
        <f t="shared" si="352"/>
        <v/>
      </c>
      <c r="AV384" s="38" t="str">
        <f t="shared" si="353"/>
        <v/>
      </c>
      <c r="AW384" s="30" t="str">
        <f t="shared" si="354"/>
        <v/>
      </c>
      <c r="AX384" s="21" t="str">
        <f t="shared" si="355"/>
        <v/>
      </c>
      <c r="AY384" s="21" t="str">
        <f t="shared" si="375"/>
        <v/>
      </c>
      <c r="AZ384" s="31" t="str">
        <f t="shared" si="356"/>
        <v/>
      </c>
      <c r="BA384" s="31" t="str">
        <f t="shared" si="357"/>
        <v/>
      </c>
      <c r="BB384" s="33">
        <f t="shared" si="358"/>
        <v>9.0784789206642868E-4</v>
      </c>
      <c r="BC384" s="32">
        <f t="shared" si="359"/>
        <v>1</v>
      </c>
      <c r="BD384" s="32">
        <f t="shared" si="376"/>
        <v>41</v>
      </c>
      <c r="BE384" s="34" t="str">
        <f t="shared" si="377"/>
        <v>Touch Zone</v>
      </c>
      <c r="BF384" s="34" t="str">
        <f t="shared" si="360"/>
        <v>Above</v>
      </c>
      <c r="BG384" s="40" t="str">
        <f t="shared" si="361"/>
        <v/>
      </c>
      <c r="BH384" s="37" t="str">
        <f t="shared" si="362"/>
        <v/>
      </c>
      <c r="BI384" s="37" t="str">
        <f t="shared" si="378"/>
        <v/>
      </c>
      <c r="BJ384" s="38" t="str">
        <f t="shared" si="379"/>
        <v/>
      </c>
      <c r="BK384" s="38" t="str">
        <f t="shared" si="363"/>
        <v/>
      </c>
      <c r="BL384" s="41" t="str">
        <f t="shared" si="364"/>
        <v>------</v>
      </c>
      <c r="BM384" s="41" t="str">
        <f t="shared" si="365"/>
        <v>Important Low</v>
      </c>
      <c r="BN384" s="41" t="str">
        <f t="shared" si="407"/>
        <v>-----</v>
      </c>
      <c r="BO384" s="41" t="str" cm="1">
        <f t="array" aca="1" ref="BO384" ca="1">_xlfn.LET(_xlpm.lookback,MIN(ROW()-ROW(BN$50),11),_xlpm.found,IFERROR(MATCH("Equal High",OFFSET(BN384,-_xlpm.lookback,0,_xlpm.lookback+1,1),0),-1),_xlpm.offset_rows,_xlpm.lookback-_xlpm.found+1,IF(_xlpm.found&gt;0,INDEX(E:E,ROW()-_xlpm.offset_rows),"-----"))</f>
        <v>-----</v>
      </c>
      <c r="BP384" s="41" t="str">
        <f t="shared" ca="1" si="400"/>
        <v>-----</v>
      </c>
      <c r="BQ384" s="41" t="str">
        <f t="shared" ca="1" si="401"/>
        <v>-----</v>
      </c>
      <c r="BR384" s="52" t="str">
        <f t="shared" ca="1" si="402"/>
        <v>-----</v>
      </c>
      <c r="BS384" s="41" t="str">
        <f t="shared" si="408"/>
        <v>-----</v>
      </c>
      <c r="BT384" s="41" t="str" cm="1">
        <f t="array" aca="1" ref="BT384" ca="1">_xlfn.LET(_xlpm.lookback,MIN(ROW()-ROW(BS$50),11),_xlpm.found,IFERROR(MATCH("Equal Low",OFFSET(BS384,-_xlpm.lookback,0,_xlpm.lookback+1,1),0),-1),_xlpm.offset_rows,_xlpm.lookback-_xlpm.found+1,IF(_xlpm.found&gt;0,INDEX(F:F,ROW()-_xlpm.offset_rows),"-----"))</f>
        <v>-----</v>
      </c>
      <c r="BU384" s="41" t="str">
        <f t="shared" ca="1" si="403"/>
        <v>-----</v>
      </c>
      <c r="BV384" s="41" t="str">
        <f t="shared" ca="1" si="404"/>
        <v>-----</v>
      </c>
      <c r="BW384" s="52" t="str">
        <f t="shared" ca="1" si="405"/>
        <v>-----</v>
      </c>
      <c r="BX384" s="50">
        <f t="shared" si="366"/>
        <v>-0.3259699999998702</v>
      </c>
      <c r="BY384" s="50">
        <f t="shared" si="380"/>
        <v>-1</v>
      </c>
      <c r="BZ384" s="50">
        <f t="shared" si="381"/>
        <v>-13</v>
      </c>
      <c r="CA384" s="50" t="str">
        <f t="shared" si="382"/>
        <v>-----</v>
      </c>
      <c r="CB384" s="50" t="str">
        <f t="shared" si="383"/>
        <v>-----</v>
      </c>
      <c r="CC384" s="52" t="str">
        <f t="shared" si="367"/>
        <v>TL Touch Zone</v>
      </c>
      <c r="CD384" s="41">
        <f t="shared" si="368"/>
        <v>1</v>
      </c>
      <c r="CE384" s="52" t="str" cm="1">
        <f t="array" ref="CE384">IF(CD384&lt;&gt;1,"-----",_xlfn.IFS(OR(AL384="Above",AL384="Below"),AL384,OR(AQ384="Above",AQ384="Below"),AQ384,OR(AV384="Above",AV384="Below"),AV384,OR(BA384="Above",BA384="Below"),BA384,OR(BF384="Above",BF384="Below"),BF384,OR(BK384="Above",BK384="Below"),BK384,TRUE,"-----"))</f>
        <v>Above</v>
      </c>
      <c r="CF384" s="52" t="str">
        <f t="shared" ca="1" si="406"/>
        <v>-----</v>
      </c>
      <c r="CG384" s="52" t="str">
        <f t="shared" si="369"/>
        <v>DOWN</v>
      </c>
      <c r="CH384" s="42">
        <f t="shared" si="390"/>
        <v>1</v>
      </c>
      <c r="CI384" s="43">
        <f t="shared" si="384"/>
        <v>1</v>
      </c>
      <c r="CJ384" s="42">
        <f t="shared" si="385"/>
        <v>1</v>
      </c>
      <c r="CK384" s="42" t="str">
        <f t="shared" si="391"/>
        <v/>
      </c>
      <c r="CL384" s="42" t="str">
        <f t="shared" si="370"/>
        <v/>
      </c>
      <c r="CM384" s="16">
        <f>SUM(CH384:CL384)/5</f>
        <v>0.6</v>
      </c>
      <c r="CN384" s="53">
        <f t="shared" si="393"/>
        <v>0.19999999999999998</v>
      </c>
      <c r="CO384" s="14" t="str">
        <f t="shared" si="394"/>
        <v/>
      </c>
    </row>
    <row r="385" spans="1:93" x14ac:dyDescent="0.55000000000000004">
      <c r="A385">
        <f>IF('Data Validation'!$K$2&lt;&gt;TRUE,"",'Data Validation'!A385)</f>
        <v>1772147100</v>
      </c>
      <c r="B385" s="4" t="str">
        <f>IF('Data Validation'!$K$2&lt;&gt;TRUE,"",'Data Validation'!C385)</f>
        <v>XAUUSD</v>
      </c>
      <c r="C385" s="4" t="str">
        <f>IF('Data Validation'!$K$2&lt;&gt;TRUE,"",'Data Validation'!E385)</f>
        <v>M5</v>
      </c>
      <c r="D385" s="4">
        <f>IF('Data Validation'!$K$2&lt;&gt;TRUE,"",'Data Validation'!G385)</f>
        <v>5184.67</v>
      </c>
      <c r="E385" s="4">
        <f>IF($C385&lt;&gt;"M5","",Price!F385)</f>
        <v>5186.38</v>
      </c>
      <c r="F385" s="4">
        <f>IF($C385&lt;&gt;"M5","",Price!G385)</f>
        <v>5179</v>
      </c>
      <c r="G385" s="4">
        <f>IF($C385&lt;&gt;"M5","",Price!H385)</f>
        <v>311</v>
      </c>
      <c r="H385" s="4">
        <f>IF($C385&lt;&gt;"M5","",SSA!E385)</f>
        <v>5184.2550600000004</v>
      </c>
      <c r="I385" s="6">
        <f>IF($C385&lt;&gt;"M5","",SSA!F385)</f>
        <v>5184.3815999999997</v>
      </c>
      <c r="J385" s="5">
        <f>IF($C385&lt;&gt;"M5","",Dual_Tema!E385)</f>
        <v>5186.1400000000003</v>
      </c>
      <c r="K385" s="5">
        <f>IF($C385&lt;&gt;"M5","",Dual_Tema!F385)</f>
        <v>5177.62</v>
      </c>
      <c r="L385" s="6">
        <f>IF($C385&lt;&gt;"M5","",Trendlines!K385)</f>
        <v>0</v>
      </c>
      <c r="M385" s="6">
        <f>IF($C385&lt;&gt;"M5","",Trendlines!L385)</f>
        <v>0</v>
      </c>
      <c r="N385" s="6">
        <f>IF($C385&lt;&gt;"M5","",ZigZag!E385)</f>
        <v>0</v>
      </c>
      <c r="O385" s="6">
        <f>IF($C385&lt;&gt;"M5","",ZigZag!F385)</f>
        <v>0</v>
      </c>
      <c r="P385" s="6">
        <f>IF($C385&lt;&gt;"M5","",Pinbar!E385)</f>
        <v>0</v>
      </c>
      <c r="Q385">
        <f>IF(Q$1='Trendline Selection'!$ED$198,Trendlines!E385,IF(Q$1='Trendline Selection'!$EE$198,Trendlines!E385,""))</f>
        <v>5199.8999999999996</v>
      </c>
      <c r="R385" t="str">
        <f>IF(R$1='Trendline Selection'!$ED$198,Trendlines!F385,IF(R$1='Trendline Selection'!$EE$198,Trendlines!F385,""))</f>
        <v/>
      </c>
      <c r="S385" t="str">
        <f>IF(S$1='Trendline Selection'!$ED$198,Trendlines!G385,IF(S$1='Trendline Selection'!$EE$198,Trendlines!G385,""))</f>
        <v/>
      </c>
      <c r="T385" t="str">
        <f>IF(T$1='Trendline Selection'!$ED$198,Trendlines!H385,IF(T$1='Trendline Selection'!$EE$198,Trendlines!H385,""))</f>
        <v/>
      </c>
      <c r="U385">
        <f>IF(U$1='Trendline Selection'!$ED$198,Trendlines!I385,IF(U$1='Trendline Selection'!$EE$198,Trendlines!I385,""))</f>
        <v>5179.5</v>
      </c>
      <c r="V385" t="str">
        <f>IF(V$1='Trendline Selection'!$ED$198,Trendlines!J385,IF(V$1='Trendline Selection'!$EE$198,Trendlines!J385,""))</f>
        <v/>
      </c>
      <c r="W385" s="6" t="str">
        <f t="shared" si="396"/>
        <v/>
      </c>
      <c r="X385" s="6" t="str">
        <f t="shared" si="397"/>
        <v/>
      </c>
      <c r="Y385" s="6" t="str">
        <f t="shared" si="398"/>
        <v/>
      </c>
      <c r="Z385" s="6" t="str">
        <f t="shared" si="399"/>
        <v/>
      </c>
      <c r="AA385">
        <f t="shared" si="343"/>
        <v>7.3800000000001091</v>
      </c>
      <c r="AB385">
        <f t="shared" si="371"/>
        <v>4.1999999999998181</v>
      </c>
      <c r="AC385">
        <f t="shared" si="372"/>
        <v>3.180000000000291</v>
      </c>
      <c r="AD385">
        <f t="shared" si="395"/>
        <v>7.3800000000001091</v>
      </c>
      <c r="AE385" s="26">
        <f t="shared" si="386"/>
        <v>4.6277192671193159E-5</v>
      </c>
      <c r="AF385" s="26">
        <f t="shared" si="344"/>
        <v>2.6653172693247269E-4</v>
      </c>
      <c r="AG385" s="4"/>
      <c r="AH385" s="30">
        <f t="shared" si="345"/>
        <v>-3.0087001673107607E-3</v>
      </c>
      <c r="AI385" s="21">
        <f t="shared" si="373"/>
        <v>-1</v>
      </c>
      <c r="AJ385" s="21">
        <f t="shared" si="409"/>
        <v>-198</v>
      </c>
      <c r="AK385" s="31" t="str">
        <f t="shared" si="389"/>
        <v>-----</v>
      </c>
      <c r="AL385" s="31" t="str">
        <f t="shared" si="346"/>
        <v>-----</v>
      </c>
      <c r="AM385" s="39" t="str">
        <f t="shared" si="347"/>
        <v/>
      </c>
      <c r="AN385" s="35" t="str">
        <f t="shared" si="348"/>
        <v/>
      </c>
      <c r="AO385" s="35" t="str">
        <f t="shared" si="387"/>
        <v/>
      </c>
      <c r="AP385" s="36" t="str">
        <f t="shared" si="388"/>
        <v/>
      </c>
      <c r="AQ385" s="36" t="str">
        <f t="shared" si="349"/>
        <v/>
      </c>
      <c r="AR385" s="40" t="str">
        <f t="shared" si="350"/>
        <v/>
      </c>
      <c r="AS385" s="37" t="str">
        <f t="shared" si="351"/>
        <v/>
      </c>
      <c r="AT385" s="37" t="str">
        <f t="shared" si="374"/>
        <v/>
      </c>
      <c r="AU385" s="38" t="str">
        <f t="shared" si="352"/>
        <v/>
      </c>
      <c r="AV385" s="38" t="str">
        <f t="shared" si="353"/>
        <v/>
      </c>
      <c r="AW385" s="30" t="str">
        <f t="shared" si="354"/>
        <v/>
      </c>
      <c r="AX385" s="21" t="str">
        <f t="shared" si="355"/>
        <v/>
      </c>
      <c r="AY385" s="21" t="str">
        <f t="shared" si="375"/>
        <v/>
      </c>
      <c r="AZ385" s="31" t="str">
        <f t="shared" si="356"/>
        <v/>
      </c>
      <c r="BA385" s="31" t="str">
        <f t="shared" si="357"/>
        <v/>
      </c>
      <c r="BB385" s="33">
        <f t="shared" si="358"/>
        <v>9.180538662033811E-4</v>
      </c>
      <c r="BC385" s="32">
        <f t="shared" si="359"/>
        <v>1</v>
      </c>
      <c r="BD385" s="32">
        <f t="shared" si="376"/>
        <v>42</v>
      </c>
      <c r="BE385" s="34" t="str">
        <f t="shared" si="377"/>
        <v>Touch Zone</v>
      </c>
      <c r="BF385" s="34" t="str">
        <f t="shared" si="360"/>
        <v>Above</v>
      </c>
      <c r="BG385" s="40" t="str">
        <f t="shared" si="361"/>
        <v/>
      </c>
      <c r="BH385" s="37" t="str">
        <f t="shared" si="362"/>
        <v/>
      </c>
      <c r="BI385" s="37" t="str">
        <f t="shared" si="378"/>
        <v/>
      </c>
      <c r="BJ385" s="38" t="str">
        <f t="shared" si="379"/>
        <v/>
      </c>
      <c r="BK385" s="38" t="str">
        <f t="shared" si="363"/>
        <v/>
      </c>
      <c r="BL385" s="41" t="str">
        <f t="shared" si="364"/>
        <v>------</v>
      </c>
      <c r="BM385" s="41" t="str">
        <f t="shared" si="365"/>
        <v>------</v>
      </c>
      <c r="BN385" s="41" t="str">
        <f t="shared" si="407"/>
        <v>-----</v>
      </c>
      <c r="BO385" s="41" t="str" cm="1">
        <f t="array" aca="1" ref="BO385" ca="1">_xlfn.LET(_xlpm.lookback,MIN(ROW()-ROW(BN$50),11),_xlpm.found,IFERROR(MATCH("Equal High",OFFSET(BN385,-_xlpm.lookback,0,_xlpm.lookback+1,1),0),-1),_xlpm.offset_rows,_xlpm.lookback-_xlpm.found+1,IF(_xlpm.found&gt;0,INDEX(E:E,ROW()-_xlpm.offset_rows),"-----"))</f>
        <v>-----</v>
      </c>
      <c r="BP385" s="41" t="str">
        <f t="shared" ca="1" si="400"/>
        <v>-----</v>
      </c>
      <c r="BQ385" s="41" t="str">
        <f t="shared" ca="1" si="401"/>
        <v>-----</v>
      </c>
      <c r="BR385" s="52" t="str">
        <f t="shared" ca="1" si="402"/>
        <v>-----</v>
      </c>
      <c r="BS385" s="41" t="str">
        <f t="shared" si="408"/>
        <v>-----</v>
      </c>
      <c r="BT385" s="41" t="str" cm="1">
        <f t="array" aca="1" ref="BT385" ca="1">_xlfn.LET(_xlpm.lookback,MIN(ROW()-ROW(BS$50),11),_xlpm.found,IFERROR(MATCH("Equal Low",OFFSET(BS385,-_xlpm.lookback,0,_xlpm.lookback+1,1),0),-1),_xlpm.offset_rows,_xlpm.lookback-_xlpm.found+1,IF(_xlpm.found&gt;0,INDEX(F:F,ROW()-_xlpm.offset_rows),"-----"))</f>
        <v>-----</v>
      </c>
      <c r="BU385" s="41" t="str">
        <f t="shared" ca="1" si="403"/>
        <v>-----</v>
      </c>
      <c r="BV385" s="41" t="str">
        <f t="shared" ca="1" si="404"/>
        <v>-----</v>
      </c>
      <c r="BW385" s="52" t="str">
        <f t="shared" ca="1" si="405"/>
        <v>-----</v>
      </c>
      <c r="BX385" s="50">
        <f t="shared" si="366"/>
        <v>-0.12653999999929511</v>
      </c>
      <c r="BY385" s="50">
        <f t="shared" si="380"/>
        <v>-1</v>
      </c>
      <c r="BZ385" s="50">
        <f t="shared" si="381"/>
        <v>-14</v>
      </c>
      <c r="CA385" s="50" t="str">
        <f t="shared" si="382"/>
        <v>-----</v>
      </c>
      <c r="CB385" s="50" t="str">
        <f t="shared" si="383"/>
        <v>-----</v>
      </c>
      <c r="CC385" s="52" t="str">
        <f t="shared" si="367"/>
        <v>TL Touch Zone</v>
      </c>
      <c r="CD385" s="41">
        <f t="shared" si="368"/>
        <v>1</v>
      </c>
      <c r="CE385" s="52" t="str" cm="1">
        <f t="array" ref="CE385">IF(CD385&lt;&gt;1,"-----",_xlfn.IFS(OR(AL385="Above",AL385="Below"),AL385,OR(AQ385="Above",AQ385="Below"),AQ385,OR(AV385="Above",AV385="Below"),AV385,OR(BA385="Above",BA385="Below"),BA385,OR(BF385="Above",BF385="Below"),BF385,OR(BK385="Above",BK385="Below"),BK385,TRUE,"-----"))</f>
        <v>Above</v>
      </c>
      <c r="CF385" s="52" t="str">
        <f t="shared" ca="1" si="406"/>
        <v>-----</v>
      </c>
      <c r="CG385" s="52" t="str">
        <f t="shared" si="369"/>
        <v>DOWN</v>
      </c>
      <c r="CH385" s="42" t="str">
        <f t="shared" si="390"/>
        <v/>
      </c>
      <c r="CI385" s="43" t="str">
        <f t="shared" si="384"/>
        <v/>
      </c>
      <c r="CJ385" s="42" t="str">
        <f t="shared" si="385"/>
        <v/>
      </c>
      <c r="CK385" s="42" t="str">
        <f t="shared" si="391"/>
        <v/>
      </c>
      <c r="CL385" s="42" t="str">
        <f t="shared" si="370"/>
        <v/>
      </c>
      <c r="CM385" s="16">
        <f t="shared" ref="CM385:CM448" si="410">SUM(CH385:CL385)/5</f>
        <v>0</v>
      </c>
      <c r="CN385" s="53">
        <f t="shared" si="393"/>
        <v>0.19999999999999998</v>
      </c>
      <c r="CO385" s="14" t="str">
        <f t="shared" si="394"/>
        <v/>
      </c>
    </row>
    <row r="386" spans="1:93" x14ac:dyDescent="0.55000000000000004">
      <c r="A386">
        <f>IF('Data Validation'!$K$2&lt;&gt;TRUE,"",'Data Validation'!A386)</f>
        <v>1772147400</v>
      </c>
      <c r="B386" s="4" t="str">
        <f>IF('Data Validation'!$K$2&lt;&gt;TRUE,"",'Data Validation'!C386)</f>
        <v>XAUUSD</v>
      </c>
      <c r="C386" s="4" t="str">
        <f>IF('Data Validation'!$K$2&lt;&gt;TRUE,"",'Data Validation'!E386)</f>
        <v>M5</v>
      </c>
      <c r="D386" s="4">
        <f>IF('Data Validation'!$K$2&lt;&gt;TRUE,"",'Data Validation'!G386)</f>
        <v>5183.99</v>
      </c>
      <c r="E386" s="4">
        <f>IF($C386&lt;&gt;"M5","",Price!F386)</f>
        <v>5188.53</v>
      </c>
      <c r="F386" s="4">
        <f>IF($C386&lt;&gt;"M5","",Price!G386)</f>
        <v>5183.08</v>
      </c>
      <c r="G386" s="4">
        <f>IF($C386&lt;&gt;"M5","",Price!H386)</f>
        <v>294</v>
      </c>
      <c r="H386" s="4">
        <f>IF($C386&lt;&gt;"M5","",SSA!E386)</f>
        <v>5184.3516099999997</v>
      </c>
      <c r="I386" s="6">
        <f>IF($C386&lt;&gt;"M5","",SSA!F386)</f>
        <v>5184.36661</v>
      </c>
      <c r="J386" s="5">
        <f>IF($C386&lt;&gt;"M5","",Dual_Tema!E386)</f>
        <v>5186.75</v>
      </c>
      <c r="K386" s="5">
        <f>IF($C386&lt;&gt;"M5","",Dual_Tema!F386)</f>
        <v>5179.29</v>
      </c>
      <c r="L386" s="6">
        <f>IF($C386&lt;&gt;"M5","",Trendlines!K386)</f>
        <v>0</v>
      </c>
      <c r="M386" s="6">
        <f>IF($C386&lt;&gt;"M5","",Trendlines!L386)</f>
        <v>0</v>
      </c>
      <c r="N386" s="6">
        <f>IF($C386&lt;&gt;"M5","",ZigZag!E386)</f>
        <v>0</v>
      </c>
      <c r="O386" s="6">
        <f>IF($C386&lt;&gt;"M5","",ZigZag!F386)</f>
        <v>0</v>
      </c>
      <c r="P386" s="6">
        <f>IF($C386&lt;&gt;"M5","",Pinbar!E386)</f>
        <v>0</v>
      </c>
      <c r="Q386">
        <f>IF(Q$1='Trendline Selection'!$ED$198,Trendlines!E386,IF(Q$1='Trendline Selection'!$EE$198,Trendlines!E386,""))</f>
        <v>5199.91</v>
      </c>
      <c r="R386" t="str">
        <f>IF(R$1='Trendline Selection'!$ED$198,Trendlines!F386,IF(R$1='Trendline Selection'!$EE$198,Trendlines!F386,""))</f>
        <v/>
      </c>
      <c r="S386" t="str">
        <f>IF(S$1='Trendline Selection'!$ED$198,Trendlines!G386,IF(S$1='Trendline Selection'!$EE$198,Trendlines!G386,""))</f>
        <v/>
      </c>
      <c r="T386" t="str">
        <f>IF(T$1='Trendline Selection'!$ED$198,Trendlines!H386,IF(T$1='Trendline Selection'!$EE$198,Trendlines!H386,""))</f>
        <v/>
      </c>
      <c r="U386">
        <f>IF(U$1='Trendline Selection'!$ED$198,Trendlines!I386,IF(U$1='Trendline Selection'!$EE$198,Trendlines!I386,""))</f>
        <v>5179.5200000000004</v>
      </c>
      <c r="V386" t="str">
        <f>IF(V$1='Trendline Selection'!$ED$198,Trendlines!J386,IF(V$1='Trendline Selection'!$EE$198,Trendlines!J386,""))</f>
        <v/>
      </c>
      <c r="W386" s="6" t="str">
        <f t="shared" si="396"/>
        <v/>
      </c>
      <c r="X386" s="6" t="str">
        <f t="shared" si="397"/>
        <v/>
      </c>
      <c r="Y386" s="6" t="str">
        <f t="shared" si="398"/>
        <v/>
      </c>
      <c r="Z386" s="6" t="str">
        <f t="shared" si="399"/>
        <v/>
      </c>
      <c r="AA386">
        <f t="shared" ref="AA386:AA449" si="411">E386-F386</f>
        <v>5.4499999999998181</v>
      </c>
      <c r="AB386">
        <f t="shared" si="371"/>
        <v>3.8599999999996726</v>
      </c>
      <c r="AC386">
        <f t="shared" si="372"/>
        <v>1.5900000000001455</v>
      </c>
      <c r="AD386">
        <f t="shared" si="395"/>
        <v>5.4499999999998181</v>
      </c>
      <c r="AE386" s="26">
        <f t="shared" si="386"/>
        <v>3.431821468163581E-4</v>
      </c>
      <c r="AF386" s="26">
        <f t="shared" ref="AF386:AF449" si="412">(F386-K386)/K386</f>
        <v>7.3176053088356966E-4</v>
      </c>
      <c r="AG386" s="4"/>
      <c r="AH386" s="30">
        <f t="shared" ref="AH386:AH449" si="413">IF(OR(Q386=0,Q386=""),"",((H386-Q386)/Q386))</f>
        <v>-2.9920498624014928E-3</v>
      </c>
      <c r="AI386" s="21">
        <f t="shared" si="373"/>
        <v>-1</v>
      </c>
      <c r="AJ386" s="21">
        <f t="shared" si="409"/>
        <v>-199</v>
      </c>
      <c r="AK386" s="31" t="str">
        <f t="shared" si="389"/>
        <v>-----</v>
      </c>
      <c r="AL386" s="31" t="str">
        <f t="shared" ref="AL386:AL449" si="414">IF(AH386="","",IF(AND(AK386="Touch Zone",AH386&gt;0%),"Above",IF(AND(AK386="Touch Zone",AH386&lt;0%),"Below","-----")))</f>
        <v>-----</v>
      </c>
      <c r="AM386" s="39" t="str">
        <f t="shared" ref="AM386:AM449" si="415">IF(OR(R386=0,R386=""),"",((H386-R386)/R386))</f>
        <v/>
      </c>
      <c r="AN386" s="35" t="str">
        <f t="shared" ref="AN386:AN449" si="416">IF(AM386="","",IF(AM386&gt;=0,1,-1))</f>
        <v/>
      </c>
      <c r="AO386" s="35" t="str">
        <f t="shared" si="387"/>
        <v/>
      </c>
      <c r="AP386" s="36" t="str">
        <f t="shared" si="388"/>
        <v/>
      </c>
      <c r="AQ386" s="36" t="str">
        <f t="shared" ref="AQ386:AQ449" si="417">IF(AM386="","",IF(AND(AP386="Touch Zone",AM386&gt;0%),"Above",IF(AND(AP386="Touch Zone",AM386&lt;0%),"Below","-----")))</f>
        <v/>
      </c>
      <c r="AR386" s="40" t="str">
        <f t="shared" ref="AR386:AR449" si="418">IF(OR(S386=0,S386=""),"",((H386-S386)/S386))</f>
        <v/>
      </c>
      <c r="AS386" s="37" t="str">
        <f t="shared" ref="AS386:AS449" si="419">IF(AR386="","",IF(AR386&gt;=0,1,-1))</f>
        <v/>
      </c>
      <c r="AT386" s="37" t="str">
        <f t="shared" si="374"/>
        <v/>
      </c>
      <c r="AU386" s="38" t="str">
        <f t="shared" ref="AU386:AU449" si="420">IF(AR386="","",IF(AND(AR386&gt;-0.1%,AR386&lt;0.1%),"Touch Zone","-----"))</f>
        <v/>
      </c>
      <c r="AV386" s="38" t="str">
        <f t="shared" ref="AV386:AV449" si="421">IF(AR386="","",IF(AND(AU386="Touch Zone",AR386&gt;0%),"Above",IF(AND(AU386="Touch Zone",AR386&lt;0%),"Below","-----")))</f>
        <v/>
      </c>
      <c r="AW386" s="30" t="str">
        <f t="shared" ref="AW386:AW449" si="422">IF(OR(T386=0,T386=""),"",((H386-T386)/T386))</f>
        <v/>
      </c>
      <c r="AX386" s="21" t="str">
        <f t="shared" ref="AX386:AX449" si="423">IF(AW386="","",IF(AW386&gt;=0,1,-1))</f>
        <v/>
      </c>
      <c r="AY386" s="21" t="str">
        <f t="shared" si="375"/>
        <v/>
      </c>
      <c r="AZ386" s="31" t="str">
        <f t="shared" ref="AZ386:AZ449" si="424">IF(AW386="","",IF(AND(AW386&gt;-0.1%,AW386&lt;0.1%),"Touch Zone","-----"))</f>
        <v/>
      </c>
      <c r="BA386" s="31" t="str">
        <f t="shared" ref="BA386:BA449" si="425">IF(AW386="","",IF(AND(AZ386="Touch Zone",AW386&gt;0%),"Above",IF(AND(AZ386="Touch Zone",AW386&lt;0%),"Below","-----")))</f>
        <v/>
      </c>
      <c r="BB386" s="33">
        <f t="shared" ref="BB386:BB449" si="426">IF(OR(U386=0,U386=""),"",((H386-U386)/U386))</f>
        <v>9.3282968305929363E-4</v>
      </c>
      <c r="BC386" s="32">
        <f t="shared" ref="BC386:BC449" si="427">IF(BB386="","",IF(BB386&gt;=0,1,-1))</f>
        <v>1</v>
      </c>
      <c r="BD386" s="32">
        <f t="shared" si="376"/>
        <v>43</v>
      </c>
      <c r="BE386" s="34" t="str">
        <f t="shared" si="377"/>
        <v>Touch Zone</v>
      </c>
      <c r="BF386" s="34" t="str">
        <f t="shared" ref="BF386:BF449" si="428">IF(BB386="","",IF(AND(BE386="Touch Zone",BB386&gt;0%),"Above",IF(AND(BE386="Touch Zone",BB386&lt;0%),"Below","-----")))</f>
        <v>Above</v>
      </c>
      <c r="BG386" s="40" t="str">
        <f t="shared" ref="BG386:BG449" si="429">IF(OR(V386=0,V386=""),"",((H386-V386)/V386))</f>
        <v/>
      </c>
      <c r="BH386" s="37" t="str">
        <f t="shared" ref="BH386:BH449" si="430">IF(BG386="","",IF(BG386&gt;=0,1,-1))</f>
        <v/>
      </c>
      <c r="BI386" s="37" t="str">
        <f t="shared" si="378"/>
        <v/>
      </c>
      <c r="BJ386" s="38" t="str">
        <f t="shared" si="379"/>
        <v/>
      </c>
      <c r="BK386" s="38" t="str">
        <f t="shared" ref="BK386:BK449" si="431">IF(BG386="","",IF(AND(BJ386="Touch Zone",BG386&gt;0%),"Above",IF(AND(BJ386="Touch Zone",BG386&lt;0%),"Below","-----")))</f>
        <v/>
      </c>
      <c r="BL386" s="41" t="str">
        <f t="shared" ref="BL386:BL449" si="432">IF(AND(L386=N386,L386&gt;0,N386&gt;0),"Important High","------")</f>
        <v>------</v>
      </c>
      <c r="BM386" s="41" t="str">
        <f t="shared" ref="BM386:BM449" si="433">IF(AND(M386=O386,M386&gt;0,O386&gt;0),"Important Low","------")</f>
        <v>------</v>
      </c>
      <c r="BN386" s="41" t="str">
        <f t="shared" si="407"/>
        <v>-----</v>
      </c>
      <c r="BO386" s="41" t="str" cm="1">
        <f t="array" aca="1" ref="BO386" ca="1">_xlfn.LET(_xlpm.lookback,MIN(ROW()-ROW(BN$50),11),_xlpm.found,IFERROR(MATCH("Equal High",OFFSET(BN386,-_xlpm.lookback,0,_xlpm.lookback+1,1),0),-1),_xlpm.offset_rows,_xlpm.lookback-_xlpm.found+1,IF(_xlpm.found&gt;0,INDEX(E:E,ROW()-_xlpm.offset_rows),"-----"))</f>
        <v>-----</v>
      </c>
      <c r="BP386" s="41" t="str">
        <f t="shared" ca="1" si="400"/>
        <v>-----</v>
      </c>
      <c r="BQ386" s="41" t="str">
        <f t="shared" ca="1" si="401"/>
        <v>-----</v>
      </c>
      <c r="BR386" s="52" t="str">
        <f t="shared" ca="1" si="402"/>
        <v>-----</v>
      </c>
      <c r="BS386" s="41" t="str">
        <f t="shared" si="408"/>
        <v>-----</v>
      </c>
      <c r="BT386" s="41" t="str" cm="1">
        <f t="array" aca="1" ref="BT386" ca="1">_xlfn.LET(_xlpm.lookback,MIN(ROW()-ROW(BS$50),11),_xlpm.found,IFERROR(MATCH("Equal Low",OFFSET(BS386,-_xlpm.lookback,0,_xlpm.lookback+1,1),0),-1),_xlpm.offset_rows,_xlpm.lookback-_xlpm.found+1,IF(_xlpm.found&gt;0,INDEX(F:F,ROW()-_xlpm.offset_rows),"-----"))</f>
        <v>-----</v>
      </c>
      <c r="BU386" s="41" t="str">
        <f t="shared" ca="1" si="403"/>
        <v>-----</v>
      </c>
      <c r="BV386" s="41" t="str">
        <f t="shared" ca="1" si="404"/>
        <v>-----</v>
      </c>
      <c r="BW386" s="52" t="str">
        <f t="shared" ca="1" si="405"/>
        <v>-----</v>
      </c>
      <c r="BX386" s="50">
        <f t="shared" ref="BX386:BX449" si="434">H386-I386</f>
        <v>-1.5000000000327418E-2</v>
      </c>
      <c r="BY386" s="50">
        <f t="shared" si="380"/>
        <v>-1</v>
      </c>
      <c r="BZ386" s="50">
        <f t="shared" si="381"/>
        <v>-15</v>
      </c>
      <c r="CA386" s="50" t="str">
        <f t="shared" si="382"/>
        <v>-----</v>
      </c>
      <c r="CB386" s="50" t="str">
        <f t="shared" si="383"/>
        <v>-----</v>
      </c>
      <c r="CC386" s="52" t="str">
        <f t="shared" ref="CC386:CC449" si="435">IF(OR(AK386="Touch Zone",AP386="Touch Zone",AU386="Touch Zone",AZ386="Touch Zone",BE386="Touch Zone",BJ386="Touch Zone"),"TL Touch Zone","")</f>
        <v>TL Touch Zone</v>
      </c>
      <c r="CD386" s="41">
        <f t="shared" ref="CD386:CD449" si="436">COUNTIF(AL386,"Above")+COUNTIF(AL386,"Below")+COUNTIF(AQ386,"Above")+COUNTIF(AQ386,"Below")+COUNTIF(AV386,"Above")+COUNTIF(AV386,"Below")+COUNTIF(BA386,"Above")+COUNTIF(BA386,"Below")+COUNTIF(BF386,"Above")+COUNTIF(BF386,"Below")+COUNTIF(BK386,"Above")+COUNTIF(BK386,"Below")</f>
        <v>1</v>
      </c>
      <c r="CE386" s="52" t="str" cm="1">
        <f t="array" ref="CE386">IF(CD386&lt;&gt;1,"-----",_xlfn.IFS(OR(AL386="Above",AL386="Below"),AL386,OR(AQ386="Above",AQ386="Below"),AQ386,OR(AV386="Above",AV386="Below"),AV386,OR(BA386="Above",BA386="Below"),BA386,OR(BF386="Above",BF386="Below"),BF386,OR(BK386="Above",BK386="Below"),BK386,TRUE,"-----"))</f>
        <v>Above</v>
      </c>
      <c r="CF386" s="52" t="str">
        <f t="shared" ca="1" si="406"/>
        <v>-----</v>
      </c>
      <c r="CG386" s="52" t="str">
        <f t="shared" ref="CG386:CG449" si="437">IF(BX386&gt;0,"UP","DOWN")</f>
        <v>DOWN</v>
      </c>
      <c r="CH386" s="42" t="str">
        <f t="shared" si="390"/>
        <v/>
      </c>
      <c r="CI386" s="43" t="str">
        <f t="shared" si="384"/>
        <v/>
      </c>
      <c r="CJ386" s="42" t="str">
        <f t="shared" si="385"/>
        <v/>
      </c>
      <c r="CK386" s="42" t="str">
        <f t="shared" si="391"/>
        <v/>
      </c>
      <c r="CL386" s="42" t="str">
        <f t="shared" ref="CL386:CL449" si="438">IF(P386=0,"",1)</f>
        <v/>
      </c>
      <c r="CM386" s="16">
        <f t="shared" si="410"/>
        <v>0</v>
      </c>
      <c r="CN386" s="53">
        <f t="shared" si="393"/>
        <v>0.19999999999999998</v>
      </c>
      <c r="CO386" s="14" t="str">
        <f t="shared" si="394"/>
        <v/>
      </c>
    </row>
    <row r="387" spans="1:93" x14ac:dyDescent="0.55000000000000004">
      <c r="A387">
        <f>IF('Data Validation'!$K$2&lt;&gt;TRUE,"",'Data Validation'!A387)</f>
        <v>1772147700</v>
      </c>
      <c r="B387" s="4" t="str">
        <f>IF('Data Validation'!$K$2&lt;&gt;TRUE,"",'Data Validation'!C387)</f>
        <v>XAUUSD</v>
      </c>
      <c r="C387" s="4" t="str">
        <f>IF('Data Validation'!$K$2&lt;&gt;TRUE,"",'Data Validation'!E387)</f>
        <v>M5</v>
      </c>
      <c r="D387" s="4">
        <f>IF('Data Validation'!$K$2&lt;&gt;TRUE,"",'Data Validation'!G387)</f>
        <v>5183.7700000000004</v>
      </c>
      <c r="E387" s="4">
        <f>IF($C387&lt;&gt;"M5","",Price!F387)</f>
        <v>5185.66</v>
      </c>
      <c r="F387" s="4">
        <f>IF($C387&lt;&gt;"M5","",Price!G387)</f>
        <v>5182.7</v>
      </c>
      <c r="G387" s="4">
        <f>IF($C387&lt;&gt;"M5","",Price!H387)</f>
        <v>178</v>
      </c>
      <c r="H387" s="4">
        <f>IF($C387&lt;&gt;"M5","",SSA!E387)</f>
        <v>5184.4236700000001</v>
      </c>
      <c r="I387" s="6">
        <f>IF($C387&lt;&gt;"M5","",SSA!F387)</f>
        <v>5184.3951399999996</v>
      </c>
      <c r="J387" s="5">
        <f>IF($C387&lt;&gt;"M5","",Dual_Tema!E387)</f>
        <v>5185.83</v>
      </c>
      <c r="K387" s="5">
        <f>IF($C387&lt;&gt;"M5","",Dual_Tema!F387)</f>
        <v>5180.34</v>
      </c>
      <c r="L387" s="6">
        <f>IF($C387&lt;&gt;"M5","",Trendlines!K387)</f>
        <v>0</v>
      </c>
      <c r="M387" s="6">
        <f>IF($C387&lt;&gt;"M5","",Trendlines!L387)</f>
        <v>0</v>
      </c>
      <c r="N387" s="6">
        <f>IF($C387&lt;&gt;"M5","",ZigZag!E387)</f>
        <v>0</v>
      </c>
      <c r="O387" s="6">
        <f>IF($C387&lt;&gt;"M5","",ZigZag!F387)</f>
        <v>0</v>
      </c>
      <c r="P387" s="6">
        <f>IF($C387&lt;&gt;"M5","",Pinbar!E387)</f>
        <v>0</v>
      </c>
      <c r="Q387">
        <f>IF(Q$1='Trendline Selection'!$ED$198,Trendlines!E387,IF(Q$1='Trendline Selection'!$EE$198,Trendlines!E387,""))</f>
        <v>5199.91</v>
      </c>
      <c r="R387" t="str">
        <f>IF(R$1='Trendline Selection'!$ED$198,Trendlines!F387,IF(R$1='Trendline Selection'!$EE$198,Trendlines!F387,""))</f>
        <v/>
      </c>
      <c r="S387" t="str">
        <f>IF(S$1='Trendline Selection'!$ED$198,Trendlines!G387,IF(S$1='Trendline Selection'!$EE$198,Trendlines!G387,""))</f>
        <v/>
      </c>
      <c r="T387" t="str">
        <f>IF(T$1='Trendline Selection'!$ED$198,Trendlines!H387,IF(T$1='Trendline Selection'!$EE$198,Trendlines!H387,""))</f>
        <v/>
      </c>
      <c r="U387">
        <f>IF(U$1='Trendline Selection'!$ED$198,Trendlines!I387,IF(U$1='Trendline Selection'!$EE$198,Trendlines!I387,""))</f>
        <v>5179.54</v>
      </c>
      <c r="V387" t="str">
        <f>IF(V$1='Trendline Selection'!$ED$198,Trendlines!J387,IF(V$1='Trendline Selection'!$EE$198,Trendlines!J387,""))</f>
        <v/>
      </c>
      <c r="W387" s="6" t="str">
        <f t="shared" si="396"/>
        <v/>
      </c>
      <c r="X387" s="6" t="str">
        <f t="shared" si="397"/>
        <v/>
      </c>
      <c r="Y387" s="6" t="str">
        <f t="shared" si="398"/>
        <v/>
      </c>
      <c r="Z387" s="6" t="str">
        <f t="shared" si="399"/>
        <v/>
      </c>
      <c r="AA387">
        <f t="shared" si="411"/>
        <v>2.9600000000000364</v>
      </c>
      <c r="AB387">
        <f t="shared" ref="AB387:AB450" si="439">ABS(E387-D386)</f>
        <v>1.6700000000000728</v>
      </c>
      <c r="AC387">
        <f t="shared" ref="AC387:AC450" si="440">ABS(F387-D386)</f>
        <v>1.2899999999999636</v>
      </c>
      <c r="AD387">
        <f t="shared" si="395"/>
        <v>2.9600000000000364</v>
      </c>
      <c r="AE387" s="26">
        <f t="shared" si="386"/>
        <v>-3.2781637654931376E-5</v>
      </c>
      <c r="AF387" s="26">
        <f t="shared" si="412"/>
        <v>4.5556855341534968E-4</v>
      </c>
      <c r="AG387" s="4"/>
      <c r="AH387" s="30">
        <f t="shared" si="413"/>
        <v>-2.978191930244894E-3</v>
      </c>
      <c r="AI387" s="21">
        <f t="shared" ref="AI387:AI450" si="441">IF(AH387="","",IF(AH387&gt;=0,1,-1))</f>
        <v>-1</v>
      </c>
      <c r="AJ387" s="21">
        <f t="shared" si="409"/>
        <v>-200</v>
      </c>
      <c r="AK387" s="31" t="str">
        <f t="shared" si="389"/>
        <v>-----</v>
      </c>
      <c r="AL387" s="31" t="str">
        <f t="shared" si="414"/>
        <v>-----</v>
      </c>
      <c r="AM387" s="39" t="str">
        <f t="shared" si="415"/>
        <v/>
      </c>
      <c r="AN387" s="35" t="str">
        <f t="shared" si="416"/>
        <v/>
      </c>
      <c r="AO387" s="35" t="str">
        <f t="shared" si="387"/>
        <v/>
      </c>
      <c r="AP387" s="36" t="str">
        <f t="shared" si="388"/>
        <v/>
      </c>
      <c r="AQ387" s="36" t="str">
        <f t="shared" si="417"/>
        <v/>
      </c>
      <c r="AR387" s="40" t="str">
        <f t="shared" si="418"/>
        <v/>
      </c>
      <c r="AS387" s="37" t="str">
        <f t="shared" si="419"/>
        <v/>
      </c>
      <c r="AT387" s="37" t="str">
        <f t="shared" ref="AT387:AT450" si="442">IF(AS387="","",IF(AS387=AS386,AT386+AS387,AS387))</f>
        <v/>
      </c>
      <c r="AU387" s="38" t="str">
        <f t="shared" si="420"/>
        <v/>
      </c>
      <c r="AV387" s="38" t="str">
        <f t="shared" si="421"/>
        <v/>
      </c>
      <c r="AW387" s="30" t="str">
        <f t="shared" si="422"/>
        <v/>
      </c>
      <c r="AX387" s="21" t="str">
        <f t="shared" si="423"/>
        <v/>
      </c>
      <c r="AY387" s="21" t="str">
        <f t="shared" ref="AY387:AY450" si="443">IF(AX387="","",IF(AX387=AX386,AY386+AX387,AX387))</f>
        <v/>
      </c>
      <c r="AZ387" s="31" t="str">
        <f t="shared" si="424"/>
        <v/>
      </c>
      <c r="BA387" s="31" t="str">
        <f t="shared" si="425"/>
        <v/>
      </c>
      <c r="BB387" s="33">
        <f t="shared" si="426"/>
        <v>9.4287716669823297E-4</v>
      </c>
      <c r="BC387" s="32">
        <f t="shared" si="427"/>
        <v>1</v>
      </c>
      <c r="BD387" s="32">
        <f t="shared" ref="BD387:BD450" si="444">IF(BC387="","",IF(BC387=BC386,BD386+BC387,BC387))</f>
        <v>44</v>
      </c>
      <c r="BE387" s="34" t="str">
        <f t="shared" ref="BE387:BE450" si="445">IF(BB387="","",IF(AND(BB387&gt;-0.1%,BB387&lt;0.1%),"Touch Zone","-----"))</f>
        <v>Touch Zone</v>
      </c>
      <c r="BF387" s="34" t="str">
        <f t="shared" si="428"/>
        <v>Above</v>
      </c>
      <c r="BG387" s="40" t="str">
        <f t="shared" si="429"/>
        <v/>
      </c>
      <c r="BH387" s="37" t="str">
        <f t="shared" si="430"/>
        <v/>
      </c>
      <c r="BI387" s="37" t="str">
        <f t="shared" ref="BI387:BI450" si="446">IF(BH387="","",IF(BH387=BH386,BI386+BH387,BH387))</f>
        <v/>
      </c>
      <c r="BJ387" s="38" t="str">
        <f t="shared" ref="BJ387:BJ450" si="447">IF(BG387="","",IF(AND(BG387&gt;-0.1%,BG387&lt;0.1%),"Touch Zone","-----"))</f>
        <v/>
      </c>
      <c r="BK387" s="38" t="str">
        <f t="shared" si="431"/>
        <v/>
      </c>
      <c r="BL387" s="41" t="str">
        <f t="shared" si="432"/>
        <v>------</v>
      </c>
      <c r="BM387" s="41" t="str">
        <f t="shared" si="433"/>
        <v>------</v>
      </c>
      <c r="BN387" s="41" t="str">
        <f t="shared" si="407"/>
        <v>-----</v>
      </c>
      <c r="BO387" s="41" t="str" cm="1">
        <f t="array" aca="1" ref="BO387" ca="1">_xlfn.LET(_xlpm.lookback,MIN(ROW()-ROW(BN$50),11),_xlpm.found,IFERROR(MATCH("Equal High",OFFSET(BN387,-_xlpm.lookback,0,_xlpm.lookback+1,1),0),-1),_xlpm.offset_rows,_xlpm.lookback-_xlpm.found+1,IF(_xlpm.found&gt;0,INDEX(E:E,ROW()-_xlpm.offset_rows),"-----"))</f>
        <v>-----</v>
      </c>
      <c r="BP387" s="41" t="str">
        <f t="shared" ca="1" si="400"/>
        <v>-----</v>
      </c>
      <c r="BQ387" s="41" t="str">
        <f t="shared" ca="1" si="401"/>
        <v>-----</v>
      </c>
      <c r="BR387" s="52" t="str">
        <f t="shared" ca="1" si="402"/>
        <v>-----</v>
      </c>
      <c r="BS387" s="41" t="str">
        <f t="shared" si="408"/>
        <v>-----</v>
      </c>
      <c r="BT387" s="41" t="str" cm="1">
        <f t="array" aca="1" ref="BT387" ca="1">_xlfn.LET(_xlpm.lookback,MIN(ROW()-ROW(BS$50),11),_xlpm.found,IFERROR(MATCH("Equal Low",OFFSET(BS387,-_xlpm.lookback,0,_xlpm.lookback+1,1),0),-1),_xlpm.offset_rows,_xlpm.lookback-_xlpm.found+1,IF(_xlpm.found&gt;0,INDEX(F:F,ROW()-_xlpm.offset_rows),"-----"))</f>
        <v>-----</v>
      </c>
      <c r="BU387" s="41" t="str">
        <f t="shared" ca="1" si="403"/>
        <v>-----</v>
      </c>
      <c r="BV387" s="41" t="str">
        <f t="shared" ca="1" si="404"/>
        <v>-----</v>
      </c>
      <c r="BW387" s="52" t="str">
        <f t="shared" ca="1" si="405"/>
        <v>-----</v>
      </c>
      <c r="BX387" s="50">
        <f t="shared" si="434"/>
        <v>2.8530000000500877E-2</v>
      </c>
      <c r="BY387" s="50">
        <f t="shared" ref="BY387:BY450" si="448">IF(BX387&gt;=0,1,-1)</f>
        <v>1</v>
      </c>
      <c r="BZ387" s="50">
        <f t="shared" ref="BZ387:BZ450" si="449">IF(BY387=BY386,BZ386+BY387,BY387)</f>
        <v>1</v>
      </c>
      <c r="CA387" s="50" t="str">
        <f t="shared" ref="CA387:CA450" si="450">IF(AND(H387&gt;I387,H386&lt;I386),"crossover","-----")</f>
        <v>crossover</v>
      </c>
      <c r="CB387" s="50" t="str">
        <f t="shared" ref="CB387:CB450" si="451">IF(AND(H387&lt;I387,H386&gt;I386),"crossunder","-----")</f>
        <v>-----</v>
      </c>
      <c r="CC387" s="52" t="str">
        <f t="shared" si="435"/>
        <v>TL Touch Zone</v>
      </c>
      <c r="CD387" s="41">
        <f t="shared" si="436"/>
        <v>1</v>
      </c>
      <c r="CE387" s="52" t="str" cm="1">
        <f t="array" ref="CE387">IF(CD387&lt;&gt;1,"-----",_xlfn.IFS(OR(AL387="Above",AL387="Below"),AL387,OR(AQ387="Above",AQ387="Below"),AQ387,OR(AV387="Above",AV387="Below"),AV387,OR(BA387="Above",BA387="Below"),BA387,OR(BF387="Above",BF387="Below"),BF387,OR(BK387="Above",BK387="Below"),BK387,TRUE,"-----"))</f>
        <v>Above</v>
      </c>
      <c r="CF387" s="52" t="str">
        <f t="shared" ca="1" si="406"/>
        <v>-----</v>
      </c>
      <c r="CG387" s="52" t="str">
        <f t="shared" si="437"/>
        <v>UP</v>
      </c>
      <c r="CH387" s="42" t="str">
        <f t="shared" si="390"/>
        <v/>
      </c>
      <c r="CI387" s="43" t="str">
        <f t="shared" ref="CI387:CI450" si="452">IF(AE387&gt;0.05%,1,"")</f>
        <v/>
      </c>
      <c r="CJ387" s="42" t="str">
        <f t="shared" ref="CJ387:CJ450" si="453">IF(AF387&lt;-0.05%,1,"")</f>
        <v/>
      </c>
      <c r="CK387" s="42" t="str">
        <f t="shared" si="391"/>
        <v/>
      </c>
      <c r="CL387" s="42" t="str">
        <f t="shared" si="438"/>
        <v/>
      </c>
      <c r="CM387" s="16">
        <f t="shared" si="410"/>
        <v>0</v>
      </c>
      <c r="CN387" s="53">
        <f t="shared" si="393"/>
        <v>0</v>
      </c>
      <c r="CO387" s="14" t="str">
        <f t="shared" si="394"/>
        <v/>
      </c>
    </row>
    <row r="388" spans="1:93" x14ac:dyDescent="0.55000000000000004">
      <c r="A388">
        <f>IF('Data Validation'!$K$2&lt;&gt;TRUE,"",'Data Validation'!A388)</f>
        <v>1772148000</v>
      </c>
      <c r="B388" s="4" t="str">
        <f>IF('Data Validation'!$K$2&lt;&gt;TRUE,"",'Data Validation'!C388)</f>
        <v>XAUUSD</v>
      </c>
      <c r="C388" s="4" t="str">
        <f>IF('Data Validation'!$K$2&lt;&gt;TRUE,"",'Data Validation'!E388)</f>
        <v>M5</v>
      </c>
      <c r="D388" s="4">
        <f>IF('Data Validation'!$K$2&lt;&gt;TRUE,"",'Data Validation'!G388)</f>
        <v>5183.6899999999996</v>
      </c>
      <c r="E388" s="4">
        <f>IF($C388&lt;&gt;"M5","",Price!F388)</f>
        <v>5187.18</v>
      </c>
      <c r="F388" s="4">
        <f>IF($C388&lt;&gt;"M5","",Price!G388)</f>
        <v>5183.6099999999997</v>
      </c>
      <c r="G388" s="4">
        <f>IF($C388&lt;&gt;"M5","",Price!H388)</f>
        <v>161</v>
      </c>
      <c r="H388" s="4">
        <f>IF($C388&lt;&gt;"M5","",SSA!E388)</f>
        <v>5184.4290300000002</v>
      </c>
      <c r="I388" s="6">
        <f>IF($C388&lt;&gt;"M5","",SSA!F388)</f>
        <v>5184.4120800000001</v>
      </c>
      <c r="J388" s="5">
        <f>IF($C388&lt;&gt;"M5","",Dual_Tema!E388)</f>
        <v>5186.08</v>
      </c>
      <c r="K388" s="5">
        <f>IF($C388&lt;&gt;"M5","",Dual_Tema!F388)</f>
        <v>5181.5600000000004</v>
      </c>
      <c r="L388" s="6">
        <f>IF($C388&lt;&gt;"M5","",Trendlines!K388)</f>
        <v>0</v>
      </c>
      <c r="M388" s="6">
        <f>IF($C388&lt;&gt;"M5","",Trendlines!L388)</f>
        <v>0</v>
      </c>
      <c r="N388" s="6">
        <f>IF($C388&lt;&gt;"M5","",ZigZag!E388)</f>
        <v>0</v>
      </c>
      <c r="O388" s="6">
        <f>IF($C388&lt;&gt;"M5","",ZigZag!F388)</f>
        <v>0</v>
      </c>
      <c r="P388" s="6">
        <f>IF($C388&lt;&gt;"M5","",Pinbar!E388)</f>
        <v>1</v>
      </c>
      <c r="Q388">
        <f>IF(Q$1='Trendline Selection'!$ED$198,Trendlines!E388,IF(Q$1='Trendline Selection'!$EE$198,Trendlines!E388,""))</f>
        <v>5199.92</v>
      </c>
      <c r="R388" t="str">
        <f>IF(R$1='Trendline Selection'!$ED$198,Trendlines!F388,IF(R$1='Trendline Selection'!$EE$198,Trendlines!F388,""))</f>
        <v/>
      </c>
      <c r="S388" t="str">
        <f>IF(S$1='Trendline Selection'!$ED$198,Trendlines!G388,IF(S$1='Trendline Selection'!$EE$198,Trendlines!G388,""))</f>
        <v/>
      </c>
      <c r="T388" t="str">
        <f>IF(T$1='Trendline Selection'!$ED$198,Trendlines!H388,IF(T$1='Trendline Selection'!$EE$198,Trendlines!H388,""))</f>
        <v/>
      </c>
      <c r="U388">
        <f>IF(U$1='Trendline Selection'!$ED$198,Trendlines!I388,IF(U$1='Trendline Selection'!$EE$198,Trendlines!I388,""))</f>
        <v>5179.57</v>
      </c>
      <c r="V388" t="str">
        <f>IF(V$1='Trendline Selection'!$ED$198,Trendlines!J388,IF(V$1='Trendline Selection'!$EE$198,Trendlines!J388,""))</f>
        <v/>
      </c>
      <c r="W388" s="6" t="str">
        <f t="shared" si="396"/>
        <v/>
      </c>
      <c r="X388" s="6" t="str">
        <f t="shared" si="397"/>
        <v/>
      </c>
      <c r="Y388" s="6" t="str">
        <f t="shared" si="398"/>
        <v/>
      </c>
      <c r="Z388" s="6" t="str">
        <f t="shared" si="399"/>
        <v/>
      </c>
      <c r="AA388">
        <f t="shared" si="411"/>
        <v>3.5700000000006185</v>
      </c>
      <c r="AB388">
        <f t="shared" si="439"/>
        <v>3.4099999999998545</v>
      </c>
      <c r="AC388">
        <f t="shared" si="440"/>
        <v>0.16000000000076398</v>
      </c>
      <c r="AD388">
        <f t="shared" si="395"/>
        <v>3.5700000000006185</v>
      </c>
      <c r="AE388" s="26">
        <f t="shared" ref="AE388:AE451" si="454">(E388-J388)/J388</f>
        <v>2.1210625366372362E-4</v>
      </c>
      <c r="AF388" s="26">
        <f t="shared" si="412"/>
        <v>3.9563374736551778E-4</v>
      </c>
      <c r="AG388" s="4"/>
      <c r="AH388" s="30">
        <f t="shared" si="413"/>
        <v>-2.979078524284957E-3</v>
      </c>
      <c r="AI388" s="21">
        <f t="shared" si="441"/>
        <v>-1</v>
      </c>
      <c r="AJ388" s="21">
        <f t="shared" si="409"/>
        <v>-201</v>
      </c>
      <c r="AK388" s="31" t="str">
        <f t="shared" si="389"/>
        <v>-----</v>
      </c>
      <c r="AL388" s="31" t="str">
        <f t="shared" si="414"/>
        <v>-----</v>
      </c>
      <c r="AM388" s="39" t="str">
        <f t="shared" si="415"/>
        <v/>
      </c>
      <c r="AN388" s="35" t="str">
        <f t="shared" si="416"/>
        <v/>
      </c>
      <c r="AO388" s="35" t="str">
        <f t="shared" si="387"/>
        <v/>
      </c>
      <c r="AP388" s="36" t="str">
        <f t="shared" si="388"/>
        <v/>
      </c>
      <c r="AQ388" s="36" t="str">
        <f t="shared" si="417"/>
        <v/>
      </c>
      <c r="AR388" s="40" t="str">
        <f t="shared" si="418"/>
        <v/>
      </c>
      <c r="AS388" s="37" t="str">
        <f t="shared" si="419"/>
        <v/>
      </c>
      <c r="AT388" s="37" t="str">
        <f t="shared" si="442"/>
        <v/>
      </c>
      <c r="AU388" s="38" t="str">
        <f t="shared" si="420"/>
        <v/>
      </c>
      <c r="AV388" s="38" t="str">
        <f t="shared" si="421"/>
        <v/>
      </c>
      <c r="AW388" s="30" t="str">
        <f t="shared" si="422"/>
        <v/>
      </c>
      <c r="AX388" s="21" t="str">
        <f t="shared" si="423"/>
        <v/>
      </c>
      <c r="AY388" s="21" t="str">
        <f t="shared" si="443"/>
        <v/>
      </c>
      <c r="AZ388" s="31" t="str">
        <f t="shared" si="424"/>
        <v/>
      </c>
      <c r="BA388" s="31" t="str">
        <f t="shared" si="425"/>
        <v/>
      </c>
      <c r="BB388" s="33">
        <f t="shared" si="426"/>
        <v>9.3811455391094823E-4</v>
      </c>
      <c r="BC388" s="32">
        <f t="shared" si="427"/>
        <v>1</v>
      </c>
      <c r="BD388" s="32">
        <f t="shared" si="444"/>
        <v>45</v>
      </c>
      <c r="BE388" s="34" t="str">
        <f t="shared" si="445"/>
        <v>Touch Zone</v>
      </c>
      <c r="BF388" s="34" t="str">
        <f t="shared" si="428"/>
        <v>Above</v>
      </c>
      <c r="BG388" s="40" t="str">
        <f t="shared" si="429"/>
        <v/>
      </c>
      <c r="BH388" s="37" t="str">
        <f t="shared" si="430"/>
        <v/>
      </c>
      <c r="BI388" s="37" t="str">
        <f t="shared" si="446"/>
        <v/>
      </c>
      <c r="BJ388" s="38" t="str">
        <f t="shared" si="447"/>
        <v/>
      </c>
      <c r="BK388" s="38" t="str">
        <f t="shared" si="431"/>
        <v/>
      </c>
      <c r="BL388" s="41" t="str">
        <f t="shared" si="432"/>
        <v>------</v>
      </c>
      <c r="BM388" s="41" t="str">
        <f t="shared" si="433"/>
        <v>------</v>
      </c>
      <c r="BN388" s="41" t="str">
        <f t="shared" si="407"/>
        <v>-----</v>
      </c>
      <c r="BO388" s="41" t="str" cm="1">
        <f t="array" aca="1" ref="BO388" ca="1">_xlfn.LET(_xlpm.lookback,MIN(ROW()-ROW(BN$50),11),_xlpm.found,IFERROR(MATCH("Equal High",OFFSET(BN388,-_xlpm.lookback,0,_xlpm.lookback+1,1),0),-1),_xlpm.offset_rows,_xlpm.lookback-_xlpm.found+1,IF(_xlpm.found&gt;0,INDEX(E:E,ROW()-_xlpm.offset_rows),"-----"))</f>
        <v>-----</v>
      </c>
      <c r="BP388" s="41" t="str">
        <f t="shared" ca="1" si="400"/>
        <v>-----</v>
      </c>
      <c r="BQ388" s="41" t="str">
        <f t="shared" ca="1" si="401"/>
        <v>-----</v>
      </c>
      <c r="BR388" s="52" t="str">
        <f t="shared" ca="1" si="402"/>
        <v>-----</v>
      </c>
      <c r="BS388" s="41" t="str">
        <f t="shared" si="408"/>
        <v>-----</v>
      </c>
      <c r="BT388" s="41" t="str" cm="1">
        <f t="array" aca="1" ref="BT388" ca="1">_xlfn.LET(_xlpm.lookback,MIN(ROW()-ROW(BS$50),11),_xlpm.found,IFERROR(MATCH("Equal Low",OFFSET(BS388,-_xlpm.lookback,0,_xlpm.lookback+1,1),0),-1),_xlpm.offset_rows,_xlpm.lookback-_xlpm.found+1,IF(_xlpm.found&gt;0,INDEX(F:F,ROW()-_xlpm.offset_rows),"-----"))</f>
        <v>-----</v>
      </c>
      <c r="BU388" s="41" t="str">
        <f t="shared" ca="1" si="403"/>
        <v>-----</v>
      </c>
      <c r="BV388" s="41" t="str">
        <f t="shared" ca="1" si="404"/>
        <v>-----</v>
      </c>
      <c r="BW388" s="52" t="str">
        <f t="shared" ca="1" si="405"/>
        <v>-----</v>
      </c>
      <c r="BX388" s="50">
        <f t="shared" si="434"/>
        <v>1.6950000000178989E-2</v>
      </c>
      <c r="BY388" s="50">
        <f t="shared" si="448"/>
        <v>1</v>
      </c>
      <c r="BZ388" s="50">
        <f t="shared" si="449"/>
        <v>2</v>
      </c>
      <c r="CA388" s="50" t="str">
        <f t="shared" si="450"/>
        <v>-----</v>
      </c>
      <c r="CB388" s="50" t="str">
        <f t="shared" si="451"/>
        <v>-----</v>
      </c>
      <c r="CC388" s="52" t="str">
        <f t="shared" si="435"/>
        <v>TL Touch Zone</v>
      </c>
      <c r="CD388" s="41">
        <f t="shared" si="436"/>
        <v>1</v>
      </c>
      <c r="CE388" s="52" t="str" cm="1">
        <f t="array" ref="CE388">IF(CD388&lt;&gt;1,"-----",_xlfn.IFS(OR(AL388="Above",AL388="Below"),AL388,OR(AQ388="Above",AQ388="Below"),AQ388,OR(AV388="Above",AV388="Below"),AV388,OR(BA388="Above",BA388="Below"),BA388,OR(BF388="Above",BF388="Below"),BF388,OR(BK388="Above",BK388="Below"),BK388,TRUE,"-----"))</f>
        <v>Above</v>
      </c>
      <c r="CF388" s="52" t="str">
        <f t="shared" ca="1" si="406"/>
        <v>-----</v>
      </c>
      <c r="CG388" s="52" t="str">
        <f t="shared" si="437"/>
        <v>UP</v>
      </c>
      <c r="CH388" s="42" t="str">
        <f t="shared" si="390"/>
        <v/>
      </c>
      <c r="CI388" s="43" t="str">
        <f t="shared" si="452"/>
        <v/>
      </c>
      <c r="CJ388" s="42" t="str">
        <f t="shared" si="453"/>
        <v/>
      </c>
      <c r="CK388" s="42" t="str">
        <f t="shared" si="391"/>
        <v/>
      </c>
      <c r="CL388" s="42">
        <f t="shared" si="438"/>
        <v>1</v>
      </c>
      <c r="CM388" s="16">
        <f t="shared" si="410"/>
        <v>0.2</v>
      </c>
      <c r="CN388" s="53">
        <f t="shared" si="393"/>
        <v>6.6666666666666666E-2</v>
      </c>
      <c r="CO388" s="14" t="str">
        <f t="shared" si="394"/>
        <v/>
      </c>
    </row>
    <row r="389" spans="1:93" x14ac:dyDescent="0.55000000000000004">
      <c r="A389">
        <f>IF('Data Validation'!$K$2&lt;&gt;TRUE,"",'Data Validation'!A389)</f>
        <v>1772148300</v>
      </c>
      <c r="B389" s="4" t="str">
        <f>IF('Data Validation'!$K$2&lt;&gt;TRUE,"",'Data Validation'!C389)</f>
        <v>XAUUSD</v>
      </c>
      <c r="C389" s="4" t="str">
        <f>IF('Data Validation'!$K$2&lt;&gt;TRUE,"",'Data Validation'!E389)</f>
        <v>M5</v>
      </c>
      <c r="D389" s="4">
        <f>IF('Data Validation'!$K$2&lt;&gt;TRUE,"",'Data Validation'!G389)</f>
        <v>5184</v>
      </c>
      <c r="E389" s="4">
        <f>IF($C389&lt;&gt;"M5","",Price!F389)</f>
        <v>5185.76</v>
      </c>
      <c r="F389" s="4">
        <f>IF($C389&lt;&gt;"M5","",Price!G389)</f>
        <v>5181.29</v>
      </c>
      <c r="G389" s="4">
        <f>IF($C389&lt;&gt;"M5","",Price!H389)</f>
        <v>249</v>
      </c>
      <c r="H389" s="4">
        <f>IF($C389&lt;&gt;"M5","",SSA!E389)</f>
        <v>5184.3662100000001</v>
      </c>
      <c r="I389" s="6">
        <f>IF($C389&lt;&gt;"M5","",SSA!F389)</f>
        <v>5184.38915</v>
      </c>
      <c r="J389" s="5">
        <f>IF($C389&lt;&gt;"M5","",Dual_Tema!E389)</f>
        <v>5185.62</v>
      </c>
      <c r="K389" s="5">
        <f>IF($C389&lt;&gt;"M5","",Dual_Tema!F389)</f>
        <v>5181.28</v>
      </c>
      <c r="L389" s="6">
        <f>IF($C389&lt;&gt;"M5","",Trendlines!K389)</f>
        <v>0</v>
      </c>
      <c r="M389" s="6">
        <f>IF($C389&lt;&gt;"M5","",Trendlines!L389)</f>
        <v>0</v>
      </c>
      <c r="N389" s="6">
        <f>IF($C389&lt;&gt;"M5","",ZigZag!E389)</f>
        <v>0</v>
      </c>
      <c r="O389" s="6">
        <f>IF($C389&lt;&gt;"M5","",ZigZag!F389)</f>
        <v>0</v>
      </c>
      <c r="P389" s="6">
        <f>IF($C389&lt;&gt;"M5","",Pinbar!E389)</f>
        <v>0</v>
      </c>
      <c r="Q389">
        <f>IF(Q$1='Trendline Selection'!$ED$198,Trendlines!E389,IF(Q$1='Trendline Selection'!$EE$198,Trendlines!E389,""))</f>
        <v>5199.92</v>
      </c>
      <c r="R389" t="str">
        <f>IF(R$1='Trendline Selection'!$ED$198,Trendlines!F389,IF(R$1='Trendline Selection'!$EE$198,Trendlines!F389,""))</f>
        <v/>
      </c>
      <c r="S389" t="str">
        <f>IF(S$1='Trendline Selection'!$ED$198,Trendlines!G389,IF(S$1='Trendline Selection'!$EE$198,Trendlines!G389,""))</f>
        <v/>
      </c>
      <c r="T389" t="str">
        <f>IF(T$1='Trendline Selection'!$ED$198,Trendlines!H389,IF(T$1='Trendline Selection'!$EE$198,Trendlines!H389,""))</f>
        <v/>
      </c>
      <c r="U389">
        <f>IF(U$1='Trendline Selection'!$ED$198,Trendlines!I389,IF(U$1='Trendline Selection'!$EE$198,Trendlines!I389,""))</f>
        <v>5179.59</v>
      </c>
      <c r="V389" t="str">
        <f>IF(V$1='Trendline Selection'!$ED$198,Trendlines!J389,IF(V$1='Trendline Selection'!$EE$198,Trendlines!J389,""))</f>
        <v/>
      </c>
      <c r="W389" s="6" t="str">
        <f t="shared" si="396"/>
        <v/>
      </c>
      <c r="X389" s="6" t="str">
        <f t="shared" si="397"/>
        <v/>
      </c>
      <c r="Y389" s="6" t="str">
        <f t="shared" si="398"/>
        <v/>
      </c>
      <c r="Z389" s="6" t="str">
        <f t="shared" si="399"/>
        <v/>
      </c>
      <c r="AA389">
        <f t="shared" si="411"/>
        <v>4.4700000000002547</v>
      </c>
      <c r="AB389">
        <f t="shared" si="439"/>
        <v>2.0700000000006185</v>
      </c>
      <c r="AC389">
        <f t="shared" si="440"/>
        <v>2.3999999999996362</v>
      </c>
      <c r="AD389">
        <f t="shared" si="395"/>
        <v>4.4700000000002547</v>
      </c>
      <c r="AE389" s="26">
        <f t="shared" si="454"/>
        <v>2.6997736047054628E-5</v>
      </c>
      <c r="AF389" s="26">
        <f t="shared" si="412"/>
        <v>1.9300250131662986E-6</v>
      </c>
      <c r="AG389" s="4"/>
      <c r="AH389" s="30">
        <f t="shared" si="413"/>
        <v>-2.9911594793765933E-3</v>
      </c>
      <c r="AI389" s="21">
        <f t="shared" si="441"/>
        <v>-1</v>
      </c>
      <c r="AJ389" s="21">
        <f t="shared" si="409"/>
        <v>-202</v>
      </c>
      <c r="AK389" s="31" t="str">
        <f t="shared" si="389"/>
        <v>-----</v>
      </c>
      <c r="AL389" s="31" t="str">
        <f t="shared" si="414"/>
        <v>-----</v>
      </c>
      <c r="AM389" s="39" t="str">
        <f t="shared" si="415"/>
        <v/>
      </c>
      <c r="AN389" s="35" t="str">
        <f t="shared" si="416"/>
        <v/>
      </c>
      <c r="AO389" s="35" t="str">
        <f t="shared" ref="AO389:AO452" si="455">IF(AN389="","",IF(AN389=AN388,AO388+AN389,AN389))</f>
        <v/>
      </c>
      <c r="AP389" s="36" t="str">
        <f t="shared" ref="AP389:AP452" si="456">IF(AM389="","",IF(AND(AM389&gt;-0.1%,AM389&lt;0.1%),"Touch Zone","-----"))</f>
        <v/>
      </c>
      <c r="AQ389" s="36" t="str">
        <f t="shared" si="417"/>
        <v/>
      </c>
      <c r="AR389" s="40" t="str">
        <f t="shared" si="418"/>
        <v/>
      </c>
      <c r="AS389" s="37" t="str">
        <f t="shared" si="419"/>
        <v/>
      </c>
      <c r="AT389" s="37" t="str">
        <f t="shared" si="442"/>
        <v/>
      </c>
      <c r="AU389" s="38" t="str">
        <f t="shared" si="420"/>
        <v/>
      </c>
      <c r="AV389" s="38" t="str">
        <f t="shared" si="421"/>
        <v/>
      </c>
      <c r="AW389" s="30" t="str">
        <f t="shared" si="422"/>
        <v/>
      </c>
      <c r="AX389" s="21" t="str">
        <f t="shared" si="423"/>
        <v/>
      </c>
      <c r="AY389" s="21" t="str">
        <f t="shared" si="443"/>
        <v/>
      </c>
      <c r="AZ389" s="31" t="str">
        <f t="shared" si="424"/>
        <v/>
      </c>
      <c r="BA389" s="31" t="str">
        <f t="shared" si="425"/>
        <v/>
      </c>
      <c r="BB389" s="33">
        <f t="shared" si="426"/>
        <v>9.2212124897916468E-4</v>
      </c>
      <c r="BC389" s="32">
        <f t="shared" si="427"/>
        <v>1</v>
      </c>
      <c r="BD389" s="32">
        <f t="shared" si="444"/>
        <v>46</v>
      </c>
      <c r="BE389" s="34" t="str">
        <f t="shared" si="445"/>
        <v>Touch Zone</v>
      </c>
      <c r="BF389" s="34" t="str">
        <f t="shared" si="428"/>
        <v>Above</v>
      </c>
      <c r="BG389" s="40" t="str">
        <f t="shared" si="429"/>
        <v/>
      </c>
      <c r="BH389" s="37" t="str">
        <f t="shared" si="430"/>
        <v/>
      </c>
      <c r="BI389" s="37" t="str">
        <f t="shared" si="446"/>
        <v/>
      </c>
      <c r="BJ389" s="38" t="str">
        <f t="shared" si="447"/>
        <v/>
      </c>
      <c r="BK389" s="38" t="str">
        <f t="shared" si="431"/>
        <v/>
      </c>
      <c r="BL389" s="41" t="str">
        <f t="shared" si="432"/>
        <v>------</v>
      </c>
      <c r="BM389" s="41" t="str">
        <f t="shared" si="433"/>
        <v>------</v>
      </c>
      <c r="BN389" s="41" t="str">
        <f t="shared" si="407"/>
        <v>-----</v>
      </c>
      <c r="BO389" s="41" t="str" cm="1">
        <f t="array" aca="1" ref="BO389" ca="1">_xlfn.LET(_xlpm.lookback,MIN(ROW()-ROW(BN$50),11),_xlpm.found,IFERROR(MATCH("Equal High",OFFSET(BN389,-_xlpm.lookback,0,_xlpm.lookback+1,1),0),-1),_xlpm.offset_rows,_xlpm.lookback-_xlpm.found+1,IF(_xlpm.found&gt;0,INDEX(E:E,ROW()-_xlpm.offset_rows),"-----"))</f>
        <v>-----</v>
      </c>
      <c r="BP389" s="41" t="str">
        <f t="shared" ca="1" si="400"/>
        <v>-----</v>
      </c>
      <c r="BQ389" s="41" t="str">
        <f t="shared" ca="1" si="401"/>
        <v>-----</v>
      </c>
      <c r="BR389" s="52" t="str">
        <f t="shared" ca="1" si="402"/>
        <v>-----</v>
      </c>
      <c r="BS389" s="41" t="str">
        <f t="shared" si="408"/>
        <v>-----</v>
      </c>
      <c r="BT389" s="41" t="str" cm="1">
        <f t="array" aca="1" ref="BT389" ca="1">_xlfn.LET(_xlpm.lookback,MIN(ROW()-ROW(BS$50),11),_xlpm.found,IFERROR(MATCH("Equal Low",OFFSET(BS389,-_xlpm.lookback,0,_xlpm.lookback+1,1),0),-1),_xlpm.offset_rows,_xlpm.lookback-_xlpm.found+1,IF(_xlpm.found&gt;0,INDEX(F:F,ROW()-_xlpm.offset_rows),"-----"))</f>
        <v>-----</v>
      </c>
      <c r="BU389" s="41" t="str">
        <f t="shared" ca="1" si="403"/>
        <v>-----</v>
      </c>
      <c r="BV389" s="41" t="str">
        <f t="shared" ca="1" si="404"/>
        <v>-----</v>
      </c>
      <c r="BW389" s="52" t="str">
        <f t="shared" ca="1" si="405"/>
        <v>-----</v>
      </c>
      <c r="BX389" s="50">
        <f t="shared" si="434"/>
        <v>-2.2939999999834981E-2</v>
      </c>
      <c r="BY389" s="50">
        <f t="shared" si="448"/>
        <v>-1</v>
      </c>
      <c r="BZ389" s="50">
        <f t="shared" si="449"/>
        <v>-1</v>
      </c>
      <c r="CA389" s="50" t="str">
        <f t="shared" si="450"/>
        <v>-----</v>
      </c>
      <c r="CB389" s="50" t="str">
        <f t="shared" si="451"/>
        <v>crossunder</v>
      </c>
      <c r="CC389" s="52" t="str">
        <f t="shared" si="435"/>
        <v>TL Touch Zone</v>
      </c>
      <c r="CD389" s="41">
        <f t="shared" si="436"/>
        <v>1</v>
      </c>
      <c r="CE389" s="52" t="str" cm="1">
        <f t="array" ref="CE389">IF(CD389&lt;&gt;1,"-----",_xlfn.IFS(OR(AL389="Above",AL389="Below"),AL389,OR(AQ389="Above",AQ389="Below"),AQ389,OR(AV389="Above",AV389="Below"),AV389,OR(BA389="Above",BA389="Below"),BA389,OR(BF389="Above",BF389="Below"),BF389,OR(BK389="Above",BK389="Below"),BK389,TRUE,"-----"))</f>
        <v>Above</v>
      </c>
      <c r="CF389" s="52" t="str">
        <f t="shared" ca="1" si="406"/>
        <v>-----</v>
      </c>
      <c r="CG389" s="52" t="str">
        <f t="shared" si="437"/>
        <v>DOWN</v>
      </c>
      <c r="CH389" s="42" t="str">
        <f t="shared" si="390"/>
        <v/>
      </c>
      <c r="CI389" s="43" t="str">
        <f t="shared" si="452"/>
        <v/>
      </c>
      <c r="CJ389" s="42" t="str">
        <f t="shared" si="453"/>
        <v/>
      </c>
      <c r="CK389" s="42" t="str">
        <f t="shared" si="391"/>
        <v/>
      </c>
      <c r="CL389" s="42" t="str">
        <f t="shared" si="438"/>
        <v/>
      </c>
      <c r="CM389" s="16">
        <f t="shared" si="410"/>
        <v>0</v>
      </c>
      <c r="CN389" s="53">
        <f t="shared" si="393"/>
        <v>6.6666666666666666E-2</v>
      </c>
      <c r="CO389" s="14" t="str">
        <f t="shared" si="394"/>
        <v/>
      </c>
    </row>
    <row r="390" spans="1:93" x14ac:dyDescent="0.55000000000000004">
      <c r="A390">
        <f>IF('Data Validation'!$K$2&lt;&gt;TRUE,"",'Data Validation'!A390)</f>
        <v>1772148600</v>
      </c>
      <c r="B390" s="4" t="str">
        <f>IF('Data Validation'!$K$2&lt;&gt;TRUE,"",'Data Validation'!C390)</f>
        <v>XAUUSD</v>
      </c>
      <c r="C390" s="4" t="str">
        <f>IF('Data Validation'!$K$2&lt;&gt;TRUE,"",'Data Validation'!E390)</f>
        <v>M5</v>
      </c>
      <c r="D390" s="4">
        <f>IF('Data Validation'!$K$2&lt;&gt;TRUE,"",'Data Validation'!G390)</f>
        <v>5183.32</v>
      </c>
      <c r="E390" s="4">
        <f>IF($C390&lt;&gt;"M5","",Price!F390)</f>
        <v>5184.8900000000003</v>
      </c>
      <c r="F390" s="4">
        <f>IF($C390&lt;&gt;"M5","",Price!G390)</f>
        <v>5181.6400000000003</v>
      </c>
      <c r="G390" s="4">
        <f>IF($C390&lt;&gt;"M5","",Price!H390)</f>
        <v>224</v>
      </c>
      <c r="H390" s="4">
        <f>IF($C390&lt;&gt;"M5","",SSA!E390)</f>
        <v>5184.2573400000001</v>
      </c>
      <c r="I390" s="6">
        <f>IF($C390&lt;&gt;"M5","",SSA!F390)</f>
        <v>5184.3232399999997</v>
      </c>
      <c r="J390" s="5">
        <f>IF($C390&lt;&gt;"M5","",Dual_Tema!E390)</f>
        <v>5184.9799999999996</v>
      </c>
      <c r="K390" s="5">
        <f>IF($C390&lt;&gt;"M5","",Dual_Tema!F390)</f>
        <v>5181.32</v>
      </c>
      <c r="L390" s="6">
        <f>IF($C390&lt;&gt;"M5","",Trendlines!K390)</f>
        <v>0</v>
      </c>
      <c r="M390" s="6">
        <f>IF($C390&lt;&gt;"M5","",Trendlines!L390)</f>
        <v>0</v>
      </c>
      <c r="N390" s="6">
        <f>IF($C390&lt;&gt;"M5","",ZigZag!E390)</f>
        <v>0</v>
      </c>
      <c r="O390" s="6">
        <f>IF($C390&lt;&gt;"M5","",ZigZag!F390)</f>
        <v>0</v>
      </c>
      <c r="P390" s="6">
        <f>IF($C390&lt;&gt;"M5","",Pinbar!E390)</f>
        <v>0</v>
      </c>
      <c r="Q390">
        <f>IF(Q$1='Trendline Selection'!$ED$198,Trendlines!E390,IF(Q$1='Trendline Selection'!$EE$198,Trendlines!E390,""))</f>
        <v>5199.93</v>
      </c>
      <c r="R390" t="str">
        <f>IF(R$1='Trendline Selection'!$ED$198,Trendlines!F390,IF(R$1='Trendline Selection'!$EE$198,Trendlines!F390,""))</f>
        <v/>
      </c>
      <c r="S390" t="str">
        <f>IF(S$1='Trendline Selection'!$ED$198,Trendlines!G390,IF(S$1='Trendline Selection'!$EE$198,Trendlines!G390,""))</f>
        <v/>
      </c>
      <c r="T390" t="str">
        <f>IF(T$1='Trendline Selection'!$ED$198,Trendlines!H390,IF(T$1='Trendline Selection'!$EE$198,Trendlines!H390,""))</f>
        <v/>
      </c>
      <c r="U390">
        <f>IF(U$1='Trendline Selection'!$ED$198,Trendlines!I390,IF(U$1='Trendline Selection'!$EE$198,Trendlines!I390,""))</f>
        <v>5179.6099999999997</v>
      </c>
      <c r="V390" t="str">
        <f>IF(V$1='Trendline Selection'!$ED$198,Trendlines!J390,IF(V$1='Trendline Selection'!$EE$198,Trendlines!J390,""))</f>
        <v/>
      </c>
      <c r="W390" s="6" t="str">
        <f t="shared" si="396"/>
        <v/>
      </c>
      <c r="X390" s="6" t="str">
        <f t="shared" si="397"/>
        <v/>
      </c>
      <c r="Y390" s="6" t="str">
        <f t="shared" si="398"/>
        <v/>
      </c>
      <c r="Z390" s="6" t="str">
        <f t="shared" si="399"/>
        <v/>
      </c>
      <c r="AA390">
        <f t="shared" si="411"/>
        <v>3.25</v>
      </c>
      <c r="AB390">
        <f t="shared" si="439"/>
        <v>0.89000000000032742</v>
      </c>
      <c r="AC390">
        <f t="shared" si="440"/>
        <v>2.3599999999996726</v>
      </c>
      <c r="AD390">
        <f t="shared" si="395"/>
        <v>3.25</v>
      </c>
      <c r="AE390" s="26">
        <f t="shared" si="454"/>
        <v>-1.735782973111488E-5</v>
      </c>
      <c r="AF390" s="26">
        <f t="shared" si="412"/>
        <v>6.1760323624215159E-5</v>
      </c>
      <c r="AG390" s="4"/>
      <c r="AH390" s="30">
        <f t="shared" si="413"/>
        <v>-3.0140136501837864E-3</v>
      </c>
      <c r="AI390" s="21">
        <f t="shared" si="441"/>
        <v>-1</v>
      </c>
      <c r="AJ390" s="21">
        <f t="shared" si="409"/>
        <v>-203</v>
      </c>
      <c r="AK390" s="31" t="str">
        <f t="shared" ref="AK390:AK453" si="457">IF(AH390="","",IF(AND(AH390&gt;-0.1%,AH390&lt;0.1%),"Touch Zone","-----"))</f>
        <v>-----</v>
      </c>
      <c r="AL390" s="31" t="str">
        <f t="shared" si="414"/>
        <v>-----</v>
      </c>
      <c r="AM390" s="39" t="str">
        <f t="shared" si="415"/>
        <v/>
      </c>
      <c r="AN390" s="35" t="str">
        <f t="shared" si="416"/>
        <v/>
      </c>
      <c r="AO390" s="35" t="str">
        <f t="shared" si="455"/>
        <v/>
      </c>
      <c r="AP390" s="36" t="str">
        <f t="shared" si="456"/>
        <v/>
      </c>
      <c r="AQ390" s="36" t="str">
        <f t="shared" si="417"/>
        <v/>
      </c>
      <c r="AR390" s="40" t="str">
        <f t="shared" si="418"/>
        <v/>
      </c>
      <c r="AS390" s="37" t="str">
        <f t="shared" si="419"/>
        <v/>
      </c>
      <c r="AT390" s="37" t="str">
        <f t="shared" si="442"/>
        <v/>
      </c>
      <c r="AU390" s="38" t="str">
        <f t="shared" si="420"/>
        <v/>
      </c>
      <c r="AV390" s="38" t="str">
        <f t="shared" si="421"/>
        <v/>
      </c>
      <c r="AW390" s="30" t="str">
        <f t="shared" si="422"/>
        <v/>
      </c>
      <c r="AX390" s="21" t="str">
        <f t="shared" si="423"/>
        <v/>
      </c>
      <c r="AY390" s="21" t="str">
        <f t="shared" si="443"/>
        <v/>
      </c>
      <c r="AZ390" s="31" t="str">
        <f t="shared" si="424"/>
        <v/>
      </c>
      <c r="BA390" s="31" t="str">
        <f t="shared" si="425"/>
        <v/>
      </c>
      <c r="BB390" s="33">
        <f t="shared" si="426"/>
        <v>8.9723743679551952E-4</v>
      </c>
      <c r="BC390" s="32">
        <f t="shared" si="427"/>
        <v>1</v>
      </c>
      <c r="BD390" s="32">
        <f t="shared" si="444"/>
        <v>47</v>
      </c>
      <c r="BE390" s="34" t="str">
        <f t="shared" si="445"/>
        <v>Touch Zone</v>
      </c>
      <c r="BF390" s="34" t="str">
        <f t="shared" si="428"/>
        <v>Above</v>
      </c>
      <c r="BG390" s="40" t="str">
        <f t="shared" si="429"/>
        <v/>
      </c>
      <c r="BH390" s="37" t="str">
        <f t="shared" si="430"/>
        <v/>
      </c>
      <c r="BI390" s="37" t="str">
        <f t="shared" si="446"/>
        <v/>
      </c>
      <c r="BJ390" s="38" t="str">
        <f t="shared" si="447"/>
        <v/>
      </c>
      <c r="BK390" s="38" t="str">
        <f t="shared" si="431"/>
        <v/>
      </c>
      <c r="BL390" s="41" t="str">
        <f t="shared" si="432"/>
        <v>------</v>
      </c>
      <c r="BM390" s="41" t="str">
        <f t="shared" si="433"/>
        <v>------</v>
      </c>
      <c r="BN390" s="41" t="str">
        <f t="shared" si="407"/>
        <v>-----</v>
      </c>
      <c r="BO390" s="41" t="str" cm="1">
        <f t="array" aca="1" ref="BO390" ca="1">_xlfn.LET(_xlpm.lookback,MIN(ROW()-ROW(BN$50),11),_xlpm.found,IFERROR(MATCH("Equal High",OFFSET(BN390,-_xlpm.lookback,0,_xlpm.lookback+1,1),0),-1),_xlpm.offset_rows,_xlpm.lookback-_xlpm.found+1,IF(_xlpm.found&gt;0,INDEX(E:E,ROW()-_xlpm.offset_rows),"-----"))</f>
        <v>-----</v>
      </c>
      <c r="BP390" s="41" t="str">
        <f t="shared" ca="1" si="400"/>
        <v>-----</v>
      </c>
      <c r="BQ390" s="41" t="str">
        <f t="shared" ca="1" si="401"/>
        <v>-----</v>
      </c>
      <c r="BR390" s="52" t="str">
        <f t="shared" ca="1" si="402"/>
        <v>-----</v>
      </c>
      <c r="BS390" s="41" t="str">
        <f t="shared" si="408"/>
        <v>-----</v>
      </c>
      <c r="BT390" s="41" t="str" cm="1">
        <f t="array" aca="1" ref="BT390" ca="1">_xlfn.LET(_xlpm.lookback,MIN(ROW()-ROW(BS$50),11),_xlpm.found,IFERROR(MATCH("Equal Low",OFFSET(BS390,-_xlpm.lookback,0,_xlpm.lookback+1,1),0),-1),_xlpm.offset_rows,_xlpm.lookback-_xlpm.found+1,IF(_xlpm.found&gt;0,INDEX(F:F,ROW()-_xlpm.offset_rows),"-----"))</f>
        <v>-----</v>
      </c>
      <c r="BU390" s="41" t="str">
        <f t="shared" ca="1" si="403"/>
        <v>-----</v>
      </c>
      <c r="BV390" s="41" t="str">
        <f t="shared" ca="1" si="404"/>
        <v>-----</v>
      </c>
      <c r="BW390" s="52" t="str">
        <f t="shared" ca="1" si="405"/>
        <v>-----</v>
      </c>
      <c r="BX390" s="50">
        <f t="shared" si="434"/>
        <v>-6.5899999999601278E-2</v>
      </c>
      <c r="BY390" s="50">
        <f t="shared" si="448"/>
        <v>-1</v>
      </c>
      <c r="BZ390" s="50">
        <f t="shared" si="449"/>
        <v>-2</v>
      </c>
      <c r="CA390" s="50" t="str">
        <f t="shared" si="450"/>
        <v>-----</v>
      </c>
      <c r="CB390" s="50" t="str">
        <f t="shared" si="451"/>
        <v>-----</v>
      </c>
      <c r="CC390" s="52" t="str">
        <f t="shared" si="435"/>
        <v>TL Touch Zone</v>
      </c>
      <c r="CD390" s="41">
        <f t="shared" si="436"/>
        <v>1</v>
      </c>
      <c r="CE390" s="52" t="str" cm="1">
        <f t="array" ref="CE390">IF(CD390&lt;&gt;1,"-----",_xlfn.IFS(OR(AL390="Above",AL390="Below"),AL390,OR(AQ390="Above",AQ390="Below"),AQ390,OR(AV390="Above",AV390="Below"),AV390,OR(BA390="Above",BA390="Below"),BA390,OR(BF390="Above",BF390="Below"),BF390,OR(BK390="Above",BK390="Below"),BK390,TRUE,"-----"))</f>
        <v>Above</v>
      </c>
      <c r="CF390" s="52" t="str">
        <f t="shared" ca="1" si="406"/>
        <v>-----</v>
      </c>
      <c r="CG390" s="52" t="str">
        <f t="shared" si="437"/>
        <v>DOWN</v>
      </c>
      <c r="CH390" s="42" t="str">
        <f t="shared" si="390"/>
        <v/>
      </c>
      <c r="CI390" s="43" t="str">
        <f t="shared" si="452"/>
        <v/>
      </c>
      <c r="CJ390" s="42" t="str">
        <f t="shared" si="453"/>
        <v/>
      </c>
      <c r="CK390" s="42" t="str">
        <f t="shared" si="391"/>
        <v/>
      </c>
      <c r="CL390" s="42" t="str">
        <f t="shared" si="438"/>
        <v/>
      </c>
      <c r="CM390" s="16">
        <f t="shared" si="410"/>
        <v>0</v>
      </c>
      <c r="CN390" s="53">
        <f t="shared" si="393"/>
        <v>6.6666666666666666E-2</v>
      </c>
      <c r="CO390" s="14" t="str">
        <f t="shared" si="394"/>
        <v/>
      </c>
    </row>
    <row r="391" spans="1:93" x14ac:dyDescent="0.55000000000000004">
      <c r="A391">
        <f>IF('Data Validation'!$K$2&lt;&gt;TRUE,"",'Data Validation'!A391)</f>
        <v>1772148900</v>
      </c>
      <c r="B391" s="4" t="str">
        <f>IF('Data Validation'!$K$2&lt;&gt;TRUE,"",'Data Validation'!C391)</f>
        <v>XAUUSD</v>
      </c>
      <c r="C391" s="4" t="str">
        <f>IF('Data Validation'!$K$2&lt;&gt;TRUE,"",'Data Validation'!E391)</f>
        <v>M5</v>
      </c>
      <c r="D391" s="4">
        <f>IF('Data Validation'!$K$2&lt;&gt;TRUE,"",'Data Validation'!G391)</f>
        <v>5187.21</v>
      </c>
      <c r="E391" s="4">
        <f>IF($C391&lt;&gt;"M5","",Price!F391)</f>
        <v>5187.21</v>
      </c>
      <c r="F391" s="4">
        <f>IF($C391&lt;&gt;"M5","",Price!G391)</f>
        <v>5183.24</v>
      </c>
      <c r="G391" s="4">
        <f>IF($C391&lt;&gt;"M5","",Price!H391)</f>
        <v>179</v>
      </c>
      <c r="H391" s="4">
        <f>IF($C391&lt;&gt;"M5","",SSA!E391)</f>
        <v>5184.1674000000003</v>
      </c>
      <c r="I391" s="6">
        <f>IF($C391&lt;&gt;"M5","",SSA!F391)</f>
        <v>5184.24532</v>
      </c>
      <c r="J391" s="5">
        <f>IF($C391&lt;&gt;"M5","",Dual_Tema!E391)</f>
        <v>5185.7700000000004</v>
      </c>
      <c r="K391" s="5">
        <f>IF($C391&lt;&gt;"M5","",Dual_Tema!F391)</f>
        <v>5182.17</v>
      </c>
      <c r="L391" s="6">
        <f>IF($C391&lt;&gt;"M5","",Trendlines!K391)</f>
        <v>0</v>
      </c>
      <c r="M391" s="6">
        <f>IF($C391&lt;&gt;"M5","",Trendlines!L391)</f>
        <v>0</v>
      </c>
      <c r="N391" s="6">
        <f>IF($C391&lt;&gt;"M5","",ZigZag!E391)</f>
        <v>0</v>
      </c>
      <c r="O391" s="6">
        <f>IF($C391&lt;&gt;"M5","",ZigZag!F391)</f>
        <v>0</v>
      </c>
      <c r="P391" s="6">
        <f>IF($C391&lt;&gt;"M5","",Pinbar!E391)</f>
        <v>0</v>
      </c>
      <c r="Q391">
        <f>IF(Q$1='Trendline Selection'!$ED$198,Trendlines!E391,IF(Q$1='Trendline Selection'!$EE$198,Trendlines!E391,""))</f>
        <v>5199.9399999999996</v>
      </c>
      <c r="R391" t="str">
        <f>IF(R$1='Trendline Selection'!$ED$198,Trendlines!F391,IF(R$1='Trendline Selection'!$EE$198,Trendlines!F391,""))</f>
        <v/>
      </c>
      <c r="S391" t="str">
        <f>IF(S$1='Trendline Selection'!$ED$198,Trendlines!G391,IF(S$1='Trendline Selection'!$EE$198,Trendlines!G391,""))</f>
        <v/>
      </c>
      <c r="T391" t="str">
        <f>IF(T$1='Trendline Selection'!$ED$198,Trendlines!H391,IF(T$1='Trendline Selection'!$EE$198,Trendlines!H391,""))</f>
        <v/>
      </c>
      <c r="U391">
        <f>IF(U$1='Trendline Selection'!$ED$198,Trendlines!I391,IF(U$1='Trendline Selection'!$EE$198,Trendlines!I391,""))</f>
        <v>5179.63</v>
      </c>
      <c r="V391" t="str">
        <f>IF(V$1='Trendline Selection'!$ED$198,Trendlines!J391,IF(V$1='Trendline Selection'!$EE$198,Trendlines!J391,""))</f>
        <v/>
      </c>
      <c r="W391" s="6" t="str">
        <f t="shared" si="396"/>
        <v/>
      </c>
      <c r="X391" s="6" t="str">
        <f t="shared" si="397"/>
        <v/>
      </c>
      <c r="Y391" s="6" t="str">
        <f t="shared" si="398"/>
        <v/>
      </c>
      <c r="Z391" s="6" t="str">
        <f t="shared" si="399"/>
        <v/>
      </c>
      <c r="AA391">
        <f t="shared" si="411"/>
        <v>3.9700000000002547</v>
      </c>
      <c r="AB391">
        <f t="shared" si="439"/>
        <v>3.8900000000003274</v>
      </c>
      <c r="AC391">
        <f t="shared" si="440"/>
        <v>7.999999999992724E-2</v>
      </c>
      <c r="AD391">
        <f t="shared" si="395"/>
        <v>3.9700000000002547</v>
      </c>
      <c r="AE391" s="26">
        <f t="shared" si="454"/>
        <v>2.7768296704242564E-4</v>
      </c>
      <c r="AF391" s="26">
        <f t="shared" si="412"/>
        <v>2.0647720935432627E-4</v>
      </c>
      <c r="AG391" s="4"/>
      <c r="AH391" s="30">
        <f t="shared" si="413"/>
        <v>-3.0332273064687921E-3</v>
      </c>
      <c r="AI391" s="21">
        <f t="shared" si="441"/>
        <v>-1</v>
      </c>
      <c r="AJ391" s="21">
        <f t="shared" si="409"/>
        <v>-204</v>
      </c>
      <c r="AK391" s="31" t="str">
        <f t="shared" si="457"/>
        <v>-----</v>
      </c>
      <c r="AL391" s="31" t="str">
        <f t="shared" si="414"/>
        <v>-----</v>
      </c>
      <c r="AM391" s="39" t="str">
        <f t="shared" si="415"/>
        <v/>
      </c>
      <c r="AN391" s="35" t="str">
        <f t="shared" si="416"/>
        <v/>
      </c>
      <c r="AO391" s="35" t="str">
        <f t="shared" si="455"/>
        <v/>
      </c>
      <c r="AP391" s="36" t="str">
        <f t="shared" si="456"/>
        <v/>
      </c>
      <c r="AQ391" s="36" t="str">
        <f t="shared" si="417"/>
        <v/>
      </c>
      <c r="AR391" s="40" t="str">
        <f t="shared" si="418"/>
        <v/>
      </c>
      <c r="AS391" s="37" t="str">
        <f t="shared" si="419"/>
        <v/>
      </c>
      <c r="AT391" s="37" t="str">
        <f t="shared" si="442"/>
        <v/>
      </c>
      <c r="AU391" s="38" t="str">
        <f t="shared" si="420"/>
        <v/>
      </c>
      <c r="AV391" s="38" t="str">
        <f t="shared" si="421"/>
        <v/>
      </c>
      <c r="AW391" s="30" t="str">
        <f t="shared" si="422"/>
        <v/>
      </c>
      <c r="AX391" s="21" t="str">
        <f t="shared" si="423"/>
        <v/>
      </c>
      <c r="AY391" s="21" t="str">
        <f t="shared" si="443"/>
        <v/>
      </c>
      <c r="AZ391" s="31" t="str">
        <f t="shared" si="424"/>
        <v/>
      </c>
      <c r="BA391" s="31" t="str">
        <f t="shared" si="425"/>
        <v/>
      </c>
      <c r="BB391" s="33">
        <f t="shared" si="426"/>
        <v>8.7600851798297591E-4</v>
      </c>
      <c r="BC391" s="32">
        <f t="shared" si="427"/>
        <v>1</v>
      </c>
      <c r="BD391" s="32">
        <f t="shared" si="444"/>
        <v>48</v>
      </c>
      <c r="BE391" s="34" t="str">
        <f t="shared" si="445"/>
        <v>Touch Zone</v>
      </c>
      <c r="BF391" s="34" t="str">
        <f t="shared" si="428"/>
        <v>Above</v>
      </c>
      <c r="BG391" s="40" t="str">
        <f t="shared" si="429"/>
        <v/>
      </c>
      <c r="BH391" s="37" t="str">
        <f t="shared" si="430"/>
        <v/>
      </c>
      <c r="BI391" s="37" t="str">
        <f t="shared" si="446"/>
        <v/>
      </c>
      <c r="BJ391" s="38" t="str">
        <f t="shared" si="447"/>
        <v/>
      </c>
      <c r="BK391" s="38" t="str">
        <f t="shared" si="431"/>
        <v/>
      </c>
      <c r="BL391" s="41" t="str">
        <f t="shared" si="432"/>
        <v>------</v>
      </c>
      <c r="BM391" s="41" t="str">
        <f t="shared" si="433"/>
        <v>------</v>
      </c>
      <c r="BN391" s="41" t="str">
        <f t="shared" si="407"/>
        <v>-----</v>
      </c>
      <c r="BO391" s="41" t="str" cm="1">
        <f t="array" aca="1" ref="BO391" ca="1">_xlfn.LET(_xlpm.lookback,MIN(ROW()-ROW(BN$50),11),_xlpm.found,IFERROR(MATCH("Equal High",OFFSET(BN391,-_xlpm.lookback,0,_xlpm.lookback+1,1),0),-1),_xlpm.offset_rows,_xlpm.lookback-_xlpm.found+1,IF(_xlpm.found&gt;0,INDEX(E:E,ROW()-_xlpm.offset_rows),"-----"))</f>
        <v>-----</v>
      </c>
      <c r="BP391" s="41" t="str">
        <f t="shared" ca="1" si="400"/>
        <v>-----</v>
      </c>
      <c r="BQ391" s="41" t="str">
        <f t="shared" ca="1" si="401"/>
        <v>-----</v>
      </c>
      <c r="BR391" s="52" t="str">
        <f t="shared" ca="1" si="402"/>
        <v>-----</v>
      </c>
      <c r="BS391" s="41" t="str">
        <f t="shared" si="408"/>
        <v>-----</v>
      </c>
      <c r="BT391" s="41" t="str" cm="1">
        <f t="array" aca="1" ref="BT391" ca="1">_xlfn.LET(_xlpm.lookback,MIN(ROW()-ROW(BS$50),11),_xlpm.found,IFERROR(MATCH("Equal Low",OFFSET(BS391,-_xlpm.lookback,0,_xlpm.lookback+1,1),0),-1),_xlpm.offset_rows,_xlpm.lookback-_xlpm.found+1,IF(_xlpm.found&gt;0,INDEX(F:F,ROW()-_xlpm.offset_rows),"-----"))</f>
        <v>-----</v>
      </c>
      <c r="BU391" s="41" t="str">
        <f t="shared" ca="1" si="403"/>
        <v>-----</v>
      </c>
      <c r="BV391" s="41" t="str">
        <f t="shared" ca="1" si="404"/>
        <v>-----</v>
      </c>
      <c r="BW391" s="52" t="str">
        <f t="shared" ca="1" si="405"/>
        <v>-----</v>
      </c>
      <c r="BX391" s="50">
        <f t="shared" si="434"/>
        <v>-7.7919999999721767E-2</v>
      </c>
      <c r="BY391" s="50">
        <f t="shared" si="448"/>
        <v>-1</v>
      </c>
      <c r="BZ391" s="50">
        <f t="shared" si="449"/>
        <v>-3</v>
      </c>
      <c r="CA391" s="50" t="str">
        <f t="shared" si="450"/>
        <v>-----</v>
      </c>
      <c r="CB391" s="50" t="str">
        <f t="shared" si="451"/>
        <v>-----</v>
      </c>
      <c r="CC391" s="52" t="str">
        <f t="shared" si="435"/>
        <v>TL Touch Zone</v>
      </c>
      <c r="CD391" s="41">
        <f t="shared" si="436"/>
        <v>1</v>
      </c>
      <c r="CE391" s="52" t="str" cm="1">
        <f t="array" ref="CE391">IF(CD391&lt;&gt;1,"-----",_xlfn.IFS(OR(AL391="Above",AL391="Below"),AL391,OR(AQ391="Above",AQ391="Below"),AQ391,OR(AV391="Above",AV391="Below"),AV391,OR(BA391="Above",BA391="Below"),BA391,OR(BF391="Above",BF391="Below"),BF391,OR(BK391="Above",BK391="Below"),BK391,TRUE,"-----"))</f>
        <v>Above</v>
      </c>
      <c r="CF391" s="52" t="str">
        <f t="shared" ca="1" si="406"/>
        <v>-----</v>
      </c>
      <c r="CG391" s="52" t="str">
        <f t="shared" si="437"/>
        <v>DOWN</v>
      </c>
      <c r="CH391" s="42" t="str">
        <f t="shared" si="390"/>
        <v/>
      </c>
      <c r="CI391" s="43" t="str">
        <f t="shared" si="452"/>
        <v/>
      </c>
      <c r="CJ391" s="42" t="str">
        <f t="shared" si="453"/>
        <v/>
      </c>
      <c r="CK391" s="42" t="str">
        <f t="shared" si="391"/>
        <v/>
      </c>
      <c r="CL391" s="42" t="str">
        <f t="shared" si="438"/>
        <v/>
      </c>
      <c r="CM391" s="16">
        <f t="shared" si="410"/>
        <v>0</v>
      </c>
      <c r="CN391" s="53">
        <f t="shared" si="393"/>
        <v>0</v>
      </c>
      <c r="CO391" s="14" t="str">
        <f t="shared" si="394"/>
        <v/>
      </c>
    </row>
    <row r="392" spans="1:93" x14ac:dyDescent="0.55000000000000004">
      <c r="A392">
        <f>IF('Data Validation'!$K$2&lt;&gt;TRUE,"",'Data Validation'!A392)</f>
        <v>1772149200</v>
      </c>
      <c r="B392" s="4" t="str">
        <f>IF('Data Validation'!$K$2&lt;&gt;TRUE,"",'Data Validation'!C392)</f>
        <v>XAUUSD</v>
      </c>
      <c r="C392" s="4" t="str">
        <f>IF('Data Validation'!$K$2&lt;&gt;TRUE,"",'Data Validation'!E392)</f>
        <v>M5</v>
      </c>
      <c r="D392" s="4">
        <f>IF('Data Validation'!$K$2&lt;&gt;TRUE,"",'Data Validation'!G392)</f>
        <v>5186.0200000000004</v>
      </c>
      <c r="E392" s="4">
        <f>IF($C392&lt;&gt;"M5","",Price!F392)</f>
        <v>5189.5200000000004</v>
      </c>
      <c r="F392" s="4">
        <f>IF($C392&lt;&gt;"M5","",Price!G392)</f>
        <v>5184.01</v>
      </c>
      <c r="G392" s="4">
        <f>IF($C392&lt;&gt;"M5","",Price!H392)</f>
        <v>320</v>
      </c>
      <c r="H392" s="4">
        <f>IF($C392&lt;&gt;"M5","",SSA!E392)</f>
        <v>5184.0591400000003</v>
      </c>
      <c r="I392" s="6">
        <f>IF($C392&lt;&gt;"M5","",SSA!F392)</f>
        <v>5184.1522299999997</v>
      </c>
      <c r="J392" s="5">
        <f>IF($C392&lt;&gt;"M5","",Dual_Tema!E392)</f>
        <v>5187.46</v>
      </c>
      <c r="K392" s="5">
        <f>IF($C392&lt;&gt;"M5","",Dual_Tema!F392)</f>
        <v>5183.12</v>
      </c>
      <c r="L392" s="6">
        <f>IF($C392&lt;&gt;"M5","",Trendlines!K392)</f>
        <v>0</v>
      </c>
      <c r="M392" s="6">
        <f>IF($C392&lt;&gt;"M5","",Trendlines!L392)</f>
        <v>0</v>
      </c>
      <c r="N392" s="6">
        <f>IF($C392&lt;&gt;"M5","",ZigZag!E392)</f>
        <v>0</v>
      </c>
      <c r="O392" s="6">
        <f>IF($C392&lt;&gt;"M5","",ZigZag!F392)</f>
        <v>0</v>
      </c>
      <c r="P392" s="6">
        <f>IF($C392&lt;&gt;"M5","",Pinbar!E392)</f>
        <v>0</v>
      </c>
      <c r="Q392">
        <f>IF(Q$1='Trendline Selection'!$ED$198,Trendlines!E392,IF(Q$1='Trendline Selection'!$EE$198,Trendlines!E392,""))</f>
        <v>5199.9399999999996</v>
      </c>
      <c r="R392" t="str">
        <f>IF(R$1='Trendline Selection'!$ED$198,Trendlines!F392,IF(R$1='Trendline Selection'!$EE$198,Trendlines!F392,""))</f>
        <v/>
      </c>
      <c r="S392" t="str">
        <f>IF(S$1='Trendline Selection'!$ED$198,Trendlines!G392,IF(S$1='Trendline Selection'!$EE$198,Trendlines!G392,""))</f>
        <v/>
      </c>
      <c r="T392" t="str">
        <f>IF(T$1='Trendline Selection'!$ED$198,Trendlines!H392,IF(T$1='Trendline Selection'!$EE$198,Trendlines!H392,""))</f>
        <v/>
      </c>
      <c r="U392">
        <f>IF(U$1='Trendline Selection'!$ED$198,Trendlines!I392,IF(U$1='Trendline Selection'!$EE$198,Trendlines!I392,""))</f>
        <v>5179.6499999999996</v>
      </c>
      <c r="V392" t="str">
        <f>IF(V$1='Trendline Selection'!$ED$198,Trendlines!J392,IF(V$1='Trendline Selection'!$EE$198,Trendlines!J392,""))</f>
        <v/>
      </c>
      <c r="W392" s="6" t="str">
        <f t="shared" si="396"/>
        <v/>
      </c>
      <c r="X392" s="6" t="str">
        <f t="shared" si="397"/>
        <v/>
      </c>
      <c r="Y392" s="6" t="str">
        <f t="shared" si="398"/>
        <v/>
      </c>
      <c r="Z392" s="6" t="str">
        <f t="shared" si="399"/>
        <v/>
      </c>
      <c r="AA392">
        <f t="shared" si="411"/>
        <v>5.5100000000002183</v>
      </c>
      <c r="AB392">
        <f t="shared" si="439"/>
        <v>2.3100000000004002</v>
      </c>
      <c r="AC392">
        <f t="shared" si="440"/>
        <v>3.1999999999998181</v>
      </c>
      <c r="AD392">
        <f t="shared" si="395"/>
        <v>5.5100000000002183</v>
      </c>
      <c r="AE392" s="26">
        <f t="shared" si="454"/>
        <v>3.9711149579956282E-4</v>
      </c>
      <c r="AF392" s="26">
        <f t="shared" si="412"/>
        <v>1.7171124727969396E-4</v>
      </c>
      <c r="AG392" s="4"/>
      <c r="AH392" s="30">
        <f t="shared" si="413"/>
        <v>-3.0540467774626827E-3</v>
      </c>
      <c r="AI392" s="21">
        <f t="shared" si="441"/>
        <v>-1</v>
      </c>
      <c r="AJ392" s="21">
        <f t="shared" si="409"/>
        <v>-205</v>
      </c>
      <c r="AK392" s="31" t="str">
        <f t="shared" si="457"/>
        <v>-----</v>
      </c>
      <c r="AL392" s="31" t="str">
        <f t="shared" si="414"/>
        <v>-----</v>
      </c>
      <c r="AM392" s="39" t="str">
        <f t="shared" si="415"/>
        <v/>
      </c>
      <c r="AN392" s="35" t="str">
        <f t="shared" si="416"/>
        <v/>
      </c>
      <c r="AO392" s="35" t="str">
        <f t="shared" si="455"/>
        <v/>
      </c>
      <c r="AP392" s="36" t="str">
        <f t="shared" si="456"/>
        <v/>
      </c>
      <c r="AQ392" s="36" t="str">
        <f t="shared" si="417"/>
        <v/>
      </c>
      <c r="AR392" s="40" t="str">
        <f t="shared" si="418"/>
        <v/>
      </c>
      <c r="AS392" s="37" t="str">
        <f t="shared" si="419"/>
        <v/>
      </c>
      <c r="AT392" s="37" t="str">
        <f t="shared" si="442"/>
        <v/>
      </c>
      <c r="AU392" s="38" t="str">
        <f t="shared" si="420"/>
        <v/>
      </c>
      <c r="AV392" s="38" t="str">
        <f t="shared" si="421"/>
        <v/>
      </c>
      <c r="AW392" s="30" t="str">
        <f t="shared" si="422"/>
        <v/>
      </c>
      <c r="AX392" s="21" t="str">
        <f t="shared" si="423"/>
        <v/>
      </c>
      <c r="AY392" s="21" t="str">
        <f t="shared" si="443"/>
        <v/>
      </c>
      <c r="AZ392" s="31" t="str">
        <f t="shared" si="424"/>
        <v/>
      </c>
      <c r="BA392" s="31" t="str">
        <f t="shared" si="425"/>
        <v/>
      </c>
      <c r="BB392" s="33">
        <f t="shared" si="426"/>
        <v>8.5124284459387443E-4</v>
      </c>
      <c r="BC392" s="32">
        <f t="shared" si="427"/>
        <v>1</v>
      </c>
      <c r="BD392" s="32">
        <f t="shared" si="444"/>
        <v>49</v>
      </c>
      <c r="BE392" s="34" t="str">
        <f t="shared" si="445"/>
        <v>Touch Zone</v>
      </c>
      <c r="BF392" s="34" t="str">
        <f t="shared" si="428"/>
        <v>Above</v>
      </c>
      <c r="BG392" s="40" t="str">
        <f t="shared" si="429"/>
        <v/>
      </c>
      <c r="BH392" s="37" t="str">
        <f t="shared" si="430"/>
        <v/>
      </c>
      <c r="BI392" s="37" t="str">
        <f t="shared" si="446"/>
        <v/>
      </c>
      <c r="BJ392" s="38" t="str">
        <f t="shared" si="447"/>
        <v/>
      </c>
      <c r="BK392" s="38" t="str">
        <f t="shared" si="431"/>
        <v/>
      </c>
      <c r="BL392" s="41" t="str">
        <f t="shared" si="432"/>
        <v>------</v>
      </c>
      <c r="BM392" s="41" t="str">
        <f t="shared" si="433"/>
        <v>------</v>
      </c>
      <c r="BN392" s="41" t="str">
        <f t="shared" si="407"/>
        <v>-----</v>
      </c>
      <c r="BO392" s="41" t="str" cm="1">
        <f t="array" aca="1" ref="BO392" ca="1">_xlfn.LET(_xlpm.lookback,MIN(ROW()-ROW(BN$50),11),_xlpm.found,IFERROR(MATCH("Equal High",OFFSET(BN392,-_xlpm.lookback,0,_xlpm.lookback+1,1),0),-1),_xlpm.offset_rows,_xlpm.lookback-_xlpm.found+1,IF(_xlpm.found&gt;0,INDEX(E:E,ROW()-_xlpm.offset_rows),"-----"))</f>
        <v>-----</v>
      </c>
      <c r="BP392" s="41" t="str">
        <f t="shared" ca="1" si="400"/>
        <v>-----</v>
      </c>
      <c r="BQ392" s="41" t="str">
        <f t="shared" ca="1" si="401"/>
        <v>-----</v>
      </c>
      <c r="BR392" s="52" t="str">
        <f t="shared" ca="1" si="402"/>
        <v>-----</v>
      </c>
      <c r="BS392" s="41" t="str">
        <f t="shared" si="408"/>
        <v>-----</v>
      </c>
      <c r="BT392" s="41" t="str" cm="1">
        <f t="array" aca="1" ref="BT392" ca="1">_xlfn.LET(_xlpm.lookback,MIN(ROW()-ROW(BS$50),11),_xlpm.found,IFERROR(MATCH("Equal Low",OFFSET(BS392,-_xlpm.lookback,0,_xlpm.lookback+1,1),0),-1),_xlpm.offset_rows,_xlpm.lookback-_xlpm.found+1,IF(_xlpm.found&gt;0,INDEX(F:F,ROW()-_xlpm.offset_rows),"-----"))</f>
        <v>-----</v>
      </c>
      <c r="BU392" s="41" t="str">
        <f t="shared" ca="1" si="403"/>
        <v>-----</v>
      </c>
      <c r="BV392" s="41" t="str">
        <f t="shared" ca="1" si="404"/>
        <v>-----</v>
      </c>
      <c r="BW392" s="52" t="str">
        <f t="shared" ca="1" si="405"/>
        <v>-----</v>
      </c>
      <c r="BX392" s="50">
        <f t="shared" si="434"/>
        <v>-9.3089999999392603E-2</v>
      </c>
      <c r="BY392" s="50">
        <f t="shared" si="448"/>
        <v>-1</v>
      </c>
      <c r="BZ392" s="50">
        <f t="shared" si="449"/>
        <v>-4</v>
      </c>
      <c r="CA392" s="50" t="str">
        <f t="shared" si="450"/>
        <v>-----</v>
      </c>
      <c r="CB392" s="50" t="str">
        <f t="shared" si="451"/>
        <v>-----</v>
      </c>
      <c r="CC392" s="52" t="str">
        <f t="shared" si="435"/>
        <v>TL Touch Zone</v>
      </c>
      <c r="CD392" s="41">
        <f t="shared" si="436"/>
        <v>1</v>
      </c>
      <c r="CE392" s="52" t="str" cm="1">
        <f t="array" ref="CE392">IF(CD392&lt;&gt;1,"-----",_xlfn.IFS(OR(AL392="Above",AL392="Below"),AL392,OR(AQ392="Above",AQ392="Below"),AQ392,OR(AV392="Above",AV392="Below"),AV392,OR(BA392="Above",BA392="Below"),BA392,OR(BF392="Above",BF392="Below"),BF392,OR(BK392="Above",BK392="Below"),BK392,TRUE,"-----"))</f>
        <v>Above</v>
      </c>
      <c r="CF392" s="52" t="str">
        <f t="shared" ca="1" si="406"/>
        <v>-----</v>
      </c>
      <c r="CG392" s="52" t="str">
        <f t="shared" si="437"/>
        <v>DOWN</v>
      </c>
      <c r="CH392" s="42" t="str">
        <f t="shared" si="390"/>
        <v/>
      </c>
      <c r="CI392" s="43" t="str">
        <f t="shared" si="452"/>
        <v/>
      </c>
      <c r="CJ392" s="42" t="str">
        <f t="shared" si="453"/>
        <v/>
      </c>
      <c r="CK392" s="42" t="str">
        <f t="shared" si="391"/>
        <v/>
      </c>
      <c r="CL392" s="42" t="str">
        <f t="shared" si="438"/>
        <v/>
      </c>
      <c r="CM392" s="16">
        <f t="shared" si="410"/>
        <v>0</v>
      </c>
      <c r="CN392" s="53">
        <f t="shared" si="393"/>
        <v>0</v>
      </c>
      <c r="CO392" s="14" t="str">
        <f t="shared" si="394"/>
        <v/>
      </c>
    </row>
    <row r="393" spans="1:93" x14ac:dyDescent="0.55000000000000004">
      <c r="A393">
        <f>IF('Data Validation'!$K$2&lt;&gt;TRUE,"",'Data Validation'!A393)</f>
        <v>1772149500</v>
      </c>
      <c r="B393" s="4" t="str">
        <f>IF('Data Validation'!$K$2&lt;&gt;TRUE,"",'Data Validation'!C393)</f>
        <v>XAUUSD</v>
      </c>
      <c r="C393" s="4" t="str">
        <f>IF('Data Validation'!$K$2&lt;&gt;TRUE,"",'Data Validation'!E393)</f>
        <v>M5</v>
      </c>
      <c r="D393" s="4">
        <f>IF('Data Validation'!$K$2&lt;&gt;TRUE,"",'Data Validation'!G393)</f>
        <v>5183.96</v>
      </c>
      <c r="E393" s="4">
        <f>IF($C393&lt;&gt;"M5","",Price!F393)</f>
        <v>5188.53</v>
      </c>
      <c r="F393" s="4">
        <f>IF($C393&lt;&gt;"M5","",Price!G393)</f>
        <v>5183.8599999999997</v>
      </c>
      <c r="G393" s="4">
        <f>IF($C393&lt;&gt;"M5","",Price!H393)</f>
        <v>228</v>
      </c>
      <c r="H393" s="4">
        <f>IF($C393&lt;&gt;"M5","",SSA!E393)</f>
        <v>5184.04342</v>
      </c>
      <c r="I393" s="6">
        <f>IF($C393&lt;&gt;"M5","",SSA!F393)</f>
        <v>5184.0978299999997</v>
      </c>
      <c r="J393" s="5">
        <f>IF($C393&lt;&gt;"M5","",Dual_Tema!E393)</f>
        <v>5188.09</v>
      </c>
      <c r="K393" s="5">
        <f>IF($C393&lt;&gt;"M5","",Dual_Tema!F393)</f>
        <v>5183.66</v>
      </c>
      <c r="L393" s="6">
        <f>IF($C393&lt;&gt;"M5","",Trendlines!K393)</f>
        <v>0</v>
      </c>
      <c r="M393" s="6">
        <f>IF($C393&lt;&gt;"M5","",Trendlines!L393)</f>
        <v>0</v>
      </c>
      <c r="N393" s="6">
        <f>IF($C393&lt;&gt;"M5","",ZigZag!E393)</f>
        <v>0</v>
      </c>
      <c r="O393" s="6">
        <f>IF($C393&lt;&gt;"M5","",ZigZag!F393)</f>
        <v>0</v>
      </c>
      <c r="P393" s="6">
        <f>IF($C393&lt;&gt;"M5","",Pinbar!E393)</f>
        <v>0</v>
      </c>
      <c r="Q393">
        <f>IF(Q$1='Trendline Selection'!$ED$198,Trendlines!E393,IF(Q$1='Trendline Selection'!$EE$198,Trendlines!E393,""))</f>
        <v>5199.95</v>
      </c>
      <c r="R393" t="str">
        <f>IF(R$1='Trendline Selection'!$ED$198,Trendlines!F393,IF(R$1='Trendline Selection'!$EE$198,Trendlines!F393,""))</f>
        <v/>
      </c>
      <c r="S393" t="str">
        <f>IF(S$1='Trendline Selection'!$ED$198,Trendlines!G393,IF(S$1='Trendline Selection'!$EE$198,Trendlines!G393,""))</f>
        <v/>
      </c>
      <c r="T393" t="str">
        <f>IF(T$1='Trendline Selection'!$ED$198,Trendlines!H393,IF(T$1='Trendline Selection'!$EE$198,Trendlines!H393,""))</f>
        <v/>
      </c>
      <c r="U393">
        <f>IF(U$1='Trendline Selection'!$ED$198,Trendlines!I393,IF(U$1='Trendline Selection'!$EE$198,Trendlines!I393,""))</f>
        <v>5179.68</v>
      </c>
      <c r="V393" t="str">
        <f>IF(V$1='Trendline Selection'!$ED$198,Trendlines!J393,IF(V$1='Trendline Selection'!$EE$198,Trendlines!J393,""))</f>
        <v/>
      </c>
      <c r="W393" s="6" t="str">
        <f t="shared" si="396"/>
        <v/>
      </c>
      <c r="X393" s="6" t="str">
        <f t="shared" si="397"/>
        <v/>
      </c>
      <c r="Y393" s="6" t="str">
        <f t="shared" si="398"/>
        <v/>
      </c>
      <c r="Z393" s="6" t="str">
        <f t="shared" si="399"/>
        <v/>
      </c>
      <c r="AA393">
        <f t="shared" si="411"/>
        <v>4.6700000000000728</v>
      </c>
      <c r="AB393">
        <f t="shared" si="439"/>
        <v>2.5099999999993088</v>
      </c>
      <c r="AC393">
        <f t="shared" si="440"/>
        <v>2.160000000000764</v>
      </c>
      <c r="AD393">
        <f t="shared" si="395"/>
        <v>4.6700000000000728</v>
      </c>
      <c r="AE393" s="26">
        <f t="shared" si="454"/>
        <v>8.4809631290050827E-5</v>
      </c>
      <c r="AF393" s="26">
        <f t="shared" si="412"/>
        <v>3.8582777419780255E-5</v>
      </c>
      <c r="AG393" s="4"/>
      <c r="AH393" s="30">
        <f t="shared" si="413"/>
        <v>-3.0589871056452178E-3</v>
      </c>
      <c r="AI393" s="21">
        <f t="shared" si="441"/>
        <v>-1</v>
      </c>
      <c r="AJ393" s="21">
        <f t="shared" si="409"/>
        <v>-206</v>
      </c>
      <c r="AK393" s="31" t="str">
        <f t="shared" si="457"/>
        <v>-----</v>
      </c>
      <c r="AL393" s="31" t="str">
        <f t="shared" si="414"/>
        <v>-----</v>
      </c>
      <c r="AM393" s="39" t="str">
        <f t="shared" si="415"/>
        <v/>
      </c>
      <c r="AN393" s="35" t="str">
        <f t="shared" si="416"/>
        <v/>
      </c>
      <c r="AO393" s="35" t="str">
        <f t="shared" si="455"/>
        <v/>
      </c>
      <c r="AP393" s="36" t="str">
        <f t="shared" si="456"/>
        <v/>
      </c>
      <c r="AQ393" s="36" t="str">
        <f t="shared" si="417"/>
        <v/>
      </c>
      <c r="AR393" s="40" t="str">
        <f t="shared" si="418"/>
        <v/>
      </c>
      <c r="AS393" s="37" t="str">
        <f t="shared" si="419"/>
        <v/>
      </c>
      <c r="AT393" s="37" t="str">
        <f t="shared" si="442"/>
        <v/>
      </c>
      <c r="AU393" s="38" t="str">
        <f t="shared" si="420"/>
        <v/>
      </c>
      <c r="AV393" s="38" t="str">
        <f t="shared" si="421"/>
        <v/>
      </c>
      <c r="AW393" s="30" t="str">
        <f t="shared" si="422"/>
        <v/>
      </c>
      <c r="AX393" s="21" t="str">
        <f t="shared" si="423"/>
        <v/>
      </c>
      <c r="AY393" s="21" t="str">
        <f t="shared" si="443"/>
        <v/>
      </c>
      <c r="AZ393" s="31" t="str">
        <f t="shared" si="424"/>
        <v/>
      </c>
      <c r="BA393" s="31" t="str">
        <f t="shared" si="425"/>
        <v/>
      </c>
      <c r="BB393" s="33">
        <f t="shared" si="426"/>
        <v>8.4241111420004281E-4</v>
      </c>
      <c r="BC393" s="32">
        <f t="shared" si="427"/>
        <v>1</v>
      </c>
      <c r="BD393" s="32">
        <f t="shared" si="444"/>
        <v>50</v>
      </c>
      <c r="BE393" s="34" t="str">
        <f t="shared" si="445"/>
        <v>Touch Zone</v>
      </c>
      <c r="BF393" s="34" t="str">
        <f t="shared" si="428"/>
        <v>Above</v>
      </c>
      <c r="BG393" s="40" t="str">
        <f t="shared" si="429"/>
        <v/>
      </c>
      <c r="BH393" s="37" t="str">
        <f t="shared" si="430"/>
        <v/>
      </c>
      <c r="BI393" s="37" t="str">
        <f t="shared" si="446"/>
        <v/>
      </c>
      <c r="BJ393" s="38" t="str">
        <f t="shared" si="447"/>
        <v/>
      </c>
      <c r="BK393" s="38" t="str">
        <f t="shared" si="431"/>
        <v/>
      </c>
      <c r="BL393" s="41" t="str">
        <f t="shared" si="432"/>
        <v>------</v>
      </c>
      <c r="BM393" s="41" t="str">
        <f t="shared" si="433"/>
        <v>------</v>
      </c>
      <c r="BN393" s="41" t="str">
        <f t="shared" si="407"/>
        <v>-----</v>
      </c>
      <c r="BO393" s="41" t="str" cm="1">
        <f t="array" aca="1" ref="BO393" ca="1">_xlfn.LET(_xlpm.lookback,MIN(ROW()-ROW(BN$50),11),_xlpm.found,IFERROR(MATCH("Equal High",OFFSET(BN393,-_xlpm.lookback,0,_xlpm.lookback+1,1),0),-1),_xlpm.offset_rows,_xlpm.lookback-_xlpm.found+1,IF(_xlpm.found&gt;0,INDEX(E:E,ROW()-_xlpm.offset_rows),"-----"))</f>
        <v>-----</v>
      </c>
      <c r="BP393" s="41" t="str">
        <f t="shared" ca="1" si="400"/>
        <v>-----</v>
      </c>
      <c r="BQ393" s="41" t="str">
        <f t="shared" ca="1" si="401"/>
        <v>-----</v>
      </c>
      <c r="BR393" s="52" t="str">
        <f t="shared" ca="1" si="402"/>
        <v>-----</v>
      </c>
      <c r="BS393" s="41" t="str">
        <f t="shared" si="408"/>
        <v>-----</v>
      </c>
      <c r="BT393" s="41" t="str" cm="1">
        <f t="array" aca="1" ref="BT393" ca="1">_xlfn.LET(_xlpm.lookback,MIN(ROW()-ROW(BS$50),11),_xlpm.found,IFERROR(MATCH("Equal Low",OFFSET(BS393,-_xlpm.lookback,0,_xlpm.lookback+1,1),0),-1),_xlpm.offset_rows,_xlpm.lookback-_xlpm.found+1,IF(_xlpm.found&gt;0,INDEX(F:F,ROW()-_xlpm.offset_rows),"-----"))</f>
        <v>-----</v>
      </c>
      <c r="BU393" s="41" t="str">
        <f t="shared" ca="1" si="403"/>
        <v>-----</v>
      </c>
      <c r="BV393" s="41" t="str">
        <f t="shared" ca="1" si="404"/>
        <v>-----</v>
      </c>
      <c r="BW393" s="52" t="str">
        <f t="shared" ca="1" si="405"/>
        <v>-----</v>
      </c>
      <c r="BX393" s="50">
        <f t="shared" si="434"/>
        <v>-5.4409999999734282E-2</v>
      </c>
      <c r="BY393" s="50">
        <f t="shared" si="448"/>
        <v>-1</v>
      </c>
      <c r="BZ393" s="50">
        <f t="shared" si="449"/>
        <v>-5</v>
      </c>
      <c r="CA393" s="50" t="str">
        <f t="shared" si="450"/>
        <v>-----</v>
      </c>
      <c r="CB393" s="50" t="str">
        <f t="shared" si="451"/>
        <v>-----</v>
      </c>
      <c r="CC393" s="52" t="str">
        <f t="shared" si="435"/>
        <v>TL Touch Zone</v>
      </c>
      <c r="CD393" s="41">
        <f t="shared" si="436"/>
        <v>1</v>
      </c>
      <c r="CE393" s="52" t="str" cm="1">
        <f t="array" ref="CE393">IF(CD393&lt;&gt;1,"-----",_xlfn.IFS(OR(AL393="Above",AL393="Below"),AL393,OR(AQ393="Above",AQ393="Below"),AQ393,OR(AV393="Above",AV393="Below"),AV393,OR(BA393="Above",BA393="Below"),BA393,OR(BF393="Above",BF393="Below"),BF393,OR(BK393="Above",BK393="Below"),BK393,TRUE,"-----"))</f>
        <v>Above</v>
      </c>
      <c r="CF393" s="52" t="str">
        <f t="shared" ca="1" si="406"/>
        <v>-----</v>
      </c>
      <c r="CG393" s="52" t="str">
        <f t="shared" si="437"/>
        <v>DOWN</v>
      </c>
      <c r="CH393" s="42" t="str">
        <f t="shared" si="390"/>
        <v/>
      </c>
      <c r="CI393" s="43" t="str">
        <f t="shared" si="452"/>
        <v/>
      </c>
      <c r="CJ393" s="42" t="str">
        <f t="shared" si="453"/>
        <v/>
      </c>
      <c r="CK393" s="42" t="str">
        <f t="shared" si="391"/>
        <v/>
      </c>
      <c r="CL393" s="42" t="str">
        <f t="shared" si="438"/>
        <v/>
      </c>
      <c r="CM393" s="16">
        <f t="shared" si="410"/>
        <v>0</v>
      </c>
      <c r="CN393" s="53">
        <f t="shared" si="393"/>
        <v>0</v>
      </c>
      <c r="CO393" s="14" t="str">
        <f t="shared" si="394"/>
        <v/>
      </c>
    </row>
    <row r="394" spans="1:93" x14ac:dyDescent="0.55000000000000004">
      <c r="A394">
        <f>IF('Data Validation'!$K$2&lt;&gt;TRUE,"",'Data Validation'!A394)</f>
        <v>1772149800</v>
      </c>
      <c r="B394" s="4" t="str">
        <f>IF('Data Validation'!$K$2&lt;&gt;TRUE,"",'Data Validation'!C394)</f>
        <v>XAUUSD</v>
      </c>
      <c r="C394" s="4" t="str">
        <f>IF('Data Validation'!$K$2&lt;&gt;TRUE,"",'Data Validation'!E394)</f>
        <v>M5</v>
      </c>
      <c r="D394" s="4">
        <f>IF('Data Validation'!$K$2&lt;&gt;TRUE,"",'Data Validation'!G394)</f>
        <v>5184.93</v>
      </c>
      <c r="E394" s="4">
        <f>IF($C394&lt;&gt;"M5","",Price!F394)</f>
        <v>5185.8500000000004</v>
      </c>
      <c r="F394" s="4">
        <f>IF($C394&lt;&gt;"M5","",Price!G394)</f>
        <v>5182.32</v>
      </c>
      <c r="G394" s="4">
        <f>IF($C394&lt;&gt;"M5","",Price!H394)</f>
        <v>251</v>
      </c>
      <c r="H394" s="4">
        <f>IF($C394&lt;&gt;"M5","",SSA!E394)</f>
        <v>5184.2452300000004</v>
      </c>
      <c r="I394" s="6">
        <f>IF($C394&lt;&gt;"M5","",SSA!F394)</f>
        <v>5184.1715299999996</v>
      </c>
      <c r="J394" s="5">
        <f>IF($C394&lt;&gt;"M5","",Dual_Tema!E394)</f>
        <v>5187.18</v>
      </c>
      <c r="K394" s="5">
        <f>IF($C394&lt;&gt;"M5","",Dual_Tema!F394)</f>
        <v>5183.2299999999996</v>
      </c>
      <c r="L394" s="6">
        <f>IF($C394&lt;&gt;"M5","",Trendlines!K394)</f>
        <v>0</v>
      </c>
      <c r="M394" s="6">
        <f>IF($C394&lt;&gt;"M5","",Trendlines!L394)</f>
        <v>0</v>
      </c>
      <c r="N394" s="6">
        <f>IF($C394&lt;&gt;"M5","",ZigZag!E394)</f>
        <v>0</v>
      </c>
      <c r="O394" s="6">
        <f>IF($C394&lt;&gt;"M5","",ZigZag!F394)</f>
        <v>0</v>
      </c>
      <c r="P394" s="6">
        <f>IF($C394&lt;&gt;"M5","",Pinbar!E394)</f>
        <v>0</v>
      </c>
      <c r="Q394">
        <f>IF(Q$1='Trendline Selection'!$ED$198,Trendlines!E394,IF(Q$1='Trendline Selection'!$EE$198,Trendlines!E394,""))</f>
        <v>5199.95</v>
      </c>
      <c r="R394" t="str">
        <f>IF(R$1='Trendline Selection'!$ED$198,Trendlines!F394,IF(R$1='Trendline Selection'!$EE$198,Trendlines!F394,""))</f>
        <v/>
      </c>
      <c r="S394" t="str">
        <f>IF(S$1='Trendline Selection'!$ED$198,Trendlines!G394,IF(S$1='Trendline Selection'!$EE$198,Trendlines!G394,""))</f>
        <v/>
      </c>
      <c r="T394" t="str">
        <f>IF(T$1='Trendline Selection'!$ED$198,Trendlines!H394,IF(T$1='Trendline Selection'!$EE$198,Trendlines!H394,""))</f>
        <v/>
      </c>
      <c r="U394">
        <f>IF(U$1='Trendline Selection'!$ED$198,Trendlines!I394,IF(U$1='Trendline Selection'!$EE$198,Trendlines!I394,""))</f>
        <v>5179.7</v>
      </c>
      <c r="V394" t="str">
        <f>IF(V$1='Trendline Selection'!$ED$198,Trendlines!J394,IF(V$1='Trendline Selection'!$EE$198,Trendlines!J394,""))</f>
        <v/>
      </c>
      <c r="W394" s="6" t="str">
        <f t="shared" si="396"/>
        <v/>
      </c>
      <c r="X394" s="6" t="str">
        <f t="shared" si="397"/>
        <v/>
      </c>
      <c r="Y394" s="6" t="str">
        <f t="shared" si="398"/>
        <v/>
      </c>
      <c r="Z394" s="6" t="str">
        <f t="shared" si="399"/>
        <v/>
      </c>
      <c r="AA394">
        <f t="shared" si="411"/>
        <v>3.5300000000006548</v>
      </c>
      <c r="AB394">
        <f t="shared" si="439"/>
        <v>1.8900000000003274</v>
      </c>
      <c r="AC394">
        <f t="shared" si="440"/>
        <v>1.6400000000003274</v>
      </c>
      <c r="AD394">
        <f t="shared" si="395"/>
        <v>3.5300000000006548</v>
      </c>
      <c r="AE394" s="26">
        <f t="shared" si="454"/>
        <v>-2.5640135873440428E-4</v>
      </c>
      <c r="AF394" s="26">
        <f t="shared" si="412"/>
        <v>-1.755662009981912E-4</v>
      </c>
      <c r="AG394" s="4"/>
      <c r="AH394" s="30">
        <f t="shared" si="413"/>
        <v>-3.0201771170875434E-3</v>
      </c>
      <c r="AI394" s="21">
        <f t="shared" si="441"/>
        <v>-1</v>
      </c>
      <c r="AJ394" s="21">
        <f t="shared" si="409"/>
        <v>-207</v>
      </c>
      <c r="AK394" s="31" t="str">
        <f t="shared" si="457"/>
        <v>-----</v>
      </c>
      <c r="AL394" s="31" t="str">
        <f t="shared" si="414"/>
        <v>-----</v>
      </c>
      <c r="AM394" s="39" t="str">
        <f t="shared" si="415"/>
        <v/>
      </c>
      <c r="AN394" s="35" t="str">
        <f t="shared" si="416"/>
        <v/>
      </c>
      <c r="AO394" s="35" t="str">
        <f t="shared" si="455"/>
        <v/>
      </c>
      <c r="AP394" s="36" t="str">
        <f t="shared" si="456"/>
        <v/>
      </c>
      <c r="AQ394" s="36" t="str">
        <f t="shared" si="417"/>
        <v/>
      </c>
      <c r="AR394" s="40" t="str">
        <f t="shared" si="418"/>
        <v/>
      </c>
      <c r="AS394" s="37" t="str">
        <f t="shared" si="419"/>
        <v/>
      </c>
      <c r="AT394" s="37" t="str">
        <f t="shared" si="442"/>
        <v/>
      </c>
      <c r="AU394" s="38" t="str">
        <f t="shared" si="420"/>
        <v/>
      </c>
      <c r="AV394" s="38" t="str">
        <f t="shared" si="421"/>
        <v/>
      </c>
      <c r="AW394" s="30" t="str">
        <f t="shared" si="422"/>
        <v/>
      </c>
      <c r="AX394" s="21" t="str">
        <f t="shared" si="423"/>
        <v/>
      </c>
      <c r="AY394" s="21" t="str">
        <f t="shared" si="443"/>
        <v/>
      </c>
      <c r="AZ394" s="31" t="str">
        <f t="shared" si="424"/>
        <v/>
      </c>
      <c r="BA394" s="31" t="str">
        <f t="shared" si="425"/>
        <v/>
      </c>
      <c r="BB394" s="33">
        <f t="shared" si="426"/>
        <v>8.7750834990455611E-4</v>
      </c>
      <c r="BC394" s="32">
        <f t="shared" si="427"/>
        <v>1</v>
      </c>
      <c r="BD394" s="32">
        <f t="shared" si="444"/>
        <v>51</v>
      </c>
      <c r="BE394" s="34" t="str">
        <f t="shared" si="445"/>
        <v>Touch Zone</v>
      </c>
      <c r="BF394" s="34" t="str">
        <f t="shared" si="428"/>
        <v>Above</v>
      </c>
      <c r="BG394" s="40" t="str">
        <f t="shared" si="429"/>
        <v/>
      </c>
      <c r="BH394" s="37" t="str">
        <f t="shared" si="430"/>
        <v/>
      </c>
      <c r="BI394" s="37" t="str">
        <f t="shared" si="446"/>
        <v/>
      </c>
      <c r="BJ394" s="38" t="str">
        <f t="shared" si="447"/>
        <v/>
      </c>
      <c r="BK394" s="38" t="str">
        <f t="shared" si="431"/>
        <v/>
      </c>
      <c r="BL394" s="41" t="str">
        <f t="shared" si="432"/>
        <v>------</v>
      </c>
      <c r="BM394" s="41" t="str">
        <f t="shared" si="433"/>
        <v>------</v>
      </c>
      <c r="BN394" s="41" t="str">
        <f t="shared" si="407"/>
        <v>-----</v>
      </c>
      <c r="BO394" s="41" t="str" cm="1">
        <f t="array" aca="1" ref="BO394" ca="1">_xlfn.LET(_xlpm.lookback,MIN(ROW()-ROW(BN$50),11),_xlpm.found,IFERROR(MATCH("Equal High",OFFSET(BN394,-_xlpm.lookback,0,_xlpm.lookback+1,1),0),-1),_xlpm.offset_rows,_xlpm.lookback-_xlpm.found+1,IF(_xlpm.found&gt;0,INDEX(E:E,ROW()-_xlpm.offset_rows),"-----"))</f>
        <v>-----</v>
      </c>
      <c r="BP394" s="41" t="str">
        <f t="shared" ca="1" si="400"/>
        <v>-----</v>
      </c>
      <c r="BQ394" s="41" t="str">
        <f t="shared" ca="1" si="401"/>
        <v>-----</v>
      </c>
      <c r="BR394" s="52" t="str">
        <f t="shared" ca="1" si="402"/>
        <v>-----</v>
      </c>
      <c r="BS394" s="41" t="str">
        <f t="shared" si="408"/>
        <v>-----</v>
      </c>
      <c r="BT394" s="41" t="str" cm="1">
        <f t="array" aca="1" ref="BT394" ca="1">_xlfn.LET(_xlpm.lookback,MIN(ROW()-ROW(BS$50),11),_xlpm.found,IFERROR(MATCH("Equal Low",OFFSET(BS394,-_xlpm.lookback,0,_xlpm.lookback+1,1),0),-1),_xlpm.offset_rows,_xlpm.lookback-_xlpm.found+1,IF(_xlpm.found&gt;0,INDEX(F:F,ROW()-_xlpm.offset_rows),"-----"))</f>
        <v>-----</v>
      </c>
      <c r="BU394" s="41" t="str">
        <f t="shared" ca="1" si="403"/>
        <v>-----</v>
      </c>
      <c r="BV394" s="41" t="str">
        <f t="shared" ca="1" si="404"/>
        <v>-----</v>
      </c>
      <c r="BW394" s="52" t="str">
        <f t="shared" ca="1" si="405"/>
        <v>-----</v>
      </c>
      <c r="BX394" s="50">
        <f t="shared" si="434"/>
        <v>7.3700000000826549E-2</v>
      </c>
      <c r="BY394" s="50">
        <f t="shared" si="448"/>
        <v>1</v>
      </c>
      <c r="BZ394" s="50">
        <f t="shared" si="449"/>
        <v>1</v>
      </c>
      <c r="CA394" s="50" t="str">
        <f t="shared" si="450"/>
        <v>crossover</v>
      </c>
      <c r="CB394" s="50" t="str">
        <f t="shared" si="451"/>
        <v>-----</v>
      </c>
      <c r="CC394" s="52" t="str">
        <f t="shared" si="435"/>
        <v>TL Touch Zone</v>
      </c>
      <c r="CD394" s="41">
        <f t="shared" si="436"/>
        <v>1</v>
      </c>
      <c r="CE394" s="52" t="str" cm="1">
        <f t="array" ref="CE394">IF(CD394&lt;&gt;1,"-----",_xlfn.IFS(OR(AL394="Above",AL394="Below"),AL394,OR(AQ394="Above",AQ394="Below"),AQ394,OR(AV394="Above",AV394="Below"),AV394,OR(BA394="Above",BA394="Below"),BA394,OR(BF394="Above",BF394="Below"),BF394,OR(BK394="Above",BK394="Below"),BK394,TRUE,"-----"))</f>
        <v>Above</v>
      </c>
      <c r="CF394" s="52" t="str">
        <f t="shared" ca="1" si="406"/>
        <v>-----</v>
      </c>
      <c r="CG394" s="52" t="str">
        <f t="shared" si="437"/>
        <v>UP</v>
      </c>
      <c r="CH394" s="42" t="str">
        <f t="shared" si="390"/>
        <v/>
      </c>
      <c r="CI394" s="43" t="str">
        <f t="shared" si="452"/>
        <v/>
      </c>
      <c r="CJ394" s="42" t="str">
        <f t="shared" si="453"/>
        <v/>
      </c>
      <c r="CK394" s="42" t="str">
        <f t="shared" si="391"/>
        <v/>
      </c>
      <c r="CL394" s="42" t="str">
        <f t="shared" si="438"/>
        <v/>
      </c>
      <c r="CM394" s="16">
        <f t="shared" si="410"/>
        <v>0</v>
      </c>
      <c r="CN394" s="53">
        <f t="shared" si="393"/>
        <v>0</v>
      </c>
      <c r="CO394" s="14" t="str">
        <f t="shared" si="394"/>
        <v/>
      </c>
    </row>
    <row r="395" spans="1:93" x14ac:dyDescent="0.55000000000000004">
      <c r="A395">
        <f>IF('Data Validation'!$K$2&lt;&gt;TRUE,"",'Data Validation'!A395)</f>
        <v>1772150100</v>
      </c>
      <c r="B395" s="4" t="str">
        <f>IF('Data Validation'!$K$2&lt;&gt;TRUE,"",'Data Validation'!C395)</f>
        <v>XAUUSD</v>
      </c>
      <c r="C395" s="4" t="str">
        <f>IF('Data Validation'!$K$2&lt;&gt;TRUE,"",'Data Validation'!E395)</f>
        <v>M5</v>
      </c>
      <c r="D395" s="4">
        <f>IF('Data Validation'!$K$2&lt;&gt;TRUE,"",'Data Validation'!G395)</f>
        <v>5184.6099999999997</v>
      </c>
      <c r="E395" s="4">
        <f>IF($C395&lt;&gt;"M5","",Price!F395)</f>
        <v>5185.0200000000004</v>
      </c>
      <c r="F395" s="4">
        <f>IF($C395&lt;&gt;"M5","",Price!G395)</f>
        <v>5183.3900000000003</v>
      </c>
      <c r="G395" s="4">
        <f>IF($C395&lt;&gt;"M5","",Price!H395)</f>
        <v>203</v>
      </c>
      <c r="H395" s="4">
        <f>IF($C395&lt;&gt;"M5","",SSA!E395)</f>
        <v>5184.6511300000002</v>
      </c>
      <c r="I395" s="6">
        <f>IF($C395&lt;&gt;"M5","",SSA!F395)</f>
        <v>5184.4113299999999</v>
      </c>
      <c r="J395" s="5">
        <f>IF($C395&lt;&gt;"M5","",Dual_Tema!E395)</f>
        <v>5186.1899999999996</v>
      </c>
      <c r="K395" s="5">
        <f>IF($C395&lt;&gt;"M5","",Dual_Tema!F395)</f>
        <v>5183.47</v>
      </c>
      <c r="L395" s="6">
        <f>IF($C395&lt;&gt;"M5","",Trendlines!K395)</f>
        <v>0</v>
      </c>
      <c r="M395" s="6">
        <f>IF($C395&lt;&gt;"M5","",Trendlines!L395)</f>
        <v>0</v>
      </c>
      <c r="N395" s="6">
        <f>IF($C395&lt;&gt;"M5","",ZigZag!E395)</f>
        <v>0</v>
      </c>
      <c r="O395" s="6">
        <f>IF($C395&lt;&gt;"M5","",ZigZag!F395)</f>
        <v>0</v>
      </c>
      <c r="P395" s="6">
        <f>IF($C395&lt;&gt;"M5","",Pinbar!E395)</f>
        <v>0</v>
      </c>
      <c r="Q395">
        <f>IF(Q$1='Trendline Selection'!$ED$198,Trendlines!E395,IF(Q$1='Trendline Selection'!$EE$198,Trendlines!E395,""))</f>
        <v>5199.96</v>
      </c>
      <c r="R395" t="str">
        <f>IF(R$1='Trendline Selection'!$ED$198,Trendlines!F395,IF(R$1='Trendline Selection'!$EE$198,Trendlines!F395,""))</f>
        <v/>
      </c>
      <c r="S395" t="str">
        <f>IF(S$1='Trendline Selection'!$ED$198,Trendlines!G395,IF(S$1='Trendline Selection'!$EE$198,Trendlines!G395,""))</f>
        <v/>
      </c>
      <c r="T395" t="str">
        <f>IF(T$1='Trendline Selection'!$ED$198,Trendlines!H395,IF(T$1='Trendline Selection'!$EE$198,Trendlines!H395,""))</f>
        <v/>
      </c>
      <c r="U395">
        <f>IF(U$1='Trendline Selection'!$ED$198,Trendlines!I395,IF(U$1='Trendline Selection'!$EE$198,Trendlines!I395,""))</f>
        <v>5179.72</v>
      </c>
      <c r="V395" t="str">
        <f>IF(V$1='Trendline Selection'!$ED$198,Trendlines!J395,IF(V$1='Trendline Selection'!$EE$198,Trendlines!J395,""))</f>
        <v/>
      </c>
      <c r="W395" s="6" t="str">
        <f t="shared" si="396"/>
        <v/>
      </c>
      <c r="X395" s="6" t="str">
        <f t="shared" si="397"/>
        <v/>
      </c>
      <c r="Y395" s="6" t="str">
        <f t="shared" si="398"/>
        <v/>
      </c>
      <c r="Z395" s="6" t="str">
        <f t="shared" si="399"/>
        <v/>
      </c>
      <c r="AA395">
        <f t="shared" si="411"/>
        <v>1.6300000000001091</v>
      </c>
      <c r="AB395">
        <f t="shared" si="439"/>
        <v>9.0000000000145519E-2</v>
      </c>
      <c r="AC395">
        <f t="shared" si="440"/>
        <v>1.5399999999999636</v>
      </c>
      <c r="AD395">
        <f t="shared" si="395"/>
        <v>1.6300000000001091</v>
      </c>
      <c r="AE395" s="26">
        <f t="shared" si="454"/>
        <v>-2.2559913925235354E-4</v>
      </c>
      <c r="AF395" s="26">
        <f t="shared" si="412"/>
        <v>-1.5433676668318179E-5</v>
      </c>
      <c r="AG395" s="4"/>
      <c r="AH395" s="30">
        <f t="shared" si="413"/>
        <v>-2.9440361079700311E-3</v>
      </c>
      <c r="AI395" s="21">
        <f t="shared" si="441"/>
        <v>-1</v>
      </c>
      <c r="AJ395" s="21">
        <f t="shared" si="409"/>
        <v>-208</v>
      </c>
      <c r="AK395" s="31" t="str">
        <f t="shared" si="457"/>
        <v>-----</v>
      </c>
      <c r="AL395" s="31" t="str">
        <f t="shared" si="414"/>
        <v>-----</v>
      </c>
      <c r="AM395" s="39" t="str">
        <f t="shared" si="415"/>
        <v/>
      </c>
      <c r="AN395" s="35" t="str">
        <f t="shared" si="416"/>
        <v/>
      </c>
      <c r="AO395" s="35" t="str">
        <f t="shared" si="455"/>
        <v/>
      </c>
      <c r="AP395" s="36" t="str">
        <f t="shared" si="456"/>
        <v/>
      </c>
      <c r="AQ395" s="36" t="str">
        <f t="shared" si="417"/>
        <v/>
      </c>
      <c r="AR395" s="40" t="str">
        <f t="shared" si="418"/>
        <v/>
      </c>
      <c r="AS395" s="37" t="str">
        <f t="shared" si="419"/>
        <v/>
      </c>
      <c r="AT395" s="37" t="str">
        <f t="shared" si="442"/>
        <v/>
      </c>
      <c r="AU395" s="38" t="str">
        <f t="shared" si="420"/>
        <v/>
      </c>
      <c r="AV395" s="38" t="str">
        <f t="shared" si="421"/>
        <v/>
      </c>
      <c r="AW395" s="30" t="str">
        <f t="shared" si="422"/>
        <v/>
      </c>
      <c r="AX395" s="21" t="str">
        <f t="shared" si="423"/>
        <v/>
      </c>
      <c r="AY395" s="21" t="str">
        <f t="shared" si="443"/>
        <v/>
      </c>
      <c r="AZ395" s="31" t="str">
        <f t="shared" si="424"/>
        <v/>
      </c>
      <c r="BA395" s="31" t="str">
        <f t="shared" si="425"/>
        <v/>
      </c>
      <c r="BB395" s="33">
        <f t="shared" si="426"/>
        <v>9.5200705829657562E-4</v>
      </c>
      <c r="BC395" s="32">
        <f t="shared" si="427"/>
        <v>1</v>
      </c>
      <c r="BD395" s="32">
        <f t="shared" si="444"/>
        <v>52</v>
      </c>
      <c r="BE395" s="34" t="str">
        <f t="shared" si="445"/>
        <v>Touch Zone</v>
      </c>
      <c r="BF395" s="34" t="str">
        <f t="shared" si="428"/>
        <v>Above</v>
      </c>
      <c r="BG395" s="40" t="str">
        <f t="shared" si="429"/>
        <v/>
      </c>
      <c r="BH395" s="37" t="str">
        <f t="shared" si="430"/>
        <v/>
      </c>
      <c r="BI395" s="37" t="str">
        <f t="shared" si="446"/>
        <v/>
      </c>
      <c r="BJ395" s="38" t="str">
        <f t="shared" si="447"/>
        <v/>
      </c>
      <c r="BK395" s="38" t="str">
        <f t="shared" si="431"/>
        <v/>
      </c>
      <c r="BL395" s="41" t="str">
        <f t="shared" si="432"/>
        <v>------</v>
      </c>
      <c r="BM395" s="41" t="str">
        <f t="shared" si="433"/>
        <v>------</v>
      </c>
      <c r="BN395" s="41" t="str">
        <f t="shared" si="407"/>
        <v>-----</v>
      </c>
      <c r="BO395" s="41" t="str" cm="1">
        <f t="array" aca="1" ref="BO395" ca="1">_xlfn.LET(_xlpm.lookback,MIN(ROW()-ROW(BN$50),11),_xlpm.found,IFERROR(MATCH("Equal High",OFFSET(BN395,-_xlpm.lookback,0,_xlpm.lookback+1,1),0),-1),_xlpm.offset_rows,_xlpm.lookback-_xlpm.found+1,IF(_xlpm.found&gt;0,INDEX(E:E,ROW()-_xlpm.offset_rows),"-----"))</f>
        <v>-----</v>
      </c>
      <c r="BP395" s="41" t="str">
        <f t="shared" ca="1" si="400"/>
        <v>-----</v>
      </c>
      <c r="BQ395" s="41" t="str">
        <f t="shared" ca="1" si="401"/>
        <v>-----</v>
      </c>
      <c r="BR395" s="52" t="str">
        <f t="shared" ca="1" si="402"/>
        <v>-----</v>
      </c>
      <c r="BS395" s="41" t="str">
        <f t="shared" si="408"/>
        <v>-----</v>
      </c>
      <c r="BT395" s="41" t="str" cm="1">
        <f t="array" aca="1" ref="BT395" ca="1">_xlfn.LET(_xlpm.lookback,MIN(ROW()-ROW(BS$50),11),_xlpm.found,IFERROR(MATCH("Equal Low",OFFSET(BS395,-_xlpm.lookback,0,_xlpm.lookback+1,1),0),-1),_xlpm.offset_rows,_xlpm.lookback-_xlpm.found+1,IF(_xlpm.found&gt;0,INDEX(F:F,ROW()-_xlpm.offset_rows),"-----"))</f>
        <v>-----</v>
      </c>
      <c r="BU395" s="41" t="str">
        <f t="shared" ca="1" si="403"/>
        <v>-----</v>
      </c>
      <c r="BV395" s="41" t="str">
        <f t="shared" ca="1" si="404"/>
        <v>-----</v>
      </c>
      <c r="BW395" s="52" t="str">
        <f t="shared" ca="1" si="405"/>
        <v>-----</v>
      </c>
      <c r="BX395" s="50">
        <f t="shared" si="434"/>
        <v>0.23980000000028667</v>
      </c>
      <c r="BY395" s="50">
        <f t="shared" si="448"/>
        <v>1</v>
      </c>
      <c r="BZ395" s="50">
        <f t="shared" si="449"/>
        <v>2</v>
      </c>
      <c r="CA395" s="50" t="str">
        <f t="shared" si="450"/>
        <v>-----</v>
      </c>
      <c r="CB395" s="50" t="str">
        <f t="shared" si="451"/>
        <v>-----</v>
      </c>
      <c r="CC395" s="52" t="str">
        <f t="shared" si="435"/>
        <v>TL Touch Zone</v>
      </c>
      <c r="CD395" s="41">
        <f t="shared" si="436"/>
        <v>1</v>
      </c>
      <c r="CE395" s="52" t="str" cm="1">
        <f t="array" ref="CE395">IF(CD395&lt;&gt;1,"-----",_xlfn.IFS(OR(AL395="Above",AL395="Below"),AL395,OR(AQ395="Above",AQ395="Below"),AQ395,OR(AV395="Above",AV395="Below"),AV395,OR(BA395="Above",BA395="Below"),BA395,OR(BF395="Above",BF395="Below"),BF395,OR(BK395="Above",BK395="Below"),BK395,TRUE,"-----"))</f>
        <v>Above</v>
      </c>
      <c r="CF395" s="52" t="str">
        <f t="shared" ca="1" si="406"/>
        <v>-----</v>
      </c>
      <c r="CG395" s="52" t="str">
        <f t="shared" si="437"/>
        <v>UP</v>
      </c>
      <c r="CH395" s="42" t="str">
        <f t="shared" si="390"/>
        <v/>
      </c>
      <c r="CI395" s="43" t="str">
        <f t="shared" si="452"/>
        <v/>
      </c>
      <c r="CJ395" s="42" t="str">
        <f t="shared" si="453"/>
        <v/>
      </c>
      <c r="CK395" s="42" t="str">
        <f t="shared" si="391"/>
        <v/>
      </c>
      <c r="CL395" s="42" t="str">
        <f t="shared" si="438"/>
        <v/>
      </c>
      <c r="CM395" s="16">
        <f t="shared" si="410"/>
        <v>0</v>
      </c>
      <c r="CN395" s="53">
        <f t="shared" si="393"/>
        <v>0</v>
      </c>
      <c r="CO395" s="14" t="str">
        <f t="shared" si="394"/>
        <v/>
      </c>
    </row>
    <row r="396" spans="1:93" x14ac:dyDescent="0.55000000000000004">
      <c r="A396">
        <f>IF('Data Validation'!$K$2&lt;&gt;TRUE,"",'Data Validation'!A396)</f>
        <v>1772150400</v>
      </c>
      <c r="B396" s="4" t="str">
        <f>IF('Data Validation'!$K$2&lt;&gt;TRUE,"",'Data Validation'!C396)</f>
        <v>XAUUSD</v>
      </c>
      <c r="C396" s="4" t="str">
        <f>IF('Data Validation'!$K$2&lt;&gt;TRUE,"",'Data Validation'!E396)</f>
        <v>M5</v>
      </c>
      <c r="D396" s="4">
        <f>IF('Data Validation'!$K$2&lt;&gt;TRUE,"",'Data Validation'!G396)</f>
        <v>5180.24</v>
      </c>
      <c r="E396" s="4">
        <f>IF($C396&lt;&gt;"M5","",Price!F396)</f>
        <v>5185.38</v>
      </c>
      <c r="F396" s="4">
        <f>IF($C396&lt;&gt;"M5","",Price!G396)</f>
        <v>5179.07</v>
      </c>
      <c r="G396" s="4">
        <f>IF($C396&lt;&gt;"M5","",Price!H396)</f>
        <v>403</v>
      </c>
      <c r="H396" s="4">
        <f>IF($C396&lt;&gt;"M5","",SSA!E396)</f>
        <v>5185.2187700000004</v>
      </c>
      <c r="I396" s="6">
        <f>IF($C396&lt;&gt;"M5","",SSA!F396)</f>
        <v>5184.8150500000002</v>
      </c>
      <c r="J396" s="5">
        <f>IF($C396&lt;&gt;"M5","",Dual_Tema!E396)</f>
        <v>5185.74</v>
      </c>
      <c r="K396" s="5">
        <f>IF($C396&lt;&gt;"M5","",Dual_Tema!F396)</f>
        <v>5181.5</v>
      </c>
      <c r="L396" s="6">
        <f>IF($C396&lt;&gt;"M5","",Trendlines!K396)</f>
        <v>0</v>
      </c>
      <c r="M396" s="6">
        <f>IF($C396&lt;&gt;"M5","",Trendlines!L396)</f>
        <v>0</v>
      </c>
      <c r="N396" s="6">
        <f>IF($C396&lt;&gt;"M5","",ZigZag!E396)</f>
        <v>0</v>
      </c>
      <c r="O396" s="6">
        <f>IF($C396&lt;&gt;"M5","",ZigZag!F396)</f>
        <v>0</v>
      </c>
      <c r="P396" s="6">
        <f>IF($C396&lt;&gt;"M5","",Pinbar!E396)</f>
        <v>0</v>
      </c>
      <c r="Q396">
        <f>IF(Q$1='Trendline Selection'!$ED$198,Trendlines!E396,IF(Q$1='Trendline Selection'!$EE$198,Trendlines!E396,""))</f>
        <v>5199.96</v>
      </c>
      <c r="R396" t="str">
        <f>IF(R$1='Trendline Selection'!$ED$198,Trendlines!F396,IF(R$1='Trendline Selection'!$EE$198,Trendlines!F396,""))</f>
        <v/>
      </c>
      <c r="S396" t="str">
        <f>IF(S$1='Trendline Selection'!$ED$198,Trendlines!G396,IF(S$1='Trendline Selection'!$EE$198,Trendlines!G396,""))</f>
        <v/>
      </c>
      <c r="T396" t="str">
        <f>IF(T$1='Trendline Selection'!$ED$198,Trendlines!H396,IF(T$1='Trendline Selection'!$EE$198,Trendlines!H396,""))</f>
        <v/>
      </c>
      <c r="U396">
        <f>IF(U$1='Trendline Selection'!$ED$198,Trendlines!I396,IF(U$1='Trendline Selection'!$EE$198,Trendlines!I396,""))</f>
        <v>5179.74</v>
      </c>
      <c r="V396" t="str">
        <f>IF(V$1='Trendline Selection'!$ED$198,Trendlines!J396,IF(V$1='Trendline Selection'!$EE$198,Trendlines!J396,""))</f>
        <v/>
      </c>
      <c r="W396" s="6" t="str">
        <f t="shared" si="396"/>
        <v/>
      </c>
      <c r="X396" s="6" t="str">
        <f t="shared" si="397"/>
        <v/>
      </c>
      <c r="Y396" s="6" t="str">
        <f t="shared" si="398"/>
        <v/>
      </c>
      <c r="Z396" s="6" t="str">
        <f t="shared" si="399"/>
        <v/>
      </c>
      <c r="AA396">
        <f t="shared" si="411"/>
        <v>6.3100000000004002</v>
      </c>
      <c r="AB396">
        <f t="shared" si="439"/>
        <v>0.77000000000043656</v>
      </c>
      <c r="AC396">
        <f t="shared" si="440"/>
        <v>5.5399999999999636</v>
      </c>
      <c r="AD396">
        <f t="shared" si="395"/>
        <v>6.3100000000004002</v>
      </c>
      <c r="AE396" s="26">
        <f t="shared" si="454"/>
        <v>-6.9421143366168111E-5</v>
      </c>
      <c r="AF396" s="26">
        <f t="shared" si="412"/>
        <v>-4.6897616520318269E-4</v>
      </c>
      <c r="AG396" s="4"/>
      <c r="AH396" s="30">
        <f t="shared" si="413"/>
        <v>-2.834873729797851E-3</v>
      </c>
      <c r="AI396" s="21">
        <f t="shared" si="441"/>
        <v>-1</v>
      </c>
      <c r="AJ396" s="21">
        <f t="shared" si="409"/>
        <v>-209</v>
      </c>
      <c r="AK396" s="31" t="str">
        <f t="shared" si="457"/>
        <v>-----</v>
      </c>
      <c r="AL396" s="31" t="str">
        <f t="shared" si="414"/>
        <v>-----</v>
      </c>
      <c r="AM396" s="39" t="str">
        <f t="shared" si="415"/>
        <v/>
      </c>
      <c r="AN396" s="35" t="str">
        <f t="shared" si="416"/>
        <v/>
      </c>
      <c r="AO396" s="35" t="str">
        <f t="shared" si="455"/>
        <v/>
      </c>
      <c r="AP396" s="36" t="str">
        <f t="shared" si="456"/>
        <v/>
      </c>
      <c r="AQ396" s="36" t="str">
        <f t="shared" si="417"/>
        <v/>
      </c>
      <c r="AR396" s="40" t="str">
        <f t="shared" si="418"/>
        <v/>
      </c>
      <c r="AS396" s="37" t="str">
        <f t="shared" si="419"/>
        <v/>
      </c>
      <c r="AT396" s="37" t="str">
        <f t="shared" si="442"/>
        <v/>
      </c>
      <c r="AU396" s="38" t="str">
        <f t="shared" si="420"/>
        <v/>
      </c>
      <c r="AV396" s="38" t="str">
        <f t="shared" si="421"/>
        <v/>
      </c>
      <c r="AW396" s="30" t="str">
        <f t="shared" si="422"/>
        <v/>
      </c>
      <c r="AX396" s="21" t="str">
        <f t="shared" si="423"/>
        <v/>
      </c>
      <c r="AY396" s="21" t="str">
        <f t="shared" si="443"/>
        <v/>
      </c>
      <c r="AZ396" s="31" t="str">
        <f t="shared" si="424"/>
        <v/>
      </c>
      <c r="BA396" s="31" t="str">
        <f t="shared" si="425"/>
        <v/>
      </c>
      <c r="BB396" s="33">
        <f t="shared" si="426"/>
        <v>1.0577306969076869E-3</v>
      </c>
      <c r="BC396" s="32">
        <f t="shared" si="427"/>
        <v>1</v>
      </c>
      <c r="BD396" s="32">
        <f t="shared" si="444"/>
        <v>53</v>
      </c>
      <c r="BE396" s="34" t="str">
        <f t="shared" si="445"/>
        <v>-----</v>
      </c>
      <c r="BF396" s="34" t="str">
        <f t="shared" si="428"/>
        <v>-----</v>
      </c>
      <c r="BG396" s="40" t="str">
        <f t="shared" si="429"/>
        <v/>
      </c>
      <c r="BH396" s="37" t="str">
        <f t="shared" si="430"/>
        <v/>
      </c>
      <c r="BI396" s="37" t="str">
        <f t="shared" si="446"/>
        <v/>
      </c>
      <c r="BJ396" s="38" t="str">
        <f t="shared" si="447"/>
        <v/>
      </c>
      <c r="BK396" s="38" t="str">
        <f t="shared" si="431"/>
        <v/>
      </c>
      <c r="BL396" s="41" t="str">
        <f t="shared" si="432"/>
        <v>------</v>
      </c>
      <c r="BM396" s="41" t="str">
        <f t="shared" si="433"/>
        <v>------</v>
      </c>
      <c r="BN396" s="41" t="str">
        <f t="shared" si="407"/>
        <v>-----</v>
      </c>
      <c r="BO396" s="41" t="str" cm="1">
        <f t="array" aca="1" ref="BO396" ca="1">_xlfn.LET(_xlpm.lookback,MIN(ROW()-ROW(BN$50),11),_xlpm.found,IFERROR(MATCH("Equal High",OFFSET(BN396,-_xlpm.lookback,0,_xlpm.lookback+1,1),0),-1),_xlpm.offset_rows,_xlpm.lookback-_xlpm.found+1,IF(_xlpm.found&gt;0,INDEX(E:E,ROW()-_xlpm.offset_rows),"-----"))</f>
        <v>-----</v>
      </c>
      <c r="BP396" s="41" t="str">
        <f t="shared" ca="1" si="400"/>
        <v>-----</v>
      </c>
      <c r="BQ396" s="41" t="str">
        <f t="shared" ca="1" si="401"/>
        <v>-----</v>
      </c>
      <c r="BR396" s="52" t="str">
        <f t="shared" ca="1" si="402"/>
        <v>-----</v>
      </c>
      <c r="BS396" s="41" t="str">
        <f t="shared" si="408"/>
        <v>-----</v>
      </c>
      <c r="BT396" s="41" t="str" cm="1">
        <f t="array" aca="1" ref="BT396" ca="1">_xlfn.LET(_xlpm.lookback,MIN(ROW()-ROW(BS$50),11),_xlpm.found,IFERROR(MATCH("Equal Low",OFFSET(BS396,-_xlpm.lookback,0,_xlpm.lookback+1,1),0),-1),_xlpm.offset_rows,_xlpm.lookback-_xlpm.found+1,IF(_xlpm.found&gt;0,INDEX(F:F,ROW()-_xlpm.offset_rows),"-----"))</f>
        <v>-----</v>
      </c>
      <c r="BU396" s="41" t="str">
        <f t="shared" ca="1" si="403"/>
        <v>-----</v>
      </c>
      <c r="BV396" s="41" t="str">
        <f t="shared" ca="1" si="404"/>
        <v>-----</v>
      </c>
      <c r="BW396" s="52" t="str">
        <f t="shared" ca="1" si="405"/>
        <v>-----</v>
      </c>
      <c r="BX396" s="50">
        <f t="shared" si="434"/>
        <v>0.40372000000024855</v>
      </c>
      <c r="BY396" s="50">
        <f t="shared" si="448"/>
        <v>1</v>
      </c>
      <c r="BZ396" s="50">
        <f t="shared" si="449"/>
        <v>3</v>
      </c>
      <c r="CA396" s="50" t="str">
        <f t="shared" si="450"/>
        <v>-----</v>
      </c>
      <c r="CB396" s="50" t="str">
        <f t="shared" si="451"/>
        <v>-----</v>
      </c>
      <c r="CC396" s="52" t="str">
        <f t="shared" si="435"/>
        <v/>
      </c>
      <c r="CD396" s="41">
        <f t="shared" si="436"/>
        <v>0</v>
      </c>
      <c r="CE396" s="52" t="str" cm="1">
        <f t="array" ref="CE396">IF(CD396&lt;&gt;1,"-----",_xlfn.IFS(OR(AL396="Above",AL396="Below"),AL396,OR(AQ396="Above",AQ396="Below"),AQ396,OR(AV396="Above",AV396="Below"),AV396,OR(BA396="Above",BA396="Below"),BA396,OR(BF396="Above",BF396="Below"),BF396,OR(BK396="Above",BK396="Below"),BK396,TRUE,"-----"))</f>
        <v>-----</v>
      </c>
      <c r="CF396" s="52" t="str">
        <f t="shared" ca="1" si="406"/>
        <v>-----</v>
      </c>
      <c r="CG396" s="52" t="str">
        <f t="shared" si="437"/>
        <v>UP</v>
      </c>
      <c r="CH396" s="42" t="str">
        <f t="shared" si="390"/>
        <v/>
      </c>
      <c r="CI396" s="43" t="str">
        <f t="shared" si="452"/>
        <v/>
      </c>
      <c r="CJ396" s="42" t="str">
        <f t="shared" si="453"/>
        <v/>
      </c>
      <c r="CK396" s="42" t="str">
        <f t="shared" si="391"/>
        <v/>
      </c>
      <c r="CL396" s="42" t="str">
        <f t="shared" si="438"/>
        <v/>
      </c>
      <c r="CM396" s="16">
        <f t="shared" si="410"/>
        <v>0</v>
      </c>
      <c r="CN396" s="53">
        <f t="shared" si="393"/>
        <v>0</v>
      </c>
      <c r="CO396" s="14" t="str">
        <f t="shared" si="394"/>
        <v/>
      </c>
    </row>
    <row r="397" spans="1:93" x14ac:dyDescent="0.55000000000000004">
      <c r="A397">
        <f>IF('Data Validation'!$K$2&lt;&gt;TRUE,"",'Data Validation'!A397)</f>
        <v>1772150700</v>
      </c>
      <c r="B397" s="4" t="str">
        <f>IF('Data Validation'!$K$2&lt;&gt;TRUE,"",'Data Validation'!C397)</f>
        <v>XAUUSD</v>
      </c>
      <c r="C397" s="4" t="str">
        <f>IF('Data Validation'!$K$2&lt;&gt;TRUE,"",'Data Validation'!E397)</f>
        <v>M5</v>
      </c>
      <c r="D397" s="4">
        <f>IF('Data Validation'!$K$2&lt;&gt;TRUE,"",'Data Validation'!G397)</f>
        <v>5182.68</v>
      </c>
      <c r="E397" s="4">
        <f>IF($C397&lt;&gt;"M5","",Price!F397)</f>
        <v>5185.3</v>
      </c>
      <c r="F397" s="4">
        <f>IF($C397&lt;&gt;"M5","",Price!G397)</f>
        <v>5179.05</v>
      </c>
      <c r="G397" s="4">
        <f>IF($C397&lt;&gt;"M5","",Price!H397)</f>
        <v>399</v>
      </c>
      <c r="H397" s="4">
        <f>IF($C397&lt;&gt;"M5","",SSA!E397)</f>
        <v>5185.9276300000001</v>
      </c>
      <c r="I397" s="6">
        <f>IF($C397&lt;&gt;"M5","",SSA!F397)</f>
        <v>5185.3713399999997</v>
      </c>
      <c r="J397" s="5">
        <f>IF($C397&lt;&gt;"M5","",Dual_Tema!E397)</f>
        <v>5185.45</v>
      </c>
      <c r="K397" s="5">
        <f>IF($C397&lt;&gt;"M5","",Dual_Tema!F397)</f>
        <v>5180.2299999999996</v>
      </c>
      <c r="L397" s="6">
        <f>IF($C397&lt;&gt;"M5","",Trendlines!K397)</f>
        <v>0</v>
      </c>
      <c r="M397" s="6">
        <f>IF($C397&lt;&gt;"M5","",Trendlines!L397)</f>
        <v>0</v>
      </c>
      <c r="N397" s="6">
        <f>IF($C397&lt;&gt;"M5","",ZigZag!E397)</f>
        <v>0</v>
      </c>
      <c r="O397" s="6">
        <f>IF($C397&lt;&gt;"M5","",ZigZag!F397)</f>
        <v>0</v>
      </c>
      <c r="P397" s="6">
        <f>IF($C397&lt;&gt;"M5","",Pinbar!E397)</f>
        <v>0</v>
      </c>
      <c r="Q397">
        <f>IF(Q$1='Trendline Selection'!$ED$198,Trendlines!E397,IF(Q$1='Trendline Selection'!$EE$198,Trendlines!E397,""))</f>
        <v>5199.97</v>
      </c>
      <c r="R397" t="str">
        <f>IF(R$1='Trendline Selection'!$ED$198,Trendlines!F397,IF(R$1='Trendline Selection'!$EE$198,Trendlines!F397,""))</f>
        <v/>
      </c>
      <c r="S397" t="str">
        <f>IF(S$1='Trendline Selection'!$ED$198,Trendlines!G397,IF(S$1='Trendline Selection'!$EE$198,Trendlines!G397,""))</f>
        <v/>
      </c>
      <c r="T397" t="str">
        <f>IF(T$1='Trendline Selection'!$ED$198,Trendlines!H397,IF(T$1='Trendline Selection'!$EE$198,Trendlines!H397,""))</f>
        <v/>
      </c>
      <c r="U397">
        <f>IF(U$1='Trendline Selection'!$ED$198,Trendlines!I397,IF(U$1='Trendline Selection'!$EE$198,Trendlines!I397,""))</f>
        <v>5179.7700000000004</v>
      </c>
      <c r="V397" t="str">
        <f>IF(V$1='Trendline Selection'!$ED$198,Trendlines!J397,IF(V$1='Trendline Selection'!$EE$198,Trendlines!J397,""))</f>
        <v/>
      </c>
      <c r="W397" s="6" t="str">
        <f t="shared" si="396"/>
        <v/>
      </c>
      <c r="X397" s="6" t="str">
        <f t="shared" si="397"/>
        <v/>
      </c>
      <c r="Y397" s="6" t="str">
        <f t="shared" si="398"/>
        <v/>
      </c>
      <c r="Z397" s="6" t="str">
        <f t="shared" si="399"/>
        <v/>
      </c>
      <c r="AA397">
        <f t="shared" si="411"/>
        <v>6.25</v>
      </c>
      <c r="AB397">
        <f t="shared" si="439"/>
        <v>5.0600000000004002</v>
      </c>
      <c r="AC397">
        <f t="shared" si="440"/>
        <v>1.1899999999995998</v>
      </c>
      <c r="AD397">
        <f t="shared" si="395"/>
        <v>6.25</v>
      </c>
      <c r="AE397" s="26">
        <f t="shared" si="454"/>
        <v>-2.8927094080482157E-5</v>
      </c>
      <c r="AF397" s="26">
        <f t="shared" si="412"/>
        <v>-2.2778911361066625E-4</v>
      </c>
      <c r="AG397" s="4"/>
      <c r="AH397" s="30">
        <f t="shared" si="413"/>
        <v>-2.7004713488731893E-3</v>
      </c>
      <c r="AI397" s="21">
        <f t="shared" si="441"/>
        <v>-1</v>
      </c>
      <c r="AJ397" s="21">
        <f t="shared" si="409"/>
        <v>-210</v>
      </c>
      <c r="AK397" s="31" t="str">
        <f t="shared" si="457"/>
        <v>-----</v>
      </c>
      <c r="AL397" s="31" t="str">
        <f t="shared" si="414"/>
        <v>-----</v>
      </c>
      <c r="AM397" s="39" t="str">
        <f t="shared" si="415"/>
        <v/>
      </c>
      <c r="AN397" s="35" t="str">
        <f t="shared" si="416"/>
        <v/>
      </c>
      <c r="AO397" s="35" t="str">
        <f t="shared" si="455"/>
        <v/>
      </c>
      <c r="AP397" s="36" t="str">
        <f t="shared" si="456"/>
        <v/>
      </c>
      <c r="AQ397" s="36" t="str">
        <f t="shared" si="417"/>
        <v/>
      </c>
      <c r="AR397" s="40" t="str">
        <f t="shared" si="418"/>
        <v/>
      </c>
      <c r="AS397" s="37" t="str">
        <f t="shared" si="419"/>
        <v/>
      </c>
      <c r="AT397" s="37" t="str">
        <f t="shared" si="442"/>
        <v/>
      </c>
      <c r="AU397" s="38" t="str">
        <f t="shared" si="420"/>
        <v/>
      </c>
      <c r="AV397" s="38" t="str">
        <f t="shared" si="421"/>
        <v/>
      </c>
      <c r="AW397" s="30" t="str">
        <f t="shared" si="422"/>
        <v/>
      </c>
      <c r="AX397" s="21" t="str">
        <f t="shared" si="423"/>
        <v/>
      </c>
      <c r="AY397" s="21" t="str">
        <f t="shared" si="443"/>
        <v/>
      </c>
      <c r="AZ397" s="31" t="str">
        <f t="shared" si="424"/>
        <v/>
      </c>
      <c r="BA397" s="31" t="str">
        <f t="shared" si="425"/>
        <v/>
      </c>
      <c r="BB397" s="33">
        <f t="shared" si="426"/>
        <v>1.1887844440968804E-3</v>
      </c>
      <c r="BC397" s="32">
        <f t="shared" si="427"/>
        <v>1</v>
      </c>
      <c r="BD397" s="32">
        <f t="shared" si="444"/>
        <v>54</v>
      </c>
      <c r="BE397" s="34" t="str">
        <f t="shared" si="445"/>
        <v>-----</v>
      </c>
      <c r="BF397" s="34" t="str">
        <f t="shared" si="428"/>
        <v>-----</v>
      </c>
      <c r="BG397" s="40" t="str">
        <f t="shared" si="429"/>
        <v/>
      </c>
      <c r="BH397" s="37" t="str">
        <f t="shared" si="430"/>
        <v/>
      </c>
      <c r="BI397" s="37" t="str">
        <f t="shared" si="446"/>
        <v/>
      </c>
      <c r="BJ397" s="38" t="str">
        <f t="shared" si="447"/>
        <v/>
      </c>
      <c r="BK397" s="38" t="str">
        <f t="shared" si="431"/>
        <v/>
      </c>
      <c r="BL397" s="41" t="str">
        <f t="shared" si="432"/>
        <v>------</v>
      </c>
      <c r="BM397" s="41" t="str">
        <f t="shared" si="433"/>
        <v>------</v>
      </c>
      <c r="BN397" s="41" t="str">
        <f t="shared" si="407"/>
        <v>-----</v>
      </c>
      <c r="BO397" s="41" t="str" cm="1">
        <f t="array" aca="1" ref="BO397" ca="1">_xlfn.LET(_xlpm.lookback,MIN(ROW()-ROW(BN$50),11),_xlpm.found,IFERROR(MATCH("Equal High",OFFSET(BN397,-_xlpm.lookback,0,_xlpm.lookback+1,1),0),-1),_xlpm.offset_rows,_xlpm.lookback-_xlpm.found+1,IF(_xlpm.found&gt;0,INDEX(E:E,ROW()-_xlpm.offset_rows),"-----"))</f>
        <v>-----</v>
      </c>
      <c r="BP397" s="41" t="str">
        <f t="shared" ca="1" si="400"/>
        <v>-----</v>
      </c>
      <c r="BQ397" s="41" t="str">
        <f t="shared" ca="1" si="401"/>
        <v>-----</v>
      </c>
      <c r="BR397" s="52" t="str">
        <f t="shared" ca="1" si="402"/>
        <v>-----</v>
      </c>
      <c r="BS397" s="41" t="str">
        <f t="shared" si="408"/>
        <v>-----</v>
      </c>
      <c r="BT397" s="41" t="str" cm="1">
        <f t="array" aca="1" ref="BT397" ca="1">_xlfn.LET(_xlpm.lookback,MIN(ROW()-ROW(BS$50),11),_xlpm.found,IFERROR(MATCH("Equal Low",OFFSET(BS397,-_xlpm.lookback,0,_xlpm.lookback+1,1),0),-1),_xlpm.offset_rows,_xlpm.lookback-_xlpm.found+1,IF(_xlpm.found&gt;0,INDEX(F:F,ROW()-_xlpm.offset_rows),"-----"))</f>
        <v>-----</v>
      </c>
      <c r="BU397" s="41" t="str">
        <f t="shared" ca="1" si="403"/>
        <v>-----</v>
      </c>
      <c r="BV397" s="41" t="str">
        <f t="shared" ca="1" si="404"/>
        <v>-----</v>
      </c>
      <c r="BW397" s="52" t="str">
        <f t="shared" ca="1" si="405"/>
        <v>-----</v>
      </c>
      <c r="BX397" s="50">
        <f t="shared" si="434"/>
        <v>0.55629000000044471</v>
      </c>
      <c r="BY397" s="50">
        <f t="shared" si="448"/>
        <v>1</v>
      </c>
      <c r="BZ397" s="50">
        <f t="shared" si="449"/>
        <v>4</v>
      </c>
      <c r="CA397" s="50" t="str">
        <f t="shared" si="450"/>
        <v>-----</v>
      </c>
      <c r="CB397" s="50" t="str">
        <f t="shared" si="451"/>
        <v>-----</v>
      </c>
      <c r="CC397" s="52" t="str">
        <f t="shared" si="435"/>
        <v/>
      </c>
      <c r="CD397" s="41">
        <f t="shared" si="436"/>
        <v>0</v>
      </c>
      <c r="CE397" s="52" t="str" cm="1">
        <f t="array" ref="CE397">IF(CD397&lt;&gt;1,"-----",_xlfn.IFS(OR(AL397="Above",AL397="Below"),AL397,OR(AQ397="Above",AQ397="Below"),AQ397,OR(AV397="Above",AV397="Below"),AV397,OR(BA397="Above",BA397="Below"),BA397,OR(BF397="Above",BF397="Below"),BF397,OR(BK397="Above",BK397="Below"),BK397,TRUE,"-----"))</f>
        <v>-----</v>
      </c>
      <c r="CF397" s="52" t="str">
        <f t="shared" ca="1" si="406"/>
        <v>-----</v>
      </c>
      <c r="CG397" s="52" t="str">
        <f t="shared" si="437"/>
        <v>UP</v>
      </c>
      <c r="CH397" s="42" t="str">
        <f t="shared" si="390"/>
        <v/>
      </c>
      <c r="CI397" s="43" t="str">
        <f t="shared" si="452"/>
        <v/>
      </c>
      <c r="CJ397" s="42" t="str">
        <f t="shared" si="453"/>
        <v/>
      </c>
      <c r="CK397" s="42" t="str">
        <f t="shared" si="391"/>
        <v/>
      </c>
      <c r="CL397" s="42" t="str">
        <f t="shared" si="438"/>
        <v/>
      </c>
      <c r="CM397" s="16">
        <f t="shared" si="410"/>
        <v>0</v>
      </c>
      <c r="CN397" s="53">
        <f t="shared" si="393"/>
        <v>0</v>
      </c>
      <c r="CO397" s="14" t="str">
        <f t="shared" si="394"/>
        <v/>
      </c>
    </row>
    <row r="398" spans="1:93" x14ac:dyDescent="0.55000000000000004">
      <c r="A398">
        <f>IF('Data Validation'!$K$2&lt;&gt;TRUE,"",'Data Validation'!A398)</f>
        <v>1772151000</v>
      </c>
      <c r="B398" s="4" t="str">
        <f>IF('Data Validation'!$K$2&lt;&gt;TRUE,"",'Data Validation'!C398)</f>
        <v>XAUUSD</v>
      </c>
      <c r="C398" s="4" t="str">
        <f>IF('Data Validation'!$K$2&lt;&gt;TRUE,"",'Data Validation'!E398)</f>
        <v>M5</v>
      </c>
      <c r="D398" s="4">
        <f>IF('Data Validation'!$K$2&lt;&gt;TRUE,"",'Data Validation'!G398)</f>
        <v>5185.8900000000003</v>
      </c>
      <c r="E398" s="4">
        <f>IF($C398&lt;&gt;"M5","",Price!F398)</f>
        <v>5186.54</v>
      </c>
      <c r="F398" s="4">
        <f>IF($C398&lt;&gt;"M5","",Price!G398)</f>
        <v>5182.59</v>
      </c>
      <c r="G398" s="4">
        <f>IF($C398&lt;&gt;"M5","",Price!H398)</f>
        <v>317</v>
      </c>
      <c r="H398" s="4">
        <f>IF($C398&lt;&gt;"M5","",SSA!E398)</f>
        <v>5186.5115999999998</v>
      </c>
      <c r="I398" s="6">
        <f>IF($C398&lt;&gt;"M5","",SSA!F398)</f>
        <v>5185.9414699999998</v>
      </c>
      <c r="J398" s="5">
        <f>IF($C398&lt;&gt;"M5","",Dual_Tema!E398)</f>
        <v>5185.8900000000003</v>
      </c>
      <c r="K398" s="5">
        <f>IF($C398&lt;&gt;"M5","",Dual_Tema!F398)</f>
        <v>5181.1899999999996</v>
      </c>
      <c r="L398" s="6">
        <f>IF($C398&lt;&gt;"M5","",Trendlines!K398)</f>
        <v>0</v>
      </c>
      <c r="M398" s="6">
        <f>IF($C398&lt;&gt;"M5","",Trendlines!L398)</f>
        <v>0</v>
      </c>
      <c r="N398" s="6">
        <f>IF($C398&lt;&gt;"M5","",ZigZag!E398)</f>
        <v>0</v>
      </c>
      <c r="O398" s="6">
        <f>IF($C398&lt;&gt;"M5","",ZigZag!F398)</f>
        <v>0</v>
      </c>
      <c r="P398" s="6">
        <f>IF($C398&lt;&gt;"M5","",Pinbar!E398)</f>
        <v>0</v>
      </c>
      <c r="Q398">
        <f>IF(Q$1='Trendline Selection'!$ED$198,Trendlines!E398,IF(Q$1='Trendline Selection'!$EE$198,Trendlines!E398,""))</f>
        <v>5199.97</v>
      </c>
      <c r="R398" t="str">
        <f>IF(R$1='Trendline Selection'!$ED$198,Trendlines!F398,IF(R$1='Trendline Selection'!$EE$198,Trendlines!F398,""))</f>
        <v/>
      </c>
      <c r="S398" t="str">
        <f>IF(S$1='Trendline Selection'!$ED$198,Trendlines!G398,IF(S$1='Trendline Selection'!$EE$198,Trendlines!G398,""))</f>
        <v/>
      </c>
      <c r="T398" t="str">
        <f>IF(T$1='Trendline Selection'!$ED$198,Trendlines!H398,IF(T$1='Trendline Selection'!$EE$198,Trendlines!H398,""))</f>
        <v/>
      </c>
      <c r="U398">
        <f>IF(U$1='Trendline Selection'!$ED$198,Trendlines!I398,IF(U$1='Trendline Selection'!$EE$198,Trendlines!I398,""))</f>
        <v>5179.79</v>
      </c>
      <c r="V398" t="str">
        <f>IF(V$1='Trendline Selection'!$ED$198,Trendlines!J398,IF(V$1='Trendline Selection'!$EE$198,Trendlines!J398,""))</f>
        <v/>
      </c>
      <c r="W398" s="6" t="str">
        <f t="shared" si="396"/>
        <v/>
      </c>
      <c r="X398" s="6" t="str">
        <f t="shared" si="397"/>
        <v/>
      </c>
      <c r="Y398" s="6" t="str">
        <f t="shared" si="398"/>
        <v/>
      </c>
      <c r="Z398" s="6" t="str">
        <f t="shared" si="399"/>
        <v/>
      </c>
      <c r="AA398">
        <f t="shared" si="411"/>
        <v>3.9499999999998181</v>
      </c>
      <c r="AB398">
        <f t="shared" si="439"/>
        <v>3.8599999999996726</v>
      </c>
      <c r="AC398">
        <f t="shared" si="440"/>
        <v>9.0000000000145519E-2</v>
      </c>
      <c r="AD398">
        <f t="shared" si="395"/>
        <v>3.9499999999998181</v>
      </c>
      <c r="AE398" s="26">
        <f t="shared" si="454"/>
        <v>1.2534010555558182E-4</v>
      </c>
      <c r="AF398" s="26">
        <f t="shared" si="412"/>
        <v>2.7020819541467226E-4</v>
      </c>
      <c r="AG398" s="4"/>
      <c r="AH398" s="30">
        <f t="shared" si="413"/>
        <v>-2.5881687778968798E-3</v>
      </c>
      <c r="AI398" s="21">
        <f t="shared" si="441"/>
        <v>-1</v>
      </c>
      <c r="AJ398" s="21">
        <f t="shared" si="409"/>
        <v>-211</v>
      </c>
      <c r="AK398" s="31" t="str">
        <f t="shared" si="457"/>
        <v>-----</v>
      </c>
      <c r="AL398" s="31" t="str">
        <f t="shared" si="414"/>
        <v>-----</v>
      </c>
      <c r="AM398" s="39" t="str">
        <f t="shared" si="415"/>
        <v/>
      </c>
      <c r="AN398" s="35" t="str">
        <f t="shared" si="416"/>
        <v/>
      </c>
      <c r="AO398" s="35" t="str">
        <f t="shared" si="455"/>
        <v/>
      </c>
      <c r="AP398" s="36" t="str">
        <f t="shared" si="456"/>
        <v/>
      </c>
      <c r="AQ398" s="36" t="str">
        <f t="shared" si="417"/>
        <v/>
      </c>
      <c r="AR398" s="40" t="str">
        <f t="shared" si="418"/>
        <v/>
      </c>
      <c r="AS398" s="37" t="str">
        <f t="shared" si="419"/>
        <v/>
      </c>
      <c r="AT398" s="37" t="str">
        <f t="shared" si="442"/>
        <v/>
      </c>
      <c r="AU398" s="38" t="str">
        <f t="shared" si="420"/>
        <v/>
      </c>
      <c r="AV398" s="38" t="str">
        <f t="shared" si="421"/>
        <v/>
      </c>
      <c r="AW398" s="30" t="str">
        <f t="shared" si="422"/>
        <v/>
      </c>
      <c r="AX398" s="21" t="str">
        <f t="shared" si="423"/>
        <v/>
      </c>
      <c r="AY398" s="21" t="str">
        <f t="shared" si="443"/>
        <v/>
      </c>
      <c r="AZ398" s="31" t="str">
        <f t="shared" si="424"/>
        <v/>
      </c>
      <c r="BA398" s="31" t="str">
        <f t="shared" si="425"/>
        <v/>
      </c>
      <c r="BB398" s="33">
        <f t="shared" si="426"/>
        <v>1.2976587853947463E-3</v>
      </c>
      <c r="BC398" s="32">
        <f t="shared" si="427"/>
        <v>1</v>
      </c>
      <c r="BD398" s="32">
        <f t="shared" si="444"/>
        <v>55</v>
      </c>
      <c r="BE398" s="34" t="str">
        <f t="shared" si="445"/>
        <v>-----</v>
      </c>
      <c r="BF398" s="34" t="str">
        <f t="shared" si="428"/>
        <v>-----</v>
      </c>
      <c r="BG398" s="40" t="str">
        <f t="shared" si="429"/>
        <v/>
      </c>
      <c r="BH398" s="37" t="str">
        <f t="shared" si="430"/>
        <v/>
      </c>
      <c r="BI398" s="37" t="str">
        <f t="shared" si="446"/>
        <v/>
      </c>
      <c r="BJ398" s="38" t="str">
        <f t="shared" si="447"/>
        <v/>
      </c>
      <c r="BK398" s="38" t="str">
        <f t="shared" si="431"/>
        <v/>
      </c>
      <c r="BL398" s="41" t="str">
        <f t="shared" si="432"/>
        <v>------</v>
      </c>
      <c r="BM398" s="41" t="str">
        <f t="shared" si="433"/>
        <v>------</v>
      </c>
      <c r="BN398" s="41" t="str">
        <f t="shared" si="407"/>
        <v>-----</v>
      </c>
      <c r="BO398" s="41" t="str" cm="1">
        <f t="array" aca="1" ref="BO398" ca="1">_xlfn.LET(_xlpm.lookback,MIN(ROW()-ROW(BN$50),11),_xlpm.found,IFERROR(MATCH("Equal High",OFFSET(BN398,-_xlpm.lookback,0,_xlpm.lookback+1,1),0),-1),_xlpm.offset_rows,_xlpm.lookback-_xlpm.found+1,IF(_xlpm.found&gt;0,INDEX(E:E,ROW()-_xlpm.offset_rows),"-----"))</f>
        <v>-----</v>
      </c>
      <c r="BP398" s="41" t="str">
        <f t="shared" ca="1" si="400"/>
        <v>-----</v>
      </c>
      <c r="BQ398" s="41" t="str">
        <f t="shared" ca="1" si="401"/>
        <v>-----</v>
      </c>
      <c r="BR398" s="52" t="str">
        <f t="shared" ca="1" si="402"/>
        <v>-----</v>
      </c>
      <c r="BS398" s="41" t="str">
        <f t="shared" si="408"/>
        <v>-----</v>
      </c>
      <c r="BT398" s="41" t="str" cm="1">
        <f t="array" aca="1" ref="BT398" ca="1">_xlfn.LET(_xlpm.lookback,MIN(ROW()-ROW(BS$50),11),_xlpm.found,IFERROR(MATCH("Equal Low",OFFSET(BS398,-_xlpm.lookback,0,_xlpm.lookback+1,1),0),-1),_xlpm.offset_rows,_xlpm.lookback-_xlpm.found+1,IF(_xlpm.found&gt;0,INDEX(F:F,ROW()-_xlpm.offset_rows),"-----"))</f>
        <v>-----</v>
      </c>
      <c r="BU398" s="41" t="str">
        <f t="shared" ca="1" si="403"/>
        <v>-----</v>
      </c>
      <c r="BV398" s="41" t="str">
        <f t="shared" ca="1" si="404"/>
        <v>-----</v>
      </c>
      <c r="BW398" s="52" t="str">
        <f t="shared" ca="1" si="405"/>
        <v>-----</v>
      </c>
      <c r="BX398" s="50">
        <f t="shared" si="434"/>
        <v>0.57013000000006286</v>
      </c>
      <c r="BY398" s="50">
        <f t="shared" si="448"/>
        <v>1</v>
      </c>
      <c r="BZ398" s="50">
        <f t="shared" si="449"/>
        <v>5</v>
      </c>
      <c r="CA398" s="50" t="str">
        <f t="shared" si="450"/>
        <v>-----</v>
      </c>
      <c r="CB398" s="50" t="str">
        <f t="shared" si="451"/>
        <v>-----</v>
      </c>
      <c r="CC398" s="52" t="str">
        <f t="shared" si="435"/>
        <v/>
      </c>
      <c r="CD398" s="41">
        <f t="shared" si="436"/>
        <v>0</v>
      </c>
      <c r="CE398" s="52" t="str" cm="1">
        <f t="array" ref="CE398">IF(CD398&lt;&gt;1,"-----",_xlfn.IFS(OR(AL398="Above",AL398="Below"),AL398,OR(AQ398="Above",AQ398="Below"),AQ398,OR(AV398="Above",AV398="Below"),AV398,OR(BA398="Above",BA398="Below"),BA398,OR(BF398="Above",BF398="Below"),BF398,OR(BK398="Above",BK398="Below"),BK398,TRUE,"-----"))</f>
        <v>-----</v>
      </c>
      <c r="CF398" s="52" t="str">
        <f t="shared" ca="1" si="406"/>
        <v>-----</v>
      </c>
      <c r="CG398" s="52" t="str">
        <f t="shared" si="437"/>
        <v>UP</v>
      </c>
      <c r="CH398" s="42" t="str">
        <f t="shared" si="390"/>
        <v/>
      </c>
      <c r="CI398" s="43" t="str">
        <f t="shared" si="452"/>
        <v/>
      </c>
      <c r="CJ398" s="42" t="str">
        <f t="shared" si="453"/>
        <v/>
      </c>
      <c r="CK398" s="42" t="str">
        <f t="shared" si="391"/>
        <v/>
      </c>
      <c r="CL398" s="42" t="str">
        <f t="shared" si="438"/>
        <v/>
      </c>
      <c r="CM398" s="16">
        <f t="shared" si="410"/>
        <v>0</v>
      </c>
      <c r="CN398" s="53">
        <f t="shared" si="393"/>
        <v>0</v>
      </c>
      <c r="CO398" s="14" t="str">
        <f t="shared" si="394"/>
        <v/>
      </c>
    </row>
    <row r="399" spans="1:93" x14ac:dyDescent="0.55000000000000004">
      <c r="A399">
        <f>IF('Data Validation'!$K$2&lt;&gt;TRUE,"",'Data Validation'!A399)</f>
        <v>1772151300</v>
      </c>
      <c r="B399" s="4" t="str">
        <f>IF('Data Validation'!$K$2&lt;&gt;TRUE,"",'Data Validation'!C399)</f>
        <v>XAUUSD</v>
      </c>
      <c r="C399" s="4" t="str">
        <f>IF('Data Validation'!$K$2&lt;&gt;TRUE,"",'Data Validation'!E399)</f>
        <v>M5</v>
      </c>
      <c r="D399" s="4">
        <f>IF('Data Validation'!$K$2&lt;&gt;TRUE,"",'Data Validation'!G399)</f>
        <v>5189.28</v>
      </c>
      <c r="E399" s="4">
        <f>IF($C399&lt;&gt;"M5","",Price!F399)</f>
        <v>5190.1400000000003</v>
      </c>
      <c r="F399" s="4">
        <f>IF($C399&lt;&gt;"M5","",Price!G399)</f>
        <v>5185.3599999999997</v>
      </c>
      <c r="G399" s="4">
        <f>IF($C399&lt;&gt;"M5","",Price!H399)</f>
        <v>372</v>
      </c>
      <c r="H399" s="4">
        <f>IF($C399&lt;&gt;"M5","",SSA!E399)</f>
        <v>5186.6573799999996</v>
      </c>
      <c r="I399" s="6">
        <f>IF($C399&lt;&gt;"M5","",SSA!F399)</f>
        <v>5186.2994200000003</v>
      </c>
      <c r="J399" s="5">
        <f>IF($C399&lt;&gt;"M5","",Dual_Tema!E399)</f>
        <v>5187.96</v>
      </c>
      <c r="K399" s="5">
        <f>IF($C399&lt;&gt;"M5","",Dual_Tema!F399)</f>
        <v>5183.18</v>
      </c>
      <c r="L399" s="6">
        <f>IF($C399&lt;&gt;"M5","",Trendlines!K399)</f>
        <v>0</v>
      </c>
      <c r="M399" s="6">
        <f>IF($C399&lt;&gt;"M5","",Trendlines!L399)</f>
        <v>0</v>
      </c>
      <c r="N399" s="6">
        <f>IF($C399&lt;&gt;"M5","",ZigZag!E399)</f>
        <v>0</v>
      </c>
      <c r="O399" s="6">
        <f>IF($C399&lt;&gt;"M5","",ZigZag!F399)</f>
        <v>0</v>
      </c>
      <c r="P399" s="6">
        <f>IF($C399&lt;&gt;"M5","",Pinbar!E399)</f>
        <v>0</v>
      </c>
      <c r="Q399">
        <f>IF(Q$1='Trendline Selection'!$ED$198,Trendlines!E399,IF(Q$1='Trendline Selection'!$EE$198,Trendlines!E399,""))</f>
        <v>5199.9799999999996</v>
      </c>
      <c r="R399" t="str">
        <f>IF(R$1='Trendline Selection'!$ED$198,Trendlines!F399,IF(R$1='Trendline Selection'!$EE$198,Trendlines!F399,""))</f>
        <v/>
      </c>
      <c r="S399" t="str">
        <f>IF(S$1='Trendline Selection'!$ED$198,Trendlines!G399,IF(S$1='Trendline Selection'!$EE$198,Trendlines!G399,""))</f>
        <v/>
      </c>
      <c r="T399" t="str">
        <f>IF(T$1='Trendline Selection'!$ED$198,Trendlines!H399,IF(T$1='Trendline Selection'!$EE$198,Trendlines!H399,""))</f>
        <v/>
      </c>
      <c r="U399">
        <f>IF(U$1='Trendline Selection'!$ED$198,Trendlines!I399,IF(U$1='Trendline Selection'!$EE$198,Trendlines!I399,""))</f>
        <v>5179.8100000000004</v>
      </c>
      <c r="V399" t="str">
        <f>IF(V$1='Trendline Selection'!$ED$198,Trendlines!J399,IF(V$1='Trendline Selection'!$EE$198,Trendlines!J399,""))</f>
        <v/>
      </c>
      <c r="W399" s="6" t="str">
        <f t="shared" si="396"/>
        <v/>
      </c>
      <c r="X399" s="6" t="str">
        <f t="shared" si="397"/>
        <v/>
      </c>
      <c r="Y399" s="6" t="str">
        <f t="shared" si="398"/>
        <v/>
      </c>
      <c r="Z399" s="6" t="str">
        <f t="shared" si="399"/>
        <v/>
      </c>
      <c r="AA399">
        <f t="shared" si="411"/>
        <v>4.7800000000006548</v>
      </c>
      <c r="AB399">
        <f t="shared" si="439"/>
        <v>4.25</v>
      </c>
      <c r="AC399">
        <f t="shared" si="440"/>
        <v>0.53000000000065484</v>
      </c>
      <c r="AD399">
        <f t="shared" si="395"/>
        <v>4.7800000000006548</v>
      </c>
      <c r="AE399" s="26">
        <f t="shared" si="454"/>
        <v>4.2020370241873317E-4</v>
      </c>
      <c r="AF399" s="26">
        <f t="shared" si="412"/>
        <v>4.2059122006169597E-4</v>
      </c>
      <c r="AG399" s="4"/>
      <c r="AH399" s="30">
        <f t="shared" si="413"/>
        <v>-2.5620521617390674E-3</v>
      </c>
      <c r="AI399" s="21">
        <f t="shared" si="441"/>
        <v>-1</v>
      </c>
      <c r="AJ399" s="21">
        <f t="shared" si="409"/>
        <v>-212</v>
      </c>
      <c r="AK399" s="31" t="str">
        <f t="shared" si="457"/>
        <v>-----</v>
      </c>
      <c r="AL399" s="31" t="str">
        <f t="shared" si="414"/>
        <v>-----</v>
      </c>
      <c r="AM399" s="39" t="str">
        <f t="shared" si="415"/>
        <v/>
      </c>
      <c r="AN399" s="35" t="str">
        <f t="shared" si="416"/>
        <v/>
      </c>
      <c r="AO399" s="35" t="str">
        <f t="shared" si="455"/>
        <v/>
      </c>
      <c r="AP399" s="36" t="str">
        <f t="shared" si="456"/>
        <v/>
      </c>
      <c r="AQ399" s="36" t="str">
        <f t="shared" si="417"/>
        <v/>
      </c>
      <c r="AR399" s="40" t="str">
        <f t="shared" si="418"/>
        <v/>
      </c>
      <c r="AS399" s="37" t="str">
        <f t="shared" si="419"/>
        <v/>
      </c>
      <c r="AT399" s="37" t="str">
        <f t="shared" si="442"/>
        <v/>
      </c>
      <c r="AU399" s="38" t="str">
        <f t="shared" si="420"/>
        <v/>
      </c>
      <c r="AV399" s="38" t="str">
        <f t="shared" si="421"/>
        <v/>
      </c>
      <c r="AW399" s="30" t="str">
        <f t="shared" si="422"/>
        <v/>
      </c>
      <c r="AX399" s="21" t="str">
        <f t="shared" si="423"/>
        <v/>
      </c>
      <c r="AY399" s="21" t="str">
        <f t="shared" si="443"/>
        <v/>
      </c>
      <c r="AZ399" s="31" t="str">
        <f t="shared" si="424"/>
        <v/>
      </c>
      <c r="BA399" s="31" t="str">
        <f t="shared" si="425"/>
        <v/>
      </c>
      <c r="BB399" s="33">
        <f t="shared" si="426"/>
        <v>1.3219365189069189E-3</v>
      </c>
      <c r="BC399" s="32">
        <f t="shared" si="427"/>
        <v>1</v>
      </c>
      <c r="BD399" s="32">
        <f t="shared" si="444"/>
        <v>56</v>
      </c>
      <c r="BE399" s="34" t="str">
        <f t="shared" si="445"/>
        <v>-----</v>
      </c>
      <c r="BF399" s="34" t="str">
        <f t="shared" si="428"/>
        <v>-----</v>
      </c>
      <c r="BG399" s="40" t="str">
        <f t="shared" si="429"/>
        <v/>
      </c>
      <c r="BH399" s="37" t="str">
        <f t="shared" si="430"/>
        <v/>
      </c>
      <c r="BI399" s="37" t="str">
        <f t="shared" si="446"/>
        <v/>
      </c>
      <c r="BJ399" s="38" t="str">
        <f t="shared" si="447"/>
        <v/>
      </c>
      <c r="BK399" s="38" t="str">
        <f t="shared" si="431"/>
        <v/>
      </c>
      <c r="BL399" s="41" t="str">
        <f t="shared" si="432"/>
        <v>------</v>
      </c>
      <c r="BM399" s="41" t="str">
        <f t="shared" si="433"/>
        <v>------</v>
      </c>
      <c r="BN399" s="41" t="str">
        <f t="shared" si="407"/>
        <v>-----</v>
      </c>
      <c r="BO399" s="41" t="str" cm="1">
        <f t="array" aca="1" ref="BO399" ca="1">_xlfn.LET(_xlpm.lookback,MIN(ROW()-ROW(BN$50),11),_xlpm.found,IFERROR(MATCH("Equal High",OFFSET(BN399,-_xlpm.lookback,0,_xlpm.lookback+1,1),0),-1),_xlpm.offset_rows,_xlpm.lookback-_xlpm.found+1,IF(_xlpm.found&gt;0,INDEX(E:E,ROW()-_xlpm.offset_rows),"-----"))</f>
        <v>-----</v>
      </c>
      <c r="BP399" s="41" t="str">
        <f t="shared" ca="1" si="400"/>
        <v>-----</v>
      </c>
      <c r="BQ399" s="41" t="str">
        <f t="shared" ca="1" si="401"/>
        <v>-----</v>
      </c>
      <c r="BR399" s="52" t="str">
        <f t="shared" ca="1" si="402"/>
        <v>-----</v>
      </c>
      <c r="BS399" s="41" t="str">
        <f t="shared" si="408"/>
        <v>-----</v>
      </c>
      <c r="BT399" s="41" t="str" cm="1">
        <f t="array" aca="1" ref="BT399" ca="1">_xlfn.LET(_xlpm.lookback,MIN(ROW()-ROW(BS$50),11),_xlpm.found,IFERROR(MATCH("Equal Low",OFFSET(BS399,-_xlpm.lookback,0,_xlpm.lookback+1,1),0),-1),_xlpm.offset_rows,_xlpm.lookback-_xlpm.found+1,IF(_xlpm.found&gt;0,INDEX(F:F,ROW()-_xlpm.offset_rows),"-----"))</f>
        <v>-----</v>
      </c>
      <c r="BU399" s="41" t="str">
        <f t="shared" ca="1" si="403"/>
        <v>-----</v>
      </c>
      <c r="BV399" s="41" t="str">
        <f t="shared" ca="1" si="404"/>
        <v>-----</v>
      </c>
      <c r="BW399" s="52" t="str">
        <f t="shared" ca="1" si="405"/>
        <v>-----</v>
      </c>
      <c r="BX399" s="50">
        <f t="shared" si="434"/>
        <v>0.35795999999936612</v>
      </c>
      <c r="BY399" s="50">
        <f t="shared" si="448"/>
        <v>1</v>
      </c>
      <c r="BZ399" s="50">
        <f t="shared" si="449"/>
        <v>6</v>
      </c>
      <c r="CA399" s="50" t="str">
        <f t="shared" si="450"/>
        <v>-----</v>
      </c>
      <c r="CB399" s="50" t="str">
        <f t="shared" si="451"/>
        <v>-----</v>
      </c>
      <c r="CC399" s="52" t="str">
        <f t="shared" si="435"/>
        <v/>
      </c>
      <c r="CD399" s="41">
        <f t="shared" si="436"/>
        <v>0</v>
      </c>
      <c r="CE399" s="52" t="str" cm="1">
        <f t="array" ref="CE399">IF(CD399&lt;&gt;1,"-----",_xlfn.IFS(OR(AL399="Above",AL399="Below"),AL399,OR(AQ399="Above",AQ399="Below"),AQ399,OR(AV399="Above",AV399="Below"),AV399,OR(BA399="Above",BA399="Below"),BA399,OR(BF399="Above",BF399="Below"),BF399,OR(BK399="Above",BK399="Below"),BK399,TRUE,"-----"))</f>
        <v>-----</v>
      </c>
      <c r="CF399" s="52" t="str">
        <f t="shared" ca="1" si="406"/>
        <v>-----</v>
      </c>
      <c r="CG399" s="52" t="str">
        <f t="shared" si="437"/>
        <v>UP</v>
      </c>
      <c r="CH399" s="42" t="str">
        <f t="shared" si="390"/>
        <v/>
      </c>
      <c r="CI399" s="43" t="str">
        <f t="shared" si="452"/>
        <v/>
      </c>
      <c r="CJ399" s="42" t="str">
        <f t="shared" si="453"/>
        <v/>
      </c>
      <c r="CK399" s="42" t="str">
        <f t="shared" si="391"/>
        <v/>
      </c>
      <c r="CL399" s="42" t="str">
        <f t="shared" si="438"/>
        <v/>
      </c>
      <c r="CM399" s="16">
        <f t="shared" si="410"/>
        <v>0</v>
      </c>
      <c r="CN399" s="53">
        <f t="shared" si="393"/>
        <v>0</v>
      </c>
      <c r="CO399" s="14" t="str">
        <f t="shared" si="394"/>
        <v/>
      </c>
    </row>
    <row r="400" spans="1:93" x14ac:dyDescent="0.55000000000000004">
      <c r="A400">
        <f>IF('Data Validation'!$K$2&lt;&gt;TRUE,"",'Data Validation'!A400)</f>
        <v>1772151600</v>
      </c>
      <c r="B400" s="4" t="str">
        <f>IF('Data Validation'!$K$2&lt;&gt;TRUE,"",'Data Validation'!C400)</f>
        <v>XAUUSD</v>
      </c>
      <c r="C400" s="4" t="str">
        <f>IF('Data Validation'!$K$2&lt;&gt;TRUE,"",'Data Validation'!E400)</f>
        <v>M5</v>
      </c>
      <c r="D400" s="4">
        <f>IF('Data Validation'!$K$2&lt;&gt;TRUE,"",'Data Validation'!G400)</f>
        <v>5192.47</v>
      </c>
      <c r="E400" s="4">
        <f>IF($C400&lt;&gt;"M5","",Price!F400)</f>
        <v>5194.7</v>
      </c>
      <c r="F400" s="4">
        <f>IF($C400&lt;&gt;"M5","",Price!G400)</f>
        <v>5188.75</v>
      </c>
      <c r="G400" s="4">
        <f>IF($C400&lt;&gt;"M5","",Price!H400)</f>
        <v>401</v>
      </c>
      <c r="H400" s="4">
        <f>IF($C400&lt;&gt;"M5","",SSA!E400)</f>
        <v>5186.1036700000004</v>
      </c>
      <c r="I400" s="6">
        <f>IF($C400&lt;&gt;"M5","",SSA!F400)</f>
        <v>5186.2015499999998</v>
      </c>
      <c r="J400" s="5">
        <f>IF($C400&lt;&gt;"M5","",Dual_Tema!E400)</f>
        <v>5191.49</v>
      </c>
      <c r="K400" s="5">
        <f>IF($C400&lt;&gt;"M5","",Dual_Tema!F400)</f>
        <v>5186.1099999999997</v>
      </c>
      <c r="L400" s="6">
        <f>IF($C400&lt;&gt;"M5","",Trendlines!K400)</f>
        <v>5194.7</v>
      </c>
      <c r="M400" s="6">
        <f>IF($C400&lt;&gt;"M5","",Trendlines!L400)</f>
        <v>0</v>
      </c>
      <c r="N400" s="6">
        <f>IF($C400&lt;&gt;"M5","",ZigZag!E400)</f>
        <v>5194.7</v>
      </c>
      <c r="O400" s="6">
        <f>IF($C400&lt;&gt;"M5","",ZigZag!F400)</f>
        <v>0</v>
      </c>
      <c r="P400" s="6">
        <f>IF($C400&lt;&gt;"M5","",Pinbar!E400)</f>
        <v>0</v>
      </c>
      <c r="Q400">
        <f>IF(Q$1='Trendline Selection'!$ED$198,Trendlines!E400,IF(Q$1='Trendline Selection'!$EE$198,Trendlines!E400,""))</f>
        <v>5199.99</v>
      </c>
      <c r="R400" t="str">
        <f>IF(R$1='Trendline Selection'!$ED$198,Trendlines!F400,IF(R$1='Trendline Selection'!$EE$198,Trendlines!F400,""))</f>
        <v/>
      </c>
      <c r="S400" t="str">
        <f>IF(S$1='Trendline Selection'!$ED$198,Trendlines!G400,IF(S$1='Trendline Selection'!$EE$198,Trendlines!G400,""))</f>
        <v/>
      </c>
      <c r="T400" t="str">
        <f>IF(T$1='Trendline Selection'!$ED$198,Trendlines!H400,IF(T$1='Trendline Selection'!$EE$198,Trendlines!H400,""))</f>
        <v/>
      </c>
      <c r="U400">
        <f>IF(U$1='Trendline Selection'!$ED$198,Trendlines!I400,IF(U$1='Trendline Selection'!$EE$198,Trendlines!I400,""))</f>
        <v>5179.83</v>
      </c>
      <c r="V400" t="str">
        <f>IF(V$1='Trendline Selection'!$ED$198,Trendlines!J400,IF(V$1='Trendline Selection'!$EE$198,Trendlines!J400,""))</f>
        <v/>
      </c>
      <c r="W400" s="6">
        <f t="shared" si="396"/>
        <v>5200.6499999999996</v>
      </c>
      <c r="X400" s="6" t="str">
        <f t="shared" si="397"/>
        <v/>
      </c>
      <c r="Y400" s="6">
        <f t="shared" si="398"/>
        <v>-1.1440877582609517E-3</v>
      </c>
      <c r="Z400" s="6" t="str">
        <f t="shared" si="399"/>
        <v/>
      </c>
      <c r="AA400">
        <f t="shared" si="411"/>
        <v>5.9499999999998181</v>
      </c>
      <c r="AB400">
        <f t="shared" si="439"/>
        <v>5.4200000000000728</v>
      </c>
      <c r="AC400">
        <f t="shared" si="440"/>
        <v>0.52999999999974534</v>
      </c>
      <c r="AD400">
        <f t="shared" si="395"/>
        <v>5.9499999999998181</v>
      </c>
      <c r="AE400" s="26">
        <f t="shared" si="454"/>
        <v>6.1831959610825346E-4</v>
      </c>
      <c r="AF400" s="26">
        <f t="shared" si="412"/>
        <v>5.0905206407120707E-4</v>
      </c>
      <c r="AG400" s="4"/>
      <c r="AH400" s="30">
        <f t="shared" si="413"/>
        <v>-2.670453212409901E-3</v>
      </c>
      <c r="AI400" s="21">
        <f t="shared" si="441"/>
        <v>-1</v>
      </c>
      <c r="AJ400" s="21">
        <f t="shared" si="409"/>
        <v>-213</v>
      </c>
      <c r="AK400" s="31" t="str">
        <f t="shared" si="457"/>
        <v>-----</v>
      </c>
      <c r="AL400" s="31" t="str">
        <f t="shared" si="414"/>
        <v>-----</v>
      </c>
      <c r="AM400" s="39" t="str">
        <f t="shared" si="415"/>
        <v/>
      </c>
      <c r="AN400" s="35" t="str">
        <f t="shared" si="416"/>
        <v/>
      </c>
      <c r="AO400" s="35" t="str">
        <f t="shared" si="455"/>
        <v/>
      </c>
      <c r="AP400" s="36" t="str">
        <f t="shared" si="456"/>
        <v/>
      </c>
      <c r="AQ400" s="36" t="str">
        <f t="shared" si="417"/>
        <v/>
      </c>
      <c r="AR400" s="40" t="str">
        <f t="shared" si="418"/>
        <v/>
      </c>
      <c r="AS400" s="37" t="str">
        <f t="shared" si="419"/>
        <v/>
      </c>
      <c r="AT400" s="37" t="str">
        <f t="shared" si="442"/>
        <v/>
      </c>
      <c r="AU400" s="38" t="str">
        <f t="shared" si="420"/>
        <v/>
      </c>
      <c r="AV400" s="38" t="str">
        <f t="shared" si="421"/>
        <v/>
      </c>
      <c r="AW400" s="30" t="str">
        <f t="shared" si="422"/>
        <v/>
      </c>
      <c r="AX400" s="21" t="str">
        <f t="shared" si="423"/>
        <v/>
      </c>
      <c r="AY400" s="21" t="str">
        <f t="shared" si="443"/>
        <v/>
      </c>
      <c r="AZ400" s="31" t="str">
        <f t="shared" si="424"/>
        <v/>
      </c>
      <c r="BA400" s="31" t="str">
        <f t="shared" si="425"/>
        <v/>
      </c>
      <c r="BB400" s="33">
        <f t="shared" si="426"/>
        <v>1.2111729535526248E-3</v>
      </c>
      <c r="BC400" s="32">
        <f t="shared" si="427"/>
        <v>1</v>
      </c>
      <c r="BD400" s="32">
        <f t="shared" si="444"/>
        <v>57</v>
      </c>
      <c r="BE400" s="34" t="str">
        <f t="shared" si="445"/>
        <v>-----</v>
      </c>
      <c r="BF400" s="34" t="str">
        <f t="shared" si="428"/>
        <v>-----</v>
      </c>
      <c r="BG400" s="40" t="str">
        <f t="shared" si="429"/>
        <v/>
      </c>
      <c r="BH400" s="37" t="str">
        <f t="shared" si="430"/>
        <v/>
      </c>
      <c r="BI400" s="37" t="str">
        <f t="shared" si="446"/>
        <v/>
      </c>
      <c r="BJ400" s="38" t="str">
        <f t="shared" si="447"/>
        <v/>
      </c>
      <c r="BK400" s="38" t="str">
        <f t="shared" si="431"/>
        <v/>
      </c>
      <c r="BL400" s="41" t="str">
        <f t="shared" si="432"/>
        <v>Important High</v>
      </c>
      <c r="BM400" s="41" t="str">
        <f t="shared" si="433"/>
        <v>------</v>
      </c>
      <c r="BN400" s="41" t="str">
        <f t="shared" si="407"/>
        <v>Equal High</v>
      </c>
      <c r="BO400" s="41" cm="1">
        <f t="array" aca="1" ref="BO400" ca="1">_xlfn.LET(_xlpm.lookback,MIN(ROW()-ROW(BN$50),11),_xlpm.found,IFERROR(MATCH("Equal High",OFFSET(BN400,-_xlpm.lookback,0,_xlpm.lookback+1,1),0),-1),_xlpm.offset_rows,_xlpm.lookback-_xlpm.found+1,IF(_xlpm.found&gt;0,INDEX(E:E,ROW()-_xlpm.offset_rows),"-----"))</f>
        <v>5194.7</v>
      </c>
      <c r="BP400" s="41">
        <f t="shared" ca="1" si="400"/>
        <v>5186.1036700000004</v>
      </c>
      <c r="BQ400" s="41">
        <f t="shared" ca="1" si="401"/>
        <v>5186.2015499999998</v>
      </c>
      <c r="BR400" s="52" t="str">
        <f t="shared" ca="1" si="402"/>
        <v>-----</v>
      </c>
      <c r="BS400" s="41" t="str">
        <f t="shared" si="408"/>
        <v>-----</v>
      </c>
      <c r="BT400" s="41" t="str" cm="1">
        <f t="array" aca="1" ref="BT400" ca="1">_xlfn.LET(_xlpm.lookback,MIN(ROW()-ROW(BS$50),11),_xlpm.found,IFERROR(MATCH("Equal Low",OFFSET(BS400,-_xlpm.lookback,0,_xlpm.lookback+1,1),0),-1),_xlpm.offset_rows,_xlpm.lookback-_xlpm.found+1,IF(_xlpm.found&gt;0,INDEX(F:F,ROW()-_xlpm.offset_rows),"-----"))</f>
        <v>-----</v>
      </c>
      <c r="BU400" s="41" t="str">
        <f t="shared" ca="1" si="403"/>
        <v>-----</v>
      </c>
      <c r="BV400" s="41" t="str">
        <f t="shared" ca="1" si="404"/>
        <v>-----</v>
      </c>
      <c r="BW400" s="52" t="str">
        <f t="shared" ca="1" si="405"/>
        <v>-----</v>
      </c>
      <c r="BX400" s="50">
        <f t="shared" si="434"/>
        <v>-9.787999999934982E-2</v>
      </c>
      <c r="BY400" s="50">
        <f t="shared" si="448"/>
        <v>-1</v>
      </c>
      <c r="BZ400" s="50">
        <f t="shared" si="449"/>
        <v>-1</v>
      </c>
      <c r="CA400" s="50" t="str">
        <f t="shared" si="450"/>
        <v>-----</v>
      </c>
      <c r="CB400" s="50" t="str">
        <f t="shared" si="451"/>
        <v>crossunder</v>
      </c>
      <c r="CC400" s="52" t="str">
        <f t="shared" si="435"/>
        <v/>
      </c>
      <c r="CD400" s="41">
        <f t="shared" si="436"/>
        <v>0</v>
      </c>
      <c r="CE400" s="52" t="str" cm="1">
        <f t="array" ref="CE400">IF(CD400&lt;&gt;1,"-----",_xlfn.IFS(OR(AL400="Above",AL400="Below"),AL400,OR(AQ400="Above",AQ400="Below"),AQ400,OR(AV400="Above",AV400="Below"),AV400,OR(BA400="Above",BA400="Below"),BA400,OR(BF400="Above",BF400="Below"),BF400,OR(BK400="Above",BK400="Below"),BK400,TRUE,"-----"))</f>
        <v>-----</v>
      </c>
      <c r="CF400" s="52" t="str">
        <f t="shared" ca="1" si="406"/>
        <v>-----</v>
      </c>
      <c r="CG400" s="52" t="str">
        <f t="shared" si="437"/>
        <v>DOWN</v>
      </c>
      <c r="CH400" s="42" t="str">
        <f t="shared" si="390"/>
        <v/>
      </c>
      <c r="CI400" s="43">
        <f t="shared" si="452"/>
        <v>1</v>
      </c>
      <c r="CJ400" s="42" t="str">
        <f t="shared" si="453"/>
        <v/>
      </c>
      <c r="CK400" s="42" t="str">
        <f t="shared" si="391"/>
        <v/>
      </c>
      <c r="CL400" s="42" t="str">
        <f t="shared" si="438"/>
        <v/>
      </c>
      <c r="CM400" s="16">
        <f t="shared" si="410"/>
        <v>0.2</v>
      </c>
      <c r="CN400" s="53">
        <f t="shared" si="393"/>
        <v>6.6666666666666666E-2</v>
      </c>
      <c r="CO400" s="14" t="str">
        <f t="shared" si="394"/>
        <v/>
      </c>
    </row>
    <row r="401" spans="1:93" x14ac:dyDescent="0.55000000000000004">
      <c r="A401">
        <f>IF('Data Validation'!$K$2&lt;&gt;TRUE,"",'Data Validation'!A401)</f>
        <v>1772151900</v>
      </c>
      <c r="B401" s="4" t="str">
        <f>IF('Data Validation'!$K$2&lt;&gt;TRUE,"",'Data Validation'!C401)</f>
        <v>XAUUSD</v>
      </c>
      <c r="C401" s="4" t="str">
        <f>IF('Data Validation'!$K$2&lt;&gt;TRUE,"",'Data Validation'!E401)</f>
        <v>M5</v>
      </c>
      <c r="D401" s="4">
        <f>IF('Data Validation'!$K$2&lt;&gt;TRUE,"",'Data Validation'!G401)</f>
        <v>5188.1400000000003</v>
      </c>
      <c r="E401" s="4">
        <f>IF($C401&lt;&gt;"M5","",Price!F401)</f>
        <v>5192.6899999999996</v>
      </c>
      <c r="F401" s="4">
        <f>IF($C401&lt;&gt;"M5","",Price!G401)</f>
        <v>5187.7700000000004</v>
      </c>
      <c r="G401" s="4">
        <f>IF($C401&lt;&gt;"M5","",Price!H401)</f>
        <v>337</v>
      </c>
      <c r="H401" s="4">
        <f>IF($C401&lt;&gt;"M5","",SSA!E401)</f>
        <v>5184.7170299999998</v>
      </c>
      <c r="I401" s="6">
        <f>IF($C401&lt;&gt;"M5","",SSA!F401)</f>
        <v>5185.4592899999998</v>
      </c>
      <c r="J401" s="5">
        <f>IF($C401&lt;&gt;"M5","",Dual_Tema!E401)</f>
        <v>5192.71</v>
      </c>
      <c r="K401" s="5">
        <f>IF($C401&lt;&gt;"M5","",Dual_Tema!F401)</f>
        <v>5187.45</v>
      </c>
      <c r="L401" s="6">
        <f>IF($C401&lt;&gt;"M5","",Trendlines!K401)</f>
        <v>0</v>
      </c>
      <c r="M401" s="6">
        <f>IF($C401&lt;&gt;"M5","",Trendlines!L401)</f>
        <v>0</v>
      </c>
      <c r="N401" s="6">
        <f>IF($C401&lt;&gt;"M5","",ZigZag!E401)</f>
        <v>0</v>
      </c>
      <c r="O401" s="6">
        <f>IF($C401&lt;&gt;"M5","",ZigZag!F401)</f>
        <v>0</v>
      </c>
      <c r="P401" s="6">
        <f>IF($C401&lt;&gt;"M5","",Pinbar!E401)</f>
        <v>0</v>
      </c>
      <c r="Q401">
        <f>IF(Q$1='Trendline Selection'!$ED$198,Trendlines!E401,IF(Q$1='Trendline Selection'!$EE$198,Trendlines!E401,""))</f>
        <v>5199.99</v>
      </c>
      <c r="R401" t="str">
        <f>IF(R$1='Trendline Selection'!$ED$198,Trendlines!F401,IF(R$1='Trendline Selection'!$EE$198,Trendlines!F401,""))</f>
        <v/>
      </c>
      <c r="S401" t="str">
        <f>IF(S$1='Trendline Selection'!$ED$198,Trendlines!G401,IF(S$1='Trendline Selection'!$EE$198,Trendlines!G401,""))</f>
        <v/>
      </c>
      <c r="T401" t="str">
        <f>IF(T$1='Trendline Selection'!$ED$198,Trendlines!H401,IF(T$1='Trendline Selection'!$EE$198,Trendlines!H401,""))</f>
        <v/>
      </c>
      <c r="U401">
        <f>IF(U$1='Trendline Selection'!$ED$198,Trendlines!I401,IF(U$1='Trendline Selection'!$EE$198,Trendlines!I401,""))</f>
        <v>5179.8500000000004</v>
      </c>
      <c r="V401" t="str">
        <f>IF(V$1='Trendline Selection'!$ED$198,Trendlines!J401,IF(V$1='Trendline Selection'!$EE$198,Trendlines!J401,""))</f>
        <v/>
      </c>
      <c r="W401" s="6" t="str">
        <f t="shared" si="396"/>
        <v/>
      </c>
      <c r="X401" s="6" t="str">
        <f t="shared" si="397"/>
        <v/>
      </c>
      <c r="Y401" s="6" t="str">
        <f t="shared" si="398"/>
        <v/>
      </c>
      <c r="Z401" s="6" t="str">
        <f t="shared" si="399"/>
        <v/>
      </c>
      <c r="AA401">
        <f t="shared" si="411"/>
        <v>4.9199999999991633</v>
      </c>
      <c r="AB401">
        <f t="shared" si="439"/>
        <v>0.21999999999934516</v>
      </c>
      <c r="AC401">
        <f t="shared" si="440"/>
        <v>4.6999999999998181</v>
      </c>
      <c r="AD401">
        <f t="shared" si="395"/>
        <v>4.9199999999991633</v>
      </c>
      <c r="AE401" s="26">
        <f t="shared" si="454"/>
        <v>-3.8515534278703334E-6</v>
      </c>
      <c r="AF401" s="26">
        <f t="shared" si="412"/>
        <v>6.1687341564857203E-5</v>
      </c>
      <c r="AG401" s="4"/>
      <c r="AH401" s="30">
        <f t="shared" si="413"/>
        <v>-2.9371152636831969E-3</v>
      </c>
      <c r="AI401" s="21">
        <f t="shared" si="441"/>
        <v>-1</v>
      </c>
      <c r="AJ401" s="21">
        <f t="shared" si="409"/>
        <v>-214</v>
      </c>
      <c r="AK401" s="31" t="str">
        <f t="shared" si="457"/>
        <v>-----</v>
      </c>
      <c r="AL401" s="31" t="str">
        <f t="shared" si="414"/>
        <v>-----</v>
      </c>
      <c r="AM401" s="39" t="str">
        <f t="shared" si="415"/>
        <v/>
      </c>
      <c r="AN401" s="35" t="str">
        <f t="shared" si="416"/>
        <v/>
      </c>
      <c r="AO401" s="35" t="str">
        <f t="shared" si="455"/>
        <v/>
      </c>
      <c r="AP401" s="36" t="str">
        <f t="shared" si="456"/>
        <v/>
      </c>
      <c r="AQ401" s="36" t="str">
        <f t="shared" si="417"/>
        <v/>
      </c>
      <c r="AR401" s="40" t="str">
        <f t="shared" si="418"/>
        <v/>
      </c>
      <c r="AS401" s="37" t="str">
        <f t="shared" si="419"/>
        <v/>
      </c>
      <c r="AT401" s="37" t="str">
        <f t="shared" si="442"/>
        <v/>
      </c>
      <c r="AU401" s="38" t="str">
        <f t="shared" si="420"/>
        <v/>
      </c>
      <c r="AV401" s="38" t="str">
        <f t="shared" si="421"/>
        <v/>
      </c>
      <c r="AW401" s="30" t="str">
        <f t="shared" si="422"/>
        <v/>
      </c>
      <c r="AX401" s="21" t="str">
        <f t="shared" si="423"/>
        <v/>
      </c>
      <c r="AY401" s="21" t="str">
        <f t="shared" si="443"/>
        <v/>
      </c>
      <c r="AZ401" s="31" t="str">
        <f t="shared" si="424"/>
        <v/>
      </c>
      <c r="BA401" s="31" t="str">
        <f t="shared" si="425"/>
        <v/>
      </c>
      <c r="BB401" s="33">
        <f t="shared" si="426"/>
        <v>9.3960828981523234E-4</v>
      </c>
      <c r="BC401" s="32">
        <f t="shared" si="427"/>
        <v>1</v>
      </c>
      <c r="BD401" s="32">
        <f t="shared" si="444"/>
        <v>58</v>
      </c>
      <c r="BE401" s="34" t="str">
        <f t="shared" si="445"/>
        <v>Touch Zone</v>
      </c>
      <c r="BF401" s="34" t="str">
        <f t="shared" si="428"/>
        <v>Above</v>
      </c>
      <c r="BG401" s="40" t="str">
        <f t="shared" si="429"/>
        <v/>
      </c>
      <c r="BH401" s="37" t="str">
        <f t="shared" si="430"/>
        <v/>
      </c>
      <c r="BI401" s="37" t="str">
        <f t="shared" si="446"/>
        <v/>
      </c>
      <c r="BJ401" s="38" t="str">
        <f t="shared" si="447"/>
        <v/>
      </c>
      <c r="BK401" s="38" t="str">
        <f t="shared" si="431"/>
        <v/>
      </c>
      <c r="BL401" s="41" t="str">
        <f t="shared" si="432"/>
        <v>------</v>
      </c>
      <c r="BM401" s="41" t="str">
        <f t="shared" si="433"/>
        <v>------</v>
      </c>
      <c r="BN401" s="41" t="str">
        <f t="shared" si="407"/>
        <v>-----</v>
      </c>
      <c r="BO401" s="41" cm="1">
        <f t="array" aca="1" ref="BO401" ca="1">_xlfn.LET(_xlpm.lookback,MIN(ROW()-ROW(BN$50),11),_xlpm.found,IFERROR(MATCH("Equal High",OFFSET(BN401,-_xlpm.lookback,0,_xlpm.lookback+1,1),0),-1),_xlpm.offset_rows,_xlpm.lookback-_xlpm.found+1,IF(_xlpm.found&gt;0,INDEX(E:E,ROW()-_xlpm.offset_rows),"-----"))</f>
        <v>5194.7</v>
      </c>
      <c r="BP401" s="41">
        <f t="shared" ca="1" si="400"/>
        <v>5184.7170299999998</v>
      </c>
      <c r="BQ401" s="41">
        <f t="shared" ca="1" si="401"/>
        <v>5185.4592899999998</v>
      </c>
      <c r="BR401" s="52" t="str">
        <f t="shared" ca="1" si="402"/>
        <v>-----</v>
      </c>
      <c r="BS401" s="41" t="str">
        <f t="shared" si="408"/>
        <v>-----</v>
      </c>
      <c r="BT401" s="41" t="str" cm="1">
        <f t="array" aca="1" ref="BT401" ca="1">_xlfn.LET(_xlpm.lookback,MIN(ROW()-ROW(BS$50),11),_xlpm.found,IFERROR(MATCH("Equal Low",OFFSET(BS401,-_xlpm.lookback,0,_xlpm.lookback+1,1),0),-1),_xlpm.offset_rows,_xlpm.lookback-_xlpm.found+1,IF(_xlpm.found&gt;0,INDEX(F:F,ROW()-_xlpm.offset_rows),"-----"))</f>
        <v>-----</v>
      </c>
      <c r="BU401" s="41" t="str">
        <f t="shared" ca="1" si="403"/>
        <v>-----</v>
      </c>
      <c r="BV401" s="41" t="str">
        <f t="shared" ca="1" si="404"/>
        <v>-----</v>
      </c>
      <c r="BW401" s="52" t="str">
        <f t="shared" ca="1" si="405"/>
        <v>-----</v>
      </c>
      <c r="BX401" s="50">
        <f t="shared" si="434"/>
        <v>-0.74225999999998749</v>
      </c>
      <c r="BY401" s="50">
        <f t="shared" si="448"/>
        <v>-1</v>
      </c>
      <c r="BZ401" s="50">
        <f t="shared" si="449"/>
        <v>-2</v>
      </c>
      <c r="CA401" s="50" t="str">
        <f t="shared" si="450"/>
        <v>-----</v>
      </c>
      <c r="CB401" s="50" t="str">
        <f t="shared" si="451"/>
        <v>-----</v>
      </c>
      <c r="CC401" s="52" t="str">
        <f t="shared" si="435"/>
        <v>TL Touch Zone</v>
      </c>
      <c r="CD401" s="41">
        <f t="shared" si="436"/>
        <v>1</v>
      </c>
      <c r="CE401" s="52" t="str" cm="1">
        <f t="array" ref="CE401">IF(CD401&lt;&gt;1,"-----",_xlfn.IFS(OR(AL401="Above",AL401="Below"),AL401,OR(AQ401="Above",AQ401="Below"),AQ401,OR(AV401="Above",AV401="Below"),AV401,OR(BA401="Above",BA401="Below"),BA401,OR(BF401="Above",BF401="Below"),BF401,OR(BK401="Above",BK401="Below"),BK401,TRUE,"-----"))</f>
        <v>Above</v>
      </c>
      <c r="CF401" s="52" t="str">
        <f t="shared" ca="1" si="406"/>
        <v>-----</v>
      </c>
      <c r="CG401" s="52" t="str">
        <f t="shared" si="437"/>
        <v>DOWN</v>
      </c>
      <c r="CH401" s="42" t="str">
        <f t="shared" si="390"/>
        <v/>
      </c>
      <c r="CI401" s="43" t="str">
        <f t="shared" si="452"/>
        <v/>
      </c>
      <c r="CJ401" s="42" t="str">
        <f t="shared" si="453"/>
        <v/>
      </c>
      <c r="CK401" s="42" t="str">
        <f t="shared" si="391"/>
        <v/>
      </c>
      <c r="CL401" s="42" t="str">
        <f t="shared" si="438"/>
        <v/>
      </c>
      <c r="CM401" s="16">
        <f t="shared" si="410"/>
        <v>0</v>
      </c>
      <c r="CN401" s="53">
        <f t="shared" si="393"/>
        <v>6.6666666666666666E-2</v>
      </c>
      <c r="CO401" s="14" t="str">
        <f t="shared" si="394"/>
        <v/>
      </c>
    </row>
    <row r="402" spans="1:93" x14ac:dyDescent="0.55000000000000004">
      <c r="A402">
        <f>IF('Data Validation'!$K$2&lt;&gt;TRUE,"",'Data Validation'!A402)</f>
        <v>1772152200</v>
      </c>
      <c r="B402" s="4" t="str">
        <f>IF('Data Validation'!$K$2&lt;&gt;TRUE,"",'Data Validation'!C402)</f>
        <v>XAUUSD</v>
      </c>
      <c r="C402" s="4" t="str">
        <f>IF('Data Validation'!$K$2&lt;&gt;TRUE,"",'Data Validation'!E402)</f>
        <v>M5</v>
      </c>
      <c r="D402" s="4">
        <f>IF('Data Validation'!$K$2&lt;&gt;TRUE,"",'Data Validation'!G402)</f>
        <v>5182.22</v>
      </c>
      <c r="E402" s="4">
        <f>IF($C402&lt;&gt;"M5","",Price!F402)</f>
        <v>5189.6499999999996</v>
      </c>
      <c r="F402" s="4">
        <f>IF($C402&lt;&gt;"M5","",Price!G402)</f>
        <v>5179.76</v>
      </c>
      <c r="G402" s="4">
        <f>IF($C402&lt;&gt;"M5","",Price!H402)</f>
        <v>502</v>
      </c>
      <c r="H402" s="4">
        <f>IF($C402&lt;&gt;"M5","",SSA!E402)</f>
        <v>5182.68282</v>
      </c>
      <c r="I402" s="6">
        <f>IF($C402&lt;&gt;"M5","",SSA!F402)</f>
        <v>5184.0710600000002</v>
      </c>
      <c r="J402" s="5">
        <f>IF($C402&lt;&gt;"M5","",Dual_Tema!E402)</f>
        <v>5191.8999999999996</v>
      </c>
      <c r="K402" s="5">
        <f>IF($C402&lt;&gt;"M5","",Dual_Tema!F402)</f>
        <v>5184.3100000000004</v>
      </c>
      <c r="L402" s="6">
        <f>IF($C402&lt;&gt;"M5","",Trendlines!K402)</f>
        <v>0</v>
      </c>
      <c r="M402" s="6">
        <f>IF($C402&lt;&gt;"M5","",Trendlines!L402)</f>
        <v>0</v>
      </c>
      <c r="N402" s="6">
        <f>IF($C402&lt;&gt;"M5","",ZigZag!E402)</f>
        <v>0</v>
      </c>
      <c r="O402" s="6">
        <f>IF($C402&lt;&gt;"M5","",ZigZag!F402)</f>
        <v>0</v>
      </c>
      <c r="P402" s="6">
        <f>IF($C402&lt;&gt;"M5","",Pinbar!E402)</f>
        <v>0</v>
      </c>
      <c r="Q402">
        <f>IF(Q$1='Trendline Selection'!$ED$198,Trendlines!E402,IF(Q$1='Trendline Selection'!$EE$198,Trendlines!E402,""))</f>
        <v>5200</v>
      </c>
      <c r="R402" t="str">
        <f>IF(R$1='Trendline Selection'!$ED$198,Trendlines!F402,IF(R$1='Trendline Selection'!$EE$198,Trendlines!F402,""))</f>
        <v/>
      </c>
      <c r="S402" t="str">
        <f>IF(S$1='Trendline Selection'!$ED$198,Trendlines!G402,IF(S$1='Trendline Selection'!$EE$198,Trendlines!G402,""))</f>
        <v/>
      </c>
      <c r="T402" t="str">
        <f>IF(T$1='Trendline Selection'!$ED$198,Trendlines!H402,IF(T$1='Trendline Selection'!$EE$198,Trendlines!H402,""))</f>
        <v/>
      </c>
      <c r="U402">
        <f>IF(U$1='Trendline Selection'!$ED$198,Trendlines!I402,IF(U$1='Trendline Selection'!$EE$198,Trendlines!I402,""))</f>
        <v>5179.88</v>
      </c>
      <c r="V402" t="str">
        <f>IF(V$1='Trendline Selection'!$ED$198,Trendlines!J402,IF(V$1='Trendline Selection'!$EE$198,Trendlines!J402,""))</f>
        <v/>
      </c>
      <c r="W402" s="6" t="str">
        <f t="shared" si="396"/>
        <v/>
      </c>
      <c r="X402" s="6" t="str">
        <f t="shared" si="397"/>
        <v/>
      </c>
      <c r="Y402" s="6" t="str">
        <f t="shared" si="398"/>
        <v/>
      </c>
      <c r="Z402" s="6" t="str">
        <f t="shared" si="399"/>
        <v/>
      </c>
      <c r="AA402">
        <f t="shared" si="411"/>
        <v>9.8899999999994179</v>
      </c>
      <c r="AB402">
        <f t="shared" si="439"/>
        <v>1.5099999999993088</v>
      </c>
      <c r="AC402">
        <f t="shared" si="440"/>
        <v>8.3800000000001091</v>
      </c>
      <c r="AD402">
        <f t="shared" si="395"/>
        <v>9.8899999999994179</v>
      </c>
      <c r="AE402" s="26">
        <f t="shared" si="454"/>
        <v>-4.3336736069646953E-4</v>
      </c>
      <c r="AF402" s="26">
        <f t="shared" si="412"/>
        <v>-8.7764813446730261E-4</v>
      </c>
      <c r="AG402" s="4"/>
      <c r="AH402" s="30">
        <f t="shared" si="413"/>
        <v>-3.3302269230769247E-3</v>
      </c>
      <c r="AI402" s="21">
        <f t="shared" si="441"/>
        <v>-1</v>
      </c>
      <c r="AJ402" s="21">
        <f t="shared" si="409"/>
        <v>-215</v>
      </c>
      <c r="AK402" s="31" t="str">
        <f t="shared" si="457"/>
        <v>-----</v>
      </c>
      <c r="AL402" s="31" t="str">
        <f t="shared" si="414"/>
        <v>-----</v>
      </c>
      <c r="AM402" s="39" t="str">
        <f t="shared" si="415"/>
        <v/>
      </c>
      <c r="AN402" s="35" t="str">
        <f t="shared" si="416"/>
        <v/>
      </c>
      <c r="AO402" s="35" t="str">
        <f t="shared" si="455"/>
        <v/>
      </c>
      <c r="AP402" s="36" t="str">
        <f t="shared" si="456"/>
        <v/>
      </c>
      <c r="AQ402" s="36" t="str">
        <f t="shared" si="417"/>
        <v/>
      </c>
      <c r="AR402" s="40" t="str">
        <f t="shared" si="418"/>
        <v/>
      </c>
      <c r="AS402" s="37" t="str">
        <f t="shared" si="419"/>
        <v/>
      </c>
      <c r="AT402" s="37" t="str">
        <f t="shared" si="442"/>
        <v/>
      </c>
      <c r="AU402" s="38" t="str">
        <f t="shared" si="420"/>
        <v/>
      </c>
      <c r="AV402" s="38" t="str">
        <f t="shared" si="421"/>
        <v/>
      </c>
      <c r="AW402" s="30" t="str">
        <f t="shared" si="422"/>
        <v/>
      </c>
      <c r="AX402" s="21" t="str">
        <f t="shared" si="423"/>
        <v/>
      </c>
      <c r="AY402" s="21" t="str">
        <f t="shared" si="443"/>
        <v/>
      </c>
      <c r="AZ402" s="31" t="str">
        <f t="shared" si="424"/>
        <v/>
      </c>
      <c r="BA402" s="31" t="str">
        <f t="shared" si="425"/>
        <v/>
      </c>
      <c r="BB402" s="33">
        <f t="shared" si="426"/>
        <v>5.410974771616105E-4</v>
      </c>
      <c r="BC402" s="32">
        <f t="shared" si="427"/>
        <v>1</v>
      </c>
      <c r="BD402" s="32">
        <f t="shared" si="444"/>
        <v>59</v>
      </c>
      <c r="BE402" s="34" t="str">
        <f t="shared" si="445"/>
        <v>Touch Zone</v>
      </c>
      <c r="BF402" s="34" t="str">
        <f t="shared" si="428"/>
        <v>Above</v>
      </c>
      <c r="BG402" s="40" t="str">
        <f t="shared" si="429"/>
        <v/>
      </c>
      <c r="BH402" s="37" t="str">
        <f t="shared" si="430"/>
        <v/>
      </c>
      <c r="BI402" s="37" t="str">
        <f t="shared" si="446"/>
        <v/>
      </c>
      <c r="BJ402" s="38" t="str">
        <f t="shared" si="447"/>
        <v/>
      </c>
      <c r="BK402" s="38" t="str">
        <f t="shared" si="431"/>
        <v/>
      </c>
      <c r="BL402" s="41" t="str">
        <f t="shared" si="432"/>
        <v>------</v>
      </c>
      <c r="BM402" s="41" t="str">
        <f t="shared" si="433"/>
        <v>------</v>
      </c>
      <c r="BN402" s="41" t="str">
        <f t="shared" si="407"/>
        <v>-----</v>
      </c>
      <c r="BO402" s="41" cm="1">
        <f t="array" aca="1" ref="BO402" ca="1">_xlfn.LET(_xlpm.lookback,MIN(ROW()-ROW(BN$50),11),_xlpm.found,IFERROR(MATCH("Equal High",OFFSET(BN402,-_xlpm.lookback,0,_xlpm.lookback+1,1),0),-1),_xlpm.offset_rows,_xlpm.lookback-_xlpm.found+1,IF(_xlpm.found&gt;0,INDEX(E:E,ROW()-_xlpm.offset_rows),"-----"))</f>
        <v>5194.7</v>
      </c>
      <c r="BP402" s="41">
        <f t="shared" ca="1" si="400"/>
        <v>5182.68282</v>
      </c>
      <c r="BQ402" s="41">
        <f t="shared" ca="1" si="401"/>
        <v>5184.0710600000002</v>
      </c>
      <c r="BR402" s="52" t="str">
        <f t="shared" ca="1" si="402"/>
        <v>-----</v>
      </c>
      <c r="BS402" s="41" t="str">
        <f t="shared" si="408"/>
        <v>-----</v>
      </c>
      <c r="BT402" s="41" t="str" cm="1">
        <f t="array" aca="1" ref="BT402" ca="1">_xlfn.LET(_xlpm.lookback,MIN(ROW()-ROW(BS$50),11),_xlpm.found,IFERROR(MATCH("Equal Low",OFFSET(BS402,-_xlpm.lookback,0,_xlpm.lookback+1,1),0),-1),_xlpm.offset_rows,_xlpm.lookback-_xlpm.found+1,IF(_xlpm.found&gt;0,INDEX(F:F,ROW()-_xlpm.offset_rows),"-----"))</f>
        <v>-----</v>
      </c>
      <c r="BU402" s="41" t="str">
        <f t="shared" ca="1" si="403"/>
        <v>-----</v>
      </c>
      <c r="BV402" s="41" t="str">
        <f t="shared" ca="1" si="404"/>
        <v>-----</v>
      </c>
      <c r="BW402" s="52" t="str">
        <f t="shared" ca="1" si="405"/>
        <v>-----</v>
      </c>
      <c r="BX402" s="50">
        <f t="shared" si="434"/>
        <v>-1.3882400000002235</v>
      </c>
      <c r="BY402" s="50">
        <f t="shared" si="448"/>
        <v>-1</v>
      </c>
      <c r="BZ402" s="50">
        <f t="shared" si="449"/>
        <v>-3</v>
      </c>
      <c r="CA402" s="50" t="str">
        <f t="shared" si="450"/>
        <v>-----</v>
      </c>
      <c r="CB402" s="50" t="str">
        <f t="shared" si="451"/>
        <v>-----</v>
      </c>
      <c r="CC402" s="52" t="str">
        <f t="shared" si="435"/>
        <v>TL Touch Zone</v>
      </c>
      <c r="CD402" s="41">
        <f t="shared" si="436"/>
        <v>1</v>
      </c>
      <c r="CE402" s="52" t="str" cm="1">
        <f t="array" ref="CE402">IF(CD402&lt;&gt;1,"-----",_xlfn.IFS(OR(AL402="Above",AL402="Below"),AL402,OR(AQ402="Above",AQ402="Below"),AQ402,OR(AV402="Above",AV402="Below"),AV402,OR(BA402="Above",BA402="Below"),BA402,OR(BF402="Above",BF402="Below"),BF402,OR(BK402="Above",BK402="Below"),BK402,TRUE,"-----"))</f>
        <v>Above</v>
      </c>
      <c r="CF402" s="52" t="str">
        <f t="shared" ca="1" si="406"/>
        <v>-----</v>
      </c>
      <c r="CG402" s="52" t="str">
        <f t="shared" si="437"/>
        <v>DOWN</v>
      </c>
      <c r="CH402" s="42" t="str">
        <f t="shared" si="390"/>
        <v/>
      </c>
      <c r="CI402" s="43" t="str">
        <f t="shared" si="452"/>
        <v/>
      </c>
      <c r="CJ402" s="42">
        <f t="shared" si="453"/>
        <v>1</v>
      </c>
      <c r="CK402" s="42">
        <f t="shared" si="391"/>
        <v>1</v>
      </c>
      <c r="CL402" s="42" t="str">
        <f t="shared" si="438"/>
        <v/>
      </c>
      <c r="CM402" s="16">
        <f t="shared" si="410"/>
        <v>0.4</v>
      </c>
      <c r="CN402" s="53">
        <f t="shared" si="393"/>
        <v>0.20000000000000004</v>
      </c>
      <c r="CO402" s="14" t="str">
        <f t="shared" si="394"/>
        <v/>
      </c>
    </row>
    <row r="403" spans="1:93" x14ac:dyDescent="0.55000000000000004">
      <c r="A403">
        <f>IF('Data Validation'!$K$2&lt;&gt;TRUE,"",'Data Validation'!A403)</f>
        <v>1772152500</v>
      </c>
      <c r="B403" s="4" t="str">
        <f>IF('Data Validation'!$K$2&lt;&gt;TRUE,"",'Data Validation'!C403)</f>
        <v>XAUUSD</v>
      </c>
      <c r="C403" s="4" t="str">
        <f>IF('Data Validation'!$K$2&lt;&gt;TRUE,"",'Data Validation'!E403)</f>
        <v>M5</v>
      </c>
      <c r="D403" s="4">
        <f>IF('Data Validation'!$K$2&lt;&gt;TRUE,"",'Data Validation'!G403)</f>
        <v>5174.71</v>
      </c>
      <c r="E403" s="4">
        <f>IF($C403&lt;&gt;"M5","",Price!F403)</f>
        <v>5182.1899999999996</v>
      </c>
      <c r="F403" s="4">
        <f>IF($C403&lt;&gt;"M5","",Price!G403)</f>
        <v>5171.97</v>
      </c>
      <c r="G403" s="4">
        <f>IF($C403&lt;&gt;"M5","",Price!H403)</f>
        <v>551</v>
      </c>
      <c r="H403" s="4">
        <f>IF($C403&lt;&gt;"M5","",SSA!E403)</f>
        <v>5180.3527700000004</v>
      </c>
      <c r="I403" s="6">
        <f>IF($C403&lt;&gt;"M5","",SSA!F403)</f>
        <v>5182.21191</v>
      </c>
      <c r="J403" s="5">
        <f>IF($C403&lt;&gt;"M5","",Dual_Tema!E403)</f>
        <v>5187.6499999999996</v>
      </c>
      <c r="K403" s="5">
        <f>IF($C403&lt;&gt;"M5","",Dual_Tema!F403)</f>
        <v>5178.4399999999996</v>
      </c>
      <c r="L403" s="6">
        <f>IF($C403&lt;&gt;"M5","",Trendlines!K403)</f>
        <v>0</v>
      </c>
      <c r="M403" s="6">
        <f>IF($C403&lt;&gt;"M5","",Trendlines!L403)</f>
        <v>0</v>
      </c>
      <c r="N403" s="6">
        <f>IF($C403&lt;&gt;"M5","",ZigZag!E403)</f>
        <v>0</v>
      </c>
      <c r="O403" s="6">
        <f>IF($C403&lt;&gt;"M5","",ZigZag!F403)</f>
        <v>0</v>
      </c>
      <c r="P403" s="6">
        <f>IF($C403&lt;&gt;"M5","",Pinbar!E403)</f>
        <v>0</v>
      </c>
      <c r="Q403">
        <f>IF(Q$1='Trendline Selection'!$ED$198,Trendlines!E403,IF(Q$1='Trendline Selection'!$EE$198,Trendlines!E403,""))</f>
        <v>5200</v>
      </c>
      <c r="R403" t="str">
        <f>IF(R$1='Trendline Selection'!$ED$198,Trendlines!F403,IF(R$1='Trendline Selection'!$EE$198,Trendlines!F403,""))</f>
        <v/>
      </c>
      <c r="S403" t="str">
        <f>IF(S$1='Trendline Selection'!$ED$198,Trendlines!G403,IF(S$1='Trendline Selection'!$EE$198,Trendlines!G403,""))</f>
        <v/>
      </c>
      <c r="T403" t="str">
        <f>IF(T$1='Trendline Selection'!$ED$198,Trendlines!H403,IF(T$1='Trendline Selection'!$EE$198,Trendlines!H403,""))</f>
        <v/>
      </c>
      <c r="U403">
        <f>IF(U$1='Trendline Selection'!$ED$198,Trendlines!I403,IF(U$1='Trendline Selection'!$EE$198,Trendlines!I403,""))</f>
        <v>5179.8999999999996</v>
      </c>
      <c r="V403" t="str">
        <f>IF(V$1='Trendline Selection'!$ED$198,Trendlines!J403,IF(V$1='Trendline Selection'!$EE$198,Trendlines!J403,""))</f>
        <v/>
      </c>
      <c r="W403" s="6" t="str">
        <f t="shared" si="396"/>
        <v/>
      </c>
      <c r="X403" s="6" t="str">
        <f t="shared" si="397"/>
        <v/>
      </c>
      <c r="Y403" s="6" t="str">
        <f t="shared" si="398"/>
        <v/>
      </c>
      <c r="Z403" s="6" t="str">
        <f t="shared" si="399"/>
        <v/>
      </c>
      <c r="AA403">
        <f t="shared" si="411"/>
        <v>10.219999999999345</v>
      </c>
      <c r="AB403">
        <f t="shared" si="439"/>
        <v>3.0000000000654836E-2</v>
      </c>
      <c r="AC403">
        <f t="shared" si="440"/>
        <v>10.25</v>
      </c>
      <c r="AD403">
        <f t="shared" si="395"/>
        <v>10.25</v>
      </c>
      <c r="AE403" s="26">
        <f t="shared" si="454"/>
        <v>-1.0524996867560528E-3</v>
      </c>
      <c r="AF403" s="26">
        <f t="shared" si="412"/>
        <v>-1.2494110195347143E-3</v>
      </c>
      <c r="AG403" s="4"/>
      <c r="AH403" s="30">
        <f t="shared" si="413"/>
        <v>-3.778313461538381E-3</v>
      </c>
      <c r="AI403" s="21">
        <f t="shared" si="441"/>
        <v>-1</v>
      </c>
      <c r="AJ403" s="21">
        <f t="shared" si="409"/>
        <v>-216</v>
      </c>
      <c r="AK403" s="31" t="str">
        <f t="shared" si="457"/>
        <v>-----</v>
      </c>
      <c r="AL403" s="31" t="str">
        <f t="shared" si="414"/>
        <v>-----</v>
      </c>
      <c r="AM403" s="39" t="str">
        <f t="shared" si="415"/>
        <v/>
      </c>
      <c r="AN403" s="35" t="str">
        <f t="shared" si="416"/>
        <v/>
      </c>
      <c r="AO403" s="35" t="str">
        <f t="shared" si="455"/>
        <v/>
      </c>
      <c r="AP403" s="36" t="str">
        <f t="shared" si="456"/>
        <v/>
      </c>
      <c r="AQ403" s="36" t="str">
        <f t="shared" si="417"/>
        <v/>
      </c>
      <c r="AR403" s="40" t="str">
        <f t="shared" si="418"/>
        <v/>
      </c>
      <c r="AS403" s="37" t="str">
        <f t="shared" si="419"/>
        <v/>
      </c>
      <c r="AT403" s="37" t="str">
        <f t="shared" si="442"/>
        <v/>
      </c>
      <c r="AU403" s="38" t="str">
        <f t="shared" si="420"/>
        <v/>
      </c>
      <c r="AV403" s="38" t="str">
        <f t="shared" si="421"/>
        <v/>
      </c>
      <c r="AW403" s="30" t="str">
        <f t="shared" si="422"/>
        <v/>
      </c>
      <c r="AX403" s="21" t="str">
        <f t="shared" si="423"/>
        <v/>
      </c>
      <c r="AY403" s="21" t="str">
        <f t="shared" si="443"/>
        <v/>
      </c>
      <c r="AZ403" s="31" t="str">
        <f t="shared" si="424"/>
        <v/>
      </c>
      <c r="BA403" s="31" t="str">
        <f t="shared" si="425"/>
        <v/>
      </c>
      <c r="BB403" s="33">
        <f t="shared" si="426"/>
        <v>8.7409023340370018E-5</v>
      </c>
      <c r="BC403" s="32">
        <f t="shared" si="427"/>
        <v>1</v>
      </c>
      <c r="BD403" s="32">
        <f t="shared" si="444"/>
        <v>60</v>
      </c>
      <c r="BE403" s="34" t="str">
        <f t="shared" si="445"/>
        <v>Touch Zone</v>
      </c>
      <c r="BF403" s="34" t="str">
        <f t="shared" si="428"/>
        <v>Above</v>
      </c>
      <c r="BG403" s="40" t="str">
        <f t="shared" si="429"/>
        <v/>
      </c>
      <c r="BH403" s="37" t="str">
        <f t="shared" si="430"/>
        <v/>
      </c>
      <c r="BI403" s="37" t="str">
        <f t="shared" si="446"/>
        <v/>
      </c>
      <c r="BJ403" s="38" t="str">
        <f t="shared" si="447"/>
        <v/>
      </c>
      <c r="BK403" s="38" t="str">
        <f t="shared" si="431"/>
        <v/>
      </c>
      <c r="BL403" s="41" t="str">
        <f t="shared" si="432"/>
        <v>------</v>
      </c>
      <c r="BM403" s="41" t="str">
        <f t="shared" si="433"/>
        <v>------</v>
      </c>
      <c r="BN403" s="41" t="str">
        <f t="shared" si="407"/>
        <v>-----</v>
      </c>
      <c r="BO403" s="41" cm="1">
        <f t="array" aca="1" ref="BO403" ca="1">_xlfn.LET(_xlpm.lookback,MIN(ROW()-ROW(BN$50),11),_xlpm.found,IFERROR(MATCH("Equal High",OFFSET(BN403,-_xlpm.lookback,0,_xlpm.lookback+1,1),0),-1),_xlpm.offset_rows,_xlpm.lookback-_xlpm.found+1,IF(_xlpm.found&gt;0,INDEX(E:E,ROW()-_xlpm.offset_rows),"-----"))</f>
        <v>5194.7</v>
      </c>
      <c r="BP403" s="41">
        <f t="shared" ca="1" si="400"/>
        <v>5180.3527700000004</v>
      </c>
      <c r="BQ403" s="41">
        <f t="shared" ca="1" si="401"/>
        <v>5182.21191</v>
      </c>
      <c r="BR403" s="52" t="str">
        <f t="shared" ca="1" si="402"/>
        <v>-----</v>
      </c>
      <c r="BS403" s="41" t="str">
        <f t="shared" si="408"/>
        <v>-----</v>
      </c>
      <c r="BT403" s="41" t="str" cm="1">
        <f t="array" aca="1" ref="BT403" ca="1">_xlfn.LET(_xlpm.lookback,MIN(ROW()-ROW(BS$50),11),_xlpm.found,IFERROR(MATCH("Equal Low",OFFSET(BS403,-_xlpm.lookback,0,_xlpm.lookback+1,1),0),-1),_xlpm.offset_rows,_xlpm.lookback-_xlpm.found+1,IF(_xlpm.found&gt;0,INDEX(F:F,ROW()-_xlpm.offset_rows),"-----"))</f>
        <v>-----</v>
      </c>
      <c r="BU403" s="41" t="str">
        <f t="shared" ca="1" si="403"/>
        <v>-----</v>
      </c>
      <c r="BV403" s="41" t="str">
        <f t="shared" ca="1" si="404"/>
        <v>-----</v>
      </c>
      <c r="BW403" s="52" t="str">
        <f t="shared" ca="1" si="405"/>
        <v>-----</v>
      </c>
      <c r="BX403" s="50">
        <f t="shared" si="434"/>
        <v>-1.8591399999995701</v>
      </c>
      <c r="BY403" s="50">
        <f t="shared" si="448"/>
        <v>-1</v>
      </c>
      <c r="BZ403" s="50">
        <f t="shared" si="449"/>
        <v>-4</v>
      </c>
      <c r="CA403" s="50" t="str">
        <f t="shared" si="450"/>
        <v>-----</v>
      </c>
      <c r="CB403" s="50" t="str">
        <f t="shared" si="451"/>
        <v>-----</v>
      </c>
      <c r="CC403" s="52" t="str">
        <f t="shared" si="435"/>
        <v>TL Touch Zone</v>
      </c>
      <c r="CD403" s="41">
        <f t="shared" si="436"/>
        <v>1</v>
      </c>
      <c r="CE403" s="52" t="str" cm="1">
        <f t="array" ref="CE403">IF(CD403&lt;&gt;1,"-----",_xlfn.IFS(OR(AL403="Above",AL403="Below"),AL403,OR(AQ403="Above",AQ403="Below"),AQ403,OR(AV403="Above",AV403="Below"),AV403,OR(BA403="Above",BA403="Below"),BA403,OR(BF403="Above",BF403="Below"),BF403,OR(BK403="Above",BK403="Below"),BK403,TRUE,"-----"))</f>
        <v>Above</v>
      </c>
      <c r="CF403" s="52" t="str">
        <f t="shared" ca="1" si="406"/>
        <v>-----</v>
      </c>
      <c r="CG403" s="52" t="str">
        <f t="shared" si="437"/>
        <v>DOWN</v>
      </c>
      <c r="CH403" s="42" t="str">
        <f t="shared" si="390"/>
        <v/>
      </c>
      <c r="CI403" s="43" t="str">
        <f t="shared" si="452"/>
        <v/>
      </c>
      <c r="CJ403" s="42">
        <f t="shared" si="453"/>
        <v>1</v>
      </c>
      <c r="CK403" s="42">
        <f t="shared" si="391"/>
        <v>1</v>
      </c>
      <c r="CL403" s="42" t="str">
        <f t="shared" si="438"/>
        <v/>
      </c>
      <c r="CM403" s="16">
        <f t="shared" si="410"/>
        <v>0.4</v>
      </c>
      <c r="CN403" s="53">
        <f t="shared" si="393"/>
        <v>0.26666666666666666</v>
      </c>
      <c r="CO403" s="14" t="str">
        <f t="shared" si="394"/>
        <v>Turbulance</v>
      </c>
    </row>
    <row r="404" spans="1:93" x14ac:dyDescent="0.55000000000000004">
      <c r="A404">
        <f>IF('Data Validation'!$K$2&lt;&gt;TRUE,"",'Data Validation'!A404)</f>
        <v>1772152800</v>
      </c>
      <c r="B404" s="4" t="str">
        <f>IF('Data Validation'!$K$2&lt;&gt;TRUE,"",'Data Validation'!C404)</f>
        <v>XAUUSD</v>
      </c>
      <c r="C404" s="4" t="str">
        <f>IF('Data Validation'!$K$2&lt;&gt;TRUE,"",'Data Validation'!E404)</f>
        <v>M5</v>
      </c>
      <c r="D404" s="4">
        <f>IF('Data Validation'!$K$2&lt;&gt;TRUE,"",'Data Validation'!G404)</f>
        <v>5176.2</v>
      </c>
      <c r="E404" s="4">
        <f>IF($C404&lt;&gt;"M5","",Price!F404)</f>
        <v>5177.63</v>
      </c>
      <c r="F404" s="4">
        <f>IF($C404&lt;&gt;"M5","",Price!G404)</f>
        <v>5170.28</v>
      </c>
      <c r="G404" s="4">
        <f>IF($C404&lt;&gt;"M5","",Price!H404)</f>
        <v>457</v>
      </c>
      <c r="H404" s="4">
        <f>IF($C404&lt;&gt;"M5","",SSA!E404)</f>
        <v>5178.1641600000003</v>
      </c>
      <c r="I404" s="6">
        <f>IF($C404&lt;&gt;"M5","",SSA!F404)</f>
        <v>5180.18804</v>
      </c>
      <c r="J404" s="5">
        <f>IF($C404&lt;&gt;"M5","",Dual_Tema!E404)</f>
        <v>5182.67</v>
      </c>
      <c r="K404" s="5">
        <f>IF($C404&lt;&gt;"M5","",Dual_Tema!F404)</f>
        <v>5173.8999999999996</v>
      </c>
      <c r="L404" s="6">
        <f>IF($C404&lt;&gt;"M5","",Trendlines!K404)</f>
        <v>0</v>
      </c>
      <c r="M404" s="6">
        <f>IF($C404&lt;&gt;"M5","",Trendlines!L404)</f>
        <v>0</v>
      </c>
      <c r="N404" s="6">
        <f>IF($C404&lt;&gt;"M5","",ZigZag!E404)</f>
        <v>0</v>
      </c>
      <c r="O404" s="6">
        <f>IF($C404&lt;&gt;"M5","",ZigZag!F404)</f>
        <v>0</v>
      </c>
      <c r="P404" s="6">
        <f>IF($C404&lt;&gt;"M5","",Pinbar!E404)</f>
        <v>0</v>
      </c>
      <c r="Q404">
        <f>IF(Q$1='Trendline Selection'!$ED$198,Trendlines!E404,IF(Q$1='Trendline Selection'!$EE$198,Trendlines!E404,""))</f>
        <v>5200.01</v>
      </c>
      <c r="R404" t="str">
        <f>IF(R$1='Trendline Selection'!$ED$198,Trendlines!F404,IF(R$1='Trendline Selection'!$EE$198,Trendlines!F404,""))</f>
        <v/>
      </c>
      <c r="S404" t="str">
        <f>IF(S$1='Trendline Selection'!$ED$198,Trendlines!G404,IF(S$1='Trendline Selection'!$EE$198,Trendlines!G404,""))</f>
        <v/>
      </c>
      <c r="T404" t="str">
        <f>IF(T$1='Trendline Selection'!$ED$198,Trendlines!H404,IF(T$1='Trendline Selection'!$EE$198,Trendlines!H404,""))</f>
        <v/>
      </c>
      <c r="U404">
        <f>IF(U$1='Trendline Selection'!$ED$198,Trendlines!I404,IF(U$1='Trendline Selection'!$EE$198,Trendlines!I404,""))</f>
        <v>5179.92</v>
      </c>
      <c r="V404" t="str">
        <f>IF(V$1='Trendline Selection'!$ED$198,Trendlines!J404,IF(V$1='Trendline Selection'!$EE$198,Trendlines!J404,""))</f>
        <v/>
      </c>
      <c r="W404" s="6" t="str">
        <f t="shared" si="396"/>
        <v/>
      </c>
      <c r="X404" s="6" t="str">
        <f t="shared" si="397"/>
        <v/>
      </c>
      <c r="Y404" s="6" t="str">
        <f t="shared" si="398"/>
        <v/>
      </c>
      <c r="Z404" s="6" t="str">
        <f t="shared" si="399"/>
        <v/>
      </c>
      <c r="AA404">
        <f t="shared" si="411"/>
        <v>7.3500000000003638</v>
      </c>
      <c r="AB404">
        <f t="shared" si="439"/>
        <v>2.9200000000000728</v>
      </c>
      <c r="AC404">
        <f t="shared" si="440"/>
        <v>4.430000000000291</v>
      </c>
      <c r="AD404">
        <f t="shared" si="395"/>
        <v>7.3500000000003638</v>
      </c>
      <c r="AE404" s="26">
        <f t="shared" si="454"/>
        <v>-9.7247171824560766E-4</v>
      </c>
      <c r="AF404" s="26">
        <f t="shared" si="412"/>
        <v>-6.9966562940912869E-4</v>
      </c>
      <c r="AG404" s="4"/>
      <c r="AH404" s="30">
        <f t="shared" si="413"/>
        <v>-4.2011149978557639E-3</v>
      </c>
      <c r="AI404" s="21">
        <f t="shared" si="441"/>
        <v>-1</v>
      </c>
      <c r="AJ404" s="21">
        <f t="shared" si="409"/>
        <v>-217</v>
      </c>
      <c r="AK404" s="31" t="str">
        <f t="shared" si="457"/>
        <v>-----</v>
      </c>
      <c r="AL404" s="31" t="str">
        <f t="shared" si="414"/>
        <v>-----</v>
      </c>
      <c r="AM404" s="39" t="str">
        <f t="shared" si="415"/>
        <v/>
      </c>
      <c r="AN404" s="35" t="str">
        <f t="shared" si="416"/>
        <v/>
      </c>
      <c r="AO404" s="35" t="str">
        <f t="shared" si="455"/>
        <v/>
      </c>
      <c r="AP404" s="36" t="str">
        <f t="shared" si="456"/>
        <v/>
      </c>
      <c r="AQ404" s="36" t="str">
        <f t="shared" si="417"/>
        <v/>
      </c>
      <c r="AR404" s="40" t="str">
        <f t="shared" si="418"/>
        <v/>
      </c>
      <c r="AS404" s="37" t="str">
        <f t="shared" si="419"/>
        <v/>
      </c>
      <c r="AT404" s="37" t="str">
        <f t="shared" si="442"/>
        <v/>
      </c>
      <c r="AU404" s="38" t="str">
        <f t="shared" si="420"/>
        <v/>
      </c>
      <c r="AV404" s="38" t="str">
        <f t="shared" si="421"/>
        <v/>
      </c>
      <c r="AW404" s="30" t="str">
        <f t="shared" si="422"/>
        <v/>
      </c>
      <c r="AX404" s="21" t="str">
        <f t="shared" si="423"/>
        <v/>
      </c>
      <c r="AY404" s="21" t="str">
        <f t="shared" si="443"/>
        <v/>
      </c>
      <c r="AZ404" s="31" t="str">
        <f t="shared" si="424"/>
        <v/>
      </c>
      <c r="BA404" s="31" t="str">
        <f t="shared" si="425"/>
        <v/>
      </c>
      <c r="BB404" s="33">
        <f t="shared" si="426"/>
        <v>-3.3897048603063508E-4</v>
      </c>
      <c r="BC404" s="32">
        <f t="shared" si="427"/>
        <v>-1</v>
      </c>
      <c r="BD404" s="32">
        <f t="shared" si="444"/>
        <v>-1</v>
      </c>
      <c r="BE404" s="34" t="str">
        <f t="shared" si="445"/>
        <v>Touch Zone</v>
      </c>
      <c r="BF404" s="34" t="str">
        <f t="shared" si="428"/>
        <v>Below</v>
      </c>
      <c r="BG404" s="40" t="str">
        <f t="shared" si="429"/>
        <v/>
      </c>
      <c r="BH404" s="37" t="str">
        <f t="shared" si="430"/>
        <v/>
      </c>
      <c r="BI404" s="37" t="str">
        <f t="shared" si="446"/>
        <v/>
      </c>
      <c r="BJ404" s="38" t="str">
        <f t="shared" si="447"/>
        <v/>
      </c>
      <c r="BK404" s="38" t="str">
        <f t="shared" si="431"/>
        <v/>
      </c>
      <c r="BL404" s="41" t="str">
        <f t="shared" si="432"/>
        <v>------</v>
      </c>
      <c r="BM404" s="41" t="str">
        <f t="shared" si="433"/>
        <v>------</v>
      </c>
      <c r="BN404" s="41" t="str">
        <f t="shared" si="407"/>
        <v>-----</v>
      </c>
      <c r="BO404" s="41" cm="1">
        <f t="array" aca="1" ref="BO404" ca="1">_xlfn.LET(_xlpm.lookback,MIN(ROW()-ROW(BN$50),11),_xlpm.found,IFERROR(MATCH("Equal High",OFFSET(BN404,-_xlpm.lookback,0,_xlpm.lookback+1,1),0),-1),_xlpm.offset_rows,_xlpm.lookback-_xlpm.found+1,IF(_xlpm.found&gt;0,INDEX(E:E,ROW()-_xlpm.offset_rows),"-----"))</f>
        <v>5194.7</v>
      </c>
      <c r="BP404" s="41">
        <f t="shared" ca="1" si="400"/>
        <v>5178.1641600000003</v>
      </c>
      <c r="BQ404" s="41">
        <f t="shared" ca="1" si="401"/>
        <v>5180.18804</v>
      </c>
      <c r="BR404" s="52" t="str">
        <f t="shared" ca="1" si="402"/>
        <v>-----</v>
      </c>
      <c r="BS404" s="41" t="str">
        <f t="shared" si="408"/>
        <v>-----</v>
      </c>
      <c r="BT404" s="41" t="str" cm="1">
        <f t="array" aca="1" ref="BT404" ca="1">_xlfn.LET(_xlpm.lookback,MIN(ROW()-ROW(BS$50),11),_xlpm.found,IFERROR(MATCH("Equal Low",OFFSET(BS404,-_xlpm.lookback,0,_xlpm.lookback+1,1),0),-1),_xlpm.offset_rows,_xlpm.lookback-_xlpm.found+1,IF(_xlpm.found&gt;0,INDEX(F:F,ROW()-_xlpm.offset_rows),"-----"))</f>
        <v>-----</v>
      </c>
      <c r="BU404" s="41" t="str">
        <f t="shared" ca="1" si="403"/>
        <v>-----</v>
      </c>
      <c r="BV404" s="41" t="str">
        <f t="shared" ca="1" si="404"/>
        <v>-----</v>
      </c>
      <c r="BW404" s="52" t="str">
        <f t="shared" ca="1" si="405"/>
        <v>-----</v>
      </c>
      <c r="BX404" s="50">
        <f t="shared" si="434"/>
        <v>-2.0238799999997354</v>
      </c>
      <c r="BY404" s="50">
        <f t="shared" si="448"/>
        <v>-1</v>
      </c>
      <c r="BZ404" s="50">
        <f t="shared" si="449"/>
        <v>-5</v>
      </c>
      <c r="CA404" s="50" t="str">
        <f t="shared" si="450"/>
        <v>-----</v>
      </c>
      <c r="CB404" s="50" t="str">
        <f t="shared" si="451"/>
        <v>-----</v>
      </c>
      <c r="CC404" s="52" t="str">
        <f t="shared" si="435"/>
        <v>TL Touch Zone</v>
      </c>
      <c r="CD404" s="41">
        <f t="shared" si="436"/>
        <v>1</v>
      </c>
      <c r="CE404" s="52" t="str" cm="1">
        <f t="array" ref="CE404">IF(CD404&lt;&gt;1,"-----",_xlfn.IFS(OR(AL404="Above",AL404="Below"),AL404,OR(AQ404="Above",AQ404="Below"),AQ404,OR(AV404="Above",AV404="Below"),AV404,OR(BA404="Above",BA404="Below"),BA404,OR(BF404="Above",BF404="Below"),BF404,OR(BK404="Above",BK404="Below"),BK404,TRUE,"-----"))</f>
        <v>Below</v>
      </c>
      <c r="CF404" s="52" t="str">
        <f t="shared" ca="1" si="406"/>
        <v>-----</v>
      </c>
      <c r="CG404" s="52" t="str">
        <f t="shared" si="437"/>
        <v>DOWN</v>
      </c>
      <c r="CH404" s="42" t="str">
        <f t="shared" si="390"/>
        <v/>
      </c>
      <c r="CI404" s="43" t="str">
        <f t="shared" si="452"/>
        <v/>
      </c>
      <c r="CJ404" s="42">
        <f t="shared" si="453"/>
        <v>1</v>
      </c>
      <c r="CK404" s="42" t="str">
        <f t="shared" si="391"/>
        <v/>
      </c>
      <c r="CL404" s="42" t="str">
        <f t="shared" si="438"/>
        <v/>
      </c>
      <c r="CM404" s="16">
        <f t="shared" si="410"/>
        <v>0.2</v>
      </c>
      <c r="CN404" s="53">
        <f t="shared" si="393"/>
        <v>0.33333333333333331</v>
      </c>
      <c r="CO404" s="14" t="str">
        <f t="shared" si="394"/>
        <v>Turbulance</v>
      </c>
    </row>
    <row r="405" spans="1:93" x14ac:dyDescent="0.55000000000000004">
      <c r="A405">
        <f>IF('Data Validation'!$K$2&lt;&gt;TRUE,"",'Data Validation'!A405)</f>
        <v>1772153100</v>
      </c>
      <c r="B405" s="4" t="str">
        <f>IF('Data Validation'!$K$2&lt;&gt;TRUE,"",'Data Validation'!C405)</f>
        <v>XAUUSD</v>
      </c>
      <c r="C405" s="4" t="str">
        <f>IF('Data Validation'!$K$2&lt;&gt;TRUE,"",'Data Validation'!E405)</f>
        <v>M5</v>
      </c>
      <c r="D405" s="4">
        <f>IF('Data Validation'!$K$2&lt;&gt;TRUE,"",'Data Validation'!G405)</f>
        <v>5173.8999999999996</v>
      </c>
      <c r="E405" s="4">
        <f>IF($C405&lt;&gt;"M5","",Price!F405)</f>
        <v>5177.3900000000003</v>
      </c>
      <c r="F405" s="4">
        <f>IF($C405&lt;&gt;"M5","",Price!G405)</f>
        <v>5171.8100000000004</v>
      </c>
      <c r="G405" s="4">
        <f>IF($C405&lt;&gt;"M5","",Price!H405)</f>
        <v>454</v>
      </c>
      <c r="H405" s="4">
        <f>IF($C405&lt;&gt;"M5","",SSA!E405)</f>
        <v>5176.29756</v>
      </c>
      <c r="I405" s="6">
        <f>IF($C405&lt;&gt;"M5","",SSA!F405)</f>
        <v>5178.2428</v>
      </c>
      <c r="J405" s="5">
        <f>IF($C405&lt;&gt;"M5","",Dual_Tema!E405)</f>
        <v>5179.4399999999996</v>
      </c>
      <c r="K405" s="5">
        <f>IF($C405&lt;&gt;"M5","",Dual_Tema!F405)</f>
        <v>5171.87</v>
      </c>
      <c r="L405" s="6">
        <f>IF($C405&lt;&gt;"M5","",Trendlines!K405)</f>
        <v>0</v>
      </c>
      <c r="M405" s="6">
        <f>IF($C405&lt;&gt;"M5","",Trendlines!L405)</f>
        <v>0</v>
      </c>
      <c r="N405" s="6">
        <f>IF($C405&lt;&gt;"M5","",ZigZag!E405)</f>
        <v>0</v>
      </c>
      <c r="O405" s="6">
        <f>IF($C405&lt;&gt;"M5","",ZigZag!F405)</f>
        <v>0</v>
      </c>
      <c r="P405" s="6">
        <f>IF($C405&lt;&gt;"M5","",Pinbar!E405)</f>
        <v>0</v>
      </c>
      <c r="Q405">
        <f>IF(Q$1='Trendline Selection'!$ED$198,Trendlines!E405,IF(Q$1='Trendline Selection'!$EE$198,Trendlines!E405,""))</f>
        <v>5200.01</v>
      </c>
      <c r="R405" t="str">
        <f>IF(R$1='Trendline Selection'!$ED$198,Trendlines!F405,IF(R$1='Trendline Selection'!$EE$198,Trendlines!F405,""))</f>
        <v/>
      </c>
      <c r="S405" t="str">
        <f>IF(S$1='Trendline Selection'!$ED$198,Trendlines!G405,IF(S$1='Trendline Selection'!$EE$198,Trendlines!G405,""))</f>
        <v/>
      </c>
      <c r="T405" t="str">
        <f>IF(T$1='Trendline Selection'!$ED$198,Trendlines!H405,IF(T$1='Trendline Selection'!$EE$198,Trendlines!H405,""))</f>
        <v/>
      </c>
      <c r="U405">
        <f>IF(U$1='Trendline Selection'!$ED$198,Trendlines!I405,IF(U$1='Trendline Selection'!$EE$198,Trendlines!I405,""))</f>
        <v>5179.9399999999996</v>
      </c>
      <c r="V405" t="str">
        <f>IF(V$1='Trendline Selection'!$ED$198,Trendlines!J405,IF(V$1='Trendline Selection'!$EE$198,Trendlines!J405,""))</f>
        <v/>
      </c>
      <c r="W405" s="6" t="str">
        <f t="shared" si="396"/>
        <v/>
      </c>
      <c r="X405" s="6" t="str">
        <f t="shared" si="397"/>
        <v/>
      </c>
      <c r="Y405" s="6" t="str">
        <f t="shared" si="398"/>
        <v/>
      </c>
      <c r="Z405" s="6" t="str">
        <f t="shared" si="399"/>
        <v/>
      </c>
      <c r="AA405">
        <f t="shared" si="411"/>
        <v>5.5799999999999272</v>
      </c>
      <c r="AB405">
        <f t="shared" si="439"/>
        <v>1.1900000000005093</v>
      </c>
      <c r="AC405">
        <f t="shared" si="440"/>
        <v>4.3899999999994179</v>
      </c>
      <c r="AD405">
        <f t="shared" si="395"/>
        <v>5.5799999999999272</v>
      </c>
      <c r="AE405" s="26">
        <f t="shared" si="454"/>
        <v>-3.9579568447540133E-4</v>
      </c>
      <c r="AF405" s="26">
        <f t="shared" si="412"/>
        <v>-1.1601219674796675E-5</v>
      </c>
      <c r="AG405" s="4"/>
      <c r="AH405" s="30">
        <f t="shared" si="413"/>
        <v>-4.5600758460080347E-3</v>
      </c>
      <c r="AI405" s="21">
        <f t="shared" si="441"/>
        <v>-1</v>
      </c>
      <c r="AJ405" s="21">
        <f t="shared" si="409"/>
        <v>-218</v>
      </c>
      <c r="AK405" s="31" t="str">
        <f t="shared" si="457"/>
        <v>-----</v>
      </c>
      <c r="AL405" s="31" t="str">
        <f t="shared" si="414"/>
        <v>-----</v>
      </c>
      <c r="AM405" s="39" t="str">
        <f t="shared" si="415"/>
        <v/>
      </c>
      <c r="AN405" s="35" t="str">
        <f t="shared" si="416"/>
        <v/>
      </c>
      <c r="AO405" s="35" t="str">
        <f t="shared" si="455"/>
        <v/>
      </c>
      <c r="AP405" s="36" t="str">
        <f t="shared" si="456"/>
        <v/>
      </c>
      <c r="AQ405" s="36" t="str">
        <f t="shared" si="417"/>
        <v/>
      </c>
      <c r="AR405" s="40" t="str">
        <f t="shared" si="418"/>
        <v/>
      </c>
      <c r="AS405" s="37" t="str">
        <f t="shared" si="419"/>
        <v/>
      </c>
      <c r="AT405" s="37" t="str">
        <f t="shared" si="442"/>
        <v/>
      </c>
      <c r="AU405" s="38" t="str">
        <f t="shared" si="420"/>
        <v/>
      </c>
      <c r="AV405" s="38" t="str">
        <f t="shared" si="421"/>
        <v/>
      </c>
      <c r="AW405" s="30" t="str">
        <f t="shared" si="422"/>
        <v/>
      </c>
      <c r="AX405" s="21" t="str">
        <f t="shared" si="423"/>
        <v/>
      </c>
      <c r="AY405" s="21" t="str">
        <f t="shared" si="443"/>
        <v/>
      </c>
      <c r="AZ405" s="31" t="str">
        <f t="shared" si="424"/>
        <v/>
      </c>
      <c r="BA405" s="31" t="str">
        <f t="shared" si="425"/>
        <v/>
      </c>
      <c r="BB405" s="33">
        <f t="shared" si="426"/>
        <v>-7.0318189013765108E-4</v>
      </c>
      <c r="BC405" s="32">
        <f t="shared" si="427"/>
        <v>-1</v>
      </c>
      <c r="BD405" s="32">
        <f t="shared" si="444"/>
        <v>-2</v>
      </c>
      <c r="BE405" s="34" t="str">
        <f t="shared" si="445"/>
        <v>Touch Zone</v>
      </c>
      <c r="BF405" s="34" t="str">
        <f t="shared" si="428"/>
        <v>Below</v>
      </c>
      <c r="BG405" s="40" t="str">
        <f t="shared" si="429"/>
        <v/>
      </c>
      <c r="BH405" s="37" t="str">
        <f t="shared" si="430"/>
        <v/>
      </c>
      <c r="BI405" s="37" t="str">
        <f t="shared" si="446"/>
        <v/>
      </c>
      <c r="BJ405" s="38" t="str">
        <f t="shared" si="447"/>
        <v/>
      </c>
      <c r="BK405" s="38" t="str">
        <f t="shared" si="431"/>
        <v/>
      </c>
      <c r="BL405" s="41" t="str">
        <f t="shared" si="432"/>
        <v>------</v>
      </c>
      <c r="BM405" s="41" t="str">
        <f t="shared" si="433"/>
        <v>------</v>
      </c>
      <c r="BN405" s="41" t="str">
        <f t="shared" si="407"/>
        <v>-----</v>
      </c>
      <c r="BO405" s="41" cm="1">
        <f t="array" aca="1" ref="BO405" ca="1">_xlfn.LET(_xlpm.lookback,MIN(ROW()-ROW(BN$50),11),_xlpm.found,IFERROR(MATCH("Equal High",OFFSET(BN405,-_xlpm.lookback,0,_xlpm.lookback+1,1),0),-1),_xlpm.offset_rows,_xlpm.lookback-_xlpm.found+1,IF(_xlpm.found&gt;0,INDEX(E:E,ROW()-_xlpm.offset_rows),"-----"))</f>
        <v>5194.7</v>
      </c>
      <c r="BP405" s="41">
        <f t="shared" ca="1" si="400"/>
        <v>5176.29756</v>
      </c>
      <c r="BQ405" s="41">
        <f t="shared" ca="1" si="401"/>
        <v>5178.2428</v>
      </c>
      <c r="BR405" s="52" t="str">
        <f t="shared" ca="1" si="402"/>
        <v>-----</v>
      </c>
      <c r="BS405" s="41" t="str">
        <f t="shared" si="408"/>
        <v>-----</v>
      </c>
      <c r="BT405" s="41" t="str" cm="1">
        <f t="array" aca="1" ref="BT405" ca="1">_xlfn.LET(_xlpm.lookback,MIN(ROW()-ROW(BS$50),11),_xlpm.found,IFERROR(MATCH("Equal Low",OFFSET(BS405,-_xlpm.lookback,0,_xlpm.lookback+1,1),0),-1),_xlpm.offset_rows,_xlpm.lookback-_xlpm.found+1,IF(_xlpm.found&gt;0,INDEX(F:F,ROW()-_xlpm.offset_rows),"-----"))</f>
        <v>-----</v>
      </c>
      <c r="BU405" s="41" t="str">
        <f t="shared" ca="1" si="403"/>
        <v>-----</v>
      </c>
      <c r="BV405" s="41" t="str">
        <f t="shared" ca="1" si="404"/>
        <v>-----</v>
      </c>
      <c r="BW405" s="52" t="str">
        <f t="shared" ca="1" si="405"/>
        <v>-----</v>
      </c>
      <c r="BX405" s="50">
        <f t="shared" si="434"/>
        <v>-1.9452400000000125</v>
      </c>
      <c r="BY405" s="50">
        <f t="shared" si="448"/>
        <v>-1</v>
      </c>
      <c r="BZ405" s="50">
        <f t="shared" si="449"/>
        <v>-6</v>
      </c>
      <c r="CA405" s="50" t="str">
        <f t="shared" si="450"/>
        <v>-----</v>
      </c>
      <c r="CB405" s="50" t="str">
        <f t="shared" si="451"/>
        <v>-----</v>
      </c>
      <c r="CC405" s="52" t="str">
        <f t="shared" si="435"/>
        <v>TL Touch Zone</v>
      </c>
      <c r="CD405" s="41">
        <f t="shared" si="436"/>
        <v>1</v>
      </c>
      <c r="CE405" s="52" t="str" cm="1">
        <f t="array" ref="CE405">IF(CD405&lt;&gt;1,"-----",_xlfn.IFS(OR(AL405="Above",AL405="Below"),AL405,OR(AQ405="Above",AQ405="Below"),AQ405,OR(AV405="Above",AV405="Below"),AV405,OR(BA405="Above",BA405="Below"),BA405,OR(BF405="Above",BF405="Below"),BF405,OR(BK405="Above",BK405="Below"),BK405,TRUE,"-----"))</f>
        <v>Below</v>
      </c>
      <c r="CF405" s="52" t="str">
        <f t="shared" ca="1" si="406"/>
        <v>-----</v>
      </c>
      <c r="CG405" s="52" t="str">
        <f t="shared" si="437"/>
        <v>DOWN</v>
      </c>
      <c r="CH405" s="42" t="str">
        <f t="shared" si="390"/>
        <v/>
      </c>
      <c r="CI405" s="43" t="str">
        <f t="shared" si="452"/>
        <v/>
      </c>
      <c r="CJ405" s="42" t="str">
        <f t="shared" si="453"/>
        <v/>
      </c>
      <c r="CK405" s="42" t="str">
        <f t="shared" si="391"/>
        <v/>
      </c>
      <c r="CL405" s="42" t="str">
        <f t="shared" si="438"/>
        <v/>
      </c>
      <c r="CM405" s="16">
        <f t="shared" si="410"/>
        <v>0</v>
      </c>
      <c r="CN405" s="53">
        <f t="shared" si="393"/>
        <v>0.20000000000000004</v>
      </c>
      <c r="CO405" s="14" t="str">
        <f t="shared" si="394"/>
        <v/>
      </c>
    </row>
    <row r="406" spans="1:93" x14ac:dyDescent="0.55000000000000004">
      <c r="A406">
        <f>IF('Data Validation'!$K$2&lt;&gt;TRUE,"",'Data Validation'!A406)</f>
        <v>1772153400</v>
      </c>
      <c r="B406" s="4" t="str">
        <f>IF('Data Validation'!$K$2&lt;&gt;TRUE,"",'Data Validation'!C406)</f>
        <v>XAUUSD</v>
      </c>
      <c r="C406" s="4" t="str">
        <f>IF('Data Validation'!$K$2&lt;&gt;TRUE,"",'Data Validation'!E406)</f>
        <v>M5</v>
      </c>
      <c r="D406" s="4">
        <f>IF('Data Validation'!$K$2&lt;&gt;TRUE,"",'Data Validation'!G406)</f>
        <v>5176.5600000000004</v>
      </c>
      <c r="E406" s="4">
        <f>IF($C406&lt;&gt;"M5","",Price!F406)</f>
        <v>5177.6099999999997</v>
      </c>
      <c r="F406" s="4">
        <f>IF($C406&lt;&gt;"M5","",Price!G406)</f>
        <v>5172.28</v>
      </c>
      <c r="G406" s="4">
        <f>IF($C406&lt;&gt;"M5","",Price!H406)</f>
        <v>398</v>
      </c>
      <c r="H406" s="4">
        <f>IF($C406&lt;&gt;"M5","",SSA!E406)</f>
        <v>5174.9664000000002</v>
      </c>
      <c r="I406" s="6">
        <f>IF($C406&lt;&gt;"M5","",SSA!F406)</f>
        <v>5176.6045999999997</v>
      </c>
      <c r="J406" s="5">
        <f>IF($C406&lt;&gt;"M5","",Dual_Tema!E406)</f>
        <v>5177.6099999999997</v>
      </c>
      <c r="K406" s="5">
        <f>IF($C406&lt;&gt;"M5","",Dual_Tema!F406)</f>
        <v>5170.99</v>
      </c>
      <c r="L406" s="6">
        <f>IF($C406&lt;&gt;"M5","",Trendlines!K406)</f>
        <v>0</v>
      </c>
      <c r="M406" s="6">
        <f>IF($C406&lt;&gt;"M5","",Trendlines!L406)</f>
        <v>0</v>
      </c>
      <c r="N406" s="6">
        <f>IF($C406&lt;&gt;"M5","",ZigZag!E406)</f>
        <v>0</v>
      </c>
      <c r="O406" s="6">
        <f>IF($C406&lt;&gt;"M5","",ZigZag!F406)</f>
        <v>0</v>
      </c>
      <c r="P406" s="6">
        <f>IF($C406&lt;&gt;"M5","",Pinbar!E406)</f>
        <v>0</v>
      </c>
      <c r="Q406">
        <f>IF(Q$1='Trendline Selection'!$ED$198,Trendlines!E406,IF(Q$1='Trendline Selection'!$EE$198,Trendlines!E406,""))</f>
        <v>5200.0200000000004</v>
      </c>
      <c r="R406" t="str">
        <f>IF(R$1='Trendline Selection'!$ED$198,Trendlines!F406,IF(R$1='Trendline Selection'!$EE$198,Trendlines!F406,""))</f>
        <v/>
      </c>
      <c r="S406" t="str">
        <f>IF(S$1='Trendline Selection'!$ED$198,Trendlines!G406,IF(S$1='Trendline Selection'!$EE$198,Trendlines!G406,""))</f>
        <v/>
      </c>
      <c r="T406" t="str">
        <f>IF(T$1='Trendline Selection'!$ED$198,Trendlines!H406,IF(T$1='Trendline Selection'!$EE$198,Trendlines!H406,""))</f>
        <v/>
      </c>
      <c r="U406">
        <f>IF(U$1='Trendline Selection'!$ED$198,Trendlines!I406,IF(U$1='Trendline Selection'!$EE$198,Trendlines!I406,""))</f>
        <v>5179.96</v>
      </c>
      <c r="V406" t="str">
        <f>IF(V$1='Trendline Selection'!$ED$198,Trendlines!J406,IF(V$1='Trendline Selection'!$EE$198,Trendlines!J406,""))</f>
        <v/>
      </c>
      <c r="W406" s="6" t="str">
        <f t="shared" si="396"/>
        <v/>
      </c>
      <c r="X406" s="6" t="str">
        <f t="shared" si="397"/>
        <v/>
      </c>
      <c r="Y406" s="6" t="str">
        <f t="shared" si="398"/>
        <v/>
      </c>
      <c r="Z406" s="6" t="str">
        <f t="shared" si="399"/>
        <v/>
      </c>
      <c r="AA406">
        <f t="shared" si="411"/>
        <v>5.3299999999999272</v>
      </c>
      <c r="AB406">
        <f t="shared" si="439"/>
        <v>3.7100000000000364</v>
      </c>
      <c r="AC406">
        <f t="shared" si="440"/>
        <v>1.6199999999998909</v>
      </c>
      <c r="AD406">
        <f t="shared" si="395"/>
        <v>5.3299999999999272</v>
      </c>
      <c r="AE406" s="26">
        <f t="shared" si="454"/>
        <v>0</v>
      </c>
      <c r="AF406" s="26">
        <f t="shared" si="412"/>
        <v>2.4946867040933431E-4</v>
      </c>
      <c r="AG406" s="4"/>
      <c r="AH406" s="30">
        <f t="shared" si="413"/>
        <v>-4.8179814693020771E-3</v>
      </c>
      <c r="AI406" s="21">
        <f t="shared" si="441"/>
        <v>-1</v>
      </c>
      <c r="AJ406" s="21">
        <f t="shared" si="409"/>
        <v>-219</v>
      </c>
      <c r="AK406" s="31" t="str">
        <f t="shared" si="457"/>
        <v>-----</v>
      </c>
      <c r="AL406" s="31" t="str">
        <f t="shared" si="414"/>
        <v>-----</v>
      </c>
      <c r="AM406" s="39" t="str">
        <f t="shared" si="415"/>
        <v/>
      </c>
      <c r="AN406" s="35" t="str">
        <f t="shared" si="416"/>
        <v/>
      </c>
      <c r="AO406" s="35" t="str">
        <f t="shared" si="455"/>
        <v/>
      </c>
      <c r="AP406" s="36" t="str">
        <f t="shared" si="456"/>
        <v/>
      </c>
      <c r="AQ406" s="36" t="str">
        <f t="shared" si="417"/>
        <v/>
      </c>
      <c r="AR406" s="40" t="str">
        <f t="shared" si="418"/>
        <v/>
      </c>
      <c r="AS406" s="37" t="str">
        <f t="shared" si="419"/>
        <v/>
      </c>
      <c r="AT406" s="37" t="str">
        <f t="shared" si="442"/>
        <v/>
      </c>
      <c r="AU406" s="38" t="str">
        <f t="shared" si="420"/>
        <v/>
      </c>
      <c r="AV406" s="38" t="str">
        <f t="shared" si="421"/>
        <v/>
      </c>
      <c r="AW406" s="30" t="str">
        <f t="shared" si="422"/>
        <v/>
      </c>
      <c r="AX406" s="21" t="str">
        <f t="shared" si="423"/>
        <v/>
      </c>
      <c r="AY406" s="21" t="str">
        <f t="shared" si="443"/>
        <v/>
      </c>
      <c r="AZ406" s="31" t="str">
        <f t="shared" si="424"/>
        <v/>
      </c>
      <c r="BA406" s="31" t="str">
        <f t="shared" si="425"/>
        <v/>
      </c>
      <c r="BB406" s="33">
        <f t="shared" si="426"/>
        <v>-9.6402288820758998E-4</v>
      </c>
      <c r="BC406" s="32">
        <f t="shared" si="427"/>
        <v>-1</v>
      </c>
      <c r="BD406" s="32">
        <f t="shared" si="444"/>
        <v>-3</v>
      </c>
      <c r="BE406" s="34" t="str">
        <f t="shared" si="445"/>
        <v>Touch Zone</v>
      </c>
      <c r="BF406" s="34" t="str">
        <f t="shared" si="428"/>
        <v>Below</v>
      </c>
      <c r="BG406" s="40" t="str">
        <f t="shared" si="429"/>
        <v/>
      </c>
      <c r="BH406" s="37" t="str">
        <f t="shared" si="430"/>
        <v/>
      </c>
      <c r="BI406" s="37" t="str">
        <f t="shared" si="446"/>
        <v/>
      </c>
      <c r="BJ406" s="38" t="str">
        <f t="shared" si="447"/>
        <v/>
      </c>
      <c r="BK406" s="38" t="str">
        <f t="shared" si="431"/>
        <v/>
      </c>
      <c r="BL406" s="41" t="str">
        <f t="shared" si="432"/>
        <v>------</v>
      </c>
      <c r="BM406" s="41" t="str">
        <f t="shared" si="433"/>
        <v>------</v>
      </c>
      <c r="BN406" s="41" t="str">
        <f t="shared" si="407"/>
        <v>-----</v>
      </c>
      <c r="BO406" s="41" cm="1">
        <f t="array" aca="1" ref="BO406" ca="1">_xlfn.LET(_xlpm.lookback,MIN(ROW()-ROW(BN$50),11),_xlpm.found,IFERROR(MATCH("Equal High",OFFSET(BN406,-_xlpm.lookback,0,_xlpm.lookback+1,1),0),-1),_xlpm.offset_rows,_xlpm.lookback-_xlpm.found+1,IF(_xlpm.found&gt;0,INDEX(E:E,ROW()-_xlpm.offset_rows),"-----"))</f>
        <v>5194.7</v>
      </c>
      <c r="BP406" s="41">
        <f t="shared" ca="1" si="400"/>
        <v>5174.9664000000002</v>
      </c>
      <c r="BQ406" s="41">
        <f t="shared" ca="1" si="401"/>
        <v>5176.6045999999997</v>
      </c>
      <c r="BR406" s="52" t="str">
        <f t="shared" ca="1" si="402"/>
        <v>-----</v>
      </c>
      <c r="BS406" s="41" t="str">
        <f t="shared" si="408"/>
        <v>-----</v>
      </c>
      <c r="BT406" s="41" t="str" cm="1">
        <f t="array" aca="1" ref="BT406" ca="1">_xlfn.LET(_xlpm.lookback,MIN(ROW()-ROW(BS$50),11),_xlpm.found,IFERROR(MATCH("Equal Low",OFFSET(BS406,-_xlpm.lookback,0,_xlpm.lookback+1,1),0),-1),_xlpm.offset_rows,_xlpm.lookback-_xlpm.found+1,IF(_xlpm.found&gt;0,INDEX(F:F,ROW()-_xlpm.offset_rows),"-----"))</f>
        <v>-----</v>
      </c>
      <c r="BU406" s="41" t="str">
        <f t="shared" ca="1" si="403"/>
        <v>-----</v>
      </c>
      <c r="BV406" s="41" t="str">
        <f t="shared" ca="1" si="404"/>
        <v>-----</v>
      </c>
      <c r="BW406" s="52" t="str">
        <f t="shared" ca="1" si="405"/>
        <v>-----</v>
      </c>
      <c r="BX406" s="50">
        <f t="shared" si="434"/>
        <v>-1.638199999999415</v>
      </c>
      <c r="BY406" s="50">
        <f t="shared" si="448"/>
        <v>-1</v>
      </c>
      <c r="BZ406" s="50">
        <f t="shared" si="449"/>
        <v>-7</v>
      </c>
      <c r="CA406" s="50" t="str">
        <f t="shared" si="450"/>
        <v>-----</v>
      </c>
      <c r="CB406" s="50" t="str">
        <f t="shared" si="451"/>
        <v>-----</v>
      </c>
      <c r="CC406" s="52" t="str">
        <f t="shared" si="435"/>
        <v>TL Touch Zone</v>
      </c>
      <c r="CD406" s="41">
        <f t="shared" si="436"/>
        <v>1</v>
      </c>
      <c r="CE406" s="52" t="str" cm="1">
        <f t="array" ref="CE406">IF(CD406&lt;&gt;1,"-----",_xlfn.IFS(OR(AL406="Above",AL406="Below"),AL406,OR(AQ406="Above",AQ406="Below"),AQ406,OR(AV406="Above",AV406="Below"),AV406,OR(BA406="Above",BA406="Below"),BA406,OR(BF406="Above",BF406="Below"),BF406,OR(BK406="Above",BK406="Below"),BK406,TRUE,"-----"))</f>
        <v>Below</v>
      </c>
      <c r="CF406" s="52" t="str">
        <f t="shared" ca="1" si="406"/>
        <v>-----</v>
      </c>
      <c r="CG406" s="52" t="str">
        <f t="shared" si="437"/>
        <v>DOWN</v>
      </c>
      <c r="CH406" s="42" t="str">
        <f t="shared" ref="CH406:CH469" si="458">IF(AD406&gt;(AVERAGE(AD386:AD406)+(2*_xlfn.STDEV.P(AD386:AD406))),1,"")</f>
        <v/>
      </c>
      <c r="CI406" s="43" t="str">
        <f t="shared" si="452"/>
        <v/>
      </c>
      <c r="CJ406" s="42" t="str">
        <f t="shared" si="453"/>
        <v/>
      </c>
      <c r="CK406" s="42" t="str">
        <f t="shared" ref="CK406:CK469" si="459">IF(G406&gt;(AVERAGE(G386:G406)+(2*_xlfn.STDEV.P(G386:G406))),1,"")</f>
        <v/>
      </c>
      <c r="CL406" s="42" t="str">
        <f t="shared" si="438"/>
        <v/>
      </c>
      <c r="CM406" s="16">
        <f t="shared" si="410"/>
        <v>0</v>
      </c>
      <c r="CN406" s="53">
        <f t="shared" si="393"/>
        <v>6.6666666666666666E-2</v>
      </c>
      <c r="CO406" s="14" t="str">
        <f t="shared" si="394"/>
        <v/>
      </c>
    </row>
    <row r="407" spans="1:93" x14ac:dyDescent="0.55000000000000004">
      <c r="A407">
        <f>IF('Data Validation'!$K$2&lt;&gt;TRUE,"",'Data Validation'!A407)</f>
        <v>1772153700</v>
      </c>
      <c r="B407" s="4" t="str">
        <f>IF('Data Validation'!$K$2&lt;&gt;TRUE,"",'Data Validation'!C407)</f>
        <v>XAUUSD</v>
      </c>
      <c r="C407" s="4" t="str">
        <f>IF('Data Validation'!$K$2&lt;&gt;TRUE,"",'Data Validation'!E407)</f>
        <v>M5</v>
      </c>
      <c r="D407" s="4">
        <f>IF('Data Validation'!$K$2&lt;&gt;TRUE,"",'Data Validation'!G407)</f>
        <v>5174.97</v>
      </c>
      <c r="E407" s="4">
        <f>IF($C407&lt;&gt;"M5","",Price!F407)</f>
        <v>5177.18</v>
      </c>
      <c r="F407" s="4">
        <f>IF($C407&lt;&gt;"M5","",Price!G407)</f>
        <v>5173.66</v>
      </c>
      <c r="G407" s="4">
        <f>IF($C407&lt;&gt;"M5","",Price!H407)</f>
        <v>365</v>
      </c>
      <c r="H407" s="4">
        <f>IF($C407&lt;&gt;"M5","",SSA!E407)</f>
        <v>5174.1785499999996</v>
      </c>
      <c r="I407" s="6">
        <f>IF($C407&lt;&gt;"M5","",SSA!F407)</f>
        <v>5175.3915800000004</v>
      </c>
      <c r="J407" s="5">
        <f>IF($C407&lt;&gt;"M5","",Dual_Tema!E407)</f>
        <v>5176.3999999999996</v>
      </c>
      <c r="K407" s="5">
        <f>IF($C407&lt;&gt;"M5","",Dual_Tema!F407)</f>
        <v>5171.29</v>
      </c>
      <c r="L407" s="6">
        <f>IF($C407&lt;&gt;"M5","",Trendlines!K407)</f>
        <v>0</v>
      </c>
      <c r="M407" s="6">
        <f>IF($C407&lt;&gt;"M5","",Trendlines!L407)</f>
        <v>0</v>
      </c>
      <c r="N407" s="6">
        <f>IF($C407&lt;&gt;"M5","",ZigZag!E407)</f>
        <v>0</v>
      </c>
      <c r="O407" s="6">
        <f>IF($C407&lt;&gt;"M5","",ZigZag!F407)</f>
        <v>0</v>
      </c>
      <c r="P407" s="6">
        <f>IF($C407&lt;&gt;"M5","",Pinbar!E407)</f>
        <v>0</v>
      </c>
      <c r="Q407">
        <f>IF(Q$1='Trendline Selection'!$ED$198,Trendlines!E407,IF(Q$1='Trendline Selection'!$EE$198,Trendlines!E407,""))</f>
        <v>5200.03</v>
      </c>
      <c r="R407" t="str">
        <f>IF(R$1='Trendline Selection'!$ED$198,Trendlines!F407,IF(R$1='Trendline Selection'!$EE$198,Trendlines!F407,""))</f>
        <v/>
      </c>
      <c r="S407" t="str">
        <f>IF(S$1='Trendline Selection'!$ED$198,Trendlines!G407,IF(S$1='Trendline Selection'!$EE$198,Trendlines!G407,""))</f>
        <v/>
      </c>
      <c r="T407" t="str">
        <f>IF(T$1='Trendline Selection'!$ED$198,Trendlines!H407,IF(T$1='Trendline Selection'!$EE$198,Trendlines!H407,""))</f>
        <v/>
      </c>
      <c r="U407">
        <f>IF(U$1='Trendline Selection'!$ED$198,Trendlines!I407,IF(U$1='Trendline Selection'!$EE$198,Trendlines!I407,""))</f>
        <v>5179.99</v>
      </c>
      <c r="V407" t="str">
        <f>IF(V$1='Trendline Selection'!$ED$198,Trendlines!J407,IF(V$1='Trendline Selection'!$EE$198,Trendlines!J407,""))</f>
        <v/>
      </c>
      <c r="W407" s="6" t="str">
        <f t="shared" si="396"/>
        <v/>
      </c>
      <c r="X407" s="6" t="str">
        <f t="shared" si="397"/>
        <v/>
      </c>
      <c r="Y407" s="6" t="str">
        <f t="shared" si="398"/>
        <v/>
      </c>
      <c r="Z407" s="6" t="str">
        <f t="shared" si="399"/>
        <v/>
      </c>
      <c r="AA407">
        <f t="shared" si="411"/>
        <v>3.5200000000004366</v>
      </c>
      <c r="AB407">
        <f t="shared" si="439"/>
        <v>0.61999999999989086</v>
      </c>
      <c r="AC407">
        <f t="shared" si="440"/>
        <v>2.9000000000005457</v>
      </c>
      <c r="AD407">
        <f t="shared" si="395"/>
        <v>3.5200000000004366</v>
      </c>
      <c r="AE407" s="26">
        <f t="shared" si="454"/>
        <v>1.5068387296203055E-4</v>
      </c>
      <c r="AF407" s="26">
        <f t="shared" si="412"/>
        <v>4.5829957322058727E-4</v>
      </c>
      <c r="AG407" s="4"/>
      <c r="AH407" s="30">
        <f t="shared" si="413"/>
        <v>-4.971404011130727E-3</v>
      </c>
      <c r="AI407" s="21">
        <f t="shared" si="441"/>
        <v>-1</v>
      </c>
      <c r="AJ407" s="21">
        <f t="shared" si="409"/>
        <v>-220</v>
      </c>
      <c r="AK407" s="31" t="str">
        <f t="shared" si="457"/>
        <v>-----</v>
      </c>
      <c r="AL407" s="31" t="str">
        <f t="shared" si="414"/>
        <v>-----</v>
      </c>
      <c r="AM407" s="39" t="str">
        <f t="shared" si="415"/>
        <v/>
      </c>
      <c r="AN407" s="35" t="str">
        <f t="shared" si="416"/>
        <v/>
      </c>
      <c r="AO407" s="35" t="str">
        <f t="shared" si="455"/>
        <v/>
      </c>
      <c r="AP407" s="36" t="str">
        <f t="shared" si="456"/>
        <v/>
      </c>
      <c r="AQ407" s="36" t="str">
        <f t="shared" si="417"/>
        <v/>
      </c>
      <c r="AR407" s="40" t="str">
        <f t="shared" si="418"/>
        <v/>
      </c>
      <c r="AS407" s="37" t="str">
        <f t="shared" si="419"/>
        <v/>
      </c>
      <c r="AT407" s="37" t="str">
        <f t="shared" si="442"/>
        <v/>
      </c>
      <c r="AU407" s="38" t="str">
        <f t="shared" si="420"/>
        <v/>
      </c>
      <c r="AV407" s="38" t="str">
        <f t="shared" si="421"/>
        <v/>
      </c>
      <c r="AW407" s="30" t="str">
        <f t="shared" si="422"/>
        <v/>
      </c>
      <c r="AX407" s="21" t="str">
        <f t="shared" si="423"/>
        <v/>
      </c>
      <c r="AY407" s="21" t="str">
        <f t="shared" si="443"/>
        <v/>
      </c>
      <c r="AZ407" s="31" t="str">
        <f t="shared" si="424"/>
        <v/>
      </c>
      <c r="BA407" s="31" t="str">
        <f t="shared" si="425"/>
        <v/>
      </c>
      <c r="BB407" s="33">
        <f t="shared" si="426"/>
        <v>-1.1219037102388519E-3</v>
      </c>
      <c r="BC407" s="32">
        <f t="shared" si="427"/>
        <v>-1</v>
      </c>
      <c r="BD407" s="32">
        <f t="shared" si="444"/>
        <v>-4</v>
      </c>
      <c r="BE407" s="34" t="str">
        <f t="shared" si="445"/>
        <v>-----</v>
      </c>
      <c r="BF407" s="34" t="str">
        <f t="shared" si="428"/>
        <v>-----</v>
      </c>
      <c r="BG407" s="40" t="str">
        <f t="shared" si="429"/>
        <v/>
      </c>
      <c r="BH407" s="37" t="str">
        <f t="shared" si="430"/>
        <v/>
      </c>
      <c r="BI407" s="37" t="str">
        <f t="shared" si="446"/>
        <v/>
      </c>
      <c r="BJ407" s="38" t="str">
        <f t="shared" si="447"/>
        <v/>
      </c>
      <c r="BK407" s="38" t="str">
        <f t="shared" si="431"/>
        <v/>
      </c>
      <c r="BL407" s="41" t="str">
        <f t="shared" si="432"/>
        <v>------</v>
      </c>
      <c r="BM407" s="41" t="str">
        <f t="shared" si="433"/>
        <v>------</v>
      </c>
      <c r="BN407" s="41" t="str">
        <f t="shared" si="407"/>
        <v>-----</v>
      </c>
      <c r="BO407" s="41" cm="1">
        <f t="array" aca="1" ref="BO407" ca="1">_xlfn.LET(_xlpm.lookback,MIN(ROW()-ROW(BN$50),11),_xlpm.found,IFERROR(MATCH("Equal High",OFFSET(BN407,-_xlpm.lookback,0,_xlpm.lookback+1,1),0),-1),_xlpm.offset_rows,_xlpm.lookback-_xlpm.found+1,IF(_xlpm.found&gt;0,INDEX(E:E,ROW()-_xlpm.offset_rows),"-----"))</f>
        <v>5194.7</v>
      </c>
      <c r="BP407" s="41">
        <f t="shared" ca="1" si="400"/>
        <v>5174.1785499999996</v>
      </c>
      <c r="BQ407" s="41">
        <f t="shared" ca="1" si="401"/>
        <v>5175.3915800000004</v>
      </c>
      <c r="BR407" s="52" t="str">
        <f t="shared" ca="1" si="402"/>
        <v>-----</v>
      </c>
      <c r="BS407" s="41" t="str">
        <f t="shared" si="408"/>
        <v>-----</v>
      </c>
      <c r="BT407" s="41" t="str" cm="1">
        <f t="array" aca="1" ref="BT407" ca="1">_xlfn.LET(_xlpm.lookback,MIN(ROW()-ROW(BS$50),11),_xlpm.found,IFERROR(MATCH("Equal Low",OFFSET(BS407,-_xlpm.lookback,0,_xlpm.lookback+1,1),0),-1),_xlpm.offset_rows,_xlpm.lookback-_xlpm.found+1,IF(_xlpm.found&gt;0,INDEX(F:F,ROW()-_xlpm.offset_rows),"-----"))</f>
        <v>-----</v>
      </c>
      <c r="BU407" s="41" t="str">
        <f t="shared" ca="1" si="403"/>
        <v>-----</v>
      </c>
      <c r="BV407" s="41" t="str">
        <f t="shared" ca="1" si="404"/>
        <v>-----</v>
      </c>
      <c r="BW407" s="52" t="str">
        <f t="shared" ca="1" si="405"/>
        <v>-----</v>
      </c>
      <c r="BX407" s="50">
        <f t="shared" si="434"/>
        <v>-1.2130300000007992</v>
      </c>
      <c r="BY407" s="50">
        <f t="shared" si="448"/>
        <v>-1</v>
      </c>
      <c r="BZ407" s="50">
        <f t="shared" si="449"/>
        <v>-8</v>
      </c>
      <c r="CA407" s="50" t="str">
        <f t="shared" si="450"/>
        <v>-----</v>
      </c>
      <c r="CB407" s="50" t="str">
        <f t="shared" si="451"/>
        <v>-----</v>
      </c>
      <c r="CC407" s="52" t="str">
        <f t="shared" si="435"/>
        <v/>
      </c>
      <c r="CD407" s="41">
        <f t="shared" si="436"/>
        <v>0</v>
      </c>
      <c r="CE407" s="52" t="str" cm="1">
        <f t="array" ref="CE407">IF(CD407&lt;&gt;1,"-----",_xlfn.IFS(OR(AL407="Above",AL407="Below"),AL407,OR(AQ407="Above",AQ407="Below"),AQ407,OR(AV407="Above",AV407="Below"),AV407,OR(BA407="Above",BA407="Below"),BA407,OR(BF407="Above",BF407="Below"),BF407,OR(BK407="Above",BK407="Below"),BK407,TRUE,"-----"))</f>
        <v>-----</v>
      </c>
      <c r="CF407" s="52" t="str">
        <f t="shared" ca="1" si="406"/>
        <v>-----</v>
      </c>
      <c r="CG407" s="52" t="str">
        <f t="shared" si="437"/>
        <v>DOWN</v>
      </c>
      <c r="CH407" s="42" t="str">
        <f t="shared" si="458"/>
        <v/>
      </c>
      <c r="CI407" s="43" t="str">
        <f t="shared" si="452"/>
        <v/>
      </c>
      <c r="CJ407" s="42" t="str">
        <f t="shared" si="453"/>
        <v/>
      </c>
      <c r="CK407" s="42" t="str">
        <f t="shared" si="459"/>
        <v/>
      </c>
      <c r="CL407" s="42" t="str">
        <f t="shared" si="438"/>
        <v/>
      </c>
      <c r="CM407" s="16">
        <f t="shared" si="410"/>
        <v>0</v>
      </c>
      <c r="CN407" s="53">
        <f t="shared" si="393"/>
        <v>0</v>
      </c>
      <c r="CO407" s="14" t="str">
        <f t="shared" si="394"/>
        <v/>
      </c>
    </row>
    <row r="408" spans="1:93" x14ac:dyDescent="0.55000000000000004">
      <c r="A408">
        <f>IF('Data Validation'!$K$2&lt;&gt;TRUE,"",'Data Validation'!A408)</f>
        <v>1772154000</v>
      </c>
      <c r="B408" s="4" t="str">
        <f>IF('Data Validation'!$K$2&lt;&gt;TRUE,"",'Data Validation'!C408)</f>
        <v>XAUUSD</v>
      </c>
      <c r="C408" s="4" t="str">
        <f>IF('Data Validation'!$K$2&lt;&gt;TRUE,"",'Data Validation'!E408)</f>
        <v>M5</v>
      </c>
      <c r="D408" s="4">
        <f>IF('Data Validation'!$K$2&lt;&gt;TRUE,"",'Data Validation'!G408)</f>
        <v>5175.37</v>
      </c>
      <c r="E408" s="4">
        <f>IF($C408&lt;&gt;"M5","",Price!F408)</f>
        <v>5176.55</v>
      </c>
      <c r="F408" s="4">
        <f>IF($C408&lt;&gt;"M5","",Price!G408)</f>
        <v>5168.6099999999997</v>
      </c>
      <c r="G408" s="4">
        <f>IF($C408&lt;&gt;"M5","",Price!H408)</f>
        <v>748</v>
      </c>
      <c r="H408" s="4">
        <f>IF($C408&lt;&gt;"M5","",SSA!E408)</f>
        <v>5173.9927600000001</v>
      </c>
      <c r="I408" s="6">
        <f>IF($C408&lt;&gt;"M5","",SSA!F408)</f>
        <v>5174.6921700000003</v>
      </c>
      <c r="J408" s="5">
        <f>IF($C408&lt;&gt;"M5","",Dual_Tema!E408)</f>
        <v>5175.5</v>
      </c>
      <c r="K408" s="5">
        <f>IF($C408&lt;&gt;"M5","",Dual_Tema!F408)</f>
        <v>5169.18</v>
      </c>
      <c r="L408" s="6">
        <f>IF($C408&lt;&gt;"M5","",Trendlines!K408)</f>
        <v>0</v>
      </c>
      <c r="M408" s="6">
        <f>IF($C408&lt;&gt;"M5","",Trendlines!L408)</f>
        <v>0</v>
      </c>
      <c r="N408" s="6">
        <f>IF($C408&lt;&gt;"M5","",ZigZag!E408)</f>
        <v>0</v>
      </c>
      <c r="O408" s="6">
        <f>IF($C408&lt;&gt;"M5","",ZigZag!F408)</f>
        <v>0</v>
      </c>
      <c r="P408" s="6">
        <f>IF($C408&lt;&gt;"M5","",Pinbar!E408)</f>
        <v>1</v>
      </c>
      <c r="Q408">
        <f>IF(Q$1='Trendline Selection'!$ED$198,Trendlines!E408,IF(Q$1='Trendline Selection'!$EE$198,Trendlines!E408,""))</f>
        <v>5200.03</v>
      </c>
      <c r="R408" t="str">
        <f>IF(R$1='Trendline Selection'!$ED$198,Trendlines!F408,IF(R$1='Trendline Selection'!$EE$198,Trendlines!F408,""))</f>
        <v/>
      </c>
      <c r="S408" t="str">
        <f>IF(S$1='Trendline Selection'!$ED$198,Trendlines!G408,IF(S$1='Trendline Selection'!$EE$198,Trendlines!G408,""))</f>
        <v/>
      </c>
      <c r="T408" t="str">
        <f>IF(T$1='Trendline Selection'!$ED$198,Trendlines!H408,IF(T$1='Trendline Selection'!$EE$198,Trendlines!H408,""))</f>
        <v/>
      </c>
      <c r="U408">
        <f>IF(U$1='Trendline Selection'!$ED$198,Trendlines!I408,IF(U$1='Trendline Selection'!$EE$198,Trendlines!I408,""))</f>
        <v>5180.01</v>
      </c>
      <c r="V408" t="str">
        <f>IF(V$1='Trendline Selection'!$ED$198,Trendlines!J408,IF(V$1='Trendline Selection'!$EE$198,Trendlines!J408,""))</f>
        <v/>
      </c>
      <c r="W408" s="6" t="str">
        <f t="shared" si="396"/>
        <v/>
      </c>
      <c r="X408" s="6" t="str">
        <f t="shared" si="397"/>
        <v/>
      </c>
      <c r="Y408" s="6" t="str">
        <f t="shared" si="398"/>
        <v/>
      </c>
      <c r="Z408" s="6" t="str">
        <f t="shared" si="399"/>
        <v/>
      </c>
      <c r="AA408">
        <f t="shared" si="411"/>
        <v>7.9400000000005093</v>
      </c>
      <c r="AB408">
        <f t="shared" si="439"/>
        <v>1.5799999999999272</v>
      </c>
      <c r="AC408">
        <f t="shared" si="440"/>
        <v>6.3600000000005821</v>
      </c>
      <c r="AD408">
        <f t="shared" si="395"/>
        <v>7.9400000000005093</v>
      </c>
      <c r="AE408" s="26">
        <f t="shared" si="454"/>
        <v>2.0287894889386182E-4</v>
      </c>
      <c r="AF408" s="26">
        <f t="shared" si="412"/>
        <v>-1.1026894014149602E-4</v>
      </c>
      <c r="AG408" s="4"/>
      <c r="AH408" s="30">
        <f t="shared" si="413"/>
        <v>-5.0071326511577155E-3</v>
      </c>
      <c r="AI408" s="21">
        <f t="shared" si="441"/>
        <v>-1</v>
      </c>
      <c r="AJ408" s="21">
        <f t="shared" si="409"/>
        <v>-221</v>
      </c>
      <c r="AK408" s="31" t="str">
        <f t="shared" si="457"/>
        <v>-----</v>
      </c>
      <c r="AL408" s="31" t="str">
        <f t="shared" si="414"/>
        <v>-----</v>
      </c>
      <c r="AM408" s="39" t="str">
        <f t="shared" si="415"/>
        <v/>
      </c>
      <c r="AN408" s="35" t="str">
        <f t="shared" si="416"/>
        <v/>
      </c>
      <c r="AO408" s="35" t="str">
        <f t="shared" si="455"/>
        <v/>
      </c>
      <c r="AP408" s="36" t="str">
        <f t="shared" si="456"/>
        <v/>
      </c>
      <c r="AQ408" s="36" t="str">
        <f t="shared" si="417"/>
        <v/>
      </c>
      <c r="AR408" s="40" t="str">
        <f t="shared" si="418"/>
        <v/>
      </c>
      <c r="AS408" s="37" t="str">
        <f t="shared" si="419"/>
        <v/>
      </c>
      <c r="AT408" s="37" t="str">
        <f t="shared" si="442"/>
        <v/>
      </c>
      <c r="AU408" s="38" t="str">
        <f t="shared" si="420"/>
        <v/>
      </c>
      <c r="AV408" s="38" t="str">
        <f t="shared" si="421"/>
        <v/>
      </c>
      <c r="AW408" s="30" t="str">
        <f t="shared" si="422"/>
        <v/>
      </c>
      <c r="AX408" s="21" t="str">
        <f t="shared" si="423"/>
        <v/>
      </c>
      <c r="AY408" s="21" t="str">
        <f t="shared" si="443"/>
        <v/>
      </c>
      <c r="AZ408" s="31" t="str">
        <f t="shared" si="424"/>
        <v/>
      </c>
      <c r="BA408" s="31" t="str">
        <f t="shared" si="425"/>
        <v/>
      </c>
      <c r="BB408" s="33">
        <f t="shared" si="426"/>
        <v>-1.1616271011060072E-3</v>
      </c>
      <c r="BC408" s="32">
        <f t="shared" si="427"/>
        <v>-1</v>
      </c>
      <c r="BD408" s="32">
        <f t="shared" si="444"/>
        <v>-5</v>
      </c>
      <c r="BE408" s="34" t="str">
        <f t="shared" si="445"/>
        <v>-----</v>
      </c>
      <c r="BF408" s="34" t="str">
        <f t="shared" si="428"/>
        <v>-----</v>
      </c>
      <c r="BG408" s="40" t="str">
        <f t="shared" si="429"/>
        <v/>
      </c>
      <c r="BH408" s="37" t="str">
        <f t="shared" si="430"/>
        <v/>
      </c>
      <c r="BI408" s="37" t="str">
        <f t="shared" si="446"/>
        <v/>
      </c>
      <c r="BJ408" s="38" t="str">
        <f t="shared" si="447"/>
        <v/>
      </c>
      <c r="BK408" s="38" t="str">
        <f t="shared" si="431"/>
        <v/>
      </c>
      <c r="BL408" s="41" t="str">
        <f t="shared" si="432"/>
        <v>------</v>
      </c>
      <c r="BM408" s="41" t="str">
        <f t="shared" si="433"/>
        <v>------</v>
      </c>
      <c r="BN408" s="41" t="str">
        <f t="shared" si="407"/>
        <v>-----</v>
      </c>
      <c r="BO408" s="41" cm="1">
        <f t="array" aca="1" ref="BO408" ca="1">_xlfn.LET(_xlpm.lookback,MIN(ROW()-ROW(BN$50),11),_xlpm.found,IFERROR(MATCH("Equal High",OFFSET(BN408,-_xlpm.lookback,0,_xlpm.lookback+1,1),0),-1),_xlpm.offset_rows,_xlpm.lookback-_xlpm.found+1,IF(_xlpm.found&gt;0,INDEX(E:E,ROW()-_xlpm.offset_rows),"-----"))</f>
        <v>5194.7</v>
      </c>
      <c r="BP408" s="41">
        <f t="shared" ca="1" si="400"/>
        <v>5173.9927600000001</v>
      </c>
      <c r="BQ408" s="41">
        <f t="shared" ca="1" si="401"/>
        <v>5174.6921700000003</v>
      </c>
      <c r="BR408" s="52" t="str">
        <f t="shared" ca="1" si="402"/>
        <v>-----</v>
      </c>
      <c r="BS408" s="41" t="str">
        <f t="shared" si="408"/>
        <v>-----</v>
      </c>
      <c r="BT408" s="41" t="str" cm="1">
        <f t="array" aca="1" ref="BT408" ca="1">_xlfn.LET(_xlpm.lookback,MIN(ROW()-ROW(BS$50),11),_xlpm.found,IFERROR(MATCH("Equal Low",OFFSET(BS408,-_xlpm.lookback,0,_xlpm.lookback+1,1),0),-1),_xlpm.offset_rows,_xlpm.lookback-_xlpm.found+1,IF(_xlpm.found&gt;0,INDEX(F:F,ROW()-_xlpm.offset_rows),"-----"))</f>
        <v>-----</v>
      </c>
      <c r="BU408" s="41" t="str">
        <f t="shared" ca="1" si="403"/>
        <v>-----</v>
      </c>
      <c r="BV408" s="41" t="str">
        <f t="shared" ca="1" si="404"/>
        <v>-----</v>
      </c>
      <c r="BW408" s="52" t="str">
        <f t="shared" ca="1" si="405"/>
        <v>-----</v>
      </c>
      <c r="BX408" s="50">
        <f t="shared" si="434"/>
        <v>-0.69941000000017084</v>
      </c>
      <c r="BY408" s="50">
        <f t="shared" si="448"/>
        <v>-1</v>
      </c>
      <c r="BZ408" s="50">
        <f t="shared" si="449"/>
        <v>-9</v>
      </c>
      <c r="CA408" s="50" t="str">
        <f t="shared" si="450"/>
        <v>-----</v>
      </c>
      <c r="CB408" s="50" t="str">
        <f t="shared" si="451"/>
        <v>-----</v>
      </c>
      <c r="CC408" s="52" t="str">
        <f t="shared" si="435"/>
        <v/>
      </c>
      <c r="CD408" s="41">
        <f t="shared" si="436"/>
        <v>0</v>
      </c>
      <c r="CE408" s="52" t="str" cm="1">
        <f t="array" ref="CE408">IF(CD408&lt;&gt;1,"-----",_xlfn.IFS(OR(AL408="Above",AL408="Below"),AL408,OR(AQ408="Above",AQ408="Below"),AQ408,OR(AV408="Above",AV408="Below"),AV408,OR(BA408="Above",BA408="Below"),BA408,OR(BF408="Above",BF408="Below"),BF408,OR(BK408="Above",BK408="Below"),BK408,TRUE,"-----"))</f>
        <v>-----</v>
      </c>
      <c r="CF408" s="52" t="str">
        <f t="shared" ca="1" si="406"/>
        <v>-----</v>
      </c>
      <c r="CG408" s="52" t="str">
        <f t="shared" si="437"/>
        <v>DOWN</v>
      </c>
      <c r="CH408" s="42" t="str">
        <f t="shared" si="458"/>
        <v/>
      </c>
      <c r="CI408" s="43" t="str">
        <f t="shared" si="452"/>
        <v/>
      </c>
      <c r="CJ408" s="42" t="str">
        <f t="shared" si="453"/>
        <v/>
      </c>
      <c r="CK408" s="42">
        <f t="shared" si="459"/>
        <v>1</v>
      </c>
      <c r="CL408" s="42">
        <f t="shared" si="438"/>
        <v>1</v>
      </c>
      <c r="CM408" s="16">
        <f t="shared" si="410"/>
        <v>0.4</v>
      </c>
      <c r="CN408" s="53">
        <f t="shared" si="393"/>
        <v>0.13333333333333333</v>
      </c>
      <c r="CO408" s="14" t="str">
        <f t="shared" si="394"/>
        <v/>
      </c>
    </row>
    <row r="409" spans="1:93" x14ac:dyDescent="0.55000000000000004">
      <c r="A409">
        <f>IF('Data Validation'!$K$2&lt;&gt;TRUE,"",'Data Validation'!A409)</f>
        <v>1772154300</v>
      </c>
      <c r="B409" s="4" t="str">
        <f>IF('Data Validation'!$K$2&lt;&gt;TRUE,"",'Data Validation'!C409)</f>
        <v>XAUUSD</v>
      </c>
      <c r="C409" s="4" t="str">
        <f>IF('Data Validation'!$K$2&lt;&gt;TRUE,"",'Data Validation'!E409)</f>
        <v>M5</v>
      </c>
      <c r="D409" s="4">
        <f>IF('Data Validation'!$K$2&lt;&gt;TRUE,"",'Data Validation'!G409)</f>
        <v>5174.8599999999997</v>
      </c>
      <c r="E409" s="4">
        <f>IF($C409&lt;&gt;"M5","",Price!F409)</f>
        <v>5176.72</v>
      </c>
      <c r="F409" s="4">
        <f>IF($C409&lt;&gt;"M5","",Price!G409)</f>
        <v>5166.8999999999996</v>
      </c>
      <c r="G409" s="4">
        <f>IF($C409&lt;&gt;"M5","",Price!H409)</f>
        <v>662</v>
      </c>
      <c r="H409" s="4">
        <f>IF($C409&lt;&gt;"M5","",SSA!E409)</f>
        <v>5174.3678200000004</v>
      </c>
      <c r="I409" s="6">
        <f>IF($C409&lt;&gt;"M5","",SSA!F409)</f>
        <v>5174.53</v>
      </c>
      <c r="J409" s="5">
        <f>IF($C409&lt;&gt;"M5","",Dual_Tema!E409)</f>
        <v>5175.18</v>
      </c>
      <c r="K409" s="5">
        <f>IF($C409&lt;&gt;"M5","",Dual_Tema!F409)</f>
        <v>5167.17</v>
      </c>
      <c r="L409" s="6">
        <f>IF($C409&lt;&gt;"M5","",Trendlines!K409)</f>
        <v>0</v>
      </c>
      <c r="M409" s="6">
        <f>IF($C409&lt;&gt;"M5","",Trendlines!L409)</f>
        <v>5166.8999999999996</v>
      </c>
      <c r="N409" s="6">
        <f>IF($C409&lt;&gt;"M5","",ZigZag!E409)</f>
        <v>0</v>
      </c>
      <c r="O409" s="6">
        <f>IF($C409&lt;&gt;"M5","",ZigZag!F409)</f>
        <v>5166.8999999999996</v>
      </c>
      <c r="P409" s="6">
        <f>IF($C409&lt;&gt;"M5","",Pinbar!E409)</f>
        <v>1</v>
      </c>
      <c r="Q409">
        <f>IF(Q$1='Trendline Selection'!$ED$198,Trendlines!E409,IF(Q$1='Trendline Selection'!$EE$198,Trendlines!E409,""))</f>
        <v>5200.04</v>
      </c>
      <c r="R409" t="str">
        <f>IF(R$1='Trendline Selection'!$ED$198,Trendlines!F409,IF(R$1='Trendline Selection'!$EE$198,Trendlines!F409,""))</f>
        <v/>
      </c>
      <c r="S409" t="str">
        <f>IF(S$1='Trendline Selection'!$ED$198,Trendlines!G409,IF(S$1='Trendline Selection'!$EE$198,Trendlines!G409,""))</f>
        <v/>
      </c>
      <c r="T409" t="str">
        <f>IF(T$1='Trendline Selection'!$ED$198,Trendlines!H409,IF(T$1='Trendline Selection'!$EE$198,Trendlines!H409,""))</f>
        <v/>
      </c>
      <c r="U409">
        <f>IF(U$1='Trendline Selection'!$ED$198,Trendlines!I409,IF(U$1='Trendline Selection'!$EE$198,Trendlines!I409,""))</f>
        <v>5180.03</v>
      </c>
      <c r="V409" t="str">
        <f>IF(V$1='Trendline Selection'!$ED$198,Trendlines!J409,IF(V$1='Trendline Selection'!$EE$198,Trendlines!J409,""))</f>
        <v/>
      </c>
      <c r="W409" s="6" t="str">
        <f t="shared" si="396"/>
        <v/>
      </c>
      <c r="X409" s="6">
        <f t="shared" si="397"/>
        <v>5175.72</v>
      </c>
      <c r="Y409" s="6" t="str">
        <f t="shared" si="398"/>
        <v/>
      </c>
      <c r="Z409" s="6">
        <f t="shared" si="399"/>
        <v>-1.7041107324199567E-3</v>
      </c>
      <c r="AA409">
        <f t="shared" si="411"/>
        <v>9.8200000000006185</v>
      </c>
      <c r="AB409">
        <f t="shared" si="439"/>
        <v>1.3500000000003638</v>
      </c>
      <c r="AC409">
        <f t="shared" si="440"/>
        <v>8.4700000000002547</v>
      </c>
      <c r="AD409">
        <f t="shared" si="395"/>
        <v>9.8200000000006185</v>
      </c>
      <c r="AE409" s="26">
        <f t="shared" si="454"/>
        <v>2.9757419065616338E-4</v>
      </c>
      <c r="AF409" s="26">
        <f t="shared" si="412"/>
        <v>-5.2252974065191692E-5</v>
      </c>
      <c r="AG409" s="4"/>
      <c r="AH409" s="30">
        <f t="shared" si="413"/>
        <v>-4.9369197160021019E-3</v>
      </c>
      <c r="AI409" s="21">
        <f t="shared" si="441"/>
        <v>-1</v>
      </c>
      <c r="AJ409" s="21">
        <f t="shared" si="409"/>
        <v>-222</v>
      </c>
      <c r="AK409" s="31" t="str">
        <f t="shared" si="457"/>
        <v>-----</v>
      </c>
      <c r="AL409" s="31" t="str">
        <f t="shared" si="414"/>
        <v>-----</v>
      </c>
      <c r="AM409" s="39" t="str">
        <f t="shared" si="415"/>
        <v/>
      </c>
      <c r="AN409" s="35" t="str">
        <f t="shared" si="416"/>
        <v/>
      </c>
      <c r="AO409" s="35" t="str">
        <f t="shared" si="455"/>
        <v/>
      </c>
      <c r="AP409" s="36" t="str">
        <f t="shared" si="456"/>
        <v/>
      </c>
      <c r="AQ409" s="36" t="str">
        <f t="shared" si="417"/>
        <v/>
      </c>
      <c r="AR409" s="40" t="str">
        <f t="shared" si="418"/>
        <v/>
      </c>
      <c r="AS409" s="37" t="str">
        <f t="shared" si="419"/>
        <v/>
      </c>
      <c r="AT409" s="37" t="str">
        <f t="shared" si="442"/>
        <v/>
      </c>
      <c r="AU409" s="38" t="str">
        <f t="shared" si="420"/>
        <v/>
      </c>
      <c r="AV409" s="38" t="str">
        <f t="shared" si="421"/>
        <v/>
      </c>
      <c r="AW409" s="30" t="str">
        <f t="shared" si="422"/>
        <v/>
      </c>
      <c r="AX409" s="21" t="str">
        <f t="shared" si="423"/>
        <v/>
      </c>
      <c r="AY409" s="21" t="str">
        <f t="shared" si="443"/>
        <v/>
      </c>
      <c r="AZ409" s="31" t="str">
        <f t="shared" si="424"/>
        <v/>
      </c>
      <c r="BA409" s="31" t="str">
        <f t="shared" si="425"/>
        <v/>
      </c>
      <c r="BB409" s="33">
        <f t="shared" si="426"/>
        <v>-1.0930786115137081E-3</v>
      </c>
      <c r="BC409" s="32">
        <f t="shared" si="427"/>
        <v>-1</v>
      </c>
      <c r="BD409" s="32">
        <f t="shared" si="444"/>
        <v>-6</v>
      </c>
      <c r="BE409" s="34" t="str">
        <f t="shared" si="445"/>
        <v>-----</v>
      </c>
      <c r="BF409" s="34" t="str">
        <f t="shared" si="428"/>
        <v>-----</v>
      </c>
      <c r="BG409" s="40" t="str">
        <f t="shared" si="429"/>
        <v/>
      </c>
      <c r="BH409" s="37" t="str">
        <f t="shared" si="430"/>
        <v/>
      </c>
      <c r="BI409" s="37" t="str">
        <f t="shared" si="446"/>
        <v/>
      </c>
      <c r="BJ409" s="38" t="str">
        <f t="shared" si="447"/>
        <v/>
      </c>
      <c r="BK409" s="38" t="str">
        <f t="shared" si="431"/>
        <v/>
      </c>
      <c r="BL409" s="41" t="str">
        <f t="shared" si="432"/>
        <v>------</v>
      </c>
      <c r="BM409" s="41" t="str">
        <f t="shared" si="433"/>
        <v>Important Low</v>
      </c>
      <c r="BN409" s="41" t="str">
        <f t="shared" si="407"/>
        <v>-----</v>
      </c>
      <c r="BO409" s="41" cm="1">
        <f t="array" aca="1" ref="BO409" ca="1">_xlfn.LET(_xlpm.lookback,MIN(ROW()-ROW(BN$50),11),_xlpm.found,IFERROR(MATCH("Equal High",OFFSET(BN409,-_xlpm.lookback,0,_xlpm.lookback+1,1),0),-1),_xlpm.offset_rows,_xlpm.lookback-_xlpm.found+1,IF(_xlpm.found&gt;0,INDEX(E:E,ROW()-_xlpm.offset_rows),"-----"))</f>
        <v>5194.7</v>
      </c>
      <c r="BP409" s="41">
        <f t="shared" ca="1" si="400"/>
        <v>5174.3678200000004</v>
      </c>
      <c r="BQ409" s="41">
        <f t="shared" ca="1" si="401"/>
        <v>5174.53</v>
      </c>
      <c r="BR409" s="52" t="str">
        <f t="shared" ca="1" si="402"/>
        <v>-----</v>
      </c>
      <c r="BS409" s="41" t="str">
        <f t="shared" si="408"/>
        <v>-----</v>
      </c>
      <c r="BT409" s="41" t="str" cm="1">
        <f t="array" aca="1" ref="BT409" ca="1">_xlfn.LET(_xlpm.lookback,MIN(ROW()-ROW(BS$50),11),_xlpm.found,IFERROR(MATCH("Equal Low",OFFSET(BS409,-_xlpm.lookback,0,_xlpm.lookback+1,1),0),-1),_xlpm.offset_rows,_xlpm.lookback-_xlpm.found+1,IF(_xlpm.found&gt;0,INDEX(F:F,ROW()-_xlpm.offset_rows),"-----"))</f>
        <v>-----</v>
      </c>
      <c r="BU409" s="41" t="str">
        <f t="shared" ca="1" si="403"/>
        <v>-----</v>
      </c>
      <c r="BV409" s="41" t="str">
        <f t="shared" ca="1" si="404"/>
        <v>-----</v>
      </c>
      <c r="BW409" s="52" t="str">
        <f t="shared" ca="1" si="405"/>
        <v>-----</v>
      </c>
      <c r="BX409" s="50">
        <f t="shared" si="434"/>
        <v>-0.16217999999935273</v>
      </c>
      <c r="BY409" s="50">
        <f t="shared" si="448"/>
        <v>-1</v>
      </c>
      <c r="BZ409" s="50">
        <f t="shared" si="449"/>
        <v>-10</v>
      </c>
      <c r="CA409" s="50" t="str">
        <f t="shared" si="450"/>
        <v>-----</v>
      </c>
      <c r="CB409" s="50" t="str">
        <f t="shared" si="451"/>
        <v>-----</v>
      </c>
      <c r="CC409" s="52" t="str">
        <f t="shared" si="435"/>
        <v/>
      </c>
      <c r="CD409" s="41">
        <f t="shared" si="436"/>
        <v>0</v>
      </c>
      <c r="CE409" s="52" t="str" cm="1">
        <f t="array" ref="CE409">IF(CD409&lt;&gt;1,"-----",_xlfn.IFS(OR(AL409="Above",AL409="Below"),AL409,OR(AQ409="Above",AQ409="Below"),AQ409,OR(AV409="Above",AV409="Below"),AV409,OR(BA409="Above",BA409="Below"),BA409,OR(BF409="Above",BF409="Below"),BF409,OR(BK409="Above",BK409="Below"),BK409,TRUE,"-----"))</f>
        <v>-----</v>
      </c>
      <c r="CF409" s="52" t="str">
        <f t="shared" ca="1" si="406"/>
        <v>-----</v>
      </c>
      <c r="CG409" s="52" t="str">
        <f t="shared" si="437"/>
        <v>DOWN</v>
      </c>
      <c r="CH409" s="42" t="str">
        <f t="shared" si="458"/>
        <v/>
      </c>
      <c r="CI409" s="43" t="str">
        <f t="shared" si="452"/>
        <v/>
      </c>
      <c r="CJ409" s="42" t="str">
        <f t="shared" si="453"/>
        <v/>
      </c>
      <c r="CK409" s="42" t="str">
        <f t="shared" si="459"/>
        <v/>
      </c>
      <c r="CL409" s="42">
        <f t="shared" si="438"/>
        <v>1</v>
      </c>
      <c r="CM409" s="16">
        <f t="shared" si="410"/>
        <v>0.2</v>
      </c>
      <c r="CN409" s="53">
        <f t="shared" ref="CN409:CN472" si="460">AVERAGE(CM407:CM409)</f>
        <v>0.20000000000000004</v>
      </c>
      <c r="CO409" s="14" t="str">
        <f t="shared" ref="CO409:CO472" si="461">IF(CN409&gt;20%,"Turbulance","")</f>
        <v/>
      </c>
    </row>
    <row r="410" spans="1:93" x14ac:dyDescent="0.55000000000000004">
      <c r="A410">
        <f>IF('Data Validation'!$K$2&lt;&gt;TRUE,"",'Data Validation'!A410)</f>
        <v>1772154600</v>
      </c>
      <c r="B410" s="4" t="str">
        <f>IF('Data Validation'!$K$2&lt;&gt;TRUE,"",'Data Validation'!C410)</f>
        <v>XAUUSD</v>
      </c>
      <c r="C410" s="4" t="str">
        <f>IF('Data Validation'!$K$2&lt;&gt;TRUE,"",'Data Validation'!E410)</f>
        <v>M5</v>
      </c>
      <c r="D410" s="4">
        <f>IF('Data Validation'!$K$2&lt;&gt;TRUE,"",'Data Validation'!G410)</f>
        <v>5176.58</v>
      </c>
      <c r="E410" s="4">
        <f>IF($C410&lt;&gt;"M5","",Price!F410)</f>
        <v>5178.8</v>
      </c>
      <c r="F410" s="4">
        <f>IF($C410&lt;&gt;"M5","",Price!G410)</f>
        <v>5174.76</v>
      </c>
      <c r="G410" s="4">
        <f>IF($C410&lt;&gt;"M5","",Price!H410)</f>
        <v>607</v>
      </c>
      <c r="H410" s="4">
        <f>IF($C410&lt;&gt;"M5","",SSA!E410)</f>
        <v>5175.2682000000004</v>
      </c>
      <c r="I410" s="6">
        <f>IF($C410&lt;&gt;"M5","",SSA!F410)</f>
        <v>5174.8990999999996</v>
      </c>
      <c r="J410" s="5">
        <f>IF($C410&lt;&gt;"M5","",Dual_Tema!E410)</f>
        <v>5176.1499999999996</v>
      </c>
      <c r="K410" s="5">
        <f>IF($C410&lt;&gt;"M5","",Dual_Tema!F410)</f>
        <v>5169.8999999999996</v>
      </c>
      <c r="L410" s="6">
        <f>IF($C410&lt;&gt;"M5","",Trendlines!K410)</f>
        <v>0</v>
      </c>
      <c r="M410" s="6">
        <f>IF($C410&lt;&gt;"M5","",Trendlines!L410)</f>
        <v>0</v>
      </c>
      <c r="N410" s="6">
        <f>IF($C410&lt;&gt;"M5","",ZigZag!E410)</f>
        <v>0</v>
      </c>
      <c r="O410" s="6">
        <f>IF($C410&lt;&gt;"M5","",ZigZag!F410)</f>
        <v>0</v>
      </c>
      <c r="P410" s="6">
        <f>IF($C410&lt;&gt;"M5","",Pinbar!E410)</f>
        <v>0</v>
      </c>
      <c r="Q410">
        <f>IF(Q$1='Trendline Selection'!$ED$198,Trendlines!E410,IF(Q$1='Trendline Selection'!$EE$198,Trendlines!E410,""))</f>
        <v>5200.04</v>
      </c>
      <c r="R410" t="str">
        <f>IF(R$1='Trendline Selection'!$ED$198,Trendlines!F410,IF(R$1='Trendline Selection'!$EE$198,Trendlines!F410,""))</f>
        <v/>
      </c>
      <c r="S410" t="str">
        <f>IF(S$1='Trendline Selection'!$ED$198,Trendlines!G410,IF(S$1='Trendline Selection'!$EE$198,Trendlines!G410,""))</f>
        <v/>
      </c>
      <c r="T410" t="str">
        <f>IF(T$1='Trendline Selection'!$ED$198,Trendlines!H410,IF(T$1='Trendline Selection'!$EE$198,Trendlines!H410,""))</f>
        <v/>
      </c>
      <c r="U410">
        <f>IF(U$1='Trendline Selection'!$ED$198,Trendlines!I410,IF(U$1='Trendline Selection'!$EE$198,Trendlines!I410,""))</f>
        <v>5180.05</v>
      </c>
      <c r="V410" t="str">
        <f>IF(V$1='Trendline Selection'!$ED$198,Trendlines!J410,IF(V$1='Trendline Selection'!$EE$198,Trendlines!J410,""))</f>
        <v/>
      </c>
      <c r="W410" s="6" t="str">
        <f t="shared" si="396"/>
        <v/>
      </c>
      <c r="X410" s="6" t="str">
        <f t="shared" si="397"/>
        <v/>
      </c>
      <c r="Y410" s="6" t="str">
        <f t="shared" si="398"/>
        <v/>
      </c>
      <c r="Z410" s="6" t="str">
        <f t="shared" si="399"/>
        <v/>
      </c>
      <c r="AA410">
        <f t="shared" si="411"/>
        <v>4.0399999999999636</v>
      </c>
      <c r="AB410">
        <f t="shared" si="439"/>
        <v>3.9400000000005093</v>
      </c>
      <c r="AC410">
        <f t="shared" si="440"/>
        <v>9.9999999999454303E-2</v>
      </c>
      <c r="AD410">
        <f t="shared" si="395"/>
        <v>4.0399999999999636</v>
      </c>
      <c r="AE410" s="26">
        <f t="shared" si="454"/>
        <v>5.1196352501387053E-4</v>
      </c>
      <c r="AF410" s="26">
        <f t="shared" si="412"/>
        <v>9.4005686763778452E-4</v>
      </c>
      <c r="AG410" s="4"/>
      <c r="AH410" s="30">
        <f t="shared" si="413"/>
        <v>-4.7637710479149255E-3</v>
      </c>
      <c r="AI410" s="21">
        <f t="shared" si="441"/>
        <v>-1</v>
      </c>
      <c r="AJ410" s="21">
        <f t="shared" si="409"/>
        <v>-223</v>
      </c>
      <c r="AK410" s="31" t="str">
        <f t="shared" si="457"/>
        <v>-----</v>
      </c>
      <c r="AL410" s="31" t="str">
        <f t="shared" si="414"/>
        <v>-----</v>
      </c>
      <c r="AM410" s="39" t="str">
        <f t="shared" si="415"/>
        <v/>
      </c>
      <c r="AN410" s="35" t="str">
        <f t="shared" si="416"/>
        <v/>
      </c>
      <c r="AO410" s="35" t="str">
        <f t="shared" si="455"/>
        <v/>
      </c>
      <c r="AP410" s="36" t="str">
        <f t="shared" si="456"/>
        <v/>
      </c>
      <c r="AQ410" s="36" t="str">
        <f t="shared" si="417"/>
        <v/>
      </c>
      <c r="AR410" s="40" t="str">
        <f t="shared" si="418"/>
        <v/>
      </c>
      <c r="AS410" s="37" t="str">
        <f t="shared" si="419"/>
        <v/>
      </c>
      <c r="AT410" s="37" t="str">
        <f t="shared" si="442"/>
        <v/>
      </c>
      <c r="AU410" s="38" t="str">
        <f t="shared" si="420"/>
        <v/>
      </c>
      <c r="AV410" s="38" t="str">
        <f t="shared" si="421"/>
        <v/>
      </c>
      <c r="AW410" s="30" t="str">
        <f t="shared" si="422"/>
        <v/>
      </c>
      <c r="AX410" s="21" t="str">
        <f t="shared" si="423"/>
        <v/>
      </c>
      <c r="AY410" s="21" t="str">
        <f t="shared" si="443"/>
        <v/>
      </c>
      <c r="AZ410" s="31" t="str">
        <f t="shared" si="424"/>
        <v/>
      </c>
      <c r="BA410" s="31" t="str">
        <f t="shared" si="425"/>
        <v/>
      </c>
      <c r="BB410" s="33">
        <f t="shared" si="426"/>
        <v>-9.2311850271710656E-4</v>
      </c>
      <c r="BC410" s="32">
        <f t="shared" si="427"/>
        <v>-1</v>
      </c>
      <c r="BD410" s="32">
        <f t="shared" si="444"/>
        <v>-7</v>
      </c>
      <c r="BE410" s="34" t="str">
        <f t="shared" si="445"/>
        <v>Touch Zone</v>
      </c>
      <c r="BF410" s="34" t="str">
        <f t="shared" si="428"/>
        <v>Below</v>
      </c>
      <c r="BG410" s="40" t="str">
        <f t="shared" si="429"/>
        <v/>
      </c>
      <c r="BH410" s="37" t="str">
        <f t="shared" si="430"/>
        <v/>
      </c>
      <c r="BI410" s="37" t="str">
        <f t="shared" si="446"/>
        <v/>
      </c>
      <c r="BJ410" s="38" t="str">
        <f t="shared" si="447"/>
        <v/>
      </c>
      <c r="BK410" s="38" t="str">
        <f t="shared" si="431"/>
        <v/>
      </c>
      <c r="BL410" s="41" t="str">
        <f t="shared" si="432"/>
        <v>------</v>
      </c>
      <c r="BM410" s="41" t="str">
        <f t="shared" si="433"/>
        <v>------</v>
      </c>
      <c r="BN410" s="41" t="str">
        <f t="shared" si="407"/>
        <v>-----</v>
      </c>
      <c r="BO410" s="41" cm="1">
        <f t="array" aca="1" ref="BO410" ca="1">_xlfn.LET(_xlpm.lookback,MIN(ROW()-ROW(BN$50),11),_xlpm.found,IFERROR(MATCH("Equal High",OFFSET(BN410,-_xlpm.lookback,0,_xlpm.lookback+1,1),0),-1),_xlpm.offset_rows,_xlpm.lookback-_xlpm.found+1,IF(_xlpm.found&gt;0,INDEX(E:E,ROW()-_xlpm.offset_rows),"-----"))</f>
        <v>5194.7</v>
      </c>
      <c r="BP410" s="41">
        <f t="shared" ca="1" si="400"/>
        <v>5175.2682000000004</v>
      </c>
      <c r="BQ410" s="41">
        <f t="shared" ca="1" si="401"/>
        <v>5174.8990999999996</v>
      </c>
      <c r="BR410" s="52" t="str">
        <f t="shared" ca="1" si="402"/>
        <v>-----</v>
      </c>
      <c r="BS410" s="41" t="str">
        <f t="shared" si="408"/>
        <v>-----</v>
      </c>
      <c r="BT410" s="41" t="str" cm="1">
        <f t="array" aca="1" ref="BT410" ca="1">_xlfn.LET(_xlpm.lookback,MIN(ROW()-ROW(BS$50),11),_xlpm.found,IFERROR(MATCH("Equal Low",OFFSET(BS410,-_xlpm.lookback,0,_xlpm.lookback+1,1),0),-1),_xlpm.offset_rows,_xlpm.lookback-_xlpm.found+1,IF(_xlpm.found&gt;0,INDEX(F:F,ROW()-_xlpm.offset_rows),"-----"))</f>
        <v>-----</v>
      </c>
      <c r="BU410" s="41" t="str">
        <f t="shared" ca="1" si="403"/>
        <v>-----</v>
      </c>
      <c r="BV410" s="41" t="str">
        <f t="shared" ca="1" si="404"/>
        <v>-----</v>
      </c>
      <c r="BW410" s="52" t="str">
        <f t="shared" ca="1" si="405"/>
        <v>-----</v>
      </c>
      <c r="BX410" s="50">
        <f t="shared" si="434"/>
        <v>0.3691000000007989</v>
      </c>
      <c r="BY410" s="50">
        <f t="shared" si="448"/>
        <v>1</v>
      </c>
      <c r="BZ410" s="50">
        <f t="shared" si="449"/>
        <v>1</v>
      </c>
      <c r="CA410" s="50" t="str">
        <f t="shared" si="450"/>
        <v>crossover</v>
      </c>
      <c r="CB410" s="50" t="str">
        <f t="shared" si="451"/>
        <v>-----</v>
      </c>
      <c r="CC410" s="52" t="str">
        <f t="shared" si="435"/>
        <v>TL Touch Zone</v>
      </c>
      <c r="CD410" s="41">
        <f t="shared" si="436"/>
        <v>1</v>
      </c>
      <c r="CE410" s="52" t="str" cm="1">
        <f t="array" ref="CE410">IF(CD410&lt;&gt;1,"-----",_xlfn.IFS(OR(AL410="Above",AL410="Below"),AL410,OR(AQ410="Above",AQ410="Below"),AQ410,OR(AV410="Above",AV410="Below"),AV410,OR(BA410="Above",BA410="Below"),BA410,OR(BF410="Above",BF410="Below"),BF410,OR(BK410="Above",BK410="Below"),BK410,TRUE,"-----"))</f>
        <v>Below</v>
      </c>
      <c r="CF410" s="52" t="str">
        <f t="shared" ca="1" si="406"/>
        <v>-----</v>
      </c>
      <c r="CG410" s="52" t="str">
        <f t="shared" si="437"/>
        <v>UP</v>
      </c>
      <c r="CH410" s="42" t="str">
        <f t="shared" si="458"/>
        <v/>
      </c>
      <c r="CI410" s="43">
        <f t="shared" si="452"/>
        <v>1</v>
      </c>
      <c r="CJ410" s="42" t="str">
        <f t="shared" si="453"/>
        <v/>
      </c>
      <c r="CK410" s="42" t="str">
        <f t="shared" si="459"/>
        <v/>
      </c>
      <c r="CL410" s="42" t="str">
        <f t="shared" si="438"/>
        <v/>
      </c>
      <c r="CM410" s="16">
        <f t="shared" si="410"/>
        <v>0.2</v>
      </c>
      <c r="CN410" s="53">
        <f t="shared" si="460"/>
        <v>0.26666666666666666</v>
      </c>
      <c r="CO410" s="14" t="str">
        <f t="shared" si="461"/>
        <v>Turbulance</v>
      </c>
    </row>
    <row r="411" spans="1:93" x14ac:dyDescent="0.55000000000000004">
      <c r="A411">
        <f>IF('Data Validation'!$K$2&lt;&gt;TRUE,"",'Data Validation'!A411)</f>
        <v>1772154900</v>
      </c>
      <c r="B411" s="4" t="str">
        <f>IF('Data Validation'!$K$2&lt;&gt;TRUE,"",'Data Validation'!C411)</f>
        <v>XAUUSD</v>
      </c>
      <c r="C411" s="4" t="str">
        <f>IF('Data Validation'!$K$2&lt;&gt;TRUE,"",'Data Validation'!E411)</f>
        <v>M5</v>
      </c>
      <c r="D411" s="4">
        <f>IF('Data Validation'!$K$2&lt;&gt;TRUE,"",'Data Validation'!G411)</f>
        <v>5177.91</v>
      </c>
      <c r="E411" s="4">
        <f>IF($C411&lt;&gt;"M5","",Price!F411)</f>
        <v>5178.9799999999996</v>
      </c>
      <c r="F411" s="4">
        <f>IF($C411&lt;&gt;"M5","",Price!G411)</f>
        <v>5175.04</v>
      </c>
      <c r="G411" s="4">
        <f>IF($C411&lt;&gt;"M5","",Price!H411)</f>
        <v>612</v>
      </c>
      <c r="H411" s="4">
        <f>IF($C411&lt;&gt;"M5","",SSA!E411)</f>
        <v>5176.6018700000004</v>
      </c>
      <c r="I411" s="6">
        <f>IF($C411&lt;&gt;"M5","",SSA!F411)</f>
        <v>5175.7504799999997</v>
      </c>
      <c r="J411" s="5">
        <f>IF($C411&lt;&gt;"M5","",Dual_Tema!E411)</f>
        <v>5177</v>
      </c>
      <c r="K411" s="5">
        <f>IF($C411&lt;&gt;"M5","",Dual_Tema!F411)</f>
        <v>5171.93</v>
      </c>
      <c r="L411" s="6">
        <f>IF($C411&lt;&gt;"M5","",Trendlines!K411)</f>
        <v>0</v>
      </c>
      <c r="M411" s="6">
        <f>IF($C411&lt;&gt;"M5","",Trendlines!L411)</f>
        <v>0</v>
      </c>
      <c r="N411" s="6">
        <f>IF($C411&lt;&gt;"M5","",ZigZag!E411)</f>
        <v>0</v>
      </c>
      <c r="O411" s="6">
        <f>IF($C411&lt;&gt;"M5","",ZigZag!F411)</f>
        <v>0</v>
      </c>
      <c r="P411" s="6">
        <f>IF($C411&lt;&gt;"M5","",Pinbar!E411)</f>
        <v>0</v>
      </c>
      <c r="Q411">
        <f>IF(Q$1='Trendline Selection'!$ED$198,Trendlines!E411,IF(Q$1='Trendline Selection'!$EE$198,Trendlines!E411,""))</f>
        <v>5200.05</v>
      </c>
      <c r="R411" t="str">
        <f>IF(R$1='Trendline Selection'!$ED$198,Trendlines!F411,IF(R$1='Trendline Selection'!$EE$198,Trendlines!F411,""))</f>
        <v/>
      </c>
      <c r="S411" t="str">
        <f>IF(S$1='Trendline Selection'!$ED$198,Trendlines!G411,IF(S$1='Trendline Selection'!$EE$198,Trendlines!G411,""))</f>
        <v/>
      </c>
      <c r="T411" t="str">
        <f>IF(T$1='Trendline Selection'!$ED$198,Trendlines!H411,IF(T$1='Trendline Selection'!$EE$198,Trendlines!H411,""))</f>
        <v/>
      </c>
      <c r="U411">
        <f>IF(U$1='Trendline Selection'!$ED$198,Trendlines!I411,IF(U$1='Trendline Selection'!$EE$198,Trendlines!I411,""))</f>
        <v>5180.08</v>
      </c>
      <c r="V411" t="str">
        <f>IF(V$1='Trendline Selection'!$ED$198,Trendlines!J411,IF(V$1='Trendline Selection'!$EE$198,Trendlines!J411,""))</f>
        <v/>
      </c>
      <c r="W411" s="6" t="str">
        <f t="shared" si="396"/>
        <v/>
      </c>
      <c r="X411" s="6" t="str">
        <f t="shared" si="397"/>
        <v/>
      </c>
      <c r="Y411" s="6" t="str">
        <f t="shared" si="398"/>
        <v/>
      </c>
      <c r="Z411" s="6" t="str">
        <f t="shared" si="399"/>
        <v/>
      </c>
      <c r="AA411">
        <f t="shared" si="411"/>
        <v>3.9399999999995998</v>
      </c>
      <c r="AB411">
        <f t="shared" si="439"/>
        <v>2.3999999999996362</v>
      </c>
      <c r="AC411">
        <f t="shared" si="440"/>
        <v>1.5399999999999636</v>
      </c>
      <c r="AD411">
        <f t="shared" si="395"/>
        <v>3.9399999999995998</v>
      </c>
      <c r="AE411" s="26">
        <f t="shared" si="454"/>
        <v>3.8246088468216405E-4</v>
      </c>
      <c r="AF411" s="26">
        <f t="shared" si="412"/>
        <v>6.0132291040282306E-4</v>
      </c>
      <c r="AG411" s="4"/>
      <c r="AH411" s="30">
        <f t="shared" si="413"/>
        <v>-4.5092124114190753E-3</v>
      </c>
      <c r="AI411" s="21">
        <f t="shared" si="441"/>
        <v>-1</v>
      </c>
      <c r="AJ411" s="21">
        <f t="shared" si="409"/>
        <v>-224</v>
      </c>
      <c r="AK411" s="31" t="str">
        <f t="shared" si="457"/>
        <v>-----</v>
      </c>
      <c r="AL411" s="31" t="str">
        <f t="shared" si="414"/>
        <v>-----</v>
      </c>
      <c r="AM411" s="39" t="str">
        <f t="shared" si="415"/>
        <v/>
      </c>
      <c r="AN411" s="35" t="str">
        <f t="shared" si="416"/>
        <v/>
      </c>
      <c r="AO411" s="35" t="str">
        <f t="shared" si="455"/>
        <v/>
      </c>
      <c r="AP411" s="36" t="str">
        <f t="shared" si="456"/>
        <v/>
      </c>
      <c r="AQ411" s="36" t="str">
        <f t="shared" si="417"/>
        <v/>
      </c>
      <c r="AR411" s="40" t="str">
        <f t="shared" si="418"/>
        <v/>
      </c>
      <c r="AS411" s="37" t="str">
        <f t="shared" si="419"/>
        <v/>
      </c>
      <c r="AT411" s="37" t="str">
        <f t="shared" si="442"/>
        <v/>
      </c>
      <c r="AU411" s="38" t="str">
        <f t="shared" si="420"/>
        <v/>
      </c>
      <c r="AV411" s="38" t="str">
        <f t="shared" si="421"/>
        <v/>
      </c>
      <c r="AW411" s="30" t="str">
        <f t="shared" si="422"/>
        <v/>
      </c>
      <c r="AX411" s="21" t="str">
        <f t="shared" si="423"/>
        <v/>
      </c>
      <c r="AY411" s="21" t="str">
        <f t="shared" si="443"/>
        <v/>
      </c>
      <c r="AZ411" s="31" t="str">
        <f t="shared" si="424"/>
        <v/>
      </c>
      <c r="BA411" s="31" t="str">
        <f t="shared" si="425"/>
        <v/>
      </c>
      <c r="BB411" s="33">
        <f t="shared" si="426"/>
        <v>-6.7144329817290659E-4</v>
      </c>
      <c r="BC411" s="32">
        <f t="shared" si="427"/>
        <v>-1</v>
      </c>
      <c r="BD411" s="32">
        <f t="shared" si="444"/>
        <v>-8</v>
      </c>
      <c r="BE411" s="34" t="str">
        <f t="shared" si="445"/>
        <v>Touch Zone</v>
      </c>
      <c r="BF411" s="34" t="str">
        <f t="shared" si="428"/>
        <v>Below</v>
      </c>
      <c r="BG411" s="40" t="str">
        <f t="shared" si="429"/>
        <v/>
      </c>
      <c r="BH411" s="37" t="str">
        <f t="shared" si="430"/>
        <v/>
      </c>
      <c r="BI411" s="37" t="str">
        <f t="shared" si="446"/>
        <v/>
      </c>
      <c r="BJ411" s="38" t="str">
        <f t="shared" si="447"/>
        <v/>
      </c>
      <c r="BK411" s="38" t="str">
        <f t="shared" si="431"/>
        <v/>
      </c>
      <c r="BL411" s="41" t="str">
        <f t="shared" si="432"/>
        <v>------</v>
      </c>
      <c r="BM411" s="41" t="str">
        <f t="shared" si="433"/>
        <v>------</v>
      </c>
      <c r="BN411" s="41" t="str">
        <f t="shared" si="407"/>
        <v>-----</v>
      </c>
      <c r="BO411" s="41" cm="1">
        <f t="array" aca="1" ref="BO411" ca="1">_xlfn.LET(_xlpm.lookback,MIN(ROW()-ROW(BN$50),11),_xlpm.found,IFERROR(MATCH("Equal High",OFFSET(BN411,-_xlpm.lookback,0,_xlpm.lookback+1,1),0),-1),_xlpm.offset_rows,_xlpm.lookback-_xlpm.found+1,IF(_xlpm.found&gt;0,INDEX(E:E,ROW()-_xlpm.offset_rows),"-----"))</f>
        <v>5194.7</v>
      </c>
      <c r="BP411" s="41">
        <f t="shared" ca="1" si="400"/>
        <v>5176.6018700000004</v>
      </c>
      <c r="BQ411" s="41">
        <f t="shared" ca="1" si="401"/>
        <v>5175.7504799999997</v>
      </c>
      <c r="BR411" s="52" t="str">
        <f t="shared" ca="1" si="402"/>
        <v>-----</v>
      </c>
      <c r="BS411" s="41" t="str">
        <f t="shared" si="408"/>
        <v>-----</v>
      </c>
      <c r="BT411" s="41" t="str" cm="1">
        <f t="array" aca="1" ref="BT411" ca="1">_xlfn.LET(_xlpm.lookback,MIN(ROW()-ROW(BS$50),11),_xlpm.found,IFERROR(MATCH("Equal Low",OFFSET(BS411,-_xlpm.lookback,0,_xlpm.lookback+1,1),0),-1),_xlpm.offset_rows,_xlpm.lookback-_xlpm.found+1,IF(_xlpm.found&gt;0,INDEX(F:F,ROW()-_xlpm.offset_rows),"-----"))</f>
        <v>-----</v>
      </c>
      <c r="BU411" s="41" t="str">
        <f t="shared" ca="1" si="403"/>
        <v>-----</v>
      </c>
      <c r="BV411" s="41" t="str">
        <f t="shared" ca="1" si="404"/>
        <v>-----</v>
      </c>
      <c r="BW411" s="52" t="str">
        <f t="shared" ca="1" si="405"/>
        <v>-----</v>
      </c>
      <c r="BX411" s="50">
        <f t="shared" si="434"/>
        <v>0.85139000000071974</v>
      </c>
      <c r="BY411" s="50">
        <f t="shared" si="448"/>
        <v>1</v>
      </c>
      <c r="BZ411" s="50">
        <f t="shared" si="449"/>
        <v>2</v>
      </c>
      <c r="CA411" s="50" t="str">
        <f t="shared" si="450"/>
        <v>-----</v>
      </c>
      <c r="CB411" s="50" t="str">
        <f t="shared" si="451"/>
        <v>-----</v>
      </c>
      <c r="CC411" s="52" t="str">
        <f t="shared" si="435"/>
        <v>TL Touch Zone</v>
      </c>
      <c r="CD411" s="41">
        <f t="shared" si="436"/>
        <v>1</v>
      </c>
      <c r="CE411" s="52" t="str" cm="1">
        <f t="array" ref="CE411">IF(CD411&lt;&gt;1,"-----",_xlfn.IFS(OR(AL411="Above",AL411="Below"),AL411,OR(AQ411="Above",AQ411="Below"),AQ411,OR(AV411="Above",AV411="Below"),AV411,OR(BA411="Above",BA411="Below"),BA411,OR(BF411="Above",BF411="Below"),BF411,OR(BK411="Above",BK411="Below"),BK411,TRUE,"-----"))</f>
        <v>Below</v>
      </c>
      <c r="CF411" s="52" t="str">
        <f t="shared" ca="1" si="406"/>
        <v>-----</v>
      </c>
      <c r="CG411" s="52" t="str">
        <f t="shared" si="437"/>
        <v>UP</v>
      </c>
      <c r="CH411" s="42" t="str">
        <f t="shared" si="458"/>
        <v/>
      </c>
      <c r="CI411" s="43" t="str">
        <f t="shared" si="452"/>
        <v/>
      </c>
      <c r="CJ411" s="42" t="str">
        <f t="shared" si="453"/>
        <v/>
      </c>
      <c r="CK411" s="42" t="str">
        <f t="shared" si="459"/>
        <v/>
      </c>
      <c r="CL411" s="42" t="str">
        <f t="shared" si="438"/>
        <v/>
      </c>
      <c r="CM411" s="16">
        <f t="shared" si="410"/>
        <v>0</v>
      </c>
      <c r="CN411" s="53">
        <f t="shared" si="460"/>
        <v>0.13333333333333333</v>
      </c>
      <c r="CO411" s="14" t="str">
        <f t="shared" si="461"/>
        <v/>
      </c>
    </row>
    <row r="412" spans="1:93" x14ac:dyDescent="0.55000000000000004">
      <c r="A412">
        <f>IF('Data Validation'!$K$2&lt;&gt;TRUE,"",'Data Validation'!A412)</f>
        <v>1772155200</v>
      </c>
      <c r="B412" s="4" t="str">
        <f>IF('Data Validation'!$K$2&lt;&gt;TRUE,"",'Data Validation'!C412)</f>
        <v>XAUUSD</v>
      </c>
      <c r="C412" s="4" t="str">
        <f>IF('Data Validation'!$K$2&lt;&gt;TRUE,"",'Data Validation'!E412)</f>
        <v>M5</v>
      </c>
      <c r="D412" s="4">
        <f>IF('Data Validation'!$K$2&lt;&gt;TRUE,"",'Data Validation'!G412)</f>
        <v>5177.8599999999997</v>
      </c>
      <c r="E412" s="4">
        <f>IF($C412&lt;&gt;"M5","",Price!F412)</f>
        <v>5180.09</v>
      </c>
      <c r="F412" s="4">
        <f>IF($C412&lt;&gt;"M5","",Price!G412)</f>
        <v>5176.08</v>
      </c>
      <c r="G412" s="4">
        <f>IF($C412&lt;&gt;"M5","",Price!H412)</f>
        <v>580</v>
      </c>
      <c r="H412" s="4">
        <f>IF($C412&lt;&gt;"M5","",SSA!E412)</f>
        <v>5178.3150800000003</v>
      </c>
      <c r="I412" s="6">
        <f>IF($C412&lt;&gt;"M5","",SSA!F412)</f>
        <v>5177.0327799999995</v>
      </c>
      <c r="J412" s="5">
        <f>IF($C412&lt;&gt;"M5","",Dual_Tema!E412)</f>
        <v>5178.18</v>
      </c>
      <c r="K412" s="5">
        <f>IF($C412&lt;&gt;"M5","",Dual_Tema!F412)</f>
        <v>5173.82</v>
      </c>
      <c r="L412" s="6">
        <f>IF($C412&lt;&gt;"M5","",Trendlines!K412)</f>
        <v>0</v>
      </c>
      <c r="M412" s="6">
        <f>IF($C412&lt;&gt;"M5","",Trendlines!L412)</f>
        <v>0</v>
      </c>
      <c r="N412" s="6">
        <f>IF($C412&lt;&gt;"M5","",ZigZag!E412)</f>
        <v>0</v>
      </c>
      <c r="O412" s="6">
        <f>IF($C412&lt;&gt;"M5","",ZigZag!F412)</f>
        <v>0</v>
      </c>
      <c r="P412" s="6">
        <f>IF($C412&lt;&gt;"M5","",Pinbar!E412)</f>
        <v>0</v>
      </c>
      <c r="Q412">
        <f>IF(Q$1='Trendline Selection'!$ED$198,Trendlines!E412,IF(Q$1='Trendline Selection'!$EE$198,Trendlines!E412,""))</f>
        <v>5200.05</v>
      </c>
      <c r="R412" t="str">
        <f>IF(R$1='Trendline Selection'!$ED$198,Trendlines!F412,IF(R$1='Trendline Selection'!$EE$198,Trendlines!F412,""))</f>
        <v/>
      </c>
      <c r="S412" t="str">
        <f>IF(S$1='Trendline Selection'!$ED$198,Trendlines!G412,IF(S$1='Trendline Selection'!$EE$198,Trendlines!G412,""))</f>
        <v/>
      </c>
      <c r="T412" t="str">
        <f>IF(T$1='Trendline Selection'!$ED$198,Trendlines!H412,IF(T$1='Trendline Selection'!$EE$198,Trendlines!H412,""))</f>
        <v/>
      </c>
      <c r="U412">
        <f>IF(U$1='Trendline Selection'!$ED$198,Trendlines!I412,IF(U$1='Trendline Selection'!$EE$198,Trendlines!I412,""))</f>
        <v>5180.1000000000004</v>
      </c>
      <c r="V412" t="str">
        <f>IF(V$1='Trendline Selection'!$ED$198,Trendlines!J412,IF(V$1='Trendline Selection'!$EE$198,Trendlines!J412,""))</f>
        <v/>
      </c>
      <c r="W412" s="6" t="str">
        <f t="shared" si="396"/>
        <v/>
      </c>
      <c r="X412" s="6" t="str">
        <f t="shared" si="397"/>
        <v/>
      </c>
      <c r="Y412" s="6" t="str">
        <f t="shared" si="398"/>
        <v/>
      </c>
      <c r="Z412" s="6" t="str">
        <f t="shared" si="399"/>
        <v/>
      </c>
      <c r="AA412">
        <f t="shared" si="411"/>
        <v>4.0100000000002183</v>
      </c>
      <c r="AB412">
        <f t="shared" si="439"/>
        <v>2.180000000000291</v>
      </c>
      <c r="AC412">
        <f t="shared" si="440"/>
        <v>1.8299999999999272</v>
      </c>
      <c r="AD412">
        <f t="shared" si="395"/>
        <v>4.0100000000002183</v>
      </c>
      <c r="AE412" s="26">
        <f t="shared" si="454"/>
        <v>3.688554665924812E-4</v>
      </c>
      <c r="AF412" s="26">
        <f t="shared" si="412"/>
        <v>4.3681457801010055E-4</v>
      </c>
      <c r="AG412" s="4"/>
      <c r="AH412" s="30">
        <f t="shared" si="413"/>
        <v>-4.1797521177680741E-3</v>
      </c>
      <c r="AI412" s="21">
        <f t="shared" si="441"/>
        <v>-1</v>
      </c>
      <c r="AJ412" s="21">
        <f t="shared" si="409"/>
        <v>-225</v>
      </c>
      <c r="AK412" s="31" t="str">
        <f t="shared" si="457"/>
        <v>-----</v>
      </c>
      <c r="AL412" s="31" t="str">
        <f t="shared" si="414"/>
        <v>-----</v>
      </c>
      <c r="AM412" s="39" t="str">
        <f t="shared" si="415"/>
        <v/>
      </c>
      <c r="AN412" s="35" t="str">
        <f t="shared" si="416"/>
        <v/>
      </c>
      <c r="AO412" s="35" t="str">
        <f t="shared" si="455"/>
        <v/>
      </c>
      <c r="AP412" s="36" t="str">
        <f t="shared" si="456"/>
        <v/>
      </c>
      <c r="AQ412" s="36" t="str">
        <f t="shared" si="417"/>
        <v/>
      </c>
      <c r="AR412" s="40" t="str">
        <f t="shared" si="418"/>
        <v/>
      </c>
      <c r="AS412" s="37" t="str">
        <f t="shared" si="419"/>
        <v/>
      </c>
      <c r="AT412" s="37" t="str">
        <f t="shared" si="442"/>
        <v/>
      </c>
      <c r="AU412" s="38" t="str">
        <f t="shared" si="420"/>
        <v/>
      </c>
      <c r="AV412" s="38" t="str">
        <f t="shared" si="421"/>
        <v/>
      </c>
      <c r="AW412" s="30" t="str">
        <f t="shared" si="422"/>
        <v/>
      </c>
      <c r="AX412" s="21" t="str">
        <f t="shared" si="423"/>
        <v/>
      </c>
      <c r="AY412" s="21" t="str">
        <f t="shared" si="443"/>
        <v/>
      </c>
      <c r="AZ412" s="31" t="str">
        <f t="shared" si="424"/>
        <v/>
      </c>
      <c r="BA412" s="31" t="str">
        <f t="shared" si="425"/>
        <v/>
      </c>
      <c r="BB412" s="33">
        <f t="shared" si="426"/>
        <v>-3.4457249860042399E-4</v>
      </c>
      <c r="BC412" s="32">
        <f t="shared" si="427"/>
        <v>-1</v>
      </c>
      <c r="BD412" s="32">
        <f t="shared" si="444"/>
        <v>-9</v>
      </c>
      <c r="BE412" s="34" t="str">
        <f t="shared" si="445"/>
        <v>Touch Zone</v>
      </c>
      <c r="BF412" s="34" t="str">
        <f t="shared" si="428"/>
        <v>Below</v>
      </c>
      <c r="BG412" s="40" t="str">
        <f t="shared" si="429"/>
        <v/>
      </c>
      <c r="BH412" s="37" t="str">
        <f t="shared" si="430"/>
        <v/>
      </c>
      <c r="BI412" s="37" t="str">
        <f t="shared" si="446"/>
        <v/>
      </c>
      <c r="BJ412" s="38" t="str">
        <f t="shared" si="447"/>
        <v/>
      </c>
      <c r="BK412" s="38" t="str">
        <f t="shared" si="431"/>
        <v/>
      </c>
      <c r="BL412" s="41" t="str">
        <f t="shared" si="432"/>
        <v>------</v>
      </c>
      <c r="BM412" s="41" t="str">
        <f t="shared" si="433"/>
        <v>------</v>
      </c>
      <c r="BN412" s="41" t="str">
        <f t="shared" si="407"/>
        <v>-----</v>
      </c>
      <c r="BO412" s="41" t="str" cm="1">
        <f t="array" aca="1" ref="BO412" ca="1">_xlfn.LET(_xlpm.lookback,MIN(ROW()-ROW(BN$50),11),_xlpm.found,IFERROR(MATCH("Equal High",OFFSET(BN412,-_xlpm.lookback,0,_xlpm.lookback+1,1),0),-1),_xlpm.offset_rows,_xlpm.lookback-_xlpm.found+1,IF(_xlpm.found&gt;0,INDEX(E:E,ROW()-_xlpm.offset_rows),"-----"))</f>
        <v>-----</v>
      </c>
      <c r="BP412" s="41" t="str">
        <f t="shared" ca="1" si="400"/>
        <v>-----</v>
      </c>
      <c r="BQ412" s="41" t="str">
        <f t="shared" ca="1" si="401"/>
        <v>-----</v>
      </c>
      <c r="BR412" s="52" t="str">
        <f t="shared" ca="1" si="402"/>
        <v>-----</v>
      </c>
      <c r="BS412" s="41" t="str">
        <f t="shared" si="408"/>
        <v>-----</v>
      </c>
      <c r="BT412" s="41" t="str" cm="1">
        <f t="array" aca="1" ref="BT412" ca="1">_xlfn.LET(_xlpm.lookback,MIN(ROW()-ROW(BS$50),11),_xlpm.found,IFERROR(MATCH("Equal Low",OFFSET(BS412,-_xlpm.lookback,0,_xlpm.lookback+1,1),0),-1),_xlpm.offset_rows,_xlpm.lookback-_xlpm.found+1,IF(_xlpm.found&gt;0,INDEX(F:F,ROW()-_xlpm.offset_rows),"-----"))</f>
        <v>-----</v>
      </c>
      <c r="BU412" s="41" t="str">
        <f t="shared" ca="1" si="403"/>
        <v>-----</v>
      </c>
      <c r="BV412" s="41" t="str">
        <f t="shared" ca="1" si="404"/>
        <v>-----</v>
      </c>
      <c r="BW412" s="52" t="str">
        <f t="shared" ca="1" si="405"/>
        <v>-----</v>
      </c>
      <c r="BX412" s="50">
        <f t="shared" si="434"/>
        <v>1.2823000000007596</v>
      </c>
      <c r="BY412" s="50">
        <f t="shared" si="448"/>
        <v>1</v>
      </c>
      <c r="BZ412" s="50">
        <f t="shared" si="449"/>
        <v>3</v>
      </c>
      <c r="CA412" s="50" t="str">
        <f t="shared" si="450"/>
        <v>-----</v>
      </c>
      <c r="CB412" s="50" t="str">
        <f t="shared" si="451"/>
        <v>-----</v>
      </c>
      <c r="CC412" s="52" t="str">
        <f t="shared" si="435"/>
        <v>TL Touch Zone</v>
      </c>
      <c r="CD412" s="41">
        <f t="shared" si="436"/>
        <v>1</v>
      </c>
      <c r="CE412" s="52" t="str" cm="1">
        <f t="array" ref="CE412">IF(CD412&lt;&gt;1,"-----",_xlfn.IFS(OR(AL412="Above",AL412="Below"),AL412,OR(AQ412="Above",AQ412="Below"),AQ412,OR(AV412="Above",AV412="Below"),AV412,OR(BA412="Above",BA412="Below"),BA412,OR(BF412="Above",BF412="Below"),BF412,OR(BK412="Above",BK412="Below"),BK412,TRUE,"-----"))</f>
        <v>Below</v>
      </c>
      <c r="CF412" s="52" t="str">
        <f t="shared" ca="1" si="406"/>
        <v>-----</v>
      </c>
      <c r="CG412" s="52" t="str">
        <f t="shared" si="437"/>
        <v>UP</v>
      </c>
      <c r="CH412" s="42" t="str">
        <f t="shared" si="458"/>
        <v/>
      </c>
      <c r="CI412" s="43" t="str">
        <f t="shared" si="452"/>
        <v/>
      </c>
      <c r="CJ412" s="42" t="str">
        <f t="shared" si="453"/>
        <v/>
      </c>
      <c r="CK412" s="42" t="str">
        <f t="shared" si="459"/>
        <v/>
      </c>
      <c r="CL412" s="42" t="str">
        <f t="shared" si="438"/>
        <v/>
      </c>
      <c r="CM412" s="16">
        <f t="shared" si="410"/>
        <v>0</v>
      </c>
      <c r="CN412" s="53">
        <f t="shared" si="460"/>
        <v>6.6666666666666666E-2</v>
      </c>
      <c r="CO412" s="14" t="str">
        <f t="shared" si="461"/>
        <v/>
      </c>
    </row>
    <row r="413" spans="1:93" x14ac:dyDescent="0.55000000000000004">
      <c r="A413">
        <f>IF('Data Validation'!$K$2&lt;&gt;TRUE,"",'Data Validation'!A413)</f>
        <v>1772155500</v>
      </c>
      <c r="B413" s="4" t="str">
        <f>IF('Data Validation'!$K$2&lt;&gt;TRUE,"",'Data Validation'!C413)</f>
        <v>XAUUSD</v>
      </c>
      <c r="C413" s="4" t="str">
        <f>IF('Data Validation'!$K$2&lt;&gt;TRUE,"",'Data Validation'!E413)</f>
        <v>M5</v>
      </c>
      <c r="D413" s="4">
        <f>IF('Data Validation'!$K$2&lt;&gt;TRUE,"",'Data Validation'!G413)</f>
        <v>5174.99</v>
      </c>
      <c r="E413" s="4">
        <f>IF($C413&lt;&gt;"M5","",Price!F413)</f>
        <v>5178.34</v>
      </c>
      <c r="F413" s="4">
        <f>IF($C413&lt;&gt;"M5","",Price!G413)</f>
        <v>5174.8599999999997</v>
      </c>
      <c r="G413" s="4">
        <f>IF($C413&lt;&gt;"M5","",Price!H413)</f>
        <v>457</v>
      </c>
      <c r="H413" s="4">
        <f>IF($C413&lt;&gt;"M5","",SSA!E413)</f>
        <v>5180.4122799999996</v>
      </c>
      <c r="I413" s="6">
        <f>IF($C413&lt;&gt;"M5","",SSA!F413)</f>
        <v>5178.72253</v>
      </c>
      <c r="J413" s="5">
        <f>IF($C413&lt;&gt;"M5","",Dual_Tema!E413)</f>
        <v>5178.1400000000003</v>
      </c>
      <c r="K413" s="5">
        <f>IF($C413&lt;&gt;"M5","",Dual_Tema!F413)</f>
        <v>5174.46</v>
      </c>
      <c r="L413" s="6">
        <f>IF($C413&lt;&gt;"M5","",Trendlines!K413)</f>
        <v>0</v>
      </c>
      <c r="M413" s="6">
        <f>IF($C413&lt;&gt;"M5","",Trendlines!L413)</f>
        <v>0</v>
      </c>
      <c r="N413" s="6">
        <f>IF($C413&lt;&gt;"M5","",ZigZag!E413)</f>
        <v>0</v>
      </c>
      <c r="O413" s="6">
        <f>IF($C413&lt;&gt;"M5","",ZigZag!F413)</f>
        <v>0</v>
      </c>
      <c r="P413" s="6">
        <f>IF($C413&lt;&gt;"M5","",Pinbar!E413)</f>
        <v>0</v>
      </c>
      <c r="Q413">
        <f>IF(Q$1='Trendline Selection'!$ED$198,Trendlines!E413,IF(Q$1='Trendline Selection'!$EE$198,Trendlines!E413,""))</f>
        <v>5200.0600000000004</v>
      </c>
      <c r="R413" t="str">
        <f>IF(R$1='Trendline Selection'!$ED$198,Trendlines!F413,IF(R$1='Trendline Selection'!$EE$198,Trendlines!F413,""))</f>
        <v/>
      </c>
      <c r="S413" t="str">
        <f>IF(S$1='Trendline Selection'!$ED$198,Trendlines!G413,IF(S$1='Trendline Selection'!$EE$198,Trendlines!G413,""))</f>
        <v/>
      </c>
      <c r="T413" t="str">
        <f>IF(T$1='Trendline Selection'!$ED$198,Trendlines!H413,IF(T$1='Trendline Selection'!$EE$198,Trendlines!H413,""))</f>
        <v/>
      </c>
      <c r="U413">
        <f>IF(U$1='Trendline Selection'!$ED$198,Trendlines!I413,IF(U$1='Trendline Selection'!$EE$198,Trendlines!I413,""))</f>
        <v>5180.12</v>
      </c>
      <c r="V413" t="str">
        <f>IF(V$1='Trendline Selection'!$ED$198,Trendlines!J413,IF(V$1='Trendline Selection'!$EE$198,Trendlines!J413,""))</f>
        <v/>
      </c>
      <c r="W413" s="6" t="str">
        <f t="shared" si="396"/>
        <v/>
      </c>
      <c r="X413" s="6" t="str">
        <f t="shared" si="397"/>
        <v/>
      </c>
      <c r="Y413" s="6" t="str">
        <f t="shared" si="398"/>
        <v/>
      </c>
      <c r="Z413" s="6" t="str">
        <f t="shared" si="399"/>
        <v/>
      </c>
      <c r="AA413">
        <f t="shared" si="411"/>
        <v>3.4800000000004729</v>
      </c>
      <c r="AB413">
        <f t="shared" si="439"/>
        <v>0.48000000000047294</v>
      </c>
      <c r="AC413">
        <f t="shared" si="440"/>
        <v>3</v>
      </c>
      <c r="AD413">
        <f t="shared" si="395"/>
        <v>3.4800000000004729</v>
      </c>
      <c r="AE413" s="26">
        <f t="shared" si="454"/>
        <v>3.862390742618355E-5</v>
      </c>
      <c r="AF413" s="26">
        <f t="shared" si="412"/>
        <v>7.7302752364427635E-5</v>
      </c>
      <c r="AG413" s="4"/>
      <c r="AH413" s="30">
        <f t="shared" si="413"/>
        <v>-3.7783640957990568E-3</v>
      </c>
      <c r="AI413" s="21">
        <f t="shared" si="441"/>
        <v>-1</v>
      </c>
      <c r="AJ413" s="21">
        <f t="shared" si="409"/>
        <v>-226</v>
      </c>
      <c r="AK413" s="31" t="str">
        <f t="shared" si="457"/>
        <v>-----</v>
      </c>
      <c r="AL413" s="31" t="str">
        <f t="shared" si="414"/>
        <v>-----</v>
      </c>
      <c r="AM413" s="39" t="str">
        <f t="shared" si="415"/>
        <v/>
      </c>
      <c r="AN413" s="35" t="str">
        <f t="shared" si="416"/>
        <v/>
      </c>
      <c r="AO413" s="35" t="str">
        <f t="shared" si="455"/>
        <v/>
      </c>
      <c r="AP413" s="36" t="str">
        <f t="shared" si="456"/>
        <v/>
      </c>
      <c r="AQ413" s="36" t="str">
        <f t="shared" si="417"/>
        <v/>
      </c>
      <c r="AR413" s="40" t="str">
        <f t="shared" si="418"/>
        <v/>
      </c>
      <c r="AS413" s="37" t="str">
        <f t="shared" si="419"/>
        <v/>
      </c>
      <c r="AT413" s="37" t="str">
        <f t="shared" si="442"/>
        <v/>
      </c>
      <c r="AU413" s="38" t="str">
        <f t="shared" si="420"/>
        <v/>
      </c>
      <c r="AV413" s="38" t="str">
        <f t="shared" si="421"/>
        <v/>
      </c>
      <c r="AW413" s="30" t="str">
        <f t="shared" si="422"/>
        <v/>
      </c>
      <c r="AX413" s="21" t="str">
        <f t="shared" si="423"/>
        <v/>
      </c>
      <c r="AY413" s="21" t="str">
        <f t="shared" si="443"/>
        <v/>
      </c>
      <c r="AZ413" s="31" t="str">
        <f t="shared" si="424"/>
        <v/>
      </c>
      <c r="BA413" s="31" t="str">
        <f t="shared" si="425"/>
        <v/>
      </c>
      <c r="BB413" s="33">
        <f t="shared" si="426"/>
        <v>5.6423403318777198E-5</v>
      </c>
      <c r="BC413" s="32">
        <f t="shared" si="427"/>
        <v>1</v>
      </c>
      <c r="BD413" s="32">
        <f t="shared" si="444"/>
        <v>1</v>
      </c>
      <c r="BE413" s="34" t="str">
        <f t="shared" si="445"/>
        <v>Touch Zone</v>
      </c>
      <c r="BF413" s="34" t="str">
        <f t="shared" si="428"/>
        <v>Above</v>
      </c>
      <c r="BG413" s="40" t="str">
        <f t="shared" si="429"/>
        <v/>
      </c>
      <c r="BH413" s="37" t="str">
        <f t="shared" si="430"/>
        <v/>
      </c>
      <c r="BI413" s="37" t="str">
        <f t="shared" si="446"/>
        <v/>
      </c>
      <c r="BJ413" s="38" t="str">
        <f t="shared" si="447"/>
        <v/>
      </c>
      <c r="BK413" s="38" t="str">
        <f t="shared" si="431"/>
        <v/>
      </c>
      <c r="BL413" s="41" t="str">
        <f t="shared" si="432"/>
        <v>------</v>
      </c>
      <c r="BM413" s="41" t="str">
        <f t="shared" si="433"/>
        <v>------</v>
      </c>
      <c r="BN413" s="41" t="str">
        <f t="shared" si="407"/>
        <v>-----</v>
      </c>
      <c r="BO413" s="41" t="str" cm="1">
        <f t="array" aca="1" ref="BO413" ca="1">_xlfn.LET(_xlpm.lookback,MIN(ROW()-ROW(BN$50),11),_xlpm.found,IFERROR(MATCH("Equal High",OFFSET(BN413,-_xlpm.lookback,0,_xlpm.lookback+1,1),0),-1),_xlpm.offset_rows,_xlpm.lookback-_xlpm.found+1,IF(_xlpm.found&gt;0,INDEX(E:E,ROW()-_xlpm.offset_rows),"-----"))</f>
        <v>-----</v>
      </c>
      <c r="BP413" s="41" t="str">
        <f t="shared" ca="1" si="400"/>
        <v>-----</v>
      </c>
      <c r="BQ413" s="41" t="str">
        <f t="shared" ca="1" si="401"/>
        <v>-----</v>
      </c>
      <c r="BR413" s="52" t="str">
        <f t="shared" ca="1" si="402"/>
        <v>-----</v>
      </c>
      <c r="BS413" s="41" t="str">
        <f t="shared" si="408"/>
        <v>-----</v>
      </c>
      <c r="BT413" s="41" t="str" cm="1">
        <f t="array" aca="1" ref="BT413" ca="1">_xlfn.LET(_xlpm.lookback,MIN(ROW()-ROW(BS$50),11),_xlpm.found,IFERROR(MATCH("Equal Low",OFFSET(BS413,-_xlpm.lookback,0,_xlpm.lookback+1,1),0),-1),_xlpm.offset_rows,_xlpm.lookback-_xlpm.found+1,IF(_xlpm.found&gt;0,INDEX(F:F,ROW()-_xlpm.offset_rows),"-----"))</f>
        <v>-----</v>
      </c>
      <c r="BU413" s="41" t="str">
        <f t="shared" ca="1" si="403"/>
        <v>-----</v>
      </c>
      <c r="BV413" s="41" t="str">
        <f t="shared" ca="1" si="404"/>
        <v>-----</v>
      </c>
      <c r="BW413" s="52" t="str">
        <f t="shared" ca="1" si="405"/>
        <v>-----</v>
      </c>
      <c r="BX413" s="50">
        <f t="shared" si="434"/>
        <v>1.6897499999995489</v>
      </c>
      <c r="BY413" s="50">
        <f t="shared" si="448"/>
        <v>1</v>
      </c>
      <c r="BZ413" s="50">
        <f t="shared" si="449"/>
        <v>4</v>
      </c>
      <c r="CA413" s="50" t="str">
        <f t="shared" si="450"/>
        <v>-----</v>
      </c>
      <c r="CB413" s="50" t="str">
        <f t="shared" si="451"/>
        <v>-----</v>
      </c>
      <c r="CC413" s="52" t="str">
        <f t="shared" si="435"/>
        <v>TL Touch Zone</v>
      </c>
      <c r="CD413" s="41">
        <f t="shared" si="436"/>
        <v>1</v>
      </c>
      <c r="CE413" s="52" t="str" cm="1">
        <f t="array" ref="CE413">IF(CD413&lt;&gt;1,"-----",_xlfn.IFS(OR(AL413="Above",AL413="Below"),AL413,OR(AQ413="Above",AQ413="Below"),AQ413,OR(AV413="Above",AV413="Below"),AV413,OR(BA413="Above",BA413="Below"),BA413,OR(BF413="Above",BF413="Below"),BF413,OR(BK413="Above",BK413="Below"),BK413,TRUE,"-----"))</f>
        <v>Above</v>
      </c>
      <c r="CF413" s="52" t="str">
        <f t="shared" ca="1" si="406"/>
        <v>-----</v>
      </c>
      <c r="CG413" s="52" t="str">
        <f t="shared" si="437"/>
        <v>UP</v>
      </c>
      <c r="CH413" s="42" t="str">
        <f t="shared" si="458"/>
        <v/>
      </c>
      <c r="CI413" s="43" t="str">
        <f t="shared" si="452"/>
        <v/>
      </c>
      <c r="CJ413" s="42" t="str">
        <f t="shared" si="453"/>
        <v/>
      </c>
      <c r="CK413" s="42" t="str">
        <f t="shared" si="459"/>
        <v/>
      </c>
      <c r="CL413" s="42" t="str">
        <f t="shared" si="438"/>
        <v/>
      </c>
      <c r="CM413" s="16">
        <f t="shared" si="410"/>
        <v>0</v>
      </c>
      <c r="CN413" s="53">
        <f t="shared" si="460"/>
        <v>0</v>
      </c>
      <c r="CO413" s="14" t="str">
        <f t="shared" si="461"/>
        <v/>
      </c>
    </row>
    <row r="414" spans="1:93" x14ac:dyDescent="0.55000000000000004">
      <c r="A414">
        <f>IF('Data Validation'!$K$2&lt;&gt;TRUE,"",'Data Validation'!A414)</f>
        <v>1772155800</v>
      </c>
      <c r="B414" s="4" t="str">
        <f>IF('Data Validation'!$K$2&lt;&gt;TRUE,"",'Data Validation'!C414)</f>
        <v>XAUUSD</v>
      </c>
      <c r="C414" s="4" t="str">
        <f>IF('Data Validation'!$K$2&lt;&gt;TRUE,"",'Data Validation'!E414)</f>
        <v>M5</v>
      </c>
      <c r="D414" s="4">
        <f>IF('Data Validation'!$K$2&lt;&gt;TRUE,"",'Data Validation'!G414)</f>
        <v>5182.1400000000003</v>
      </c>
      <c r="E414" s="4">
        <f>IF($C414&lt;&gt;"M5","",Price!F414)</f>
        <v>5182.6099999999997</v>
      </c>
      <c r="F414" s="4">
        <f>IF($C414&lt;&gt;"M5","",Price!G414)</f>
        <v>5173.43</v>
      </c>
      <c r="G414" s="4">
        <f>IF($C414&lt;&gt;"M5","",Price!H414)</f>
        <v>622</v>
      </c>
      <c r="H414" s="4">
        <f>IF($C414&lt;&gt;"M5","",SSA!E414)</f>
        <v>5182.9564899999996</v>
      </c>
      <c r="I414" s="6">
        <f>IF($C414&lt;&gt;"M5","",SSA!F414)</f>
        <v>5180.8395099999998</v>
      </c>
      <c r="J414" s="5">
        <f>IF($C414&lt;&gt;"M5","",Dual_Tema!E414)</f>
        <v>5180.25</v>
      </c>
      <c r="K414" s="5">
        <f>IF($C414&lt;&gt;"M5","",Dual_Tema!F414)</f>
        <v>5174.17</v>
      </c>
      <c r="L414" s="6">
        <f>IF($C414&lt;&gt;"M5","",Trendlines!K414)</f>
        <v>0</v>
      </c>
      <c r="M414" s="6">
        <f>IF($C414&lt;&gt;"M5","",Trendlines!L414)</f>
        <v>0</v>
      </c>
      <c r="N414" s="6">
        <f>IF($C414&lt;&gt;"M5","",ZigZag!E414)</f>
        <v>0</v>
      </c>
      <c r="O414" s="6">
        <f>IF($C414&lt;&gt;"M5","",ZigZag!F414)</f>
        <v>0</v>
      </c>
      <c r="P414" s="6">
        <f>IF($C414&lt;&gt;"M5","",Pinbar!E414)</f>
        <v>0</v>
      </c>
      <c r="Q414">
        <f>IF(Q$1='Trendline Selection'!$ED$198,Trendlines!E414,IF(Q$1='Trendline Selection'!$EE$198,Trendlines!E414,""))</f>
        <v>5200.0600000000004</v>
      </c>
      <c r="R414" t="str">
        <f>IF(R$1='Trendline Selection'!$ED$198,Trendlines!F414,IF(R$1='Trendline Selection'!$EE$198,Trendlines!F414,""))</f>
        <v/>
      </c>
      <c r="S414" t="str">
        <f>IF(S$1='Trendline Selection'!$ED$198,Trendlines!G414,IF(S$1='Trendline Selection'!$EE$198,Trendlines!G414,""))</f>
        <v/>
      </c>
      <c r="T414" t="str">
        <f>IF(T$1='Trendline Selection'!$ED$198,Trendlines!H414,IF(T$1='Trendline Selection'!$EE$198,Trendlines!H414,""))</f>
        <v/>
      </c>
      <c r="U414">
        <f>IF(U$1='Trendline Selection'!$ED$198,Trendlines!I414,IF(U$1='Trendline Selection'!$EE$198,Trendlines!I414,""))</f>
        <v>5180.1400000000003</v>
      </c>
      <c r="V414" t="str">
        <f>IF(V$1='Trendline Selection'!$ED$198,Trendlines!J414,IF(V$1='Trendline Selection'!$EE$198,Trendlines!J414,""))</f>
        <v/>
      </c>
      <c r="W414" s="6" t="str">
        <f t="shared" si="396"/>
        <v/>
      </c>
      <c r="X414" s="6" t="str">
        <f t="shared" si="397"/>
        <v/>
      </c>
      <c r="Y414" s="6" t="str">
        <f t="shared" si="398"/>
        <v/>
      </c>
      <c r="Z414" s="6" t="str">
        <f t="shared" si="399"/>
        <v/>
      </c>
      <c r="AA414">
        <f t="shared" si="411"/>
        <v>9.1799999999993815</v>
      </c>
      <c r="AB414">
        <f t="shared" si="439"/>
        <v>7.6199999999998909</v>
      </c>
      <c r="AC414">
        <f t="shared" si="440"/>
        <v>1.5599999999994907</v>
      </c>
      <c r="AD414">
        <f t="shared" si="395"/>
        <v>9.1799999999993815</v>
      </c>
      <c r="AE414" s="26">
        <f t="shared" si="454"/>
        <v>4.5557646831710294E-4</v>
      </c>
      <c r="AF414" s="26">
        <f t="shared" si="412"/>
        <v>-1.4301810725194218E-4</v>
      </c>
      <c r="AG414" s="4"/>
      <c r="AH414" s="30">
        <f t="shared" si="413"/>
        <v>-3.2890985873241505E-3</v>
      </c>
      <c r="AI414" s="21">
        <f t="shared" si="441"/>
        <v>-1</v>
      </c>
      <c r="AJ414" s="21">
        <f t="shared" si="409"/>
        <v>-227</v>
      </c>
      <c r="AK414" s="31" t="str">
        <f t="shared" si="457"/>
        <v>-----</v>
      </c>
      <c r="AL414" s="31" t="str">
        <f t="shared" si="414"/>
        <v>-----</v>
      </c>
      <c r="AM414" s="39" t="str">
        <f t="shared" si="415"/>
        <v/>
      </c>
      <c r="AN414" s="35" t="str">
        <f t="shared" si="416"/>
        <v/>
      </c>
      <c r="AO414" s="35" t="str">
        <f t="shared" si="455"/>
        <v/>
      </c>
      <c r="AP414" s="36" t="str">
        <f t="shared" si="456"/>
        <v/>
      </c>
      <c r="AQ414" s="36" t="str">
        <f t="shared" si="417"/>
        <v/>
      </c>
      <c r="AR414" s="40" t="str">
        <f t="shared" si="418"/>
        <v/>
      </c>
      <c r="AS414" s="37" t="str">
        <f t="shared" si="419"/>
        <v/>
      </c>
      <c r="AT414" s="37" t="str">
        <f t="shared" si="442"/>
        <v/>
      </c>
      <c r="AU414" s="38" t="str">
        <f t="shared" si="420"/>
        <v/>
      </c>
      <c r="AV414" s="38" t="str">
        <f t="shared" si="421"/>
        <v/>
      </c>
      <c r="AW414" s="30" t="str">
        <f t="shared" si="422"/>
        <v/>
      </c>
      <c r="AX414" s="21" t="str">
        <f t="shared" si="423"/>
        <v/>
      </c>
      <c r="AY414" s="21" t="str">
        <f t="shared" si="443"/>
        <v/>
      </c>
      <c r="AZ414" s="31" t="str">
        <f t="shared" si="424"/>
        <v/>
      </c>
      <c r="BA414" s="31" t="str">
        <f t="shared" si="425"/>
        <v/>
      </c>
      <c r="BB414" s="33">
        <f t="shared" si="426"/>
        <v>5.4370924337937749E-4</v>
      </c>
      <c r="BC414" s="32">
        <f t="shared" si="427"/>
        <v>1</v>
      </c>
      <c r="BD414" s="32">
        <f t="shared" si="444"/>
        <v>2</v>
      </c>
      <c r="BE414" s="34" t="str">
        <f t="shared" si="445"/>
        <v>Touch Zone</v>
      </c>
      <c r="BF414" s="34" t="str">
        <f t="shared" si="428"/>
        <v>Above</v>
      </c>
      <c r="BG414" s="40" t="str">
        <f t="shared" si="429"/>
        <v/>
      </c>
      <c r="BH414" s="37" t="str">
        <f t="shared" si="430"/>
        <v/>
      </c>
      <c r="BI414" s="37" t="str">
        <f t="shared" si="446"/>
        <v/>
      </c>
      <c r="BJ414" s="38" t="str">
        <f t="shared" si="447"/>
        <v/>
      </c>
      <c r="BK414" s="38" t="str">
        <f t="shared" si="431"/>
        <v/>
      </c>
      <c r="BL414" s="41" t="str">
        <f t="shared" si="432"/>
        <v>------</v>
      </c>
      <c r="BM414" s="41" t="str">
        <f t="shared" si="433"/>
        <v>------</v>
      </c>
      <c r="BN414" s="41" t="str">
        <f t="shared" si="407"/>
        <v>-----</v>
      </c>
      <c r="BO414" s="41" t="str" cm="1">
        <f t="array" aca="1" ref="BO414" ca="1">_xlfn.LET(_xlpm.lookback,MIN(ROW()-ROW(BN$50),11),_xlpm.found,IFERROR(MATCH("Equal High",OFFSET(BN414,-_xlpm.lookback,0,_xlpm.lookback+1,1),0),-1),_xlpm.offset_rows,_xlpm.lookback-_xlpm.found+1,IF(_xlpm.found&gt;0,INDEX(E:E,ROW()-_xlpm.offset_rows),"-----"))</f>
        <v>-----</v>
      </c>
      <c r="BP414" s="41" t="str">
        <f t="shared" ca="1" si="400"/>
        <v>-----</v>
      </c>
      <c r="BQ414" s="41" t="str">
        <f t="shared" ca="1" si="401"/>
        <v>-----</v>
      </c>
      <c r="BR414" s="52" t="str">
        <f t="shared" ca="1" si="402"/>
        <v>-----</v>
      </c>
      <c r="BS414" s="41" t="str">
        <f t="shared" si="408"/>
        <v>-----</v>
      </c>
      <c r="BT414" s="41" t="str" cm="1">
        <f t="array" aca="1" ref="BT414" ca="1">_xlfn.LET(_xlpm.lookback,MIN(ROW()-ROW(BS$50),11),_xlpm.found,IFERROR(MATCH("Equal Low",OFFSET(BS414,-_xlpm.lookback,0,_xlpm.lookback+1,1),0),-1),_xlpm.offset_rows,_xlpm.lookback-_xlpm.found+1,IF(_xlpm.found&gt;0,INDEX(F:F,ROW()-_xlpm.offset_rows),"-----"))</f>
        <v>-----</v>
      </c>
      <c r="BU414" s="41" t="str">
        <f t="shared" ca="1" si="403"/>
        <v>-----</v>
      </c>
      <c r="BV414" s="41" t="str">
        <f t="shared" ca="1" si="404"/>
        <v>-----</v>
      </c>
      <c r="BW414" s="52" t="str">
        <f t="shared" ca="1" si="405"/>
        <v>-----</v>
      </c>
      <c r="BX414" s="50">
        <f t="shared" si="434"/>
        <v>2.1169799999997849</v>
      </c>
      <c r="BY414" s="50">
        <f t="shared" si="448"/>
        <v>1</v>
      </c>
      <c r="BZ414" s="50">
        <f t="shared" si="449"/>
        <v>5</v>
      </c>
      <c r="CA414" s="50" t="str">
        <f t="shared" si="450"/>
        <v>-----</v>
      </c>
      <c r="CB414" s="50" t="str">
        <f t="shared" si="451"/>
        <v>-----</v>
      </c>
      <c r="CC414" s="52" t="str">
        <f t="shared" si="435"/>
        <v>TL Touch Zone</v>
      </c>
      <c r="CD414" s="41">
        <f t="shared" si="436"/>
        <v>1</v>
      </c>
      <c r="CE414" s="52" t="str" cm="1">
        <f t="array" ref="CE414">IF(CD414&lt;&gt;1,"-----",_xlfn.IFS(OR(AL414="Above",AL414="Below"),AL414,OR(AQ414="Above",AQ414="Below"),AQ414,OR(AV414="Above",AV414="Below"),AV414,OR(BA414="Above",BA414="Below"),BA414,OR(BF414="Above",BF414="Below"),BF414,OR(BK414="Above",BK414="Below"),BK414,TRUE,"-----"))</f>
        <v>Above</v>
      </c>
      <c r="CF414" s="52" t="str">
        <f t="shared" ca="1" si="406"/>
        <v>-----</v>
      </c>
      <c r="CG414" s="52" t="str">
        <f t="shared" si="437"/>
        <v>UP</v>
      </c>
      <c r="CH414" s="42" t="str">
        <f t="shared" si="458"/>
        <v/>
      </c>
      <c r="CI414" s="43" t="str">
        <f t="shared" si="452"/>
        <v/>
      </c>
      <c r="CJ414" s="42" t="str">
        <f t="shared" si="453"/>
        <v/>
      </c>
      <c r="CK414" s="42" t="str">
        <f t="shared" si="459"/>
        <v/>
      </c>
      <c r="CL414" s="42" t="str">
        <f t="shared" si="438"/>
        <v/>
      </c>
      <c r="CM414" s="16">
        <f t="shared" si="410"/>
        <v>0</v>
      </c>
      <c r="CN414" s="53">
        <f t="shared" si="460"/>
        <v>0</v>
      </c>
      <c r="CO414" s="14" t="str">
        <f t="shared" si="461"/>
        <v/>
      </c>
    </row>
    <row r="415" spans="1:93" x14ac:dyDescent="0.55000000000000004">
      <c r="A415">
        <f>IF('Data Validation'!$K$2&lt;&gt;TRUE,"",'Data Validation'!A415)</f>
        <v>1772156100</v>
      </c>
      <c r="B415" s="4" t="str">
        <f>IF('Data Validation'!$K$2&lt;&gt;TRUE,"",'Data Validation'!C415)</f>
        <v>XAUUSD</v>
      </c>
      <c r="C415" s="4" t="str">
        <f>IF('Data Validation'!$K$2&lt;&gt;TRUE,"",'Data Validation'!E415)</f>
        <v>M5</v>
      </c>
      <c r="D415" s="4">
        <f>IF('Data Validation'!$K$2&lt;&gt;TRUE,"",'Data Validation'!G415)</f>
        <v>5190.7</v>
      </c>
      <c r="E415" s="4">
        <f>IF($C415&lt;&gt;"M5","",Price!F415)</f>
        <v>5190.82</v>
      </c>
      <c r="F415" s="4">
        <f>IF($C415&lt;&gt;"M5","",Price!G415)</f>
        <v>5181.92</v>
      </c>
      <c r="G415" s="4">
        <f>IF($C415&lt;&gt;"M5","",Price!H415)</f>
        <v>625</v>
      </c>
      <c r="H415" s="4">
        <f>IF($C415&lt;&gt;"M5","",SSA!E415)</f>
        <v>5185.6921599999996</v>
      </c>
      <c r="I415" s="6">
        <f>IF($C415&lt;&gt;"M5","",SSA!F415)</f>
        <v>5183.26584</v>
      </c>
      <c r="J415" s="5">
        <f>IF($C415&lt;&gt;"M5","",Dual_Tema!E415)</f>
        <v>5185.6099999999997</v>
      </c>
      <c r="K415" s="5">
        <f>IF($C415&lt;&gt;"M5","",Dual_Tema!F415)</f>
        <v>5178.12</v>
      </c>
      <c r="L415" s="6">
        <f>IF($C415&lt;&gt;"M5","",Trendlines!K415)</f>
        <v>0</v>
      </c>
      <c r="M415" s="6">
        <f>IF($C415&lt;&gt;"M5","",Trendlines!L415)</f>
        <v>0</v>
      </c>
      <c r="N415" s="6">
        <f>IF($C415&lt;&gt;"M5","",ZigZag!E415)</f>
        <v>0</v>
      </c>
      <c r="O415" s="6">
        <f>IF($C415&lt;&gt;"M5","",ZigZag!F415)</f>
        <v>0</v>
      </c>
      <c r="P415" s="6">
        <f>IF($C415&lt;&gt;"M5","",Pinbar!E415)</f>
        <v>0</v>
      </c>
      <c r="Q415">
        <f>IF(Q$1='Trendline Selection'!$ED$198,Trendlines!E415,IF(Q$1='Trendline Selection'!$EE$198,Trendlines!E415,""))</f>
        <v>5200.07</v>
      </c>
      <c r="R415" t="str">
        <f>IF(R$1='Trendline Selection'!$ED$198,Trendlines!F415,IF(R$1='Trendline Selection'!$EE$198,Trendlines!F415,""))</f>
        <v/>
      </c>
      <c r="S415" t="str">
        <f>IF(S$1='Trendline Selection'!$ED$198,Trendlines!G415,IF(S$1='Trendline Selection'!$EE$198,Trendlines!G415,""))</f>
        <v/>
      </c>
      <c r="T415" t="str">
        <f>IF(T$1='Trendline Selection'!$ED$198,Trendlines!H415,IF(T$1='Trendline Selection'!$EE$198,Trendlines!H415,""))</f>
        <v/>
      </c>
      <c r="U415">
        <f>IF(U$1='Trendline Selection'!$ED$198,Trendlines!I415,IF(U$1='Trendline Selection'!$EE$198,Trendlines!I415,""))</f>
        <v>5180.16</v>
      </c>
      <c r="V415" t="str">
        <f>IF(V$1='Trendline Selection'!$ED$198,Trendlines!J415,IF(V$1='Trendline Selection'!$EE$198,Trendlines!J415,""))</f>
        <v/>
      </c>
      <c r="W415" s="6" t="str">
        <f t="shared" si="396"/>
        <v/>
      </c>
      <c r="X415" s="6" t="str">
        <f t="shared" si="397"/>
        <v/>
      </c>
      <c r="Y415" s="6" t="str">
        <f t="shared" si="398"/>
        <v/>
      </c>
      <c r="Z415" s="6" t="str">
        <f t="shared" si="399"/>
        <v/>
      </c>
      <c r="AA415">
        <f t="shared" si="411"/>
        <v>8.8999999999996362</v>
      </c>
      <c r="AB415">
        <f t="shared" si="439"/>
        <v>8.6799999999993815</v>
      </c>
      <c r="AC415">
        <f t="shared" si="440"/>
        <v>0.22000000000025466</v>
      </c>
      <c r="AD415">
        <f t="shared" si="395"/>
        <v>8.8999999999996362</v>
      </c>
      <c r="AE415" s="26">
        <f t="shared" si="454"/>
        <v>1.0047034003714194E-3</v>
      </c>
      <c r="AF415" s="26">
        <f t="shared" si="412"/>
        <v>7.3385707554096506E-4</v>
      </c>
      <c r="AG415" s="4"/>
      <c r="AH415" s="30">
        <f t="shared" si="413"/>
        <v>-2.7649320105306479E-3</v>
      </c>
      <c r="AI415" s="21">
        <f t="shared" si="441"/>
        <v>-1</v>
      </c>
      <c r="AJ415" s="21">
        <f t="shared" si="409"/>
        <v>-228</v>
      </c>
      <c r="AK415" s="31" t="str">
        <f t="shared" si="457"/>
        <v>-----</v>
      </c>
      <c r="AL415" s="31" t="str">
        <f t="shared" si="414"/>
        <v>-----</v>
      </c>
      <c r="AM415" s="39" t="str">
        <f t="shared" si="415"/>
        <v/>
      </c>
      <c r="AN415" s="35" t="str">
        <f t="shared" si="416"/>
        <v/>
      </c>
      <c r="AO415" s="35" t="str">
        <f t="shared" si="455"/>
        <v/>
      </c>
      <c r="AP415" s="36" t="str">
        <f t="shared" si="456"/>
        <v/>
      </c>
      <c r="AQ415" s="36" t="str">
        <f t="shared" si="417"/>
        <v/>
      </c>
      <c r="AR415" s="40" t="str">
        <f t="shared" si="418"/>
        <v/>
      </c>
      <c r="AS415" s="37" t="str">
        <f t="shared" si="419"/>
        <v/>
      </c>
      <c r="AT415" s="37" t="str">
        <f t="shared" si="442"/>
        <v/>
      </c>
      <c r="AU415" s="38" t="str">
        <f t="shared" si="420"/>
        <v/>
      </c>
      <c r="AV415" s="38" t="str">
        <f t="shared" si="421"/>
        <v/>
      </c>
      <c r="AW415" s="30" t="str">
        <f t="shared" si="422"/>
        <v/>
      </c>
      <c r="AX415" s="21" t="str">
        <f t="shared" si="423"/>
        <v/>
      </c>
      <c r="AY415" s="21" t="str">
        <f t="shared" si="443"/>
        <v/>
      </c>
      <c r="AZ415" s="31" t="str">
        <f t="shared" si="424"/>
        <v/>
      </c>
      <c r="BA415" s="31" t="str">
        <f t="shared" si="425"/>
        <v/>
      </c>
      <c r="BB415" s="33">
        <f t="shared" si="426"/>
        <v>1.0679515690634554E-3</v>
      </c>
      <c r="BC415" s="32">
        <f t="shared" si="427"/>
        <v>1</v>
      </c>
      <c r="BD415" s="32">
        <f t="shared" si="444"/>
        <v>3</v>
      </c>
      <c r="BE415" s="34" t="str">
        <f t="shared" si="445"/>
        <v>-----</v>
      </c>
      <c r="BF415" s="34" t="str">
        <f t="shared" si="428"/>
        <v>-----</v>
      </c>
      <c r="BG415" s="40" t="str">
        <f t="shared" si="429"/>
        <v/>
      </c>
      <c r="BH415" s="37" t="str">
        <f t="shared" si="430"/>
        <v/>
      </c>
      <c r="BI415" s="37" t="str">
        <f t="shared" si="446"/>
        <v/>
      </c>
      <c r="BJ415" s="38" t="str">
        <f t="shared" si="447"/>
        <v/>
      </c>
      <c r="BK415" s="38" t="str">
        <f t="shared" si="431"/>
        <v/>
      </c>
      <c r="BL415" s="41" t="str">
        <f t="shared" si="432"/>
        <v>------</v>
      </c>
      <c r="BM415" s="41" t="str">
        <f t="shared" si="433"/>
        <v>------</v>
      </c>
      <c r="BN415" s="41" t="str">
        <f t="shared" si="407"/>
        <v>-----</v>
      </c>
      <c r="BO415" s="41" t="str" cm="1">
        <f t="array" aca="1" ref="BO415" ca="1">_xlfn.LET(_xlpm.lookback,MIN(ROW()-ROW(BN$50),11),_xlpm.found,IFERROR(MATCH("Equal High",OFFSET(BN415,-_xlpm.lookback,0,_xlpm.lookback+1,1),0),-1),_xlpm.offset_rows,_xlpm.lookback-_xlpm.found+1,IF(_xlpm.found&gt;0,INDEX(E:E,ROW()-_xlpm.offset_rows),"-----"))</f>
        <v>-----</v>
      </c>
      <c r="BP415" s="41" t="str">
        <f t="shared" ca="1" si="400"/>
        <v>-----</v>
      </c>
      <c r="BQ415" s="41" t="str">
        <f t="shared" ca="1" si="401"/>
        <v>-----</v>
      </c>
      <c r="BR415" s="52" t="str">
        <f t="shared" ca="1" si="402"/>
        <v>-----</v>
      </c>
      <c r="BS415" s="41" t="str">
        <f t="shared" si="408"/>
        <v>-----</v>
      </c>
      <c r="BT415" s="41" t="str" cm="1">
        <f t="array" aca="1" ref="BT415" ca="1">_xlfn.LET(_xlpm.lookback,MIN(ROW()-ROW(BS$50),11),_xlpm.found,IFERROR(MATCH("Equal Low",OFFSET(BS415,-_xlpm.lookback,0,_xlpm.lookback+1,1),0),-1),_xlpm.offset_rows,_xlpm.lookback-_xlpm.found+1,IF(_xlpm.found&gt;0,INDEX(F:F,ROW()-_xlpm.offset_rows),"-----"))</f>
        <v>-----</v>
      </c>
      <c r="BU415" s="41" t="str">
        <f t="shared" ca="1" si="403"/>
        <v>-----</v>
      </c>
      <c r="BV415" s="41" t="str">
        <f t="shared" ca="1" si="404"/>
        <v>-----</v>
      </c>
      <c r="BW415" s="52" t="str">
        <f t="shared" ca="1" si="405"/>
        <v>-----</v>
      </c>
      <c r="BX415" s="50">
        <f t="shared" si="434"/>
        <v>2.4263199999995777</v>
      </c>
      <c r="BY415" s="50">
        <f t="shared" si="448"/>
        <v>1</v>
      </c>
      <c r="BZ415" s="50">
        <f t="shared" si="449"/>
        <v>6</v>
      </c>
      <c r="CA415" s="50" t="str">
        <f t="shared" si="450"/>
        <v>-----</v>
      </c>
      <c r="CB415" s="50" t="str">
        <f t="shared" si="451"/>
        <v>-----</v>
      </c>
      <c r="CC415" s="52" t="str">
        <f t="shared" si="435"/>
        <v/>
      </c>
      <c r="CD415" s="41">
        <f t="shared" si="436"/>
        <v>0</v>
      </c>
      <c r="CE415" s="52" t="str" cm="1">
        <f t="array" ref="CE415">IF(CD415&lt;&gt;1,"-----",_xlfn.IFS(OR(AL415="Above",AL415="Below"),AL415,OR(AQ415="Above",AQ415="Below"),AQ415,OR(AV415="Above",AV415="Below"),AV415,OR(BA415="Above",BA415="Below"),BA415,OR(BF415="Above",BF415="Below"),BF415,OR(BK415="Above",BK415="Below"),BK415,TRUE,"-----"))</f>
        <v>-----</v>
      </c>
      <c r="CF415" s="52" t="str">
        <f t="shared" ca="1" si="406"/>
        <v>-----</v>
      </c>
      <c r="CG415" s="52" t="str">
        <f t="shared" si="437"/>
        <v>UP</v>
      </c>
      <c r="CH415" s="42" t="str">
        <f t="shared" si="458"/>
        <v/>
      </c>
      <c r="CI415" s="43">
        <f t="shared" si="452"/>
        <v>1</v>
      </c>
      <c r="CJ415" s="42" t="str">
        <f t="shared" si="453"/>
        <v/>
      </c>
      <c r="CK415" s="42" t="str">
        <f t="shared" si="459"/>
        <v/>
      </c>
      <c r="CL415" s="42" t="str">
        <f t="shared" si="438"/>
        <v/>
      </c>
      <c r="CM415" s="16">
        <f t="shared" si="410"/>
        <v>0.2</v>
      </c>
      <c r="CN415" s="53">
        <f t="shared" si="460"/>
        <v>6.6666666666666666E-2</v>
      </c>
      <c r="CO415" s="14" t="str">
        <f t="shared" si="461"/>
        <v/>
      </c>
    </row>
    <row r="416" spans="1:93" x14ac:dyDescent="0.55000000000000004">
      <c r="A416">
        <f>IF('Data Validation'!$K$2&lt;&gt;TRUE,"",'Data Validation'!A416)</f>
        <v>1772156400</v>
      </c>
      <c r="B416" s="4" t="str">
        <f>IF('Data Validation'!$K$2&lt;&gt;TRUE,"",'Data Validation'!C416)</f>
        <v>XAUUSD</v>
      </c>
      <c r="C416" s="4" t="str">
        <f>IF('Data Validation'!$K$2&lt;&gt;TRUE,"",'Data Validation'!E416)</f>
        <v>M5</v>
      </c>
      <c r="D416" s="4">
        <f>IF('Data Validation'!$K$2&lt;&gt;TRUE,"",'Data Validation'!G416)</f>
        <v>5188.6499999999996</v>
      </c>
      <c r="E416" s="4">
        <f>IF($C416&lt;&gt;"M5","",Price!F416)</f>
        <v>5191.16</v>
      </c>
      <c r="F416" s="4">
        <f>IF($C416&lt;&gt;"M5","",Price!G416)</f>
        <v>5186.8500000000004</v>
      </c>
      <c r="G416" s="4">
        <f>IF($C416&lt;&gt;"M5","",Price!H416)</f>
        <v>522</v>
      </c>
      <c r="H416" s="4">
        <f>IF($C416&lt;&gt;"M5","",SSA!E416)</f>
        <v>5188.2752600000003</v>
      </c>
      <c r="I416" s="6">
        <f>IF($C416&lt;&gt;"M5","",SSA!F416)</f>
        <v>5185.7705500000002</v>
      </c>
      <c r="J416" s="5">
        <f>IF($C416&lt;&gt;"M5","",Dual_Tema!E416)</f>
        <v>5189.1400000000003</v>
      </c>
      <c r="K416" s="5">
        <f>IF($C416&lt;&gt;"M5","",Dual_Tema!F416)</f>
        <v>5183.01</v>
      </c>
      <c r="L416" s="6">
        <f>IF($C416&lt;&gt;"M5","",Trendlines!K416)</f>
        <v>0</v>
      </c>
      <c r="M416" s="6">
        <f>IF($C416&lt;&gt;"M5","",Trendlines!L416)</f>
        <v>0</v>
      </c>
      <c r="N416" s="6">
        <f>IF($C416&lt;&gt;"M5","",ZigZag!E416)</f>
        <v>0</v>
      </c>
      <c r="O416" s="6">
        <f>IF($C416&lt;&gt;"M5","",ZigZag!F416)</f>
        <v>0</v>
      </c>
      <c r="P416" s="6">
        <f>IF($C416&lt;&gt;"M5","",Pinbar!E416)</f>
        <v>0</v>
      </c>
      <c r="Q416">
        <f>IF(Q$1='Trendline Selection'!$ED$198,Trendlines!E416,IF(Q$1='Trendline Selection'!$EE$198,Trendlines!E416,""))</f>
        <v>5200.08</v>
      </c>
      <c r="R416" t="str">
        <f>IF(R$1='Trendline Selection'!$ED$198,Trendlines!F416,IF(R$1='Trendline Selection'!$EE$198,Trendlines!F416,""))</f>
        <v/>
      </c>
      <c r="S416" t="str">
        <f>IF(S$1='Trendline Selection'!$ED$198,Trendlines!G416,IF(S$1='Trendline Selection'!$EE$198,Trendlines!G416,""))</f>
        <v/>
      </c>
      <c r="T416" t="str">
        <f>IF(T$1='Trendline Selection'!$ED$198,Trendlines!H416,IF(T$1='Trendline Selection'!$EE$198,Trendlines!H416,""))</f>
        <v/>
      </c>
      <c r="U416">
        <f>IF(U$1='Trendline Selection'!$ED$198,Trendlines!I416,IF(U$1='Trendline Selection'!$EE$198,Trendlines!I416,""))</f>
        <v>5180.1899999999996</v>
      </c>
      <c r="V416" t="str">
        <f>IF(V$1='Trendline Selection'!$ED$198,Trendlines!J416,IF(V$1='Trendline Selection'!$EE$198,Trendlines!J416,""))</f>
        <v/>
      </c>
      <c r="W416" s="6" t="str">
        <f t="shared" si="396"/>
        <v/>
      </c>
      <c r="X416" s="6" t="str">
        <f t="shared" si="397"/>
        <v/>
      </c>
      <c r="Y416" s="6" t="str">
        <f t="shared" si="398"/>
        <v/>
      </c>
      <c r="Z416" s="6" t="str">
        <f t="shared" si="399"/>
        <v/>
      </c>
      <c r="AA416">
        <f t="shared" si="411"/>
        <v>4.3099999999994907</v>
      </c>
      <c r="AB416">
        <f t="shared" si="439"/>
        <v>0.46000000000003638</v>
      </c>
      <c r="AC416">
        <f t="shared" si="440"/>
        <v>3.8499999999994543</v>
      </c>
      <c r="AD416">
        <f t="shared" si="395"/>
        <v>4.3099999999994907</v>
      </c>
      <c r="AE416" s="26">
        <f t="shared" si="454"/>
        <v>3.8927452333132793E-4</v>
      </c>
      <c r="AF416" s="26">
        <f t="shared" si="412"/>
        <v>7.4088222866638216E-4</v>
      </c>
      <c r="AG416" s="4"/>
      <c r="AH416" s="30">
        <f t="shared" si="413"/>
        <v>-2.2701073829632587E-3</v>
      </c>
      <c r="AI416" s="21">
        <f t="shared" si="441"/>
        <v>-1</v>
      </c>
      <c r="AJ416" s="21">
        <f t="shared" si="409"/>
        <v>-229</v>
      </c>
      <c r="AK416" s="31" t="str">
        <f t="shared" si="457"/>
        <v>-----</v>
      </c>
      <c r="AL416" s="31" t="str">
        <f t="shared" si="414"/>
        <v>-----</v>
      </c>
      <c r="AM416" s="39" t="str">
        <f t="shared" si="415"/>
        <v/>
      </c>
      <c r="AN416" s="35" t="str">
        <f t="shared" si="416"/>
        <v/>
      </c>
      <c r="AO416" s="35" t="str">
        <f t="shared" si="455"/>
        <v/>
      </c>
      <c r="AP416" s="36" t="str">
        <f t="shared" si="456"/>
        <v/>
      </c>
      <c r="AQ416" s="36" t="str">
        <f t="shared" si="417"/>
        <v/>
      </c>
      <c r="AR416" s="40" t="str">
        <f t="shared" si="418"/>
        <v/>
      </c>
      <c r="AS416" s="37" t="str">
        <f t="shared" si="419"/>
        <v/>
      </c>
      <c r="AT416" s="37" t="str">
        <f t="shared" si="442"/>
        <v/>
      </c>
      <c r="AU416" s="38" t="str">
        <f t="shared" si="420"/>
        <v/>
      </c>
      <c r="AV416" s="38" t="str">
        <f t="shared" si="421"/>
        <v/>
      </c>
      <c r="AW416" s="30" t="str">
        <f t="shared" si="422"/>
        <v/>
      </c>
      <c r="AX416" s="21" t="str">
        <f t="shared" si="423"/>
        <v/>
      </c>
      <c r="AY416" s="21" t="str">
        <f t="shared" si="443"/>
        <v/>
      </c>
      <c r="AZ416" s="31" t="str">
        <f t="shared" si="424"/>
        <v/>
      </c>
      <c r="BA416" s="31" t="str">
        <f t="shared" si="425"/>
        <v/>
      </c>
      <c r="BB416" s="33">
        <f t="shared" si="426"/>
        <v>1.5608037543025921E-3</v>
      </c>
      <c r="BC416" s="32">
        <f t="shared" si="427"/>
        <v>1</v>
      </c>
      <c r="BD416" s="32">
        <f t="shared" si="444"/>
        <v>4</v>
      </c>
      <c r="BE416" s="34" t="str">
        <f t="shared" si="445"/>
        <v>-----</v>
      </c>
      <c r="BF416" s="34" t="str">
        <f t="shared" si="428"/>
        <v>-----</v>
      </c>
      <c r="BG416" s="40" t="str">
        <f t="shared" si="429"/>
        <v/>
      </c>
      <c r="BH416" s="37" t="str">
        <f t="shared" si="430"/>
        <v/>
      </c>
      <c r="BI416" s="37" t="str">
        <f t="shared" si="446"/>
        <v/>
      </c>
      <c r="BJ416" s="38" t="str">
        <f t="shared" si="447"/>
        <v/>
      </c>
      <c r="BK416" s="38" t="str">
        <f t="shared" si="431"/>
        <v/>
      </c>
      <c r="BL416" s="41" t="str">
        <f t="shared" si="432"/>
        <v>------</v>
      </c>
      <c r="BM416" s="41" t="str">
        <f t="shared" si="433"/>
        <v>------</v>
      </c>
      <c r="BN416" s="41" t="str">
        <f t="shared" si="407"/>
        <v>-----</v>
      </c>
      <c r="BO416" s="41" t="str" cm="1">
        <f t="array" aca="1" ref="BO416" ca="1">_xlfn.LET(_xlpm.lookback,MIN(ROW()-ROW(BN$50),11),_xlpm.found,IFERROR(MATCH("Equal High",OFFSET(BN416,-_xlpm.lookback,0,_xlpm.lookback+1,1),0),-1),_xlpm.offset_rows,_xlpm.lookback-_xlpm.found+1,IF(_xlpm.found&gt;0,INDEX(E:E,ROW()-_xlpm.offset_rows),"-----"))</f>
        <v>-----</v>
      </c>
      <c r="BP416" s="41" t="str">
        <f t="shared" ca="1" si="400"/>
        <v>-----</v>
      </c>
      <c r="BQ416" s="41" t="str">
        <f t="shared" ca="1" si="401"/>
        <v>-----</v>
      </c>
      <c r="BR416" s="52" t="str">
        <f t="shared" ca="1" si="402"/>
        <v>-----</v>
      </c>
      <c r="BS416" s="41" t="str">
        <f t="shared" si="408"/>
        <v>-----</v>
      </c>
      <c r="BT416" s="41" t="str" cm="1">
        <f t="array" aca="1" ref="BT416" ca="1">_xlfn.LET(_xlpm.lookback,MIN(ROW()-ROW(BS$50),11),_xlpm.found,IFERROR(MATCH("Equal Low",OFFSET(BS416,-_xlpm.lookback,0,_xlpm.lookback+1,1),0),-1),_xlpm.offset_rows,_xlpm.lookback-_xlpm.found+1,IF(_xlpm.found&gt;0,INDEX(F:F,ROW()-_xlpm.offset_rows),"-----"))</f>
        <v>-----</v>
      </c>
      <c r="BU416" s="41" t="str">
        <f t="shared" ca="1" si="403"/>
        <v>-----</v>
      </c>
      <c r="BV416" s="41" t="str">
        <f t="shared" ca="1" si="404"/>
        <v>-----</v>
      </c>
      <c r="BW416" s="52" t="str">
        <f t="shared" ca="1" si="405"/>
        <v>-----</v>
      </c>
      <c r="BX416" s="50">
        <f t="shared" si="434"/>
        <v>2.5047100000001592</v>
      </c>
      <c r="BY416" s="50">
        <f t="shared" si="448"/>
        <v>1</v>
      </c>
      <c r="BZ416" s="50">
        <f t="shared" si="449"/>
        <v>7</v>
      </c>
      <c r="CA416" s="50" t="str">
        <f t="shared" si="450"/>
        <v>-----</v>
      </c>
      <c r="CB416" s="50" t="str">
        <f t="shared" si="451"/>
        <v>-----</v>
      </c>
      <c r="CC416" s="52" t="str">
        <f t="shared" si="435"/>
        <v/>
      </c>
      <c r="CD416" s="41">
        <f t="shared" si="436"/>
        <v>0</v>
      </c>
      <c r="CE416" s="52" t="str" cm="1">
        <f t="array" ref="CE416">IF(CD416&lt;&gt;1,"-----",_xlfn.IFS(OR(AL416="Above",AL416="Below"),AL416,OR(AQ416="Above",AQ416="Below"),AQ416,OR(AV416="Above",AV416="Below"),AV416,OR(BA416="Above",BA416="Below"),BA416,OR(BF416="Above",BF416="Below"),BF416,OR(BK416="Above",BK416="Below"),BK416,TRUE,"-----"))</f>
        <v>-----</v>
      </c>
      <c r="CF416" s="52" t="str">
        <f t="shared" ca="1" si="406"/>
        <v>-----</v>
      </c>
      <c r="CG416" s="52" t="str">
        <f t="shared" si="437"/>
        <v>UP</v>
      </c>
      <c r="CH416" s="42" t="str">
        <f t="shared" si="458"/>
        <v/>
      </c>
      <c r="CI416" s="43" t="str">
        <f t="shared" si="452"/>
        <v/>
      </c>
      <c r="CJ416" s="42" t="str">
        <f t="shared" si="453"/>
        <v/>
      </c>
      <c r="CK416" s="42" t="str">
        <f t="shared" si="459"/>
        <v/>
      </c>
      <c r="CL416" s="42" t="str">
        <f t="shared" si="438"/>
        <v/>
      </c>
      <c r="CM416" s="16">
        <f t="shared" si="410"/>
        <v>0</v>
      </c>
      <c r="CN416" s="53">
        <f t="shared" si="460"/>
        <v>6.6666666666666666E-2</v>
      </c>
      <c r="CO416" s="14" t="str">
        <f t="shared" si="461"/>
        <v/>
      </c>
    </row>
    <row r="417" spans="1:93" x14ac:dyDescent="0.55000000000000004">
      <c r="A417">
        <f>IF('Data Validation'!$K$2&lt;&gt;TRUE,"",'Data Validation'!A417)</f>
        <v>1772156700</v>
      </c>
      <c r="B417" s="4" t="str">
        <f>IF('Data Validation'!$K$2&lt;&gt;TRUE,"",'Data Validation'!C417)</f>
        <v>XAUUSD</v>
      </c>
      <c r="C417" s="4" t="str">
        <f>IF('Data Validation'!$K$2&lt;&gt;TRUE,"",'Data Validation'!E417)</f>
        <v>M5</v>
      </c>
      <c r="D417" s="4">
        <f>IF('Data Validation'!$K$2&lt;&gt;TRUE,"",'Data Validation'!G417)</f>
        <v>5188.54</v>
      </c>
      <c r="E417" s="4">
        <f>IF($C417&lt;&gt;"M5","",Price!F417)</f>
        <v>5189.7299999999996</v>
      </c>
      <c r="F417" s="4">
        <f>IF($C417&lt;&gt;"M5","",Price!G417)</f>
        <v>5187.3900000000003</v>
      </c>
      <c r="G417" s="4">
        <f>IF($C417&lt;&gt;"M5","",Price!H417)</f>
        <v>573</v>
      </c>
      <c r="H417" s="4">
        <f>IF($C417&lt;&gt;"M5","",SSA!E417)</f>
        <v>5190.62284</v>
      </c>
      <c r="I417" s="6">
        <f>IF($C417&lt;&gt;"M5","",SSA!F417)</f>
        <v>5188.1966899999998</v>
      </c>
      <c r="J417" s="5">
        <f>IF($C417&lt;&gt;"M5","",Dual_Tema!E417)</f>
        <v>5190.5600000000004</v>
      </c>
      <c r="K417" s="5">
        <f>IF($C417&lt;&gt;"M5","",Dual_Tema!F417)</f>
        <v>5186.2700000000004</v>
      </c>
      <c r="L417" s="6">
        <f>IF($C417&lt;&gt;"M5","",Trendlines!K417)</f>
        <v>0</v>
      </c>
      <c r="M417" s="6">
        <f>IF($C417&lt;&gt;"M5","",Trendlines!L417)</f>
        <v>0</v>
      </c>
      <c r="N417" s="6">
        <f>IF($C417&lt;&gt;"M5","",ZigZag!E417)</f>
        <v>0</v>
      </c>
      <c r="O417" s="6">
        <f>IF($C417&lt;&gt;"M5","",ZigZag!F417)</f>
        <v>0</v>
      </c>
      <c r="P417" s="6">
        <f>IF($C417&lt;&gt;"M5","",Pinbar!E417)</f>
        <v>0</v>
      </c>
      <c r="Q417">
        <f>IF(Q$1='Trendline Selection'!$ED$198,Trendlines!E417,IF(Q$1='Trendline Selection'!$EE$198,Trendlines!E417,""))</f>
        <v>5200.08</v>
      </c>
      <c r="R417" t="str">
        <f>IF(R$1='Trendline Selection'!$ED$198,Trendlines!F417,IF(R$1='Trendline Selection'!$EE$198,Trendlines!F417,""))</f>
        <v/>
      </c>
      <c r="S417" t="str">
        <f>IF(S$1='Trendline Selection'!$ED$198,Trendlines!G417,IF(S$1='Trendline Selection'!$EE$198,Trendlines!G417,""))</f>
        <v/>
      </c>
      <c r="T417" t="str">
        <f>IF(T$1='Trendline Selection'!$ED$198,Trendlines!H417,IF(T$1='Trendline Selection'!$EE$198,Trendlines!H417,""))</f>
        <v/>
      </c>
      <c r="U417">
        <f>IF(U$1='Trendline Selection'!$ED$198,Trendlines!I417,IF(U$1='Trendline Selection'!$EE$198,Trendlines!I417,""))</f>
        <v>5180.21</v>
      </c>
      <c r="V417" t="str">
        <f>IF(V$1='Trendline Selection'!$ED$198,Trendlines!J417,IF(V$1='Trendline Selection'!$EE$198,Trendlines!J417,""))</f>
        <v/>
      </c>
      <c r="W417" s="6" t="str">
        <f t="shared" si="396"/>
        <v/>
      </c>
      <c r="X417" s="6" t="str">
        <f t="shared" si="397"/>
        <v/>
      </c>
      <c r="Y417" s="6" t="str">
        <f t="shared" si="398"/>
        <v/>
      </c>
      <c r="Z417" s="6" t="str">
        <f t="shared" si="399"/>
        <v/>
      </c>
      <c r="AA417">
        <f t="shared" si="411"/>
        <v>2.339999999999236</v>
      </c>
      <c r="AB417">
        <f t="shared" si="439"/>
        <v>1.0799999999999272</v>
      </c>
      <c r="AC417">
        <f t="shared" si="440"/>
        <v>1.2599999999993088</v>
      </c>
      <c r="AD417">
        <f t="shared" si="395"/>
        <v>2.339999999999236</v>
      </c>
      <c r="AE417" s="26">
        <f t="shared" si="454"/>
        <v>-1.5990567491770382E-4</v>
      </c>
      <c r="AF417" s="26">
        <f t="shared" si="412"/>
        <v>2.1595481916674041E-4</v>
      </c>
      <c r="AG417" s="4"/>
      <c r="AH417" s="30">
        <f t="shared" si="413"/>
        <v>-1.8186566360517398E-3</v>
      </c>
      <c r="AI417" s="21">
        <f t="shared" si="441"/>
        <v>-1</v>
      </c>
      <c r="AJ417" s="21">
        <f t="shared" si="409"/>
        <v>-230</v>
      </c>
      <c r="AK417" s="31" t="str">
        <f t="shared" si="457"/>
        <v>-----</v>
      </c>
      <c r="AL417" s="31" t="str">
        <f t="shared" si="414"/>
        <v>-----</v>
      </c>
      <c r="AM417" s="39" t="str">
        <f t="shared" si="415"/>
        <v/>
      </c>
      <c r="AN417" s="35" t="str">
        <f t="shared" si="416"/>
        <v/>
      </c>
      <c r="AO417" s="35" t="str">
        <f t="shared" si="455"/>
        <v/>
      </c>
      <c r="AP417" s="36" t="str">
        <f t="shared" si="456"/>
        <v/>
      </c>
      <c r="AQ417" s="36" t="str">
        <f t="shared" si="417"/>
        <v/>
      </c>
      <c r="AR417" s="40" t="str">
        <f t="shared" si="418"/>
        <v/>
      </c>
      <c r="AS417" s="37" t="str">
        <f t="shared" si="419"/>
        <v/>
      </c>
      <c r="AT417" s="37" t="str">
        <f t="shared" si="442"/>
        <v/>
      </c>
      <c r="AU417" s="38" t="str">
        <f t="shared" si="420"/>
        <v/>
      </c>
      <c r="AV417" s="38" t="str">
        <f t="shared" si="421"/>
        <v/>
      </c>
      <c r="AW417" s="30" t="str">
        <f t="shared" si="422"/>
        <v/>
      </c>
      <c r="AX417" s="21" t="str">
        <f t="shared" si="423"/>
        <v/>
      </c>
      <c r="AY417" s="21" t="str">
        <f t="shared" si="443"/>
        <v/>
      </c>
      <c r="AZ417" s="31" t="str">
        <f t="shared" si="424"/>
        <v/>
      </c>
      <c r="BA417" s="31" t="str">
        <f t="shared" si="425"/>
        <v/>
      </c>
      <c r="BB417" s="33">
        <f t="shared" si="426"/>
        <v>2.0101192808785668E-3</v>
      </c>
      <c r="BC417" s="32">
        <f t="shared" si="427"/>
        <v>1</v>
      </c>
      <c r="BD417" s="32">
        <f t="shared" si="444"/>
        <v>5</v>
      </c>
      <c r="BE417" s="34" t="str">
        <f t="shared" si="445"/>
        <v>-----</v>
      </c>
      <c r="BF417" s="34" t="str">
        <f t="shared" si="428"/>
        <v>-----</v>
      </c>
      <c r="BG417" s="40" t="str">
        <f t="shared" si="429"/>
        <v/>
      </c>
      <c r="BH417" s="37" t="str">
        <f t="shared" si="430"/>
        <v/>
      </c>
      <c r="BI417" s="37" t="str">
        <f t="shared" si="446"/>
        <v/>
      </c>
      <c r="BJ417" s="38" t="str">
        <f t="shared" si="447"/>
        <v/>
      </c>
      <c r="BK417" s="38" t="str">
        <f t="shared" si="431"/>
        <v/>
      </c>
      <c r="BL417" s="41" t="str">
        <f t="shared" si="432"/>
        <v>------</v>
      </c>
      <c r="BM417" s="41" t="str">
        <f t="shared" si="433"/>
        <v>------</v>
      </c>
      <c r="BN417" s="41" t="str">
        <f t="shared" si="407"/>
        <v>-----</v>
      </c>
      <c r="BO417" s="41" t="str" cm="1">
        <f t="array" aca="1" ref="BO417" ca="1">_xlfn.LET(_xlpm.lookback,MIN(ROW()-ROW(BN$50),11),_xlpm.found,IFERROR(MATCH("Equal High",OFFSET(BN417,-_xlpm.lookback,0,_xlpm.lookback+1,1),0),-1),_xlpm.offset_rows,_xlpm.lookback-_xlpm.found+1,IF(_xlpm.found&gt;0,INDEX(E:E,ROW()-_xlpm.offset_rows),"-----"))</f>
        <v>-----</v>
      </c>
      <c r="BP417" s="41" t="str">
        <f t="shared" ca="1" si="400"/>
        <v>-----</v>
      </c>
      <c r="BQ417" s="41" t="str">
        <f t="shared" ca="1" si="401"/>
        <v>-----</v>
      </c>
      <c r="BR417" s="52" t="str">
        <f t="shared" ca="1" si="402"/>
        <v>-----</v>
      </c>
      <c r="BS417" s="41" t="str">
        <f t="shared" si="408"/>
        <v>-----</v>
      </c>
      <c r="BT417" s="41" t="str" cm="1">
        <f t="array" aca="1" ref="BT417" ca="1">_xlfn.LET(_xlpm.lookback,MIN(ROW()-ROW(BS$50),11),_xlpm.found,IFERROR(MATCH("Equal Low",OFFSET(BS417,-_xlpm.lookback,0,_xlpm.lookback+1,1),0),-1),_xlpm.offset_rows,_xlpm.lookback-_xlpm.found+1,IF(_xlpm.found&gt;0,INDEX(F:F,ROW()-_xlpm.offset_rows),"-----"))</f>
        <v>-----</v>
      </c>
      <c r="BU417" s="41" t="str">
        <f t="shared" ca="1" si="403"/>
        <v>-----</v>
      </c>
      <c r="BV417" s="41" t="str">
        <f t="shared" ca="1" si="404"/>
        <v>-----</v>
      </c>
      <c r="BW417" s="52" t="str">
        <f t="shared" ca="1" si="405"/>
        <v>-----</v>
      </c>
      <c r="BX417" s="50">
        <f t="shared" si="434"/>
        <v>2.4261500000002343</v>
      </c>
      <c r="BY417" s="50">
        <f t="shared" si="448"/>
        <v>1</v>
      </c>
      <c r="BZ417" s="50">
        <f t="shared" si="449"/>
        <v>8</v>
      </c>
      <c r="CA417" s="50" t="str">
        <f t="shared" si="450"/>
        <v>-----</v>
      </c>
      <c r="CB417" s="50" t="str">
        <f t="shared" si="451"/>
        <v>-----</v>
      </c>
      <c r="CC417" s="52" t="str">
        <f t="shared" si="435"/>
        <v/>
      </c>
      <c r="CD417" s="41">
        <f t="shared" si="436"/>
        <v>0</v>
      </c>
      <c r="CE417" s="52" t="str" cm="1">
        <f t="array" ref="CE417">IF(CD417&lt;&gt;1,"-----",_xlfn.IFS(OR(AL417="Above",AL417="Below"),AL417,OR(AQ417="Above",AQ417="Below"),AQ417,OR(AV417="Above",AV417="Below"),AV417,OR(BA417="Above",BA417="Below"),BA417,OR(BF417="Above",BF417="Below"),BF417,OR(BK417="Above",BK417="Below"),BK417,TRUE,"-----"))</f>
        <v>-----</v>
      </c>
      <c r="CF417" s="52" t="str">
        <f t="shared" ca="1" si="406"/>
        <v>-----</v>
      </c>
      <c r="CG417" s="52" t="str">
        <f t="shared" si="437"/>
        <v>UP</v>
      </c>
      <c r="CH417" s="42" t="str">
        <f t="shared" si="458"/>
        <v/>
      </c>
      <c r="CI417" s="43" t="str">
        <f t="shared" si="452"/>
        <v/>
      </c>
      <c r="CJ417" s="42" t="str">
        <f t="shared" si="453"/>
        <v/>
      </c>
      <c r="CK417" s="42" t="str">
        <f t="shared" si="459"/>
        <v/>
      </c>
      <c r="CL417" s="42" t="str">
        <f t="shared" si="438"/>
        <v/>
      </c>
      <c r="CM417" s="16">
        <f t="shared" si="410"/>
        <v>0</v>
      </c>
      <c r="CN417" s="53">
        <f t="shared" si="460"/>
        <v>6.6666666666666666E-2</v>
      </c>
      <c r="CO417" s="14" t="str">
        <f t="shared" si="461"/>
        <v/>
      </c>
    </row>
    <row r="418" spans="1:93" x14ac:dyDescent="0.55000000000000004">
      <c r="A418">
        <f>IF('Data Validation'!$K$2&lt;&gt;TRUE,"",'Data Validation'!A418)</f>
        <v>1772157000</v>
      </c>
      <c r="B418" s="4" t="str">
        <f>IF('Data Validation'!$K$2&lt;&gt;TRUE,"",'Data Validation'!C418)</f>
        <v>XAUUSD</v>
      </c>
      <c r="C418" s="4" t="str">
        <f>IF('Data Validation'!$K$2&lt;&gt;TRUE,"",'Data Validation'!E418)</f>
        <v>M5</v>
      </c>
      <c r="D418" s="4">
        <f>IF('Data Validation'!$K$2&lt;&gt;TRUE,"",'Data Validation'!G418)</f>
        <v>5192.1000000000004</v>
      </c>
      <c r="E418" s="4">
        <f>IF($C418&lt;&gt;"M5","",Price!F418)</f>
        <v>5193.78</v>
      </c>
      <c r="F418" s="4">
        <f>IF($C418&lt;&gt;"M5","",Price!G418)</f>
        <v>5187.43</v>
      </c>
      <c r="G418" s="4">
        <f>IF($C418&lt;&gt;"M5","",Price!H418)</f>
        <v>637</v>
      </c>
      <c r="H418" s="4">
        <f>IF($C418&lt;&gt;"M5","",SSA!E418)</f>
        <v>5192.5814799999998</v>
      </c>
      <c r="I418" s="6">
        <f>IF($C418&lt;&gt;"M5","",SSA!F418)</f>
        <v>5190.3890899999997</v>
      </c>
      <c r="J418" s="5">
        <f>IF($C418&lt;&gt;"M5","",Dual_Tema!E418)</f>
        <v>5193.26</v>
      </c>
      <c r="K418" s="5">
        <f>IF($C418&lt;&gt;"M5","",Dual_Tema!F418)</f>
        <v>5188.18</v>
      </c>
      <c r="L418" s="6">
        <f>IF($C418&lt;&gt;"M5","",Trendlines!K418)</f>
        <v>0</v>
      </c>
      <c r="M418" s="6">
        <f>IF($C418&lt;&gt;"M5","",Trendlines!L418)</f>
        <v>0</v>
      </c>
      <c r="N418" s="6">
        <f>IF($C418&lt;&gt;"M5","",ZigZag!E418)</f>
        <v>0</v>
      </c>
      <c r="O418" s="6">
        <f>IF($C418&lt;&gt;"M5","",ZigZag!F418)</f>
        <v>0</v>
      </c>
      <c r="P418" s="6">
        <f>IF($C418&lt;&gt;"M5","",Pinbar!E418)</f>
        <v>0</v>
      </c>
      <c r="Q418">
        <f>IF(Q$1='Trendline Selection'!$ED$198,Trendlines!E418,IF(Q$1='Trendline Selection'!$EE$198,Trendlines!E418,""))</f>
        <v>5200.09</v>
      </c>
      <c r="R418" t="str">
        <f>IF(R$1='Trendline Selection'!$ED$198,Trendlines!F418,IF(R$1='Trendline Selection'!$EE$198,Trendlines!F418,""))</f>
        <v/>
      </c>
      <c r="S418" t="str">
        <f>IF(S$1='Trendline Selection'!$ED$198,Trendlines!G418,IF(S$1='Trendline Selection'!$EE$198,Trendlines!G418,""))</f>
        <v/>
      </c>
      <c r="T418" t="str">
        <f>IF(T$1='Trendline Selection'!$ED$198,Trendlines!H418,IF(T$1='Trendline Selection'!$EE$198,Trendlines!H418,""))</f>
        <v/>
      </c>
      <c r="U418">
        <f>IF(U$1='Trendline Selection'!$ED$198,Trendlines!I418,IF(U$1='Trendline Selection'!$EE$198,Trendlines!I418,""))</f>
        <v>5180.2299999999996</v>
      </c>
      <c r="V418" t="str">
        <f>IF(V$1='Trendline Selection'!$ED$198,Trendlines!J418,IF(V$1='Trendline Selection'!$EE$198,Trendlines!J418,""))</f>
        <v/>
      </c>
      <c r="W418" s="6" t="str">
        <f t="shared" si="396"/>
        <v/>
      </c>
      <c r="X418" s="6" t="str">
        <f t="shared" si="397"/>
        <v/>
      </c>
      <c r="Y418" s="6" t="str">
        <f t="shared" si="398"/>
        <v/>
      </c>
      <c r="Z418" s="6" t="str">
        <f t="shared" si="399"/>
        <v/>
      </c>
      <c r="AA418">
        <f t="shared" si="411"/>
        <v>6.3499999999994543</v>
      </c>
      <c r="AB418">
        <f t="shared" si="439"/>
        <v>5.2399999999997817</v>
      </c>
      <c r="AC418">
        <f t="shared" si="440"/>
        <v>1.1099999999996726</v>
      </c>
      <c r="AD418">
        <f t="shared" si="395"/>
        <v>6.3499999999994543</v>
      </c>
      <c r="AE418" s="26">
        <f t="shared" si="454"/>
        <v>1.0012978360404198E-4</v>
      </c>
      <c r="AF418" s="26">
        <f t="shared" si="412"/>
        <v>-1.445593637846027E-4</v>
      </c>
      <c r="AG418" s="4"/>
      <c r="AH418" s="30">
        <f t="shared" si="413"/>
        <v>-1.4439211629030107E-3</v>
      </c>
      <c r="AI418" s="21">
        <f t="shared" si="441"/>
        <v>-1</v>
      </c>
      <c r="AJ418" s="21">
        <f t="shared" si="409"/>
        <v>-231</v>
      </c>
      <c r="AK418" s="31" t="str">
        <f t="shared" si="457"/>
        <v>-----</v>
      </c>
      <c r="AL418" s="31" t="str">
        <f t="shared" si="414"/>
        <v>-----</v>
      </c>
      <c r="AM418" s="39" t="str">
        <f t="shared" si="415"/>
        <v/>
      </c>
      <c r="AN418" s="35" t="str">
        <f t="shared" si="416"/>
        <v/>
      </c>
      <c r="AO418" s="35" t="str">
        <f t="shared" si="455"/>
        <v/>
      </c>
      <c r="AP418" s="36" t="str">
        <f t="shared" si="456"/>
        <v/>
      </c>
      <c r="AQ418" s="36" t="str">
        <f t="shared" si="417"/>
        <v/>
      </c>
      <c r="AR418" s="40" t="str">
        <f t="shared" si="418"/>
        <v/>
      </c>
      <c r="AS418" s="37" t="str">
        <f t="shared" si="419"/>
        <v/>
      </c>
      <c r="AT418" s="37" t="str">
        <f t="shared" si="442"/>
        <v/>
      </c>
      <c r="AU418" s="38" t="str">
        <f t="shared" si="420"/>
        <v/>
      </c>
      <c r="AV418" s="38" t="str">
        <f t="shared" si="421"/>
        <v/>
      </c>
      <c r="AW418" s="30" t="str">
        <f t="shared" si="422"/>
        <v/>
      </c>
      <c r="AX418" s="21" t="str">
        <f t="shared" si="423"/>
        <v/>
      </c>
      <c r="AY418" s="21" t="str">
        <f t="shared" si="443"/>
        <v/>
      </c>
      <c r="AZ418" s="31" t="str">
        <f t="shared" si="424"/>
        <v/>
      </c>
      <c r="BA418" s="31" t="str">
        <f t="shared" si="425"/>
        <v/>
      </c>
      <c r="BB418" s="33">
        <f t="shared" si="426"/>
        <v>2.38434972964526E-3</v>
      </c>
      <c r="BC418" s="32">
        <f t="shared" si="427"/>
        <v>1</v>
      </c>
      <c r="BD418" s="32">
        <f t="shared" si="444"/>
        <v>6</v>
      </c>
      <c r="BE418" s="34" t="str">
        <f t="shared" si="445"/>
        <v>-----</v>
      </c>
      <c r="BF418" s="34" t="str">
        <f t="shared" si="428"/>
        <v>-----</v>
      </c>
      <c r="BG418" s="40" t="str">
        <f t="shared" si="429"/>
        <v/>
      </c>
      <c r="BH418" s="37" t="str">
        <f t="shared" si="430"/>
        <v/>
      </c>
      <c r="BI418" s="37" t="str">
        <f t="shared" si="446"/>
        <v/>
      </c>
      <c r="BJ418" s="38" t="str">
        <f t="shared" si="447"/>
        <v/>
      </c>
      <c r="BK418" s="38" t="str">
        <f t="shared" si="431"/>
        <v/>
      </c>
      <c r="BL418" s="41" t="str">
        <f t="shared" si="432"/>
        <v>------</v>
      </c>
      <c r="BM418" s="41" t="str">
        <f t="shared" si="433"/>
        <v>------</v>
      </c>
      <c r="BN418" s="41" t="str">
        <f t="shared" si="407"/>
        <v>-----</v>
      </c>
      <c r="BO418" s="41" t="str" cm="1">
        <f t="array" aca="1" ref="BO418" ca="1">_xlfn.LET(_xlpm.lookback,MIN(ROW()-ROW(BN$50),11),_xlpm.found,IFERROR(MATCH("Equal High",OFFSET(BN418,-_xlpm.lookback,0,_xlpm.lookback+1,1),0),-1),_xlpm.offset_rows,_xlpm.lookback-_xlpm.found+1,IF(_xlpm.found&gt;0,INDEX(E:E,ROW()-_xlpm.offset_rows),"-----"))</f>
        <v>-----</v>
      </c>
      <c r="BP418" s="41" t="str">
        <f t="shared" ca="1" si="400"/>
        <v>-----</v>
      </c>
      <c r="BQ418" s="41" t="str">
        <f t="shared" ca="1" si="401"/>
        <v>-----</v>
      </c>
      <c r="BR418" s="52" t="str">
        <f t="shared" ca="1" si="402"/>
        <v>-----</v>
      </c>
      <c r="BS418" s="41" t="str">
        <f t="shared" si="408"/>
        <v>-----</v>
      </c>
      <c r="BT418" s="41" t="str" cm="1">
        <f t="array" aca="1" ref="BT418" ca="1">_xlfn.LET(_xlpm.lookback,MIN(ROW()-ROW(BS$50),11),_xlpm.found,IFERROR(MATCH("Equal Low",OFFSET(BS418,-_xlpm.lookback,0,_xlpm.lookback+1,1),0),-1),_xlpm.offset_rows,_xlpm.lookback-_xlpm.found+1,IF(_xlpm.found&gt;0,INDEX(F:F,ROW()-_xlpm.offset_rows),"-----"))</f>
        <v>-----</v>
      </c>
      <c r="BU418" s="41" t="str">
        <f t="shared" ca="1" si="403"/>
        <v>-----</v>
      </c>
      <c r="BV418" s="41" t="str">
        <f t="shared" ca="1" si="404"/>
        <v>-----</v>
      </c>
      <c r="BW418" s="52" t="str">
        <f t="shared" ca="1" si="405"/>
        <v>-----</v>
      </c>
      <c r="BX418" s="50">
        <f t="shared" si="434"/>
        <v>2.1923900000001595</v>
      </c>
      <c r="BY418" s="50">
        <f t="shared" si="448"/>
        <v>1</v>
      </c>
      <c r="BZ418" s="50">
        <f t="shared" si="449"/>
        <v>9</v>
      </c>
      <c r="CA418" s="50" t="str">
        <f t="shared" si="450"/>
        <v>-----</v>
      </c>
      <c r="CB418" s="50" t="str">
        <f t="shared" si="451"/>
        <v>-----</v>
      </c>
      <c r="CC418" s="52" t="str">
        <f t="shared" si="435"/>
        <v/>
      </c>
      <c r="CD418" s="41">
        <f t="shared" si="436"/>
        <v>0</v>
      </c>
      <c r="CE418" s="52" t="str" cm="1">
        <f t="array" ref="CE418">IF(CD418&lt;&gt;1,"-----",_xlfn.IFS(OR(AL418="Above",AL418="Below"),AL418,OR(AQ418="Above",AQ418="Below"),AQ418,OR(AV418="Above",AV418="Below"),AV418,OR(BA418="Above",BA418="Below"),BA418,OR(BF418="Above",BF418="Below"),BF418,OR(BK418="Above",BK418="Below"),BK418,TRUE,"-----"))</f>
        <v>-----</v>
      </c>
      <c r="CF418" s="52" t="str">
        <f t="shared" ca="1" si="406"/>
        <v>-----</v>
      </c>
      <c r="CG418" s="52" t="str">
        <f t="shared" si="437"/>
        <v>UP</v>
      </c>
      <c r="CH418" s="42" t="str">
        <f t="shared" si="458"/>
        <v/>
      </c>
      <c r="CI418" s="43" t="str">
        <f t="shared" si="452"/>
        <v/>
      </c>
      <c r="CJ418" s="42" t="str">
        <f t="shared" si="453"/>
        <v/>
      </c>
      <c r="CK418" s="42" t="str">
        <f t="shared" si="459"/>
        <v/>
      </c>
      <c r="CL418" s="42" t="str">
        <f t="shared" si="438"/>
        <v/>
      </c>
      <c r="CM418" s="16">
        <f t="shared" si="410"/>
        <v>0</v>
      </c>
      <c r="CN418" s="53">
        <f t="shared" si="460"/>
        <v>0</v>
      </c>
      <c r="CO418" s="14" t="str">
        <f t="shared" si="461"/>
        <v/>
      </c>
    </row>
    <row r="419" spans="1:93" x14ac:dyDescent="0.55000000000000004">
      <c r="A419">
        <f>IF('Data Validation'!$K$2&lt;&gt;TRUE,"",'Data Validation'!A419)</f>
        <v>1772157300</v>
      </c>
      <c r="B419" s="4" t="str">
        <f>IF('Data Validation'!$K$2&lt;&gt;TRUE,"",'Data Validation'!C419)</f>
        <v>XAUUSD</v>
      </c>
      <c r="C419" s="4" t="str">
        <f>IF('Data Validation'!$K$2&lt;&gt;TRUE,"",'Data Validation'!E419)</f>
        <v>M5</v>
      </c>
      <c r="D419" s="4">
        <f>IF('Data Validation'!$K$2&lt;&gt;TRUE,"",'Data Validation'!G419)</f>
        <v>5194.22</v>
      </c>
      <c r="E419" s="4">
        <f>IF($C419&lt;&gt;"M5","",Price!F419)</f>
        <v>5194.5600000000004</v>
      </c>
      <c r="F419" s="4">
        <f>IF($C419&lt;&gt;"M5","",Price!G419)</f>
        <v>5189.96</v>
      </c>
      <c r="G419" s="4">
        <f>IF($C419&lt;&gt;"M5","",Price!H419)</f>
        <v>583</v>
      </c>
      <c r="H419" s="4">
        <f>IF($C419&lt;&gt;"M5","",SSA!E419)</f>
        <v>5193.8848699999999</v>
      </c>
      <c r="I419" s="6">
        <f>IF($C419&lt;&gt;"M5","",SSA!F419)</f>
        <v>5192.1369800000002</v>
      </c>
      <c r="J419" s="5">
        <f>IF($C419&lt;&gt;"M5","",Dual_Tema!E419)</f>
        <v>5195.17</v>
      </c>
      <c r="K419" s="5">
        <f>IF($C419&lt;&gt;"M5","",Dual_Tema!F419)</f>
        <v>5190.41</v>
      </c>
      <c r="L419" s="6">
        <f>IF($C419&lt;&gt;"M5","",Trendlines!K419)</f>
        <v>0</v>
      </c>
      <c r="M419" s="6">
        <f>IF($C419&lt;&gt;"M5","",Trendlines!L419)</f>
        <v>0</v>
      </c>
      <c r="N419" s="6">
        <f>IF($C419&lt;&gt;"M5","",ZigZag!E419)</f>
        <v>0</v>
      </c>
      <c r="O419" s="6">
        <f>IF($C419&lt;&gt;"M5","",ZigZag!F419)</f>
        <v>0</v>
      </c>
      <c r="P419" s="6">
        <f>IF($C419&lt;&gt;"M5","",Pinbar!E419)</f>
        <v>0</v>
      </c>
      <c r="Q419">
        <f>IF(Q$1='Trendline Selection'!$ED$198,Trendlines!E419,IF(Q$1='Trendline Selection'!$EE$198,Trendlines!E419,""))</f>
        <v>5200.09</v>
      </c>
      <c r="R419" t="str">
        <f>IF(R$1='Trendline Selection'!$ED$198,Trendlines!F419,IF(R$1='Trendline Selection'!$EE$198,Trendlines!F419,""))</f>
        <v/>
      </c>
      <c r="S419" t="str">
        <f>IF(S$1='Trendline Selection'!$ED$198,Trendlines!G419,IF(S$1='Trendline Selection'!$EE$198,Trendlines!G419,""))</f>
        <v/>
      </c>
      <c r="T419" t="str">
        <f>IF(T$1='Trendline Selection'!$ED$198,Trendlines!H419,IF(T$1='Trendline Selection'!$EE$198,Trendlines!H419,""))</f>
        <v/>
      </c>
      <c r="U419">
        <f>IF(U$1='Trendline Selection'!$ED$198,Trendlines!I419,IF(U$1='Trendline Selection'!$EE$198,Trendlines!I419,""))</f>
        <v>5180.25</v>
      </c>
      <c r="V419" t="str">
        <f>IF(V$1='Trendline Selection'!$ED$198,Trendlines!J419,IF(V$1='Trendline Selection'!$EE$198,Trendlines!J419,""))</f>
        <v/>
      </c>
      <c r="W419" s="6" t="str">
        <f t="shared" si="396"/>
        <v/>
      </c>
      <c r="X419" s="6" t="str">
        <f t="shared" si="397"/>
        <v/>
      </c>
      <c r="Y419" s="6" t="str">
        <f t="shared" si="398"/>
        <v/>
      </c>
      <c r="Z419" s="6" t="str">
        <f t="shared" si="399"/>
        <v/>
      </c>
      <c r="AA419">
        <f t="shared" si="411"/>
        <v>4.6000000000003638</v>
      </c>
      <c r="AB419">
        <f t="shared" si="439"/>
        <v>2.4600000000000364</v>
      </c>
      <c r="AC419">
        <f t="shared" si="440"/>
        <v>2.1400000000003274</v>
      </c>
      <c r="AD419">
        <f t="shared" si="395"/>
        <v>4.6000000000003638</v>
      </c>
      <c r="AE419" s="26">
        <f t="shared" si="454"/>
        <v>-1.1741675440835865E-4</v>
      </c>
      <c r="AF419" s="26">
        <f t="shared" si="412"/>
        <v>-8.6698353309241105E-5</v>
      </c>
      <c r="AG419" s="4"/>
      <c r="AH419" s="30">
        <f t="shared" si="413"/>
        <v>-1.1932735779573585E-3</v>
      </c>
      <c r="AI419" s="21">
        <f t="shared" si="441"/>
        <v>-1</v>
      </c>
      <c r="AJ419" s="21">
        <f t="shared" si="409"/>
        <v>-232</v>
      </c>
      <c r="AK419" s="31" t="str">
        <f t="shared" si="457"/>
        <v>-----</v>
      </c>
      <c r="AL419" s="31" t="str">
        <f t="shared" si="414"/>
        <v>-----</v>
      </c>
      <c r="AM419" s="39" t="str">
        <f t="shared" si="415"/>
        <v/>
      </c>
      <c r="AN419" s="35" t="str">
        <f t="shared" si="416"/>
        <v/>
      </c>
      <c r="AO419" s="35" t="str">
        <f t="shared" si="455"/>
        <v/>
      </c>
      <c r="AP419" s="36" t="str">
        <f t="shared" si="456"/>
        <v/>
      </c>
      <c r="AQ419" s="36" t="str">
        <f t="shared" si="417"/>
        <v/>
      </c>
      <c r="AR419" s="40" t="str">
        <f t="shared" si="418"/>
        <v/>
      </c>
      <c r="AS419" s="37" t="str">
        <f t="shared" si="419"/>
        <v/>
      </c>
      <c r="AT419" s="37" t="str">
        <f t="shared" si="442"/>
        <v/>
      </c>
      <c r="AU419" s="38" t="str">
        <f t="shared" si="420"/>
        <v/>
      </c>
      <c r="AV419" s="38" t="str">
        <f t="shared" si="421"/>
        <v/>
      </c>
      <c r="AW419" s="30" t="str">
        <f t="shared" si="422"/>
        <v/>
      </c>
      <c r="AX419" s="21" t="str">
        <f t="shared" si="423"/>
        <v/>
      </c>
      <c r="AY419" s="21" t="str">
        <f t="shared" si="443"/>
        <v/>
      </c>
      <c r="AZ419" s="31" t="str">
        <f t="shared" si="424"/>
        <v/>
      </c>
      <c r="BA419" s="31" t="str">
        <f t="shared" si="425"/>
        <v/>
      </c>
      <c r="BB419" s="33">
        <f t="shared" si="426"/>
        <v>2.632087254476109E-3</v>
      </c>
      <c r="BC419" s="32">
        <f t="shared" si="427"/>
        <v>1</v>
      </c>
      <c r="BD419" s="32">
        <f t="shared" si="444"/>
        <v>7</v>
      </c>
      <c r="BE419" s="34" t="str">
        <f t="shared" si="445"/>
        <v>-----</v>
      </c>
      <c r="BF419" s="34" t="str">
        <f t="shared" si="428"/>
        <v>-----</v>
      </c>
      <c r="BG419" s="40" t="str">
        <f t="shared" si="429"/>
        <v/>
      </c>
      <c r="BH419" s="37" t="str">
        <f t="shared" si="430"/>
        <v/>
      </c>
      <c r="BI419" s="37" t="str">
        <f t="shared" si="446"/>
        <v/>
      </c>
      <c r="BJ419" s="38" t="str">
        <f t="shared" si="447"/>
        <v/>
      </c>
      <c r="BK419" s="38" t="str">
        <f t="shared" si="431"/>
        <v/>
      </c>
      <c r="BL419" s="41" t="str">
        <f t="shared" si="432"/>
        <v>------</v>
      </c>
      <c r="BM419" s="41" t="str">
        <f t="shared" si="433"/>
        <v>------</v>
      </c>
      <c r="BN419" s="41" t="str">
        <f t="shared" si="407"/>
        <v>-----</v>
      </c>
      <c r="BO419" s="41" t="str" cm="1">
        <f t="array" aca="1" ref="BO419" ca="1">_xlfn.LET(_xlpm.lookback,MIN(ROW()-ROW(BN$50),11),_xlpm.found,IFERROR(MATCH("Equal High",OFFSET(BN419,-_xlpm.lookback,0,_xlpm.lookback+1,1),0),-1),_xlpm.offset_rows,_xlpm.lookback-_xlpm.found+1,IF(_xlpm.found&gt;0,INDEX(E:E,ROW()-_xlpm.offset_rows),"-----"))</f>
        <v>-----</v>
      </c>
      <c r="BP419" s="41" t="str">
        <f t="shared" ca="1" si="400"/>
        <v>-----</v>
      </c>
      <c r="BQ419" s="41" t="str">
        <f t="shared" ca="1" si="401"/>
        <v>-----</v>
      </c>
      <c r="BR419" s="52" t="str">
        <f t="shared" ca="1" si="402"/>
        <v>-----</v>
      </c>
      <c r="BS419" s="41" t="str">
        <f t="shared" si="408"/>
        <v>-----</v>
      </c>
      <c r="BT419" s="41" t="str" cm="1">
        <f t="array" aca="1" ref="BT419" ca="1">_xlfn.LET(_xlpm.lookback,MIN(ROW()-ROW(BS$50),11),_xlpm.found,IFERROR(MATCH("Equal Low",OFFSET(BS419,-_xlpm.lookback,0,_xlpm.lookback+1,1),0),-1),_xlpm.offset_rows,_xlpm.lookback-_xlpm.found+1,IF(_xlpm.found&gt;0,INDEX(F:F,ROW()-_xlpm.offset_rows),"-----"))</f>
        <v>-----</v>
      </c>
      <c r="BU419" s="41" t="str">
        <f t="shared" ca="1" si="403"/>
        <v>-----</v>
      </c>
      <c r="BV419" s="41" t="str">
        <f t="shared" ca="1" si="404"/>
        <v>-----</v>
      </c>
      <c r="BW419" s="52" t="str">
        <f t="shared" ca="1" si="405"/>
        <v>-----</v>
      </c>
      <c r="BX419" s="50">
        <f t="shared" si="434"/>
        <v>1.7478899999996429</v>
      </c>
      <c r="BY419" s="50">
        <f t="shared" si="448"/>
        <v>1</v>
      </c>
      <c r="BZ419" s="50">
        <f t="shared" si="449"/>
        <v>10</v>
      </c>
      <c r="CA419" s="50" t="str">
        <f t="shared" si="450"/>
        <v>-----</v>
      </c>
      <c r="CB419" s="50" t="str">
        <f t="shared" si="451"/>
        <v>-----</v>
      </c>
      <c r="CC419" s="52" t="str">
        <f t="shared" si="435"/>
        <v/>
      </c>
      <c r="CD419" s="41">
        <f t="shared" si="436"/>
        <v>0</v>
      </c>
      <c r="CE419" s="52" t="str" cm="1">
        <f t="array" ref="CE419">IF(CD419&lt;&gt;1,"-----",_xlfn.IFS(OR(AL419="Above",AL419="Below"),AL419,OR(AQ419="Above",AQ419="Below"),AQ419,OR(AV419="Above",AV419="Below"),AV419,OR(BA419="Above",BA419="Below"),BA419,OR(BF419="Above",BF419="Below"),BF419,OR(BK419="Above",BK419="Below"),BK419,TRUE,"-----"))</f>
        <v>-----</v>
      </c>
      <c r="CF419" s="52" t="str">
        <f t="shared" ca="1" si="406"/>
        <v>-----</v>
      </c>
      <c r="CG419" s="52" t="str">
        <f t="shared" si="437"/>
        <v>UP</v>
      </c>
      <c r="CH419" s="42" t="str">
        <f t="shared" si="458"/>
        <v/>
      </c>
      <c r="CI419" s="43" t="str">
        <f t="shared" si="452"/>
        <v/>
      </c>
      <c r="CJ419" s="42" t="str">
        <f t="shared" si="453"/>
        <v/>
      </c>
      <c r="CK419" s="42" t="str">
        <f t="shared" si="459"/>
        <v/>
      </c>
      <c r="CL419" s="42" t="str">
        <f t="shared" si="438"/>
        <v/>
      </c>
      <c r="CM419" s="16">
        <f t="shared" si="410"/>
        <v>0</v>
      </c>
      <c r="CN419" s="53">
        <f t="shared" si="460"/>
        <v>0</v>
      </c>
      <c r="CO419" s="14" t="str">
        <f t="shared" si="461"/>
        <v/>
      </c>
    </row>
    <row r="420" spans="1:93" x14ac:dyDescent="0.55000000000000004">
      <c r="A420">
        <f>IF('Data Validation'!$K$2&lt;&gt;TRUE,"",'Data Validation'!A420)</f>
        <v>1772157600</v>
      </c>
      <c r="B420" s="4" t="str">
        <f>IF('Data Validation'!$K$2&lt;&gt;TRUE,"",'Data Validation'!C420)</f>
        <v>XAUUSD</v>
      </c>
      <c r="C420" s="4" t="str">
        <f>IF('Data Validation'!$K$2&lt;&gt;TRUE,"",'Data Validation'!E420)</f>
        <v>M5</v>
      </c>
      <c r="D420" s="4">
        <f>IF('Data Validation'!$K$2&lt;&gt;TRUE,"",'Data Validation'!G420)</f>
        <v>5193.3100000000004</v>
      </c>
      <c r="E420" s="4">
        <f>IF($C420&lt;&gt;"M5","",Price!F420)</f>
        <v>5197.5</v>
      </c>
      <c r="F420" s="4">
        <f>IF($C420&lt;&gt;"M5","",Price!G420)</f>
        <v>5191.82</v>
      </c>
      <c r="G420" s="4">
        <f>IF($C420&lt;&gt;"M5","",Price!H420)</f>
        <v>678</v>
      </c>
      <c r="H420" s="4">
        <f>IF($C420&lt;&gt;"M5","",SSA!E420)</f>
        <v>5194.3381099999997</v>
      </c>
      <c r="I420" s="6">
        <f>IF($C420&lt;&gt;"M5","",SSA!F420)</f>
        <v>5193.2375400000001</v>
      </c>
      <c r="J420" s="5">
        <f>IF($C420&lt;&gt;"M5","",Dual_Tema!E420)</f>
        <v>5197.6000000000004</v>
      </c>
      <c r="K420" s="5">
        <f>IF($C420&lt;&gt;"M5","",Dual_Tema!F420)</f>
        <v>5192.5</v>
      </c>
      <c r="L420" s="6">
        <f>IF($C420&lt;&gt;"M5","",Trendlines!K420)</f>
        <v>0</v>
      </c>
      <c r="M420" s="6">
        <f>IF($C420&lt;&gt;"M5","",Trendlines!L420)</f>
        <v>0</v>
      </c>
      <c r="N420" s="6">
        <f>IF($C420&lt;&gt;"M5","",ZigZag!E420)</f>
        <v>0</v>
      </c>
      <c r="O420" s="6">
        <f>IF($C420&lt;&gt;"M5","",ZigZag!F420)</f>
        <v>0</v>
      </c>
      <c r="P420" s="6">
        <f>IF($C420&lt;&gt;"M5","",Pinbar!E420)</f>
        <v>0</v>
      </c>
      <c r="Q420">
        <f>IF(Q$1='Trendline Selection'!$ED$198,Trendlines!E420,IF(Q$1='Trendline Selection'!$EE$198,Trendlines!E420,""))</f>
        <v>5200.1000000000004</v>
      </c>
      <c r="R420" t="str">
        <f>IF(R$1='Trendline Selection'!$ED$198,Trendlines!F420,IF(R$1='Trendline Selection'!$EE$198,Trendlines!F420,""))</f>
        <v/>
      </c>
      <c r="S420" t="str">
        <f>IF(S$1='Trendline Selection'!$ED$198,Trendlines!G420,IF(S$1='Trendline Selection'!$EE$198,Trendlines!G420,""))</f>
        <v/>
      </c>
      <c r="T420" t="str">
        <f>IF(T$1='Trendline Selection'!$ED$198,Trendlines!H420,IF(T$1='Trendline Selection'!$EE$198,Trendlines!H420,""))</f>
        <v/>
      </c>
      <c r="U420">
        <f>IF(U$1='Trendline Selection'!$ED$198,Trendlines!I420,IF(U$1='Trendline Selection'!$EE$198,Trendlines!I420,""))</f>
        <v>5180.2700000000004</v>
      </c>
      <c r="V420" t="str">
        <f>IF(V$1='Trendline Selection'!$ED$198,Trendlines!J420,IF(V$1='Trendline Selection'!$EE$198,Trendlines!J420,""))</f>
        <v/>
      </c>
      <c r="W420" s="6" t="str">
        <f t="shared" si="396"/>
        <v/>
      </c>
      <c r="X420" s="6" t="str">
        <f t="shared" si="397"/>
        <v/>
      </c>
      <c r="Y420" s="6" t="str">
        <f t="shared" si="398"/>
        <v/>
      </c>
      <c r="Z420" s="6" t="str">
        <f t="shared" si="399"/>
        <v/>
      </c>
      <c r="AA420">
        <f t="shared" si="411"/>
        <v>5.680000000000291</v>
      </c>
      <c r="AB420">
        <f t="shared" si="439"/>
        <v>3.2799999999997453</v>
      </c>
      <c r="AC420">
        <f t="shared" si="440"/>
        <v>2.4000000000005457</v>
      </c>
      <c r="AD420">
        <f t="shared" si="395"/>
        <v>5.680000000000291</v>
      </c>
      <c r="AE420" s="26">
        <f t="shared" si="454"/>
        <v>-1.9239649068870977E-5</v>
      </c>
      <c r="AF420" s="26">
        <f t="shared" si="412"/>
        <v>-1.3095811266255003E-4</v>
      </c>
      <c r="AG420" s="4"/>
      <c r="AH420" s="30">
        <f t="shared" si="413"/>
        <v>-1.1080344608758823E-3</v>
      </c>
      <c r="AI420" s="21">
        <f t="shared" si="441"/>
        <v>-1</v>
      </c>
      <c r="AJ420" s="21">
        <f t="shared" si="409"/>
        <v>-233</v>
      </c>
      <c r="AK420" s="31" t="str">
        <f t="shared" si="457"/>
        <v>-----</v>
      </c>
      <c r="AL420" s="31" t="str">
        <f t="shared" si="414"/>
        <v>-----</v>
      </c>
      <c r="AM420" s="39" t="str">
        <f t="shared" si="415"/>
        <v/>
      </c>
      <c r="AN420" s="35" t="str">
        <f t="shared" si="416"/>
        <v/>
      </c>
      <c r="AO420" s="35" t="str">
        <f t="shared" si="455"/>
        <v/>
      </c>
      <c r="AP420" s="36" t="str">
        <f t="shared" si="456"/>
        <v/>
      </c>
      <c r="AQ420" s="36" t="str">
        <f t="shared" si="417"/>
        <v/>
      </c>
      <c r="AR420" s="40" t="str">
        <f t="shared" si="418"/>
        <v/>
      </c>
      <c r="AS420" s="37" t="str">
        <f t="shared" si="419"/>
        <v/>
      </c>
      <c r="AT420" s="37" t="str">
        <f t="shared" si="442"/>
        <v/>
      </c>
      <c r="AU420" s="38" t="str">
        <f t="shared" si="420"/>
        <v/>
      </c>
      <c r="AV420" s="38" t="str">
        <f t="shared" si="421"/>
        <v/>
      </c>
      <c r="AW420" s="30" t="str">
        <f t="shared" si="422"/>
        <v/>
      </c>
      <c r="AX420" s="21" t="str">
        <f t="shared" si="423"/>
        <v/>
      </c>
      <c r="AY420" s="21" t="str">
        <f t="shared" si="443"/>
        <v/>
      </c>
      <c r="AZ420" s="31" t="str">
        <f t="shared" si="424"/>
        <v/>
      </c>
      <c r="BA420" s="31" t="str">
        <f t="shared" si="425"/>
        <v/>
      </c>
      <c r="BB420" s="33">
        <f t="shared" si="426"/>
        <v>2.7157097989099505E-3</v>
      </c>
      <c r="BC420" s="32">
        <f t="shared" si="427"/>
        <v>1</v>
      </c>
      <c r="BD420" s="32">
        <f t="shared" si="444"/>
        <v>8</v>
      </c>
      <c r="BE420" s="34" t="str">
        <f t="shared" si="445"/>
        <v>-----</v>
      </c>
      <c r="BF420" s="34" t="str">
        <f t="shared" si="428"/>
        <v>-----</v>
      </c>
      <c r="BG420" s="40" t="str">
        <f t="shared" si="429"/>
        <v/>
      </c>
      <c r="BH420" s="37" t="str">
        <f t="shared" si="430"/>
        <v/>
      </c>
      <c r="BI420" s="37" t="str">
        <f t="shared" si="446"/>
        <v/>
      </c>
      <c r="BJ420" s="38" t="str">
        <f t="shared" si="447"/>
        <v/>
      </c>
      <c r="BK420" s="38" t="str">
        <f t="shared" si="431"/>
        <v/>
      </c>
      <c r="BL420" s="41" t="str">
        <f t="shared" si="432"/>
        <v>------</v>
      </c>
      <c r="BM420" s="41" t="str">
        <f t="shared" si="433"/>
        <v>------</v>
      </c>
      <c r="BN420" s="41" t="str">
        <f t="shared" si="407"/>
        <v>-----</v>
      </c>
      <c r="BO420" s="41" t="str" cm="1">
        <f t="array" aca="1" ref="BO420" ca="1">_xlfn.LET(_xlpm.lookback,MIN(ROW()-ROW(BN$50),11),_xlpm.found,IFERROR(MATCH("Equal High",OFFSET(BN420,-_xlpm.lookback,0,_xlpm.lookback+1,1),0),-1),_xlpm.offset_rows,_xlpm.lookback-_xlpm.found+1,IF(_xlpm.found&gt;0,INDEX(E:E,ROW()-_xlpm.offset_rows),"-----"))</f>
        <v>-----</v>
      </c>
      <c r="BP420" s="41" t="str">
        <f t="shared" ca="1" si="400"/>
        <v>-----</v>
      </c>
      <c r="BQ420" s="41" t="str">
        <f t="shared" ca="1" si="401"/>
        <v>-----</v>
      </c>
      <c r="BR420" s="52" t="str">
        <f t="shared" ca="1" si="402"/>
        <v>-----</v>
      </c>
      <c r="BS420" s="41" t="str">
        <f t="shared" si="408"/>
        <v>-----</v>
      </c>
      <c r="BT420" s="41" t="str" cm="1">
        <f t="array" aca="1" ref="BT420" ca="1">_xlfn.LET(_xlpm.lookback,MIN(ROW()-ROW(BS$50),11),_xlpm.found,IFERROR(MATCH("Equal Low",OFFSET(BS420,-_xlpm.lookback,0,_xlpm.lookback+1,1),0),-1),_xlpm.offset_rows,_xlpm.lookback-_xlpm.found+1,IF(_xlpm.found&gt;0,INDEX(F:F,ROW()-_xlpm.offset_rows),"-----"))</f>
        <v>-----</v>
      </c>
      <c r="BU420" s="41" t="str">
        <f t="shared" ca="1" si="403"/>
        <v>-----</v>
      </c>
      <c r="BV420" s="41" t="str">
        <f t="shared" ca="1" si="404"/>
        <v>-----</v>
      </c>
      <c r="BW420" s="52" t="str">
        <f t="shared" ca="1" si="405"/>
        <v>-----</v>
      </c>
      <c r="BX420" s="50">
        <f t="shared" si="434"/>
        <v>1.1005699999996068</v>
      </c>
      <c r="BY420" s="50">
        <f t="shared" si="448"/>
        <v>1</v>
      </c>
      <c r="BZ420" s="50">
        <f t="shared" si="449"/>
        <v>11</v>
      </c>
      <c r="CA420" s="50" t="str">
        <f t="shared" si="450"/>
        <v>-----</v>
      </c>
      <c r="CB420" s="50" t="str">
        <f t="shared" si="451"/>
        <v>-----</v>
      </c>
      <c r="CC420" s="52" t="str">
        <f t="shared" si="435"/>
        <v/>
      </c>
      <c r="CD420" s="41">
        <f t="shared" si="436"/>
        <v>0</v>
      </c>
      <c r="CE420" s="52" t="str" cm="1">
        <f t="array" ref="CE420">IF(CD420&lt;&gt;1,"-----",_xlfn.IFS(OR(AL420="Above",AL420="Below"),AL420,OR(AQ420="Above",AQ420="Below"),AQ420,OR(AV420="Above",AV420="Below"),AV420,OR(BA420="Above",BA420="Below"),BA420,OR(BF420="Above",BF420="Below"),BF420,OR(BK420="Above",BK420="Below"),BK420,TRUE,"-----"))</f>
        <v>-----</v>
      </c>
      <c r="CF420" s="52" t="str">
        <f t="shared" ca="1" si="406"/>
        <v>-----</v>
      </c>
      <c r="CG420" s="52" t="str">
        <f t="shared" si="437"/>
        <v>UP</v>
      </c>
      <c r="CH420" s="42" t="str">
        <f t="shared" si="458"/>
        <v/>
      </c>
      <c r="CI420" s="43" t="str">
        <f t="shared" si="452"/>
        <v/>
      </c>
      <c r="CJ420" s="42" t="str">
        <f t="shared" si="453"/>
        <v/>
      </c>
      <c r="CK420" s="42" t="str">
        <f t="shared" si="459"/>
        <v/>
      </c>
      <c r="CL420" s="42" t="str">
        <f t="shared" si="438"/>
        <v/>
      </c>
      <c r="CM420" s="16">
        <f t="shared" si="410"/>
        <v>0</v>
      </c>
      <c r="CN420" s="53">
        <f t="shared" si="460"/>
        <v>0</v>
      </c>
      <c r="CO420" s="14" t="str">
        <f t="shared" si="461"/>
        <v/>
      </c>
    </row>
    <row r="421" spans="1:93" x14ac:dyDescent="0.55000000000000004">
      <c r="A421">
        <f>IF('Data Validation'!$K$2&lt;&gt;TRUE,"",'Data Validation'!A421)</f>
        <v>1772157900</v>
      </c>
      <c r="B421" s="4" t="str">
        <f>IF('Data Validation'!$K$2&lt;&gt;TRUE,"",'Data Validation'!C421)</f>
        <v>XAUUSD</v>
      </c>
      <c r="C421" s="4" t="str">
        <f>IF('Data Validation'!$K$2&lt;&gt;TRUE,"",'Data Validation'!E421)</f>
        <v>M5</v>
      </c>
      <c r="D421" s="4">
        <f>IF('Data Validation'!$K$2&lt;&gt;TRUE,"",'Data Validation'!G421)</f>
        <v>5195.28</v>
      </c>
      <c r="E421" s="4">
        <f>IF($C421&lt;&gt;"M5","",Price!F421)</f>
        <v>5199.63</v>
      </c>
      <c r="F421" s="4">
        <f>IF($C421&lt;&gt;"M5","",Price!G421)</f>
        <v>5193.13</v>
      </c>
      <c r="G421" s="4">
        <f>IF($C421&lt;&gt;"M5","",Price!H421)</f>
        <v>667</v>
      </c>
      <c r="H421" s="4">
        <f>IF($C421&lt;&gt;"M5","",SSA!E421)</f>
        <v>5193.8959800000002</v>
      </c>
      <c r="I421" s="6">
        <f>IF($C421&lt;&gt;"M5","",SSA!F421)</f>
        <v>5193.5667599999997</v>
      </c>
      <c r="J421" s="5">
        <f>IF($C421&lt;&gt;"M5","",Dual_Tema!E421)</f>
        <v>5199.96</v>
      </c>
      <c r="K421" s="5">
        <f>IF($C421&lt;&gt;"M5","",Dual_Tema!F421)</f>
        <v>5194.2299999999996</v>
      </c>
      <c r="L421" s="6">
        <f>IF($C421&lt;&gt;"M5","",Trendlines!K421)</f>
        <v>5199.63</v>
      </c>
      <c r="M421" s="6">
        <f>IF($C421&lt;&gt;"M5","",Trendlines!L421)</f>
        <v>0</v>
      </c>
      <c r="N421" s="6">
        <f>IF($C421&lt;&gt;"M5","",ZigZag!E421)</f>
        <v>5199.63</v>
      </c>
      <c r="O421" s="6">
        <f>IF($C421&lt;&gt;"M5","",ZigZag!F421)</f>
        <v>0</v>
      </c>
      <c r="P421" s="6">
        <f>IF($C421&lt;&gt;"M5","",Pinbar!E421)</f>
        <v>0</v>
      </c>
      <c r="Q421">
        <f>IF(Q$1='Trendline Selection'!$ED$198,Trendlines!E421,IF(Q$1='Trendline Selection'!$EE$198,Trendlines!E421,""))</f>
        <v>5200.1000000000004</v>
      </c>
      <c r="R421" t="str">
        <f>IF(R$1='Trendline Selection'!$ED$198,Trendlines!F421,IF(R$1='Trendline Selection'!$EE$198,Trendlines!F421,""))</f>
        <v/>
      </c>
      <c r="S421" t="str">
        <f>IF(S$1='Trendline Selection'!$ED$198,Trendlines!G421,IF(S$1='Trendline Selection'!$EE$198,Trendlines!G421,""))</f>
        <v/>
      </c>
      <c r="T421" t="str">
        <f>IF(T$1='Trendline Selection'!$ED$198,Trendlines!H421,IF(T$1='Trendline Selection'!$EE$198,Trendlines!H421,""))</f>
        <v/>
      </c>
      <c r="U421">
        <f>IF(U$1='Trendline Selection'!$ED$198,Trendlines!I421,IF(U$1='Trendline Selection'!$EE$198,Trendlines!I421,""))</f>
        <v>5180.3</v>
      </c>
      <c r="V421" t="str">
        <f>IF(V$1='Trendline Selection'!$ED$198,Trendlines!J421,IF(V$1='Trendline Selection'!$EE$198,Trendlines!J421,""))</f>
        <v/>
      </c>
      <c r="W421" s="6">
        <f t="shared" si="396"/>
        <v>5194.7</v>
      </c>
      <c r="X421" s="6" t="str">
        <f t="shared" si="397"/>
        <v/>
      </c>
      <c r="Y421" s="6">
        <f t="shared" si="398"/>
        <v>9.4904421814547349E-4</v>
      </c>
      <c r="Z421" s="6" t="str">
        <f t="shared" si="399"/>
        <v/>
      </c>
      <c r="AA421">
        <f t="shared" si="411"/>
        <v>6.5</v>
      </c>
      <c r="AB421">
        <f t="shared" si="439"/>
        <v>6.319999999999709</v>
      </c>
      <c r="AC421">
        <f t="shared" si="440"/>
        <v>0.18000000000029104</v>
      </c>
      <c r="AD421">
        <f t="shared" si="395"/>
        <v>6.5</v>
      </c>
      <c r="AE421" s="26">
        <f t="shared" si="454"/>
        <v>-6.3462026630960088E-5</v>
      </c>
      <c r="AF421" s="26">
        <f t="shared" si="412"/>
        <v>-2.1177344861499287E-4</v>
      </c>
      <c r="AG421" s="4"/>
      <c r="AH421" s="30">
        <f t="shared" si="413"/>
        <v>-1.1930578258110666E-3</v>
      </c>
      <c r="AI421" s="21">
        <f t="shared" si="441"/>
        <v>-1</v>
      </c>
      <c r="AJ421" s="21">
        <f t="shared" si="409"/>
        <v>-234</v>
      </c>
      <c r="AK421" s="31" t="str">
        <f t="shared" si="457"/>
        <v>-----</v>
      </c>
      <c r="AL421" s="31" t="str">
        <f t="shared" si="414"/>
        <v>-----</v>
      </c>
      <c r="AM421" s="39" t="str">
        <f t="shared" si="415"/>
        <v/>
      </c>
      <c r="AN421" s="35" t="str">
        <f t="shared" si="416"/>
        <v/>
      </c>
      <c r="AO421" s="35" t="str">
        <f t="shared" si="455"/>
        <v/>
      </c>
      <c r="AP421" s="36" t="str">
        <f t="shared" si="456"/>
        <v/>
      </c>
      <c r="AQ421" s="36" t="str">
        <f t="shared" si="417"/>
        <v/>
      </c>
      <c r="AR421" s="40" t="str">
        <f t="shared" si="418"/>
        <v/>
      </c>
      <c r="AS421" s="37" t="str">
        <f t="shared" si="419"/>
        <v/>
      </c>
      <c r="AT421" s="37" t="str">
        <f t="shared" si="442"/>
        <v/>
      </c>
      <c r="AU421" s="38" t="str">
        <f t="shared" si="420"/>
        <v/>
      </c>
      <c r="AV421" s="38" t="str">
        <f t="shared" si="421"/>
        <v/>
      </c>
      <c r="AW421" s="30" t="str">
        <f t="shared" si="422"/>
        <v/>
      </c>
      <c r="AX421" s="21" t="str">
        <f t="shared" si="423"/>
        <v/>
      </c>
      <c r="AY421" s="21" t="str">
        <f t="shared" si="443"/>
        <v/>
      </c>
      <c r="AZ421" s="31" t="str">
        <f t="shared" si="424"/>
        <v/>
      </c>
      <c r="BA421" s="31" t="str">
        <f t="shared" si="425"/>
        <v/>
      </c>
      <c r="BB421" s="33">
        <f t="shared" si="426"/>
        <v>2.6245545624770869E-3</v>
      </c>
      <c r="BC421" s="32">
        <f t="shared" si="427"/>
        <v>1</v>
      </c>
      <c r="BD421" s="32">
        <f t="shared" si="444"/>
        <v>9</v>
      </c>
      <c r="BE421" s="34" t="str">
        <f t="shared" si="445"/>
        <v>-----</v>
      </c>
      <c r="BF421" s="34" t="str">
        <f t="shared" si="428"/>
        <v>-----</v>
      </c>
      <c r="BG421" s="40" t="str">
        <f t="shared" si="429"/>
        <v/>
      </c>
      <c r="BH421" s="37" t="str">
        <f t="shared" si="430"/>
        <v/>
      </c>
      <c r="BI421" s="37" t="str">
        <f t="shared" si="446"/>
        <v/>
      </c>
      <c r="BJ421" s="38" t="str">
        <f t="shared" si="447"/>
        <v/>
      </c>
      <c r="BK421" s="38" t="str">
        <f t="shared" si="431"/>
        <v/>
      </c>
      <c r="BL421" s="41" t="str">
        <f t="shared" si="432"/>
        <v>Important High</v>
      </c>
      <c r="BM421" s="41" t="str">
        <f t="shared" si="433"/>
        <v>------</v>
      </c>
      <c r="BN421" s="41" t="str">
        <f t="shared" si="407"/>
        <v>Equal High</v>
      </c>
      <c r="BO421" s="41" cm="1">
        <f t="array" aca="1" ref="BO421" ca="1">_xlfn.LET(_xlpm.lookback,MIN(ROW()-ROW(BN$50),11),_xlpm.found,IFERROR(MATCH("Equal High",OFFSET(BN421,-_xlpm.lookback,0,_xlpm.lookback+1,1),0),-1),_xlpm.offset_rows,_xlpm.lookback-_xlpm.found+1,IF(_xlpm.found&gt;0,INDEX(E:E,ROW()-_xlpm.offset_rows),"-----"))</f>
        <v>5199.63</v>
      </c>
      <c r="BP421" s="41">
        <f t="shared" ca="1" si="400"/>
        <v>5193.8959800000002</v>
      </c>
      <c r="BQ421" s="41">
        <f t="shared" ca="1" si="401"/>
        <v>5193.5667599999997</v>
      </c>
      <c r="BR421" s="52" t="str">
        <f t="shared" ca="1" si="402"/>
        <v>Eqh Touch</v>
      </c>
      <c r="BS421" s="41" t="str">
        <f t="shared" si="408"/>
        <v>-----</v>
      </c>
      <c r="BT421" s="41" t="str" cm="1">
        <f t="array" aca="1" ref="BT421" ca="1">_xlfn.LET(_xlpm.lookback,MIN(ROW()-ROW(BS$50),11),_xlpm.found,IFERROR(MATCH("Equal Low",OFFSET(BS421,-_xlpm.lookback,0,_xlpm.lookback+1,1),0),-1),_xlpm.offset_rows,_xlpm.lookback-_xlpm.found+1,IF(_xlpm.found&gt;0,INDEX(F:F,ROW()-_xlpm.offset_rows),"-----"))</f>
        <v>-----</v>
      </c>
      <c r="BU421" s="41" t="str">
        <f t="shared" ca="1" si="403"/>
        <v>-----</v>
      </c>
      <c r="BV421" s="41" t="str">
        <f t="shared" ca="1" si="404"/>
        <v>-----</v>
      </c>
      <c r="BW421" s="52" t="str">
        <f t="shared" ca="1" si="405"/>
        <v>-----</v>
      </c>
      <c r="BX421" s="50">
        <f t="shared" si="434"/>
        <v>0.32922000000053231</v>
      </c>
      <c r="BY421" s="50">
        <f t="shared" si="448"/>
        <v>1</v>
      </c>
      <c r="BZ421" s="50">
        <f t="shared" si="449"/>
        <v>12</v>
      </c>
      <c r="CA421" s="50" t="str">
        <f t="shared" si="450"/>
        <v>-----</v>
      </c>
      <c r="CB421" s="50" t="str">
        <f t="shared" si="451"/>
        <v>-----</v>
      </c>
      <c r="CC421" s="52" t="str">
        <f t="shared" si="435"/>
        <v/>
      </c>
      <c r="CD421" s="41">
        <f t="shared" si="436"/>
        <v>0</v>
      </c>
      <c r="CE421" s="52" t="str" cm="1">
        <f t="array" ref="CE421">IF(CD421&lt;&gt;1,"-----",_xlfn.IFS(OR(AL421="Above",AL421="Below"),AL421,OR(AQ421="Above",AQ421="Below"),AQ421,OR(AV421="Above",AV421="Below"),AV421,OR(BA421="Above",BA421="Below"),BA421,OR(BF421="Above",BF421="Below"),BF421,OR(BK421="Above",BK421="Below"),BK421,TRUE,"-----"))</f>
        <v>-----</v>
      </c>
      <c r="CF421" s="52" t="str">
        <f t="shared" ca="1" si="406"/>
        <v>Eqh Touch</v>
      </c>
      <c r="CG421" s="52" t="str">
        <f t="shared" si="437"/>
        <v>UP</v>
      </c>
      <c r="CH421" s="42" t="str">
        <f t="shared" si="458"/>
        <v/>
      </c>
      <c r="CI421" s="43" t="str">
        <f t="shared" si="452"/>
        <v/>
      </c>
      <c r="CJ421" s="42" t="str">
        <f t="shared" si="453"/>
        <v/>
      </c>
      <c r="CK421" s="42" t="str">
        <f t="shared" si="459"/>
        <v/>
      </c>
      <c r="CL421" s="42" t="str">
        <f t="shared" si="438"/>
        <v/>
      </c>
      <c r="CM421" s="16">
        <f t="shared" si="410"/>
        <v>0</v>
      </c>
      <c r="CN421" s="53">
        <f t="shared" si="460"/>
        <v>0</v>
      </c>
      <c r="CO421" s="14" t="str">
        <f t="shared" si="461"/>
        <v/>
      </c>
    </row>
    <row r="422" spans="1:93" x14ac:dyDescent="0.55000000000000004">
      <c r="A422">
        <f>IF('Data Validation'!$K$2&lt;&gt;TRUE,"",'Data Validation'!A422)</f>
        <v>1772158200</v>
      </c>
      <c r="B422" s="4" t="str">
        <f>IF('Data Validation'!$K$2&lt;&gt;TRUE,"",'Data Validation'!C422)</f>
        <v>XAUUSD</v>
      </c>
      <c r="C422" s="4" t="str">
        <f>IF('Data Validation'!$K$2&lt;&gt;TRUE,"",'Data Validation'!E422)</f>
        <v>M5</v>
      </c>
      <c r="D422" s="4">
        <f>IF('Data Validation'!$K$2&lt;&gt;TRUE,"",'Data Validation'!G422)</f>
        <v>5194.16</v>
      </c>
      <c r="E422" s="4">
        <f>IF($C422&lt;&gt;"M5","",Price!F422)</f>
        <v>5196.6499999999996</v>
      </c>
      <c r="F422" s="4">
        <f>IF($C422&lt;&gt;"M5","",Price!G422)</f>
        <v>5191.9399999999996</v>
      </c>
      <c r="G422" s="4">
        <f>IF($C422&lt;&gt;"M5","",Price!H422)</f>
        <v>646</v>
      </c>
      <c r="H422" s="4">
        <f>IF($C422&lt;&gt;"M5","",SSA!E422)</f>
        <v>5192.5242699999999</v>
      </c>
      <c r="I422" s="6">
        <f>IF($C422&lt;&gt;"M5","",SSA!F422)</f>
        <v>5193.0455199999997</v>
      </c>
      <c r="J422" s="5">
        <f>IF($C422&lt;&gt;"M5","",Dual_Tema!E422)</f>
        <v>5199.7700000000004</v>
      </c>
      <c r="K422" s="5">
        <f>IF($C422&lt;&gt;"M5","",Dual_Tema!F422)</f>
        <v>5194.5</v>
      </c>
      <c r="L422" s="6">
        <f>IF($C422&lt;&gt;"M5","",Trendlines!K422)</f>
        <v>0</v>
      </c>
      <c r="M422" s="6">
        <f>IF($C422&lt;&gt;"M5","",Trendlines!L422)</f>
        <v>0</v>
      </c>
      <c r="N422" s="6">
        <f>IF($C422&lt;&gt;"M5","",ZigZag!E422)</f>
        <v>0</v>
      </c>
      <c r="O422" s="6">
        <f>IF($C422&lt;&gt;"M5","",ZigZag!F422)</f>
        <v>0</v>
      </c>
      <c r="P422" s="6">
        <f>IF($C422&lt;&gt;"M5","",Pinbar!E422)</f>
        <v>0</v>
      </c>
      <c r="Q422">
        <f>IF(Q$1='Trendline Selection'!$ED$198,Trendlines!E422,IF(Q$1='Trendline Selection'!$EE$198,Trendlines!E422,""))</f>
        <v>5200.1099999999997</v>
      </c>
      <c r="R422" t="str">
        <f>IF(R$1='Trendline Selection'!$ED$198,Trendlines!F422,IF(R$1='Trendline Selection'!$EE$198,Trendlines!F422,""))</f>
        <v/>
      </c>
      <c r="S422" t="str">
        <f>IF(S$1='Trendline Selection'!$ED$198,Trendlines!G422,IF(S$1='Trendline Selection'!$EE$198,Trendlines!G422,""))</f>
        <v/>
      </c>
      <c r="T422" t="str">
        <f>IF(T$1='Trendline Selection'!$ED$198,Trendlines!H422,IF(T$1='Trendline Selection'!$EE$198,Trendlines!H422,""))</f>
        <v/>
      </c>
      <c r="U422">
        <f>IF(U$1='Trendline Selection'!$ED$198,Trendlines!I422,IF(U$1='Trendline Selection'!$EE$198,Trendlines!I422,""))</f>
        <v>5180.32</v>
      </c>
      <c r="V422" t="str">
        <f>IF(V$1='Trendline Selection'!$ED$198,Trendlines!J422,IF(V$1='Trendline Selection'!$EE$198,Trendlines!J422,""))</f>
        <v/>
      </c>
      <c r="W422" s="6" t="str">
        <f t="shared" si="396"/>
        <v/>
      </c>
      <c r="X422" s="6" t="str">
        <f t="shared" si="397"/>
        <v/>
      </c>
      <c r="Y422" s="6" t="str">
        <f t="shared" si="398"/>
        <v/>
      </c>
      <c r="Z422" s="6" t="str">
        <f t="shared" si="399"/>
        <v/>
      </c>
      <c r="AA422">
        <f t="shared" si="411"/>
        <v>4.7100000000000364</v>
      </c>
      <c r="AB422">
        <f t="shared" si="439"/>
        <v>1.3699999999998909</v>
      </c>
      <c r="AC422">
        <f t="shared" si="440"/>
        <v>3.3400000000001455</v>
      </c>
      <c r="AD422">
        <f t="shared" ref="AD422:AD485" si="462">MAX(AA422:AC422)</f>
        <v>4.7100000000000364</v>
      </c>
      <c r="AE422" s="26">
        <f t="shared" si="454"/>
        <v>-6.0002653963556077E-4</v>
      </c>
      <c r="AF422" s="26">
        <f t="shared" si="412"/>
        <v>-4.9282895370110697E-4</v>
      </c>
      <c r="AG422" s="4"/>
      <c r="AH422" s="30">
        <f t="shared" si="413"/>
        <v>-1.4587633723132367E-3</v>
      </c>
      <c r="AI422" s="21">
        <f t="shared" si="441"/>
        <v>-1</v>
      </c>
      <c r="AJ422" s="21">
        <f t="shared" si="409"/>
        <v>-235</v>
      </c>
      <c r="AK422" s="31" t="str">
        <f t="shared" si="457"/>
        <v>-----</v>
      </c>
      <c r="AL422" s="31" t="str">
        <f t="shared" si="414"/>
        <v>-----</v>
      </c>
      <c r="AM422" s="39" t="str">
        <f t="shared" si="415"/>
        <v/>
      </c>
      <c r="AN422" s="35" t="str">
        <f t="shared" si="416"/>
        <v/>
      </c>
      <c r="AO422" s="35" t="str">
        <f t="shared" si="455"/>
        <v/>
      </c>
      <c r="AP422" s="36" t="str">
        <f t="shared" si="456"/>
        <v/>
      </c>
      <c r="AQ422" s="36" t="str">
        <f t="shared" si="417"/>
        <v/>
      </c>
      <c r="AR422" s="40" t="str">
        <f t="shared" si="418"/>
        <v/>
      </c>
      <c r="AS422" s="37" t="str">
        <f t="shared" si="419"/>
        <v/>
      </c>
      <c r="AT422" s="37" t="str">
        <f t="shared" si="442"/>
        <v/>
      </c>
      <c r="AU422" s="38" t="str">
        <f t="shared" si="420"/>
        <v/>
      </c>
      <c r="AV422" s="38" t="str">
        <f t="shared" si="421"/>
        <v/>
      </c>
      <c r="AW422" s="30" t="str">
        <f t="shared" si="422"/>
        <v/>
      </c>
      <c r="AX422" s="21" t="str">
        <f t="shared" si="423"/>
        <v/>
      </c>
      <c r="AY422" s="21" t="str">
        <f t="shared" si="443"/>
        <v/>
      </c>
      <c r="AZ422" s="31" t="str">
        <f t="shared" si="424"/>
        <v/>
      </c>
      <c r="BA422" s="31" t="str">
        <f t="shared" si="425"/>
        <v/>
      </c>
      <c r="BB422" s="33">
        <f t="shared" si="426"/>
        <v>2.355891141859997E-3</v>
      </c>
      <c r="BC422" s="32">
        <f t="shared" si="427"/>
        <v>1</v>
      </c>
      <c r="BD422" s="32">
        <f t="shared" si="444"/>
        <v>10</v>
      </c>
      <c r="BE422" s="34" t="str">
        <f t="shared" si="445"/>
        <v>-----</v>
      </c>
      <c r="BF422" s="34" t="str">
        <f t="shared" si="428"/>
        <v>-----</v>
      </c>
      <c r="BG422" s="40" t="str">
        <f t="shared" si="429"/>
        <v/>
      </c>
      <c r="BH422" s="37" t="str">
        <f t="shared" si="430"/>
        <v/>
      </c>
      <c r="BI422" s="37" t="str">
        <f t="shared" si="446"/>
        <v/>
      </c>
      <c r="BJ422" s="38" t="str">
        <f t="shared" si="447"/>
        <v/>
      </c>
      <c r="BK422" s="38" t="str">
        <f t="shared" si="431"/>
        <v/>
      </c>
      <c r="BL422" s="41" t="str">
        <f t="shared" si="432"/>
        <v>------</v>
      </c>
      <c r="BM422" s="41" t="str">
        <f t="shared" si="433"/>
        <v>------</v>
      </c>
      <c r="BN422" s="41" t="str">
        <f t="shared" si="407"/>
        <v>-----</v>
      </c>
      <c r="BO422" s="41" cm="1">
        <f t="array" aca="1" ref="BO422" ca="1">_xlfn.LET(_xlpm.lookback,MIN(ROW()-ROW(BN$50),11),_xlpm.found,IFERROR(MATCH("Equal High",OFFSET(BN422,-_xlpm.lookback,0,_xlpm.lookback+1,1),0),-1),_xlpm.offset_rows,_xlpm.lookback-_xlpm.found+1,IF(_xlpm.found&gt;0,INDEX(E:E,ROW()-_xlpm.offset_rows),"-----"))</f>
        <v>5199.63</v>
      </c>
      <c r="BP422" s="41">
        <f t="shared" ca="1" si="400"/>
        <v>5192.5242699999999</v>
      </c>
      <c r="BQ422" s="41">
        <f t="shared" ca="1" si="401"/>
        <v>5193.0455199999997</v>
      </c>
      <c r="BR422" s="52" t="str">
        <f t="shared" ca="1" si="402"/>
        <v>Eqh Touch</v>
      </c>
      <c r="BS422" s="41" t="str">
        <f t="shared" si="408"/>
        <v>-----</v>
      </c>
      <c r="BT422" s="41" t="str" cm="1">
        <f t="array" aca="1" ref="BT422" ca="1">_xlfn.LET(_xlpm.lookback,MIN(ROW()-ROW(BS$50),11),_xlpm.found,IFERROR(MATCH("Equal Low",OFFSET(BS422,-_xlpm.lookback,0,_xlpm.lookback+1,1),0),-1),_xlpm.offset_rows,_xlpm.lookback-_xlpm.found+1,IF(_xlpm.found&gt;0,INDEX(F:F,ROW()-_xlpm.offset_rows),"-----"))</f>
        <v>-----</v>
      </c>
      <c r="BU422" s="41" t="str">
        <f t="shared" ca="1" si="403"/>
        <v>-----</v>
      </c>
      <c r="BV422" s="41" t="str">
        <f t="shared" ca="1" si="404"/>
        <v>-----</v>
      </c>
      <c r="BW422" s="52" t="str">
        <f t="shared" ca="1" si="405"/>
        <v>-----</v>
      </c>
      <c r="BX422" s="50">
        <f t="shared" si="434"/>
        <v>-0.52124999999978172</v>
      </c>
      <c r="BY422" s="50">
        <f t="shared" si="448"/>
        <v>-1</v>
      </c>
      <c r="BZ422" s="50">
        <f t="shared" si="449"/>
        <v>-1</v>
      </c>
      <c r="CA422" s="50" t="str">
        <f t="shared" si="450"/>
        <v>-----</v>
      </c>
      <c r="CB422" s="50" t="str">
        <f t="shared" si="451"/>
        <v>crossunder</v>
      </c>
      <c r="CC422" s="52" t="str">
        <f t="shared" si="435"/>
        <v/>
      </c>
      <c r="CD422" s="41">
        <f t="shared" si="436"/>
        <v>0</v>
      </c>
      <c r="CE422" s="52" t="str" cm="1">
        <f t="array" ref="CE422">IF(CD422&lt;&gt;1,"-----",_xlfn.IFS(OR(AL422="Above",AL422="Below"),AL422,OR(AQ422="Above",AQ422="Below"),AQ422,OR(AV422="Above",AV422="Below"),AV422,OR(BA422="Above",BA422="Below"),BA422,OR(BF422="Above",BF422="Below"),BF422,OR(BK422="Above",BK422="Below"),BK422,TRUE,"-----"))</f>
        <v>-----</v>
      </c>
      <c r="CF422" s="52" t="str">
        <f t="shared" ca="1" si="406"/>
        <v>Eqh Touch</v>
      </c>
      <c r="CG422" s="52" t="str">
        <f t="shared" si="437"/>
        <v>DOWN</v>
      </c>
      <c r="CH422" s="42" t="str">
        <f t="shared" si="458"/>
        <v/>
      </c>
      <c r="CI422" s="43" t="str">
        <f t="shared" si="452"/>
        <v/>
      </c>
      <c r="CJ422" s="42" t="str">
        <f t="shared" si="453"/>
        <v/>
      </c>
      <c r="CK422" s="42" t="str">
        <f t="shared" si="459"/>
        <v/>
      </c>
      <c r="CL422" s="42" t="str">
        <f t="shared" si="438"/>
        <v/>
      </c>
      <c r="CM422" s="16">
        <f t="shared" si="410"/>
        <v>0</v>
      </c>
      <c r="CN422" s="53">
        <f t="shared" si="460"/>
        <v>0</v>
      </c>
      <c r="CO422" s="14" t="str">
        <f t="shared" si="461"/>
        <v/>
      </c>
    </row>
    <row r="423" spans="1:93" x14ac:dyDescent="0.55000000000000004">
      <c r="A423">
        <f>IF('Data Validation'!$K$2&lt;&gt;TRUE,"",'Data Validation'!A423)</f>
        <v>1772158500</v>
      </c>
      <c r="B423" s="4" t="str">
        <f>IF('Data Validation'!$K$2&lt;&gt;TRUE,"",'Data Validation'!C423)</f>
        <v>XAUUSD</v>
      </c>
      <c r="C423" s="4" t="str">
        <f>IF('Data Validation'!$K$2&lt;&gt;TRUE,"",'Data Validation'!E423)</f>
        <v>M5</v>
      </c>
      <c r="D423" s="4">
        <f>IF('Data Validation'!$K$2&lt;&gt;TRUE,"",'Data Validation'!G423)</f>
        <v>5191.24</v>
      </c>
      <c r="E423" s="4">
        <f>IF($C423&lt;&gt;"M5","",Price!F423)</f>
        <v>5195.08</v>
      </c>
      <c r="F423" s="4">
        <f>IF($C423&lt;&gt;"M5","",Price!G423)</f>
        <v>5191.1400000000003</v>
      </c>
      <c r="G423" s="4">
        <f>IF($C423&lt;&gt;"M5","",Price!H423)</f>
        <v>409</v>
      </c>
      <c r="H423" s="4">
        <f>IF($C423&lt;&gt;"M5","",SSA!E423)</f>
        <v>5190.3885200000004</v>
      </c>
      <c r="I423" s="6">
        <f>IF($C423&lt;&gt;"M5","",SSA!F423)</f>
        <v>5191.71702</v>
      </c>
      <c r="J423" s="5">
        <f>IF($C423&lt;&gt;"M5","",Dual_Tema!E423)</f>
        <v>5198.63</v>
      </c>
      <c r="K423" s="5">
        <f>IF($C423&lt;&gt;"M5","",Dual_Tema!F423)</f>
        <v>5194.04</v>
      </c>
      <c r="L423" s="6">
        <f>IF($C423&lt;&gt;"M5","",Trendlines!K423)</f>
        <v>0</v>
      </c>
      <c r="M423" s="6">
        <f>IF($C423&lt;&gt;"M5","",Trendlines!L423)</f>
        <v>0</v>
      </c>
      <c r="N423" s="6">
        <f>IF($C423&lt;&gt;"M5","",ZigZag!E423)</f>
        <v>0</v>
      </c>
      <c r="O423" s="6">
        <f>IF($C423&lt;&gt;"M5","",ZigZag!F423)</f>
        <v>0</v>
      </c>
      <c r="P423" s="6">
        <f>IF($C423&lt;&gt;"M5","",Pinbar!E423)</f>
        <v>0</v>
      </c>
      <c r="Q423">
        <f>IF(Q$1='Trendline Selection'!$ED$198,Trendlines!E423,IF(Q$1='Trendline Selection'!$EE$198,Trendlines!E423,""))</f>
        <v>5200.1099999999997</v>
      </c>
      <c r="R423" t="str">
        <f>IF(R$1='Trendline Selection'!$ED$198,Trendlines!F423,IF(R$1='Trendline Selection'!$EE$198,Trendlines!F423,""))</f>
        <v/>
      </c>
      <c r="S423" t="str">
        <f>IF(S$1='Trendline Selection'!$ED$198,Trendlines!G423,IF(S$1='Trendline Selection'!$EE$198,Trendlines!G423,""))</f>
        <v/>
      </c>
      <c r="T423" t="str">
        <f>IF(T$1='Trendline Selection'!$ED$198,Trendlines!H423,IF(T$1='Trendline Selection'!$EE$198,Trendlines!H423,""))</f>
        <v/>
      </c>
      <c r="U423">
        <f>IF(U$1='Trendline Selection'!$ED$198,Trendlines!I423,IF(U$1='Trendline Selection'!$EE$198,Trendlines!I423,""))</f>
        <v>5180.34</v>
      </c>
      <c r="V423" t="str">
        <f>IF(V$1='Trendline Selection'!$ED$198,Trendlines!J423,IF(V$1='Trendline Selection'!$EE$198,Trendlines!J423,""))</f>
        <v/>
      </c>
      <c r="W423" s="6" t="str">
        <f t="shared" si="396"/>
        <v/>
      </c>
      <c r="X423" s="6" t="str">
        <f t="shared" si="397"/>
        <v/>
      </c>
      <c r="Y423" s="6" t="str">
        <f t="shared" si="398"/>
        <v/>
      </c>
      <c r="Z423" s="6" t="str">
        <f t="shared" si="399"/>
        <v/>
      </c>
      <c r="AA423">
        <f t="shared" si="411"/>
        <v>3.9399999999995998</v>
      </c>
      <c r="AB423">
        <f t="shared" si="439"/>
        <v>0.92000000000007276</v>
      </c>
      <c r="AC423">
        <f t="shared" si="440"/>
        <v>3.0199999999995271</v>
      </c>
      <c r="AD423">
        <f t="shared" si="462"/>
        <v>3.9399999999995998</v>
      </c>
      <c r="AE423" s="26">
        <f t="shared" si="454"/>
        <v>-6.8287221825753743E-4</v>
      </c>
      <c r="AF423" s="26">
        <f t="shared" si="412"/>
        <v>-5.5833224233922652E-4</v>
      </c>
      <c r="AG423" s="4"/>
      <c r="AH423" s="30">
        <f t="shared" si="413"/>
        <v>-1.8694758380109742E-3</v>
      </c>
      <c r="AI423" s="21">
        <f t="shared" si="441"/>
        <v>-1</v>
      </c>
      <c r="AJ423" s="21">
        <f t="shared" si="409"/>
        <v>-236</v>
      </c>
      <c r="AK423" s="31" t="str">
        <f t="shared" si="457"/>
        <v>-----</v>
      </c>
      <c r="AL423" s="31" t="str">
        <f t="shared" si="414"/>
        <v>-----</v>
      </c>
      <c r="AM423" s="39" t="str">
        <f t="shared" si="415"/>
        <v/>
      </c>
      <c r="AN423" s="35" t="str">
        <f t="shared" si="416"/>
        <v/>
      </c>
      <c r="AO423" s="35" t="str">
        <f t="shared" si="455"/>
        <v/>
      </c>
      <c r="AP423" s="36" t="str">
        <f t="shared" si="456"/>
        <v/>
      </c>
      <c r="AQ423" s="36" t="str">
        <f t="shared" si="417"/>
        <v/>
      </c>
      <c r="AR423" s="40" t="str">
        <f t="shared" si="418"/>
        <v/>
      </c>
      <c r="AS423" s="37" t="str">
        <f t="shared" si="419"/>
        <v/>
      </c>
      <c r="AT423" s="37" t="str">
        <f t="shared" si="442"/>
        <v/>
      </c>
      <c r="AU423" s="38" t="str">
        <f t="shared" si="420"/>
        <v/>
      </c>
      <c r="AV423" s="38" t="str">
        <f t="shared" si="421"/>
        <v/>
      </c>
      <c r="AW423" s="30" t="str">
        <f t="shared" si="422"/>
        <v/>
      </c>
      <c r="AX423" s="21" t="str">
        <f t="shared" si="423"/>
        <v/>
      </c>
      <c r="AY423" s="21" t="str">
        <f t="shared" si="443"/>
        <v/>
      </c>
      <c r="AZ423" s="31" t="str">
        <f t="shared" si="424"/>
        <v/>
      </c>
      <c r="BA423" s="31" t="str">
        <f t="shared" si="425"/>
        <v/>
      </c>
      <c r="BB423" s="33">
        <f t="shared" si="426"/>
        <v>1.939741406934734E-3</v>
      </c>
      <c r="BC423" s="32">
        <f t="shared" si="427"/>
        <v>1</v>
      </c>
      <c r="BD423" s="32">
        <f t="shared" si="444"/>
        <v>11</v>
      </c>
      <c r="BE423" s="34" t="str">
        <f t="shared" si="445"/>
        <v>-----</v>
      </c>
      <c r="BF423" s="34" t="str">
        <f t="shared" si="428"/>
        <v>-----</v>
      </c>
      <c r="BG423" s="40" t="str">
        <f t="shared" si="429"/>
        <v/>
      </c>
      <c r="BH423" s="37" t="str">
        <f t="shared" si="430"/>
        <v/>
      </c>
      <c r="BI423" s="37" t="str">
        <f t="shared" si="446"/>
        <v/>
      </c>
      <c r="BJ423" s="38" t="str">
        <f t="shared" si="447"/>
        <v/>
      </c>
      <c r="BK423" s="38" t="str">
        <f t="shared" si="431"/>
        <v/>
      </c>
      <c r="BL423" s="41" t="str">
        <f t="shared" si="432"/>
        <v>------</v>
      </c>
      <c r="BM423" s="41" t="str">
        <f t="shared" si="433"/>
        <v>------</v>
      </c>
      <c r="BN423" s="41" t="str">
        <f t="shared" si="407"/>
        <v>-----</v>
      </c>
      <c r="BO423" s="41" cm="1">
        <f t="array" aca="1" ref="BO423" ca="1">_xlfn.LET(_xlpm.lookback,MIN(ROW()-ROW(BN$50),11),_xlpm.found,IFERROR(MATCH("Equal High",OFFSET(BN423,-_xlpm.lookback,0,_xlpm.lookback+1,1),0),-1),_xlpm.offset_rows,_xlpm.lookback-_xlpm.found+1,IF(_xlpm.found&gt;0,INDEX(E:E,ROW()-_xlpm.offset_rows),"-----"))</f>
        <v>5199.63</v>
      </c>
      <c r="BP423" s="41">
        <f t="shared" ca="1" si="400"/>
        <v>5190.3885200000004</v>
      </c>
      <c r="BQ423" s="41">
        <f t="shared" ca="1" si="401"/>
        <v>5191.71702</v>
      </c>
      <c r="BR423" s="52" t="str">
        <f t="shared" ca="1" si="402"/>
        <v>-----</v>
      </c>
      <c r="BS423" s="41" t="str">
        <f t="shared" si="408"/>
        <v>-----</v>
      </c>
      <c r="BT423" s="41" t="str" cm="1">
        <f t="array" aca="1" ref="BT423" ca="1">_xlfn.LET(_xlpm.lookback,MIN(ROW()-ROW(BS$50),11),_xlpm.found,IFERROR(MATCH("Equal Low",OFFSET(BS423,-_xlpm.lookback,0,_xlpm.lookback+1,1),0),-1),_xlpm.offset_rows,_xlpm.lookback-_xlpm.found+1,IF(_xlpm.found&gt;0,INDEX(F:F,ROW()-_xlpm.offset_rows),"-----"))</f>
        <v>-----</v>
      </c>
      <c r="BU423" s="41" t="str">
        <f t="shared" ca="1" si="403"/>
        <v>-----</v>
      </c>
      <c r="BV423" s="41" t="str">
        <f t="shared" ca="1" si="404"/>
        <v>-----</v>
      </c>
      <c r="BW423" s="52" t="str">
        <f t="shared" ca="1" si="405"/>
        <v>-----</v>
      </c>
      <c r="BX423" s="50">
        <f t="shared" si="434"/>
        <v>-1.3284999999996217</v>
      </c>
      <c r="BY423" s="50">
        <f t="shared" si="448"/>
        <v>-1</v>
      </c>
      <c r="BZ423" s="50">
        <f t="shared" si="449"/>
        <v>-2</v>
      </c>
      <c r="CA423" s="50" t="str">
        <f t="shared" si="450"/>
        <v>-----</v>
      </c>
      <c r="CB423" s="50" t="str">
        <f t="shared" si="451"/>
        <v>-----</v>
      </c>
      <c r="CC423" s="52" t="str">
        <f t="shared" si="435"/>
        <v/>
      </c>
      <c r="CD423" s="41">
        <f t="shared" si="436"/>
        <v>0</v>
      </c>
      <c r="CE423" s="52" t="str" cm="1">
        <f t="array" ref="CE423">IF(CD423&lt;&gt;1,"-----",_xlfn.IFS(OR(AL423="Above",AL423="Below"),AL423,OR(AQ423="Above",AQ423="Below"),AQ423,OR(AV423="Above",AV423="Below"),AV423,OR(BA423="Above",BA423="Below"),BA423,OR(BF423="Above",BF423="Below"),BF423,OR(BK423="Above",BK423="Below"),BK423,TRUE,"-----"))</f>
        <v>-----</v>
      </c>
      <c r="CF423" s="52" t="str">
        <f t="shared" ca="1" si="406"/>
        <v>-----</v>
      </c>
      <c r="CG423" s="52" t="str">
        <f t="shared" si="437"/>
        <v>DOWN</v>
      </c>
      <c r="CH423" s="42" t="str">
        <f t="shared" si="458"/>
        <v/>
      </c>
      <c r="CI423" s="43" t="str">
        <f t="shared" si="452"/>
        <v/>
      </c>
      <c r="CJ423" s="42">
        <f t="shared" si="453"/>
        <v>1</v>
      </c>
      <c r="CK423" s="42" t="str">
        <f t="shared" si="459"/>
        <v/>
      </c>
      <c r="CL423" s="42" t="str">
        <f t="shared" si="438"/>
        <v/>
      </c>
      <c r="CM423" s="16">
        <f t="shared" si="410"/>
        <v>0.2</v>
      </c>
      <c r="CN423" s="53">
        <f t="shared" si="460"/>
        <v>6.6666666666666666E-2</v>
      </c>
      <c r="CO423" s="14" t="str">
        <f t="shared" si="461"/>
        <v/>
      </c>
    </row>
    <row r="424" spans="1:93" x14ac:dyDescent="0.55000000000000004">
      <c r="A424">
        <f>IF('Data Validation'!$K$2&lt;&gt;TRUE,"",'Data Validation'!A424)</f>
        <v>1772158800</v>
      </c>
      <c r="B424" s="4" t="str">
        <f>IF('Data Validation'!$K$2&lt;&gt;TRUE,"",'Data Validation'!C424)</f>
        <v>XAUUSD</v>
      </c>
      <c r="C424" s="4" t="str">
        <f>IF('Data Validation'!$K$2&lt;&gt;TRUE,"",'Data Validation'!E424)</f>
        <v>M5</v>
      </c>
      <c r="D424" s="4">
        <f>IF('Data Validation'!$K$2&lt;&gt;TRUE,"",'Data Validation'!G424)</f>
        <v>5186.66</v>
      </c>
      <c r="E424" s="4">
        <f>IF($C424&lt;&gt;"M5","",Price!F424)</f>
        <v>5191.7700000000004</v>
      </c>
      <c r="F424" s="4">
        <f>IF($C424&lt;&gt;"M5","",Price!G424)</f>
        <v>5184.5200000000004</v>
      </c>
      <c r="G424" s="4">
        <f>IF($C424&lt;&gt;"M5","",Price!H424)</f>
        <v>548</v>
      </c>
      <c r="H424" s="4">
        <f>IF($C424&lt;&gt;"M5","",SSA!E424)</f>
        <v>5187.8008600000003</v>
      </c>
      <c r="I424" s="6">
        <f>IF($C424&lt;&gt;"M5","",SSA!F424)</f>
        <v>5189.7589399999997</v>
      </c>
      <c r="J424" s="5">
        <f>IF($C424&lt;&gt;"M5","",Dual_Tema!E424)</f>
        <v>5196.1000000000004</v>
      </c>
      <c r="K424" s="5">
        <f>IF($C424&lt;&gt;"M5","",Dual_Tema!F424)</f>
        <v>5190.3100000000004</v>
      </c>
      <c r="L424" s="6">
        <f>IF($C424&lt;&gt;"M5","",Trendlines!K424)</f>
        <v>0</v>
      </c>
      <c r="M424" s="6">
        <f>IF($C424&lt;&gt;"M5","",Trendlines!L424)</f>
        <v>0</v>
      </c>
      <c r="N424" s="6">
        <f>IF($C424&lt;&gt;"M5","",ZigZag!E424)</f>
        <v>0</v>
      </c>
      <c r="O424" s="6">
        <f>IF($C424&lt;&gt;"M5","",ZigZag!F424)</f>
        <v>0</v>
      </c>
      <c r="P424" s="6">
        <f>IF($C424&lt;&gt;"M5","",Pinbar!E424)</f>
        <v>0</v>
      </c>
      <c r="Q424">
        <f>IF(Q$1='Trendline Selection'!$ED$198,Trendlines!E424,IF(Q$1='Trendline Selection'!$EE$198,Trendlines!E424,""))</f>
        <v>5200.12</v>
      </c>
      <c r="R424" t="str">
        <f>IF(R$1='Trendline Selection'!$ED$198,Trendlines!F424,IF(R$1='Trendline Selection'!$EE$198,Trendlines!F424,""))</f>
        <v/>
      </c>
      <c r="S424" t="str">
        <f>IF(S$1='Trendline Selection'!$ED$198,Trendlines!G424,IF(S$1='Trendline Selection'!$EE$198,Trendlines!G424,""))</f>
        <v/>
      </c>
      <c r="T424" t="str">
        <f>IF(T$1='Trendline Selection'!$ED$198,Trendlines!H424,IF(T$1='Trendline Selection'!$EE$198,Trendlines!H424,""))</f>
        <v/>
      </c>
      <c r="U424">
        <f>IF(U$1='Trendline Selection'!$ED$198,Trendlines!I424,IF(U$1='Trendline Selection'!$EE$198,Trendlines!I424,""))</f>
        <v>5180.3599999999997</v>
      </c>
      <c r="V424" t="str">
        <f>IF(V$1='Trendline Selection'!$ED$198,Trendlines!J424,IF(V$1='Trendline Selection'!$EE$198,Trendlines!J424,""))</f>
        <v/>
      </c>
      <c r="W424" s="6" t="str">
        <f t="shared" si="396"/>
        <v/>
      </c>
      <c r="X424" s="6" t="str">
        <f t="shared" si="397"/>
        <v/>
      </c>
      <c r="Y424" s="6" t="str">
        <f t="shared" si="398"/>
        <v/>
      </c>
      <c r="Z424" s="6" t="str">
        <f t="shared" si="399"/>
        <v/>
      </c>
      <c r="AA424">
        <f t="shared" si="411"/>
        <v>7.25</v>
      </c>
      <c r="AB424">
        <f t="shared" si="439"/>
        <v>0.53000000000065484</v>
      </c>
      <c r="AC424">
        <f t="shared" si="440"/>
        <v>6.7199999999993452</v>
      </c>
      <c r="AD424">
        <f t="shared" si="462"/>
        <v>7.25</v>
      </c>
      <c r="AE424" s="26">
        <f t="shared" si="454"/>
        <v>-8.3331729566404162E-4</v>
      </c>
      <c r="AF424" s="26">
        <f t="shared" si="412"/>
        <v>-1.1155403049143428E-3</v>
      </c>
      <c r="AG424" s="4"/>
      <c r="AH424" s="30">
        <f t="shared" si="413"/>
        <v>-2.3690107151372675E-3</v>
      </c>
      <c r="AI424" s="21">
        <f t="shared" si="441"/>
        <v>-1</v>
      </c>
      <c r="AJ424" s="21">
        <f t="shared" si="409"/>
        <v>-237</v>
      </c>
      <c r="AK424" s="31" t="str">
        <f t="shared" si="457"/>
        <v>-----</v>
      </c>
      <c r="AL424" s="31" t="str">
        <f t="shared" si="414"/>
        <v>-----</v>
      </c>
      <c r="AM424" s="39" t="str">
        <f t="shared" si="415"/>
        <v/>
      </c>
      <c r="AN424" s="35" t="str">
        <f t="shared" si="416"/>
        <v/>
      </c>
      <c r="AO424" s="35" t="str">
        <f t="shared" si="455"/>
        <v/>
      </c>
      <c r="AP424" s="36" t="str">
        <f t="shared" si="456"/>
        <v/>
      </c>
      <c r="AQ424" s="36" t="str">
        <f t="shared" si="417"/>
        <v/>
      </c>
      <c r="AR424" s="40" t="str">
        <f t="shared" si="418"/>
        <v/>
      </c>
      <c r="AS424" s="37" t="str">
        <f t="shared" si="419"/>
        <v/>
      </c>
      <c r="AT424" s="37" t="str">
        <f t="shared" si="442"/>
        <v/>
      </c>
      <c r="AU424" s="38" t="str">
        <f t="shared" si="420"/>
        <v/>
      </c>
      <c r="AV424" s="38" t="str">
        <f t="shared" si="421"/>
        <v/>
      </c>
      <c r="AW424" s="30" t="str">
        <f t="shared" si="422"/>
        <v/>
      </c>
      <c r="AX424" s="21" t="str">
        <f t="shared" si="423"/>
        <v/>
      </c>
      <c r="AY424" s="21" t="str">
        <f t="shared" si="443"/>
        <v/>
      </c>
      <c r="AZ424" s="31" t="str">
        <f t="shared" si="424"/>
        <v/>
      </c>
      <c r="BA424" s="31" t="str">
        <f t="shared" si="425"/>
        <v/>
      </c>
      <c r="BB424" s="33">
        <f t="shared" si="426"/>
        <v>1.4363596352378236E-3</v>
      </c>
      <c r="BC424" s="32">
        <f t="shared" si="427"/>
        <v>1</v>
      </c>
      <c r="BD424" s="32">
        <f t="shared" si="444"/>
        <v>12</v>
      </c>
      <c r="BE424" s="34" t="str">
        <f t="shared" si="445"/>
        <v>-----</v>
      </c>
      <c r="BF424" s="34" t="str">
        <f t="shared" si="428"/>
        <v>-----</v>
      </c>
      <c r="BG424" s="40" t="str">
        <f t="shared" si="429"/>
        <v/>
      </c>
      <c r="BH424" s="37" t="str">
        <f t="shared" si="430"/>
        <v/>
      </c>
      <c r="BI424" s="37" t="str">
        <f t="shared" si="446"/>
        <v/>
      </c>
      <c r="BJ424" s="38" t="str">
        <f t="shared" si="447"/>
        <v/>
      </c>
      <c r="BK424" s="38" t="str">
        <f t="shared" si="431"/>
        <v/>
      </c>
      <c r="BL424" s="41" t="str">
        <f t="shared" si="432"/>
        <v>------</v>
      </c>
      <c r="BM424" s="41" t="str">
        <f t="shared" si="433"/>
        <v>------</v>
      </c>
      <c r="BN424" s="41" t="str">
        <f t="shared" si="407"/>
        <v>-----</v>
      </c>
      <c r="BO424" s="41" cm="1">
        <f t="array" aca="1" ref="BO424" ca="1">_xlfn.LET(_xlpm.lookback,MIN(ROW()-ROW(BN$50),11),_xlpm.found,IFERROR(MATCH("Equal High",OFFSET(BN424,-_xlpm.lookback,0,_xlpm.lookback+1,1),0),-1),_xlpm.offset_rows,_xlpm.lookback-_xlpm.found+1,IF(_xlpm.found&gt;0,INDEX(E:E,ROW()-_xlpm.offset_rows),"-----"))</f>
        <v>5199.63</v>
      </c>
      <c r="BP424" s="41">
        <f t="shared" ca="1" si="400"/>
        <v>5187.8008600000003</v>
      </c>
      <c r="BQ424" s="41">
        <f t="shared" ca="1" si="401"/>
        <v>5189.7589399999997</v>
      </c>
      <c r="BR424" s="52" t="str">
        <f t="shared" ca="1" si="402"/>
        <v>-----</v>
      </c>
      <c r="BS424" s="41" t="str">
        <f t="shared" si="408"/>
        <v>-----</v>
      </c>
      <c r="BT424" s="41" t="str" cm="1">
        <f t="array" aca="1" ref="BT424" ca="1">_xlfn.LET(_xlpm.lookback,MIN(ROW()-ROW(BS$50),11),_xlpm.found,IFERROR(MATCH("Equal Low",OFFSET(BS424,-_xlpm.lookback,0,_xlpm.lookback+1,1),0),-1),_xlpm.offset_rows,_xlpm.lookback-_xlpm.found+1,IF(_xlpm.found&gt;0,INDEX(F:F,ROW()-_xlpm.offset_rows),"-----"))</f>
        <v>-----</v>
      </c>
      <c r="BU424" s="41" t="str">
        <f t="shared" ca="1" si="403"/>
        <v>-----</v>
      </c>
      <c r="BV424" s="41" t="str">
        <f t="shared" ca="1" si="404"/>
        <v>-----</v>
      </c>
      <c r="BW424" s="52" t="str">
        <f t="shared" ca="1" si="405"/>
        <v>-----</v>
      </c>
      <c r="BX424" s="50">
        <f t="shared" si="434"/>
        <v>-1.9580799999994269</v>
      </c>
      <c r="BY424" s="50">
        <f t="shared" si="448"/>
        <v>-1</v>
      </c>
      <c r="BZ424" s="50">
        <f t="shared" si="449"/>
        <v>-3</v>
      </c>
      <c r="CA424" s="50" t="str">
        <f t="shared" si="450"/>
        <v>-----</v>
      </c>
      <c r="CB424" s="50" t="str">
        <f t="shared" si="451"/>
        <v>-----</v>
      </c>
      <c r="CC424" s="52" t="str">
        <f t="shared" si="435"/>
        <v/>
      </c>
      <c r="CD424" s="41">
        <f t="shared" si="436"/>
        <v>0</v>
      </c>
      <c r="CE424" s="52" t="str" cm="1">
        <f t="array" ref="CE424">IF(CD424&lt;&gt;1,"-----",_xlfn.IFS(OR(AL424="Above",AL424="Below"),AL424,OR(AQ424="Above",AQ424="Below"),AQ424,OR(AV424="Above",AV424="Below"),AV424,OR(BA424="Above",BA424="Below"),BA424,OR(BF424="Above",BF424="Below"),BF424,OR(BK424="Above",BK424="Below"),BK424,TRUE,"-----"))</f>
        <v>-----</v>
      </c>
      <c r="CF424" s="52" t="str">
        <f t="shared" ca="1" si="406"/>
        <v>-----</v>
      </c>
      <c r="CG424" s="52" t="str">
        <f t="shared" si="437"/>
        <v>DOWN</v>
      </c>
      <c r="CH424" s="42" t="str">
        <f t="shared" si="458"/>
        <v/>
      </c>
      <c r="CI424" s="43" t="str">
        <f t="shared" si="452"/>
        <v/>
      </c>
      <c r="CJ424" s="42">
        <f t="shared" si="453"/>
        <v>1</v>
      </c>
      <c r="CK424" s="42" t="str">
        <f t="shared" si="459"/>
        <v/>
      </c>
      <c r="CL424" s="42" t="str">
        <f t="shared" si="438"/>
        <v/>
      </c>
      <c r="CM424" s="16">
        <f t="shared" si="410"/>
        <v>0.2</v>
      </c>
      <c r="CN424" s="53">
        <f t="shared" si="460"/>
        <v>0.13333333333333333</v>
      </c>
      <c r="CO424" s="14" t="str">
        <f t="shared" si="461"/>
        <v/>
      </c>
    </row>
    <row r="425" spans="1:93" x14ac:dyDescent="0.55000000000000004">
      <c r="A425">
        <f>IF('Data Validation'!$K$2&lt;&gt;TRUE,"",'Data Validation'!A425)</f>
        <v>1772159100</v>
      </c>
      <c r="B425" s="4" t="str">
        <f>IF('Data Validation'!$K$2&lt;&gt;TRUE,"",'Data Validation'!C425)</f>
        <v>XAUUSD</v>
      </c>
      <c r="C425" s="4" t="str">
        <f>IF('Data Validation'!$K$2&lt;&gt;TRUE,"",'Data Validation'!E425)</f>
        <v>M5</v>
      </c>
      <c r="D425" s="4">
        <f>IF('Data Validation'!$K$2&lt;&gt;TRUE,"",'Data Validation'!G425)</f>
        <v>5183.93</v>
      </c>
      <c r="E425" s="4">
        <f>IF($C425&lt;&gt;"M5","",Price!F425)</f>
        <v>5188.1000000000004</v>
      </c>
      <c r="F425" s="4">
        <f>IF($C425&lt;&gt;"M5","",Price!G425)</f>
        <v>5183.7</v>
      </c>
      <c r="G425" s="4">
        <f>IF($C425&lt;&gt;"M5","",Price!H425)</f>
        <v>404</v>
      </c>
      <c r="H425" s="4">
        <f>IF($C425&lt;&gt;"M5","",SSA!E425)</f>
        <v>5185.1629000000003</v>
      </c>
      <c r="I425" s="6">
        <f>IF($C425&lt;&gt;"M5","",SSA!F425)</f>
        <v>5187.4609200000004</v>
      </c>
      <c r="J425" s="5">
        <f>IF($C425&lt;&gt;"M5","",Dual_Tema!E425)</f>
        <v>5192.55</v>
      </c>
      <c r="K425" s="5">
        <f>IF($C425&lt;&gt;"M5","",Dual_Tema!F425)</f>
        <v>5187.38</v>
      </c>
      <c r="L425" s="6">
        <f>IF($C425&lt;&gt;"M5","",Trendlines!K425)</f>
        <v>0</v>
      </c>
      <c r="M425" s="6">
        <f>IF($C425&lt;&gt;"M5","",Trendlines!L425)</f>
        <v>0</v>
      </c>
      <c r="N425" s="6">
        <f>IF($C425&lt;&gt;"M5","",ZigZag!E425)</f>
        <v>0</v>
      </c>
      <c r="O425" s="6">
        <f>IF($C425&lt;&gt;"M5","",ZigZag!F425)</f>
        <v>0</v>
      </c>
      <c r="P425" s="6">
        <f>IF($C425&lt;&gt;"M5","",Pinbar!E425)</f>
        <v>0</v>
      </c>
      <c r="Q425">
        <f>IF(Q$1='Trendline Selection'!$ED$198,Trendlines!E425,IF(Q$1='Trendline Selection'!$EE$198,Trendlines!E425,""))</f>
        <v>5200.13</v>
      </c>
      <c r="R425" t="str">
        <f>IF(R$1='Trendline Selection'!$ED$198,Trendlines!F425,IF(R$1='Trendline Selection'!$EE$198,Trendlines!F425,""))</f>
        <v/>
      </c>
      <c r="S425" t="str">
        <f>IF(S$1='Trendline Selection'!$ED$198,Trendlines!G425,IF(S$1='Trendline Selection'!$EE$198,Trendlines!G425,""))</f>
        <v/>
      </c>
      <c r="T425" t="str">
        <f>IF(T$1='Trendline Selection'!$ED$198,Trendlines!H425,IF(T$1='Trendline Selection'!$EE$198,Trendlines!H425,""))</f>
        <v/>
      </c>
      <c r="U425">
        <f>IF(U$1='Trendline Selection'!$ED$198,Trendlines!I425,IF(U$1='Trendline Selection'!$EE$198,Trendlines!I425,""))</f>
        <v>5180.3900000000003</v>
      </c>
      <c r="V425" t="str">
        <f>IF(V$1='Trendline Selection'!$ED$198,Trendlines!J425,IF(V$1='Trendline Selection'!$EE$198,Trendlines!J425,""))</f>
        <v/>
      </c>
      <c r="W425" s="6" t="str">
        <f t="shared" si="396"/>
        <v/>
      </c>
      <c r="X425" s="6" t="str">
        <f t="shared" si="397"/>
        <v/>
      </c>
      <c r="Y425" s="6" t="str">
        <f t="shared" si="398"/>
        <v/>
      </c>
      <c r="Z425" s="6" t="str">
        <f t="shared" si="399"/>
        <v/>
      </c>
      <c r="AA425">
        <f t="shared" si="411"/>
        <v>4.4000000000005457</v>
      </c>
      <c r="AB425">
        <f t="shared" si="439"/>
        <v>1.4400000000005093</v>
      </c>
      <c r="AC425">
        <f t="shared" si="440"/>
        <v>2.9600000000000364</v>
      </c>
      <c r="AD425">
        <f t="shared" si="462"/>
        <v>4.4000000000005457</v>
      </c>
      <c r="AE425" s="26">
        <f t="shared" si="454"/>
        <v>-8.5699704384162268E-4</v>
      </c>
      <c r="AF425" s="26">
        <f t="shared" si="412"/>
        <v>-7.0941400090224563E-4</v>
      </c>
      <c r="AG425" s="4"/>
      <c r="AH425" s="30">
        <f t="shared" si="413"/>
        <v>-2.8782165061257787E-3</v>
      </c>
      <c r="AI425" s="21">
        <f t="shared" si="441"/>
        <v>-1</v>
      </c>
      <c r="AJ425" s="21">
        <f t="shared" si="409"/>
        <v>-238</v>
      </c>
      <c r="AK425" s="31" t="str">
        <f t="shared" si="457"/>
        <v>-----</v>
      </c>
      <c r="AL425" s="31" t="str">
        <f t="shared" si="414"/>
        <v>-----</v>
      </c>
      <c r="AM425" s="39" t="str">
        <f t="shared" si="415"/>
        <v/>
      </c>
      <c r="AN425" s="35" t="str">
        <f t="shared" si="416"/>
        <v/>
      </c>
      <c r="AO425" s="35" t="str">
        <f t="shared" si="455"/>
        <v/>
      </c>
      <c r="AP425" s="36" t="str">
        <f t="shared" si="456"/>
        <v/>
      </c>
      <c r="AQ425" s="36" t="str">
        <f t="shared" si="417"/>
        <v/>
      </c>
      <c r="AR425" s="40" t="str">
        <f t="shared" si="418"/>
        <v/>
      </c>
      <c r="AS425" s="37" t="str">
        <f t="shared" si="419"/>
        <v/>
      </c>
      <c r="AT425" s="37" t="str">
        <f t="shared" si="442"/>
        <v/>
      </c>
      <c r="AU425" s="38" t="str">
        <f t="shared" si="420"/>
        <v/>
      </c>
      <c r="AV425" s="38" t="str">
        <f t="shared" si="421"/>
        <v/>
      </c>
      <c r="AW425" s="30" t="str">
        <f t="shared" si="422"/>
        <v/>
      </c>
      <c r="AX425" s="21" t="str">
        <f t="shared" si="423"/>
        <v/>
      </c>
      <c r="AY425" s="21" t="str">
        <f t="shared" si="443"/>
        <v/>
      </c>
      <c r="AZ425" s="31" t="str">
        <f t="shared" si="424"/>
        <v/>
      </c>
      <c r="BA425" s="31" t="str">
        <f t="shared" si="425"/>
        <v/>
      </c>
      <c r="BB425" s="33">
        <f t="shared" si="426"/>
        <v>9.2133989911955189E-4</v>
      </c>
      <c r="BC425" s="32">
        <f t="shared" si="427"/>
        <v>1</v>
      </c>
      <c r="BD425" s="32">
        <f t="shared" si="444"/>
        <v>13</v>
      </c>
      <c r="BE425" s="34" t="str">
        <f t="shared" si="445"/>
        <v>Touch Zone</v>
      </c>
      <c r="BF425" s="34" t="str">
        <f t="shared" si="428"/>
        <v>Above</v>
      </c>
      <c r="BG425" s="40" t="str">
        <f t="shared" si="429"/>
        <v/>
      </c>
      <c r="BH425" s="37" t="str">
        <f t="shared" si="430"/>
        <v/>
      </c>
      <c r="BI425" s="37" t="str">
        <f t="shared" si="446"/>
        <v/>
      </c>
      <c r="BJ425" s="38" t="str">
        <f t="shared" si="447"/>
        <v/>
      </c>
      <c r="BK425" s="38" t="str">
        <f t="shared" si="431"/>
        <v/>
      </c>
      <c r="BL425" s="41" t="str">
        <f t="shared" si="432"/>
        <v>------</v>
      </c>
      <c r="BM425" s="41" t="str">
        <f t="shared" si="433"/>
        <v>------</v>
      </c>
      <c r="BN425" s="41" t="str">
        <f t="shared" si="407"/>
        <v>-----</v>
      </c>
      <c r="BO425" s="41" cm="1">
        <f t="array" aca="1" ref="BO425" ca="1">_xlfn.LET(_xlpm.lookback,MIN(ROW()-ROW(BN$50),11),_xlpm.found,IFERROR(MATCH("Equal High",OFFSET(BN425,-_xlpm.lookback,0,_xlpm.lookback+1,1),0),-1),_xlpm.offset_rows,_xlpm.lookback-_xlpm.found+1,IF(_xlpm.found&gt;0,INDEX(E:E,ROW()-_xlpm.offset_rows),"-----"))</f>
        <v>5199.63</v>
      </c>
      <c r="BP425" s="41">
        <f t="shared" ca="1" si="400"/>
        <v>5185.1629000000003</v>
      </c>
      <c r="BQ425" s="41">
        <f t="shared" ca="1" si="401"/>
        <v>5187.4609200000004</v>
      </c>
      <c r="BR425" s="52" t="str">
        <f t="shared" ca="1" si="402"/>
        <v>-----</v>
      </c>
      <c r="BS425" s="41" t="str">
        <f t="shared" si="408"/>
        <v>-----</v>
      </c>
      <c r="BT425" s="41" t="str" cm="1">
        <f t="array" aca="1" ref="BT425" ca="1">_xlfn.LET(_xlpm.lookback,MIN(ROW()-ROW(BS$50),11),_xlpm.found,IFERROR(MATCH("Equal Low",OFFSET(BS425,-_xlpm.lookback,0,_xlpm.lookback+1,1),0),-1),_xlpm.offset_rows,_xlpm.lookback-_xlpm.found+1,IF(_xlpm.found&gt;0,INDEX(F:F,ROW()-_xlpm.offset_rows),"-----"))</f>
        <v>-----</v>
      </c>
      <c r="BU425" s="41" t="str">
        <f t="shared" ca="1" si="403"/>
        <v>-----</v>
      </c>
      <c r="BV425" s="41" t="str">
        <f t="shared" ca="1" si="404"/>
        <v>-----</v>
      </c>
      <c r="BW425" s="52" t="str">
        <f t="shared" ca="1" si="405"/>
        <v>-----</v>
      </c>
      <c r="BX425" s="50">
        <f t="shared" si="434"/>
        <v>-2.2980200000001787</v>
      </c>
      <c r="BY425" s="50">
        <f t="shared" si="448"/>
        <v>-1</v>
      </c>
      <c r="BZ425" s="50">
        <f t="shared" si="449"/>
        <v>-4</v>
      </c>
      <c r="CA425" s="50" t="str">
        <f t="shared" si="450"/>
        <v>-----</v>
      </c>
      <c r="CB425" s="50" t="str">
        <f t="shared" si="451"/>
        <v>-----</v>
      </c>
      <c r="CC425" s="52" t="str">
        <f t="shared" si="435"/>
        <v>TL Touch Zone</v>
      </c>
      <c r="CD425" s="41">
        <f t="shared" si="436"/>
        <v>1</v>
      </c>
      <c r="CE425" s="52" t="str" cm="1">
        <f t="array" ref="CE425">IF(CD425&lt;&gt;1,"-----",_xlfn.IFS(OR(AL425="Above",AL425="Below"),AL425,OR(AQ425="Above",AQ425="Below"),AQ425,OR(AV425="Above",AV425="Below"),AV425,OR(BA425="Above",BA425="Below"),BA425,OR(BF425="Above",BF425="Below"),BF425,OR(BK425="Above",BK425="Below"),BK425,TRUE,"-----"))</f>
        <v>Above</v>
      </c>
      <c r="CF425" s="52" t="str">
        <f t="shared" ca="1" si="406"/>
        <v>-----</v>
      </c>
      <c r="CG425" s="52" t="str">
        <f t="shared" si="437"/>
        <v>DOWN</v>
      </c>
      <c r="CH425" s="42" t="str">
        <f t="shared" si="458"/>
        <v/>
      </c>
      <c r="CI425" s="43" t="str">
        <f t="shared" si="452"/>
        <v/>
      </c>
      <c r="CJ425" s="42">
        <f t="shared" si="453"/>
        <v>1</v>
      </c>
      <c r="CK425" s="42" t="str">
        <f t="shared" si="459"/>
        <v/>
      </c>
      <c r="CL425" s="42" t="str">
        <f t="shared" si="438"/>
        <v/>
      </c>
      <c r="CM425" s="16">
        <f t="shared" si="410"/>
        <v>0.2</v>
      </c>
      <c r="CN425" s="53">
        <f t="shared" si="460"/>
        <v>0.20000000000000004</v>
      </c>
      <c r="CO425" s="14" t="str">
        <f t="shared" si="461"/>
        <v/>
      </c>
    </row>
    <row r="426" spans="1:93" x14ac:dyDescent="0.55000000000000004">
      <c r="A426">
        <f>IF('Data Validation'!$K$2&lt;&gt;TRUE,"",'Data Validation'!A426)</f>
        <v>1772159400</v>
      </c>
      <c r="B426" s="4" t="str">
        <f>IF('Data Validation'!$K$2&lt;&gt;TRUE,"",'Data Validation'!C426)</f>
        <v>XAUUSD</v>
      </c>
      <c r="C426" s="4" t="str">
        <f>IF('Data Validation'!$K$2&lt;&gt;TRUE,"",'Data Validation'!E426)</f>
        <v>M5</v>
      </c>
      <c r="D426" s="4">
        <f>IF('Data Validation'!$K$2&lt;&gt;TRUE,"",'Data Validation'!G426)</f>
        <v>5183.74</v>
      </c>
      <c r="E426" s="4">
        <f>IF($C426&lt;&gt;"M5","",Price!F426)</f>
        <v>5186.08</v>
      </c>
      <c r="F426" s="4">
        <f>IF($C426&lt;&gt;"M5","",Price!G426)</f>
        <v>5181.97</v>
      </c>
      <c r="G426" s="4">
        <f>IF($C426&lt;&gt;"M5","",Price!H426)</f>
        <v>660</v>
      </c>
      <c r="H426" s="4">
        <f>IF($C426&lt;&gt;"M5","",SSA!E426)</f>
        <v>5182.8147499999995</v>
      </c>
      <c r="I426" s="6">
        <f>IF($C426&lt;&gt;"M5","",SSA!F426)</f>
        <v>5185.1378400000003</v>
      </c>
      <c r="J426" s="5">
        <f>IF($C426&lt;&gt;"M5","",Dual_Tema!E426)</f>
        <v>5189.25</v>
      </c>
      <c r="K426" s="5">
        <f>IF($C426&lt;&gt;"M5","",Dual_Tema!F426)</f>
        <v>5184.62</v>
      </c>
      <c r="L426" s="6">
        <f>IF($C426&lt;&gt;"M5","",Trendlines!K426)</f>
        <v>0</v>
      </c>
      <c r="M426" s="6">
        <f>IF($C426&lt;&gt;"M5","",Trendlines!L426)</f>
        <v>0</v>
      </c>
      <c r="N426" s="6">
        <f>IF($C426&lt;&gt;"M5","",ZigZag!E426)</f>
        <v>0</v>
      </c>
      <c r="O426" s="6">
        <f>IF($C426&lt;&gt;"M5","",ZigZag!F426)</f>
        <v>0</v>
      </c>
      <c r="P426" s="6">
        <f>IF($C426&lt;&gt;"M5","",Pinbar!E426)</f>
        <v>0</v>
      </c>
      <c r="Q426">
        <f>IF(Q$1='Trendline Selection'!$ED$198,Trendlines!E426,IF(Q$1='Trendline Selection'!$EE$198,Trendlines!E426,""))</f>
        <v>5200.13</v>
      </c>
      <c r="R426" t="str">
        <f>IF(R$1='Trendline Selection'!$ED$198,Trendlines!F426,IF(R$1='Trendline Selection'!$EE$198,Trendlines!F426,""))</f>
        <v/>
      </c>
      <c r="S426" t="str">
        <f>IF(S$1='Trendline Selection'!$ED$198,Trendlines!G426,IF(S$1='Trendline Selection'!$EE$198,Trendlines!G426,""))</f>
        <v/>
      </c>
      <c r="T426" t="str">
        <f>IF(T$1='Trendline Selection'!$ED$198,Trendlines!H426,IF(T$1='Trendline Selection'!$EE$198,Trendlines!H426,""))</f>
        <v/>
      </c>
      <c r="U426">
        <f>IF(U$1='Trendline Selection'!$ED$198,Trendlines!I426,IF(U$1='Trendline Selection'!$EE$198,Trendlines!I426,""))</f>
        <v>5180.41</v>
      </c>
      <c r="V426" t="str">
        <f>IF(V$1='Trendline Selection'!$ED$198,Trendlines!J426,IF(V$1='Trendline Selection'!$EE$198,Trendlines!J426,""))</f>
        <v/>
      </c>
      <c r="W426" s="6" t="str">
        <f t="shared" si="396"/>
        <v/>
      </c>
      <c r="X426" s="6" t="str">
        <f t="shared" si="397"/>
        <v/>
      </c>
      <c r="Y426" s="6" t="str">
        <f t="shared" si="398"/>
        <v/>
      </c>
      <c r="Z426" s="6" t="str">
        <f t="shared" si="399"/>
        <v/>
      </c>
      <c r="AA426">
        <f t="shared" si="411"/>
        <v>4.1099999999996726</v>
      </c>
      <c r="AB426">
        <f t="shared" si="439"/>
        <v>2.1499999999996362</v>
      </c>
      <c r="AC426">
        <f t="shared" si="440"/>
        <v>1.9600000000000364</v>
      </c>
      <c r="AD426">
        <f t="shared" si="462"/>
        <v>4.1099999999996726</v>
      </c>
      <c r="AE426" s="26">
        <f t="shared" si="454"/>
        <v>-6.1087825793709554E-4</v>
      </c>
      <c r="AF426" s="26">
        <f t="shared" si="412"/>
        <v>-5.1112714142977425E-4</v>
      </c>
      <c r="AG426" s="4"/>
      <c r="AH426" s="30">
        <f t="shared" si="413"/>
        <v>-3.3297725249177542E-3</v>
      </c>
      <c r="AI426" s="21">
        <f t="shared" si="441"/>
        <v>-1</v>
      </c>
      <c r="AJ426" s="21">
        <f t="shared" si="409"/>
        <v>-239</v>
      </c>
      <c r="AK426" s="31" t="str">
        <f t="shared" si="457"/>
        <v>-----</v>
      </c>
      <c r="AL426" s="31" t="str">
        <f t="shared" si="414"/>
        <v>-----</v>
      </c>
      <c r="AM426" s="39" t="str">
        <f t="shared" si="415"/>
        <v/>
      </c>
      <c r="AN426" s="35" t="str">
        <f t="shared" si="416"/>
        <v/>
      </c>
      <c r="AO426" s="35" t="str">
        <f t="shared" si="455"/>
        <v/>
      </c>
      <c r="AP426" s="36" t="str">
        <f t="shared" si="456"/>
        <v/>
      </c>
      <c r="AQ426" s="36" t="str">
        <f t="shared" si="417"/>
        <v/>
      </c>
      <c r="AR426" s="40" t="str">
        <f t="shared" si="418"/>
        <v/>
      </c>
      <c r="AS426" s="37" t="str">
        <f t="shared" si="419"/>
        <v/>
      </c>
      <c r="AT426" s="37" t="str">
        <f t="shared" si="442"/>
        <v/>
      </c>
      <c r="AU426" s="38" t="str">
        <f t="shared" si="420"/>
        <v/>
      </c>
      <c r="AV426" s="38" t="str">
        <f t="shared" si="421"/>
        <v/>
      </c>
      <c r="AW426" s="30" t="str">
        <f t="shared" si="422"/>
        <v/>
      </c>
      <c r="AX426" s="21" t="str">
        <f t="shared" si="423"/>
        <v/>
      </c>
      <c r="AY426" s="21" t="str">
        <f t="shared" si="443"/>
        <v/>
      </c>
      <c r="AZ426" s="31" t="str">
        <f t="shared" si="424"/>
        <v/>
      </c>
      <c r="BA426" s="31" t="str">
        <f t="shared" si="425"/>
        <v/>
      </c>
      <c r="BB426" s="33">
        <f t="shared" si="426"/>
        <v>4.6420070998235552E-4</v>
      </c>
      <c r="BC426" s="32">
        <f t="shared" si="427"/>
        <v>1</v>
      </c>
      <c r="BD426" s="32">
        <f t="shared" si="444"/>
        <v>14</v>
      </c>
      <c r="BE426" s="34" t="str">
        <f t="shared" si="445"/>
        <v>Touch Zone</v>
      </c>
      <c r="BF426" s="34" t="str">
        <f t="shared" si="428"/>
        <v>Above</v>
      </c>
      <c r="BG426" s="40" t="str">
        <f t="shared" si="429"/>
        <v/>
      </c>
      <c r="BH426" s="37" t="str">
        <f t="shared" si="430"/>
        <v/>
      </c>
      <c r="BI426" s="37" t="str">
        <f t="shared" si="446"/>
        <v/>
      </c>
      <c r="BJ426" s="38" t="str">
        <f t="shared" si="447"/>
        <v/>
      </c>
      <c r="BK426" s="38" t="str">
        <f t="shared" si="431"/>
        <v/>
      </c>
      <c r="BL426" s="41" t="str">
        <f t="shared" si="432"/>
        <v>------</v>
      </c>
      <c r="BM426" s="41" t="str">
        <f t="shared" si="433"/>
        <v>------</v>
      </c>
      <c r="BN426" s="41" t="str">
        <f t="shared" si="407"/>
        <v>-----</v>
      </c>
      <c r="BO426" s="41" cm="1">
        <f t="array" aca="1" ref="BO426" ca="1">_xlfn.LET(_xlpm.lookback,MIN(ROW()-ROW(BN$50),11),_xlpm.found,IFERROR(MATCH("Equal High",OFFSET(BN426,-_xlpm.lookback,0,_xlpm.lookback+1,1),0),-1),_xlpm.offset_rows,_xlpm.lookback-_xlpm.found+1,IF(_xlpm.found&gt;0,INDEX(E:E,ROW()-_xlpm.offset_rows),"-----"))</f>
        <v>5199.63</v>
      </c>
      <c r="BP426" s="41">
        <f t="shared" ca="1" si="400"/>
        <v>5182.8147499999995</v>
      </c>
      <c r="BQ426" s="41">
        <f t="shared" ca="1" si="401"/>
        <v>5185.1378400000003</v>
      </c>
      <c r="BR426" s="52" t="str">
        <f t="shared" ca="1" si="402"/>
        <v>-----</v>
      </c>
      <c r="BS426" s="41" t="str">
        <f t="shared" si="408"/>
        <v>-----</v>
      </c>
      <c r="BT426" s="41" t="str" cm="1">
        <f t="array" aca="1" ref="BT426" ca="1">_xlfn.LET(_xlpm.lookback,MIN(ROW()-ROW(BS$50),11),_xlpm.found,IFERROR(MATCH("Equal Low",OFFSET(BS426,-_xlpm.lookback,0,_xlpm.lookback+1,1),0),-1),_xlpm.offset_rows,_xlpm.lookback-_xlpm.found+1,IF(_xlpm.found&gt;0,INDEX(F:F,ROW()-_xlpm.offset_rows),"-----"))</f>
        <v>-----</v>
      </c>
      <c r="BU426" s="41" t="str">
        <f t="shared" ca="1" si="403"/>
        <v>-----</v>
      </c>
      <c r="BV426" s="41" t="str">
        <f t="shared" ca="1" si="404"/>
        <v>-----</v>
      </c>
      <c r="BW426" s="52" t="str">
        <f t="shared" ca="1" si="405"/>
        <v>-----</v>
      </c>
      <c r="BX426" s="50">
        <f t="shared" si="434"/>
        <v>-2.323090000000775</v>
      </c>
      <c r="BY426" s="50">
        <f t="shared" si="448"/>
        <v>-1</v>
      </c>
      <c r="BZ426" s="50">
        <f t="shared" si="449"/>
        <v>-5</v>
      </c>
      <c r="CA426" s="50" t="str">
        <f t="shared" si="450"/>
        <v>-----</v>
      </c>
      <c r="CB426" s="50" t="str">
        <f t="shared" si="451"/>
        <v>-----</v>
      </c>
      <c r="CC426" s="52" t="str">
        <f t="shared" si="435"/>
        <v>TL Touch Zone</v>
      </c>
      <c r="CD426" s="41">
        <f t="shared" si="436"/>
        <v>1</v>
      </c>
      <c r="CE426" s="52" t="str" cm="1">
        <f t="array" ref="CE426">IF(CD426&lt;&gt;1,"-----",_xlfn.IFS(OR(AL426="Above",AL426="Below"),AL426,OR(AQ426="Above",AQ426="Below"),AQ426,OR(AV426="Above",AV426="Below"),AV426,OR(BA426="Above",BA426="Below"),BA426,OR(BF426="Above",BF426="Below"),BF426,OR(BK426="Above",BK426="Below"),BK426,TRUE,"-----"))</f>
        <v>Above</v>
      </c>
      <c r="CF426" s="52" t="str">
        <f t="shared" ca="1" si="406"/>
        <v>-----</v>
      </c>
      <c r="CG426" s="52" t="str">
        <f t="shared" si="437"/>
        <v>DOWN</v>
      </c>
      <c r="CH426" s="42" t="str">
        <f t="shared" si="458"/>
        <v/>
      </c>
      <c r="CI426" s="43" t="str">
        <f t="shared" si="452"/>
        <v/>
      </c>
      <c r="CJ426" s="42">
        <f t="shared" si="453"/>
        <v>1</v>
      </c>
      <c r="CK426" s="42" t="str">
        <f t="shared" si="459"/>
        <v/>
      </c>
      <c r="CL426" s="42" t="str">
        <f t="shared" si="438"/>
        <v/>
      </c>
      <c r="CM426" s="16">
        <f t="shared" si="410"/>
        <v>0.2</v>
      </c>
      <c r="CN426" s="53">
        <f t="shared" si="460"/>
        <v>0.20000000000000004</v>
      </c>
      <c r="CO426" s="14" t="str">
        <f t="shared" si="461"/>
        <v/>
      </c>
    </row>
    <row r="427" spans="1:93" x14ac:dyDescent="0.55000000000000004">
      <c r="A427">
        <f>IF('Data Validation'!$K$2&lt;&gt;TRUE,"",'Data Validation'!A427)</f>
        <v>1772159700</v>
      </c>
      <c r="B427" s="4" t="str">
        <f>IF('Data Validation'!$K$2&lt;&gt;TRUE,"",'Data Validation'!C427)</f>
        <v>XAUUSD</v>
      </c>
      <c r="C427" s="4" t="str">
        <f>IF('Data Validation'!$K$2&lt;&gt;TRUE,"",'Data Validation'!E427)</f>
        <v>M5</v>
      </c>
      <c r="D427" s="4">
        <f>IF('Data Validation'!$K$2&lt;&gt;TRUE,"",'Data Validation'!G427)</f>
        <v>5178.53</v>
      </c>
      <c r="E427" s="4">
        <f>IF($C427&lt;&gt;"M5","",Price!F427)</f>
        <v>5184.21</v>
      </c>
      <c r="F427" s="4">
        <f>IF($C427&lt;&gt;"M5","",Price!G427)</f>
        <v>5174.1899999999996</v>
      </c>
      <c r="G427" s="4">
        <f>IF($C427&lt;&gt;"M5","",Price!H427)</f>
        <v>697</v>
      </c>
      <c r="H427" s="4">
        <f>IF($C427&lt;&gt;"M5","",SSA!E427)</f>
        <v>5180.9683100000002</v>
      </c>
      <c r="I427" s="6">
        <f>IF($C427&lt;&gt;"M5","",SSA!F427)</f>
        <v>5183.0530699999999</v>
      </c>
      <c r="J427" s="5">
        <f>IF($C427&lt;&gt;"M5","",Dual_Tema!E427)</f>
        <v>5186.25</v>
      </c>
      <c r="K427" s="5">
        <f>IF($C427&lt;&gt;"M5","",Dual_Tema!F427)</f>
        <v>5179.07</v>
      </c>
      <c r="L427" s="6">
        <f>IF($C427&lt;&gt;"M5","",Trendlines!K427)</f>
        <v>0</v>
      </c>
      <c r="M427" s="6">
        <f>IF($C427&lt;&gt;"M5","",Trendlines!L427)</f>
        <v>0</v>
      </c>
      <c r="N427" s="6">
        <f>IF($C427&lt;&gt;"M5","",ZigZag!E427)</f>
        <v>0</v>
      </c>
      <c r="O427" s="6">
        <f>IF($C427&lt;&gt;"M5","",ZigZag!F427)</f>
        <v>0</v>
      </c>
      <c r="P427" s="6">
        <f>IF($C427&lt;&gt;"M5","",Pinbar!E427)</f>
        <v>0</v>
      </c>
      <c r="Q427">
        <f>IF(Q$1='Trendline Selection'!$ED$198,Trendlines!E427,IF(Q$1='Trendline Selection'!$EE$198,Trendlines!E427,""))</f>
        <v>5200.1400000000003</v>
      </c>
      <c r="R427" t="str">
        <f>IF(R$1='Trendline Selection'!$ED$198,Trendlines!F427,IF(R$1='Trendline Selection'!$EE$198,Trendlines!F427,""))</f>
        <v/>
      </c>
      <c r="S427" t="str">
        <f>IF(S$1='Trendline Selection'!$ED$198,Trendlines!G427,IF(S$1='Trendline Selection'!$EE$198,Trendlines!G427,""))</f>
        <v/>
      </c>
      <c r="T427" t="str">
        <f>IF(T$1='Trendline Selection'!$ED$198,Trendlines!H427,IF(T$1='Trendline Selection'!$EE$198,Trendlines!H427,""))</f>
        <v/>
      </c>
      <c r="U427">
        <f>IF(U$1='Trendline Selection'!$ED$198,Trendlines!I427,IF(U$1='Trendline Selection'!$EE$198,Trendlines!I427,""))</f>
        <v>5180.43</v>
      </c>
      <c r="V427" t="str">
        <f>IF(V$1='Trendline Selection'!$ED$198,Trendlines!J427,IF(V$1='Trendline Selection'!$EE$198,Trendlines!J427,""))</f>
        <v/>
      </c>
      <c r="W427" s="6" t="str">
        <f t="shared" si="396"/>
        <v/>
      </c>
      <c r="X427" s="6" t="str">
        <f t="shared" si="397"/>
        <v/>
      </c>
      <c r="Y427" s="6" t="str">
        <f t="shared" si="398"/>
        <v/>
      </c>
      <c r="Z427" s="6" t="str">
        <f t="shared" si="399"/>
        <v/>
      </c>
      <c r="AA427">
        <f t="shared" si="411"/>
        <v>10.020000000000437</v>
      </c>
      <c r="AB427">
        <f t="shared" si="439"/>
        <v>0.47000000000025466</v>
      </c>
      <c r="AC427">
        <f t="shared" si="440"/>
        <v>9.5500000000001819</v>
      </c>
      <c r="AD427">
        <f t="shared" si="462"/>
        <v>10.020000000000437</v>
      </c>
      <c r="AE427" s="26">
        <f t="shared" si="454"/>
        <v>-3.9334779464930605E-4</v>
      </c>
      <c r="AF427" s="26">
        <f t="shared" si="412"/>
        <v>-9.4225411125937845E-4</v>
      </c>
      <c r="AG427" s="4"/>
      <c r="AH427" s="30">
        <f t="shared" si="413"/>
        <v>-3.6867642025022644E-3</v>
      </c>
      <c r="AI427" s="21">
        <f t="shared" si="441"/>
        <v>-1</v>
      </c>
      <c r="AJ427" s="21">
        <f t="shared" si="409"/>
        <v>-240</v>
      </c>
      <c r="AK427" s="31" t="str">
        <f t="shared" si="457"/>
        <v>-----</v>
      </c>
      <c r="AL427" s="31" t="str">
        <f t="shared" si="414"/>
        <v>-----</v>
      </c>
      <c r="AM427" s="39" t="str">
        <f t="shared" si="415"/>
        <v/>
      </c>
      <c r="AN427" s="35" t="str">
        <f t="shared" si="416"/>
        <v/>
      </c>
      <c r="AO427" s="35" t="str">
        <f t="shared" si="455"/>
        <v/>
      </c>
      <c r="AP427" s="36" t="str">
        <f t="shared" si="456"/>
        <v/>
      </c>
      <c r="AQ427" s="36" t="str">
        <f t="shared" si="417"/>
        <v/>
      </c>
      <c r="AR427" s="40" t="str">
        <f t="shared" si="418"/>
        <v/>
      </c>
      <c r="AS427" s="37" t="str">
        <f t="shared" si="419"/>
        <v/>
      </c>
      <c r="AT427" s="37" t="str">
        <f t="shared" si="442"/>
        <v/>
      </c>
      <c r="AU427" s="38" t="str">
        <f t="shared" si="420"/>
        <v/>
      </c>
      <c r="AV427" s="38" t="str">
        <f t="shared" si="421"/>
        <v/>
      </c>
      <c r="AW427" s="30" t="str">
        <f t="shared" si="422"/>
        <v/>
      </c>
      <c r="AX427" s="21" t="str">
        <f t="shared" si="423"/>
        <v/>
      </c>
      <c r="AY427" s="21" t="str">
        <f t="shared" si="443"/>
        <v/>
      </c>
      <c r="AZ427" s="31" t="str">
        <f t="shared" si="424"/>
        <v/>
      </c>
      <c r="BA427" s="31" t="str">
        <f t="shared" si="425"/>
        <v/>
      </c>
      <c r="BB427" s="33">
        <f t="shared" si="426"/>
        <v>1.0391222350266491E-4</v>
      </c>
      <c r="BC427" s="32">
        <f t="shared" si="427"/>
        <v>1</v>
      </c>
      <c r="BD427" s="32">
        <f t="shared" si="444"/>
        <v>15</v>
      </c>
      <c r="BE427" s="34" t="str">
        <f t="shared" si="445"/>
        <v>Touch Zone</v>
      </c>
      <c r="BF427" s="34" t="str">
        <f t="shared" si="428"/>
        <v>Above</v>
      </c>
      <c r="BG427" s="40" t="str">
        <f t="shared" si="429"/>
        <v/>
      </c>
      <c r="BH427" s="37" t="str">
        <f t="shared" si="430"/>
        <v/>
      </c>
      <c r="BI427" s="37" t="str">
        <f t="shared" si="446"/>
        <v/>
      </c>
      <c r="BJ427" s="38" t="str">
        <f t="shared" si="447"/>
        <v/>
      </c>
      <c r="BK427" s="38" t="str">
        <f t="shared" si="431"/>
        <v/>
      </c>
      <c r="BL427" s="41" t="str">
        <f t="shared" si="432"/>
        <v>------</v>
      </c>
      <c r="BM427" s="41" t="str">
        <f t="shared" si="433"/>
        <v>------</v>
      </c>
      <c r="BN427" s="41" t="str">
        <f t="shared" si="407"/>
        <v>-----</v>
      </c>
      <c r="BO427" s="41" cm="1">
        <f t="array" aca="1" ref="BO427" ca="1">_xlfn.LET(_xlpm.lookback,MIN(ROW()-ROW(BN$50),11),_xlpm.found,IFERROR(MATCH("Equal High",OFFSET(BN427,-_xlpm.lookback,0,_xlpm.lookback+1,1),0),-1),_xlpm.offset_rows,_xlpm.lookback-_xlpm.found+1,IF(_xlpm.found&gt;0,INDEX(E:E,ROW()-_xlpm.offset_rows),"-----"))</f>
        <v>5199.63</v>
      </c>
      <c r="BP427" s="41">
        <f t="shared" ca="1" si="400"/>
        <v>5180.9683100000002</v>
      </c>
      <c r="BQ427" s="41">
        <f t="shared" ca="1" si="401"/>
        <v>5183.0530699999999</v>
      </c>
      <c r="BR427" s="52" t="str">
        <f t="shared" ca="1" si="402"/>
        <v>-----</v>
      </c>
      <c r="BS427" s="41" t="str">
        <f t="shared" si="408"/>
        <v>-----</v>
      </c>
      <c r="BT427" s="41" t="str" cm="1">
        <f t="array" aca="1" ref="BT427" ca="1">_xlfn.LET(_xlpm.lookback,MIN(ROW()-ROW(BS$50),11),_xlpm.found,IFERROR(MATCH("Equal Low",OFFSET(BS427,-_xlpm.lookback,0,_xlpm.lookback+1,1),0),-1),_xlpm.offset_rows,_xlpm.lookback-_xlpm.found+1,IF(_xlpm.found&gt;0,INDEX(F:F,ROW()-_xlpm.offset_rows),"-----"))</f>
        <v>-----</v>
      </c>
      <c r="BU427" s="41" t="str">
        <f t="shared" ca="1" si="403"/>
        <v>-----</v>
      </c>
      <c r="BV427" s="41" t="str">
        <f t="shared" ca="1" si="404"/>
        <v>-----</v>
      </c>
      <c r="BW427" s="52" t="str">
        <f t="shared" ca="1" si="405"/>
        <v>-----</v>
      </c>
      <c r="BX427" s="50">
        <f t="shared" si="434"/>
        <v>-2.0847599999997328</v>
      </c>
      <c r="BY427" s="50">
        <f t="shared" si="448"/>
        <v>-1</v>
      </c>
      <c r="BZ427" s="50">
        <f t="shared" si="449"/>
        <v>-6</v>
      </c>
      <c r="CA427" s="50" t="str">
        <f t="shared" si="450"/>
        <v>-----</v>
      </c>
      <c r="CB427" s="50" t="str">
        <f t="shared" si="451"/>
        <v>-----</v>
      </c>
      <c r="CC427" s="52" t="str">
        <f t="shared" si="435"/>
        <v>TL Touch Zone</v>
      </c>
      <c r="CD427" s="41">
        <f t="shared" si="436"/>
        <v>1</v>
      </c>
      <c r="CE427" s="52" t="str" cm="1">
        <f t="array" ref="CE427">IF(CD427&lt;&gt;1,"-----",_xlfn.IFS(OR(AL427="Above",AL427="Below"),AL427,OR(AQ427="Above",AQ427="Below"),AQ427,OR(AV427="Above",AV427="Below"),AV427,OR(BA427="Above",BA427="Below"),BA427,OR(BF427="Above",BF427="Below"),BF427,OR(BK427="Above",BK427="Below"),BK427,TRUE,"-----"))</f>
        <v>Above</v>
      </c>
      <c r="CF427" s="52" t="str">
        <f t="shared" ca="1" si="406"/>
        <v>-----</v>
      </c>
      <c r="CG427" s="52" t="str">
        <f t="shared" si="437"/>
        <v>DOWN</v>
      </c>
      <c r="CH427" s="42" t="str">
        <f t="shared" si="458"/>
        <v/>
      </c>
      <c r="CI427" s="43" t="str">
        <f t="shared" si="452"/>
        <v/>
      </c>
      <c r="CJ427" s="42">
        <f t="shared" si="453"/>
        <v>1</v>
      </c>
      <c r="CK427" s="42" t="str">
        <f t="shared" si="459"/>
        <v/>
      </c>
      <c r="CL427" s="42" t="str">
        <f t="shared" si="438"/>
        <v/>
      </c>
      <c r="CM427" s="16">
        <f t="shared" si="410"/>
        <v>0.2</v>
      </c>
      <c r="CN427" s="53">
        <f t="shared" si="460"/>
        <v>0.20000000000000004</v>
      </c>
      <c r="CO427" s="14" t="str">
        <f t="shared" si="461"/>
        <v/>
      </c>
    </row>
    <row r="428" spans="1:93" x14ac:dyDescent="0.55000000000000004">
      <c r="A428">
        <f>IF('Data Validation'!$K$2&lt;&gt;TRUE,"",'Data Validation'!A428)</f>
        <v>1772160000</v>
      </c>
      <c r="B428" s="4" t="str">
        <f>IF('Data Validation'!$K$2&lt;&gt;TRUE,"",'Data Validation'!C428)</f>
        <v>XAUUSD</v>
      </c>
      <c r="C428" s="4" t="str">
        <f>IF('Data Validation'!$K$2&lt;&gt;TRUE,"",'Data Validation'!E428)</f>
        <v>M5</v>
      </c>
      <c r="D428" s="4">
        <f>IF('Data Validation'!$K$2&lt;&gt;TRUE,"",'Data Validation'!G428)</f>
        <v>5181.46</v>
      </c>
      <c r="E428" s="4">
        <f>IF($C428&lt;&gt;"M5","",Price!F428)</f>
        <v>5182.16</v>
      </c>
      <c r="F428" s="4">
        <f>IF($C428&lt;&gt;"M5","",Price!G428)</f>
        <v>5177.47</v>
      </c>
      <c r="G428" s="4">
        <f>IF($C428&lt;&gt;"M5","",Price!H428)</f>
        <v>579</v>
      </c>
      <c r="H428" s="4">
        <f>IF($C428&lt;&gt;"M5","",SSA!E428)</f>
        <v>5179.8719700000001</v>
      </c>
      <c r="I428" s="6">
        <f>IF($C428&lt;&gt;"M5","",SSA!F428)</f>
        <v>5181.46252</v>
      </c>
      <c r="J428" s="5">
        <f>IF($C428&lt;&gt;"M5","",Dual_Tema!E428)</f>
        <v>5183.42</v>
      </c>
      <c r="K428" s="5">
        <f>IF($C428&lt;&gt;"M5","",Dual_Tema!F428)</f>
        <v>5177.22</v>
      </c>
      <c r="L428" s="6">
        <f>IF($C428&lt;&gt;"M5","",Trendlines!K428)</f>
        <v>0</v>
      </c>
      <c r="M428" s="6">
        <f>IF($C428&lt;&gt;"M5","",Trendlines!L428)</f>
        <v>0</v>
      </c>
      <c r="N428" s="6">
        <f>IF($C428&lt;&gt;"M5","",ZigZag!E428)</f>
        <v>0</v>
      </c>
      <c r="O428" s="6">
        <f>IF($C428&lt;&gt;"M5","",ZigZag!F428)</f>
        <v>0</v>
      </c>
      <c r="P428" s="6">
        <f>IF($C428&lt;&gt;"M5","",Pinbar!E428)</f>
        <v>0</v>
      </c>
      <c r="Q428">
        <f>IF(Q$1='Trendline Selection'!$ED$198,Trendlines!E428,IF(Q$1='Trendline Selection'!$EE$198,Trendlines!E428,""))</f>
        <v>5200.1400000000003</v>
      </c>
      <c r="R428" t="str">
        <f>IF(R$1='Trendline Selection'!$ED$198,Trendlines!F428,IF(R$1='Trendline Selection'!$EE$198,Trendlines!F428,""))</f>
        <v/>
      </c>
      <c r="S428" t="str">
        <f>IF(S$1='Trendline Selection'!$ED$198,Trendlines!G428,IF(S$1='Trendline Selection'!$EE$198,Trendlines!G428,""))</f>
        <v/>
      </c>
      <c r="T428" t="str">
        <f>IF(T$1='Trendline Selection'!$ED$198,Trendlines!H428,IF(T$1='Trendline Selection'!$EE$198,Trendlines!H428,""))</f>
        <v/>
      </c>
      <c r="U428">
        <f>IF(U$1='Trendline Selection'!$ED$198,Trendlines!I428,IF(U$1='Trendline Selection'!$EE$198,Trendlines!I428,""))</f>
        <v>5180.45</v>
      </c>
      <c r="V428" t="str">
        <f>IF(V$1='Trendline Selection'!$ED$198,Trendlines!J428,IF(V$1='Trendline Selection'!$EE$198,Trendlines!J428,""))</f>
        <v/>
      </c>
      <c r="W428" s="6" t="str">
        <f t="shared" si="396"/>
        <v/>
      </c>
      <c r="X428" s="6" t="str">
        <f t="shared" si="397"/>
        <v/>
      </c>
      <c r="Y428" s="6" t="str">
        <f t="shared" si="398"/>
        <v/>
      </c>
      <c r="Z428" s="6" t="str">
        <f t="shared" si="399"/>
        <v/>
      </c>
      <c r="AA428">
        <f t="shared" si="411"/>
        <v>4.6899999999995998</v>
      </c>
      <c r="AB428">
        <f t="shared" si="439"/>
        <v>3.6300000000001091</v>
      </c>
      <c r="AC428">
        <f t="shared" si="440"/>
        <v>1.0599999999994907</v>
      </c>
      <c r="AD428">
        <f t="shared" si="462"/>
        <v>4.6899999999995998</v>
      </c>
      <c r="AE428" s="26">
        <f t="shared" si="454"/>
        <v>-2.4308275231415131E-4</v>
      </c>
      <c r="AF428" s="26">
        <f t="shared" si="412"/>
        <v>4.8288463692869917E-5</v>
      </c>
      <c r="AG428" s="4"/>
      <c r="AH428" s="30">
        <f t="shared" si="413"/>
        <v>-3.8975931417231419E-3</v>
      </c>
      <c r="AI428" s="21">
        <f t="shared" si="441"/>
        <v>-1</v>
      </c>
      <c r="AJ428" s="21">
        <f t="shared" si="409"/>
        <v>-241</v>
      </c>
      <c r="AK428" s="31" t="str">
        <f t="shared" si="457"/>
        <v>-----</v>
      </c>
      <c r="AL428" s="31" t="str">
        <f t="shared" si="414"/>
        <v>-----</v>
      </c>
      <c r="AM428" s="39" t="str">
        <f t="shared" si="415"/>
        <v/>
      </c>
      <c r="AN428" s="35" t="str">
        <f t="shared" si="416"/>
        <v/>
      </c>
      <c r="AO428" s="35" t="str">
        <f t="shared" si="455"/>
        <v/>
      </c>
      <c r="AP428" s="36" t="str">
        <f t="shared" si="456"/>
        <v/>
      </c>
      <c r="AQ428" s="36" t="str">
        <f t="shared" si="417"/>
        <v/>
      </c>
      <c r="AR428" s="40" t="str">
        <f t="shared" si="418"/>
        <v/>
      </c>
      <c r="AS428" s="37" t="str">
        <f t="shared" si="419"/>
        <v/>
      </c>
      <c r="AT428" s="37" t="str">
        <f t="shared" si="442"/>
        <v/>
      </c>
      <c r="AU428" s="38" t="str">
        <f t="shared" si="420"/>
        <v/>
      </c>
      <c r="AV428" s="38" t="str">
        <f t="shared" si="421"/>
        <v/>
      </c>
      <c r="AW428" s="30" t="str">
        <f t="shared" si="422"/>
        <v/>
      </c>
      <c r="AX428" s="21" t="str">
        <f t="shared" si="423"/>
        <v/>
      </c>
      <c r="AY428" s="21" t="str">
        <f t="shared" si="443"/>
        <v/>
      </c>
      <c r="AZ428" s="31" t="str">
        <f t="shared" si="424"/>
        <v/>
      </c>
      <c r="BA428" s="31" t="str">
        <f t="shared" si="425"/>
        <v/>
      </c>
      <c r="BB428" s="33">
        <f t="shared" si="426"/>
        <v>-1.1157910992281972E-4</v>
      </c>
      <c r="BC428" s="32">
        <f t="shared" si="427"/>
        <v>-1</v>
      </c>
      <c r="BD428" s="32">
        <f t="shared" si="444"/>
        <v>-1</v>
      </c>
      <c r="BE428" s="34" t="str">
        <f t="shared" si="445"/>
        <v>Touch Zone</v>
      </c>
      <c r="BF428" s="34" t="str">
        <f t="shared" si="428"/>
        <v>Below</v>
      </c>
      <c r="BG428" s="40" t="str">
        <f t="shared" si="429"/>
        <v/>
      </c>
      <c r="BH428" s="37" t="str">
        <f t="shared" si="430"/>
        <v/>
      </c>
      <c r="BI428" s="37" t="str">
        <f t="shared" si="446"/>
        <v/>
      </c>
      <c r="BJ428" s="38" t="str">
        <f t="shared" si="447"/>
        <v/>
      </c>
      <c r="BK428" s="38" t="str">
        <f t="shared" si="431"/>
        <v/>
      </c>
      <c r="BL428" s="41" t="str">
        <f t="shared" si="432"/>
        <v>------</v>
      </c>
      <c r="BM428" s="41" t="str">
        <f t="shared" si="433"/>
        <v>------</v>
      </c>
      <c r="BN428" s="41" t="str">
        <f t="shared" si="407"/>
        <v>-----</v>
      </c>
      <c r="BO428" s="41" cm="1">
        <f t="array" aca="1" ref="BO428" ca="1">_xlfn.LET(_xlpm.lookback,MIN(ROW()-ROW(BN$50),11),_xlpm.found,IFERROR(MATCH("Equal High",OFFSET(BN428,-_xlpm.lookback,0,_xlpm.lookback+1,1),0),-1),_xlpm.offset_rows,_xlpm.lookback-_xlpm.found+1,IF(_xlpm.found&gt;0,INDEX(E:E,ROW()-_xlpm.offset_rows),"-----"))</f>
        <v>5199.63</v>
      </c>
      <c r="BP428" s="41">
        <f t="shared" ca="1" si="400"/>
        <v>5179.8719700000001</v>
      </c>
      <c r="BQ428" s="41">
        <f t="shared" ca="1" si="401"/>
        <v>5181.46252</v>
      </c>
      <c r="BR428" s="52" t="str">
        <f t="shared" ca="1" si="402"/>
        <v>-----</v>
      </c>
      <c r="BS428" s="41" t="str">
        <f t="shared" si="408"/>
        <v>-----</v>
      </c>
      <c r="BT428" s="41" t="str" cm="1">
        <f t="array" aca="1" ref="BT428" ca="1">_xlfn.LET(_xlpm.lookback,MIN(ROW()-ROW(BS$50),11),_xlpm.found,IFERROR(MATCH("Equal Low",OFFSET(BS428,-_xlpm.lookback,0,_xlpm.lookback+1,1),0),-1),_xlpm.offset_rows,_xlpm.lookback-_xlpm.found+1,IF(_xlpm.found&gt;0,INDEX(F:F,ROW()-_xlpm.offset_rows),"-----"))</f>
        <v>-----</v>
      </c>
      <c r="BU428" s="41" t="str">
        <f t="shared" ca="1" si="403"/>
        <v>-----</v>
      </c>
      <c r="BV428" s="41" t="str">
        <f t="shared" ca="1" si="404"/>
        <v>-----</v>
      </c>
      <c r="BW428" s="52" t="str">
        <f t="shared" ca="1" si="405"/>
        <v>-----</v>
      </c>
      <c r="BX428" s="50">
        <f t="shared" si="434"/>
        <v>-1.5905499999998938</v>
      </c>
      <c r="BY428" s="50">
        <f t="shared" si="448"/>
        <v>-1</v>
      </c>
      <c r="BZ428" s="50">
        <f t="shared" si="449"/>
        <v>-7</v>
      </c>
      <c r="CA428" s="50" t="str">
        <f t="shared" si="450"/>
        <v>-----</v>
      </c>
      <c r="CB428" s="50" t="str">
        <f t="shared" si="451"/>
        <v>-----</v>
      </c>
      <c r="CC428" s="52" t="str">
        <f t="shared" si="435"/>
        <v>TL Touch Zone</v>
      </c>
      <c r="CD428" s="41">
        <f t="shared" si="436"/>
        <v>1</v>
      </c>
      <c r="CE428" s="52" t="str" cm="1">
        <f t="array" ref="CE428">IF(CD428&lt;&gt;1,"-----",_xlfn.IFS(OR(AL428="Above",AL428="Below"),AL428,OR(AQ428="Above",AQ428="Below"),AQ428,OR(AV428="Above",AV428="Below"),AV428,OR(BA428="Above",BA428="Below"),BA428,OR(BF428="Above",BF428="Below"),BF428,OR(BK428="Above",BK428="Below"),BK428,TRUE,"-----"))</f>
        <v>Below</v>
      </c>
      <c r="CF428" s="52" t="str">
        <f t="shared" ca="1" si="406"/>
        <v>-----</v>
      </c>
      <c r="CG428" s="52" t="str">
        <f t="shared" si="437"/>
        <v>DOWN</v>
      </c>
      <c r="CH428" s="42" t="str">
        <f t="shared" si="458"/>
        <v/>
      </c>
      <c r="CI428" s="43" t="str">
        <f t="shared" si="452"/>
        <v/>
      </c>
      <c r="CJ428" s="42" t="str">
        <f t="shared" si="453"/>
        <v/>
      </c>
      <c r="CK428" s="42" t="str">
        <f t="shared" si="459"/>
        <v/>
      </c>
      <c r="CL428" s="42" t="str">
        <f t="shared" si="438"/>
        <v/>
      </c>
      <c r="CM428" s="16">
        <f t="shared" si="410"/>
        <v>0</v>
      </c>
      <c r="CN428" s="53">
        <f t="shared" si="460"/>
        <v>0.13333333333333333</v>
      </c>
      <c r="CO428" s="14" t="str">
        <f t="shared" si="461"/>
        <v/>
      </c>
    </row>
    <row r="429" spans="1:93" x14ac:dyDescent="0.55000000000000004">
      <c r="A429">
        <f>IF('Data Validation'!$K$2&lt;&gt;TRUE,"",'Data Validation'!A429)</f>
        <v>1772160300</v>
      </c>
      <c r="B429" s="4" t="str">
        <f>IF('Data Validation'!$K$2&lt;&gt;TRUE,"",'Data Validation'!C429)</f>
        <v>XAUUSD</v>
      </c>
      <c r="C429" s="4" t="str">
        <f>IF('Data Validation'!$K$2&lt;&gt;TRUE,"",'Data Validation'!E429)</f>
        <v>M5</v>
      </c>
      <c r="D429" s="4">
        <f>IF('Data Validation'!$K$2&lt;&gt;TRUE,"",'Data Validation'!G429)</f>
        <v>5178.68</v>
      </c>
      <c r="E429" s="4">
        <f>IF($C429&lt;&gt;"M5","",Price!F429)</f>
        <v>5182.7700000000004</v>
      </c>
      <c r="F429" s="4">
        <f>IF($C429&lt;&gt;"M5","",Price!G429)</f>
        <v>5177.13</v>
      </c>
      <c r="G429" s="4">
        <f>IF($C429&lt;&gt;"M5","",Price!H429)</f>
        <v>559</v>
      </c>
      <c r="H429" s="4">
        <f>IF($C429&lt;&gt;"M5","",SSA!E429)</f>
        <v>5179.45075</v>
      </c>
      <c r="I429" s="6">
        <f>IF($C429&lt;&gt;"M5","",SSA!F429)</f>
        <v>5180.4566299999997</v>
      </c>
      <c r="J429" s="5">
        <f>IF($C429&lt;&gt;"M5","",Dual_Tema!E429)</f>
        <v>5182.04</v>
      </c>
      <c r="K429" s="5">
        <f>IF($C429&lt;&gt;"M5","",Dual_Tema!F429)</f>
        <v>5176.04</v>
      </c>
      <c r="L429" s="6">
        <f>IF($C429&lt;&gt;"M5","",Trendlines!K429)</f>
        <v>0</v>
      </c>
      <c r="M429" s="6">
        <f>IF($C429&lt;&gt;"M5","",Trendlines!L429)</f>
        <v>0</v>
      </c>
      <c r="N429" s="6">
        <f>IF($C429&lt;&gt;"M5","",ZigZag!E429)</f>
        <v>0</v>
      </c>
      <c r="O429" s="6">
        <f>IF($C429&lt;&gt;"M5","",ZigZag!F429)</f>
        <v>0</v>
      </c>
      <c r="P429" s="6">
        <f>IF($C429&lt;&gt;"M5","",Pinbar!E429)</f>
        <v>0</v>
      </c>
      <c r="Q429">
        <f>IF(Q$1='Trendline Selection'!$ED$198,Trendlines!E429,IF(Q$1='Trendline Selection'!$EE$198,Trendlines!E429,""))</f>
        <v>5200.1499999999996</v>
      </c>
      <c r="R429" t="str">
        <f>IF(R$1='Trendline Selection'!$ED$198,Trendlines!F429,IF(R$1='Trendline Selection'!$EE$198,Trendlines!F429,""))</f>
        <v/>
      </c>
      <c r="S429" t="str">
        <f>IF(S$1='Trendline Selection'!$ED$198,Trendlines!G429,IF(S$1='Trendline Selection'!$EE$198,Trendlines!G429,""))</f>
        <v/>
      </c>
      <c r="T429" t="str">
        <f>IF(T$1='Trendline Selection'!$ED$198,Trendlines!H429,IF(T$1='Trendline Selection'!$EE$198,Trendlines!H429,""))</f>
        <v/>
      </c>
      <c r="U429">
        <f>IF(U$1='Trendline Selection'!$ED$198,Trendlines!I429,IF(U$1='Trendline Selection'!$EE$198,Trendlines!I429,""))</f>
        <v>5180.47</v>
      </c>
      <c r="V429" t="str">
        <f>IF(V$1='Trendline Selection'!$ED$198,Trendlines!J429,IF(V$1='Trendline Selection'!$EE$198,Trendlines!J429,""))</f>
        <v/>
      </c>
      <c r="W429" s="6" t="str">
        <f t="shared" si="396"/>
        <v/>
      </c>
      <c r="X429" s="6" t="str">
        <f t="shared" si="397"/>
        <v/>
      </c>
      <c r="Y429" s="6" t="str">
        <f t="shared" si="398"/>
        <v/>
      </c>
      <c r="Z429" s="6" t="str">
        <f t="shared" si="399"/>
        <v/>
      </c>
      <c r="AA429">
        <f t="shared" si="411"/>
        <v>5.6400000000003274</v>
      </c>
      <c r="AB429">
        <f t="shared" si="439"/>
        <v>1.3100000000004002</v>
      </c>
      <c r="AC429">
        <f t="shared" si="440"/>
        <v>4.3299999999999272</v>
      </c>
      <c r="AD429">
        <f t="shared" si="462"/>
        <v>5.6400000000003274</v>
      </c>
      <c r="AE429" s="26">
        <f t="shared" si="454"/>
        <v>1.4087116270821394E-4</v>
      </c>
      <c r="AF429" s="26">
        <f t="shared" si="412"/>
        <v>2.1058569871951251E-4</v>
      </c>
      <c r="AG429" s="4"/>
      <c r="AH429" s="30">
        <f t="shared" si="413"/>
        <v>-3.9805101775909667E-3</v>
      </c>
      <c r="AI429" s="21">
        <f t="shared" si="441"/>
        <v>-1</v>
      </c>
      <c r="AJ429" s="21">
        <f t="shared" si="409"/>
        <v>-242</v>
      </c>
      <c r="AK429" s="31" t="str">
        <f t="shared" si="457"/>
        <v>-----</v>
      </c>
      <c r="AL429" s="31" t="str">
        <f t="shared" si="414"/>
        <v>-----</v>
      </c>
      <c r="AM429" s="39" t="str">
        <f t="shared" si="415"/>
        <v/>
      </c>
      <c r="AN429" s="35" t="str">
        <f t="shared" si="416"/>
        <v/>
      </c>
      <c r="AO429" s="35" t="str">
        <f t="shared" si="455"/>
        <v/>
      </c>
      <c r="AP429" s="36" t="str">
        <f t="shared" si="456"/>
        <v/>
      </c>
      <c r="AQ429" s="36" t="str">
        <f t="shared" si="417"/>
        <v/>
      </c>
      <c r="AR429" s="40" t="str">
        <f t="shared" si="418"/>
        <v/>
      </c>
      <c r="AS429" s="37" t="str">
        <f t="shared" si="419"/>
        <v/>
      </c>
      <c r="AT429" s="37" t="str">
        <f t="shared" si="442"/>
        <v/>
      </c>
      <c r="AU429" s="38" t="str">
        <f t="shared" si="420"/>
        <v/>
      </c>
      <c r="AV429" s="38" t="str">
        <f t="shared" si="421"/>
        <v/>
      </c>
      <c r="AW429" s="30" t="str">
        <f t="shared" si="422"/>
        <v/>
      </c>
      <c r="AX429" s="21" t="str">
        <f t="shared" si="423"/>
        <v/>
      </c>
      <c r="AY429" s="21" t="str">
        <f t="shared" si="443"/>
        <v/>
      </c>
      <c r="AZ429" s="31" t="str">
        <f t="shared" si="424"/>
        <v/>
      </c>
      <c r="BA429" s="31" t="str">
        <f t="shared" si="425"/>
        <v/>
      </c>
      <c r="BB429" s="33">
        <f t="shared" si="426"/>
        <v>-1.9674855756336465E-4</v>
      </c>
      <c r="BC429" s="32">
        <f t="shared" si="427"/>
        <v>-1</v>
      </c>
      <c r="BD429" s="32">
        <f t="shared" si="444"/>
        <v>-2</v>
      </c>
      <c r="BE429" s="34" t="str">
        <f t="shared" si="445"/>
        <v>Touch Zone</v>
      </c>
      <c r="BF429" s="34" t="str">
        <f t="shared" si="428"/>
        <v>Below</v>
      </c>
      <c r="BG429" s="40" t="str">
        <f t="shared" si="429"/>
        <v/>
      </c>
      <c r="BH429" s="37" t="str">
        <f t="shared" si="430"/>
        <v/>
      </c>
      <c r="BI429" s="37" t="str">
        <f t="shared" si="446"/>
        <v/>
      </c>
      <c r="BJ429" s="38" t="str">
        <f t="shared" si="447"/>
        <v/>
      </c>
      <c r="BK429" s="38" t="str">
        <f t="shared" si="431"/>
        <v/>
      </c>
      <c r="BL429" s="41" t="str">
        <f t="shared" si="432"/>
        <v>------</v>
      </c>
      <c r="BM429" s="41" t="str">
        <f t="shared" si="433"/>
        <v>------</v>
      </c>
      <c r="BN429" s="41" t="str">
        <f t="shared" si="407"/>
        <v>-----</v>
      </c>
      <c r="BO429" s="41" cm="1">
        <f t="array" aca="1" ref="BO429" ca="1">_xlfn.LET(_xlpm.lookback,MIN(ROW()-ROW(BN$50),11),_xlpm.found,IFERROR(MATCH("Equal High",OFFSET(BN429,-_xlpm.lookback,0,_xlpm.lookback+1,1),0),-1),_xlpm.offset_rows,_xlpm.lookback-_xlpm.found+1,IF(_xlpm.found&gt;0,INDEX(E:E,ROW()-_xlpm.offset_rows),"-----"))</f>
        <v>5199.63</v>
      </c>
      <c r="BP429" s="41">
        <f t="shared" ca="1" si="400"/>
        <v>5179.45075</v>
      </c>
      <c r="BQ429" s="41">
        <f t="shared" ca="1" si="401"/>
        <v>5180.4566299999997</v>
      </c>
      <c r="BR429" s="52" t="str">
        <f t="shared" ca="1" si="402"/>
        <v>-----</v>
      </c>
      <c r="BS429" s="41" t="str">
        <f t="shared" si="408"/>
        <v>-----</v>
      </c>
      <c r="BT429" s="41" t="str" cm="1">
        <f t="array" aca="1" ref="BT429" ca="1">_xlfn.LET(_xlpm.lookback,MIN(ROW()-ROW(BS$50),11),_xlpm.found,IFERROR(MATCH("Equal Low",OFFSET(BS429,-_xlpm.lookback,0,_xlpm.lookback+1,1),0),-1),_xlpm.offset_rows,_xlpm.lookback-_xlpm.found+1,IF(_xlpm.found&gt;0,INDEX(F:F,ROW()-_xlpm.offset_rows),"-----"))</f>
        <v>-----</v>
      </c>
      <c r="BU429" s="41" t="str">
        <f t="shared" ca="1" si="403"/>
        <v>-----</v>
      </c>
      <c r="BV429" s="41" t="str">
        <f t="shared" ca="1" si="404"/>
        <v>-----</v>
      </c>
      <c r="BW429" s="52" t="str">
        <f t="shared" ca="1" si="405"/>
        <v>-----</v>
      </c>
      <c r="BX429" s="50">
        <f t="shared" si="434"/>
        <v>-1.0058799999997063</v>
      </c>
      <c r="BY429" s="50">
        <f t="shared" si="448"/>
        <v>-1</v>
      </c>
      <c r="BZ429" s="50">
        <f t="shared" si="449"/>
        <v>-8</v>
      </c>
      <c r="CA429" s="50" t="str">
        <f t="shared" si="450"/>
        <v>-----</v>
      </c>
      <c r="CB429" s="50" t="str">
        <f t="shared" si="451"/>
        <v>-----</v>
      </c>
      <c r="CC429" s="52" t="str">
        <f t="shared" si="435"/>
        <v>TL Touch Zone</v>
      </c>
      <c r="CD429" s="41">
        <f t="shared" si="436"/>
        <v>1</v>
      </c>
      <c r="CE429" s="52" t="str" cm="1">
        <f t="array" ref="CE429">IF(CD429&lt;&gt;1,"-----",_xlfn.IFS(OR(AL429="Above",AL429="Below"),AL429,OR(AQ429="Above",AQ429="Below"),AQ429,OR(AV429="Above",AV429="Below"),AV429,OR(BA429="Above",BA429="Below"),BA429,OR(BF429="Above",BF429="Below"),BF429,OR(BK429="Above",BK429="Below"),BK429,TRUE,"-----"))</f>
        <v>Below</v>
      </c>
      <c r="CF429" s="52" t="str">
        <f t="shared" ca="1" si="406"/>
        <v>-----</v>
      </c>
      <c r="CG429" s="52" t="str">
        <f t="shared" si="437"/>
        <v>DOWN</v>
      </c>
      <c r="CH429" s="42" t="str">
        <f t="shared" si="458"/>
        <v/>
      </c>
      <c r="CI429" s="43" t="str">
        <f t="shared" si="452"/>
        <v/>
      </c>
      <c r="CJ429" s="42" t="str">
        <f t="shared" si="453"/>
        <v/>
      </c>
      <c r="CK429" s="42" t="str">
        <f t="shared" si="459"/>
        <v/>
      </c>
      <c r="CL429" s="42" t="str">
        <f t="shared" si="438"/>
        <v/>
      </c>
      <c r="CM429" s="16">
        <f t="shared" si="410"/>
        <v>0</v>
      </c>
      <c r="CN429" s="53">
        <f t="shared" si="460"/>
        <v>6.6666666666666666E-2</v>
      </c>
      <c r="CO429" s="14" t="str">
        <f t="shared" si="461"/>
        <v/>
      </c>
    </row>
    <row r="430" spans="1:93" x14ac:dyDescent="0.55000000000000004">
      <c r="A430">
        <f>IF('Data Validation'!$K$2&lt;&gt;TRUE,"",'Data Validation'!A430)</f>
        <v>1772160600</v>
      </c>
      <c r="B430" s="4" t="str">
        <f>IF('Data Validation'!$K$2&lt;&gt;TRUE,"",'Data Validation'!C430)</f>
        <v>XAUUSD</v>
      </c>
      <c r="C430" s="4" t="str">
        <f>IF('Data Validation'!$K$2&lt;&gt;TRUE,"",'Data Validation'!E430)</f>
        <v>M5</v>
      </c>
      <c r="D430" s="4">
        <f>IF('Data Validation'!$K$2&lt;&gt;TRUE,"",'Data Validation'!G430)</f>
        <v>5177.7700000000004</v>
      </c>
      <c r="E430" s="4">
        <f>IF($C430&lt;&gt;"M5","",Price!F430)</f>
        <v>5178.8599999999997</v>
      </c>
      <c r="F430" s="4">
        <f>IF($C430&lt;&gt;"M5","",Price!G430)</f>
        <v>5173.6099999999997</v>
      </c>
      <c r="G430" s="4">
        <f>IF($C430&lt;&gt;"M5","",Price!H430)</f>
        <v>568</v>
      </c>
      <c r="H430" s="4">
        <f>IF($C430&lt;&gt;"M5","",SSA!E430)</f>
        <v>5179.6981699999997</v>
      </c>
      <c r="I430" s="6">
        <f>IF($C430&lt;&gt;"M5","",SSA!F430)</f>
        <v>5180.0774000000001</v>
      </c>
      <c r="J430" s="5">
        <f>IF($C430&lt;&gt;"M5","",Dual_Tema!E430)</f>
        <v>5179.42</v>
      </c>
      <c r="K430" s="5">
        <f>IF($C430&lt;&gt;"M5","",Dual_Tema!F430)</f>
        <v>5173.7299999999996</v>
      </c>
      <c r="L430" s="6">
        <f>IF($C430&lt;&gt;"M5","",Trendlines!K430)</f>
        <v>0</v>
      </c>
      <c r="M430" s="6">
        <f>IF($C430&lt;&gt;"M5","",Trendlines!L430)</f>
        <v>0</v>
      </c>
      <c r="N430" s="6">
        <f>IF($C430&lt;&gt;"M5","",ZigZag!E430)</f>
        <v>0</v>
      </c>
      <c r="O430" s="6">
        <f>IF($C430&lt;&gt;"M5","",ZigZag!F430)</f>
        <v>5173.6099999999997</v>
      </c>
      <c r="P430" s="6">
        <f>IF($C430&lt;&gt;"M5","",Pinbar!E430)</f>
        <v>1</v>
      </c>
      <c r="Q430">
        <f>IF(Q$1='Trendline Selection'!$ED$198,Trendlines!E430,IF(Q$1='Trendline Selection'!$EE$198,Trendlines!E430,""))</f>
        <v>5200.1499999999996</v>
      </c>
      <c r="R430" t="str">
        <f>IF(R$1='Trendline Selection'!$ED$198,Trendlines!F430,IF(R$1='Trendline Selection'!$EE$198,Trendlines!F430,""))</f>
        <v/>
      </c>
      <c r="S430" t="str">
        <f>IF(S$1='Trendline Selection'!$ED$198,Trendlines!G430,IF(S$1='Trendline Selection'!$EE$198,Trendlines!G430,""))</f>
        <v/>
      </c>
      <c r="T430" t="str">
        <f>IF(T$1='Trendline Selection'!$ED$198,Trendlines!H430,IF(T$1='Trendline Selection'!$EE$198,Trendlines!H430,""))</f>
        <v/>
      </c>
      <c r="U430">
        <f>IF(U$1='Trendline Selection'!$ED$198,Trendlines!I430,IF(U$1='Trendline Selection'!$EE$198,Trendlines!I430,""))</f>
        <v>5180.5</v>
      </c>
      <c r="V430" t="str">
        <f>IF(V$1='Trendline Selection'!$ED$198,Trendlines!J430,IF(V$1='Trendline Selection'!$EE$198,Trendlines!J430,""))</f>
        <v/>
      </c>
      <c r="W430" s="6" t="str">
        <f t="shared" si="396"/>
        <v/>
      </c>
      <c r="X430" s="6">
        <f t="shared" si="397"/>
        <v>5166.8999999999996</v>
      </c>
      <c r="Y430" s="6" t="str">
        <f t="shared" si="398"/>
        <v/>
      </c>
      <c r="Z430" s="6">
        <f t="shared" si="399"/>
        <v>1.2986510286632288E-3</v>
      </c>
      <c r="AA430">
        <f t="shared" si="411"/>
        <v>5.25</v>
      </c>
      <c r="AB430">
        <f t="shared" si="439"/>
        <v>0.17999999999938154</v>
      </c>
      <c r="AC430">
        <f t="shared" si="440"/>
        <v>5.0700000000006185</v>
      </c>
      <c r="AD430">
        <f t="shared" si="462"/>
        <v>5.25</v>
      </c>
      <c r="AE430" s="26">
        <f t="shared" si="454"/>
        <v>-1.0812021423255889E-4</v>
      </c>
      <c r="AF430" s="26">
        <f t="shared" si="412"/>
        <v>-2.3194097875206256E-5</v>
      </c>
      <c r="AG430" s="4"/>
      <c r="AH430" s="30">
        <f t="shared" si="413"/>
        <v>-3.9329307808428551E-3</v>
      </c>
      <c r="AI430" s="21">
        <f t="shared" si="441"/>
        <v>-1</v>
      </c>
      <c r="AJ430" s="21">
        <f t="shared" si="409"/>
        <v>-243</v>
      </c>
      <c r="AK430" s="31" t="str">
        <f t="shared" si="457"/>
        <v>-----</v>
      </c>
      <c r="AL430" s="31" t="str">
        <f t="shared" si="414"/>
        <v>-----</v>
      </c>
      <c r="AM430" s="39" t="str">
        <f t="shared" si="415"/>
        <v/>
      </c>
      <c r="AN430" s="35" t="str">
        <f t="shared" si="416"/>
        <v/>
      </c>
      <c r="AO430" s="35" t="str">
        <f t="shared" si="455"/>
        <v/>
      </c>
      <c r="AP430" s="36" t="str">
        <f t="shared" si="456"/>
        <v/>
      </c>
      <c r="AQ430" s="36" t="str">
        <f t="shared" si="417"/>
        <v/>
      </c>
      <c r="AR430" s="40" t="str">
        <f t="shared" si="418"/>
        <v/>
      </c>
      <c r="AS430" s="37" t="str">
        <f t="shared" si="419"/>
        <v/>
      </c>
      <c r="AT430" s="37" t="str">
        <f t="shared" si="442"/>
        <v/>
      </c>
      <c r="AU430" s="38" t="str">
        <f t="shared" si="420"/>
        <v/>
      </c>
      <c r="AV430" s="38" t="str">
        <f t="shared" si="421"/>
        <v/>
      </c>
      <c r="AW430" s="30" t="str">
        <f t="shared" si="422"/>
        <v/>
      </c>
      <c r="AX430" s="21" t="str">
        <f t="shared" si="423"/>
        <v/>
      </c>
      <c r="AY430" s="21" t="str">
        <f t="shared" si="443"/>
        <v/>
      </c>
      <c r="AZ430" s="31" t="str">
        <f t="shared" si="424"/>
        <v/>
      </c>
      <c r="BA430" s="31" t="str">
        <f t="shared" si="425"/>
        <v/>
      </c>
      <c r="BB430" s="33">
        <f t="shared" si="426"/>
        <v>-1.5477849628420739E-4</v>
      </c>
      <c r="BC430" s="32">
        <f t="shared" si="427"/>
        <v>-1</v>
      </c>
      <c r="BD430" s="32">
        <f t="shared" si="444"/>
        <v>-3</v>
      </c>
      <c r="BE430" s="34" t="str">
        <f t="shared" si="445"/>
        <v>Touch Zone</v>
      </c>
      <c r="BF430" s="34" t="str">
        <f t="shared" si="428"/>
        <v>Below</v>
      </c>
      <c r="BG430" s="40" t="str">
        <f t="shared" si="429"/>
        <v/>
      </c>
      <c r="BH430" s="37" t="str">
        <f t="shared" si="430"/>
        <v/>
      </c>
      <c r="BI430" s="37" t="str">
        <f t="shared" si="446"/>
        <v/>
      </c>
      <c r="BJ430" s="38" t="str">
        <f t="shared" si="447"/>
        <v/>
      </c>
      <c r="BK430" s="38" t="str">
        <f t="shared" si="431"/>
        <v/>
      </c>
      <c r="BL430" s="41" t="str">
        <f t="shared" si="432"/>
        <v>------</v>
      </c>
      <c r="BM430" s="41" t="str">
        <f t="shared" si="433"/>
        <v>------</v>
      </c>
      <c r="BN430" s="41" t="str">
        <f t="shared" si="407"/>
        <v>-----</v>
      </c>
      <c r="BO430" s="41" cm="1">
        <f t="array" aca="1" ref="BO430" ca="1">_xlfn.LET(_xlpm.lookback,MIN(ROW()-ROW(BN$50),11),_xlpm.found,IFERROR(MATCH("Equal High",OFFSET(BN430,-_xlpm.lookback,0,_xlpm.lookback+1,1),0),-1),_xlpm.offset_rows,_xlpm.lookback-_xlpm.found+1,IF(_xlpm.found&gt;0,INDEX(E:E,ROW()-_xlpm.offset_rows),"-----"))</f>
        <v>5199.63</v>
      </c>
      <c r="BP430" s="41">
        <f t="shared" ca="1" si="400"/>
        <v>5179.6981699999997</v>
      </c>
      <c r="BQ430" s="41">
        <f t="shared" ca="1" si="401"/>
        <v>5180.0774000000001</v>
      </c>
      <c r="BR430" s="52" t="str">
        <f t="shared" ca="1" si="402"/>
        <v>-----</v>
      </c>
      <c r="BS430" s="41" t="str">
        <f t="shared" si="408"/>
        <v>Equal Low</v>
      </c>
      <c r="BT430" s="41" cm="1">
        <f t="array" aca="1" ref="BT430" ca="1">_xlfn.LET(_xlpm.lookback,MIN(ROW()-ROW(BS$50),11),_xlpm.found,IFERROR(MATCH("Equal Low",OFFSET(BS430,-_xlpm.lookback,0,_xlpm.lookback+1,1),0),-1),_xlpm.offset_rows,_xlpm.lookback-_xlpm.found+1,IF(_xlpm.found&gt;0,INDEX(F:F,ROW()-_xlpm.offset_rows),"-----"))</f>
        <v>5173.6099999999997</v>
      </c>
      <c r="BU430" s="41">
        <f t="shared" ca="1" si="403"/>
        <v>5179.6981699999997</v>
      </c>
      <c r="BV430" s="41">
        <f t="shared" ca="1" si="404"/>
        <v>5180.0774000000001</v>
      </c>
      <c r="BW430" s="52" t="str">
        <f t="shared" ca="1" si="405"/>
        <v>Eql Touch</v>
      </c>
      <c r="BX430" s="50">
        <f t="shared" si="434"/>
        <v>-0.37923000000046159</v>
      </c>
      <c r="BY430" s="50">
        <f t="shared" si="448"/>
        <v>-1</v>
      </c>
      <c r="BZ430" s="50">
        <f t="shared" si="449"/>
        <v>-9</v>
      </c>
      <c r="CA430" s="50" t="str">
        <f t="shared" si="450"/>
        <v>-----</v>
      </c>
      <c r="CB430" s="50" t="str">
        <f t="shared" si="451"/>
        <v>-----</v>
      </c>
      <c r="CC430" s="52" t="str">
        <f t="shared" si="435"/>
        <v>TL Touch Zone</v>
      </c>
      <c r="CD430" s="41">
        <f t="shared" si="436"/>
        <v>1</v>
      </c>
      <c r="CE430" s="52" t="str" cm="1">
        <f t="array" ref="CE430">IF(CD430&lt;&gt;1,"-----",_xlfn.IFS(OR(AL430="Above",AL430="Below"),AL430,OR(AQ430="Above",AQ430="Below"),AQ430,OR(AV430="Above",AV430="Below"),AV430,OR(BA430="Above",BA430="Below"),BA430,OR(BF430="Above",BF430="Below"),BF430,OR(BK430="Above",BK430="Below"),BK430,TRUE,"-----"))</f>
        <v>Below</v>
      </c>
      <c r="CF430" s="52" t="str">
        <f t="shared" ca="1" si="406"/>
        <v>Eql Touch</v>
      </c>
      <c r="CG430" s="52" t="str">
        <f t="shared" si="437"/>
        <v>DOWN</v>
      </c>
      <c r="CH430" s="42" t="str">
        <f t="shared" si="458"/>
        <v/>
      </c>
      <c r="CI430" s="43" t="str">
        <f t="shared" si="452"/>
        <v/>
      </c>
      <c r="CJ430" s="42" t="str">
        <f t="shared" si="453"/>
        <v/>
      </c>
      <c r="CK430" s="42" t="str">
        <f t="shared" si="459"/>
        <v/>
      </c>
      <c r="CL430" s="42">
        <f t="shared" si="438"/>
        <v>1</v>
      </c>
      <c r="CM430" s="16">
        <f t="shared" si="410"/>
        <v>0.2</v>
      </c>
      <c r="CN430" s="53">
        <f t="shared" si="460"/>
        <v>6.6666666666666666E-2</v>
      </c>
      <c r="CO430" s="14" t="str">
        <f t="shared" si="461"/>
        <v/>
      </c>
    </row>
    <row r="431" spans="1:93" x14ac:dyDescent="0.55000000000000004">
      <c r="A431">
        <f>IF('Data Validation'!$K$2&lt;&gt;TRUE,"",'Data Validation'!A431)</f>
        <v>1772160900</v>
      </c>
      <c r="B431" s="4" t="str">
        <f>IF('Data Validation'!$K$2&lt;&gt;TRUE,"",'Data Validation'!C431)</f>
        <v>XAUUSD</v>
      </c>
      <c r="C431" s="4" t="str">
        <f>IF('Data Validation'!$K$2&lt;&gt;TRUE,"",'Data Validation'!E431)</f>
        <v>M5</v>
      </c>
      <c r="D431" s="4">
        <f>IF('Data Validation'!$K$2&lt;&gt;TRUE,"",'Data Validation'!G431)</f>
        <v>5183.68</v>
      </c>
      <c r="E431" s="4">
        <f>IF($C431&lt;&gt;"M5","",Price!F431)</f>
        <v>5184.24</v>
      </c>
      <c r="F431" s="4">
        <f>IF($C431&lt;&gt;"M5","",Price!G431)</f>
        <v>5177.2700000000004</v>
      </c>
      <c r="G431" s="4">
        <f>IF($C431&lt;&gt;"M5","",Price!H431)</f>
        <v>556</v>
      </c>
      <c r="H431" s="4">
        <f>IF($C431&lt;&gt;"M5","",SSA!E431)</f>
        <v>5180.4945100000004</v>
      </c>
      <c r="I431" s="6">
        <f>IF($C431&lt;&gt;"M5","",SSA!F431)</f>
        <v>5180.2859600000002</v>
      </c>
      <c r="J431" s="5">
        <f>IF($C431&lt;&gt;"M5","",Dual_Tema!E431)</f>
        <v>5180.55</v>
      </c>
      <c r="K431" s="5">
        <f>IF($C431&lt;&gt;"M5","",Dual_Tema!F431)</f>
        <v>5174.24</v>
      </c>
      <c r="L431" s="6">
        <f>IF($C431&lt;&gt;"M5","",Trendlines!K431)</f>
        <v>0</v>
      </c>
      <c r="M431" s="6">
        <f>IF($C431&lt;&gt;"M5","",Trendlines!L431)</f>
        <v>0</v>
      </c>
      <c r="N431" s="6">
        <f>IF($C431&lt;&gt;"M5","",ZigZag!E431)</f>
        <v>0</v>
      </c>
      <c r="O431" s="6">
        <f>IF($C431&lt;&gt;"M5","",ZigZag!F431)</f>
        <v>0</v>
      </c>
      <c r="P431" s="6">
        <f>IF($C431&lt;&gt;"M5","",Pinbar!E431)</f>
        <v>0</v>
      </c>
      <c r="Q431">
        <f>IF(Q$1='Trendline Selection'!$ED$198,Trendlines!E431,IF(Q$1='Trendline Selection'!$EE$198,Trendlines!E431,""))</f>
        <v>5200.16</v>
      </c>
      <c r="R431" t="str">
        <f>IF(R$1='Trendline Selection'!$ED$198,Trendlines!F431,IF(R$1='Trendline Selection'!$EE$198,Trendlines!F431,""))</f>
        <v/>
      </c>
      <c r="S431" t="str">
        <f>IF(S$1='Trendline Selection'!$ED$198,Trendlines!G431,IF(S$1='Trendline Selection'!$EE$198,Trendlines!G431,""))</f>
        <v/>
      </c>
      <c r="T431" t="str">
        <f>IF(T$1='Trendline Selection'!$ED$198,Trendlines!H431,IF(T$1='Trendline Selection'!$EE$198,Trendlines!H431,""))</f>
        <v/>
      </c>
      <c r="U431">
        <f>IF(U$1='Trendline Selection'!$ED$198,Trendlines!I431,IF(U$1='Trendline Selection'!$EE$198,Trendlines!I431,""))</f>
        <v>5180.5200000000004</v>
      </c>
      <c r="V431" t="str">
        <f>IF(V$1='Trendline Selection'!$ED$198,Trendlines!J431,IF(V$1='Trendline Selection'!$EE$198,Trendlines!J431,""))</f>
        <v/>
      </c>
      <c r="W431" s="6" t="str">
        <f t="shared" si="396"/>
        <v/>
      </c>
      <c r="X431" s="6" t="str">
        <f t="shared" si="397"/>
        <v/>
      </c>
      <c r="Y431" s="6" t="str">
        <f t="shared" si="398"/>
        <v/>
      </c>
      <c r="Z431" s="6" t="str">
        <f t="shared" si="399"/>
        <v/>
      </c>
      <c r="AA431">
        <f t="shared" si="411"/>
        <v>6.9699999999993452</v>
      </c>
      <c r="AB431">
        <f t="shared" si="439"/>
        <v>6.4699999999993452</v>
      </c>
      <c r="AC431">
        <f t="shared" si="440"/>
        <v>0.5</v>
      </c>
      <c r="AD431">
        <f t="shared" si="462"/>
        <v>6.9699999999993452</v>
      </c>
      <c r="AE431" s="26">
        <f t="shared" si="454"/>
        <v>7.1227958421395403E-4</v>
      </c>
      <c r="AF431" s="26">
        <f t="shared" si="412"/>
        <v>5.8559324654454663E-4</v>
      </c>
      <c r="AG431" s="4"/>
      <c r="AH431" s="30">
        <f t="shared" si="413"/>
        <v>-3.7817086397340482E-3</v>
      </c>
      <c r="AI431" s="21">
        <f t="shared" si="441"/>
        <v>-1</v>
      </c>
      <c r="AJ431" s="21">
        <f t="shared" si="409"/>
        <v>-244</v>
      </c>
      <c r="AK431" s="31" t="str">
        <f t="shared" si="457"/>
        <v>-----</v>
      </c>
      <c r="AL431" s="31" t="str">
        <f t="shared" si="414"/>
        <v>-----</v>
      </c>
      <c r="AM431" s="39" t="str">
        <f t="shared" si="415"/>
        <v/>
      </c>
      <c r="AN431" s="35" t="str">
        <f t="shared" si="416"/>
        <v/>
      </c>
      <c r="AO431" s="35" t="str">
        <f t="shared" si="455"/>
        <v/>
      </c>
      <c r="AP431" s="36" t="str">
        <f t="shared" si="456"/>
        <v/>
      </c>
      <c r="AQ431" s="36" t="str">
        <f t="shared" si="417"/>
        <v/>
      </c>
      <c r="AR431" s="40" t="str">
        <f t="shared" si="418"/>
        <v/>
      </c>
      <c r="AS431" s="37" t="str">
        <f t="shared" si="419"/>
        <v/>
      </c>
      <c r="AT431" s="37" t="str">
        <f t="shared" si="442"/>
        <v/>
      </c>
      <c r="AU431" s="38" t="str">
        <f t="shared" si="420"/>
        <v/>
      </c>
      <c r="AV431" s="38" t="str">
        <f t="shared" si="421"/>
        <v/>
      </c>
      <c r="AW431" s="30" t="str">
        <f t="shared" si="422"/>
        <v/>
      </c>
      <c r="AX431" s="21" t="str">
        <f t="shared" si="423"/>
        <v/>
      </c>
      <c r="AY431" s="21" t="str">
        <f t="shared" si="443"/>
        <v/>
      </c>
      <c r="AZ431" s="31" t="str">
        <f t="shared" si="424"/>
        <v/>
      </c>
      <c r="BA431" s="31" t="str">
        <f t="shared" si="425"/>
        <v/>
      </c>
      <c r="BB431" s="33">
        <f t="shared" si="426"/>
        <v>-4.9203554855479148E-6</v>
      </c>
      <c r="BC431" s="32">
        <f t="shared" si="427"/>
        <v>-1</v>
      </c>
      <c r="BD431" s="32">
        <f t="shared" si="444"/>
        <v>-4</v>
      </c>
      <c r="BE431" s="34" t="str">
        <f t="shared" si="445"/>
        <v>Touch Zone</v>
      </c>
      <c r="BF431" s="34" t="str">
        <f t="shared" si="428"/>
        <v>Below</v>
      </c>
      <c r="BG431" s="40" t="str">
        <f t="shared" si="429"/>
        <v/>
      </c>
      <c r="BH431" s="37" t="str">
        <f t="shared" si="430"/>
        <v/>
      </c>
      <c r="BI431" s="37" t="str">
        <f t="shared" si="446"/>
        <v/>
      </c>
      <c r="BJ431" s="38" t="str">
        <f t="shared" si="447"/>
        <v/>
      </c>
      <c r="BK431" s="38" t="str">
        <f t="shared" si="431"/>
        <v/>
      </c>
      <c r="BL431" s="41" t="str">
        <f t="shared" si="432"/>
        <v>------</v>
      </c>
      <c r="BM431" s="41" t="str">
        <f t="shared" si="433"/>
        <v>------</v>
      </c>
      <c r="BN431" s="41" t="str">
        <f t="shared" si="407"/>
        <v>-----</v>
      </c>
      <c r="BO431" s="41" cm="1">
        <f t="array" aca="1" ref="BO431" ca="1">_xlfn.LET(_xlpm.lookback,MIN(ROW()-ROW(BN$50),11),_xlpm.found,IFERROR(MATCH("Equal High",OFFSET(BN431,-_xlpm.lookback,0,_xlpm.lookback+1,1),0),-1),_xlpm.offset_rows,_xlpm.lookback-_xlpm.found+1,IF(_xlpm.found&gt;0,INDEX(E:E,ROW()-_xlpm.offset_rows),"-----"))</f>
        <v>5199.63</v>
      </c>
      <c r="BP431" s="41">
        <f t="shared" ca="1" si="400"/>
        <v>5180.4945100000004</v>
      </c>
      <c r="BQ431" s="41">
        <f t="shared" ca="1" si="401"/>
        <v>5180.2859600000002</v>
      </c>
      <c r="BR431" s="52" t="str">
        <f t="shared" ca="1" si="402"/>
        <v>-----</v>
      </c>
      <c r="BS431" s="41" t="str">
        <f t="shared" si="408"/>
        <v>-----</v>
      </c>
      <c r="BT431" s="41" cm="1">
        <f t="array" aca="1" ref="BT431" ca="1">_xlfn.LET(_xlpm.lookback,MIN(ROW()-ROW(BS$50),11),_xlpm.found,IFERROR(MATCH("Equal Low",OFFSET(BS431,-_xlpm.lookback,0,_xlpm.lookback+1,1),0),-1),_xlpm.offset_rows,_xlpm.lookback-_xlpm.found+1,IF(_xlpm.found&gt;0,INDEX(F:F,ROW()-_xlpm.offset_rows),"-----"))</f>
        <v>5173.6099999999997</v>
      </c>
      <c r="BU431" s="41">
        <f t="shared" ca="1" si="403"/>
        <v>5180.4945100000004</v>
      </c>
      <c r="BV431" s="41">
        <f t="shared" ca="1" si="404"/>
        <v>5180.2859600000002</v>
      </c>
      <c r="BW431" s="52" t="str">
        <f t="shared" ca="1" si="405"/>
        <v>Eql Touch</v>
      </c>
      <c r="BX431" s="50">
        <f t="shared" si="434"/>
        <v>0.20855000000028667</v>
      </c>
      <c r="BY431" s="50">
        <f t="shared" si="448"/>
        <v>1</v>
      </c>
      <c r="BZ431" s="50">
        <f t="shared" si="449"/>
        <v>1</v>
      </c>
      <c r="CA431" s="50" t="str">
        <f t="shared" si="450"/>
        <v>crossover</v>
      </c>
      <c r="CB431" s="50" t="str">
        <f t="shared" si="451"/>
        <v>-----</v>
      </c>
      <c r="CC431" s="52" t="str">
        <f t="shared" si="435"/>
        <v>TL Touch Zone</v>
      </c>
      <c r="CD431" s="41">
        <f t="shared" si="436"/>
        <v>1</v>
      </c>
      <c r="CE431" s="52" t="str" cm="1">
        <f t="array" ref="CE431">IF(CD431&lt;&gt;1,"-----",_xlfn.IFS(OR(AL431="Above",AL431="Below"),AL431,OR(AQ431="Above",AQ431="Below"),AQ431,OR(AV431="Above",AV431="Below"),AV431,OR(BA431="Above",BA431="Below"),BA431,OR(BF431="Above",BF431="Below"),BF431,OR(BK431="Above",BK431="Below"),BK431,TRUE,"-----"))</f>
        <v>Below</v>
      </c>
      <c r="CF431" s="52" t="str">
        <f t="shared" ca="1" si="406"/>
        <v>Eql Touch</v>
      </c>
      <c r="CG431" s="52" t="str">
        <f t="shared" si="437"/>
        <v>UP</v>
      </c>
      <c r="CH431" s="42" t="str">
        <f t="shared" si="458"/>
        <v/>
      </c>
      <c r="CI431" s="43">
        <f t="shared" si="452"/>
        <v>1</v>
      </c>
      <c r="CJ431" s="42" t="str">
        <f t="shared" si="453"/>
        <v/>
      </c>
      <c r="CK431" s="42" t="str">
        <f t="shared" si="459"/>
        <v/>
      </c>
      <c r="CL431" s="42" t="str">
        <f t="shared" si="438"/>
        <v/>
      </c>
      <c r="CM431" s="16">
        <f t="shared" si="410"/>
        <v>0.2</v>
      </c>
      <c r="CN431" s="53">
        <f t="shared" si="460"/>
        <v>0.13333333333333333</v>
      </c>
      <c r="CO431" s="14" t="str">
        <f t="shared" si="461"/>
        <v/>
      </c>
    </row>
    <row r="432" spans="1:93" x14ac:dyDescent="0.55000000000000004">
      <c r="A432">
        <f>IF('Data Validation'!$K$2&lt;&gt;TRUE,"",'Data Validation'!A432)</f>
        <v>1772161200</v>
      </c>
      <c r="B432" s="4" t="str">
        <f>IF('Data Validation'!$K$2&lt;&gt;TRUE,"",'Data Validation'!C432)</f>
        <v>XAUUSD</v>
      </c>
      <c r="C432" s="4" t="str">
        <f>IF('Data Validation'!$K$2&lt;&gt;TRUE,"",'Data Validation'!E432)</f>
        <v>M5</v>
      </c>
      <c r="D432" s="4">
        <f>IF('Data Validation'!$K$2&lt;&gt;TRUE,"",'Data Validation'!G432)</f>
        <v>5182.75</v>
      </c>
      <c r="E432" s="4">
        <f>IF($C432&lt;&gt;"M5","",Price!F432)</f>
        <v>5185.09</v>
      </c>
      <c r="F432" s="4">
        <f>IF($C432&lt;&gt;"M5","",Price!G432)</f>
        <v>5182.01</v>
      </c>
      <c r="G432" s="4">
        <f>IF($C432&lt;&gt;"M5","",Price!H432)</f>
        <v>482</v>
      </c>
      <c r="H432" s="4">
        <f>IF($C432&lt;&gt;"M5","",SSA!E432)</f>
        <v>5181.5238399999998</v>
      </c>
      <c r="I432" s="6">
        <f>IF($C432&lt;&gt;"M5","",SSA!F432)</f>
        <v>5180.9049000000005</v>
      </c>
      <c r="J432" s="5">
        <f>IF($C432&lt;&gt;"M5","",Dual_Tema!E432)</f>
        <v>5181.87</v>
      </c>
      <c r="K432" s="5">
        <f>IF($C432&lt;&gt;"M5","",Dual_Tema!F432)</f>
        <v>5177.0600000000004</v>
      </c>
      <c r="L432" s="6">
        <f>IF($C432&lt;&gt;"M5","",Trendlines!K432)</f>
        <v>0</v>
      </c>
      <c r="M432" s="6">
        <f>IF($C432&lt;&gt;"M5","",Trendlines!L432)</f>
        <v>0</v>
      </c>
      <c r="N432" s="6">
        <f>IF($C432&lt;&gt;"M5","",ZigZag!E432)</f>
        <v>0</v>
      </c>
      <c r="O432" s="6">
        <f>IF($C432&lt;&gt;"M5","",ZigZag!F432)</f>
        <v>0</v>
      </c>
      <c r="P432" s="6">
        <f>IF($C432&lt;&gt;"M5","",Pinbar!E432)</f>
        <v>0</v>
      </c>
      <c r="Q432">
        <f>IF(Q$1='Trendline Selection'!$ED$198,Trendlines!E432,IF(Q$1='Trendline Selection'!$EE$198,Trendlines!E432,""))</f>
        <v>5200.16</v>
      </c>
      <c r="R432" t="str">
        <f>IF(R$1='Trendline Selection'!$ED$198,Trendlines!F432,IF(R$1='Trendline Selection'!$EE$198,Trendlines!F432,""))</f>
        <v/>
      </c>
      <c r="S432" t="str">
        <f>IF(S$1='Trendline Selection'!$ED$198,Trendlines!G432,IF(S$1='Trendline Selection'!$EE$198,Trendlines!G432,""))</f>
        <v/>
      </c>
      <c r="T432" t="str">
        <f>IF(T$1='Trendline Selection'!$ED$198,Trendlines!H432,IF(T$1='Trendline Selection'!$EE$198,Trendlines!H432,""))</f>
        <v/>
      </c>
      <c r="U432">
        <f>IF(U$1='Trendline Selection'!$ED$198,Trendlines!I432,IF(U$1='Trendline Selection'!$EE$198,Trendlines!I432,""))</f>
        <v>5180.54</v>
      </c>
      <c r="V432" t="str">
        <f>IF(V$1='Trendline Selection'!$ED$198,Trendlines!J432,IF(V$1='Trendline Selection'!$EE$198,Trendlines!J432,""))</f>
        <v/>
      </c>
      <c r="W432" s="6" t="str">
        <f t="shared" si="396"/>
        <v/>
      </c>
      <c r="X432" s="6" t="str">
        <f t="shared" si="397"/>
        <v/>
      </c>
      <c r="Y432" s="6" t="str">
        <f t="shared" si="398"/>
        <v/>
      </c>
      <c r="Z432" s="6" t="str">
        <f t="shared" si="399"/>
        <v/>
      </c>
      <c r="AA432">
        <f t="shared" si="411"/>
        <v>3.0799999999999272</v>
      </c>
      <c r="AB432">
        <f t="shared" si="439"/>
        <v>1.4099999999998545</v>
      </c>
      <c r="AC432">
        <f t="shared" si="440"/>
        <v>1.6700000000000728</v>
      </c>
      <c r="AD432">
        <f t="shared" si="462"/>
        <v>3.0799999999999272</v>
      </c>
      <c r="AE432" s="26">
        <f t="shared" si="454"/>
        <v>6.2139729479903098E-4</v>
      </c>
      <c r="AF432" s="26">
        <f t="shared" si="412"/>
        <v>9.561411302939927E-4</v>
      </c>
      <c r="AG432" s="4"/>
      <c r="AH432" s="30">
        <f t="shared" si="413"/>
        <v>-3.5837666533337473E-3</v>
      </c>
      <c r="AI432" s="21">
        <f t="shared" si="441"/>
        <v>-1</v>
      </c>
      <c r="AJ432" s="21">
        <f t="shared" si="409"/>
        <v>-245</v>
      </c>
      <c r="AK432" s="31" t="str">
        <f t="shared" si="457"/>
        <v>-----</v>
      </c>
      <c r="AL432" s="31" t="str">
        <f t="shared" si="414"/>
        <v>-----</v>
      </c>
      <c r="AM432" s="39" t="str">
        <f t="shared" si="415"/>
        <v/>
      </c>
      <c r="AN432" s="35" t="str">
        <f t="shared" si="416"/>
        <v/>
      </c>
      <c r="AO432" s="35" t="str">
        <f t="shared" si="455"/>
        <v/>
      </c>
      <c r="AP432" s="36" t="str">
        <f t="shared" si="456"/>
        <v/>
      </c>
      <c r="AQ432" s="36" t="str">
        <f t="shared" si="417"/>
        <v/>
      </c>
      <c r="AR432" s="40" t="str">
        <f t="shared" si="418"/>
        <v/>
      </c>
      <c r="AS432" s="37" t="str">
        <f t="shared" si="419"/>
        <v/>
      </c>
      <c r="AT432" s="37" t="str">
        <f t="shared" si="442"/>
        <v/>
      </c>
      <c r="AU432" s="38" t="str">
        <f t="shared" si="420"/>
        <v/>
      </c>
      <c r="AV432" s="38" t="str">
        <f t="shared" si="421"/>
        <v/>
      </c>
      <c r="AW432" s="30" t="str">
        <f t="shared" si="422"/>
        <v/>
      </c>
      <c r="AX432" s="21" t="str">
        <f t="shared" si="423"/>
        <v/>
      </c>
      <c r="AY432" s="21" t="str">
        <f t="shared" si="443"/>
        <v/>
      </c>
      <c r="AZ432" s="31" t="str">
        <f t="shared" si="424"/>
        <v/>
      </c>
      <c r="BA432" s="31" t="str">
        <f t="shared" si="425"/>
        <v/>
      </c>
      <c r="BB432" s="33">
        <f t="shared" si="426"/>
        <v>1.8991070428948966E-4</v>
      </c>
      <c r="BC432" s="32">
        <f t="shared" si="427"/>
        <v>1</v>
      </c>
      <c r="BD432" s="32">
        <f t="shared" si="444"/>
        <v>1</v>
      </c>
      <c r="BE432" s="34" t="str">
        <f t="shared" si="445"/>
        <v>Touch Zone</v>
      </c>
      <c r="BF432" s="34" t="str">
        <f t="shared" si="428"/>
        <v>Above</v>
      </c>
      <c r="BG432" s="40" t="str">
        <f t="shared" si="429"/>
        <v/>
      </c>
      <c r="BH432" s="37" t="str">
        <f t="shared" si="430"/>
        <v/>
      </c>
      <c r="BI432" s="37" t="str">
        <f t="shared" si="446"/>
        <v/>
      </c>
      <c r="BJ432" s="38" t="str">
        <f t="shared" si="447"/>
        <v/>
      </c>
      <c r="BK432" s="38" t="str">
        <f t="shared" si="431"/>
        <v/>
      </c>
      <c r="BL432" s="41" t="str">
        <f t="shared" si="432"/>
        <v>------</v>
      </c>
      <c r="BM432" s="41" t="str">
        <f t="shared" si="433"/>
        <v>------</v>
      </c>
      <c r="BN432" s="41" t="str">
        <f t="shared" si="407"/>
        <v>-----</v>
      </c>
      <c r="BO432" s="41" cm="1">
        <f t="array" aca="1" ref="BO432" ca="1">_xlfn.LET(_xlpm.lookback,MIN(ROW()-ROW(BN$50),11),_xlpm.found,IFERROR(MATCH("Equal High",OFFSET(BN432,-_xlpm.lookback,0,_xlpm.lookback+1,1),0),-1),_xlpm.offset_rows,_xlpm.lookback-_xlpm.found+1,IF(_xlpm.found&gt;0,INDEX(E:E,ROW()-_xlpm.offset_rows),"-----"))</f>
        <v>5199.63</v>
      </c>
      <c r="BP432" s="41">
        <f t="shared" ca="1" si="400"/>
        <v>5181.5238399999998</v>
      </c>
      <c r="BQ432" s="41">
        <f t="shared" ca="1" si="401"/>
        <v>5180.9049000000005</v>
      </c>
      <c r="BR432" s="52" t="str">
        <f t="shared" ca="1" si="402"/>
        <v>-----</v>
      </c>
      <c r="BS432" s="41" t="str">
        <f t="shared" si="408"/>
        <v>-----</v>
      </c>
      <c r="BT432" s="41" cm="1">
        <f t="array" aca="1" ref="BT432" ca="1">_xlfn.LET(_xlpm.lookback,MIN(ROW()-ROW(BS$50),11),_xlpm.found,IFERROR(MATCH("Equal Low",OFFSET(BS432,-_xlpm.lookback,0,_xlpm.lookback+1,1),0),-1),_xlpm.offset_rows,_xlpm.lookback-_xlpm.found+1,IF(_xlpm.found&gt;0,INDEX(F:F,ROW()-_xlpm.offset_rows),"-----"))</f>
        <v>5173.6099999999997</v>
      </c>
      <c r="BU432" s="41">
        <f t="shared" ca="1" si="403"/>
        <v>5181.5238399999998</v>
      </c>
      <c r="BV432" s="41">
        <f t="shared" ca="1" si="404"/>
        <v>5180.9049000000005</v>
      </c>
      <c r="BW432" s="52" t="str">
        <f t="shared" ca="1" si="405"/>
        <v>-----</v>
      </c>
      <c r="BX432" s="50">
        <f t="shared" si="434"/>
        <v>0.61893999999938387</v>
      </c>
      <c r="BY432" s="50">
        <f t="shared" si="448"/>
        <v>1</v>
      </c>
      <c r="BZ432" s="50">
        <f t="shared" si="449"/>
        <v>2</v>
      </c>
      <c r="CA432" s="50" t="str">
        <f t="shared" si="450"/>
        <v>-----</v>
      </c>
      <c r="CB432" s="50" t="str">
        <f t="shared" si="451"/>
        <v>-----</v>
      </c>
      <c r="CC432" s="52" t="str">
        <f t="shared" si="435"/>
        <v>TL Touch Zone</v>
      </c>
      <c r="CD432" s="41">
        <f t="shared" si="436"/>
        <v>1</v>
      </c>
      <c r="CE432" s="52" t="str" cm="1">
        <f t="array" ref="CE432">IF(CD432&lt;&gt;1,"-----",_xlfn.IFS(OR(AL432="Above",AL432="Below"),AL432,OR(AQ432="Above",AQ432="Below"),AQ432,OR(AV432="Above",AV432="Below"),AV432,OR(BA432="Above",BA432="Below"),BA432,OR(BF432="Above",BF432="Below"),BF432,OR(BK432="Above",BK432="Below"),BK432,TRUE,"-----"))</f>
        <v>Above</v>
      </c>
      <c r="CF432" s="52" t="str">
        <f t="shared" ca="1" si="406"/>
        <v>-----</v>
      </c>
      <c r="CG432" s="52" t="str">
        <f t="shared" si="437"/>
        <v>UP</v>
      </c>
      <c r="CH432" s="42" t="str">
        <f t="shared" si="458"/>
        <v/>
      </c>
      <c r="CI432" s="43">
        <f t="shared" si="452"/>
        <v>1</v>
      </c>
      <c r="CJ432" s="42" t="str">
        <f t="shared" si="453"/>
        <v/>
      </c>
      <c r="CK432" s="42" t="str">
        <f t="shared" si="459"/>
        <v/>
      </c>
      <c r="CL432" s="42" t="str">
        <f t="shared" si="438"/>
        <v/>
      </c>
      <c r="CM432" s="16">
        <f t="shared" si="410"/>
        <v>0.2</v>
      </c>
      <c r="CN432" s="53">
        <f t="shared" si="460"/>
        <v>0.20000000000000004</v>
      </c>
      <c r="CO432" s="14" t="str">
        <f t="shared" si="461"/>
        <v/>
      </c>
    </row>
    <row r="433" spans="1:99" x14ac:dyDescent="0.55000000000000004">
      <c r="A433">
        <f>IF('Data Validation'!$K$2&lt;&gt;TRUE,"",'Data Validation'!A433)</f>
        <v>1772161500</v>
      </c>
      <c r="B433" s="4" t="str">
        <f>IF('Data Validation'!$K$2&lt;&gt;TRUE,"",'Data Validation'!C433)</f>
        <v>XAUUSD</v>
      </c>
      <c r="C433" s="4" t="str">
        <f>IF('Data Validation'!$K$2&lt;&gt;TRUE,"",'Data Validation'!E433)</f>
        <v>M5</v>
      </c>
      <c r="D433" s="4">
        <f>IF('Data Validation'!$K$2&lt;&gt;TRUE,"",'Data Validation'!G433)</f>
        <v>5183.04</v>
      </c>
      <c r="E433" s="4">
        <f>IF($C433&lt;&gt;"M5","",Price!F433)</f>
        <v>5184.09</v>
      </c>
      <c r="F433" s="4">
        <f>IF($C433&lt;&gt;"M5","",Price!G433)</f>
        <v>5181.33</v>
      </c>
      <c r="G433" s="4">
        <f>IF($C433&lt;&gt;"M5","",Price!H433)</f>
        <v>490</v>
      </c>
      <c r="H433" s="4">
        <f>IF($C433&lt;&gt;"M5","",SSA!E433)</f>
        <v>5182.6796199999999</v>
      </c>
      <c r="I433" s="6">
        <f>IF($C433&lt;&gt;"M5","",SSA!F433)</f>
        <v>5181.7922600000002</v>
      </c>
      <c r="J433" s="5">
        <f>IF($C433&lt;&gt;"M5","",Dual_Tema!E433)</f>
        <v>5182.3500000000004</v>
      </c>
      <c r="K433" s="5">
        <f>IF($C433&lt;&gt;"M5","",Dual_Tema!F433)</f>
        <v>5178.66</v>
      </c>
      <c r="L433" s="6">
        <f>IF($C433&lt;&gt;"M5","",Trendlines!K433)</f>
        <v>0</v>
      </c>
      <c r="M433" s="6">
        <f>IF($C433&lt;&gt;"M5","",Trendlines!L433)</f>
        <v>0</v>
      </c>
      <c r="N433" s="6">
        <f>IF($C433&lt;&gt;"M5","",ZigZag!E433)</f>
        <v>0</v>
      </c>
      <c r="O433" s="6">
        <f>IF($C433&lt;&gt;"M5","",ZigZag!F433)</f>
        <v>0</v>
      </c>
      <c r="P433" s="6">
        <f>IF($C433&lt;&gt;"M5","",Pinbar!E433)</f>
        <v>0</v>
      </c>
      <c r="Q433">
        <f>IF(Q$1='Trendline Selection'!$ED$198,Trendlines!E433,IF(Q$1='Trendline Selection'!$EE$198,Trendlines!E433,""))</f>
        <v>5200.17</v>
      </c>
      <c r="R433" t="str">
        <f>IF(R$1='Trendline Selection'!$ED$198,Trendlines!F433,IF(R$1='Trendline Selection'!$EE$198,Trendlines!F433,""))</f>
        <v/>
      </c>
      <c r="S433" t="str">
        <f>IF(S$1='Trendline Selection'!$ED$198,Trendlines!G433,IF(S$1='Trendline Selection'!$EE$198,Trendlines!G433,""))</f>
        <v/>
      </c>
      <c r="T433" t="str">
        <f>IF(T$1='Trendline Selection'!$ED$198,Trendlines!H433,IF(T$1='Trendline Selection'!$EE$198,Trendlines!H433,""))</f>
        <v/>
      </c>
      <c r="U433">
        <f>IF(U$1='Trendline Selection'!$ED$198,Trendlines!I433,IF(U$1='Trendline Selection'!$EE$198,Trendlines!I433,""))</f>
        <v>5180.5600000000004</v>
      </c>
      <c r="V433" t="str">
        <f>IF(V$1='Trendline Selection'!$ED$198,Trendlines!J433,IF(V$1='Trendline Selection'!$EE$198,Trendlines!J433,""))</f>
        <v/>
      </c>
      <c r="W433" s="6" t="str">
        <f t="shared" si="396"/>
        <v/>
      </c>
      <c r="X433" s="6" t="str">
        <f t="shared" si="397"/>
        <v/>
      </c>
      <c r="Y433" s="6" t="str">
        <f t="shared" si="398"/>
        <v/>
      </c>
      <c r="Z433" s="6" t="str">
        <f t="shared" si="399"/>
        <v/>
      </c>
      <c r="AA433">
        <f t="shared" si="411"/>
        <v>2.7600000000002183</v>
      </c>
      <c r="AB433">
        <f t="shared" si="439"/>
        <v>1.3400000000001455</v>
      </c>
      <c r="AC433">
        <f t="shared" si="440"/>
        <v>1.4200000000000728</v>
      </c>
      <c r="AD433">
        <f t="shared" si="462"/>
        <v>2.7600000000002183</v>
      </c>
      <c r="AE433" s="26">
        <f t="shared" si="454"/>
        <v>3.3575501461687875E-4</v>
      </c>
      <c r="AF433" s="26">
        <f t="shared" si="412"/>
        <v>5.1557738874536514E-4</v>
      </c>
      <c r="AG433" s="4"/>
      <c r="AH433" s="30">
        <f t="shared" si="413"/>
        <v>-3.3634246572708556E-3</v>
      </c>
      <c r="AI433" s="21">
        <f t="shared" si="441"/>
        <v>-1</v>
      </c>
      <c r="AJ433" s="21">
        <f t="shared" si="409"/>
        <v>-246</v>
      </c>
      <c r="AK433" s="31" t="str">
        <f t="shared" si="457"/>
        <v>-----</v>
      </c>
      <c r="AL433" s="31" t="str">
        <f t="shared" si="414"/>
        <v>-----</v>
      </c>
      <c r="AM433" s="39" t="str">
        <f t="shared" si="415"/>
        <v/>
      </c>
      <c r="AN433" s="35" t="str">
        <f t="shared" si="416"/>
        <v/>
      </c>
      <c r="AO433" s="35" t="str">
        <f t="shared" si="455"/>
        <v/>
      </c>
      <c r="AP433" s="36" t="str">
        <f t="shared" si="456"/>
        <v/>
      </c>
      <c r="AQ433" s="36" t="str">
        <f t="shared" si="417"/>
        <v/>
      </c>
      <c r="AR433" s="40" t="str">
        <f t="shared" si="418"/>
        <v/>
      </c>
      <c r="AS433" s="37" t="str">
        <f t="shared" si="419"/>
        <v/>
      </c>
      <c r="AT433" s="37" t="str">
        <f t="shared" si="442"/>
        <v/>
      </c>
      <c r="AU433" s="38" t="str">
        <f t="shared" si="420"/>
        <v/>
      </c>
      <c r="AV433" s="38" t="str">
        <f t="shared" si="421"/>
        <v/>
      </c>
      <c r="AW433" s="30" t="str">
        <f t="shared" si="422"/>
        <v/>
      </c>
      <c r="AX433" s="21" t="str">
        <f t="shared" si="423"/>
        <v/>
      </c>
      <c r="AY433" s="21" t="str">
        <f t="shared" si="443"/>
        <v/>
      </c>
      <c r="AZ433" s="31" t="str">
        <f t="shared" si="424"/>
        <v/>
      </c>
      <c r="BA433" s="31" t="str">
        <f t="shared" si="425"/>
        <v/>
      </c>
      <c r="BB433" s="33">
        <f t="shared" si="426"/>
        <v>4.0914881788831439E-4</v>
      </c>
      <c r="BC433" s="32">
        <f t="shared" si="427"/>
        <v>1</v>
      </c>
      <c r="BD433" s="32">
        <f t="shared" si="444"/>
        <v>2</v>
      </c>
      <c r="BE433" s="34" t="str">
        <f t="shared" si="445"/>
        <v>Touch Zone</v>
      </c>
      <c r="BF433" s="34" t="str">
        <f t="shared" si="428"/>
        <v>Above</v>
      </c>
      <c r="BG433" s="40" t="str">
        <f t="shared" si="429"/>
        <v/>
      </c>
      <c r="BH433" s="37" t="str">
        <f t="shared" si="430"/>
        <v/>
      </c>
      <c r="BI433" s="37" t="str">
        <f t="shared" si="446"/>
        <v/>
      </c>
      <c r="BJ433" s="38" t="str">
        <f t="shared" si="447"/>
        <v/>
      </c>
      <c r="BK433" s="38" t="str">
        <f t="shared" si="431"/>
        <v/>
      </c>
      <c r="BL433" s="41" t="str">
        <f t="shared" si="432"/>
        <v>------</v>
      </c>
      <c r="BM433" s="41" t="str">
        <f t="shared" si="433"/>
        <v>------</v>
      </c>
      <c r="BN433" s="41" t="str">
        <f t="shared" si="407"/>
        <v>-----</v>
      </c>
      <c r="BO433" s="41" t="str" cm="1">
        <f t="array" aca="1" ref="BO433" ca="1">_xlfn.LET(_xlpm.lookback,MIN(ROW()-ROW(BN$50),11),_xlpm.found,IFERROR(MATCH("Equal High",OFFSET(BN433,-_xlpm.lookback,0,_xlpm.lookback+1,1),0),-1),_xlpm.offset_rows,_xlpm.lookback-_xlpm.found+1,IF(_xlpm.found&gt;0,INDEX(E:E,ROW()-_xlpm.offset_rows),"-----"))</f>
        <v>-----</v>
      </c>
      <c r="BP433" s="41" t="str">
        <f t="shared" ca="1" si="400"/>
        <v>-----</v>
      </c>
      <c r="BQ433" s="41" t="str">
        <f t="shared" ca="1" si="401"/>
        <v>-----</v>
      </c>
      <c r="BR433" s="52" t="str">
        <f t="shared" ca="1" si="402"/>
        <v>-----</v>
      </c>
      <c r="BS433" s="41" t="str">
        <f t="shared" si="408"/>
        <v>-----</v>
      </c>
      <c r="BT433" s="41" cm="1">
        <f t="array" aca="1" ref="BT433" ca="1">_xlfn.LET(_xlpm.lookback,MIN(ROW()-ROW(BS$50),11),_xlpm.found,IFERROR(MATCH("Equal Low",OFFSET(BS433,-_xlpm.lookback,0,_xlpm.lookback+1,1),0),-1),_xlpm.offset_rows,_xlpm.lookback-_xlpm.found+1,IF(_xlpm.found&gt;0,INDEX(F:F,ROW()-_xlpm.offset_rows),"-----"))</f>
        <v>5173.6099999999997</v>
      </c>
      <c r="BU433" s="41">
        <f t="shared" ca="1" si="403"/>
        <v>5182.6796199999999</v>
      </c>
      <c r="BV433" s="41">
        <f t="shared" ca="1" si="404"/>
        <v>5181.7922600000002</v>
      </c>
      <c r="BW433" s="52" t="str">
        <f t="shared" ca="1" si="405"/>
        <v>-----</v>
      </c>
      <c r="BX433" s="50">
        <f t="shared" si="434"/>
        <v>0.88735999999971682</v>
      </c>
      <c r="BY433" s="50">
        <f t="shared" si="448"/>
        <v>1</v>
      </c>
      <c r="BZ433" s="50">
        <f t="shared" si="449"/>
        <v>3</v>
      </c>
      <c r="CA433" s="50" t="str">
        <f t="shared" si="450"/>
        <v>-----</v>
      </c>
      <c r="CB433" s="50" t="str">
        <f t="shared" si="451"/>
        <v>-----</v>
      </c>
      <c r="CC433" s="52" t="str">
        <f t="shared" si="435"/>
        <v>TL Touch Zone</v>
      </c>
      <c r="CD433" s="41">
        <f t="shared" si="436"/>
        <v>1</v>
      </c>
      <c r="CE433" s="52" t="str" cm="1">
        <f t="array" ref="CE433">IF(CD433&lt;&gt;1,"-----",_xlfn.IFS(OR(AL433="Above",AL433="Below"),AL433,OR(AQ433="Above",AQ433="Below"),AQ433,OR(AV433="Above",AV433="Below"),AV433,OR(BA433="Above",BA433="Below"),BA433,OR(BF433="Above",BF433="Below"),BF433,OR(BK433="Above",BK433="Below"),BK433,TRUE,"-----"))</f>
        <v>Above</v>
      </c>
      <c r="CF433" s="52" t="str">
        <f t="shared" ca="1" si="406"/>
        <v>-----</v>
      </c>
      <c r="CG433" s="52" t="str">
        <f t="shared" si="437"/>
        <v>UP</v>
      </c>
      <c r="CH433" s="42" t="str">
        <f t="shared" si="458"/>
        <v/>
      </c>
      <c r="CI433" s="43" t="str">
        <f t="shared" si="452"/>
        <v/>
      </c>
      <c r="CJ433" s="42" t="str">
        <f t="shared" si="453"/>
        <v/>
      </c>
      <c r="CK433" s="42" t="str">
        <f t="shared" si="459"/>
        <v/>
      </c>
      <c r="CL433" s="42" t="str">
        <f t="shared" si="438"/>
        <v/>
      </c>
      <c r="CM433" s="16">
        <f t="shared" si="410"/>
        <v>0</v>
      </c>
      <c r="CN433" s="53">
        <f t="shared" si="460"/>
        <v>0.13333333333333333</v>
      </c>
      <c r="CO433" s="14" t="str">
        <f t="shared" si="461"/>
        <v/>
      </c>
    </row>
    <row r="434" spans="1:99" x14ac:dyDescent="0.55000000000000004">
      <c r="A434">
        <f>IF('Data Validation'!$K$2&lt;&gt;TRUE,"",'Data Validation'!A434)</f>
        <v>1772161800</v>
      </c>
      <c r="B434" s="4" t="str">
        <f>IF('Data Validation'!$K$2&lt;&gt;TRUE,"",'Data Validation'!C434)</f>
        <v>XAUUSD</v>
      </c>
      <c r="C434" s="4" t="str">
        <f>IF('Data Validation'!$K$2&lt;&gt;TRUE,"",'Data Validation'!E434)</f>
        <v>M5</v>
      </c>
      <c r="D434" s="4">
        <f>IF('Data Validation'!$K$2&lt;&gt;TRUE,"",'Data Validation'!G434)</f>
        <v>5182.8999999999996</v>
      </c>
      <c r="E434" s="4">
        <f>IF($C434&lt;&gt;"M5","",Price!F434)</f>
        <v>5183.5</v>
      </c>
      <c r="F434" s="4">
        <f>IF($C434&lt;&gt;"M5","",Price!G434)</f>
        <v>5181.54</v>
      </c>
      <c r="G434" s="4">
        <f>IF($C434&lt;&gt;"M5","",Price!H434)</f>
        <v>465</v>
      </c>
      <c r="H434" s="4">
        <f>IF($C434&lt;&gt;"M5","",SSA!E434)</f>
        <v>5183.8615300000001</v>
      </c>
      <c r="I434" s="6">
        <f>IF($C434&lt;&gt;"M5","",SSA!F434)</f>
        <v>5182.8268900000003</v>
      </c>
      <c r="J434" s="5">
        <f>IF($C434&lt;&gt;"M5","",Dual_Tema!E434)</f>
        <v>5182.47</v>
      </c>
      <c r="K434" s="5">
        <f>IF($C434&lt;&gt;"M5","",Dual_Tema!F434)</f>
        <v>5179.8500000000004</v>
      </c>
      <c r="L434" s="6">
        <f>IF($C434&lt;&gt;"M5","",Trendlines!K434)</f>
        <v>0</v>
      </c>
      <c r="M434" s="6">
        <f>IF($C434&lt;&gt;"M5","",Trendlines!L434)</f>
        <v>0</v>
      </c>
      <c r="N434" s="6">
        <f>IF($C434&lt;&gt;"M5","",ZigZag!E434)</f>
        <v>0</v>
      </c>
      <c r="O434" s="6">
        <f>IF($C434&lt;&gt;"M5","",ZigZag!F434)</f>
        <v>0</v>
      </c>
      <c r="P434" s="6">
        <f>IF($C434&lt;&gt;"M5","",Pinbar!E434)</f>
        <v>0</v>
      </c>
      <c r="Q434">
        <f>IF(Q$1='Trendline Selection'!$ED$198,Trendlines!E434,IF(Q$1='Trendline Selection'!$EE$198,Trendlines!E434,""))</f>
        <v>5200.18</v>
      </c>
      <c r="R434" t="str">
        <f>IF(R$1='Trendline Selection'!$ED$198,Trendlines!F434,IF(R$1='Trendline Selection'!$EE$198,Trendlines!F434,""))</f>
        <v/>
      </c>
      <c r="S434" t="str">
        <f>IF(S$1='Trendline Selection'!$ED$198,Trendlines!G434,IF(S$1='Trendline Selection'!$EE$198,Trendlines!G434,""))</f>
        <v/>
      </c>
      <c r="T434" t="str">
        <f>IF(T$1='Trendline Selection'!$ED$198,Trendlines!H434,IF(T$1='Trendline Selection'!$EE$198,Trendlines!H434,""))</f>
        <v/>
      </c>
      <c r="U434">
        <f>IF(U$1='Trendline Selection'!$ED$198,Trendlines!I434,IF(U$1='Trendline Selection'!$EE$198,Trendlines!I434,""))</f>
        <v>5180.58</v>
      </c>
      <c r="V434" t="str">
        <f>IF(V$1='Trendline Selection'!$ED$198,Trendlines!J434,IF(V$1='Trendline Selection'!$EE$198,Trendlines!J434,""))</f>
        <v/>
      </c>
      <c r="W434" s="6" t="str">
        <f t="shared" ref="W434:W497" si="463">IF(N434=0,"",IF(N433&lt;&gt;0,N433,IF(N432&lt;&gt;0,N432,IF(N431&lt;&gt;0,N431,IF(N430&lt;&gt;0,N430,IF(N429&lt;&gt;0,N429,IF(N428&lt;&gt;0,N428,IF(N427&lt;&gt;0,N427,IF(N426&lt;&gt;0,N426,IF(N425&lt;&gt;0,N425,IF(N424&lt;&gt;0,N424,IF(N423&lt;&gt;0,N423,IF(N422&lt;&gt;0,N422,IF(N421&lt;&gt;0,N421,IF(N420&lt;&gt;0,N420,IF(N419&lt;&gt;0,N419,IF(N418&lt;&gt;0,N418,IF(N417&lt;&gt;0,N417,IF(N416&lt;&gt;0,N416,IF(N415&lt;&gt;0,N415,IF(N414&lt;&gt;0,N414,IF(N413&lt;&gt;0,N413,IF(N412&lt;&gt;0,N412,IF(N411&lt;&gt;0,N411,IF(N410&lt;&gt;0,N410,IF(N409&lt;&gt;0,N409,IF(N408&lt;&gt;0,N408,IF(N407&lt;&gt;0,N407,IF(N406&lt;&gt;0,N406,IF(N405&lt;&gt;0,N405,IF(N404&lt;&gt;0,N404,IF(N403&lt;&gt;0,N403,IF(N402&lt;&gt;0,N402,IF(N401&lt;&gt;0,N401,IF(N400&lt;&gt;0,N400,IF(N399&lt;&gt;0,N399,IF(N398&lt;&gt;0,N398,IF(N397&lt;&gt;0,N397,IF(N396&lt;&gt;0,N396,IF(N395&lt;&gt;0,N395,IF(N394&lt;&gt;0,N394,IF(N393&lt;&gt;0,N393,IF(N392&lt;&gt;0,N392,IF(N391&lt;&gt;0,N391,IF(N390&lt;&gt;0,N390,IF(N389&lt;&gt;0,N389,IF(N388&lt;&gt;0,N388,IF(N387&lt;&gt;0,N387,IF(N386&lt;&gt;0,N386,"N/A")))))))))))))))))))))))))))))))))))))))))))))))))</f>
        <v/>
      </c>
      <c r="X434" s="6" t="str">
        <f t="shared" ref="X434:X497" si="464">IF(O434=0,"",IF(O433&lt;&gt;0,O433,IF(O432&lt;&gt;0,O432,IF(O431&lt;&gt;0,O431,IF(O430&lt;&gt;0,O430,IF(O429&lt;&gt;0,O429,IF(O428&lt;&gt;0,O428,IF(O427&lt;&gt;0,O427,IF(O426&lt;&gt;0,O426,IF(O425&lt;&gt;0,O425,IF(O424&lt;&gt;0,O424,IF(O423&lt;&gt;0,O423,IF(O422&lt;&gt;0,O422,IF(O421&lt;&gt;0,O421,IF(O420&lt;&gt;0,O420,IF(O419&lt;&gt;0,O419,IF(O418&lt;&gt;0,O418,IF(O417&lt;&gt;0,O417,IF(O416&lt;&gt;0,O416,IF(O415&lt;&gt;0,O415,IF(O414&lt;&gt;0,O414,IF(O413&lt;&gt;0,O413,IF(O412&lt;&gt;0,O412,IF(O411&lt;&gt;0,O411,IF(O410&lt;&gt;0,O410,IF(O409&lt;&gt;0,O409,IF(O408&lt;&gt;0,O408,IF(O407&lt;&gt;0,O407,IF(O406&lt;&gt;0,O406,IF(O405&lt;&gt;0,O405,IF(O404&lt;&gt;0,O404,IF(O403&lt;&gt;0,O403,IF(O402&lt;&gt;0,O402,IF(O401&lt;&gt;0,O401,IF(O400&lt;&gt;0,O400,IF(O399&lt;&gt;0,O399,IF(O398&lt;&gt;0,O398,IF(O397&lt;&gt;0,O397,IF(O396&lt;&gt;0,O396,IF(O395&lt;&gt;0,O395,IF(O394&lt;&gt;0,O394,IF(O393&lt;&gt;0,O393,IF(O392&lt;&gt;0,O392,IF(O391&lt;&gt;0,O391,IF(O390&lt;&gt;0,O390,IF(O389&lt;&gt;0,O389,IF(O388&lt;&gt;0,O388,IF(O387&lt;&gt;0,O387,IF(O386&lt;&gt;0,O386,"N/A")))))))))))))))))))))))))))))))))))))))))))))))))</f>
        <v/>
      </c>
      <c r="Y434" s="6" t="str">
        <f t="shared" ref="Y434:Y500" si="465">IFERROR(IF(W434="N/A","N/A",((N434-W434)/W434)),"")</f>
        <v/>
      </c>
      <c r="Z434" s="6" t="str">
        <f t="shared" ref="Z434:Z500" si="466">IFERROR(IF(X434="N/A","N/A",((O434-X434)/X434)),"")</f>
        <v/>
      </c>
      <c r="AA434">
        <f t="shared" si="411"/>
        <v>1.9600000000000364</v>
      </c>
      <c r="AB434">
        <f t="shared" si="439"/>
        <v>0.46000000000003638</v>
      </c>
      <c r="AC434">
        <f t="shared" si="440"/>
        <v>1.5</v>
      </c>
      <c r="AD434">
        <f t="shared" si="462"/>
        <v>1.9600000000000364</v>
      </c>
      <c r="AE434" s="26">
        <f t="shared" si="454"/>
        <v>1.9874692955284745E-4</v>
      </c>
      <c r="AF434" s="26">
        <f t="shared" si="412"/>
        <v>3.2626427406191291E-4</v>
      </c>
      <c r="AG434" s="4"/>
      <c r="AH434" s="30">
        <f t="shared" si="413"/>
        <v>-3.1380586825840951E-3</v>
      </c>
      <c r="AI434" s="21">
        <f t="shared" si="441"/>
        <v>-1</v>
      </c>
      <c r="AJ434" s="21">
        <f t="shared" si="409"/>
        <v>-247</v>
      </c>
      <c r="AK434" s="31" t="str">
        <f t="shared" si="457"/>
        <v>-----</v>
      </c>
      <c r="AL434" s="31" t="str">
        <f t="shared" si="414"/>
        <v>-----</v>
      </c>
      <c r="AM434" s="39" t="str">
        <f t="shared" si="415"/>
        <v/>
      </c>
      <c r="AN434" s="35" t="str">
        <f t="shared" si="416"/>
        <v/>
      </c>
      <c r="AO434" s="35" t="str">
        <f t="shared" si="455"/>
        <v/>
      </c>
      <c r="AP434" s="36" t="str">
        <f t="shared" si="456"/>
        <v/>
      </c>
      <c r="AQ434" s="36" t="str">
        <f t="shared" si="417"/>
        <v/>
      </c>
      <c r="AR434" s="40" t="str">
        <f t="shared" si="418"/>
        <v/>
      </c>
      <c r="AS434" s="37" t="str">
        <f t="shared" si="419"/>
        <v/>
      </c>
      <c r="AT434" s="37" t="str">
        <f t="shared" si="442"/>
        <v/>
      </c>
      <c r="AU434" s="38" t="str">
        <f t="shared" si="420"/>
        <v/>
      </c>
      <c r="AV434" s="38" t="str">
        <f t="shared" si="421"/>
        <v/>
      </c>
      <c r="AW434" s="30" t="str">
        <f t="shared" si="422"/>
        <v/>
      </c>
      <c r="AX434" s="21" t="str">
        <f t="shared" si="423"/>
        <v/>
      </c>
      <c r="AY434" s="21" t="str">
        <f t="shared" si="443"/>
        <v/>
      </c>
      <c r="AZ434" s="31" t="str">
        <f t="shared" si="424"/>
        <v/>
      </c>
      <c r="BA434" s="31" t="str">
        <f t="shared" si="425"/>
        <v/>
      </c>
      <c r="BB434" s="33">
        <f t="shared" si="426"/>
        <v>6.3342907550895892E-4</v>
      </c>
      <c r="BC434" s="32">
        <f t="shared" si="427"/>
        <v>1</v>
      </c>
      <c r="BD434" s="32">
        <f t="shared" si="444"/>
        <v>3</v>
      </c>
      <c r="BE434" s="34" t="str">
        <f t="shared" si="445"/>
        <v>Touch Zone</v>
      </c>
      <c r="BF434" s="34" t="str">
        <f t="shared" si="428"/>
        <v>Above</v>
      </c>
      <c r="BG434" s="40" t="str">
        <f t="shared" si="429"/>
        <v/>
      </c>
      <c r="BH434" s="37" t="str">
        <f t="shared" si="430"/>
        <v/>
      </c>
      <c r="BI434" s="37" t="str">
        <f t="shared" si="446"/>
        <v/>
      </c>
      <c r="BJ434" s="38" t="str">
        <f t="shared" si="447"/>
        <v/>
      </c>
      <c r="BK434" s="38" t="str">
        <f t="shared" si="431"/>
        <v/>
      </c>
      <c r="BL434" s="41" t="str">
        <f t="shared" si="432"/>
        <v>------</v>
      </c>
      <c r="BM434" s="41" t="str">
        <f t="shared" si="433"/>
        <v>------</v>
      </c>
      <c r="BN434" s="41" t="str">
        <f t="shared" si="407"/>
        <v>-----</v>
      </c>
      <c r="BO434" s="41" t="str" cm="1">
        <f t="array" aca="1" ref="BO434" ca="1">_xlfn.LET(_xlpm.lookback,MIN(ROW()-ROW(BN$50),11),_xlpm.found,IFERROR(MATCH("Equal High",OFFSET(BN434,-_xlpm.lookback,0,_xlpm.lookback+1,1),0),-1),_xlpm.offset_rows,_xlpm.lookback-_xlpm.found+1,IF(_xlpm.found&gt;0,INDEX(E:E,ROW()-_xlpm.offset_rows),"-----"))</f>
        <v>-----</v>
      </c>
      <c r="BP434" s="41" t="str">
        <f t="shared" ref="BP434:BP497" ca="1" si="467">IF(BO434&lt;&gt;"-----",H434,"-----")</f>
        <v>-----</v>
      </c>
      <c r="BQ434" s="41" t="str">
        <f t="shared" ref="BQ434:BQ500" ca="1" si="468">IF(BO434&lt;&gt;"-----",I434,"-----")</f>
        <v>-----</v>
      </c>
      <c r="BR434" s="52" t="str">
        <f t="shared" ref="BR434:BR500" ca="1" si="469">IFERROR(IF(ABS((BP434-BO434)/BO434)&lt;0.15%,"Eqh Touch","-----"),"-----")</f>
        <v>-----</v>
      </c>
      <c r="BS434" s="41" t="str">
        <f t="shared" si="408"/>
        <v>-----</v>
      </c>
      <c r="BT434" s="41" cm="1">
        <f t="array" aca="1" ref="BT434" ca="1">_xlfn.LET(_xlpm.lookback,MIN(ROW()-ROW(BS$50),11),_xlpm.found,IFERROR(MATCH("Equal Low",OFFSET(BS434,-_xlpm.lookback,0,_xlpm.lookback+1,1),0),-1),_xlpm.offset_rows,_xlpm.lookback-_xlpm.found+1,IF(_xlpm.found&gt;0,INDEX(F:F,ROW()-_xlpm.offset_rows),"-----"))</f>
        <v>5173.6099999999997</v>
      </c>
      <c r="BU434" s="41">
        <f t="shared" ref="BU434:BU497" ca="1" si="470">IF(BT434&lt;&gt;"-----",H434,"-----")</f>
        <v>5183.8615300000001</v>
      </c>
      <c r="BV434" s="41">
        <f t="shared" ref="BV434:BV500" ca="1" si="471">IF(BT434&lt;&gt;"-----",I434,"-----")</f>
        <v>5182.8268900000003</v>
      </c>
      <c r="BW434" s="52" t="str">
        <f t="shared" ref="BW434:BW500" ca="1" si="472">IFERROR(IF(ABS((BU434-BT434)/BT434)&lt;0.15%,"Eql Touch","-----"),"-----")</f>
        <v>-----</v>
      </c>
      <c r="BX434" s="50">
        <f t="shared" si="434"/>
        <v>1.0346399999998539</v>
      </c>
      <c r="BY434" s="50">
        <f t="shared" si="448"/>
        <v>1</v>
      </c>
      <c r="BZ434" s="50">
        <f t="shared" si="449"/>
        <v>4</v>
      </c>
      <c r="CA434" s="50" t="str">
        <f t="shared" si="450"/>
        <v>-----</v>
      </c>
      <c r="CB434" s="50" t="str">
        <f t="shared" si="451"/>
        <v>-----</v>
      </c>
      <c r="CC434" s="52" t="str">
        <f t="shared" si="435"/>
        <v>TL Touch Zone</v>
      </c>
      <c r="CD434" s="41">
        <f t="shared" si="436"/>
        <v>1</v>
      </c>
      <c r="CE434" s="52" t="str" cm="1">
        <f t="array" ref="CE434">IF(CD434&lt;&gt;1,"-----",_xlfn.IFS(OR(AL434="Above",AL434="Below"),AL434,OR(AQ434="Above",AQ434="Below"),AQ434,OR(AV434="Above",AV434="Below"),AV434,OR(BA434="Above",BA434="Below"),BA434,OR(BF434="Above",BF434="Below"),BF434,OR(BK434="Above",BK434="Below"),BK434,TRUE,"-----"))</f>
        <v>Above</v>
      </c>
      <c r="CF434" s="52" t="str">
        <f t="shared" ref="CF434:CF500" ca="1" si="473">_xlfn.LET(_xlpm.eqh,IFERROR(ABS((BP434-BO434)/BO434)&lt;0.15%,FALSE),_xlpm.eql,IFERROR(ABS((BU434-BT434)/BT434)&lt;0.15%,FALSE),IF(_xlpm.eqh,IF(_xlpm.eql,"Eqh Touch / Eql Touch","Eqh Touch"),IF(_xlpm.eql,"Eql Touch","-----")))</f>
        <v>-----</v>
      </c>
      <c r="CG434" s="52" t="str">
        <f t="shared" si="437"/>
        <v>UP</v>
      </c>
      <c r="CH434" s="42" t="str">
        <f t="shared" si="458"/>
        <v/>
      </c>
      <c r="CI434" s="43" t="str">
        <f t="shared" si="452"/>
        <v/>
      </c>
      <c r="CJ434" s="42" t="str">
        <f t="shared" si="453"/>
        <v/>
      </c>
      <c r="CK434" s="42" t="str">
        <f t="shared" si="459"/>
        <v/>
      </c>
      <c r="CL434" s="42" t="str">
        <f t="shared" si="438"/>
        <v/>
      </c>
      <c r="CM434" s="16">
        <f t="shared" si="410"/>
        <v>0</v>
      </c>
      <c r="CN434" s="53">
        <f t="shared" si="460"/>
        <v>6.6666666666666666E-2</v>
      </c>
      <c r="CO434" s="14" t="str">
        <f t="shared" si="461"/>
        <v/>
      </c>
    </row>
    <row r="435" spans="1:99" x14ac:dyDescent="0.55000000000000004">
      <c r="A435">
        <f>IF('Data Validation'!$K$2&lt;&gt;TRUE,"",'Data Validation'!A435)</f>
        <v>1772162100</v>
      </c>
      <c r="B435" s="4" t="str">
        <f>IF('Data Validation'!$K$2&lt;&gt;TRUE,"",'Data Validation'!C435)</f>
        <v>XAUUSD</v>
      </c>
      <c r="C435" s="4" t="str">
        <f>IF('Data Validation'!$K$2&lt;&gt;TRUE,"",'Data Validation'!E435)</f>
        <v>M5</v>
      </c>
      <c r="D435" s="4">
        <f>IF('Data Validation'!$K$2&lt;&gt;TRUE,"",'Data Validation'!G435)</f>
        <v>5183.78</v>
      </c>
      <c r="E435" s="4">
        <f>IF($C435&lt;&gt;"M5","",Price!F435)</f>
        <v>5184.41</v>
      </c>
      <c r="F435" s="4">
        <f>IF($C435&lt;&gt;"M5","",Price!G435)</f>
        <v>5181.74</v>
      </c>
      <c r="G435" s="4">
        <f>IF($C435&lt;&gt;"M5","",Price!H435)</f>
        <v>478</v>
      </c>
      <c r="H435" s="4">
        <f>IF($C435&lt;&gt;"M5","",SSA!E435)</f>
        <v>5184.9960700000001</v>
      </c>
      <c r="I435" s="6">
        <f>IF($C435&lt;&gt;"M5","",SSA!F435)</f>
        <v>5183.9114799999998</v>
      </c>
      <c r="J435" s="5">
        <f>IF($C435&lt;&gt;"M5","",Dual_Tema!E435)</f>
        <v>5183.07</v>
      </c>
      <c r="K435" s="5">
        <f>IF($C435&lt;&gt;"M5","",Dual_Tema!F435)</f>
        <v>5180.74</v>
      </c>
      <c r="L435" s="6">
        <f>IF($C435&lt;&gt;"M5","",Trendlines!K435)</f>
        <v>0</v>
      </c>
      <c r="M435" s="6">
        <f>IF($C435&lt;&gt;"M5","",Trendlines!L435)</f>
        <v>0</v>
      </c>
      <c r="N435" s="6">
        <f>IF($C435&lt;&gt;"M5","",ZigZag!E435)</f>
        <v>0</v>
      </c>
      <c r="O435" s="6">
        <f>IF($C435&lt;&gt;"M5","",ZigZag!F435)</f>
        <v>0</v>
      </c>
      <c r="P435" s="6">
        <f>IF($C435&lt;&gt;"M5","",Pinbar!E435)</f>
        <v>0</v>
      </c>
      <c r="Q435">
        <f>IF(Q$1='Trendline Selection'!$ED$198,Trendlines!E435,IF(Q$1='Trendline Selection'!$EE$198,Trendlines!E435,""))</f>
        <v>5200.18</v>
      </c>
      <c r="R435" t="str">
        <f>IF(R$1='Trendline Selection'!$ED$198,Trendlines!F435,IF(R$1='Trendline Selection'!$EE$198,Trendlines!F435,""))</f>
        <v/>
      </c>
      <c r="S435" t="str">
        <f>IF(S$1='Trendline Selection'!$ED$198,Trendlines!G435,IF(S$1='Trendline Selection'!$EE$198,Trendlines!G435,""))</f>
        <v/>
      </c>
      <c r="T435" t="str">
        <f>IF(T$1='Trendline Selection'!$ED$198,Trendlines!H435,IF(T$1='Trendline Selection'!$EE$198,Trendlines!H435,""))</f>
        <v/>
      </c>
      <c r="U435">
        <f>IF(U$1='Trendline Selection'!$ED$198,Trendlines!I435,IF(U$1='Trendline Selection'!$EE$198,Trendlines!I435,""))</f>
        <v>5180.6099999999997</v>
      </c>
      <c r="V435" t="str">
        <f>IF(V$1='Trendline Selection'!$ED$198,Trendlines!J435,IF(V$1='Trendline Selection'!$EE$198,Trendlines!J435,""))</f>
        <v/>
      </c>
      <c r="W435" s="6" t="str">
        <f t="shared" si="463"/>
        <v/>
      </c>
      <c r="X435" s="6" t="str">
        <f t="shared" si="464"/>
        <v/>
      </c>
      <c r="Y435" s="6" t="str">
        <f t="shared" si="465"/>
        <v/>
      </c>
      <c r="Z435" s="6" t="str">
        <f t="shared" si="466"/>
        <v/>
      </c>
      <c r="AA435">
        <f t="shared" si="411"/>
        <v>2.6700000000000728</v>
      </c>
      <c r="AB435">
        <f t="shared" si="439"/>
        <v>1.5100000000002183</v>
      </c>
      <c r="AC435">
        <f t="shared" si="440"/>
        <v>1.1599999999998545</v>
      </c>
      <c r="AD435">
        <f t="shared" si="462"/>
        <v>2.6700000000000728</v>
      </c>
      <c r="AE435" s="26">
        <f t="shared" si="454"/>
        <v>2.5853403484810074E-4</v>
      </c>
      <c r="AF435" s="26">
        <f t="shared" si="412"/>
        <v>1.9302261839042298E-4</v>
      </c>
      <c r="AG435" s="4"/>
      <c r="AH435" s="30">
        <f t="shared" si="413"/>
        <v>-2.9198854655031452E-3</v>
      </c>
      <c r="AI435" s="21">
        <f t="shared" si="441"/>
        <v>-1</v>
      </c>
      <c r="AJ435" s="21">
        <f t="shared" si="409"/>
        <v>-248</v>
      </c>
      <c r="AK435" s="31" t="str">
        <f t="shared" si="457"/>
        <v>-----</v>
      </c>
      <c r="AL435" s="31" t="str">
        <f t="shared" si="414"/>
        <v>-----</v>
      </c>
      <c r="AM435" s="39" t="str">
        <f t="shared" si="415"/>
        <v/>
      </c>
      <c r="AN435" s="35" t="str">
        <f t="shared" si="416"/>
        <v/>
      </c>
      <c r="AO435" s="35" t="str">
        <f t="shared" si="455"/>
        <v/>
      </c>
      <c r="AP435" s="36" t="str">
        <f t="shared" si="456"/>
        <v/>
      </c>
      <c r="AQ435" s="36" t="str">
        <f t="shared" si="417"/>
        <v/>
      </c>
      <c r="AR435" s="40" t="str">
        <f t="shared" si="418"/>
        <v/>
      </c>
      <c r="AS435" s="37" t="str">
        <f t="shared" si="419"/>
        <v/>
      </c>
      <c r="AT435" s="37" t="str">
        <f t="shared" si="442"/>
        <v/>
      </c>
      <c r="AU435" s="38" t="str">
        <f t="shared" si="420"/>
        <v/>
      </c>
      <c r="AV435" s="38" t="str">
        <f t="shared" si="421"/>
        <v/>
      </c>
      <c r="AW435" s="30" t="str">
        <f t="shared" si="422"/>
        <v/>
      </c>
      <c r="AX435" s="21" t="str">
        <f t="shared" si="423"/>
        <v/>
      </c>
      <c r="AY435" s="21" t="str">
        <f t="shared" si="443"/>
        <v/>
      </c>
      <c r="AZ435" s="31" t="str">
        <f t="shared" si="424"/>
        <v/>
      </c>
      <c r="BA435" s="31" t="str">
        <f t="shared" si="425"/>
        <v/>
      </c>
      <c r="BB435" s="33">
        <f t="shared" si="426"/>
        <v>8.4663196032908733E-4</v>
      </c>
      <c r="BC435" s="32">
        <f t="shared" si="427"/>
        <v>1</v>
      </c>
      <c r="BD435" s="32">
        <f t="shared" si="444"/>
        <v>4</v>
      </c>
      <c r="BE435" s="34" t="str">
        <f t="shared" si="445"/>
        <v>Touch Zone</v>
      </c>
      <c r="BF435" s="34" t="str">
        <f t="shared" si="428"/>
        <v>Above</v>
      </c>
      <c r="BG435" s="40" t="str">
        <f t="shared" si="429"/>
        <v/>
      </c>
      <c r="BH435" s="37" t="str">
        <f t="shared" si="430"/>
        <v/>
      </c>
      <c r="BI435" s="37" t="str">
        <f t="shared" si="446"/>
        <v/>
      </c>
      <c r="BJ435" s="38" t="str">
        <f t="shared" si="447"/>
        <v/>
      </c>
      <c r="BK435" s="38" t="str">
        <f t="shared" si="431"/>
        <v/>
      </c>
      <c r="BL435" s="41" t="str">
        <f t="shared" si="432"/>
        <v>------</v>
      </c>
      <c r="BM435" s="41" t="str">
        <f t="shared" si="433"/>
        <v>------</v>
      </c>
      <c r="BN435" s="41" t="str">
        <f t="shared" ref="BN435:BN498" si="474">IFERROR(IF(ABS(Y435)&lt;0.15%,"Equal High","-----"),"-----")</f>
        <v>-----</v>
      </c>
      <c r="BO435" s="41" t="str" cm="1">
        <f t="array" aca="1" ref="BO435" ca="1">_xlfn.LET(_xlpm.lookback,MIN(ROW()-ROW(BN$50),11),_xlpm.found,IFERROR(MATCH("Equal High",OFFSET(BN435,-_xlpm.lookback,0,_xlpm.lookback+1,1),0),-1),_xlpm.offset_rows,_xlpm.lookback-_xlpm.found+1,IF(_xlpm.found&gt;0,INDEX(E:E,ROW()-_xlpm.offset_rows),"-----"))</f>
        <v>-----</v>
      </c>
      <c r="BP435" s="41" t="str">
        <f t="shared" ca="1" si="467"/>
        <v>-----</v>
      </c>
      <c r="BQ435" s="41" t="str">
        <f t="shared" ca="1" si="468"/>
        <v>-----</v>
      </c>
      <c r="BR435" s="52" t="str">
        <f t="shared" ca="1" si="469"/>
        <v>-----</v>
      </c>
      <c r="BS435" s="41" t="str">
        <f t="shared" ref="BS435:BS498" si="475">IFERROR(IF(ABS(Z435)&lt;0.15%,"Equal Low","-----"),"-----")</f>
        <v>-----</v>
      </c>
      <c r="BT435" s="41" cm="1">
        <f t="array" aca="1" ref="BT435" ca="1">_xlfn.LET(_xlpm.lookback,MIN(ROW()-ROW(BS$50),11),_xlpm.found,IFERROR(MATCH("Equal Low",OFFSET(BS435,-_xlpm.lookback,0,_xlpm.lookback+1,1),0),-1),_xlpm.offset_rows,_xlpm.lookback-_xlpm.found+1,IF(_xlpm.found&gt;0,INDEX(F:F,ROW()-_xlpm.offset_rows),"-----"))</f>
        <v>5173.6099999999997</v>
      </c>
      <c r="BU435" s="41">
        <f t="shared" ca="1" si="470"/>
        <v>5184.9960700000001</v>
      </c>
      <c r="BV435" s="41">
        <f t="shared" ca="1" si="471"/>
        <v>5183.9114799999998</v>
      </c>
      <c r="BW435" s="52" t="str">
        <f t="shared" ca="1" si="472"/>
        <v>-----</v>
      </c>
      <c r="BX435" s="50">
        <f t="shared" si="434"/>
        <v>1.0845900000003894</v>
      </c>
      <c r="BY435" s="50">
        <f t="shared" si="448"/>
        <v>1</v>
      </c>
      <c r="BZ435" s="50">
        <f t="shared" si="449"/>
        <v>5</v>
      </c>
      <c r="CA435" s="50" t="str">
        <f t="shared" si="450"/>
        <v>-----</v>
      </c>
      <c r="CB435" s="50" t="str">
        <f t="shared" si="451"/>
        <v>-----</v>
      </c>
      <c r="CC435" s="52" t="str">
        <f t="shared" si="435"/>
        <v>TL Touch Zone</v>
      </c>
      <c r="CD435" s="41">
        <f t="shared" si="436"/>
        <v>1</v>
      </c>
      <c r="CE435" s="52" t="str" cm="1">
        <f t="array" ref="CE435">IF(CD435&lt;&gt;1,"-----",_xlfn.IFS(OR(AL435="Above",AL435="Below"),AL435,OR(AQ435="Above",AQ435="Below"),AQ435,OR(AV435="Above",AV435="Below"),AV435,OR(BA435="Above",BA435="Below"),BA435,OR(BF435="Above",BF435="Below"),BF435,OR(BK435="Above",BK435="Below"),BK435,TRUE,"-----"))</f>
        <v>Above</v>
      </c>
      <c r="CF435" s="52" t="str">
        <f t="shared" ca="1" si="473"/>
        <v>-----</v>
      </c>
      <c r="CG435" s="52" t="str">
        <f t="shared" si="437"/>
        <v>UP</v>
      </c>
      <c r="CH435" s="42" t="str">
        <f t="shared" si="458"/>
        <v/>
      </c>
      <c r="CI435" s="43" t="str">
        <f t="shared" si="452"/>
        <v/>
      </c>
      <c r="CJ435" s="42" t="str">
        <f t="shared" si="453"/>
        <v/>
      </c>
      <c r="CK435" s="42" t="str">
        <f t="shared" si="459"/>
        <v/>
      </c>
      <c r="CL435" s="42" t="str">
        <f t="shared" si="438"/>
        <v/>
      </c>
      <c r="CM435" s="16">
        <f t="shared" si="410"/>
        <v>0</v>
      </c>
      <c r="CN435" s="53">
        <f t="shared" si="460"/>
        <v>0</v>
      </c>
      <c r="CO435" s="14" t="str">
        <f t="shared" si="461"/>
        <v/>
      </c>
    </row>
    <row r="436" spans="1:99" x14ac:dyDescent="0.55000000000000004">
      <c r="A436">
        <f>IF('Data Validation'!$K$2&lt;&gt;TRUE,"",'Data Validation'!A436)</f>
        <v>1772162400</v>
      </c>
      <c r="B436" s="4" t="str">
        <f>IF('Data Validation'!$K$2&lt;&gt;TRUE,"",'Data Validation'!C436)</f>
        <v>XAUUSD</v>
      </c>
      <c r="C436" s="4" t="str">
        <f>IF('Data Validation'!$K$2&lt;&gt;TRUE,"",'Data Validation'!E436)</f>
        <v>M5</v>
      </c>
      <c r="D436" s="4">
        <f>IF('Data Validation'!$K$2&lt;&gt;TRUE,"",'Data Validation'!G436)</f>
        <v>5185.07</v>
      </c>
      <c r="E436" s="4">
        <f>IF($C436&lt;&gt;"M5","",Price!F436)</f>
        <v>5185.08</v>
      </c>
      <c r="F436" s="4">
        <f>IF($C436&lt;&gt;"M5","",Price!G436)</f>
        <v>5182.01</v>
      </c>
      <c r="G436" s="4">
        <f>IF($C436&lt;&gt;"M5","",Price!H436)</f>
        <v>474</v>
      </c>
      <c r="H436" s="4">
        <f>IF($C436&lt;&gt;"M5","",SSA!E436)</f>
        <v>5186.0020199999999</v>
      </c>
      <c r="I436" s="6">
        <f>IF($C436&lt;&gt;"M5","",SSA!F436)</f>
        <v>5184.9567500000003</v>
      </c>
      <c r="J436" s="5">
        <f>IF($C436&lt;&gt;"M5","",Dual_Tema!E436)</f>
        <v>5183.84</v>
      </c>
      <c r="K436" s="5">
        <f>IF($C436&lt;&gt;"M5","",Dual_Tema!F436)</f>
        <v>5181.45</v>
      </c>
      <c r="L436" s="6">
        <f>IF($C436&lt;&gt;"M5","",Trendlines!K436)</f>
        <v>0</v>
      </c>
      <c r="M436" s="6">
        <f>IF($C436&lt;&gt;"M5","",Trendlines!L436)</f>
        <v>0</v>
      </c>
      <c r="N436" s="6">
        <f>IF($C436&lt;&gt;"M5","",ZigZag!E436)</f>
        <v>0</v>
      </c>
      <c r="O436" s="6">
        <f>IF($C436&lt;&gt;"M5","",ZigZag!F436)</f>
        <v>0</v>
      </c>
      <c r="P436" s="6">
        <f>IF($C436&lt;&gt;"M5","",Pinbar!E436)</f>
        <v>0</v>
      </c>
      <c r="Q436">
        <f>IF(Q$1='Trendline Selection'!$ED$198,Trendlines!E436,IF(Q$1='Trendline Selection'!$EE$198,Trendlines!E436,""))</f>
        <v>5200.1899999999996</v>
      </c>
      <c r="R436" t="str">
        <f>IF(R$1='Trendline Selection'!$ED$198,Trendlines!F436,IF(R$1='Trendline Selection'!$EE$198,Trendlines!F436,""))</f>
        <v/>
      </c>
      <c r="S436" t="str">
        <f>IF(S$1='Trendline Selection'!$ED$198,Trendlines!G436,IF(S$1='Trendline Selection'!$EE$198,Trendlines!G436,""))</f>
        <v/>
      </c>
      <c r="T436" t="str">
        <f>IF(T$1='Trendline Selection'!$ED$198,Trendlines!H436,IF(T$1='Trendline Selection'!$EE$198,Trendlines!H436,""))</f>
        <v/>
      </c>
      <c r="U436">
        <f>IF(U$1='Trendline Selection'!$ED$198,Trendlines!I436,IF(U$1='Trendline Selection'!$EE$198,Trendlines!I436,""))</f>
        <v>5180.63</v>
      </c>
      <c r="V436" t="str">
        <f>IF(V$1='Trendline Selection'!$ED$198,Trendlines!J436,IF(V$1='Trendline Selection'!$EE$198,Trendlines!J436,""))</f>
        <v/>
      </c>
      <c r="W436" s="6" t="str">
        <f t="shared" si="463"/>
        <v/>
      </c>
      <c r="X436" s="6" t="str">
        <f t="shared" si="464"/>
        <v/>
      </c>
      <c r="Y436" s="6" t="str">
        <f t="shared" si="465"/>
        <v/>
      </c>
      <c r="Z436" s="6" t="str">
        <f t="shared" si="466"/>
        <v/>
      </c>
      <c r="AA436">
        <f t="shared" si="411"/>
        <v>3.069999999999709</v>
      </c>
      <c r="AB436">
        <f t="shared" si="439"/>
        <v>1.3000000000001819</v>
      </c>
      <c r="AC436">
        <f t="shared" si="440"/>
        <v>1.7699999999995271</v>
      </c>
      <c r="AD436">
        <f t="shared" si="462"/>
        <v>3.069999999999709</v>
      </c>
      <c r="AE436" s="26">
        <f t="shared" si="454"/>
        <v>2.392049137318632E-4</v>
      </c>
      <c r="AF436" s="26">
        <f t="shared" si="412"/>
        <v>1.0807785465466234E-4</v>
      </c>
      <c r="AG436" s="4"/>
      <c r="AH436" s="30">
        <f t="shared" si="413"/>
        <v>-2.7283580023037038E-3</v>
      </c>
      <c r="AI436" s="21">
        <f t="shared" si="441"/>
        <v>-1</v>
      </c>
      <c r="AJ436" s="21">
        <f t="shared" si="409"/>
        <v>-249</v>
      </c>
      <c r="AK436" s="31" t="str">
        <f t="shared" si="457"/>
        <v>-----</v>
      </c>
      <c r="AL436" s="31" t="str">
        <f t="shared" si="414"/>
        <v>-----</v>
      </c>
      <c r="AM436" s="39" t="str">
        <f t="shared" si="415"/>
        <v/>
      </c>
      <c r="AN436" s="35" t="str">
        <f t="shared" si="416"/>
        <v/>
      </c>
      <c r="AO436" s="35" t="str">
        <f t="shared" si="455"/>
        <v/>
      </c>
      <c r="AP436" s="36" t="str">
        <f t="shared" si="456"/>
        <v/>
      </c>
      <c r="AQ436" s="36" t="str">
        <f t="shared" si="417"/>
        <v/>
      </c>
      <c r="AR436" s="40" t="str">
        <f t="shared" si="418"/>
        <v/>
      </c>
      <c r="AS436" s="37" t="str">
        <f t="shared" si="419"/>
        <v/>
      </c>
      <c r="AT436" s="37" t="str">
        <f t="shared" si="442"/>
        <v/>
      </c>
      <c r="AU436" s="38" t="str">
        <f t="shared" si="420"/>
        <v/>
      </c>
      <c r="AV436" s="38" t="str">
        <f t="shared" si="421"/>
        <v/>
      </c>
      <c r="AW436" s="30" t="str">
        <f t="shared" si="422"/>
        <v/>
      </c>
      <c r="AX436" s="21" t="str">
        <f t="shared" si="423"/>
        <v/>
      </c>
      <c r="AY436" s="21" t="str">
        <f t="shared" si="443"/>
        <v/>
      </c>
      <c r="AZ436" s="31" t="str">
        <f t="shared" si="424"/>
        <v/>
      </c>
      <c r="BA436" s="31" t="str">
        <f t="shared" si="425"/>
        <v/>
      </c>
      <c r="BB436" s="33">
        <f t="shared" si="426"/>
        <v>1.0369433833336472E-3</v>
      </c>
      <c r="BC436" s="32">
        <f t="shared" si="427"/>
        <v>1</v>
      </c>
      <c r="BD436" s="32">
        <f t="shared" si="444"/>
        <v>5</v>
      </c>
      <c r="BE436" s="34" t="str">
        <f t="shared" si="445"/>
        <v>-----</v>
      </c>
      <c r="BF436" s="34" t="str">
        <f t="shared" si="428"/>
        <v>-----</v>
      </c>
      <c r="BG436" s="40" t="str">
        <f t="shared" si="429"/>
        <v/>
      </c>
      <c r="BH436" s="37" t="str">
        <f t="shared" si="430"/>
        <v/>
      </c>
      <c r="BI436" s="37" t="str">
        <f t="shared" si="446"/>
        <v/>
      </c>
      <c r="BJ436" s="38" t="str">
        <f t="shared" si="447"/>
        <v/>
      </c>
      <c r="BK436" s="38" t="str">
        <f t="shared" si="431"/>
        <v/>
      </c>
      <c r="BL436" s="41" t="str">
        <f t="shared" si="432"/>
        <v>------</v>
      </c>
      <c r="BM436" s="41" t="str">
        <f t="shared" si="433"/>
        <v>------</v>
      </c>
      <c r="BN436" s="41" t="str">
        <f t="shared" si="474"/>
        <v>-----</v>
      </c>
      <c r="BO436" s="41" t="str" cm="1">
        <f t="array" aca="1" ref="BO436" ca="1">_xlfn.LET(_xlpm.lookback,MIN(ROW()-ROW(BN$50),11),_xlpm.found,IFERROR(MATCH("Equal High",OFFSET(BN436,-_xlpm.lookback,0,_xlpm.lookback+1,1),0),-1),_xlpm.offset_rows,_xlpm.lookback-_xlpm.found+1,IF(_xlpm.found&gt;0,INDEX(E:E,ROW()-_xlpm.offset_rows),"-----"))</f>
        <v>-----</v>
      </c>
      <c r="BP436" s="41" t="str">
        <f t="shared" ca="1" si="467"/>
        <v>-----</v>
      </c>
      <c r="BQ436" s="41" t="str">
        <f t="shared" ca="1" si="468"/>
        <v>-----</v>
      </c>
      <c r="BR436" s="52" t="str">
        <f t="shared" ca="1" si="469"/>
        <v>-----</v>
      </c>
      <c r="BS436" s="41" t="str">
        <f t="shared" si="475"/>
        <v>-----</v>
      </c>
      <c r="BT436" s="41" cm="1">
        <f t="array" aca="1" ref="BT436" ca="1">_xlfn.LET(_xlpm.lookback,MIN(ROW()-ROW(BS$50),11),_xlpm.found,IFERROR(MATCH("Equal Low",OFFSET(BS436,-_xlpm.lookback,0,_xlpm.lookback+1,1),0),-1),_xlpm.offset_rows,_xlpm.lookback-_xlpm.found+1,IF(_xlpm.found&gt;0,INDEX(F:F,ROW()-_xlpm.offset_rows),"-----"))</f>
        <v>5173.6099999999997</v>
      </c>
      <c r="BU436" s="41">
        <f t="shared" ca="1" si="470"/>
        <v>5186.0020199999999</v>
      </c>
      <c r="BV436" s="41">
        <f t="shared" ca="1" si="471"/>
        <v>5184.9567500000003</v>
      </c>
      <c r="BW436" s="52" t="str">
        <f t="shared" ca="1" si="472"/>
        <v>-----</v>
      </c>
      <c r="BX436" s="50">
        <f t="shared" si="434"/>
        <v>1.0452699999996184</v>
      </c>
      <c r="BY436" s="50">
        <f t="shared" si="448"/>
        <v>1</v>
      </c>
      <c r="BZ436" s="50">
        <f t="shared" si="449"/>
        <v>6</v>
      </c>
      <c r="CA436" s="50" t="str">
        <f t="shared" si="450"/>
        <v>-----</v>
      </c>
      <c r="CB436" s="50" t="str">
        <f t="shared" si="451"/>
        <v>-----</v>
      </c>
      <c r="CC436" s="52" t="str">
        <f t="shared" si="435"/>
        <v/>
      </c>
      <c r="CD436" s="41">
        <f t="shared" si="436"/>
        <v>0</v>
      </c>
      <c r="CE436" s="52" t="str" cm="1">
        <f t="array" ref="CE436">IF(CD436&lt;&gt;1,"-----",_xlfn.IFS(OR(AL436="Above",AL436="Below"),AL436,OR(AQ436="Above",AQ436="Below"),AQ436,OR(AV436="Above",AV436="Below"),AV436,OR(BA436="Above",BA436="Below"),BA436,OR(BF436="Above",BF436="Below"),BF436,OR(BK436="Above",BK436="Below"),BK436,TRUE,"-----"))</f>
        <v>-----</v>
      </c>
      <c r="CF436" s="52" t="str">
        <f t="shared" ca="1" si="473"/>
        <v>-----</v>
      </c>
      <c r="CG436" s="52" t="str">
        <f t="shared" si="437"/>
        <v>UP</v>
      </c>
      <c r="CH436" s="42" t="str">
        <f t="shared" si="458"/>
        <v/>
      </c>
      <c r="CI436" s="43" t="str">
        <f t="shared" si="452"/>
        <v/>
      </c>
      <c r="CJ436" s="42" t="str">
        <f t="shared" si="453"/>
        <v/>
      </c>
      <c r="CK436" s="42" t="str">
        <f t="shared" si="459"/>
        <v/>
      </c>
      <c r="CL436" s="42" t="str">
        <f t="shared" si="438"/>
        <v/>
      </c>
      <c r="CM436" s="16">
        <f t="shared" si="410"/>
        <v>0</v>
      </c>
      <c r="CN436" s="53">
        <f t="shared" si="460"/>
        <v>0</v>
      </c>
      <c r="CO436" s="14" t="str">
        <f t="shared" si="461"/>
        <v/>
      </c>
    </row>
    <row r="437" spans="1:99" x14ac:dyDescent="0.55000000000000004">
      <c r="A437">
        <f>IF('Data Validation'!$K$2&lt;&gt;TRUE,"",'Data Validation'!A437)</f>
        <v>1772162700</v>
      </c>
      <c r="B437" s="4" t="str">
        <f>IF('Data Validation'!$K$2&lt;&gt;TRUE,"",'Data Validation'!C437)</f>
        <v>XAUUSD</v>
      </c>
      <c r="C437" s="4" t="str">
        <f>IF('Data Validation'!$K$2&lt;&gt;TRUE,"",'Data Validation'!E437)</f>
        <v>M5</v>
      </c>
      <c r="D437" s="4">
        <f>IF('Data Validation'!$K$2&lt;&gt;TRUE,"",'Data Validation'!G437)</f>
        <v>5186.8900000000003</v>
      </c>
      <c r="E437" s="4">
        <f>IF($C437&lt;&gt;"M5","",Price!F437)</f>
        <v>5188.29</v>
      </c>
      <c r="F437" s="4">
        <f>IF($C437&lt;&gt;"M5","",Price!G437)</f>
        <v>5185.0600000000004</v>
      </c>
      <c r="G437" s="4">
        <f>IF($C437&lt;&gt;"M5","",Price!H437)</f>
        <v>562</v>
      </c>
      <c r="H437" s="4">
        <f>IF($C437&lt;&gt;"M5","",SSA!E437)</f>
        <v>5186.7898299999997</v>
      </c>
      <c r="I437" s="6">
        <f>IF($C437&lt;&gt;"M5","",SSA!F437)</f>
        <v>5185.8732900000005</v>
      </c>
      <c r="J437" s="5">
        <f>IF($C437&lt;&gt;"M5","",Dual_Tema!E437)</f>
        <v>5185.9399999999996</v>
      </c>
      <c r="K437" s="5">
        <f>IF($C437&lt;&gt;"M5","",Dual_Tema!F437)</f>
        <v>5183.38</v>
      </c>
      <c r="L437" s="6">
        <f>IF($C437&lt;&gt;"M5","",Trendlines!K437)</f>
        <v>0</v>
      </c>
      <c r="M437" s="6">
        <f>IF($C437&lt;&gt;"M5","",Trendlines!L437)</f>
        <v>0</v>
      </c>
      <c r="N437" s="6">
        <f>IF($C437&lt;&gt;"M5","",ZigZag!E437)</f>
        <v>0</v>
      </c>
      <c r="O437" s="6">
        <f>IF($C437&lt;&gt;"M5","",ZigZag!F437)</f>
        <v>0</v>
      </c>
      <c r="P437" s="6">
        <f>IF($C437&lt;&gt;"M5","",Pinbar!E437)</f>
        <v>0</v>
      </c>
      <c r="Q437">
        <f>IF(Q$1='Trendline Selection'!$ED$198,Trendlines!E437,IF(Q$1='Trendline Selection'!$EE$198,Trendlines!E437,""))</f>
        <v>5200.1899999999996</v>
      </c>
      <c r="R437" t="str">
        <f>IF(R$1='Trendline Selection'!$ED$198,Trendlines!F437,IF(R$1='Trendline Selection'!$EE$198,Trendlines!F437,""))</f>
        <v/>
      </c>
      <c r="S437" t="str">
        <f>IF(S$1='Trendline Selection'!$ED$198,Trendlines!G437,IF(S$1='Trendline Selection'!$EE$198,Trendlines!G437,""))</f>
        <v/>
      </c>
      <c r="T437" t="str">
        <f>IF(T$1='Trendline Selection'!$ED$198,Trendlines!H437,IF(T$1='Trendline Selection'!$EE$198,Trendlines!H437,""))</f>
        <v/>
      </c>
      <c r="U437">
        <f>IF(U$1='Trendline Selection'!$ED$198,Trendlines!I437,IF(U$1='Trendline Selection'!$EE$198,Trendlines!I437,""))</f>
        <v>5180.6499999999996</v>
      </c>
      <c r="V437" t="str">
        <f>IF(V$1='Trendline Selection'!$ED$198,Trendlines!J437,IF(V$1='Trendline Selection'!$EE$198,Trendlines!J437,""))</f>
        <v/>
      </c>
      <c r="W437" s="6" t="str">
        <f t="shared" si="463"/>
        <v/>
      </c>
      <c r="X437" s="6" t="str">
        <f t="shared" si="464"/>
        <v/>
      </c>
      <c r="Y437" s="6" t="str">
        <f t="shared" si="465"/>
        <v/>
      </c>
      <c r="Z437" s="6" t="str">
        <f t="shared" si="466"/>
        <v/>
      </c>
      <c r="AA437">
        <f t="shared" si="411"/>
        <v>3.2299999999995634</v>
      </c>
      <c r="AB437">
        <f t="shared" si="439"/>
        <v>3.2200000000002547</v>
      </c>
      <c r="AC437">
        <f t="shared" si="440"/>
        <v>9.999999999308784E-3</v>
      </c>
      <c r="AD437">
        <f t="shared" si="462"/>
        <v>3.2299999999995634</v>
      </c>
      <c r="AE437" s="26">
        <f t="shared" si="454"/>
        <v>4.5314832026602004E-4</v>
      </c>
      <c r="AF437" s="26">
        <f t="shared" si="412"/>
        <v>3.2411283756936422E-4</v>
      </c>
      <c r="AG437" s="4"/>
      <c r="AH437" s="30">
        <f t="shared" si="413"/>
        <v>-2.5768616146717503E-3</v>
      </c>
      <c r="AI437" s="21">
        <f t="shared" si="441"/>
        <v>-1</v>
      </c>
      <c r="AJ437" s="21">
        <f t="shared" si="409"/>
        <v>-250</v>
      </c>
      <c r="AK437" s="31" t="str">
        <f t="shared" si="457"/>
        <v>-----</v>
      </c>
      <c r="AL437" s="31" t="str">
        <f t="shared" si="414"/>
        <v>-----</v>
      </c>
      <c r="AM437" s="39" t="str">
        <f t="shared" si="415"/>
        <v/>
      </c>
      <c r="AN437" s="35" t="str">
        <f t="shared" si="416"/>
        <v/>
      </c>
      <c r="AO437" s="35" t="str">
        <f t="shared" si="455"/>
        <v/>
      </c>
      <c r="AP437" s="36" t="str">
        <f t="shared" si="456"/>
        <v/>
      </c>
      <c r="AQ437" s="36" t="str">
        <f t="shared" si="417"/>
        <v/>
      </c>
      <c r="AR437" s="40" t="str">
        <f t="shared" si="418"/>
        <v/>
      </c>
      <c r="AS437" s="37" t="str">
        <f t="shared" si="419"/>
        <v/>
      </c>
      <c r="AT437" s="37" t="str">
        <f t="shared" si="442"/>
        <v/>
      </c>
      <c r="AU437" s="38" t="str">
        <f t="shared" si="420"/>
        <v/>
      </c>
      <c r="AV437" s="38" t="str">
        <f t="shared" si="421"/>
        <v/>
      </c>
      <c r="AW437" s="30" t="str">
        <f t="shared" si="422"/>
        <v/>
      </c>
      <c r="AX437" s="21" t="str">
        <f t="shared" si="423"/>
        <v/>
      </c>
      <c r="AY437" s="21" t="str">
        <f t="shared" si="443"/>
        <v/>
      </c>
      <c r="AZ437" s="31" t="str">
        <f t="shared" si="424"/>
        <v/>
      </c>
      <c r="BA437" s="31" t="str">
        <f t="shared" si="425"/>
        <v/>
      </c>
      <c r="BB437" s="33">
        <f t="shared" si="426"/>
        <v>1.1851466514819714E-3</v>
      </c>
      <c r="BC437" s="32">
        <f t="shared" si="427"/>
        <v>1</v>
      </c>
      <c r="BD437" s="32">
        <f t="shared" si="444"/>
        <v>6</v>
      </c>
      <c r="BE437" s="34" t="str">
        <f t="shared" si="445"/>
        <v>-----</v>
      </c>
      <c r="BF437" s="34" t="str">
        <f t="shared" si="428"/>
        <v>-----</v>
      </c>
      <c r="BG437" s="40" t="str">
        <f t="shared" si="429"/>
        <v/>
      </c>
      <c r="BH437" s="37" t="str">
        <f t="shared" si="430"/>
        <v/>
      </c>
      <c r="BI437" s="37" t="str">
        <f t="shared" si="446"/>
        <v/>
      </c>
      <c r="BJ437" s="38" t="str">
        <f t="shared" si="447"/>
        <v/>
      </c>
      <c r="BK437" s="38" t="str">
        <f t="shared" si="431"/>
        <v/>
      </c>
      <c r="BL437" s="41" t="str">
        <f t="shared" si="432"/>
        <v>------</v>
      </c>
      <c r="BM437" s="41" t="str">
        <f t="shared" si="433"/>
        <v>------</v>
      </c>
      <c r="BN437" s="41" t="str">
        <f t="shared" si="474"/>
        <v>-----</v>
      </c>
      <c r="BO437" s="41" t="str" cm="1">
        <f t="array" aca="1" ref="BO437" ca="1">_xlfn.LET(_xlpm.lookback,MIN(ROW()-ROW(BN$50),11),_xlpm.found,IFERROR(MATCH("Equal High",OFFSET(BN437,-_xlpm.lookback,0,_xlpm.lookback+1,1),0),-1),_xlpm.offset_rows,_xlpm.lookback-_xlpm.found+1,IF(_xlpm.found&gt;0,INDEX(E:E,ROW()-_xlpm.offset_rows),"-----"))</f>
        <v>-----</v>
      </c>
      <c r="BP437" s="41" t="str">
        <f t="shared" ca="1" si="467"/>
        <v>-----</v>
      </c>
      <c r="BQ437" s="41" t="str">
        <f t="shared" ca="1" si="468"/>
        <v>-----</v>
      </c>
      <c r="BR437" s="52" t="str">
        <f t="shared" ca="1" si="469"/>
        <v>-----</v>
      </c>
      <c r="BS437" s="41" t="str">
        <f t="shared" si="475"/>
        <v>-----</v>
      </c>
      <c r="BT437" s="41" cm="1">
        <f t="array" aca="1" ref="BT437" ca="1">_xlfn.LET(_xlpm.lookback,MIN(ROW()-ROW(BS$50),11),_xlpm.found,IFERROR(MATCH("Equal Low",OFFSET(BS437,-_xlpm.lookback,0,_xlpm.lookback+1,1),0),-1),_xlpm.offset_rows,_xlpm.lookback-_xlpm.found+1,IF(_xlpm.found&gt;0,INDEX(F:F,ROW()-_xlpm.offset_rows),"-----"))</f>
        <v>5173.6099999999997</v>
      </c>
      <c r="BU437" s="41">
        <f t="shared" ca="1" si="470"/>
        <v>5186.7898299999997</v>
      </c>
      <c r="BV437" s="41">
        <f t="shared" ca="1" si="471"/>
        <v>5185.8732900000005</v>
      </c>
      <c r="BW437" s="52" t="str">
        <f t="shared" ca="1" si="472"/>
        <v>-----</v>
      </c>
      <c r="BX437" s="50">
        <f t="shared" si="434"/>
        <v>0.91653999999925873</v>
      </c>
      <c r="BY437" s="50">
        <f t="shared" si="448"/>
        <v>1</v>
      </c>
      <c r="BZ437" s="50">
        <f t="shared" si="449"/>
        <v>7</v>
      </c>
      <c r="CA437" s="50" t="str">
        <f t="shared" si="450"/>
        <v>-----</v>
      </c>
      <c r="CB437" s="50" t="str">
        <f t="shared" si="451"/>
        <v>-----</v>
      </c>
      <c r="CC437" s="52" t="str">
        <f t="shared" si="435"/>
        <v/>
      </c>
      <c r="CD437" s="41">
        <f t="shared" si="436"/>
        <v>0</v>
      </c>
      <c r="CE437" s="52" t="str" cm="1">
        <f t="array" ref="CE437">IF(CD437&lt;&gt;1,"-----",_xlfn.IFS(OR(AL437="Above",AL437="Below"),AL437,OR(AQ437="Above",AQ437="Below"),AQ437,OR(AV437="Above",AV437="Below"),AV437,OR(BA437="Above",BA437="Below"),BA437,OR(BF437="Above",BF437="Below"),BF437,OR(BK437="Above",BK437="Below"),BK437,TRUE,"-----"))</f>
        <v>-----</v>
      </c>
      <c r="CF437" s="52" t="str">
        <f t="shared" ca="1" si="473"/>
        <v>-----</v>
      </c>
      <c r="CG437" s="52" t="str">
        <f t="shared" si="437"/>
        <v>UP</v>
      </c>
      <c r="CH437" s="42" t="str">
        <f t="shared" si="458"/>
        <v/>
      </c>
      <c r="CI437" s="43" t="str">
        <f t="shared" si="452"/>
        <v/>
      </c>
      <c r="CJ437" s="42" t="str">
        <f t="shared" si="453"/>
        <v/>
      </c>
      <c r="CK437" s="42" t="str">
        <f t="shared" si="459"/>
        <v/>
      </c>
      <c r="CL437" s="42" t="str">
        <f t="shared" si="438"/>
        <v/>
      </c>
      <c r="CM437" s="16">
        <f t="shared" si="410"/>
        <v>0</v>
      </c>
      <c r="CN437" s="53">
        <f t="shared" si="460"/>
        <v>0</v>
      </c>
      <c r="CO437" s="14" t="str">
        <f t="shared" si="461"/>
        <v/>
      </c>
    </row>
    <row r="438" spans="1:99" x14ac:dyDescent="0.55000000000000004">
      <c r="A438">
        <f>IF('Data Validation'!$K$2&lt;&gt;TRUE,"",'Data Validation'!A438)</f>
        <v>1772163000</v>
      </c>
      <c r="B438" s="4" t="str">
        <f>IF('Data Validation'!$K$2&lt;&gt;TRUE,"",'Data Validation'!C438)</f>
        <v>XAUUSD</v>
      </c>
      <c r="C438" s="4" t="str">
        <f>IF('Data Validation'!$K$2&lt;&gt;TRUE,"",'Data Validation'!E438)</f>
        <v>M5</v>
      </c>
      <c r="D438" s="4">
        <f>IF('Data Validation'!$K$2&lt;&gt;TRUE,"",'Data Validation'!G438)</f>
        <v>5187.76</v>
      </c>
      <c r="E438" s="4">
        <f>IF($C438&lt;&gt;"M5","",Price!F438)</f>
        <v>5189.12</v>
      </c>
      <c r="F438" s="4">
        <f>IF($C438&lt;&gt;"M5","",Price!G438)</f>
        <v>5185.49</v>
      </c>
      <c r="G438" s="4">
        <f>IF($C438&lt;&gt;"M5","",Price!H438)</f>
        <v>429</v>
      </c>
      <c r="H438" s="4">
        <f>IF($C438&lt;&gt;"M5","",SSA!E438)</f>
        <v>5187.2837300000001</v>
      </c>
      <c r="I438" s="6">
        <f>IF($C438&lt;&gt;"M5","",SSA!F438)</f>
        <v>5186.5785100000003</v>
      </c>
      <c r="J438" s="5">
        <f>IF($C438&lt;&gt;"M5","",Dual_Tema!E438)</f>
        <v>5187.6899999999996</v>
      </c>
      <c r="K438" s="5">
        <f>IF($C438&lt;&gt;"M5","",Dual_Tema!F438)</f>
        <v>5184.79</v>
      </c>
      <c r="L438" s="6">
        <f>IF($C438&lt;&gt;"M5","",Trendlines!K438)</f>
        <v>0</v>
      </c>
      <c r="M438" s="6">
        <f>IF($C438&lt;&gt;"M5","",Trendlines!L438)</f>
        <v>0</v>
      </c>
      <c r="N438" s="6">
        <f>IF($C438&lt;&gt;"M5","",ZigZag!E438)</f>
        <v>0</v>
      </c>
      <c r="O438" s="6">
        <f>IF($C438&lt;&gt;"M5","",ZigZag!F438)</f>
        <v>0</v>
      </c>
      <c r="P438" s="6">
        <f>IF($C438&lt;&gt;"M5","",Pinbar!E438)</f>
        <v>0</v>
      </c>
      <c r="Q438">
        <f>IF(Q$1='Trendline Selection'!$ED$198,Trendlines!E438,IF(Q$1='Trendline Selection'!$EE$198,Trendlines!E438,""))</f>
        <v>5200.2</v>
      </c>
      <c r="R438" t="str">
        <f>IF(R$1='Trendline Selection'!$ED$198,Trendlines!F438,IF(R$1='Trendline Selection'!$EE$198,Trendlines!F438,""))</f>
        <v/>
      </c>
      <c r="S438" t="str">
        <f>IF(S$1='Trendline Selection'!$ED$198,Trendlines!G438,IF(S$1='Trendline Selection'!$EE$198,Trendlines!G438,""))</f>
        <v/>
      </c>
      <c r="T438" t="str">
        <f>IF(T$1='Trendline Selection'!$ED$198,Trendlines!H438,IF(T$1='Trendline Selection'!$EE$198,Trendlines!H438,""))</f>
        <v/>
      </c>
      <c r="U438">
        <f>IF(U$1='Trendline Selection'!$ED$198,Trendlines!I438,IF(U$1='Trendline Selection'!$EE$198,Trendlines!I438,""))</f>
        <v>5180.67</v>
      </c>
      <c r="V438" t="str">
        <f>IF(V$1='Trendline Selection'!$ED$198,Trendlines!J438,IF(V$1='Trendline Selection'!$EE$198,Trendlines!J438,""))</f>
        <v/>
      </c>
      <c r="W438" s="6" t="str">
        <f t="shared" si="463"/>
        <v/>
      </c>
      <c r="X438" s="6" t="str">
        <f t="shared" si="464"/>
        <v/>
      </c>
      <c r="Y438" s="6" t="str">
        <f t="shared" si="465"/>
        <v/>
      </c>
      <c r="Z438" s="6" t="str">
        <f t="shared" si="466"/>
        <v/>
      </c>
      <c r="AA438">
        <f t="shared" si="411"/>
        <v>3.6300000000001091</v>
      </c>
      <c r="AB438">
        <f t="shared" si="439"/>
        <v>2.2299999999995634</v>
      </c>
      <c r="AC438">
        <f t="shared" si="440"/>
        <v>1.4000000000005457</v>
      </c>
      <c r="AD438">
        <f t="shared" si="462"/>
        <v>3.6300000000001091</v>
      </c>
      <c r="AE438" s="26">
        <f t="shared" si="454"/>
        <v>2.7565255441252103E-4</v>
      </c>
      <c r="AF438" s="26">
        <f t="shared" si="412"/>
        <v>1.3501028971275945E-4</v>
      </c>
      <c r="AG438" s="4"/>
      <c r="AH438" s="30">
        <f t="shared" si="413"/>
        <v>-2.4838025460558657E-3</v>
      </c>
      <c r="AI438" s="21">
        <f t="shared" si="441"/>
        <v>-1</v>
      </c>
      <c r="AJ438" s="21">
        <f t="shared" si="409"/>
        <v>-251</v>
      </c>
      <c r="AK438" s="31" t="str">
        <f t="shared" si="457"/>
        <v>-----</v>
      </c>
      <c r="AL438" s="31" t="str">
        <f t="shared" si="414"/>
        <v>-----</v>
      </c>
      <c r="AM438" s="39" t="str">
        <f t="shared" si="415"/>
        <v/>
      </c>
      <c r="AN438" s="35" t="str">
        <f t="shared" si="416"/>
        <v/>
      </c>
      <c r="AO438" s="35" t="str">
        <f t="shared" si="455"/>
        <v/>
      </c>
      <c r="AP438" s="36" t="str">
        <f t="shared" si="456"/>
        <v/>
      </c>
      <c r="AQ438" s="36" t="str">
        <f t="shared" si="417"/>
        <v/>
      </c>
      <c r="AR438" s="40" t="str">
        <f t="shared" si="418"/>
        <v/>
      </c>
      <c r="AS438" s="37" t="str">
        <f t="shared" si="419"/>
        <v/>
      </c>
      <c r="AT438" s="37" t="str">
        <f t="shared" si="442"/>
        <v/>
      </c>
      <c r="AU438" s="38" t="str">
        <f t="shared" si="420"/>
        <v/>
      </c>
      <c r="AV438" s="38" t="str">
        <f t="shared" si="421"/>
        <v/>
      </c>
      <c r="AW438" s="30" t="str">
        <f t="shared" si="422"/>
        <v/>
      </c>
      <c r="AX438" s="21" t="str">
        <f t="shared" si="423"/>
        <v/>
      </c>
      <c r="AY438" s="21" t="str">
        <f t="shared" si="443"/>
        <v/>
      </c>
      <c r="AZ438" s="31" t="str">
        <f t="shared" si="424"/>
        <v/>
      </c>
      <c r="BA438" s="31" t="str">
        <f t="shared" si="425"/>
        <v/>
      </c>
      <c r="BB438" s="33">
        <f t="shared" si="426"/>
        <v>1.2766167310405859E-3</v>
      </c>
      <c r="BC438" s="32">
        <f t="shared" si="427"/>
        <v>1</v>
      </c>
      <c r="BD438" s="32">
        <f t="shared" si="444"/>
        <v>7</v>
      </c>
      <c r="BE438" s="34" t="str">
        <f t="shared" si="445"/>
        <v>-----</v>
      </c>
      <c r="BF438" s="34" t="str">
        <f t="shared" si="428"/>
        <v>-----</v>
      </c>
      <c r="BG438" s="40" t="str">
        <f t="shared" si="429"/>
        <v/>
      </c>
      <c r="BH438" s="37" t="str">
        <f t="shared" si="430"/>
        <v/>
      </c>
      <c r="BI438" s="37" t="str">
        <f t="shared" si="446"/>
        <v/>
      </c>
      <c r="BJ438" s="38" t="str">
        <f t="shared" si="447"/>
        <v/>
      </c>
      <c r="BK438" s="38" t="str">
        <f t="shared" si="431"/>
        <v/>
      </c>
      <c r="BL438" s="41" t="str">
        <f t="shared" si="432"/>
        <v>------</v>
      </c>
      <c r="BM438" s="41" t="str">
        <f t="shared" si="433"/>
        <v>------</v>
      </c>
      <c r="BN438" s="41" t="str">
        <f t="shared" si="474"/>
        <v>-----</v>
      </c>
      <c r="BO438" s="41" t="str" cm="1">
        <f t="array" aca="1" ref="BO438" ca="1">_xlfn.LET(_xlpm.lookback,MIN(ROW()-ROW(BN$50),11),_xlpm.found,IFERROR(MATCH("Equal High",OFFSET(BN438,-_xlpm.lookback,0,_xlpm.lookback+1,1),0),-1),_xlpm.offset_rows,_xlpm.lookback-_xlpm.found+1,IF(_xlpm.found&gt;0,INDEX(E:E,ROW()-_xlpm.offset_rows),"-----"))</f>
        <v>-----</v>
      </c>
      <c r="BP438" s="41" t="str">
        <f t="shared" ca="1" si="467"/>
        <v>-----</v>
      </c>
      <c r="BQ438" s="41" t="str">
        <f t="shared" ca="1" si="468"/>
        <v>-----</v>
      </c>
      <c r="BR438" s="52" t="str">
        <f t="shared" ca="1" si="469"/>
        <v>-----</v>
      </c>
      <c r="BS438" s="41" t="str">
        <f t="shared" si="475"/>
        <v>-----</v>
      </c>
      <c r="BT438" s="41" cm="1">
        <f t="array" aca="1" ref="BT438" ca="1">_xlfn.LET(_xlpm.lookback,MIN(ROW()-ROW(BS$50),11),_xlpm.found,IFERROR(MATCH("Equal Low",OFFSET(BS438,-_xlpm.lookback,0,_xlpm.lookback+1,1),0),-1),_xlpm.offset_rows,_xlpm.lookback-_xlpm.found+1,IF(_xlpm.found&gt;0,INDEX(F:F,ROW()-_xlpm.offset_rows),"-----"))</f>
        <v>5173.6099999999997</v>
      </c>
      <c r="BU438" s="41">
        <f t="shared" ca="1" si="470"/>
        <v>5187.2837300000001</v>
      </c>
      <c r="BV438" s="41">
        <f t="shared" ca="1" si="471"/>
        <v>5186.5785100000003</v>
      </c>
      <c r="BW438" s="52" t="str">
        <f t="shared" ca="1" si="472"/>
        <v>-----</v>
      </c>
      <c r="BX438" s="50">
        <f t="shared" si="434"/>
        <v>0.70521999999982654</v>
      </c>
      <c r="BY438" s="50">
        <f t="shared" si="448"/>
        <v>1</v>
      </c>
      <c r="BZ438" s="50">
        <f t="shared" si="449"/>
        <v>8</v>
      </c>
      <c r="CA438" s="50" t="str">
        <f t="shared" si="450"/>
        <v>-----</v>
      </c>
      <c r="CB438" s="50" t="str">
        <f t="shared" si="451"/>
        <v>-----</v>
      </c>
      <c r="CC438" s="52" t="str">
        <f t="shared" si="435"/>
        <v/>
      </c>
      <c r="CD438" s="41">
        <f t="shared" si="436"/>
        <v>0</v>
      </c>
      <c r="CE438" s="52" t="str" cm="1">
        <f t="array" ref="CE438">IF(CD438&lt;&gt;1,"-----",_xlfn.IFS(OR(AL438="Above",AL438="Below"),AL438,OR(AQ438="Above",AQ438="Below"),AQ438,OR(AV438="Above",AV438="Below"),AV438,OR(BA438="Above",BA438="Below"),BA438,OR(BF438="Above",BF438="Below"),BF438,OR(BK438="Above",BK438="Below"),BK438,TRUE,"-----"))</f>
        <v>-----</v>
      </c>
      <c r="CF438" s="52" t="str">
        <f t="shared" ca="1" si="473"/>
        <v>-----</v>
      </c>
      <c r="CG438" s="52" t="str">
        <f t="shared" si="437"/>
        <v>UP</v>
      </c>
      <c r="CH438" s="42" t="str">
        <f t="shared" si="458"/>
        <v/>
      </c>
      <c r="CI438" s="43" t="str">
        <f t="shared" si="452"/>
        <v/>
      </c>
      <c r="CJ438" s="42" t="str">
        <f t="shared" si="453"/>
        <v/>
      </c>
      <c r="CK438" s="42" t="str">
        <f t="shared" si="459"/>
        <v/>
      </c>
      <c r="CL438" s="42" t="str">
        <f t="shared" si="438"/>
        <v/>
      </c>
      <c r="CM438" s="16">
        <f t="shared" si="410"/>
        <v>0</v>
      </c>
      <c r="CN438" s="53">
        <f t="shared" si="460"/>
        <v>0</v>
      </c>
      <c r="CO438" s="14" t="str">
        <f t="shared" si="461"/>
        <v/>
      </c>
    </row>
    <row r="439" spans="1:99" x14ac:dyDescent="0.55000000000000004">
      <c r="A439">
        <f>IF('Data Validation'!$K$2&lt;&gt;TRUE,"",'Data Validation'!A439)</f>
        <v>1772163300</v>
      </c>
      <c r="B439" s="4" t="str">
        <f>IF('Data Validation'!$K$2&lt;&gt;TRUE,"",'Data Validation'!C439)</f>
        <v>XAUUSD</v>
      </c>
      <c r="C439" s="4" t="str">
        <f>IF('Data Validation'!$K$2&lt;&gt;TRUE,"",'Data Validation'!E439)</f>
        <v>M5</v>
      </c>
      <c r="D439" s="4">
        <f>IF('Data Validation'!$K$2&lt;&gt;TRUE,"",'Data Validation'!G439)</f>
        <v>5186.55</v>
      </c>
      <c r="E439" s="4">
        <f>IF($C439&lt;&gt;"M5","",Price!F439)</f>
        <v>5187.92</v>
      </c>
      <c r="F439" s="4">
        <f>IF($C439&lt;&gt;"M5","",Price!G439)</f>
        <v>5183.5</v>
      </c>
      <c r="G439" s="4">
        <f>IF($C439&lt;&gt;"M5","",Price!H439)</f>
        <v>371</v>
      </c>
      <c r="H439" s="4">
        <f>IF($C439&lt;&gt;"M5","",SSA!E439)</f>
        <v>5187.4727499999999</v>
      </c>
      <c r="I439" s="6">
        <f>IF($C439&lt;&gt;"M5","",SSA!F439)</f>
        <v>5187.0256300000001</v>
      </c>
      <c r="J439" s="5">
        <f>IF($C439&lt;&gt;"M5","",Dual_Tema!E439)</f>
        <v>5188.18</v>
      </c>
      <c r="K439" s="5">
        <f>IF($C439&lt;&gt;"M5","",Dual_Tema!F439)</f>
        <v>5184.6499999999996</v>
      </c>
      <c r="L439" s="6">
        <f>IF($C439&lt;&gt;"M5","",Trendlines!K439)</f>
        <v>0</v>
      </c>
      <c r="M439" s="6">
        <f>IF($C439&lt;&gt;"M5","",Trendlines!L439)</f>
        <v>0</v>
      </c>
      <c r="N439" s="6">
        <f>IF($C439&lt;&gt;"M5","",ZigZag!E439)</f>
        <v>0</v>
      </c>
      <c r="O439" s="6">
        <f>IF($C439&lt;&gt;"M5","",ZigZag!F439)</f>
        <v>0</v>
      </c>
      <c r="P439" s="6">
        <f>IF($C439&lt;&gt;"M5","",Pinbar!E439)</f>
        <v>0</v>
      </c>
      <c r="Q439">
        <f>IF(Q$1='Trendline Selection'!$ED$198,Trendlines!E439,IF(Q$1='Trendline Selection'!$EE$198,Trendlines!E439,""))</f>
        <v>5200.2</v>
      </c>
      <c r="R439" t="str">
        <f>IF(R$1='Trendline Selection'!$ED$198,Trendlines!F439,IF(R$1='Trendline Selection'!$EE$198,Trendlines!F439,""))</f>
        <v/>
      </c>
      <c r="S439" t="str">
        <f>IF(S$1='Trendline Selection'!$ED$198,Trendlines!G439,IF(S$1='Trendline Selection'!$EE$198,Trendlines!G439,""))</f>
        <v/>
      </c>
      <c r="T439" t="str">
        <f>IF(T$1='Trendline Selection'!$ED$198,Trendlines!H439,IF(T$1='Trendline Selection'!$EE$198,Trendlines!H439,""))</f>
        <v/>
      </c>
      <c r="U439">
        <f>IF(U$1='Trendline Selection'!$ED$198,Trendlines!I439,IF(U$1='Trendline Selection'!$EE$198,Trendlines!I439,""))</f>
        <v>5180.7</v>
      </c>
      <c r="V439" t="str">
        <f>IF(V$1='Trendline Selection'!$ED$198,Trendlines!J439,IF(V$1='Trendline Selection'!$EE$198,Trendlines!J439,""))</f>
        <v/>
      </c>
      <c r="W439" s="6" t="str">
        <f t="shared" si="463"/>
        <v/>
      </c>
      <c r="X439" s="6" t="str">
        <f t="shared" si="464"/>
        <v/>
      </c>
      <c r="Y439" s="6" t="str">
        <f t="shared" si="465"/>
        <v/>
      </c>
      <c r="Z439" s="6" t="str">
        <f t="shared" si="466"/>
        <v/>
      </c>
      <c r="AA439">
        <f t="shared" si="411"/>
        <v>4.4200000000000728</v>
      </c>
      <c r="AB439">
        <f t="shared" si="439"/>
        <v>0.15999999999985448</v>
      </c>
      <c r="AC439">
        <f t="shared" si="440"/>
        <v>4.2600000000002183</v>
      </c>
      <c r="AD439">
        <f t="shared" si="462"/>
        <v>4.4200000000000728</v>
      </c>
      <c r="AE439" s="26">
        <f t="shared" si="454"/>
        <v>-5.0113912778704339E-5</v>
      </c>
      <c r="AF439" s="26">
        <f t="shared" si="412"/>
        <v>-2.2180860810269473E-4</v>
      </c>
      <c r="AG439" s="4"/>
      <c r="AH439" s="30">
        <f t="shared" si="413"/>
        <v>-2.4474539440790572E-3</v>
      </c>
      <c r="AI439" s="21">
        <f t="shared" si="441"/>
        <v>-1</v>
      </c>
      <c r="AJ439" s="21">
        <f t="shared" si="409"/>
        <v>-252</v>
      </c>
      <c r="AK439" s="31" t="str">
        <f t="shared" si="457"/>
        <v>-----</v>
      </c>
      <c r="AL439" s="31" t="str">
        <f t="shared" si="414"/>
        <v>-----</v>
      </c>
      <c r="AM439" s="39" t="str">
        <f t="shared" si="415"/>
        <v/>
      </c>
      <c r="AN439" s="35" t="str">
        <f t="shared" si="416"/>
        <v/>
      </c>
      <c r="AO439" s="35" t="str">
        <f t="shared" si="455"/>
        <v/>
      </c>
      <c r="AP439" s="36" t="str">
        <f t="shared" si="456"/>
        <v/>
      </c>
      <c r="AQ439" s="36" t="str">
        <f t="shared" si="417"/>
        <v/>
      </c>
      <c r="AR439" s="40" t="str">
        <f t="shared" si="418"/>
        <v/>
      </c>
      <c r="AS439" s="37" t="str">
        <f t="shared" si="419"/>
        <v/>
      </c>
      <c r="AT439" s="37" t="str">
        <f t="shared" si="442"/>
        <v/>
      </c>
      <c r="AU439" s="38" t="str">
        <f t="shared" si="420"/>
        <v/>
      </c>
      <c r="AV439" s="38" t="str">
        <f t="shared" si="421"/>
        <v/>
      </c>
      <c r="AW439" s="30" t="str">
        <f t="shared" si="422"/>
        <v/>
      </c>
      <c r="AX439" s="21" t="str">
        <f t="shared" si="423"/>
        <v/>
      </c>
      <c r="AY439" s="21" t="str">
        <f t="shared" si="443"/>
        <v/>
      </c>
      <c r="AZ439" s="31" t="str">
        <f t="shared" si="424"/>
        <v/>
      </c>
      <c r="BA439" s="31" t="str">
        <f t="shared" si="425"/>
        <v/>
      </c>
      <c r="BB439" s="33">
        <f t="shared" si="426"/>
        <v>1.307304032273648E-3</v>
      </c>
      <c r="BC439" s="32">
        <f t="shared" si="427"/>
        <v>1</v>
      </c>
      <c r="BD439" s="32">
        <f t="shared" si="444"/>
        <v>8</v>
      </c>
      <c r="BE439" s="34" t="str">
        <f t="shared" si="445"/>
        <v>-----</v>
      </c>
      <c r="BF439" s="34" t="str">
        <f t="shared" si="428"/>
        <v>-----</v>
      </c>
      <c r="BG439" s="40" t="str">
        <f t="shared" si="429"/>
        <v/>
      </c>
      <c r="BH439" s="37" t="str">
        <f t="shared" si="430"/>
        <v/>
      </c>
      <c r="BI439" s="37" t="str">
        <f t="shared" si="446"/>
        <v/>
      </c>
      <c r="BJ439" s="38" t="str">
        <f t="shared" si="447"/>
        <v/>
      </c>
      <c r="BK439" s="38" t="str">
        <f t="shared" si="431"/>
        <v/>
      </c>
      <c r="BL439" s="41" t="str">
        <f t="shared" si="432"/>
        <v>------</v>
      </c>
      <c r="BM439" s="41" t="str">
        <f t="shared" si="433"/>
        <v>------</v>
      </c>
      <c r="BN439" s="41" t="str">
        <f t="shared" si="474"/>
        <v>-----</v>
      </c>
      <c r="BO439" s="41" t="str" cm="1">
        <f t="array" aca="1" ref="BO439" ca="1">_xlfn.LET(_xlpm.lookback,MIN(ROW()-ROW(BN$50),11),_xlpm.found,IFERROR(MATCH("Equal High",OFFSET(BN439,-_xlpm.lookback,0,_xlpm.lookback+1,1),0),-1),_xlpm.offset_rows,_xlpm.lookback-_xlpm.found+1,IF(_xlpm.found&gt;0,INDEX(E:E,ROW()-_xlpm.offset_rows),"-----"))</f>
        <v>-----</v>
      </c>
      <c r="BP439" s="41" t="str">
        <f t="shared" ca="1" si="467"/>
        <v>-----</v>
      </c>
      <c r="BQ439" s="41" t="str">
        <f t="shared" ca="1" si="468"/>
        <v>-----</v>
      </c>
      <c r="BR439" s="52" t="str">
        <f t="shared" ca="1" si="469"/>
        <v>-----</v>
      </c>
      <c r="BS439" s="41" t="str">
        <f t="shared" si="475"/>
        <v>-----</v>
      </c>
      <c r="BT439" s="41" cm="1">
        <f t="array" aca="1" ref="BT439" ca="1">_xlfn.LET(_xlpm.lookback,MIN(ROW()-ROW(BS$50),11),_xlpm.found,IFERROR(MATCH("Equal Low",OFFSET(BS439,-_xlpm.lookback,0,_xlpm.lookback+1,1),0),-1),_xlpm.offset_rows,_xlpm.lookback-_xlpm.found+1,IF(_xlpm.found&gt;0,INDEX(F:F,ROW()-_xlpm.offset_rows),"-----"))</f>
        <v>5173.6099999999997</v>
      </c>
      <c r="BU439" s="41">
        <f t="shared" ca="1" si="470"/>
        <v>5187.4727499999999</v>
      </c>
      <c r="BV439" s="41">
        <f t="shared" ca="1" si="471"/>
        <v>5187.0256300000001</v>
      </c>
      <c r="BW439" s="52" t="str">
        <f t="shared" ca="1" si="472"/>
        <v>-----</v>
      </c>
      <c r="BX439" s="50">
        <f t="shared" si="434"/>
        <v>0.44711999999981344</v>
      </c>
      <c r="BY439" s="50">
        <f t="shared" si="448"/>
        <v>1</v>
      </c>
      <c r="BZ439" s="50">
        <f t="shared" si="449"/>
        <v>9</v>
      </c>
      <c r="CA439" s="50" t="str">
        <f t="shared" si="450"/>
        <v>-----</v>
      </c>
      <c r="CB439" s="50" t="str">
        <f t="shared" si="451"/>
        <v>-----</v>
      </c>
      <c r="CC439" s="52" t="str">
        <f t="shared" si="435"/>
        <v/>
      </c>
      <c r="CD439" s="41">
        <f t="shared" si="436"/>
        <v>0</v>
      </c>
      <c r="CE439" s="52" t="str" cm="1">
        <f t="array" ref="CE439">IF(CD439&lt;&gt;1,"-----",_xlfn.IFS(OR(AL439="Above",AL439="Below"),AL439,OR(AQ439="Above",AQ439="Below"),AQ439,OR(AV439="Above",AV439="Below"),AV439,OR(BA439="Above",BA439="Below"),BA439,OR(BF439="Above",BF439="Below"),BF439,OR(BK439="Above",BK439="Below"),BK439,TRUE,"-----"))</f>
        <v>-----</v>
      </c>
      <c r="CF439" s="52" t="str">
        <f t="shared" ca="1" si="473"/>
        <v>-----</v>
      </c>
      <c r="CG439" s="52" t="str">
        <f t="shared" si="437"/>
        <v>UP</v>
      </c>
      <c r="CH439" s="42" t="str">
        <f t="shared" si="458"/>
        <v/>
      </c>
      <c r="CI439" s="43" t="str">
        <f t="shared" si="452"/>
        <v/>
      </c>
      <c r="CJ439" s="42" t="str">
        <f t="shared" si="453"/>
        <v/>
      </c>
      <c r="CK439" s="42" t="str">
        <f t="shared" si="459"/>
        <v/>
      </c>
      <c r="CL439" s="42" t="str">
        <f t="shared" si="438"/>
        <v/>
      </c>
      <c r="CM439" s="16">
        <f t="shared" si="410"/>
        <v>0</v>
      </c>
      <c r="CN439" s="53">
        <f t="shared" si="460"/>
        <v>0</v>
      </c>
      <c r="CO439" s="14" t="str">
        <f t="shared" si="461"/>
        <v/>
      </c>
      <c r="CT439" s="4"/>
      <c r="CU439" s="4"/>
    </row>
    <row r="440" spans="1:99" x14ac:dyDescent="0.55000000000000004">
      <c r="A440">
        <f>IF('Data Validation'!$K$2&lt;&gt;TRUE,"",'Data Validation'!A440)</f>
        <v>1772163600</v>
      </c>
      <c r="B440" s="4" t="str">
        <f>IF('Data Validation'!$K$2&lt;&gt;TRUE,"",'Data Validation'!C440)</f>
        <v>XAUUSD</v>
      </c>
      <c r="C440" s="4" t="str">
        <f>IF('Data Validation'!$K$2&lt;&gt;TRUE,"",'Data Validation'!E440)</f>
        <v>M5</v>
      </c>
      <c r="D440" s="4">
        <f>IF('Data Validation'!$K$2&lt;&gt;TRUE,"",'Data Validation'!G440)</f>
        <v>5187.17</v>
      </c>
      <c r="E440" s="4">
        <f>IF($C440&lt;&gt;"M5","",Price!F440)</f>
        <v>5187.76</v>
      </c>
      <c r="F440" s="4">
        <f>IF($C440&lt;&gt;"M5","",Price!G440)</f>
        <v>5185.46</v>
      </c>
      <c r="G440" s="4">
        <f>IF($C440&lt;&gt;"M5","",Price!H440)</f>
        <v>286</v>
      </c>
      <c r="H440" s="4">
        <f>IF($C440&lt;&gt;"M5","",SSA!E440)</f>
        <v>5187.43073</v>
      </c>
      <c r="I440" s="6">
        <f>IF($C440&lt;&gt;"M5","",SSA!F440)</f>
        <v>5187.2281800000001</v>
      </c>
      <c r="J440" s="5">
        <f>IF($C440&lt;&gt;"M5","",Dual_Tema!E440)</f>
        <v>5188.3599999999997</v>
      </c>
      <c r="K440" s="5">
        <f>IF($C440&lt;&gt;"M5","",Dual_Tema!F440)</f>
        <v>5185.4399999999996</v>
      </c>
      <c r="L440" s="6">
        <f>IF($C440&lt;&gt;"M5","",Trendlines!K440)</f>
        <v>0</v>
      </c>
      <c r="M440" s="6">
        <f>IF($C440&lt;&gt;"M5","",Trendlines!L440)</f>
        <v>0</v>
      </c>
      <c r="N440" s="6">
        <f>IF($C440&lt;&gt;"M5","",ZigZag!E440)</f>
        <v>0</v>
      </c>
      <c r="O440" s="6">
        <f>IF($C440&lt;&gt;"M5","",ZigZag!F440)</f>
        <v>0</v>
      </c>
      <c r="P440" s="6">
        <f>IF($C440&lt;&gt;"M5","",Pinbar!E440)</f>
        <v>0</v>
      </c>
      <c r="Q440">
        <f>IF(Q$1='Trendline Selection'!$ED$198,Trendlines!E440,IF(Q$1='Trendline Selection'!$EE$198,Trendlines!E440,""))</f>
        <v>5200.21</v>
      </c>
      <c r="R440" t="str">
        <f>IF(R$1='Trendline Selection'!$ED$198,Trendlines!F440,IF(R$1='Trendline Selection'!$EE$198,Trendlines!F440,""))</f>
        <v/>
      </c>
      <c r="S440" t="str">
        <f>IF(S$1='Trendline Selection'!$ED$198,Trendlines!G440,IF(S$1='Trendline Selection'!$EE$198,Trendlines!G440,""))</f>
        <v/>
      </c>
      <c r="T440" t="str">
        <f>IF(T$1='Trendline Selection'!$ED$198,Trendlines!H440,IF(T$1='Trendline Selection'!$EE$198,Trendlines!H440,""))</f>
        <v/>
      </c>
      <c r="U440">
        <f>IF(U$1='Trendline Selection'!$ED$198,Trendlines!I440,IF(U$1='Trendline Selection'!$EE$198,Trendlines!I440,""))</f>
        <v>5180.72</v>
      </c>
      <c r="V440" t="str">
        <f>IF(V$1='Trendline Selection'!$ED$198,Trendlines!J440,IF(V$1='Trendline Selection'!$EE$198,Trendlines!J440,""))</f>
        <v/>
      </c>
      <c r="W440" s="6" t="str">
        <f t="shared" si="463"/>
        <v/>
      </c>
      <c r="X440" s="6" t="str">
        <f t="shared" si="464"/>
        <v/>
      </c>
      <c r="Y440" s="6" t="str">
        <f t="shared" si="465"/>
        <v/>
      </c>
      <c r="Z440" s="6" t="str">
        <f t="shared" si="466"/>
        <v/>
      </c>
      <c r="AA440">
        <f t="shared" si="411"/>
        <v>2.3000000000001819</v>
      </c>
      <c r="AB440">
        <f t="shared" si="439"/>
        <v>1.2100000000000364</v>
      </c>
      <c r="AC440">
        <f t="shared" si="440"/>
        <v>1.0900000000001455</v>
      </c>
      <c r="AD440">
        <f t="shared" si="462"/>
        <v>2.3000000000001819</v>
      </c>
      <c r="AE440" s="26">
        <f t="shared" si="454"/>
        <v>-1.1564347886412167E-4</v>
      </c>
      <c r="AF440" s="26">
        <f t="shared" si="412"/>
        <v>3.8569533155212597E-6</v>
      </c>
      <c r="AG440" s="4"/>
      <c r="AH440" s="30">
        <f t="shared" si="413"/>
        <v>-2.4574526797956232E-3</v>
      </c>
      <c r="AI440" s="21">
        <f t="shared" si="441"/>
        <v>-1</v>
      </c>
      <c r="AJ440" s="21">
        <f t="shared" si="409"/>
        <v>-253</v>
      </c>
      <c r="AK440" s="31" t="str">
        <f t="shared" si="457"/>
        <v>-----</v>
      </c>
      <c r="AL440" s="31" t="str">
        <f t="shared" si="414"/>
        <v>-----</v>
      </c>
      <c r="AM440" s="39" t="str">
        <f t="shared" si="415"/>
        <v/>
      </c>
      <c r="AN440" s="35" t="str">
        <f t="shared" si="416"/>
        <v/>
      </c>
      <c r="AO440" s="35" t="str">
        <f t="shared" si="455"/>
        <v/>
      </c>
      <c r="AP440" s="36" t="str">
        <f t="shared" si="456"/>
        <v/>
      </c>
      <c r="AQ440" s="36" t="str">
        <f t="shared" si="417"/>
        <v/>
      </c>
      <c r="AR440" s="40" t="str">
        <f t="shared" si="418"/>
        <v/>
      </c>
      <c r="AS440" s="37" t="str">
        <f t="shared" si="419"/>
        <v/>
      </c>
      <c r="AT440" s="37" t="str">
        <f t="shared" si="442"/>
        <v/>
      </c>
      <c r="AU440" s="38" t="str">
        <f t="shared" si="420"/>
        <v/>
      </c>
      <c r="AV440" s="38" t="str">
        <f t="shared" si="421"/>
        <v/>
      </c>
      <c r="AW440" s="30" t="str">
        <f t="shared" si="422"/>
        <v/>
      </c>
      <c r="AX440" s="21" t="str">
        <f t="shared" si="423"/>
        <v/>
      </c>
      <c r="AY440" s="21" t="str">
        <f t="shared" si="443"/>
        <v/>
      </c>
      <c r="AZ440" s="31" t="str">
        <f t="shared" si="424"/>
        <v/>
      </c>
      <c r="BA440" s="31" t="str">
        <f t="shared" si="425"/>
        <v/>
      </c>
      <c r="BB440" s="33">
        <f t="shared" si="426"/>
        <v>1.2953276764619173E-3</v>
      </c>
      <c r="BC440" s="32">
        <f t="shared" si="427"/>
        <v>1</v>
      </c>
      <c r="BD440" s="32">
        <f t="shared" si="444"/>
        <v>9</v>
      </c>
      <c r="BE440" s="34" t="str">
        <f t="shared" si="445"/>
        <v>-----</v>
      </c>
      <c r="BF440" s="34" t="str">
        <f t="shared" si="428"/>
        <v>-----</v>
      </c>
      <c r="BG440" s="40" t="str">
        <f t="shared" si="429"/>
        <v/>
      </c>
      <c r="BH440" s="37" t="str">
        <f t="shared" si="430"/>
        <v/>
      </c>
      <c r="BI440" s="37" t="str">
        <f t="shared" si="446"/>
        <v/>
      </c>
      <c r="BJ440" s="38" t="str">
        <f t="shared" si="447"/>
        <v/>
      </c>
      <c r="BK440" s="38" t="str">
        <f t="shared" si="431"/>
        <v/>
      </c>
      <c r="BL440" s="41" t="str">
        <f t="shared" si="432"/>
        <v>------</v>
      </c>
      <c r="BM440" s="41" t="str">
        <f t="shared" si="433"/>
        <v>------</v>
      </c>
      <c r="BN440" s="41" t="str">
        <f t="shared" si="474"/>
        <v>-----</v>
      </c>
      <c r="BO440" s="41" t="str" cm="1">
        <f t="array" aca="1" ref="BO440" ca="1">_xlfn.LET(_xlpm.lookback,MIN(ROW()-ROW(BN$50),11),_xlpm.found,IFERROR(MATCH("Equal High",OFFSET(BN440,-_xlpm.lookback,0,_xlpm.lookback+1,1),0),-1),_xlpm.offset_rows,_xlpm.lookback-_xlpm.found+1,IF(_xlpm.found&gt;0,INDEX(E:E,ROW()-_xlpm.offset_rows),"-----"))</f>
        <v>-----</v>
      </c>
      <c r="BP440" s="41" t="str">
        <f t="shared" ca="1" si="467"/>
        <v>-----</v>
      </c>
      <c r="BQ440" s="41" t="str">
        <f t="shared" ca="1" si="468"/>
        <v>-----</v>
      </c>
      <c r="BR440" s="52" t="str">
        <f t="shared" ca="1" si="469"/>
        <v>-----</v>
      </c>
      <c r="BS440" s="41" t="str">
        <f t="shared" si="475"/>
        <v>-----</v>
      </c>
      <c r="BT440" s="41" cm="1">
        <f t="array" aca="1" ref="BT440" ca="1">_xlfn.LET(_xlpm.lookback,MIN(ROW()-ROW(BS$50),11),_xlpm.found,IFERROR(MATCH("Equal Low",OFFSET(BS440,-_xlpm.lookback,0,_xlpm.lookback+1,1),0),-1),_xlpm.offset_rows,_xlpm.lookback-_xlpm.found+1,IF(_xlpm.found&gt;0,INDEX(F:F,ROW()-_xlpm.offset_rows),"-----"))</f>
        <v>5173.6099999999997</v>
      </c>
      <c r="BU440" s="41">
        <f t="shared" ca="1" si="470"/>
        <v>5187.43073</v>
      </c>
      <c r="BV440" s="41">
        <f t="shared" ca="1" si="471"/>
        <v>5187.2281800000001</v>
      </c>
      <c r="BW440" s="52" t="str">
        <f t="shared" ca="1" si="472"/>
        <v>-----</v>
      </c>
      <c r="BX440" s="50">
        <f t="shared" si="434"/>
        <v>0.20254999999997381</v>
      </c>
      <c r="BY440" s="50">
        <f t="shared" si="448"/>
        <v>1</v>
      </c>
      <c r="BZ440" s="50">
        <f t="shared" si="449"/>
        <v>10</v>
      </c>
      <c r="CA440" s="50" t="str">
        <f t="shared" si="450"/>
        <v>-----</v>
      </c>
      <c r="CB440" s="50" t="str">
        <f t="shared" si="451"/>
        <v>-----</v>
      </c>
      <c r="CC440" s="52" t="str">
        <f t="shared" si="435"/>
        <v/>
      </c>
      <c r="CD440" s="41">
        <f t="shared" si="436"/>
        <v>0</v>
      </c>
      <c r="CE440" s="52" t="str" cm="1">
        <f t="array" ref="CE440">IF(CD440&lt;&gt;1,"-----",_xlfn.IFS(OR(AL440="Above",AL440="Below"),AL440,OR(AQ440="Above",AQ440="Below"),AQ440,OR(AV440="Above",AV440="Below"),AV440,OR(BA440="Above",BA440="Below"),BA440,OR(BF440="Above",BF440="Below"),BF440,OR(BK440="Above",BK440="Below"),BK440,TRUE,"-----"))</f>
        <v>-----</v>
      </c>
      <c r="CF440" s="52" t="str">
        <f t="shared" ca="1" si="473"/>
        <v>-----</v>
      </c>
      <c r="CG440" s="52" t="str">
        <f t="shared" si="437"/>
        <v>UP</v>
      </c>
      <c r="CH440" s="42" t="str">
        <f t="shared" si="458"/>
        <v/>
      </c>
      <c r="CI440" s="43" t="str">
        <f t="shared" si="452"/>
        <v/>
      </c>
      <c r="CJ440" s="42" t="str">
        <f t="shared" si="453"/>
        <v/>
      </c>
      <c r="CK440" s="42" t="str">
        <f t="shared" si="459"/>
        <v/>
      </c>
      <c r="CL440" s="42" t="str">
        <f t="shared" si="438"/>
        <v/>
      </c>
      <c r="CM440" s="16">
        <f t="shared" si="410"/>
        <v>0</v>
      </c>
      <c r="CN440" s="53">
        <f t="shared" si="460"/>
        <v>0</v>
      </c>
      <c r="CO440" s="14" t="str">
        <f t="shared" si="461"/>
        <v/>
      </c>
      <c r="CT440" s="4"/>
      <c r="CU440" s="4"/>
    </row>
    <row r="441" spans="1:99" x14ac:dyDescent="0.55000000000000004">
      <c r="A441">
        <f>IF('Data Validation'!$K$2&lt;&gt;TRUE,"",'Data Validation'!A441)</f>
        <v>1772163900</v>
      </c>
      <c r="B441" s="4" t="str">
        <f>IF('Data Validation'!$K$2&lt;&gt;TRUE,"",'Data Validation'!C441)</f>
        <v>XAUUSD</v>
      </c>
      <c r="C441" s="4" t="str">
        <f>IF('Data Validation'!$K$2&lt;&gt;TRUE,"",'Data Validation'!E441)</f>
        <v>M5</v>
      </c>
      <c r="D441" s="4">
        <f>IF('Data Validation'!$K$2&lt;&gt;TRUE,"",'Data Validation'!G441)</f>
        <v>5189.7</v>
      </c>
      <c r="E441" s="4">
        <f>IF($C441&lt;&gt;"M5","",Price!F441)</f>
        <v>5190.3900000000003</v>
      </c>
      <c r="F441" s="4">
        <f>IF($C441&lt;&gt;"M5","",Price!G441)</f>
        <v>5186.8599999999997</v>
      </c>
      <c r="G441" s="4">
        <f>IF($C441&lt;&gt;"M5","",Price!H441)</f>
        <v>394</v>
      </c>
      <c r="H441" s="4">
        <f>IF($C441&lt;&gt;"M5","",SSA!E441)</f>
        <v>5187.20831</v>
      </c>
      <c r="I441" s="6">
        <f>IF($C441&lt;&gt;"M5","",SSA!F441)</f>
        <v>5187.2182400000002</v>
      </c>
      <c r="J441" s="5">
        <f>IF($C441&lt;&gt;"M5","",Dual_Tema!E441)</f>
        <v>5189.71</v>
      </c>
      <c r="K441" s="5">
        <f>IF($C441&lt;&gt;"M5","",Dual_Tema!F441)</f>
        <v>5186.57</v>
      </c>
      <c r="L441" s="6">
        <f>IF($C441&lt;&gt;"M5","",Trendlines!K441)</f>
        <v>0</v>
      </c>
      <c r="M441" s="6">
        <f>IF($C441&lt;&gt;"M5","",Trendlines!L441)</f>
        <v>0</v>
      </c>
      <c r="N441" s="6">
        <f>IF($C441&lt;&gt;"M5","",ZigZag!E441)</f>
        <v>0</v>
      </c>
      <c r="O441" s="6">
        <f>IF($C441&lt;&gt;"M5","",ZigZag!F441)</f>
        <v>0</v>
      </c>
      <c r="P441" s="6">
        <f>IF($C441&lt;&gt;"M5","",Pinbar!E441)</f>
        <v>0</v>
      </c>
      <c r="Q441">
        <f>IF(Q$1='Trendline Selection'!$ED$198,Trendlines!E441,IF(Q$1='Trendline Selection'!$EE$198,Trendlines!E441,""))</f>
        <v>5200.21</v>
      </c>
      <c r="R441" t="str">
        <f>IF(R$1='Trendline Selection'!$ED$198,Trendlines!F441,IF(R$1='Trendline Selection'!$EE$198,Trendlines!F441,""))</f>
        <v/>
      </c>
      <c r="S441" t="str">
        <f>IF(S$1='Trendline Selection'!$ED$198,Trendlines!G441,IF(S$1='Trendline Selection'!$EE$198,Trendlines!G441,""))</f>
        <v/>
      </c>
      <c r="T441" t="str">
        <f>IF(T$1='Trendline Selection'!$ED$198,Trendlines!H441,IF(T$1='Trendline Selection'!$EE$198,Trendlines!H441,""))</f>
        <v/>
      </c>
      <c r="U441">
        <f>IF(U$1='Trendline Selection'!$ED$198,Trendlines!I441,IF(U$1='Trendline Selection'!$EE$198,Trendlines!I441,""))</f>
        <v>5180.74</v>
      </c>
      <c r="V441" t="str">
        <f>IF(V$1='Trendline Selection'!$ED$198,Trendlines!J441,IF(V$1='Trendline Selection'!$EE$198,Trendlines!J441,""))</f>
        <v/>
      </c>
      <c r="W441" s="6" t="str">
        <f t="shared" si="463"/>
        <v/>
      </c>
      <c r="X441" s="6" t="str">
        <f t="shared" si="464"/>
        <v/>
      </c>
      <c r="Y441" s="6" t="str">
        <f t="shared" si="465"/>
        <v/>
      </c>
      <c r="Z441" s="6" t="str">
        <f t="shared" si="466"/>
        <v/>
      </c>
      <c r="AA441">
        <f t="shared" si="411"/>
        <v>3.5300000000006548</v>
      </c>
      <c r="AB441">
        <f t="shared" si="439"/>
        <v>3.2200000000002547</v>
      </c>
      <c r="AC441">
        <f t="shared" si="440"/>
        <v>0.31000000000040018</v>
      </c>
      <c r="AD441">
        <f t="shared" si="462"/>
        <v>3.5300000000006548</v>
      </c>
      <c r="AE441" s="26">
        <f t="shared" si="454"/>
        <v>1.3102851604430518E-4</v>
      </c>
      <c r="AF441" s="26">
        <f t="shared" si="412"/>
        <v>5.5913638493255397E-5</v>
      </c>
      <c r="AG441" s="4"/>
      <c r="AH441" s="30">
        <f t="shared" si="413"/>
        <v>-2.5002240294142069E-3</v>
      </c>
      <c r="AI441" s="21">
        <f t="shared" si="441"/>
        <v>-1</v>
      </c>
      <c r="AJ441" s="21">
        <f t="shared" si="409"/>
        <v>-254</v>
      </c>
      <c r="AK441" s="31" t="str">
        <f t="shared" si="457"/>
        <v>-----</v>
      </c>
      <c r="AL441" s="31" t="str">
        <f t="shared" si="414"/>
        <v>-----</v>
      </c>
      <c r="AM441" s="39" t="str">
        <f t="shared" si="415"/>
        <v/>
      </c>
      <c r="AN441" s="35" t="str">
        <f t="shared" si="416"/>
        <v/>
      </c>
      <c r="AO441" s="35" t="str">
        <f t="shared" si="455"/>
        <v/>
      </c>
      <c r="AP441" s="36" t="str">
        <f t="shared" si="456"/>
        <v/>
      </c>
      <c r="AQ441" s="36" t="str">
        <f t="shared" si="417"/>
        <v/>
      </c>
      <c r="AR441" s="40" t="str">
        <f t="shared" si="418"/>
        <v/>
      </c>
      <c r="AS441" s="37" t="str">
        <f t="shared" si="419"/>
        <v/>
      </c>
      <c r="AT441" s="37" t="str">
        <f t="shared" si="442"/>
        <v/>
      </c>
      <c r="AU441" s="38" t="str">
        <f t="shared" si="420"/>
        <v/>
      </c>
      <c r="AV441" s="38" t="str">
        <f t="shared" si="421"/>
        <v/>
      </c>
      <c r="AW441" s="30" t="str">
        <f t="shared" si="422"/>
        <v/>
      </c>
      <c r="AX441" s="21" t="str">
        <f t="shared" si="423"/>
        <v/>
      </c>
      <c r="AY441" s="21" t="str">
        <f t="shared" si="443"/>
        <v/>
      </c>
      <c r="AZ441" s="31" t="str">
        <f t="shared" si="424"/>
        <v/>
      </c>
      <c r="BA441" s="31" t="str">
        <f t="shared" si="425"/>
        <v/>
      </c>
      <c r="BB441" s="33">
        <f t="shared" si="426"/>
        <v>1.2485301327609959E-3</v>
      </c>
      <c r="BC441" s="32">
        <f t="shared" si="427"/>
        <v>1</v>
      </c>
      <c r="BD441" s="32">
        <f t="shared" si="444"/>
        <v>10</v>
      </c>
      <c r="BE441" s="34" t="str">
        <f t="shared" si="445"/>
        <v>-----</v>
      </c>
      <c r="BF441" s="34" t="str">
        <f t="shared" si="428"/>
        <v>-----</v>
      </c>
      <c r="BG441" s="40" t="str">
        <f t="shared" si="429"/>
        <v/>
      </c>
      <c r="BH441" s="37" t="str">
        <f t="shared" si="430"/>
        <v/>
      </c>
      <c r="BI441" s="37" t="str">
        <f t="shared" si="446"/>
        <v/>
      </c>
      <c r="BJ441" s="38" t="str">
        <f t="shared" si="447"/>
        <v/>
      </c>
      <c r="BK441" s="38" t="str">
        <f t="shared" si="431"/>
        <v/>
      </c>
      <c r="BL441" s="41" t="str">
        <f t="shared" si="432"/>
        <v>------</v>
      </c>
      <c r="BM441" s="41" t="str">
        <f t="shared" si="433"/>
        <v>------</v>
      </c>
      <c r="BN441" s="41" t="str">
        <f t="shared" si="474"/>
        <v>-----</v>
      </c>
      <c r="BO441" s="41" t="str" cm="1">
        <f t="array" aca="1" ref="BO441" ca="1">_xlfn.LET(_xlpm.lookback,MIN(ROW()-ROW(BN$50),11),_xlpm.found,IFERROR(MATCH("Equal High",OFFSET(BN441,-_xlpm.lookback,0,_xlpm.lookback+1,1),0),-1),_xlpm.offset_rows,_xlpm.lookback-_xlpm.found+1,IF(_xlpm.found&gt;0,INDEX(E:E,ROW()-_xlpm.offset_rows),"-----"))</f>
        <v>-----</v>
      </c>
      <c r="BP441" s="41" t="str">
        <f t="shared" ca="1" si="467"/>
        <v>-----</v>
      </c>
      <c r="BQ441" s="41" t="str">
        <f t="shared" ca="1" si="468"/>
        <v>-----</v>
      </c>
      <c r="BR441" s="52" t="str">
        <f t="shared" ca="1" si="469"/>
        <v>-----</v>
      </c>
      <c r="BS441" s="41" t="str">
        <f t="shared" si="475"/>
        <v>-----</v>
      </c>
      <c r="BT441" s="41" cm="1">
        <f t="array" aca="1" ref="BT441" ca="1">_xlfn.LET(_xlpm.lookback,MIN(ROW()-ROW(BS$50),11),_xlpm.found,IFERROR(MATCH("Equal Low",OFFSET(BS441,-_xlpm.lookback,0,_xlpm.lookback+1,1),0),-1),_xlpm.offset_rows,_xlpm.lookback-_xlpm.found+1,IF(_xlpm.found&gt;0,INDEX(F:F,ROW()-_xlpm.offset_rows),"-----"))</f>
        <v>5173.6099999999997</v>
      </c>
      <c r="BU441" s="41">
        <f t="shared" ca="1" si="470"/>
        <v>5187.20831</v>
      </c>
      <c r="BV441" s="41">
        <f t="shared" ca="1" si="471"/>
        <v>5187.2182400000002</v>
      </c>
      <c r="BW441" s="52" t="str">
        <f t="shared" ca="1" si="472"/>
        <v>-----</v>
      </c>
      <c r="BX441" s="50">
        <f t="shared" si="434"/>
        <v>-9.9300000001676381E-3</v>
      </c>
      <c r="BY441" s="50">
        <f t="shared" si="448"/>
        <v>-1</v>
      </c>
      <c r="BZ441" s="50">
        <f t="shared" si="449"/>
        <v>-1</v>
      </c>
      <c r="CA441" s="50" t="str">
        <f t="shared" si="450"/>
        <v>-----</v>
      </c>
      <c r="CB441" s="50" t="str">
        <f t="shared" si="451"/>
        <v>crossunder</v>
      </c>
      <c r="CC441" s="52" t="str">
        <f t="shared" si="435"/>
        <v/>
      </c>
      <c r="CD441" s="41">
        <f t="shared" si="436"/>
        <v>0</v>
      </c>
      <c r="CE441" s="52" t="str" cm="1">
        <f t="array" ref="CE441">IF(CD441&lt;&gt;1,"-----",_xlfn.IFS(OR(AL441="Above",AL441="Below"),AL441,OR(AQ441="Above",AQ441="Below"),AQ441,OR(AV441="Above",AV441="Below"),AV441,OR(BA441="Above",BA441="Below"),BA441,OR(BF441="Above",BF441="Below"),BF441,OR(BK441="Above",BK441="Below"),BK441,TRUE,"-----"))</f>
        <v>-----</v>
      </c>
      <c r="CF441" s="52" t="str">
        <f t="shared" ca="1" si="473"/>
        <v>-----</v>
      </c>
      <c r="CG441" s="52" t="str">
        <f t="shared" si="437"/>
        <v>DOWN</v>
      </c>
      <c r="CH441" s="42" t="str">
        <f t="shared" si="458"/>
        <v/>
      </c>
      <c r="CI441" s="43" t="str">
        <f t="shared" si="452"/>
        <v/>
      </c>
      <c r="CJ441" s="42" t="str">
        <f t="shared" si="453"/>
        <v/>
      </c>
      <c r="CK441" s="42" t="str">
        <f t="shared" si="459"/>
        <v/>
      </c>
      <c r="CL441" s="42" t="str">
        <f t="shared" si="438"/>
        <v/>
      </c>
      <c r="CM441" s="16">
        <f t="shared" si="410"/>
        <v>0</v>
      </c>
      <c r="CN441" s="53">
        <f t="shared" si="460"/>
        <v>0</v>
      </c>
      <c r="CO441" s="14" t="str">
        <f t="shared" si="461"/>
        <v/>
      </c>
      <c r="CT441" s="4"/>
      <c r="CU441" s="4"/>
    </row>
    <row r="442" spans="1:99" x14ac:dyDescent="0.55000000000000004">
      <c r="A442">
        <f>IF('Data Validation'!$K$2&lt;&gt;TRUE,"",'Data Validation'!A442)</f>
        <v>1772164200</v>
      </c>
      <c r="B442" s="4" t="str">
        <f>IF('Data Validation'!$K$2&lt;&gt;TRUE,"",'Data Validation'!C442)</f>
        <v>XAUUSD</v>
      </c>
      <c r="C442" s="4" t="str">
        <f>IF('Data Validation'!$K$2&lt;&gt;TRUE,"",'Data Validation'!E442)</f>
        <v>M5</v>
      </c>
      <c r="D442" s="4">
        <f>IF('Data Validation'!$K$2&lt;&gt;TRUE,"",'Data Validation'!G442)</f>
        <v>5189.59</v>
      </c>
      <c r="E442" s="4">
        <f>IF($C442&lt;&gt;"M5","",Price!F442)</f>
        <v>5190.4399999999996</v>
      </c>
      <c r="F442" s="4">
        <f>IF($C442&lt;&gt;"M5","",Price!G442)</f>
        <v>5189.08</v>
      </c>
      <c r="G442" s="4">
        <f>IF($C442&lt;&gt;"M5","",Price!H442)</f>
        <v>347</v>
      </c>
      <c r="H442" s="4">
        <f>IF($C442&lt;&gt;"M5","",SSA!E442)</f>
        <v>5186.8348599999999</v>
      </c>
      <c r="I442" s="6">
        <f>IF($C442&lt;&gt;"M5","",SSA!F442)</f>
        <v>5187.0265499999996</v>
      </c>
      <c r="J442" s="5">
        <f>IF($C442&lt;&gt;"M5","",Dual_Tema!E442)</f>
        <v>5190.53</v>
      </c>
      <c r="K442" s="5">
        <f>IF($C442&lt;&gt;"M5","",Dual_Tema!F442)</f>
        <v>5188.29</v>
      </c>
      <c r="L442" s="6">
        <f>IF($C442&lt;&gt;"M5","",Trendlines!K442)</f>
        <v>5190.4399999999996</v>
      </c>
      <c r="M442" s="6">
        <f>IF($C442&lt;&gt;"M5","",Trendlines!L442)</f>
        <v>0</v>
      </c>
      <c r="N442" s="6">
        <f>IF($C442&lt;&gt;"M5","",ZigZag!E442)</f>
        <v>5190.4399999999996</v>
      </c>
      <c r="O442" s="6">
        <f>IF($C442&lt;&gt;"M5","",ZigZag!F442)</f>
        <v>0</v>
      </c>
      <c r="P442" s="6">
        <f>IF($C442&lt;&gt;"M5","",Pinbar!E442)</f>
        <v>0</v>
      </c>
      <c r="Q442">
        <f>IF(Q$1='Trendline Selection'!$ED$198,Trendlines!E442,IF(Q$1='Trendline Selection'!$EE$198,Trendlines!E442,""))</f>
        <v>5200.22</v>
      </c>
      <c r="R442" t="str">
        <f>IF(R$1='Trendline Selection'!$ED$198,Trendlines!F442,IF(R$1='Trendline Selection'!$EE$198,Trendlines!F442,""))</f>
        <v/>
      </c>
      <c r="S442" t="str">
        <f>IF(S$1='Trendline Selection'!$ED$198,Trendlines!G442,IF(S$1='Trendline Selection'!$EE$198,Trendlines!G442,""))</f>
        <v/>
      </c>
      <c r="T442" t="str">
        <f>IF(T$1='Trendline Selection'!$ED$198,Trendlines!H442,IF(T$1='Trendline Selection'!$EE$198,Trendlines!H442,""))</f>
        <v/>
      </c>
      <c r="U442">
        <f>IF(U$1='Trendline Selection'!$ED$198,Trendlines!I442,IF(U$1='Trendline Selection'!$EE$198,Trendlines!I442,""))</f>
        <v>5180.76</v>
      </c>
      <c r="V442" t="str">
        <f>IF(V$1='Trendline Selection'!$ED$198,Trendlines!J442,IF(V$1='Trendline Selection'!$EE$198,Trendlines!J442,""))</f>
        <v/>
      </c>
      <c r="W442" s="6">
        <f t="shared" si="463"/>
        <v>5199.63</v>
      </c>
      <c r="X442" s="6" t="str">
        <f t="shared" si="464"/>
        <v/>
      </c>
      <c r="Y442" s="6">
        <f t="shared" si="465"/>
        <v>-1.7674334519957207E-3</v>
      </c>
      <c r="Z442" s="6" t="str">
        <f t="shared" si="466"/>
        <v/>
      </c>
      <c r="AA442">
        <f t="shared" si="411"/>
        <v>1.3599999999996726</v>
      </c>
      <c r="AB442">
        <f t="shared" si="439"/>
        <v>0.73999999999978172</v>
      </c>
      <c r="AC442">
        <f t="shared" si="440"/>
        <v>0.61999999999989086</v>
      </c>
      <c r="AD442">
        <f t="shared" si="462"/>
        <v>1.3599999999996726</v>
      </c>
      <c r="AE442" s="26">
        <f t="shared" si="454"/>
        <v>-1.7339269785579799E-5</v>
      </c>
      <c r="AF442" s="26">
        <f t="shared" si="412"/>
        <v>1.5226596817062338E-4</v>
      </c>
      <c r="AG442" s="4"/>
      <c r="AH442" s="30">
        <f t="shared" si="413"/>
        <v>-2.5739564864564034E-3</v>
      </c>
      <c r="AI442" s="21">
        <f t="shared" si="441"/>
        <v>-1</v>
      </c>
      <c r="AJ442" s="21">
        <f t="shared" si="409"/>
        <v>-255</v>
      </c>
      <c r="AK442" s="31" t="str">
        <f t="shared" si="457"/>
        <v>-----</v>
      </c>
      <c r="AL442" s="31" t="str">
        <f t="shared" si="414"/>
        <v>-----</v>
      </c>
      <c r="AM442" s="39" t="str">
        <f t="shared" si="415"/>
        <v/>
      </c>
      <c r="AN442" s="35" t="str">
        <f t="shared" si="416"/>
        <v/>
      </c>
      <c r="AO442" s="35" t="str">
        <f t="shared" si="455"/>
        <v/>
      </c>
      <c r="AP442" s="36" t="str">
        <f t="shared" si="456"/>
        <v/>
      </c>
      <c r="AQ442" s="36" t="str">
        <f t="shared" si="417"/>
        <v/>
      </c>
      <c r="AR442" s="40" t="str">
        <f t="shared" si="418"/>
        <v/>
      </c>
      <c r="AS442" s="37" t="str">
        <f t="shared" si="419"/>
        <v/>
      </c>
      <c r="AT442" s="37" t="str">
        <f t="shared" si="442"/>
        <v/>
      </c>
      <c r="AU442" s="38" t="str">
        <f t="shared" si="420"/>
        <v/>
      </c>
      <c r="AV442" s="38" t="str">
        <f t="shared" si="421"/>
        <v/>
      </c>
      <c r="AW442" s="30" t="str">
        <f t="shared" si="422"/>
        <v/>
      </c>
      <c r="AX442" s="21" t="str">
        <f t="shared" si="423"/>
        <v/>
      </c>
      <c r="AY442" s="21" t="str">
        <f t="shared" si="443"/>
        <v/>
      </c>
      <c r="AZ442" s="31" t="str">
        <f t="shared" si="424"/>
        <v/>
      </c>
      <c r="BA442" s="31" t="str">
        <f t="shared" si="425"/>
        <v/>
      </c>
      <c r="BB442" s="33">
        <f t="shared" si="426"/>
        <v>1.172580856862645E-3</v>
      </c>
      <c r="BC442" s="32">
        <f t="shared" si="427"/>
        <v>1</v>
      </c>
      <c r="BD442" s="32">
        <f t="shared" si="444"/>
        <v>11</v>
      </c>
      <c r="BE442" s="34" t="str">
        <f t="shared" si="445"/>
        <v>-----</v>
      </c>
      <c r="BF442" s="34" t="str">
        <f t="shared" si="428"/>
        <v>-----</v>
      </c>
      <c r="BG442" s="40" t="str">
        <f t="shared" si="429"/>
        <v/>
      </c>
      <c r="BH442" s="37" t="str">
        <f t="shared" si="430"/>
        <v/>
      </c>
      <c r="BI442" s="37" t="str">
        <f t="shared" si="446"/>
        <v/>
      </c>
      <c r="BJ442" s="38" t="str">
        <f t="shared" si="447"/>
        <v/>
      </c>
      <c r="BK442" s="38" t="str">
        <f t="shared" si="431"/>
        <v/>
      </c>
      <c r="BL442" s="41" t="str">
        <f t="shared" si="432"/>
        <v>Important High</v>
      </c>
      <c r="BM442" s="41" t="str">
        <f t="shared" si="433"/>
        <v>------</v>
      </c>
      <c r="BN442" s="41" t="str">
        <f t="shared" si="474"/>
        <v>-----</v>
      </c>
      <c r="BO442" s="41" t="str" cm="1">
        <f t="array" aca="1" ref="BO442" ca="1">_xlfn.LET(_xlpm.lookback,MIN(ROW()-ROW(BN$50),11),_xlpm.found,IFERROR(MATCH("Equal High",OFFSET(BN442,-_xlpm.lookback,0,_xlpm.lookback+1,1),0),-1),_xlpm.offset_rows,_xlpm.lookback-_xlpm.found+1,IF(_xlpm.found&gt;0,INDEX(E:E,ROW()-_xlpm.offset_rows),"-----"))</f>
        <v>-----</v>
      </c>
      <c r="BP442" s="41" t="str">
        <f t="shared" ca="1" si="467"/>
        <v>-----</v>
      </c>
      <c r="BQ442" s="41" t="str">
        <f t="shared" ca="1" si="468"/>
        <v>-----</v>
      </c>
      <c r="BR442" s="52" t="str">
        <f t="shared" ca="1" si="469"/>
        <v>-----</v>
      </c>
      <c r="BS442" s="41" t="str">
        <f t="shared" si="475"/>
        <v>-----</v>
      </c>
      <c r="BT442" s="41" t="str" cm="1">
        <f t="array" aca="1" ref="BT442" ca="1">_xlfn.LET(_xlpm.lookback,MIN(ROW()-ROW(BS$50),11),_xlpm.found,IFERROR(MATCH("Equal Low",OFFSET(BS442,-_xlpm.lookback,0,_xlpm.lookback+1,1),0),-1),_xlpm.offset_rows,_xlpm.lookback-_xlpm.found+1,IF(_xlpm.found&gt;0,INDEX(F:F,ROW()-_xlpm.offset_rows),"-----"))</f>
        <v>-----</v>
      </c>
      <c r="BU442" s="41" t="str">
        <f t="shared" ca="1" si="470"/>
        <v>-----</v>
      </c>
      <c r="BV442" s="41" t="str">
        <f t="shared" ca="1" si="471"/>
        <v>-----</v>
      </c>
      <c r="BW442" s="52" t="str">
        <f t="shared" ca="1" si="472"/>
        <v>-----</v>
      </c>
      <c r="BX442" s="50">
        <f t="shared" si="434"/>
        <v>-0.19168999999965308</v>
      </c>
      <c r="BY442" s="50">
        <f t="shared" si="448"/>
        <v>-1</v>
      </c>
      <c r="BZ442" s="50">
        <f t="shared" si="449"/>
        <v>-2</v>
      </c>
      <c r="CA442" s="50" t="str">
        <f t="shared" si="450"/>
        <v>-----</v>
      </c>
      <c r="CB442" s="50" t="str">
        <f t="shared" si="451"/>
        <v>-----</v>
      </c>
      <c r="CC442" s="52" t="str">
        <f t="shared" si="435"/>
        <v/>
      </c>
      <c r="CD442" s="41">
        <f t="shared" si="436"/>
        <v>0</v>
      </c>
      <c r="CE442" s="52" t="str" cm="1">
        <f t="array" ref="CE442">IF(CD442&lt;&gt;1,"-----",_xlfn.IFS(OR(AL442="Above",AL442="Below"),AL442,OR(AQ442="Above",AQ442="Below"),AQ442,OR(AV442="Above",AV442="Below"),AV442,OR(BA442="Above",BA442="Below"),BA442,OR(BF442="Above",BF442="Below"),BF442,OR(BK442="Above",BK442="Below"),BK442,TRUE,"-----"))</f>
        <v>-----</v>
      </c>
      <c r="CF442" s="52" t="str">
        <f t="shared" ca="1" si="473"/>
        <v>-----</v>
      </c>
      <c r="CG442" s="52" t="str">
        <f t="shared" si="437"/>
        <v>DOWN</v>
      </c>
      <c r="CH442" s="42" t="str">
        <f t="shared" si="458"/>
        <v/>
      </c>
      <c r="CI442" s="43" t="str">
        <f t="shared" si="452"/>
        <v/>
      </c>
      <c r="CJ442" s="42" t="str">
        <f t="shared" si="453"/>
        <v/>
      </c>
      <c r="CK442" s="42" t="str">
        <f t="shared" si="459"/>
        <v/>
      </c>
      <c r="CL442" s="42" t="str">
        <f t="shared" si="438"/>
        <v/>
      </c>
      <c r="CM442" s="16">
        <f t="shared" si="410"/>
        <v>0</v>
      </c>
      <c r="CN442" s="53">
        <f t="shared" si="460"/>
        <v>0</v>
      </c>
      <c r="CO442" s="14" t="str">
        <f t="shared" si="461"/>
        <v/>
      </c>
      <c r="CT442" s="4"/>
      <c r="CU442" s="4"/>
    </row>
    <row r="443" spans="1:99" x14ac:dyDescent="0.55000000000000004">
      <c r="A443">
        <f>IF('Data Validation'!$K$2&lt;&gt;TRUE,"",'Data Validation'!A443)</f>
        <v>1772164500</v>
      </c>
      <c r="B443" s="4" t="str">
        <f>IF('Data Validation'!$K$2&lt;&gt;TRUE,"",'Data Validation'!C443)</f>
        <v>XAUUSD</v>
      </c>
      <c r="C443" s="4" t="str">
        <f>IF('Data Validation'!$K$2&lt;&gt;TRUE,"",'Data Validation'!E443)</f>
        <v>M5</v>
      </c>
      <c r="D443" s="4">
        <f>IF('Data Validation'!$K$2&lt;&gt;TRUE,"",'Data Validation'!G443)</f>
        <v>5184</v>
      </c>
      <c r="E443" s="4">
        <f>IF($C443&lt;&gt;"M5","",Price!F443)</f>
        <v>5190.37</v>
      </c>
      <c r="F443" s="4">
        <f>IF($C443&lt;&gt;"M5","",Price!G443)</f>
        <v>5183.96</v>
      </c>
      <c r="G443" s="4">
        <f>IF($C443&lt;&gt;"M5","",Price!H443)</f>
        <v>349</v>
      </c>
      <c r="H443" s="4">
        <f>IF($C443&lt;&gt;"M5","",SSA!E443)</f>
        <v>5186.4260400000003</v>
      </c>
      <c r="I443" s="6">
        <f>IF($C443&lt;&gt;"M5","",SSA!F443)</f>
        <v>5186.7263000000003</v>
      </c>
      <c r="J443" s="5">
        <f>IF($C443&lt;&gt;"M5","",Dual_Tema!E443)</f>
        <v>5190.9399999999996</v>
      </c>
      <c r="K443" s="5">
        <f>IF($C443&lt;&gt;"M5","",Dual_Tema!F443)</f>
        <v>5186.79</v>
      </c>
      <c r="L443" s="6">
        <f>IF($C443&lt;&gt;"M5","",Trendlines!K443)</f>
        <v>0</v>
      </c>
      <c r="M443" s="6">
        <f>IF($C443&lt;&gt;"M5","",Trendlines!L443)</f>
        <v>0</v>
      </c>
      <c r="N443" s="6">
        <f>IF($C443&lt;&gt;"M5","",ZigZag!E443)</f>
        <v>0</v>
      </c>
      <c r="O443" s="6">
        <f>IF($C443&lt;&gt;"M5","",ZigZag!F443)</f>
        <v>0</v>
      </c>
      <c r="P443" s="6">
        <f>IF($C443&lt;&gt;"M5","",Pinbar!E443)</f>
        <v>0</v>
      </c>
      <c r="Q443">
        <f>IF(Q$1='Trendline Selection'!$ED$198,Trendlines!E443,IF(Q$1='Trendline Selection'!$EE$198,Trendlines!E443,""))</f>
        <v>5200.2299999999996</v>
      </c>
      <c r="R443" t="str">
        <f>IF(R$1='Trendline Selection'!$ED$198,Trendlines!F443,IF(R$1='Trendline Selection'!$EE$198,Trendlines!F443,""))</f>
        <v/>
      </c>
      <c r="S443" t="str">
        <f>IF(S$1='Trendline Selection'!$ED$198,Trendlines!G443,IF(S$1='Trendline Selection'!$EE$198,Trendlines!G443,""))</f>
        <v/>
      </c>
      <c r="T443" t="str">
        <f>IF(T$1='Trendline Selection'!$ED$198,Trendlines!H443,IF(T$1='Trendline Selection'!$EE$198,Trendlines!H443,""))</f>
        <v/>
      </c>
      <c r="U443">
        <f>IF(U$1='Trendline Selection'!$ED$198,Trendlines!I443,IF(U$1='Trendline Selection'!$EE$198,Trendlines!I443,""))</f>
        <v>5180.78</v>
      </c>
      <c r="V443" t="str">
        <f>IF(V$1='Trendline Selection'!$ED$198,Trendlines!J443,IF(V$1='Trendline Selection'!$EE$198,Trendlines!J443,""))</f>
        <v/>
      </c>
      <c r="W443" s="6" t="str">
        <f t="shared" si="463"/>
        <v/>
      </c>
      <c r="X443" s="6" t="str">
        <f t="shared" si="464"/>
        <v/>
      </c>
      <c r="Y443" s="6" t="str">
        <f t="shared" si="465"/>
        <v/>
      </c>
      <c r="Z443" s="6" t="str">
        <f t="shared" si="466"/>
        <v/>
      </c>
      <c r="AA443">
        <f t="shared" si="411"/>
        <v>6.4099999999998545</v>
      </c>
      <c r="AB443">
        <f t="shared" si="439"/>
        <v>0.77999999999974534</v>
      </c>
      <c r="AC443">
        <f t="shared" si="440"/>
        <v>5.6300000000001091</v>
      </c>
      <c r="AD443">
        <f t="shared" si="462"/>
        <v>6.4099999999998545</v>
      </c>
      <c r="AE443" s="26">
        <f t="shared" si="454"/>
        <v>-1.0980670167632625E-4</v>
      </c>
      <c r="AF443" s="26">
        <f t="shared" si="412"/>
        <v>-5.4561684587190286E-4</v>
      </c>
      <c r="AG443" s="4"/>
      <c r="AH443" s="30">
        <f t="shared" si="413"/>
        <v>-2.6544902821604584E-3</v>
      </c>
      <c r="AI443" s="21">
        <f t="shared" si="441"/>
        <v>-1</v>
      </c>
      <c r="AJ443" s="21">
        <f t="shared" si="409"/>
        <v>-256</v>
      </c>
      <c r="AK443" s="31" t="str">
        <f t="shared" si="457"/>
        <v>-----</v>
      </c>
      <c r="AL443" s="31" t="str">
        <f t="shared" si="414"/>
        <v>-----</v>
      </c>
      <c r="AM443" s="39" t="str">
        <f t="shared" si="415"/>
        <v/>
      </c>
      <c r="AN443" s="35" t="str">
        <f t="shared" si="416"/>
        <v/>
      </c>
      <c r="AO443" s="35" t="str">
        <f t="shared" si="455"/>
        <v/>
      </c>
      <c r="AP443" s="36" t="str">
        <f t="shared" si="456"/>
        <v/>
      </c>
      <c r="AQ443" s="36" t="str">
        <f t="shared" si="417"/>
        <v/>
      </c>
      <c r="AR443" s="40" t="str">
        <f t="shared" si="418"/>
        <v/>
      </c>
      <c r="AS443" s="37" t="str">
        <f t="shared" si="419"/>
        <v/>
      </c>
      <c r="AT443" s="37" t="str">
        <f t="shared" si="442"/>
        <v/>
      </c>
      <c r="AU443" s="38" t="str">
        <f t="shared" si="420"/>
        <v/>
      </c>
      <c r="AV443" s="38" t="str">
        <f t="shared" si="421"/>
        <v/>
      </c>
      <c r="AW443" s="30" t="str">
        <f t="shared" si="422"/>
        <v/>
      </c>
      <c r="AX443" s="21" t="str">
        <f t="shared" si="423"/>
        <v/>
      </c>
      <c r="AY443" s="21" t="str">
        <f t="shared" si="443"/>
        <v/>
      </c>
      <c r="AZ443" s="31" t="str">
        <f t="shared" si="424"/>
        <v/>
      </c>
      <c r="BA443" s="31" t="str">
        <f t="shared" si="425"/>
        <v/>
      </c>
      <c r="BB443" s="33">
        <f t="shared" si="426"/>
        <v>1.089805010056505E-3</v>
      </c>
      <c r="BC443" s="32">
        <f t="shared" si="427"/>
        <v>1</v>
      </c>
      <c r="BD443" s="32">
        <f t="shared" si="444"/>
        <v>12</v>
      </c>
      <c r="BE443" s="34" t="str">
        <f t="shared" si="445"/>
        <v>-----</v>
      </c>
      <c r="BF443" s="34" t="str">
        <f t="shared" si="428"/>
        <v>-----</v>
      </c>
      <c r="BG443" s="40" t="str">
        <f t="shared" si="429"/>
        <v/>
      </c>
      <c r="BH443" s="37" t="str">
        <f t="shared" si="430"/>
        <v/>
      </c>
      <c r="BI443" s="37" t="str">
        <f t="shared" si="446"/>
        <v/>
      </c>
      <c r="BJ443" s="38" t="str">
        <f t="shared" si="447"/>
        <v/>
      </c>
      <c r="BK443" s="38" t="str">
        <f t="shared" si="431"/>
        <v/>
      </c>
      <c r="BL443" s="41" t="str">
        <f t="shared" si="432"/>
        <v>------</v>
      </c>
      <c r="BM443" s="41" t="str">
        <f t="shared" si="433"/>
        <v>------</v>
      </c>
      <c r="BN443" s="41" t="str">
        <f t="shared" si="474"/>
        <v>-----</v>
      </c>
      <c r="BO443" s="41" t="str" cm="1">
        <f t="array" aca="1" ref="BO443" ca="1">_xlfn.LET(_xlpm.lookback,MIN(ROW()-ROW(BN$50),11),_xlpm.found,IFERROR(MATCH("Equal High",OFFSET(BN443,-_xlpm.lookback,0,_xlpm.lookback+1,1),0),-1),_xlpm.offset_rows,_xlpm.lookback-_xlpm.found+1,IF(_xlpm.found&gt;0,INDEX(E:E,ROW()-_xlpm.offset_rows),"-----"))</f>
        <v>-----</v>
      </c>
      <c r="BP443" s="41" t="str">
        <f t="shared" ca="1" si="467"/>
        <v>-----</v>
      </c>
      <c r="BQ443" s="41" t="str">
        <f t="shared" ca="1" si="468"/>
        <v>-----</v>
      </c>
      <c r="BR443" s="52" t="str">
        <f t="shared" ca="1" si="469"/>
        <v>-----</v>
      </c>
      <c r="BS443" s="41" t="str">
        <f t="shared" si="475"/>
        <v>-----</v>
      </c>
      <c r="BT443" s="41" t="str" cm="1">
        <f t="array" aca="1" ref="BT443" ca="1">_xlfn.LET(_xlpm.lookback,MIN(ROW()-ROW(BS$50),11),_xlpm.found,IFERROR(MATCH("Equal Low",OFFSET(BS443,-_xlpm.lookback,0,_xlpm.lookback+1,1),0),-1),_xlpm.offset_rows,_xlpm.lookback-_xlpm.found+1,IF(_xlpm.found&gt;0,INDEX(F:F,ROW()-_xlpm.offset_rows),"-----"))</f>
        <v>-----</v>
      </c>
      <c r="BU443" s="41" t="str">
        <f t="shared" ca="1" si="470"/>
        <v>-----</v>
      </c>
      <c r="BV443" s="41" t="str">
        <f t="shared" ca="1" si="471"/>
        <v>-----</v>
      </c>
      <c r="BW443" s="52" t="str">
        <f t="shared" ca="1" si="472"/>
        <v>-----</v>
      </c>
      <c r="BX443" s="50">
        <f t="shared" si="434"/>
        <v>-0.30025999999998021</v>
      </c>
      <c r="BY443" s="50">
        <f t="shared" si="448"/>
        <v>-1</v>
      </c>
      <c r="BZ443" s="50">
        <f t="shared" si="449"/>
        <v>-3</v>
      </c>
      <c r="CA443" s="50" t="str">
        <f t="shared" si="450"/>
        <v>-----</v>
      </c>
      <c r="CB443" s="50" t="str">
        <f t="shared" si="451"/>
        <v>-----</v>
      </c>
      <c r="CC443" s="52" t="str">
        <f t="shared" si="435"/>
        <v/>
      </c>
      <c r="CD443" s="41">
        <f t="shared" si="436"/>
        <v>0</v>
      </c>
      <c r="CE443" s="52" t="str" cm="1">
        <f t="array" ref="CE443">IF(CD443&lt;&gt;1,"-----",_xlfn.IFS(OR(AL443="Above",AL443="Below"),AL443,OR(AQ443="Above",AQ443="Below"),AQ443,OR(AV443="Above",AV443="Below"),AV443,OR(BA443="Above",BA443="Below"),BA443,OR(BF443="Above",BF443="Below"),BF443,OR(BK443="Above",BK443="Below"),BK443,TRUE,"-----"))</f>
        <v>-----</v>
      </c>
      <c r="CF443" s="52" t="str">
        <f t="shared" ca="1" si="473"/>
        <v>-----</v>
      </c>
      <c r="CG443" s="52" t="str">
        <f t="shared" si="437"/>
        <v>DOWN</v>
      </c>
      <c r="CH443" s="42" t="str">
        <f t="shared" si="458"/>
        <v/>
      </c>
      <c r="CI443" s="43" t="str">
        <f t="shared" si="452"/>
        <v/>
      </c>
      <c r="CJ443" s="42">
        <f t="shared" si="453"/>
        <v>1</v>
      </c>
      <c r="CK443" s="42" t="str">
        <f t="shared" si="459"/>
        <v/>
      </c>
      <c r="CL443" s="42" t="str">
        <f t="shared" si="438"/>
        <v/>
      </c>
      <c r="CM443" s="16">
        <f t="shared" si="410"/>
        <v>0.2</v>
      </c>
      <c r="CN443" s="53">
        <f t="shared" si="460"/>
        <v>6.6666666666666666E-2</v>
      </c>
      <c r="CO443" s="14" t="str">
        <f t="shared" si="461"/>
        <v/>
      </c>
      <c r="CT443" s="4"/>
      <c r="CU443" s="4"/>
    </row>
    <row r="444" spans="1:99" x14ac:dyDescent="0.55000000000000004">
      <c r="A444">
        <f>IF('Data Validation'!$K$2&lt;&gt;TRUE,"",'Data Validation'!A444)</f>
        <v>1772164800</v>
      </c>
      <c r="B444" s="4" t="str">
        <f>IF('Data Validation'!$K$2&lt;&gt;TRUE,"",'Data Validation'!C444)</f>
        <v>XAUUSD</v>
      </c>
      <c r="C444" s="4" t="str">
        <f>IF('Data Validation'!$K$2&lt;&gt;TRUE,"",'Data Validation'!E444)</f>
        <v>M5</v>
      </c>
      <c r="D444" s="4">
        <f>IF('Data Validation'!$K$2&lt;&gt;TRUE,"",'Data Validation'!G444)</f>
        <v>5185.32</v>
      </c>
      <c r="E444" s="4">
        <f>IF($C444&lt;&gt;"M5","",Price!F444)</f>
        <v>5186.1400000000003</v>
      </c>
      <c r="F444" s="4">
        <f>IF($C444&lt;&gt;"M5","",Price!G444)</f>
        <v>5183.49</v>
      </c>
      <c r="G444" s="4">
        <f>IF($C444&lt;&gt;"M5","",Price!H444)</f>
        <v>317</v>
      </c>
      <c r="H444" s="4">
        <f>IF($C444&lt;&gt;"M5","",SSA!E444)</f>
        <v>5186.2345999999998</v>
      </c>
      <c r="I444" s="6">
        <f>IF($C444&lt;&gt;"M5","",SSA!F444)</f>
        <v>5186.48045</v>
      </c>
      <c r="J444" s="5">
        <f>IF($C444&lt;&gt;"M5","",Dual_Tema!E444)</f>
        <v>5189.0600000000004</v>
      </c>
      <c r="K444" s="5">
        <f>IF($C444&lt;&gt;"M5","",Dual_Tema!F444)</f>
        <v>5185.5200000000004</v>
      </c>
      <c r="L444" s="6">
        <f>IF($C444&lt;&gt;"M5","",Trendlines!K444)</f>
        <v>0</v>
      </c>
      <c r="M444" s="6">
        <f>IF($C444&lt;&gt;"M5","",Trendlines!L444)</f>
        <v>0</v>
      </c>
      <c r="N444" s="6">
        <f>IF($C444&lt;&gt;"M5","",ZigZag!E444)</f>
        <v>0</v>
      </c>
      <c r="O444" s="6">
        <f>IF($C444&lt;&gt;"M5","",ZigZag!F444)</f>
        <v>0</v>
      </c>
      <c r="P444" s="6">
        <f>IF($C444&lt;&gt;"M5","",Pinbar!E444)</f>
        <v>0</v>
      </c>
      <c r="Q444">
        <f>IF(Q$1='Trendline Selection'!$ED$198,Trendlines!E444,IF(Q$1='Trendline Selection'!$EE$198,Trendlines!E444,""))</f>
        <v>5200.2299999999996</v>
      </c>
      <c r="R444" t="str">
        <f>IF(R$1='Trendline Selection'!$ED$198,Trendlines!F444,IF(R$1='Trendline Selection'!$EE$198,Trendlines!F444,""))</f>
        <v/>
      </c>
      <c r="S444" t="str">
        <f>IF(S$1='Trendline Selection'!$ED$198,Trendlines!G444,IF(S$1='Trendline Selection'!$EE$198,Trendlines!G444,""))</f>
        <v/>
      </c>
      <c r="T444" t="str">
        <f>IF(T$1='Trendline Selection'!$ED$198,Trendlines!H444,IF(T$1='Trendline Selection'!$EE$198,Trendlines!H444,""))</f>
        <v/>
      </c>
      <c r="U444">
        <f>IF(U$1='Trendline Selection'!$ED$198,Trendlines!I444,IF(U$1='Trendline Selection'!$EE$198,Trendlines!I444,""))</f>
        <v>5180.8100000000004</v>
      </c>
      <c r="V444" t="str">
        <f>IF(V$1='Trendline Selection'!$ED$198,Trendlines!J444,IF(V$1='Trendline Selection'!$EE$198,Trendlines!J444,""))</f>
        <v/>
      </c>
      <c r="W444" s="6" t="str">
        <f t="shared" si="463"/>
        <v/>
      </c>
      <c r="X444" s="6" t="str">
        <f t="shared" si="464"/>
        <v/>
      </c>
      <c r="Y444" s="6" t="str">
        <f t="shared" si="465"/>
        <v/>
      </c>
      <c r="Z444" s="6" t="str">
        <f t="shared" si="466"/>
        <v/>
      </c>
      <c r="AA444">
        <f t="shared" si="411"/>
        <v>2.6500000000005457</v>
      </c>
      <c r="AB444">
        <f t="shared" si="439"/>
        <v>2.1400000000003274</v>
      </c>
      <c r="AC444">
        <f t="shared" si="440"/>
        <v>0.51000000000021828</v>
      </c>
      <c r="AD444">
        <f t="shared" si="462"/>
        <v>2.6500000000005457</v>
      </c>
      <c r="AE444" s="26">
        <f t="shared" si="454"/>
        <v>-5.6272234277500595E-4</v>
      </c>
      <c r="AF444" s="26">
        <f t="shared" si="412"/>
        <v>-3.9147472191808239E-4</v>
      </c>
      <c r="AG444" s="4"/>
      <c r="AH444" s="30">
        <f t="shared" si="413"/>
        <v>-2.6913040384751812E-3</v>
      </c>
      <c r="AI444" s="21">
        <f t="shared" si="441"/>
        <v>-1</v>
      </c>
      <c r="AJ444" s="21">
        <f t="shared" si="409"/>
        <v>-257</v>
      </c>
      <c r="AK444" s="31" t="str">
        <f t="shared" si="457"/>
        <v>-----</v>
      </c>
      <c r="AL444" s="31" t="str">
        <f t="shared" si="414"/>
        <v>-----</v>
      </c>
      <c r="AM444" s="39" t="str">
        <f t="shared" si="415"/>
        <v/>
      </c>
      <c r="AN444" s="35" t="str">
        <f t="shared" si="416"/>
        <v/>
      </c>
      <c r="AO444" s="35" t="str">
        <f t="shared" si="455"/>
        <v/>
      </c>
      <c r="AP444" s="36" t="str">
        <f t="shared" si="456"/>
        <v/>
      </c>
      <c r="AQ444" s="36" t="str">
        <f t="shared" si="417"/>
        <v/>
      </c>
      <c r="AR444" s="40" t="str">
        <f t="shared" si="418"/>
        <v/>
      </c>
      <c r="AS444" s="37" t="str">
        <f t="shared" si="419"/>
        <v/>
      </c>
      <c r="AT444" s="37" t="str">
        <f t="shared" si="442"/>
        <v/>
      </c>
      <c r="AU444" s="38" t="str">
        <f t="shared" si="420"/>
        <v/>
      </c>
      <c r="AV444" s="38" t="str">
        <f t="shared" si="421"/>
        <v/>
      </c>
      <c r="AW444" s="30" t="str">
        <f t="shared" si="422"/>
        <v/>
      </c>
      <c r="AX444" s="21" t="str">
        <f t="shared" si="423"/>
        <v/>
      </c>
      <c r="AY444" s="21" t="str">
        <f t="shared" si="443"/>
        <v/>
      </c>
      <c r="AZ444" s="31" t="str">
        <f t="shared" si="424"/>
        <v/>
      </c>
      <c r="BA444" s="31" t="str">
        <f t="shared" si="425"/>
        <v/>
      </c>
      <c r="BB444" s="33">
        <f t="shared" si="426"/>
        <v>1.0470563483315103E-3</v>
      </c>
      <c r="BC444" s="32">
        <f t="shared" si="427"/>
        <v>1</v>
      </c>
      <c r="BD444" s="32">
        <f t="shared" si="444"/>
        <v>13</v>
      </c>
      <c r="BE444" s="34" t="str">
        <f t="shared" si="445"/>
        <v>-----</v>
      </c>
      <c r="BF444" s="34" t="str">
        <f t="shared" si="428"/>
        <v>-----</v>
      </c>
      <c r="BG444" s="40" t="str">
        <f t="shared" si="429"/>
        <v/>
      </c>
      <c r="BH444" s="37" t="str">
        <f t="shared" si="430"/>
        <v/>
      </c>
      <c r="BI444" s="37" t="str">
        <f t="shared" si="446"/>
        <v/>
      </c>
      <c r="BJ444" s="38" t="str">
        <f t="shared" si="447"/>
        <v/>
      </c>
      <c r="BK444" s="38" t="str">
        <f t="shared" si="431"/>
        <v/>
      </c>
      <c r="BL444" s="41" t="str">
        <f t="shared" si="432"/>
        <v>------</v>
      </c>
      <c r="BM444" s="41" t="str">
        <f t="shared" si="433"/>
        <v>------</v>
      </c>
      <c r="BN444" s="41" t="str">
        <f t="shared" si="474"/>
        <v>-----</v>
      </c>
      <c r="BO444" s="41" t="str" cm="1">
        <f t="array" aca="1" ref="BO444" ca="1">_xlfn.LET(_xlpm.lookback,MIN(ROW()-ROW(BN$50),11),_xlpm.found,IFERROR(MATCH("Equal High",OFFSET(BN444,-_xlpm.lookback,0,_xlpm.lookback+1,1),0),-1),_xlpm.offset_rows,_xlpm.lookback-_xlpm.found+1,IF(_xlpm.found&gt;0,INDEX(E:E,ROW()-_xlpm.offset_rows),"-----"))</f>
        <v>-----</v>
      </c>
      <c r="BP444" s="41" t="str">
        <f t="shared" ca="1" si="467"/>
        <v>-----</v>
      </c>
      <c r="BQ444" s="41" t="str">
        <f t="shared" ca="1" si="468"/>
        <v>-----</v>
      </c>
      <c r="BR444" s="52" t="str">
        <f t="shared" ca="1" si="469"/>
        <v>-----</v>
      </c>
      <c r="BS444" s="41" t="str">
        <f t="shared" si="475"/>
        <v>-----</v>
      </c>
      <c r="BT444" s="41" t="str" cm="1">
        <f t="array" aca="1" ref="BT444" ca="1">_xlfn.LET(_xlpm.lookback,MIN(ROW()-ROW(BS$50),11),_xlpm.found,IFERROR(MATCH("Equal Low",OFFSET(BS444,-_xlpm.lookback,0,_xlpm.lookback+1,1),0),-1),_xlpm.offset_rows,_xlpm.lookback-_xlpm.found+1,IF(_xlpm.found&gt;0,INDEX(F:F,ROW()-_xlpm.offset_rows),"-----"))</f>
        <v>-----</v>
      </c>
      <c r="BU444" s="41" t="str">
        <f t="shared" ca="1" si="470"/>
        <v>-----</v>
      </c>
      <c r="BV444" s="41" t="str">
        <f t="shared" ca="1" si="471"/>
        <v>-----</v>
      </c>
      <c r="BW444" s="52" t="str">
        <f t="shared" ca="1" si="472"/>
        <v>-----</v>
      </c>
      <c r="BX444" s="50">
        <f t="shared" si="434"/>
        <v>-0.24585000000024593</v>
      </c>
      <c r="BY444" s="50">
        <f t="shared" si="448"/>
        <v>-1</v>
      </c>
      <c r="BZ444" s="50">
        <f t="shared" si="449"/>
        <v>-4</v>
      </c>
      <c r="CA444" s="50" t="str">
        <f t="shared" si="450"/>
        <v>-----</v>
      </c>
      <c r="CB444" s="50" t="str">
        <f t="shared" si="451"/>
        <v>-----</v>
      </c>
      <c r="CC444" s="52" t="str">
        <f t="shared" si="435"/>
        <v/>
      </c>
      <c r="CD444" s="41">
        <f t="shared" si="436"/>
        <v>0</v>
      </c>
      <c r="CE444" s="52" t="str" cm="1">
        <f t="array" ref="CE444">IF(CD444&lt;&gt;1,"-----",_xlfn.IFS(OR(AL444="Above",AL444="Below"),AL444,OR(AQ444="Above",AQ444="Below"),AQ444,OR(AV444="Above",AV444="Below"),AV444,OR(BA444="Above",BA444="Below"),BA444,OR(BF444="Above",BF444="Below"),BF444,OR(BK444="Above",BK444="Below"),BK444,TRUE,"-----"))</f>
        <v>-----</v>
      </c>
      <c r="CF444" s="52" t="str">
        <f t="shared" ca="1" si="473"/>
        <v>-----</v>
      </c>
      <c r="CG444" s="52" t="str">
        <f t="shared" si="437"/>
        <v>DOWN</v>
      </c>
      <c r="CH444" s="42" t="str">
        <f t="shared" si="458"/>
        <v/>
      </c>
      <c r="CI444" s="43" t="str">
        <f t="shared" si="452"/>
        <v/>
      </c>
      <c r="CJ444" s="42" t="str">
        <f t="shared" si="453"/>
        <v/>
      </c>
      <c r="CK444" s="42" t="str">
        <f t="shared" si="459"/>
        <v/>
      </c>
      <c r="CL444" s="42" t="str">
        <f t="shared" si="438"/>
        <v/>
      </c>
      <c r="CM444" s="16">
        <f t="shared" si="410"/>
        <v>0</v>
      </c>
      <c r="CN444" s="53">
        <f t="shared" si="460"/>
        <v>6.6666666666666666E-2</v>
      </c>
      <c r="CO444" s="14" t="str">
        <f t="shared" si="461"/>
        <v/>
      </c>
      <c r="CT444" s="4"/>
      <c r="CU444" s="4"/>
    </row>
    <row r="445" spans="1:99" x14ac:dyDescent="0.55000000000000004">
      <c r="A445">
        <f>IF('Data Validation'!$K$2&lt;&gt;TRUE,"",'Data Validation'!A445)</f>
        <v>1772165100</v>
      </c>
      <c r="B445" s="4" t="str">
        <f>IF('Data Validation'!$K$2&lt;&gt;TRUE,"",'Data Validation'!C445)</f>
        <v>XAUUSD</v>
      </c>
      <c r="C445" s="4" t="str">
        <f>IF('Data Validation'!$K$2&lt;&gt;TRUE,"",'Data Validation'!E445)</f>
        <v>M5</v>
      </c>
      <c r="D445" s="4">
        <f>IF('Data Validation'!$K$2&lt;&gt;TRUE,"",'Data Validation'!G445)</f>
        <v>5185.8900000000003</v>
      </c>
      <c r="E445" s="4">
        <f>IF($C445&lt;&gt;"M5","",Price!F445)</f>
        <v>5187.53</v>
      </c>
      <c r="F445" s="4">
        <f>IF($C445&lt;&gt;"M5","",Price!G445)</f>
        <v>5185.2299999999996</v>
      </c>
      <c r="G445" s="4">
        <f>IF($C445&lt;&gt;"M5","",Price!H445)</f>
        <v>274</v>
      </c>
      <c r="H445" s="4">
        <f>IF($C445&lt;&gt;"M5","",SSA!E445)</f>
        <v>5186.2623599999997</v>
      </c>
      <c r="I445" s="6">
        <f>IF($C445&lt;&gt;"M5","",SSA!F445)</f>
        <v>5186.3714099999997</v>
      </c>
      <c r="J445" s="5">
        <f>IF($C445&lt;&gt;"M5","",Dual_Tema!E445)</f>
        <v>5188.4799999999996</v>
      </c>
      <c r="K445" s="5">
        <f>IF($C445&lt;&gt;"M5","",Dual_Tema!F445)</f>
        <v>5185.5</v>
      </c>
      <c r="L445" s="6">
        <f>IF($C445&lt;&gt;"M5","",Trendlines!K445)</f>
        <v>0</v>
      </c>
      <c r="M445" s="6">
        <f>IF($C445&lt;&gt;"M5","",Trendlines!L445)</f>
        <v>0</v>
      </c>
      <c r="N445" s="6">
        <f>IF($C445&lt;&gt;"M5","",ZigZag!E445)</f>
        <v>0</v>
      </c>
      <c r="O445" s="6">
        <f>IF($C445&lt;&gt;"M5","",ZigZag!F445)</f>
        <v>0</v>
      </c>
      <c r="P445" s="6">
        <f>IF($C445&lt;&gt;"M5","",Pinbar!E445)</f>
        <v>0</v>
      </c>
      <c r="Q445">
        <f>IF(Q$1='Trendline Selection'!$ED$198,Trendlines!E445,IF(Q$1='Trendline Selection'!$EE$198,Trendlines!E445,""))</f>
        <v>5200.24</v>
      </c>
      <c r="R445" t="str">
        <f>IF(R$1='Trendline Selection'!$ED$198,Trendlines!F445,IF(R$1='Trendline Selection'!$EE$198,Trendlines!F445,""))</f>
        <v/>
      </c>
      <c r="S445" t="str">
        <f>IF(S$1='Trendline Selection'!$ED$198,Trendlines!G445,IF(S$1='Trendline Selection'!$EE$198,Trendlines!G445,""))</f>
        <v/>
      </c>
      <c r="T445" t="str">
        <f>IF(T$1='Trendline Selection'!$ED$198,Trendlines!H445,IF(T$1='Trendline Selection'!$EE$198,Trendlines!H445,""))</f>
        <v/>
      </c>
      <c r="U445">
        <f>IF(U$1='Trendline Selection'!$ED$198,Trendlines!I445,IF(U$1='Trendline Selection'!$EE$198,Trendlines!I445,""))</f>
        <v>5180.83</v>
      </c>
      <c r="V445" t="str">
        <f>IF(V$1='Trendline Selection'!$ED$198,Trendlines!J445,IF(V$1='Trendline Selection'!$EE$198,Trendlines!J445,""))</f>
        <v/>
      </c>
      <c r="W445" s="6" t="str">
        <f t="shared" si="463"/>
        <v/>
      </c>
      <c r="X445" s="6" t="str">
        <f t="shared" si="464"/>
        <v/>
      </c>
      <c r="Y445" s="6" t="str">
        <f t="shared" si="465"/>
        <v/>
      </c>
      <c r="Z445" s="6" t="str">
        <f t="shared" si="466"/>
        <v/>
      </c>
      <c r="AA445">
        <f t="shared" si="411"/>
        <v>2.3000000000001819</v>
      </c>
      <c r="AB445">
        <f t="shared" si="439"/>
        <v>2.2100000000000364</v>
      </c>
      <c r="AC445">
        <f t="shared" si="440"/>
        <v>9.0000000000145519E-2</v>
      </c>
      <c r="AD445">
        <f t="shared" si="462"/>
        <v>2.3000000000001819</v>
      </c>
      <c r="AE445" s="26">
        <f t="shared" si="454"/>
        <v>-1.8309794005177203E-4</v>
      </c>
      <c r="AF445" s="26">
        <f t="shared" si="412"/>
        <v>-5.2068267283856245E-5</v>
      </c>
      <c r="AG445" s="4"/>
      <c r="AH445" s="30">
        <f t="shared" si="413"/>
        <v>-2.6878836361398832E-3</v>
      </c>
      <c r="AI445" s="21">
        <f t="shared" si="441"/>
        <v>-1</v>
      </c>
      <c r="AJ445" s="21">
        <f t="shared" si="409"/>
        <v>-258</v>
      </c>
      <c r="AK445" s="31" t="str">
        <f t="shared" si="457"/>
        <v>-----</v>
      </c>
      <c r="AL445" s="31" t="str">
        <f t="shared" si="414"/>
        <v>-----</v>
      </c>
      <c r="AM445" s="39" t="str">
        <f t="shared" si="415"/>
        <v/>
      </c>
      <c r="AN445" s="35" t="str">
        <f t="shared" si="416"/>
        <v/>
      </c>
      <c r="AO445" s="35" t="str">
        <f t="shared" si="455"/>
        <v/>
      </c>
      <c r="AP445" s="36" t="str">
        <f t="shared" si="456"/>
        <v/>
      </c>
      <c r="AQ445" s="36" t="str">
        <f t="shared" si="417"/>
        <v/>
      </c>
      <c r="AR445" s="40" t="str">
        <f t="shared" si="418"/>
        <v/>
      </c>
      <c r="AS445" s="37" t="str">
        <f t="shared" si="419"/>
        <v/>
      </c>
      <c r="AT445" s="37" t="str">
        <f t="shared" si="442"/>
        <v/>
      </c>
      <c r="AU445" s="38" t="str">
        <f t="shared" si="420"/>
        <v/>
      </c>
      <c r="AV445" s="38" t="str">
        <f t="shared" si="421"/>
        <v/>
      </c>
      <c r="AW445" s="30" t="str">
        <f t="shared" si="422"/>
        <v/>
      </c>
      <c r="AX445" s="21" t="str">
        <f t="shared" si="423"/>
        <v/>
      </c>
      <c r="AY445" s="21" t="str">
        <f t="shared" si="443"/>
        <v/>
      </c>
      <c r="AZ445" s="31" t="str">
        <f t="shared" si="424"/>
        <v/>
      </c>
      <c r="BA445" s="31" t="str">
        <f t="shared" si="425"/>
        <v/>
      </c>
      <c r="BB445" s="33">
        <f t="shared" si="426"/>
        <v>1.0485501357890125E-3</v>
      </c>
      <c r="BC445" s="32">
        <f t="shared" si="427"/>
        <v>1</v>
      </c>
      <c r="BD445" s="32">
        <f t="shared" si="444"/>
        <v>14</v>
      </c>
      <c r="BE445" s="34" t="str">
        <f t="shared" si="445"/>
        <v>-----</v>
      </c>
      <c r="BF445" s="34" t="str">
        <f t="shared" si="428"/>
        <v>-----</v>
      </c>
      <c r="BG445" s="40" t="str">
        <f t="shared" si="429"/>
        <v/>
      </c>
      <c r="BH445" s="37" t="str">
        <f t="shared" si="430"/>
        <v/>
      </c>
      <c r="BI445" s="37" t="str">
        <f t="shared" si="446"/>
        <v/>
      </c>
      <c r="BJ445" s="38" t="str">
        <f t="shared" si="447"/>
        <v/>
      </c>
      <c r="BK445" s="38" t="str">
        <f t="shared" si="431"/>
        <v/>
      </c>
      <c r="BL445" s="41" t="str">
        <f t="shared" si="432"/>
        <v>------</v>
      </c>
      <c r="BM445" s="41" t="str">
        <f t="shared" si="433"/>
        <v>------</v>
      </c>
      <c r="BN445" s="41" t="str">
        <f t="shared" si="474"/>
        <v>-----</v>
      </c>
      <c r="BO445" s="41" t="str" cm="1">
        <f t="array" aca="1" ref="BO445" ca="1">_xlfn.LET(_xlpm.lookback,MIN(ROW()-ROW(BN$50),11),_xlpm.found,IFERROR(MATCH("Equal High",OFFSET(BN445,-_xlpm.lookback,0,_xlpm.lookback+1,1),0),-1),_xlpm.offset_rows,_xlpm.lookback-_xlpm.found+1,IF(_xlpm.found&gt;0,INDEX(E:E,ROW()-_xlpm.offset_rows),"-----"))</f>
        <v>-----</v>
      </c>
      <c r="BP445" s="41" t="str">
        <f t="shared" ca="1" si="467"/>
        <v>-----</v>
      </c>
      <c r="BQ445" s="41" t="str">
        <f t="shared" ca="1" si="468"/>
        <v>-----</v>
      </c>
      <c r="BR445" s="52" t="str">
        <f t="shared" ca="1" si="469"/>
        <v>-----</v>
      </c>
      <c r="BS445" s="41" t="str">
        <f t="shared" si="475"/>
        <v>-----</v>
      </c>
      <c r="BT445" s="41" t="str" cm="1">
        <f t="array" aca="1" ref="BT445" ca="1">_xlfn.LET(_xlpm.lookback,MIN(ROW()-ROW(BS$50),11),_xlpm.found,IFERROR(MATCH("Equal Low",OFFSET(BS445,-_xlpm.lookback,0,_xlpm.lookback+1,1),0),-1),_xlpm.offset_rows,_xlpm.lookback-_xlpm.found+1,IF(_xlpm.found&gt;0,INDEX(F:F,ROW()-_xlpm.offset_rows),"-----"))</f>
        <v>-----</v>
      </c>
      <c r="BU445" s="41" t="str">
        <f t="shared" ca="1" si="470"/>
        <v>-----</v>
      </c>
      <c r="BV445" s="41" t="str">
        <f t="shared" ca="1" si="471"/>
        <v>-----</v>
      </c>
      <c r="BW445" s="52" t="str">
        <f t="shared" ca="1" si="472"/>
        <v>-----</v>
      </c>
      <c r="BX445" s="50">
        <f t="shared" si="434"/>
        <v>-0.10905000000002474</v>
      </c>
      <c r="BY445" s="50">
        <f t="shared" si="448"/>
        <v>-1</v>
      </c>
      <c r="BZ445" s="50">
        <f t="shared" si="449"/>
        <v>-5</v>
      </c>
      <c r="CA445" s="50" t="str">
        <f t="shared" si="450"/>
        <v>-----</v>
      </c>
      <c r="CB445" s="50" t="str">
        <f t="shared" si="451"/>
        <v>-----</v>
      </c>
      <c r="CC445" s="52" t="str">
        <f t="shared" si="435"/>
        <v/>
      </c>
      <c r="CD445" s="41">
        <f t="shared" si="436"/>
        <v>0</v>
      </c>
      <c r="CE445" s="52" t="str" cm="1">
        <f t="array" ref="CE445">IF(CD445&lt;&gt;1,"-----",_xlfn.IFS(OR(AL445="Above",AL445="Below"),AL445,OR(AQ445="Above",AQ445="Below"),AQ445,OR(AV445="Above",AV445="Below"),AV445,OR(BA445="Above",BA445="Below"),BA445,OR(BF445="Above",BF445="Below"),BF445,OR(BK445="Above",BK445="Below"),BK445,TRUE,"-----"))</f>
        <v>-----</v>
      </c>
      <c r="CF445" s="52" t="str">
        <f t="shared" ca="1" si="473"/>
        <v>-----</v>
      </c>
      <c r="CG445" s="52" t="str">
        <f t="shared" si="437"/>
        <v>DOWN</v>
      </c>
      <c r="CH445" s="42" t="str">
        <f t="shared" si="458"/>
        <v/>
      </c>
      <c r="CI445" s="43" t="str">
        <f t="shared" si="452"/>
        <v/>
      </c>
      <c r="CJ445" s="42" t="str">
        <f t="shared" si="453"/>
        <v/>
      </c>
      <c r="CK445" s="42" t="str">
        <f t="shared" si="459"/>
        <v/>
      </c>
      <c r="CL445" s="42" t="str">
        <f t="shared" si="438"/>
        <v/>
      </c>
      <c r="CM445" s="16">
        <f t="shared" si="410"/>
        <v>0</v>
      </c>
      <c r="CN445" s="53">
        <f t="shared" si="460"/>
        <v>6.6666666666666666E-2</v>
      </c>
      <c r="CO445" s="14" t="str">
        <f t="shared" si="461"/>
        <v/>
      </c>
      <c r="CT445" s="4"/>
      <c r="CU445" s="4"/>
    </row>
    <row r="446" spans="1:99" x14ac:dyDescent="0.55000000000000004">
      <c r="A446">
        <f>IF('Data Validation'!$K$2&lt;&gt;TRUE,"",'Data Validation'!A446)</f>
        <v>1772165400</v>
      </c>
      <c r="B446" s="4" t="str">
        <f>IF('Data Validation'!$K$2&lt;&gt;TRUE,"",'Data Validation'!C446)</f>
        <v>XAUUSD</v>
      </c>
      <c r="C446" s="4" t="str">
        <f>IF('Data Validation'!$K$2&lt;&gt;TRUE,"",'Data Validation'!E446)</f>
        <v>M5</v>
      </c>
      <c r="D446" s="4">
        <f>IF('Data Validation'!$K$2&lt;&gt;TRUE,"",'Data Validation'!G446)</f>
        <v>5186.6099999999997</v>
      </c>
      <c r="E446" s="4">
        <f>IF($C446&lt;&gt;"M5","",Price!F446)</f>
        <v>5186.6099999999997</v>
      </c>
      <c r="F446" s="4">
        <f>IF($C446&lt;&gt;"M5","",Price!G446)</f>
        <v>5184.38</v>
      </c>
      <c r="G446" s="4">
        <f>IF($C446&lt;&gt;"M5","",Price!H446)</f>
        <v>264</v>
      </c>
      <c r="H446" s="4">
        <f>IF($C446&lt;&gt;"M5","",SSA!E446)</f>
        <v>5186.4580800000003</v>
      </c>
      <c r="I446" s="6">
        <f>IF($C446&lt;&gt;"M5","",SSA!F446)</f>
        <v>5186.4147400000002</v>
      </c>
      <c r="J446" s="5">
        <f>IF($C446&lt;&gt;"M5","",Dual_Tema!E446)</f>
        <v>5187.63</v>
      </c>
      <c r="K446" s="5">
        <f>IF($C446&lt;&gt;"M5","",Dual_Tema!F446)</f>
        <v>5185.05</v>
      </c>
      <c r="L446" s="6">
        <f>IF($C446&lt;&gt;"M5","",Trendlines!K446)</f>
        <v>0</v>
      </c>
      <c r="M446" s="6">
        <f>IF($C446&lt;&gt;"M5","",Trendlines!L446)</f>
        <v>0</v>
      </c>
      <c r="N446" s="6">
        <f>IF($C446&lt;&gt;"M5","",ZigZag!E446)</f>
        <v>0</v>
      </c>
      <c r="O446" s="6">
        <f>IF($C446&lt;&gt;"M5","",ZigZag!F446)</f>
        <v>0</v>
      </c>
      <c r="P446" s="6">
        <f>IF($C446&lt;&gt;"M5","",Pinbar!E446)</f>
        <v>0</v>
      </c>
      <c r="Q446">
        <f>IF(Q$1='Trendline Selection'!$ED$198,Trendlines!E446,IF(Q$1='Trendline Selection'!$EE$198,Trendlines!E446,""))</f>
        <v>5200.24</v>
      </c>
      <c r="R446" t="str">
        <f>IF(R$1='Trendline Selection'!$ED$198,Trendlines!F446,IF(R$1='Trendline Selection'!$EE$198,Trendlines!F446,""))</f>
        <v/>
      </c>
      <c r="S446" t="str">
        <f>IF(S$1='Trendline Selection'!$ED$198,Trendlines!G446,IF(S$1='Trendline Selection'!$EE$198,Trendlines!G446,""))</f>
        <v/>
      </c>
      <c r="T446" t="str">
        <f>IF(T$1='Trendline Selection'!$ED$198,Trendlines!H446,IF(T$1='Trendline Selection'!$EE$198,Trendlines!H446,""))</f>
        <v/>
      </c>
      <c r="U446">
        <f>IF(U$1='Trendline Selection'!$ED$198,Trendlines!I446,IF(U$1='Trendline Selection'!$EE$198,Trendlines!I446,""))</f>
        <v>5180.8500000000004</v>
      </c>
      <c r="V446" t="str">
        <f>IF(V$1='Trendline Selection'!$ED$198,Trendlines!J446,IF(V$1='Trendline Selection'!$EE$198,Trendlines!J446,""))</f>
        <v/>
      </c>
      <c r="W446" s="6" t="str">
        <f t="shared" si="463"/>
        <v/>
      </c>
      <c r="X446" s="6" t="str">
        <f t="shared" si="464"/>
        <v/>
      </c>
      <c r="Y446" s="6" t="str">
        <f t="shared" si="465"/>
        <v/>
      </c>
      <c r="Z446" s="6" t="str">
        <f t="shared" si="466"/>
        <v/>
      </c>
      <c r="AA446">
        <f t="shared" si="411"/>
        <v>2.2299999999995634</v>
      </c>
      <c r="AB446">
        <f t="shared" si="439"/>
        <v>0.71999999999934516</v>
      </c>
      <c r="AC446">
        <f t="shared" si="440"/>
        <v>1.5100000000002183</v>
      </c>
      <c r="AD446">
        <f t="shared" si="462"/>
        <v>2.2299999999995634</v>
      </c>
      <c r="AE446" s="26">
        <f t="shared" si="454"/>
        <v>-1.9662157864004112E-4</v>
      </c>
      <c r="AF446" s="26">
        <f t="shared" si="412"/>
        <v>-1.292176546031519E-4</v>
      </c>
      <c r="AG446" s="4"/>
      <c r="AH446" s="30">
        <f t="shared" si="413"/>
        <v>-2.6502469116808929E-3</v>
      </c>
      <c r="AI446" s="21">
        <f t="shared" si="441"/>
        <v>-1</v>
      </c>
      <c r="AJ446" s="21">
        <f t="shared" si="409"/>
        <v>-259</v>
      </c>
      <c r="AK446" s="31" t="str">
        <f t="shared" si="457"/>
        <v>-----</v>
      </c>
      <c r="AL446" s="31" t="str">
        <f t="shared" si="414"/>
        <v>-----</v>
      </c>
      <c r="AM446" s="39" t="str">
        <f t="shared" si="415"/>
        <v/>
      </c>
      <c r="AN446" s="35" t="str">
        <f t="shared" si="416"/>
        <v/>
      </c>
      <c r="AO446" s="35" t="str">
        <f t="shared" si="455"/>
        <v/>
      </c>
      <c r="AP446" s="36" t="str">
        <f t="shared" si="456"/>
        <v/>
      </c>
      <c r="AQ446" s="36" t="str">
        <f t="shared" si="417"/>
        <v/>
      </c>
      <c r="AR446" s="40" t="str">
        <f t="shared" si="418"/>
        <v/>
      </c>
      <c r="AS446" s="37" t="str">
        <f t="shared" si="419"/>
        <v/>
      </c>
      <c r="AT446" s="37" t="str">
        <f t="shared" si="442"/>
        <v/>
      </c>
      <c r="AU446" s="38" t="str">
        <f t="shared" si="420"/>
        <v/>
      </c>
      <c r="AV446" s="38" t="str">
        <f t="shared" si="421"/>
        <v/>
      </c>
      <c r="AW446" s="30" t="str">
        <f t="shared" si="422"/>
        <v/>
      </c>
      <c r="AX446" s="21" t="str">
        <f t="shared" si="423"/>
        <v/>
      </c>
      <c r="AY446" s="21" t="str">
        <f t="shared" si="443"/>
        <v/>
      </c>
      <c r="AZ446" s="31" t="str">
        <f t="shared" si="424"/>
        <v/>
      </c>
      <c r="BA446" s="31" t="str">
        <f t="shared" si="425"/>
        <v/>
      </c>
      <c r="BB446" s="33">
        <f t="shared" si="426"/>
        <v>1.0824633023538556E-3</v>
      </c>
      <c r="BC446" s="32">
        <f t="shared" si="427"/>
        <v>1</v>
      </c>
      <c r="BD446" s="32">
        <f t="shared" si="444"/>
        <v>15</v>
      </c>
      <c r="BE446" s="34" t="str">
        <f t="shared" si="445"/>
        <v>-----</v>
      </c>
      <c r="BF446" s="34" t="str">
        <f t="shared" si="428"/>
        <v>-----</v>
      </c>
      <c r="BG446" s="40" t="str">
        <f t="shared" si="429"/>
        <v/>
      </c>
      <c r="BH446" s="37" t="str">
        <f t="shared" si="430"/>
        <v/>
      </c>
      <c r="BI446" s="37" t="str">
        <f t="shared" si="446"/>
        <v/>
      </c>
      <c r="BJ446" s="38" t="str">
        <f t="shared" si="447"/>
        <v/>
      </c>
      <c r="BK446" s="38" t="str">
        <f t="shared" si="431"/>
        <v/>
      </c>
      <c r="BL446" s="41" t="str">
        <f t="shared" si="432"/>
        <v>------</v>
      </c>
      <c r="BM446" s="41" t="str">
        <f t="shared" si="433"/>
        <v>------</v>
      </c>
      <c r="BN446" s="41" t="str">
        <f t="shared" si="474"/>
        <v>-----</v>
      </c>
      <c r="BO446" s="41" t="str" cm="1">
        <f t="array" aca="1" ref="BO446" ca="1">_xlfn.LET(_xlpm.lookback,MIN(ROW()-ROW(BN$50),11),_xlpm.found,IFERROR(MATCH("Equal High",OFFSET(BN446,-_xlpm.lookback,0,_xlpm.lookback+1,1),0),-1),_xlpm.offset_rows,_xlpm.lookback-_xlpm.found+1,IF(_xlpm.found&gt;0,INDEX(E:E,ROW()-_xlpm.offset_rows),"-----"))</f>
        <v>-----</v>
      </c>
      <c r="BP446" s="41" t="str">
        <f t="shared" ca="1" si="467"/>
        <v>-----</v>
      </c>
      <c r="BQ446" s="41" t="str">
        <f t="shared" ca="1" si="468"/>
        <v>-----</v>
      </c>
      <c r="BR446" s="52" t="str">
        <f t="shared" ca="1" si="469"/>
        <v>-----</v>
      </c>
      <c r="BS446" s="41" t="str">
        <f t="shared" si="475"/>
        <v>-----</v>
      </c>
      <c r="BT446" s="41" t="str" cm="1">
        <f t="array" aca="1" ref="BT446" ca="1">_xlfn.LET(_xlpm.lookback,MIN(ROW()-ROW(BS$50),11),_xlpm.found,IFERROR(MATCH("Equal Low",OFFSET(BS446,-_xlpm.lookback,0,_xlpm.lookback+1,1),0),-1),_xlpm.offset_rows,_xlpm.lookback-_xlpm.found+1,IF(_xlpm.found&gt;0,INDEX(F:F,ROW()-_xlpm.offset_rows),"-----"))</f>
        <v>-----</v>
      </c>
      <c r="BU446" s="41" t="str">
        <f t="shared" ca="1" si="470"/>
        <v>-----</v>
      </c>
      <c r="BV446" s="41" t="str">
        <f t="shared" ca="1" si="471"/>
        <v>-----</v>
      </c>
      <c r="BW446" s="52" t="str">
        <f t="shared" ca="1" si="472"/>
        <v>-----</v>
      </c>
      <c r="BX446" s="50">
        <f t="shared" si="434"/>
        <v>4.3340000000171131E-2</v>
      </c>
      <c r="BY446" s="50">
        <f t="shared" si="448"/>
        <v>1</v>
      </c>
      <c r="BZ446" s="50">
        <f t="shared" si="449"/>
        <v>1</v>
      </c>
      <c r="CA446" s="50" t="str">
        <f t="shared" si="450"/>
        <v>crossover</v>
      </c>
      <c r="CB446" s="50" t="str">
        <f t="shared" si="451"/>
        <v>-----</v>
      </c>
      <c r="CC446" s="52" t="str">
        <f t="shared" si="435"/>
        <v/>
      </c>
      <c r="CD446" s="41">
        <f t="shared" si="436"/>
        <v>0</v>
      </c>
      <c r="CE446" s="52" t="str" cm="1">
        <f t="array" ref="CE446">IF(CD446&lt;&gt;1,"-----",_xlfn.IFS(OR(AL446="Above",AL446="Below"),AL446,OR(AQ446="Above",AQ446="Below"),AQ446,OR(AV446="Above",AV446="Below"),AV446,OR(BA446="Above",BA446="Below"),BA446,OR(BF446="Above",BF446="Below"),BF446,OR(BK446="Above",BK446="Below"),BK446,TRUE,"-----"))</f>
        <v>-----</v>
      </c>
      <c r="CF446" s="52" t="str">
        <f t="shared" ca="1" si="473"/>
        <v>-----</v>
      </c>
      <c r="CG446" s="52" t="str">
        <f t="shared" si="437"/>
        <v>UP</v>
      </c>
      <c r="CH446" s="42" t="str">
        <f t="shared" si="458"/>
        <v/>
      </c>
      <c r="CI446" s="43" t="str">
        <f t="shared" si="452"/>
        <v/>
      </c>
      <c r="CJ446" s="42" t="str">
        <f t="shared" si="453"/>
        <v/>
      </c>
      <c r="CK446" s="42" t="str">
        <f t="shared" si="459"/>
        <v/>
      </c>
      <c r="CL446" s="42" t="str">
        <f t="shared" si="438"/>
        <v/>
      </c>
      <c r="CM446" s="16">
        <f t="shared" si="410"/>
        <v>0</v>
      </c>
      <c r="CN446" s="53">
        <f t="shared" si="460"/>
        <v>0</v>
      </c>
      <c r="CO446" s="14" t="str">
        <f t="shared" si="461"/>
        <v/>
      </c>
      <c r="CT446" s="4"/>
      <c r="CU446" s="4"/>
    </row>
    <row r="447" spans="1:99" x14ac:dyDescent="0.55000000000000004">
      <c r="A447">
        <f>IF('Data Validation'!$K$2&lt;&gt;TRUE,"",'Data Validation'!A447)</f>
        <v>1772165700</v>
      </c>
      <c r="B447" s="4" t="str">
        <f>IF('Data Validation'!$K$2&lt;&gt;TRUE,"",'Data Validation'!C447)</f>
        <v>XAUUSD</v>
      </c>
      <c r="C447" s="4" t="str">
        <f>IF('Data Validation'!$K$2&lt;&gt;TRUE,"",'Data Validation'!E447)</f>
        <v>M5</v>
      </c>
      <c r="D447" s="4">
        <f>IF('Data Validation'!$K$2&lt;&gt;TRUE,"",'Data Validation'!G447)</f>
        <v>5184.83</v>
      </c>
      <c r="E447" s="4">
        <f>IF($C447&lt;&gt;"M5","",Price!F447)</f>
        <v>5186.88</v>
      </c>
      <c r="F447" s="4">
        <f>IF($C447&lt;&gt;"M5","",Price!G447)</f>
        <v>5184.42</v>
      </c>
      <c r="G447" s="4">
        <f>IF($C447&lt;&gt;"M5","",Price!H447)</f>
        <v>196</v>
      </c>
      <c r="H447" s="4">
        <f>IF($C447&lt;&gt;"M5","",SSA!E447)</f>
        <v>5186.7286599999998</v>
      </c>
      <c r="I447" s="6">
        <f>IF($C447&lt;&gt;"M5","",SSA!F447)</f>
        <v>5186.5717000000004</v>
      </c>
      <c r="J447" s="5">
        <f>IF($C447&lt;&gt;"M5","",Dual_Tema!E447)</f>
        <v>5187.21</v>
      </c>
      <c r="K447" s="5">
        <f>IF($C447&lt;&gt;"M5","",Dual_Tema!F447)</f>
        <v>5184.76</v>
      </c>
      <c r="L447" s="6">
        <f>IF($C447&lt;&gt;"M5","",Trendlines!K447)</f>
        <v>0</v>
      </c>
      <c r="M447" s="6">
        <f>IF($C447&lt;&gt;"M5","",Trendlines!L447)</f>
        <v>0</v>
      </c>
      <c r="N447" s="6">
        <f>IF($C447&lt;&gt;"M5","",ZigZag!E447)</f>
        <v>0</v>
      </c>
      <c r="O447" s="6">
        <f>IF($C447&lt;&gt;"M5","",ZigZag!F447)</f>
        <v>0</v>
      </c>
      <c r="P447" s="6">
        <f>IF($C447&lt;&gt;"M5","",Pinbar!E447)</f>
        <v>0</v>
      </c>
      <c r="Q447">
        <f>IF(Q$1='Trendline Selection'!$ED$198,Trendlines!E447,IF(Q$1='Trendline Selection'!$EE$198,Trendlines!E447,""))</f>
        <v>5200.25</v>
      </c>
      <c r="R447" t="str">
        <f>IF(R$1='Trendline Selection'!$ED$198,Trendlines!F447,IF(R$1='Trendline Selection'!$EE$198,Trendlines!F447,""))</f>
        <v/>
      </c>
      <c r="S447" t="str">
        <f>IF(S$1='Trendline Selection'!$ED$198,Trendlines!G447,IF(S$1='Trendline Selection'!$EE$198,Trendlines!G447,""))</f>
        <v/>
      </c>
      <c r="T447" t="str">
        <f>IF(T$1='Trendline Selection'!$ED$198,Trendlines!H447,IF(T$1='Trendline Selection'!$EE$198,Trendlines!H447,""))</f>
        <v/>
      </c>
      <c r="U447">
        <f>IF(U$1='Trendline Selection'!$ED$198,Trendlines!I447,IF(U$1='Trendline Selection'!$EE$198,Trendlines!I447,""))</f>
        <v>5180.87</v>
      </c>
      <c r="V447" t="str">
        <f>IF(V$1='Trendline Selection'!$ED$198,Trendlines!J447,IF(V$1='Trendline Selection'!$EE$198,Trendlines!J447,""))</f>
        <v/>
      </c>
      <c r="W447" s="6" t="str">
        <f t="shared" si="463"/>
        <v/>
      </c>
      <c r="X447" s="6" t="str">
        <f t="shared" si="464"/>
        <v/>
      </c>
      <c r="Y447" s="6" t="str">
        <f t="shared" si="465"/>
        <v/>
      </c>
      <c r="Z447" s="6" t="str">
        <f t="shared" si="466"/>
        <v/>
      </c>
      <c r="AA447">
        <f t="shared" si="411"/>
        <v>2.4600000000000364</v>
      </c>
      <c r="AB447">
        <f t="shared" si="439"/>
        <v>0.27000000000043656</v>
      </c>
      <c r="AC447">
        <f t="shared" si="440"/>
        <v>2.1899999999995998</v>
      </c>
      <c r="AD447">
        <f t="shared" si="462"/>
        <v>2.4600000000000364</v>
      </c>
      <c r="AE447" s="26">
        <f t="shared" si="454"/>
        <v>-6.3618014308255738E-5</v>
      </c>
      <c r="AF447" s="26">
        <f t="shared" si="412"/>
        <v>-6.5576805869537941E-5</v>
      </c>
      <c r="AG447" s="4"/>
      <c r="AH447" s="30">
        <f t="shared" si="413"/>
        <v>-2.6001326859286067E-3</v>
      </c>
      <c r="AI447" s="21">
        <f t="shared" si="441"/>
        <v>-1</v>
      </c>
      <c r="AJ447" s="21">
        <f t="shared" si="409"/>
        <v>-260</v>
      </c>
      <c r="AK447" s="31" t="str">
        <f t="shared" si="457"/>
        <v>-----</v>
      </c>
      <c r="AL447" s="31" t="str">
        <f t="shared" si="414"/>
        <v>-----</v>
      </c>
      <c r="AM447" s="39" t="str">
        <f t="shared" si="415"/>
        <v/>
      </c>
      <c r="AN447" s="35" t="str">
        <f t="shared" si="416"/>
        <v/>
      </c>
      <c r="AO447" s="35" t="str">
        <f t="shared" si="455"/>
        <v/>
      </c>
      <c r="AP447" s="36" t="str">
        <f t="shared" si="456"/>
        <v/>
      </c>
      <c r="AQ447" s="36" t="str">
        <f t="shared" si="417"/>
        <v/>
      </c>
      <c r="AR447" s="40" t="str">
        <f t="shared" si="418"/>
        <v/>
      </c>
      <c r="AS447" s="37" t="str">
        <f t="shared" si="419"/>
        <v/>
      </c>
      <c r="AT447" s="37" t="str">
        <f t="shared" si="442"/>
        <v/>
      </c>
      <c r="AU447" s="38" t="str">
        <f t="shared" si="420"/>
        <v/>
      </c>
      <c r="AV447" s="38" t="str">
        <f t="shared" si="421"/>
        <v/>
      </c>
      <c r="AW447" s="30" t="str">
        <f t="shared" si="422"/>
        <v/>
      </c>
      <c r="AX447" s="21" t="str">
        <f t="shared" si="423"/>
        <v/>
      </c>
      <c r="AY447" s="21" t="str">
        <f t="shared" si="443"/>
        <v/>
      </c>
      <c r="AZ447" s="31" t="str">
        <f t="shared" si="424"/>
        <v/>
      </c>
      <c r="BA447" s="31" t="str">
        <f t="shared" si="425"/>
        <v/>
      </c>
      <c r="BB447" s="33">
        <f t="shared" si="426"/>
        <v>1.1308255177219025E-3</v>
      </c>
      <c r="BC447" s="32">
        <f t="shared" si="427"/>
        <v>1</v>
      </c>
      <c r="BD447" s="32">
        <f t="shared" si="444"/>
        <v>16</v>
      </c>
      <c r="BE447" s="34" t="str">
        <f t="shared" si="445"/>
        <v>-----</v>
      </c>
      <c r="BF447" s="34" t="str">
        <f t="shared" si="428"/>
        <v>-----</v>
      </c>
      <c r="BG447" s="40" t="str">
        <f t="shared" si="429"/>
        <v/>
      </c>
      <c r="BH447" s="37" t="str">
        <f t="shared" si="430"/>
        <v/>
      </c>
      <c r="BI447" s="37" t="str">
        <f t="shared" si="446"/>
        <v/>
      </c>
      <c r="BJ447" s="38" t="str">
        <f t="shared" si="447"/>
        <v/>
      </c>
      <c r="BK447" s="38" t="str">
        <f t="shared" si="431"/>
        <v/>
      </c>
      <c r="BL447" s="41" t="str">
        <f t="shared" si="432"/>
        <v>------</v>
      </c>
      <c r="BM447" s="41" t="str">
        <f t="shared" si="433"/>
        <v>------</v>
      </c>
      <c r="BN447" s="41" t="str">
        <f t="shared" si="474"/>
        <v>-----</v>
      </c>
      <c r="BO447" s="41" t="str" cm="1">
        <f t="array" aca="1" ref="BO447" ca="1">_xlfn.LET(_xlpm.lookback,MIN(ROW()-ROW(BN$50),11),_xlpm.found,IFERROR(MATCH("Equal High",OFFSET(BN447,-_xlpm.lookback,0,_xlpm.lookback+1,1),0),-1),_xlpm.offset_rows,_xlpm.lookback-_xlpm.found+1,IF(_xlpm.found&gt;0,INDEX(E:E,ROW()-_xlpm.offset_rows),"-----"))</f>
        <v>-----</v>
      </c>
      <c r="BP447" s="41" t="str">
        <f t="shared" ca="1" si="467"/>
        <v>-----</v>
      </c>
      <c r="BQ447" s="41" t="str">
        <f t="shared" ca="1" si="468"/>
        <v>-----</v>
      </c>
      <c r="BR447" s="52" t="str">
        <f t="shared" ca="1" si="469"/>
        <v>-----</v>
      </c>
      <c r="BS447" s="41" t="str">
        <f t="shared" si="475"/>
        <v>-----</v>
      </c>
      <c r="BT447" s="41" t="str" cm="1">
        <f t="array" aca="1" ref="BT447" ca="1">_xlfn.LET(_xlpm.lookback,MIN(ROW()-ROW(BS$50),11),_xlpm.found,IFERROR(MATCH("Equal Low",OFFSET(BS447,-_xlpm.lookback,0,_xlpm.lookback+1,1),0),-1),_xlpm.offset_rows,_xlpm.lookback-_xlpm.found+1,IF(_xlpm.found&gt;0,INDEX(F:F,ROW()-_xlpm.offset_rows),"-----"))</f>
        <v>-----</v>
      </c>
      <c r="BU447" s="41" t="str">
        <f t="shared" ca="1" si="470"/>
        <v>-----</v>
      </c>
      <c r="BV447" s="41" t="str">
        <f t="shared" ca="1" si="471"/>
        <v>-----</v>
      </c>
      <c r="BW447" s="52" t="str">
        <f t="shared" ca="1" si="472"/>
        <v>-----</v>
      </c>
      <c r="BX447" s="50">
        <f t="shared" si="434"/>
        <v>0.15695999999934429</v>
      </c>
      <c r="BY447" s="50">
        <f t="shared" si="448"/>
        <v>1</v>
      </c>
      <c r="BZ447" s="50">
        <f t="shared" si="449"/>
        <v>2</v>
      </c>
      <c r="CA447" s="50" t="str">
        <f t="shared" si="450"/>
        <v>-----</v>
      </c>
      <c r="CB447" s="50" t="str">
        <f t="shared" si="451"/>
        <v>-----</v>
      </c>
      <c r="CC447" s="52" t="str">
        <f t="shared" si="435"/>
        <v/>
      </c>
      <c r="CD447" s="41">
        <f t="shared" si="436"/>
        <v>0</v>
      </c>
      <c r="CE447" s="52" t="str" cm="1">
        <f t="array" ref="CE447">IF(CD447&lt;&gt;1,"-----",_xlfn.IFS(OR(AL447="Above",AL447="Below"),AL447,OR(AQ447="Above",AQ447="Below"),AQ447,OR(AV447="Above",AV447="Below"),AV447,OR(BA447="Above",BA447="Below"),BA447,OR(BF447="Above",BF447="Below"),BF447,OR(BK447="Above",BK447="Below"),BK447,TRUE,"-----"))</f>
        <v>-----</v>
      </c>
      <c r="CF447" s="52" t="str">
        <f t="shared" ca="1" si="473"/>
        <v>-----</v>
      </c>
      <c r="CG447" s="52" t="str">
        <f t="shared" si="437"/>
        <v>UP</v>
      </c>
      <c r="CH447" s="42" t="str">
        <f t="shared" si="458"/>
        <v/>
      </c>
      <c r="CI447" s="43" t="str">
        <f t="shared" si="452"/>
        <v/>
      </c>
      <c r="CJ447" s="42" t="str">
        <f t="shared" si="453"/>
        <v/>
      </c>
      <c r="CK447" s="42" t="str">
        <f t="shared" si="459"/>
        <v/>
      </c>
      <c r="CL447" s="42" t="str">
        <f t="shared" si="438"/>
        <v/>
      </c>
      <c r="CM447" s="16">
        <f t="shared" si="410"/>
        <v>0</v>
      </c>
      <c r="CN447" s="53">
        <f t="shared" si="460"/>
        <v>0</v>
      </c>
      <c r="CO447" s="14" t="str">
        <f t="shared" si="461"/>
        <v/>
      </c>
      <c r="CT447" s="4"/>
      <c r="CU447" s="4"/>
    </row>
    <row r="448" spans="1:99" x14ac:dyDescent="0.55000000000000004">
      <c r="A448">
        <f>IF('Data Validation'!$K$2&lt;&gt;TRUE,"",'Data Validation'!A448)</f>
        <v>1772166000</v>
      </c>
      <c r="B448" s="4" t="str">
        <f>IF('Data Validation'!$K$2&lt;&gt;TRUE,"",'Data Validation'!C448)</f>
        <v>XAUUSD</v>
      </c>
      <c r="C448" s="4" t="str">
        <f>IF('Data Validation'!$K$2&lt;&gt;TRUE,"",'Data Validation'!E448)</f>
        <v>M5</v>
      </c>
      <c r="D448" s="4">
        <f>IF('Data Validation'!$K$2&lt;&gt;TRUE,"",'Data Validation'!G448)</f>
        <v>5187.8599999999997</v>
      </c>
      <c r="E448" s="4">
        <f>IF($C448&lt;&gt;"M5","",Price!F448)</f>
        <v>5188.04</v>
      </c>
      <c r="F448" s="4">
        <f>IF($C448&lt;&gt;"M5","",Price!G448)</f>
        <v>5181.7700000000004</v>
      </c>
      <c r="G448" s="4">
        <f>IF($C448&lt;&gt;"M5","",Price!H448)</f>
        <v>374</v>
      </c>
      <c r="H448" s="4">
        <f>IF($C448&lt;&gt;"M5","",SSA!E448)</f>
        <v>5187.0119599999998</v>
      </c>
      <c r="I448" s="6">
        <f>IF($C448&lt;&gt;"M5","",SSA!F448)</f>
        <v>5186.7918300000001</v>
      </c>
      <c r="J448" s="5">
        <f>IF($C448&lt;&gt;"M5","",Dual_Tema!E448)</f>
        <v>5187.5200000000004</v>
      </c>
      <c r="K448" s="5">
        <f>IF($C448&lt;&gt;"M5","",Dual_Tema!F448)</f>
        <v>5183.2700000000004</v>
      </c>
      <c r="L448" s="6">
        <f>IF($C448&lt;&gt;"M5","",Trendlines!K448)</f>
        <v>0</v>
      </c>
      <c r="M448" s="6">
        <f>IF($C448&lt;&gt;"M5","",Trendlines!L448)</f>
        <v>0</v>
      </c>
      <c r="N448" s="6">
        <f>IF($C448&lt;&gt;"M5","",ZigZag!E448)</f>
        <v>0</v>
      </c>
      <c r="O448" s="6">
        <f>IF($C448&lt;&gt;"M5","",ZigZag!F448)</f>
        <v>0</v>
      </c>
      <c r="P448" s="6">
        <f>IF($C448&lt;&gt;"M5","",Pinbar!E448)</f>
        <v>0</v>
      </c>
      <c r="Q448">
        <f>IF(Q$1='Trendline Selection'!$ED$198,Trendlines!E448,IF(Q$1='Trendline Selection'!$EE$198,Trendlines!E448,""))</f>
        <v>5200.25</v>
      </c>
      <c r="R448" t="str">
        <f>IF(R$1='Trendline Selection'!$ED$198,Trendlines!F448,IF(R$1='Trendline Selection'!$EE$198,Trendlines!F448,""))</f>
        <v/>
      </c>
      <c r="S448" t="str">
        <f>IF(S$1='Trendline Selection'!$ED$198,Trendlines!G448,IF(S$1='Trendline Selection'!$EE$198,Trendlines!G448,""))</f>
        <v/>
      </c>
      <c r="T448" t="str">
        <f>IF(T$1='Trendline Selection'!$ED$198,Trendlines!H448,IF(T$1='Trendline Selection'!$EE$198,Trendlines!H448,""))</f>
        <v/>
      </c>
      <c r="U448">
        <f>IF(U$1='Trendline Selection'!$ED$198,Trendlines!I448,IF(U$1='Trendline Selection'!$EE$198,Trendlines!I448,""))</f>
        <v>5180.8900000000003</v>
      </c>
      <c r="V448" t="str">
        <f>IF(V$1='Trendline Selection'!$ED$198,Trendlines!J448,IF(V$1='Trendline Selection'!$EE$198,Trendlines!J448,""))</f>
        <v/>
      </c>
      <c r="W448" s="6" t="str">
        <f t="shared" si="463"/>
        <v/>
      </c>
      <c r="X448" s="6" t="str">
        <f t="shared" si="464"/>
        <v/>
      </c>
      <c r="Y448" s="6" t="str">
        <f t="shared" si="465"/>
        <v/>
      </c>
      <c r="Z448" s="6" t="str">
        <f t="shared" si="466"/>
        <v/>
      </c>
      <c r="AA448">
        <f t="shared" si="411"/>
        <v>6.2699999999995271</v>
      </c>
      <c r="AB448">
        <f t="shared" si="439"/>
        <v>3.2100000000000364</v>
      </c>
      <c r="AC448">
        <f t="shared" si="440"/>
        <v>3.0599999999994907</v>
      </c>
      <c r="AD448">
        <f t="shared" si="462"/>
        <v>6.2699999999995271</v>
      </c>
      <c r="AE448" s="26">
        <f t="shared" si="454"/>
        <v>1.0024057738563456E-4</v>
      </c>
      <c r="AF448" s="26">
        <f t="shared" si="412"/>
        <v>-2.8939260351091103E-4</v>
      </c>
      <c r="AG448" s="4"/>
      <c r="AH448" s="30">
        <f t="shared" si="413"/>
        <v>-2.5456545358396583E-3</v>
      </c>
      <c r="AI448" s="21">
        <f t="shared" si="441"/>
        <v>-1</v>
      </c>
      <c r="AJ448" s="21">
        <f t="shared" ref="AJ448:AJ500" si="476">IF(AI448="","",IF(AI448=AI447,AJ447+AI448,AI448))</f>
        <v>-261</v>
      </c>
      <c r="AK448" s="31" t="str">
        <f t="shared" si="457"/>
        <v>-----</v>
      </c>
      <c r="AL448" s="31" t="str">
        <f t="shared" si="414"/>
        <v>-----</v>
      </c>
      <c r="AM448" s="39" t="str">
        <f t="shared" si="415"/>
        <v/>
      </c>
      <c r="AN448" s="35" t="str">
        <f t="shared" si="416"/>
        <v/>
      </c>
      <c r="AO448" s="35" t="str">
        <f t="shared" si="455"/>
        <v/>
      </c>
      <c r="AP448" s="36" t="str">
        <f t="shared" si="456"/>
        <v/>
      </c>
      <c r="AQ448" s="36" t="str">
        <f t="shared" si="417"/>
        <v/>
      </c>
      <c r="AR448" s="40" t="str">
        <f t="shared" si="418"/>
        <v/>
      </c>
      <c r="AS448" s="37" t="str">
        <f t="shared" si="419"/>
        <v/>
      </c>
      <c r="AT448" s="37" t="str">
        <f t="shared" si="442"/>
        <v/>
      </c>
      <c r="AU448" s="38" t="str">
        <f t="shared" si="420"/>
        <v/>
      </c>
      <c r="AV448" s="38" t="str">
        <f t="shared" si="421"/>
        <v/>
      </c>
      <c r="AW448" s="30" t="str">
        <f t="shared" si="422"/>
        <v/>
      </c>
      <c r="AX448" s="21" t="str">
        <f t="shared" si="423"/>
        <v/>
      </c>
      <c r="AY448" s="21" t="str">
        <f t="shared" si="443"/>
        <v/>
      </c>
      <c r="AZ448" s="31" t="str">
        <f t="shared" si="424"/>
        <v/>
      </c>
      <c r="BA448" s="31" t="str">
        <f t="shared" si="425"/>
        <v/>
      </c>
      <c r="BB448" s="33">
        <f t="shared" si="426"/>
        <v>1.181642536320881E-3</v>
      </c>
      <c r="BC448" s="32">
        <f t="shared" si="427"/>
        <v>1</v>
      </c>
      <c r="BD448" s="32">
        <f t="shared" si="444"/>
        <v>17</v>
      </c>
      <c r="BE448" s="34" t="str">
        <f t="shared" si="445"/>
        <v>-----</v>
      </c>
      <c r="BF448" s="34" t="str">
        <f t="shared" si="428"/>
        <v>-----</v>
      </c>
      <c r="BG448" s="40" t="str">
        <f t="shared" si="429"/>
        <v/>
      </c>
      <c r="BH448" s="37" t="str">
        <f t="shared" si="430"/>
        <v/>
      </c>
      <c r="BI448" s="37" t="str">
        <f t="shared" si="446"/>
        <v/>
      </c>
      <c r="BJ448" s="38" t="str">
        <f t="shared" si="447"/>
        <v/>
      </c>
      <c r="BK448" s="38" t="str">
        <f t="shared" si="431"/>
        <v/>
      </c>
      <c r="BL448" s="41" t="str">
        <f t="shared" si="432"/>
        <v>------</v>
      </c>
      <c r="BM448" s="41" t="str">
        <f t="shared" si="433"/>
        <v>------</v>
      </c>
      <c r="BN448" s="41" t="str">
        <f t="shared" si="474"/>
        <v>-----</v>
      </c>
      <c r="BO448" s="41" t="str" cm="1">
        <f t="array" aca="1" ref="BO448" ca="1">_xlfn.LET(_xlpm.lookback,MIN(ROW()-ROW(BN$50),11),_xlpm.found,IFERROR(MATCH("Equal High",OFFSET(BN448,-_xlpm.lookback,0,_xlpm.lookback+1,1),0),-1),_xlpm.offset_rows,_xlpm.lookback-_xlpm.found+1,IF(_xlpm.found&gt;0,INDEX(E:E,ROW()-_xlpm.offset_rows),"-----"))</f>
        <v>-----</v>
      </c>
      <c r="BP448" s="41" t="str">
        <f t="shared" ca="1" si="467"/>
        <v>-----</v>
      </c>
      <c r="BQ448" s="41" t="str">
        <f t="shared" ca="1" si="468"/>
        <v>-----</v>
      </c>
      <c r="BR448" s="52" t="str">
        <f t="shared" ca="1" si="469"/>
        <v>-----</v>
      </c>
      <c r="BS448" s="41" t="str">
        <f t="shared" si="475"/>
        <v>-----</v>
      </c>
      <c r="BT448" s="41" t="str" cm="1">
        <f t="array" aca="1" ref="BT448" ca="1">_xlfn.LET(_xlpm.lookback,MIN(ROW()-ROW(BS$50),11),_xlpm.found,IFERROR(MATCH("Equal Low",OFFSET(BS448,-_xlpm.lookback,0,_xlpm.lookback+1,1),0),-1),_xlpm.offset_rows,_xlpm.lookback-_xlpm.found+1,IF(_xlpm.found&gt;0,INDEX(F:F,ROW()-_xlpm.offset_rows),"-----"))</f>
        <v>-----</v>
      </c>
      <c r="BU448" s="41" t="str">
        <f t="shared" ca="1" si="470"/>
        <v>-----</v>
      </c>
      <c r="BV448" s="41" t="str">
        <f t="shared" ca="1" si="471"/>
        <v>-----</v>
      </c>
      <c r="BW448" s="52" t="str">
        <f t="shared" ca="1" si="472"/>
        <v>-----</v>
      </c>
      <c r="BX448" s="50">
        <f t="shared" si="434"/>
        <v>0.22012999999969907</v>
      </c>
      <c r="BY448" s="50">
        <f t="shared" si="448"/>
        <v>1</v>
      </c>
      <c r="BZ448" s="50">
        <f t="shared" si="449"/>
        <v>3</v>
      </c>
      <c r="CA448" s="50" t="str">
        <f t="shared" si="450"/>
        <v>-----</v>
      </c>
      <c r="CB448" s="50" t="str">
        <f t="shared" si="451"/>
        <v>-----</v>
      </c>
      <c r="CC448" s="52" t="str">
        <f t="shared" si="435"/>
        <v/>
      </c>
      <c r="CD448" s="41">
        <f t="shared" si="436"/>
        <v>0</v>
      </c>
      <c r="CE448" s="52" t="str" cm="1">
        <f t="array" ref="CE448">IF(CD448&lt;&gt;1,"-----",_xlfn.IFS(OR(AL448="Above",AL448="Below"),AL448,OR(AQ448="Above",AQ448="Below"),AQ448,OR(AV448="Above",AV448="Below"),AV448,OR(BA448="Above",BA448="Below"),BA448,OR(BF448="Above",BF448="Below"),BF448,OR(BK448="Above",BK448="Below"),BK448,TRUE,"-----"))</f>
        <v>-----</v>
      </c>
      <c r="CF448" s="52" t="str">
        <f t="shared" ca="1" si="473"/>
        <v>-----</v>
      </c>
      <c r="CG448" s="52" t="str">
        <f t="shared" si="437"/>
        <v>UP</v>
      </c>
      <c r="CH448" s="42" t="str">
        <f t="shared" si="458"/>
        <v/>
      </c>
      <c r="CI448" s="43" t="str">
        <f t="shared" si="452"/>
        <v/>
      </c>
      <c r="CJ448" s="42" t="str">
        <f t="shared" si="453"/>
        <v/>
      </c>
      <c r="CK448" s="42" t="str">
        <f t="shared" si="459"/>
        <v/>
      </c>
      <c r="CL448" s="42" t="str">
        <f t="shared" si="438"/>
        <v/>
      </c>
      <c r="CM448" s="16">
        <f t="shared" si="410"/>
        <v>0</v>
      </c>
      <c r="CN448" s="53">
        <f t="shared" si="460"/>
        <v>0</v>
      </c>
      <c r="CO448" s="14" t="str">
        <f t="shared" si="461"/>
        <v/>
      </c>
      <c r="CT448" s="4"/>
      <c r="CU448" s="4"/>
    </row>
    <row r="449" spans="1:99" x14ac:dyDescent="0.55000000000000004">
      <c r="A449">
        <f>IF('Data Validation'!$K$2&lt;&gt;TRUE,"",'Data Validation'!A449)</f>
        <v>1772166300</v>
      </c>
      <c r="B449" s="4" t="str">
        <f>IF('Data Validation'!$K$2&lt;&gt;TRUE,"",'Data Validation'!C449)</f>
        <v>XAUUSD</v>
      </c>
      <c r="C449" s="4" t="str">
        <f>IF('Data Validation'!$K$2&lt;&gt;TRUE,"",'Data Validation'!E449)</f>
        <v>M5</v>
      </c>
      <c r="D449" s="4">
        <f>IF('Data Validation'!$K$2&lt;&gt;TRUE,"",'Data Validation'!G449)</f>
        <v>5187.37</v>
      </c>
      <c r="E449" s="4">
        <f>IF($C449&lt;&gt;"M5","",Price!F449)</f>
        <v>5188.8999999999996</v>
      </c>
      <c r="F449" s="4">
        <f>IF($C449&lt;&gt;"M5","",Price!G449)</f>
        <v>5186.68</v>
      </c>
      <c r="G449" s="4">
        <f>IF($C449&lt;&gt;"M5","",Price!H449)</f>
        <v>312</v>
      </c>
      <c r="H449" s="4">
        <f>IF($C449&lt;&gt;"M5","",SSA!E449)</f>
        <v>5187.1081400000003</v>
      </c>
      <c r="I449" s="6">
        <f>IF($C449&lt;&gt;"M5","",SSA!F449)</f>
        <v>5186.9499900000001</v>
      </c>
      <c r="J449" s="5">
        <f>IF($C449&lt;&gt;"M5","",Dual_Tema!E449)</f>
        <v>5188.1400000000003</v>
      </c>
      <c r="K449" s="5">
        <f>IF($C449&lt;&gt;"M5","",Dual_Tema!F449)</f>
        <v>5184.7299999999996</v>
      </c>
      <c r="L449" s="6">
        <f>IF($C449&lt;&gt;"M5","",Trendlines!K449)</f>
        <v>0</v>
      </c>
      <c r="M449" s="6">
        <f>IF($C449&lt;&gt;"M5","",Trendlines!L449)</f>
        <v>0</v>
      </c>
      <c r="N449" s="6">
        <f>IF($C449&lt;&gt;"M5","",ZigZag!E449)</f>
        <v>0</v>
      </c>
      <c r="O449" s="6">
        <f>IF($C449&lt;&gt;"M5","",ZigZag!F449)</f>
        <v>0</v>
      </c>
      <c r="P449" s="6">
        <f>IF($C449&lt;&gt;"M5","",Pinbar!E449)</f>
        <v>0</v>
      </c>
      <c r="Q449">
        <f>IF(Q$1='Trendline Selection'!$ED$198,Trendlines!E449,IF(Q$1='Trendline Selection'!$EE$198,Trendlines!E449,""))</f>
        <v>5200.26</v>
      </c>
      <c r="R449" t="str">
        <f>IF(R$1='Trendline Selection'!$ED$198,Trendlines!F449,IF(R$1='Trendline Selection'!$EE$198,Trendlines!F449,""))</f>
        <v/>
      </c>
      <c r="S449" t="str">
        <f>IF(S$1='Trendline Selection'!$ED$198,Trendlines!G449,IF(S$1='Trendline Selection'!$EE$198,Trendlines!G449,""))</f>
        <v/>
      </c>
      <c r="T449" t="str">
        <f>IF(T$1='Trendline Selection'!$ED$198,Trendlines!H449,IF(T$1='Trendline Selection'!$EE$198,Trendlines!H449,""))</f>
        <v/>
      </c>
      <c r="U449">
        <f>IF(U$1='Trendline Selection'!$ED$198,Trendlines!I449,IF(U$1='Trendline Selection'!$EE$198,Trendlines!I449,""))</f>
        <v>5180.92</v>
      </c>
      <c r="V449" t="str">
        <f>IF(V$1='Trendline Selection'!$ED$198,Trendlines!J449,IF(V$1='Trendline Selection'!$EE$198,Trendlines!J449,""))</f>
        <v/>
      </c>
      <c r="W449" s="6" t="str">
        <f t="shared" si="463"/>
        <v/>
      </c>
      <c r="X449" s="6" t="str">
        <f t="shared" si="464"/>
        <v/>
      </c>
      <c r="Y449" s="6" t="str">
        <f t="shared" si="465"/>
        <v/>
      </c>
      <c r="Z449" s="6" t="str">
        <f t="shared" si="466"/>
        <v/>
      </c>
      <c r="AA449">
        <f t="shared" si="411"/>
        <v>2.2199999999993452</v>
      </c>
      <c r="AB449">
        <f t="shared" si="439"/>
        <v>1.0399999999999636</v>
      </c>
      <c r="AC449">
        <f t="shared" si="440"/>
        <v>1.1799999999993815</v>
      </c>
      <c r="AD449">
        <f t="shared" si="462"/>
        <v>2.2199999999993452</v>
      </c>
      <c r="AE449" s="26">
        <f t="shared" si="454"/>
        <v>1.4648795136586691E-4</v>
      </c>
      <c r="AF449" s="26">
        <f t="shared" si="412"/>
        <v>3.7610444516893409E-4</v>
      </c>
      <c r="AG449" s="4"/>
      <c r="AH449" s="30">
        <f t="shared" si="413"/>
        <v>-2.529077392284221E-3</v>
      </c>
      <c r="AI449" s="21">
        <f t="shared" si="441"/>
        <v>-1</v>
      </c>
      <c r="AJ449" s="21">
        <f t="shared" si="476"/>
        <v>-262</v>
      </c>
      <c r="AK449" s="31" t="str">
        <f t="shared" si="457"/>
        <v>-----</v>
      </c>
      <c r="AL449" s="31" t="str">
        <f t="shared" si="414"/>
        <v>-----</v>
      </c>
      <c r="AM449" s="39" t="str">
        <f t="shared" si="415"/>
        <v/>
      </c>
      <c r="AN449" s="35" t="str">
        <f t="shared" si="416"/>
        <v/>
      </c>
      <c r="AO449" s="35" t="str">
        <f t="shared" si="455"/>
        <v/>
      </c>
      <c r="AP449" s="36" t="str">
        <f t="shared" si="456"/>
        <v/>
      </c>
      <c r="AQ449" s="36" t="str">
        <f t="shared" si="417"/>
        <v/>
      </c>
      <c r="AR449" s="40" t="str">
        <f t="shared" si="418"/>
        <v/>
      </c>
      <c r="AS449" s="37" t="str">
        <f t="shared" si="419"/>
        <v/>
      </c>
      <c r="AT449" s="37" t="str">
        <f t="shared" si="442"/>
        <v/>
      </c>
      <c r="AU449" s="38" t="str">
        <f t="shared" si="420"/>
        <v/>
      </c>
      <c r="AV449" s="38" t="str">
        <f t="shared" si="421"/>
        <v/>
      </c>
      <c r="AW449" s="30" t="str">
        <f t="shared" si="422"/>
        <v/>
      </c>
      <c r="AX449" s="21" t="str">
        <f t="shared" si="423"/>
        <v/>
      </c>
      <c r="AY449" s="21" t="str">
        <f t="shared" si="443"/>
        <v/>
      </c>
      <c r="AZ449" s="31" t="str">
        <f t="shared" si="424"/>
        <v/>
      </c>
      <c r="BA449" s="31" t="str">
        <f t="shared" si="425"/>
        <v/>
      </c>
      <c r="BB449" s="33">
        <f t="shared" si="426"/>
        <v>1.1944094871181572E-3</v>
      </c>
      <c r="BC449" s="32">
        <f t="shared" si="427"/>
        <v>1</v>
      </c>
      <c r="BD449" s="32">
        <f t="shared" si="444"/>
        <v>18</v>
      </c>
      <c r="BE449" s="34" t="str">
        <f t="shared" si="445"/>
        <v>-----</v>
      </c>
      <c r="BF449" s="34" t="str">
        <f t="shared" si="428"/>
        <v>-----</v>
      </c>
      <c r="BG449" s="40" t="str">
        <f t="shared" si="429"/>
        <v/>
      </c>
      <c r="BH449" s="37" t="str">
        <f t="shared" si="430"/>
        <v/>
      </c>
      <c r="BI449" s="37" t="str">
        <f t="shared" si="446"/>
        <v/>
      </c>
      <c r="BJ449" s="38" t="str">
        <f t="shared" si="447"/>
        <v/>
      </c>
      <c r="BK449" s="38" t="str">
        <f t="shared" si="431"/>
        <v/>
      </c>
      <c r="BL449" s="41" t="str">
        <f t="shared" si="432"/>
        <v>------</v>
      </c>
      <c r="BM449" s="41" t="str">
        <f t="shared" si="433"/>
        <v>------</v>
      </c>
      <c r="BN449" s="41" t="str">
        <f t="shared" si="474"/>
        <v>-----</v>
      </c>
      <c r="BO449" s="41" t="str" cm="1">
        <f t="array" aca="1" ref="BO449" ca="1">_xlfn.LET(_xlpm.lookback,MIN(ROW()-ROW(BN$50),11),_xlpm.found,IFERROR(MATCH("Equal High",OFFSET(BN449,-_xlpm.lookback,0,_xlpm.lookback+1,1),0),-1),_xlpm.offset_rows,_xlpm.lookback-_xlpm.found+1,IF(_xlpm.found&gt;0,INDEX(E:E,ROW()-_xlpm.offset_rows),"-----"))</f>
        <v>-----</v>
      </c>
      <c r="BP449" s="41" t="str">
        <f t="shared" ca="1" si="467"/>
        <v>-----</v>
      </c>
      <c r="BQ449" s="41" t="str">
        <f t="shared" ca="1" si="468"/>
        <v>-----</v>
      </c>
      <c r="BR449" s="52" t="str">
        <f t="shared" ca="1" si="469"/>
        <v>-----</v>
      </c>
      <c r="BS449" s="41" t="str">
        <f t="shared" si="475"/>
        <v>-----</v>
      </c>
      <c r="BT449" s="41" t="str" cm="1">
        <f t="array" aca="1" ref="BT449" ca="1">_xlfn.LET(_xlpm.lookback,MIN(ROW()-ROW(BS$50),11),_xlpm.found,IFERROR(MATCH("Equal Low",OFFSET(BS449,-_xlpm.lookback,0,_xlpm.lookback+1,1),0),-1),_xlpm.offset_rows,_xlpm.lookback-_xlpm.found+1,IF(_xlpm.found&gt;0,INDEX(F:F,ROW()-_xlpm.offset_rows),"-----"))</f>
        <v>-----</v>
      </c>
      <c r="BU449" s="41" t="str">
        <f t="shared" ca="1" si="470"/>
        <v>-----</v>
      </c>
      <c r="BV449" s="41" t="str">
        <f t="shared" ca="1" si="471"/>
        <v>-----</v>
      </c>
      <c r="BW449" s="52" t="str">
        <f t="shared" ca="1" si="472"/>
        <v>-----</v>
      </c>
      <c r="BX449" s="50">
        <f t="shared" si="434"/>
        <v>0.15815000000020518</v>
      </c>
      <c r="BY449" s="50">
        <f t="shared" si="448"/>
        <v>1</v>
      </c>
      <c r="BZ449" s="50">
        <f t="shared" si="449"/>
        <v>4</v>
      </c>
      <c r="CA449" s="50" t="str">
        <f t="shared" si="450"/>
        <v>-----</v>
      </c>
      <c r="CB449" s="50" t="str">
        <f t="shared" si="451"/>
        <v>-----</v>
      </c>
      <c r="CC449" s="52" t="str">
        <f t="shared" si="435"/>
        <v/>
      </c>
      <c r="CD449" s="41">
        <f t="shared" si="436"/>
        <v>0</v>
      </c>
      <c r="CE449" s="52" t="str" cm="1">
        <f t="array" ref="CE449">IF(CD449&lt;&gt;1,"-----",_xlfn.IFS(OR(AL449="Above",AL449="Below"),AL449,OR(AQ449="Above",AQ449="Below"),AQ449,OR(AV449="Above",AV449="Below"),AV449,OR(BA449="Above",BA449="Below"),BA449,OR(BF449="Above",BF449="Below"),BF449,OR(BK449="Above",BK449="Below"),BK449,TRUE,"-----"))</f>
        <v>-----</v>
      </c>
      <c r="CF449" s="52" t="str">
        <f t="shared" ca="1" si="473"/>
        <v>-----</v>
      </c>
      <c r="CG449" s="52" t="str">
        <f t="shared" si="437"/>
        <v>UP</v>
      </c>
      <c r="CH449" s="42" t="str">
        <f t="shared" si="458"/>
        <v/>
      </c>
      <c r="CI449" s="43" t="str">
        <f t="shared" si="452"/>
        <v/>
      </c>
      <c r="CJ449" s="42" t="str">
        <f t="shared" si="453"/>
        <v/>
      </c>
      <c r="CK449" s="42" t="str">
        <f t="shared" si="459"/>
        <v/>
      </c>
      <c r="CL449" s="42" t="str">
        <f t="shared" si="438"/>
        <v/>
      </c>
      <c r="CM449" s="16">
        <f t="shared" ref="CM449:CM500" si="477">SUM(CH449:CL449)/5</f>
        <v>0</v>
      </c>
      <c r="CN449" s="53">
        <f t="shared" si="460"/>
        <v>0</v>
      </c>
      <c r="CO449" s="14" t="str">
        <f t="shared" si="461"/>
        <v/>
      </c>
      <c r="CT449" s="4"/>
      <c r="CU449" s="4"/>
    </row>
    <row r="450" spans="1:99" x14ac:dyDescent="0.55000000000000004">
      <c r="A450">
        <f>IF('Data Validation'!$K$2&lt;&gt;TRUE,"",'Data Validation'!A450)</f>
        <v>1772166600</v>
      </c>
      <c r="B450" s="4" t="str">
        <f>IF('Data Validation'!$K$2&lt;&gt;TRUE,"",'Data Validation'!C450)</f>
        <v>XAUUSD</v>
      </c>
      <c r="C450" s="4" t="str">
        <f>IF('Data Validation'!$K$2&lt;&gt;TRUE,"",'Data Validation'!E450)</f>
        <v>M5</v>
      </c>
      <c r="D450" s="4">
        <f>IF('Data Validation'!$K$2&lt;&gt;TRUE,"",'Data Validation'!G450)</f>
        <v>5186.79</v>
      </c>
      <c r="E450" s="4">
        <f>IF($C450&lt;&gt;"M5","",Price!F450)</f>
        <v>5187.43</v>
      </c>
      <c r="F450" s="4">
        <f>IF($C450&lt;&gt;"M5","",Price!G450)</f>
        <v>5185.4799999999996</v>
      </c>
      <c r="G450" s="4">
        <f>IF($C450&lt;&gt;"M5","",Price!H450)</f>
        <v>234</v>
      </c>
      <c r="H450" s="4">
        <f>IF($C450&lt;&gt;"M5","",SSA!E450)</f>
        <v>5186.9433200000003</v>
      </c>
      <c r="I450" s="6">
        <f>IF($C450&lt;&gt;"M5","",SSA!F450)</f>
        <v>5186.9466499999999</v>
      </c>
      <c r="J450" s="5">
        <f>IF($C450&lt;&gt;"M5","",Dual_Tema!E450)</f>
        <v>5187.82</v>
      </c>
      <c r="K450" s="5">
        <f>IF($C450&lt;&gt;"M5","",Dual_Tema!F450)</f>
        <v>5185.09</v>
      </c>
      <c r="L450" s="6">
        <f>IF($C450&lt;&gt;"M5","",Trendlines!K450)</f>
        <v>0</v>
      </c>
      <c r="M450" s="6">
        <f>IF($C450&lt;&gt;"M5","",Trendlines!L450)</f>
        <v>0</v>
      </c>
      <c r="N450" s="6">
        <f>IF($C450&lt;&gt;"M5","",ZigZag!E450)</f>
        <v>0</v>
      </c>
      <c r="O450" s="6">
        <f>IF($C450&lt;&gt;"M5","",ZigZag!F450)</f>
        <v>0</v>
      </c>
      <c r="P450" s="6">
        <f>IF($C450&lt;&gt;"M5","",Pinbar!E450)</f>
        <v>0</v>
      </c>
      <c r="Q450">
        <f>IF(Q$1='Trendline Selection'!$ED$198,Trendlines!E450,IF(Q$1='Trendline Selection'!$EE$198,Trendlines!E450,""))</f>
        <v>5200.2700000000004</v>
      </c>
      <c r="R450" t="str">
        <f>IF(R$1='Trendline Selection'!$ED$198,Trendlines!F450,IF(R$1='Trendline Selection'!$EE$198,Trendlines!F450,""))</f>
        <v/>
      </c>
      <c r="S450" t="str">
        <f>IF(S$1='Trendline Selection'!$ED$198,Trendlines!G450,IF(S$1='Trendline Selection'!$EE$198,Trendlines!G450,""))</f>
        <v/>
      </c>
      <c r="T450" t="str">
        <f>IF(T$1='Trendline Selection'!$ED$198,Trendlines!H450,IF(T$1='Trendline Selection'!$EE$198,Trendlines!H450,""))</f>
        <v/>
      </c>
      <c r="U450">
        <f>IF(U$1='Trendline Selection'!$ED$198,Trendlines!I450,IF(U$1='Trendline Selection'!$EE$198,Trendlines!I450,""))</f>
        <v>5180.9399999999996</v>
      </c>
      <c r="V450" t="str">
        <f>IF(V$1='Trendline Selection'!$ED$198,Trendlines!J450,IF(V$1='Trendline Selection'!$EE$198,Trendlines!J450,""))</f>
        <v/>
      </c>
      <c r="W450" s="6" t="str">
        <f t="shared" si="463"/>
        <v/>
      </c>
      <c r="X450" s="6" t="str">
        <f t="shared" si="464"/>
        <v/>
      </c>
      <c r="Y450" s="6" t="str">
        <f t="shared" si="465"/>
        <v/>
      </c>
      <c r="Z450" s="6" t="str">
        <f t="shared" si="466"/>
        <v/>
      </c>
      <c r="AA450">
        <f t="shared" ref="AA450:AA500" si="478">E450-F450</f>
        <v>1.9500000000007276</v>
      </c>
      <c r="AB450">
        <f t="shared" si="439"/>
        <v>6.0000000000400178E-2</v>
      </c>
      <c r="AC450">
        <f t="shared" si="440"/>
        <v>1.8900000000003274</v>
      </c>
      <c r="AD450">
        <f t="shared" si="462"/>
        <v>1.9500000000007276</v>
      </c>
      <c r="AE450" s="26">
        <f t="shared" si="454"/>
        <v>-7.5176085523286844E-5</v>
      </c>
      <c r="AF450" s="26">
        <f t="shared" ref="AF450:AF500" si="479">(F450-K450)/K450</f>
        <v>7.5215666458907732E-5</v>
      </c>
      <c r="AG450" s="4"/>
      <c r="AH450" s="30">
        <f t="shared" ref="AH450:AH500" si="480">IF(OR(Q450=0,Q450=""),"",((H450-Q450)/Q450))</f>
        <v>-2.5626900141723645E-3</v>
      </c>
      <c r="AI450" s="21">
        <f t="shared" si="441"/>
        <v>-1</v>
      </c>
      <c r="AJ450" s="21">
        <f t="shared" si="476"/>
        <v>-263</v>
      </c>
      <c r="AK450" s="31" t="str">
        <f t="shared" si="457"/>
        <v>-----</v>
      </c>
      <c r="AL450" s="31" t="str">
        <f t="shared" ref="AL450:AL500" si="481">IF(AH450="","",IF(AND(AK450="Touch Zone",AH450&gt;0%),"Above",IF(AND(AK450="Touch Zone",AH450&lt;0%),"Below","-----")))</f>
        <v>-----</v>
      </c>
      <c r="AM450" s="39" t="str">
        <f t="shared" ref="AM450:AM500" si="482">IF(OR(R450=0,R450=""),"",((H450-R450)/R450))</f>
        <v/>
      </c>
      <c r="AN450" s="35" t="str">
        <f t="shared" ref="AN450:AN500" si="483">IF(AM450="","",IF(AM450&gt;=0,1,-1))</f>
        <v/>
      </c>
      <c r="AO450" s="35" t="str">
        <f t="shared" si="455"/>
        <v/>
      </c>
      <c r="AP450" s="36" t="str">
        <f t="shared" si="456"/>
        <v/>
      </c>
      <c r="AQ450" s="36" t="str">
        <f t="shared" ref="AQ450:AQ500" si="484">IF(AM450="","",IF(AND(AP450="Touch Zone",AM450&gt;0%),"Above",IF(AND(AP450="Touch Zone",AM450&lt;0%),"Below","-----")))</f>
        <v/>
      </c>
      <c r="AR450" s="40" t="str">
        <f t="shared" ref="AR450:AR500" si="485">IF(OR(S450=0,S450=""),"",((H450-S450)/S450))</f>
        <v/>
      </c>
      <c r="AS450" s="37" t="str">
        <f t="shared" ref="AS450:AS500" si="486">IF(AR450="","",IF(AR450&gt;=0,1,-1))</f>
        <v/>
      </c>
      <c r="AT450" s="37" t="str">
        <f t="shared" si="442"/>
        <v/>
      </c>
      <c r="AU450" s="38" t="str">
        <f t="shared" ref="AU450:AU500" si="487">IF(AR450="","",IF(AND(AR450&gt;-0.1%,AR450&lt;0.1%),"Touch Zone","-----"))</f>
        <v/>
      </c>
      <c r="AV450" s="38" t="str">
        <f t="shared" ref="AV450:AV500" si="488">IF(AR450="","",IF(AND(AU450="Touch Zone",AR450&gt;0%),"Above",IF(AND(AU450="Touch Zone",AR450&lt;0%),"Below","-----")))</f>
        <v/>
      </c>
      <c r="AW450" s="30" t="str">
        <f t="shared" ref="AW450:AW500" si="489">IF(OR(T450=0,T450=""),"",((H450-T450)/T450))</f>
        <v/>
      </c>
      <c r="AX450" s="21" t="str">
        <f t="shared" ref="AX450:AX500" si="490">IF(AW450="","",IF(AW450&gt;=0,1,-1))</f>
        <v/>
      </c>
      <c r="AY450" s="21" t="str">
        <f t="shared" si="443"/>
        <v/>
      </c>
      <c r="AZ450" s="31" t="str">
        <f t="shared" ref="AZ450:AZ500" si="491">IF(AW450="","",IF(AND(AW450&gt;-0.1%,AW450&lt;0.1%),"Touch Zone","-----"))</f>
        <v/>
      </c>
      <c r="BA450" s="31" t="str">
        <f t="shared" ref="BA450:BA500" si="492">IF(AW450="","",IF(AND(AZ450="Touch Zone",AW450&gt;0%),"Above",IF(AND(AZ450="Touch Zone",AW450&lt;0%),"Below","-----")))</f>
        <v/>
      </c>
      <c r="BB450" s="33">
        <f t="shared" ref="BB450:BB500" si="493">IF(OR(U450=0,U450=""),"",((H450-U450)/U450))</f>
        <v>1.1587318131460146E-3</v>
      </c>
      <c r="BC450" s="32">
        <f t="shared" ref="BC450:BC500" si="494">IF(BB450="","",IF(BB450&gt;=0,1,-1))</f>
        <v>1</v>
      </c>
      <c r="BD450" s="32">
        <f t="shared" si="444"/>
        <v>19</v>
      </c>
      <c r="BE450" s="34" t="str">
        <f t="shared" si="445"/>
        <v>-----</v>
      </c>
      <c r="BF450" s="34" t="str">
        <f t="shared" ref="BF450:BF500" si="495">IF(BB450="","",IF(AND(BE450="Touch Zone",BB450&gt;0%),"Above",IF(AND(BE450="Touch Zone",BB450&lt;0%),"Below","-----")))</f>
        <v>-----</v>
      </c>
      <c r="BG450" s="40" t="str">
        <f t="shared" ref="BG450:BG500" si="496">IF(OR(V450=0,V450=""),"",((H450-V450)/V450))</f>
        <v/>
      </c>
      <c r="BH450" s="37" t="str">
        <f t="shared" ref="BH450:BH500" si="497">IF(BG450="","",IF(BG450&gt;=0,1,-1))</f>
        <v/>
      </c>
      <c r="BI450" s="37" t="str">
        <f t="shared" si="446"/>
        <v/>
      </c>
      <c r="BJ450" s="38" t="str">
        <f t="shared" si="447"/>
        <v/>
      </c>
      <c r="BK450" s="38" t="str">
        <f t="shared" ref="BK450:BK500" si="498">IF(BG450="","",IF(AND(BJ450="Touch Zone",BG450&gt;0%),"Above",IF(AND(BJ450="Touch Zone",BG450&lt;0%),"Below","-----")))</f>
        <v/>
      </c>
      <c r="BL450" s="41" t="str">
        <f t="shared" ref="BL450:BL500" si="499">IF(AND(L450=N450,L450&gt;0,N450&gt;0),"Important High","------")</f>
        <v>------</v>
      </c>
      <c r="BM450" s="41" t="str">
        <f t="shared" ref="BM450:BM500" si="500">IF(AND(M450=O450,M450&gt;0,O450&gt;0),"Important Low","------")</f>
        <v>------</v>
      </c>
      <c r="BN450" s="41" t="str">
        <f t="shared" si="474"/>
        <v>-----</v>
      </c>
      <c r="BO450" s="41" t="str" cm="1">
        <f t="array" aca="1" ref="BO450" ca="1">_xlfn.LET(_xlpm.lookback,MIN(ROW()-ROW(BN$50),11),_xlpm.found,IFERROR(MATCH("Equal High",OFFSET(BN450,-_xlpm.lookback,0,_xlpm.lookback+1,1),0),-1),_xlpm.offset_rows,_xlpm.lookback-_xlpm.found+1,IF(_xlpm.found&gt;0,INDEX(E:E,ROW()-_xlpm.offset_rows),"-----"))</f>
        <v>-----</v>
      </c>
      <c r="BP450" s="41" t="str">
        <f t="shared" ca="1" si="467"/>
        <v>-----</v>
      </c>
      <c r="BQ450" s="41" t="str">
        <f t="shared" ca="1" si="468"/>
        <v>-----</v>
      </c>
      <c r="BR450" s="52" t="str">
        <f t="shared" ca="1" si="469"/>
        <v>-----</v>
      </c>
      <c r="BS450" s="41" t="str">
        <f t="shared" si="475"/>
        <v>-----</v>
      </c>
      <c r="BT450" s="41" t="str" cm="1">
        <f t="array" aca="1" ref="BT450" ca="1">_xlfn.LET(_xlpm.lookback,MIN(ROW()-ROW(BS$50),11),_xlpm.found,IFERROR(MATCH("Equal Low",OFFSET(BS450,-_xlpm.lookback,0,_xlpm.lookback+1,1),0),-1),_xlpm.offset_rows,_xlpm.lookback-_xlpm.found+1,IF(_xlpm.found&gt;0,INDEX(F:F,ROW()-_xlpm.offset_rows),"-----"))</f>
        <v>-----</v>
      </c>
      <c r="BU450" s="41" t="str">
        <f t="shared" ca="1" si="470"/>
        <v>-----</v>
      </c>
      <c r="BV450" s="41" t="str">
        <f t="shared" ca="1" si="471"/>
        <v>-----</v>
      </c>
      <c r="BW450" s="52" t="str">
        <f t="shared" ca="1" si="472"/>
        <v>-----</v>
      </c>
      <c r="BX450" s="50">
        <f t="shared" ref="BX450:BX500" si="501">H450-I450</f>
        <v>-3.3299999995506369E-3</v>
      </c>
      <c r="BY450" s="50">
        <f t="shared" si="448"/>
        <v>-1</v>
      </c>
      <c r="BZ450" s="50">
        <f t="shared" si="449"/>
        <v>-1</v>
      </c>
      <c r="CA450" s="50" t="str">
        <f t="shared" si="450"/>
        <v>-----</v>
      </c>
      <c r="CB450" s="50" t="str">
        <f t="shared" si="451"/>
        <v>crossunder</v>
      </c>
      <c r="CC450" s="52" t="str">
        <f t="shared" ref="CC450:CC500" si="502">IF(OR(AK450="Touch Zone",AP450="Touch Zone",AU450="Touch Zone",AZ450="Touch Zone",BE450="Touch Zone",BJ450="Touch Zone"),"TL Touch Zone","")</f>
        <v/>
      </c>
      <c r="CD450" s="41">
        <f t="shared" ref="CD450:CD500" si="503">COUNTIF(AL450,"Above")+COUNTIF(AL450,"Below")+COUNTIF(AQ450,"Above")+COUNTIF(AQ450,"Below")+COUNTIF(AV450,"Above")+COUNTIF(AV450,"Below")+COUNTIF(BA450,"Above")+COUNTIF(BA450,"Below")+COUNTIF(BF450,"Above")+COUNTIF(BF450,"Below")+COUNTIF(BK450,"Above")+COUNTIF(BK450,"Below")</f>
        <v>0</v>
      </c>
      <c r="CE450" s="52" t="str" cm="1">
        <f t="array" ref="CE450">IF(CD450&lt;&gt;1,"-----",_xlfn.IFS(OR(AL450="Above",AL450="Below"),AL450,OR(AQ450="Above",AQ450="Below"),AQ450,OR(AV450="Above",AV450="Below"),AV450,OR(BA450="Above",BA450="Below"),BA450,OR(BF450="Above",BF450="Below"),BF450,OR(BK450="Above",BK450="Below"),BK450,TRUE,"-----"))</f>
        <v>-----</v>
      </c>
      <c r="CF450" s="52" t="str">
        <f t="shared" ca="1" si="473"/>
        <v>-----</v>
      </c>
      <c r="CG450" s="52" t="str">
        <f t="shared" ref="CG450:CG500" si="504">IF(BX450&gt;0,"UP","DOWN")</f>
        <v>DOWN</v>
      </c>
      <c r="CH450" s="42" t="str">
        <f t="shared" si="458"/>
        <v/>
      </c>
      <c r="CI450" s="43" t="str">
        <f t="shared" si="452"/>
        <v/>
      </c>
      <c r="CJ450" s="42" t="str">
        <f t="shared" si="453"/>
        <v/>
      </c>
      <c r="CK450" s="42" t="str">
        <f t="shared" si="459"/>
        <v/>
      </c>
      <c r="CL450" s="42" t="str">
        <f t="shared" ref="CL450:CL500" si="505">IF(P450=0,"",1)</f>
        <v/>
      </c>
      <c r="CM450" s="16">
        <f t="shared" si="477"/>
        <v>0</v>
      </c>
      <c r="CN450" s="53">
        <f t="shared" si="460"/>
        <v>0</v>
      </c>
      <c r="CO450" s="14" t="str">
        <f t="shared" si="461"/>
        <v/>
      </c>
      <c r="CT450" s="4"/>
      <c r="CU450" s="4"/>
    </row>
    <row r="451" spans="1:99" x14ac:dyDescent="0.55000000000000004">
      <c r="A451">
        <f>IF('Data Validation'!$K$2&lt;&gt;TRUE,"",'Data Validation'!A451)</f>
        <v>1772166900</v>
      </c>
      <c r="B451" s="4" t="str">
        <f>IF('Data Validation'!$K$2&lt;&gt;TRUE,"",'Data Validation'!C451)</f>
        <v>XAUUSD</v>
      </c>
      <c r="C451" s="4" t="str">
        <f>IF('Data Validation'!$K$2&lt;&gt;TRUE,"",'Data Validation'!E451)</f>
        <v>M5</v>
      </c>
      <c r="D451" s="4">
        <f>IF('Data Validation'!$K$2&lt;&gt;TRUE,"",'Data Validation'!G451)</f>
        <v>5187.75</v>
      </c>
      <c r="E451" s="4">
        <f>IF($C451&lt;&gt;"M5","",Price!F451)</f>
        <v>5188.59</v>
      </c>
      <c r="F451" s="4">
        <f>IF($C451&lt;&gt;"M5","",Price!G451)</f>
        <v>5186.76</v>
      </c>
      <c r="G451" s="4">
        <f>IF($C451&lt;&gt;"M5","",Price!H451)</f>
        <v>252</v>
      </c>
      <c r="H451" s="4">
        <f>IF($C451&lt;&gt;"M5","",SSA!E451)</f>
        <v>5186.5076900000004</v>
      </c>
      <c r="I451" s="6">
        <f>IF($C451&lt;&gt;"M5","",SSA!F451)</f>
        <v>5186.7271700000001</v>
      </c>
      <c r="J451" s="5">
        <f>IF($C451&lt;&gt;"M5","",Dual_Tema!E451)</f>
        <v>5188.18</v>
      </c>
      <c r="K451" s="5">
        <f>IF($C451&lt;&gt;"M5","",Dual_Tema!F451)</f>
        <v>5185.93</v>
      </c>
      <c r="L451" s="6">
        <f>IF($C451&lt;&gt;"M5","",Trendlines!K451)</f>
        <v>0</v>
      </c>
      <c r="M451" s="6">
        <f>IF($C451&lt;&gt;"M5","",Trendlines!L451)</f>
        <v>0</v>
      </c>
      <c r="N451" s="6">
        <f>IF($C451&lt;&gt;"M5","",ZigZag!E451)</f>
        <v>0</v>
      </c>
      <c r="O451" s="6">
        <f>IF($C451&lt;&gt;"M5","",ZigZag!F451)</f>
        <v>0</v>
      </c>
      <c r="P451" s="6">
        <f>IF($C451&lt;&gt;"M5","",Pinbar!E451)</f>
        <v>0</v>
      </c>
      <c r="Q451">
        <f>IF(Q$1='Trendline Selection'!$ED$198,Trendlines!E451,IF(Q$1='Trendline Selection'!$EE$198,Trendlines!E451,""))</f>
        <v>5200.2700000000004</v>
      </c>
      <c r="R451" t="str">
        <f>IF(R$1='Trendline Selection'!$ED$198,Trendlines!F451,IF(R$1='Trendline Selection'!$EE$198,Trendlines!F451,""))</f>
        <v/>
      </c>
      <c r="S451" t="str">
        <f>IF(S$1='Trendline Selection'!$ED$198,Trendlines!G451,IF(S$1='Trendline Selection'!$EE$198,Trendlines!G451,""))</f>
        <v/>
      </c>
      <c r="T451" t="str">
        <f>IF(T$1='Trendline Selection'!$ED$198,Trendlines!H451,IF(T$1='Trendline Selection'!$EE$198,Trendlines!H451,""))</f>
        <v/>
      </c>
      <c r="U451">
        <f>IF(U$1='Trendline Selection'!$ED$198,Trendlines!I451,IF(U$1='Trendline Selection'!$EE$198,Trendlines!I451,""))</f>
        <v>5180.96</v>
      </c>
      <c r="V451" t="str">
        <f>IF(V$1='Trendline Selection'!$ED$198,Trendlines!J451,IF(V$1='Trendline Selection'!$EE$198,Trendlines!J451,""))</f>
        <v/>
      </c>
      <c r="W451" s="6" t="str">
        <f t="shared" si="463"/>
        <v/>
      </c>
      <c r="X451" s="6" t="str">
        <f t="shared" si="464"/>
        <v/>
      </c>
      <c r="Y451" s="6" t="str">
        <f t="shared" si="465"/>
        <v/>
      </c>
      <c r="Z451" s="6" t="str">
        <f t="shared" si="466"/>
        <v/>
      </c>
      <c r="AA451">
        <f t="shared" si="478"/>
        <v>1.8299999999999272</v>
      </c>
      <c r="AB451">
        <f t="shared" ref="AB451:AB500" si="506">ABS(E451-D450)</f>
        <v>1.8000000000001819</v>
      </c>
      <c r="AC451">
        <f t="shared" ref="AC451:AC500" si="507">ABS(F451-D450)</f>
        <v>2.9999999999745341E-2</v>
      </c>
      <c r="AD451">
        <f t="shared" si="462"/>
        <v>1.8299999999999272</v>
      </c>
      <c r="AE451" s="26">
        <f t="shared" si="454"/>
        <v>7.9025785535554759E-5</v>
      </c>
      <c r="AF451" s="26">
        <f t="shared" si="479"/>
        <v>1.6004843875639031E-4</v>
      </c>
      <c r="AG451" s="4"/>
      <c r="AH451" s="30">
        <f t="shared" si="480"/>
        <v>-2.6464606645424313E-3</v>
      </c>
      <c r="AI451" s="21">
        <f t="shared" ref="AI451:AI500" si="508">IF(AH451="","",IF(AH451&gt;=0,1,-1))</f>
        <v>-1</v>
      </c>
      <c r="AJ451" s="21">
        <f t="shared" si="476"/>
        <v>-264</v>
      </c>
      <c r="AK451" s="31" t="str">
        <f t="shared" si="457"/>
        <v>-----</v>
      </c>
      <c r="AL451" s="31" t="str">
        <f t="shared" si="481"/>
        <v>-----</v>
      </c>
      <c r="AM451" s="39" t="str">
        <f t="shared" si="482"/>
        <v/>
      </c>
      <c r="AN451" s="35" t="str">
        <f t="shared" si="483"/>
        <v/>
      </c>
      <c r="AO451" s="35" t="str">
        <f t="shared" si="455"/>
        <v/>
      </c>
      <c r="AP451" s="36" t="str">
        <f t="shared" si="456"/>
        <v/>
      </c>
      <c r="AQ451" s="36" t="str">
        <f t="shared" si="484"/>
        <v/>
      </c>
      <c r="AR451" s="40" t="str">
        <f t="shared" si="485"/>
        <v/>
      </c>
      <c r="AS451" s="37" t="str">
        <f t="shared" si="486"/>
        <v/>
      </c>
      <c r="AT451" s="37" t="str">
        <f t="shared" ref="AT451:AT500" si="509">IF(AS451="","",IF(AS451=AS450,AT450+AS451,AS451))</f>
        <v/>
      </c>
      <c r="AU451" s="38" t="str">
        <f t="shared" si="487"/>
        <v/>
      </c>
      <c r="AV451" s="38" t="str">
        <f t="shared" si="488"/>
        <v/>
      </c>
      <c r="AW451" s="30" t="str">
        <f t="shared" si="489"/>
        <v/>
      </c>
      <c r="AX451" s="21" t="str">
        <f t="shared" si="490"/>
        <v/>
      </c>
      <c r="AY451" s="21" t="str">
        <f t="shared" ref="AY451:AY500" si="510">IF(AX451="","",IF(AX451=AX450,AY450+AX451,AX451))</f>
        <v/>
      </c>
      <c r="AZ451" s="31" t="str">
        <f t="shared" si="491"/>
        <v/>
      </c>
      <c r="BA451" s="31" t="str">
        <f t="shared" si="492"/>
        <v/>
      </c>
      <c r="BB451" s="33">
        <f t="shared" si="493"/>
        <v>1.070784178993918E-3</v>
      </c>
      <c r="BC451" s="32">
        <f t="shared" si="494"/>
        <v>1</v>
      </c>
      <c r="BD451" s="32">
        <f t="shared" ref="BD451:BD500" si="511">IF(BC451="","",IF(BC451=BC450,BD450+BC451,BC451))</f>
        <v>20</v>
      </c>
      <c r="BE451" s="34" t="str">
        <f t="shared" ref="BE451:BE500" si="512">IF(BB451="","",IF(AND(BB451&gt;-0.1%,BB451&lt;0.1%),"Touch Zone","-----"))</f>
        <v>-----</v>
      </c>
      <c r="BF451" s="34" t="str">
        <f t="shared" si="495"/>
        <v>-----</v>
      </c>
      <c r="BG451" s="40" t="str">
        <f t="shared" si="496"/>
        <v/>
      </c>
      <c r="BH451" s="37" t="str">
        <f t="shared" si="497"/>
        <v/>
      </c>
      <c r="BI451" s="37" t="str">
        <f t="shared" ref="BI451:BI500" si="513">IF(BH451="","",IF(BH451=BH450,BI450+BH451,BH451))</f>
        <v/>
      </c>
      <c r="BJ451" s="38" t="str">
        <f t="shared" ref="BJ451:BJ500" si="514">IF(BG451="","",IF(AND(BG451&gt;-0.1%,BG451&lt;0.1%),"Touch Zone","-----"))</f>
        <v/>
      </c>
      <c r="BK451" s="38" t="str">
        <f t="shared" si="498"/>
        <v/>
      </c>
      <c r="BL451" s="41" t="str">
        <f t="shared" si="499"/>
        <v>------</v>
      </c>
      <c r="BM451" s="41" t="str">
        <f t="shared" si="500"/>
        <v>------</v>
      </c>
      <c r="BN451" s="41" t="str">
        <f t="shared" si="474"/>
        <v>-----</v>
      </c>
      <c r="BO451" s="41" t="str" cm="1">
        <f t="array" aca="1" ref="BO451" ca="1">_xlfn.LET(_xlpm.lookback,MIN(ROW()-ROW(BN$50),11),_xlpm.found,IFERROR(MATCH("Equal High",OFFSET(BN451,-_xlpm.lookback,0,_xlpm.lookback+1,1),0),-1),_xlpm.offset_rows,_xlpm.lookback-_xlpm.found+1,IF(_xlpm.found&gt;0,INDEX(E:E,ROW()-_xlpm.offset_rows),"-----"))</f>
        <v>-----</v>
      </c>
      <c r="BP451" s="41" t="str">
        <f t="shared" ca="1" si="467"/>
        <v>-----</v>
      </c>
      <c r="BQ451" s="41" t="str">
        <f t="shared" ca="1" si="468"/>
        <v>-----</v>
      </c>
      <c r="BR451" s="52" t="str">
        <f t="shared" ca="1" si="469"/>
        <v>-----</v>
      </c>
      <c r="BS451" s="41" t="str">
        <f t="shared" si="475"/>
        <v>-----</v>
      </c>
      <c r="BT451" s="41" t="str" cm="1">
        <f t="array" aca="1" ref="BT451" ca="1">_xlfn.LET(_xlpm.lookback,MIN(ROW()-ROW(BS$50),11),_xlpm.found,IFERROR(MATCH("Equal Low",OFFSET(BS451,-_xlpm.lookback,0,_xlpm.lookback+1,1),0),-1),_xlpm.offset_rows,_xlpm.lookback-_xlpm.found+1,IF(_xlpm.found&gt;0,INDEX(F:F,ROW()-_xlpm.offset_rows),"-----"))</f>
        <v>-----</v>
      </c>
      <c r="BU451" s="41" t="str">
        <f t="shared" ca="1" si="470"/>
        <v>-----</v>
      </c>
      <c r="BV451" s="41" t="str">
        <f t="shared" ca="1" si="471"/>
        <v>-----</v>
      </c>
      <c r="BW451" s="52" t="str">
        <f t="shared" ca="1" si="472"/>
        <v>-----</v>
      </c>
      <c r="BX451" s="50">
        <f t="shared" si="501"/>
        <v>-0.21947999999974854</v>
      </c>
      <c r="BY451" s="50">
        <f t="shared" ref="BY451:BY514" si="515">IF(BX451&gt;=0,1,-1)</f>
        <v>-1</v>
      </c>
      <c r="BZ451" s="50">
        <f t="shared" ref="BZ451:BZ514" si="516">IF(BY451=BY450,BZ450+BY451,BY451)</f>
        <v>-2</v>
      </c>
      <c r="CA451" s="50" t="str">
        <f t="shared" ref="CA451:CA500" si="517">IF(AND(H451&gt;I451,H450&lt;I450),"crossover","-----")</f>
        <v>-----</v>
      </c>
      <c r="CB451" s="50" t="str">
        <f t="shared" ref="CB451:CB500" si="518">IF(AND(H451&lt;I451,H450&gt;I450),"crossunder","-----")</f>
        <v>-----</v>
      </c>
      <c r="CC451" s="52" t="str">
        <f t="shared" si="502"/>
        <v/>
      </c>
      <c r="CD451" s="41">
        <f t="shared" si="503"/>
        <v>0</v>
      </c>
      <c r="CE451" s="52" t="str" cm="1">
        <f t="array" ref="CE451">IF(CD451&lt;&gt;1,"-----",_xlfn.IFS(OR(AL451="Above",AL451="Below"),AL451,OR(AQ451="Above",AQ451="Below"),AQ451,OR(AV451="Above",AV451="Below"),AV451,OR(BA451="Above",BA451="Below"),BA451,OR(BF451="Above",BF451="Below"),BF451,OR(BK451="Above",BK451="Below"),BK451,TRUE,"-----"))</f>
        <v>-----</v>
      </c>
      <c r="CF451" s="52" t="str">
        <f t="shared" ca="1" si="473"/>
        <v>-----</v>
      </c>
      <c r="CG451" s="52" t="str">
        <f t="shared" si="504"/>
        <v>DOWN</v>
      </c>
      <c r="CH451" s="42" t="str">
        <f t="shared" si="458"/>
        <v/>
      </c>
      <c r="CI451" s="43" t="str">
        <f t="shared" ref="CI451:CI500" si="519">IF(AE451&gt;0.05%,1,"")</f>
        <v/>
      </c>
      <c r="CJ451" s="42" t="str">
        <f t="shared" ref="CJ451:CJ500" si="520">IF(AF451&lt;-0.05%,1,"")</f>
        <v/>
      </c>
      <c r="CK451" s="42" t="str">
        <f t="shared" si="459"/>
        <v/>
      </c>
      <c r="CL451" s="42" t="str">
        <f t="shared" si="505"/>
        <v/>
      </c>
      <c r="CM451" s="16">
        <f t="shared" si="477"/>
        <v>0</v>
      </c>
      <c r="CN451" s="53">
        <f t="shared" si="460"/>
        <v>0</v>
      </c>
      <c r="CO451" s="14" t="str">
        <f t="shared" si="461"/>
        <v/>
      </c>
      <c r="CT451" s="4"/>
      <c r="CU451" s="4"/>
    </row>
    <row r="452" spans="1:99" x14ac:dyDescent="0.55000000000000004">
      <c r="A452">
        <f>IF('Data Validation'!$K$2&lt;&gt;TRUE,"",'Data Validation'!A452)</f>
        <v>1772167200</v>
      </c>
      <c r="B452" s="4" t="str">
        <f>IF('Data Validation'!$K$2&lt;&gt;TRUE,"",'Data Validation'!C452)</f>
        <v>XAUUSD</v>
      </c>
      <c r="C452" s="4" t="str">
        <f>IF('Data Validation'!$K$2&lt;&gt;TRUE,"",'Data Validation'!E452)</f>
        <v>M5</v>
      </c>
      <c r="D452" s="4">
        <f>IF('Data Validation'!$K$2&lt;&gt;TRUE,"",'Data Validation'!G452)</f>
        <v>5187.34</v>
      </c>
      <c r="E452" s="4">
        <f>IF($C452&lt;&gt;"M5","",Price!F452)</f>
        <v>5188.0600000000004</v>
      </c>
      <c r="F452" s="4">
        <f>IF($C452&lt;&gt;"M5","",Price!G452)</f>
        <v>5186.6099999999997</v>
      </c>
      <c r="G452" s="4">
        <f>IF($C452&lt;&gt;"M5","",Price!H452)</f>
        <v>301</v>
      </c>
      <c r="H452" s="4">
        <f>IF($C452&lt;&gt;"M5","",SSA!E452)</f>
        <v>5185.8213800000003</v>
      </c>
      <c r="I452" s="6">
        <f>IF($C452&lt;&gt;"M5","",SSA!F452)</f>
        <v>5186.2742699999999</v>
      </c>
      <c r="J452" s="5">
        <f>IF($C452&lt;&gt;"M5","",Dual_Tema!E452)</f>
        <v>5188.1499999999996</v>
      </c>
      <c r="K452" s="5">
        <f>IF($C452&lt;&gt;"M5","",Dual_Tema!F452)</f>
        <v>5186.38</v>
      </c>
      <c r="L452" s="6">
        <f>IF($C452&lt;&gt;"M5","",Trendlines!K452)</f>
        <v>0</v>
      </c>
      <c r="M452" s="6">
        <f>IF($C452&lt;&gt;"M5","",Trendlines!L452)</f>
        <v>0</v>
      </c>
      <c r="N452" s="6">
        <f>IF($C452&lt;&gt;"M5","",ZigZag!E452)</f>
        <v>0</v>
      </c>
      <c r="O452" s="6">
        <f>IF($C452&lt;&gt;"M5","",ZigZag!F452)</f>
        <v>0</v>
      </c>
      <c r="P452" s="6">
        <f>IF($C452&lt;&gt;"M5","",Pinbar!E452)</f>
        <v>0</v>
      </c>
      <c r="Q452">
        <f>IF(Q$1='Trendline Selection'!$ED$198,Trendlines!E452,IF(Q$1='Trendline Selection'!$EE$198,Trendlines!E452,""))</f>
        <v>5200.28</v>
      </c>
      <c r="R452" t="str">
        <f>IF(R$1='Trendline Selection'!$ED$198,Trendlines!F452,IF(R$1='Trendline Selection'!$EE$198,Trendlines!F452,""))</f>
        <v/>
      </c>
      <c r="S452" t="str">
        <f>IF(S$1='Trendline Selection'!$ED$198,Trendlines!G452,IF(S$1='Trendline Selection'!$EE$198,Trendlines!G452,""))</f>
        <v/>
      </c>
      <c r="T452" t="str">
        <f>IF(T$1='Trendline Selection'!$ED$198,Trendlines!H452,IF(T$1='Trendline Selection'!$EE$198,Trendlines!H452,""))</f>
        <v/>
      </c>
      <c r="U452">
        <f>IF(U$1='Trendline Selection'!$ED$198,Trendlines!I452,IF(U$1='Trendline Selection'!$EE$198,Trendlines!I452,""))</f>
        <v>5180.9799999999996</v>
      </c>
      <c r="V452" t="str">
        <f>IF(V$1='Trendline Selection'!$ED$198,Trendlines!J452,IF(V$1='Trendline Selection'!$EE$198,Trendlines!J452,""))</f>
        <v/>
      </c>
      <c r="W452" s="6" t="str">
        <f t="shared" si="463"/>
        <v/>
      </c>
      <c r="X452" s="6" t="str">
        <f t="shared" si="464"/>
        <v/>
      </c>
      <c r="Y452" s="6" t="str">
        <f t="shared" si="465"/>
        <v/>
      </c>
      <c r="Z452" s="6" t="str">
        <f t="shared" si="466"/>
        <v/>
      </c>
      <c r="AA452">
        <f t="shared" si="478"/>
        <v>1.4500000000007276</v>
      </c>
      <c r="AB452">
        <f t="shared" si="506"/>
        <v>0.31000000000040018</v>
      </c>
      <c r="AC452">
        <f t="shared" si="507"/>
        <v>1.1400000000003274</v>
      </c>
      <c r="AD452">
        <f t="shared" si="462"/>
        <v>1.4500000000007276</v>
      </c>
      <c r="AE452" s="26">
        <f t="shared" ref="AE452:AE500" si="521">(E452-J452)/J452</f>
        <v>-1.7347223962151449E-5</v>
      </c>
      <c r="AF452" s="26">
        <f t="shared" si="479"/>
        <v>4.4346924058700569E-5</v>
      </c>
      <c r="AG452" s="4"/>
      <c r="AH452" s="30">
        <f t="shared" si="480"/>
        <v>-2.7803541347772485E-3</v>
      </c>
      <c r="AI452" s="21">
        <f t="shared" si="508"/>
        <v>-1</v>
      </c>
      <c r="AJ452" s="21">
        <f t="shared" si="476"/>
        <v>-265</v>
      </c>
      <c r="AK452" s="31" t="str">
        <f t="shared" si="457"/>
        <v>-----</v>
      </c>
      <c r="AL452" s="31" t="str">
        <f t="shared" si="481"/>
        <v>-----</v>
      </c>
      <c r="AM452" s="39" t="str">
        <f t="shared" si="482"/>
        <v/>
      </c>
      <c r="AN452" s="35" t="str">
        <f t="shared" si="483"/>
        <v/>
      </c>
      <c r="AO452" s="35" t="str">
        <f t="shared" si="455"/>
        <v/>
      </c>
      <c r="AP452" s="36" t="str">
        <f t="shared" si="456"/>
        <v/>
      </c>
      <c r="AQ452" s="36" t="str">
        <f t="shared" si="484"/>
        <v/>
      </c>
      <c r="AR452" s="40" t="str">
        <f t="shared" si="485"/>
        <v/>
      </c>
      <c r="AS452" s="37" t="str">
        <f t="shared" si="486"/>
        <v/>
      </c>
      <c r="AT452" s="37" t="str">
        <f t="shared" si="509"/>
        <v/>
      </c>
      <c r="AU452" s="38" t="str">
        <f t="shared" si="487"/>
        <v/>
      </c>
      <c r="AV452" s="38" t="str">
        <f t="shared" si="488"/>
        <v/>
      </c>
      <c r="AW452" s="30" t="str">
        <f t="shared" si="489"/>
        <v/>
      </c>
      <c r="AX452" s="21" t="str">
        <f t="shared" si="490"/>
        <v/>
      </c>
      <c r="AY452" s="21" t="str">
        <f t="shared" si="510"/>
        <v/>
      </c>
      <c r="AZ452" s="31" t="str">
        <f t="shared" si="491"/>
        <v/>
      </c>
      <c r="BA452" s="31" t="str">
        <f t="shared" si="492"/>
        <v/>
      </c>
      <c r="BB452" s="33">
        <f t="shared" si="493"/>
        <v>9.3445255530821478E-4</v>
      </c>
      <c r="BC452" s="32">
        <f t="shared" si="494"/>
        <v>1</v>
      </c>
      <c r="BD452" s="32">
        <f t="shared" si="511"/>
        <v>21</v>
      </c>
      <c r="BE452" s="34" t="str">
        <f t="shared" si="512"/>
        <v>Touch Zone</v>
      </c>
      <c r="BF452" s="34" t="str">
        <f t="shared" si="495"/>
        <v>Above</v>
      </c>
      <c r="BG452" s="40" t="str">
        <f t="shared" si="496"/>
        <v/>
      </c>
      <c r="BH452" s="37" t="str">
        <f t="shared" si="497"/>
        <v/>
      </c>
      <c r="BI452" s="37" t="str">
        <f t="shared" si="513"/>
        <v/>
      </c>
      <c r="BJ452" s="38" t="str">
        <f t="shared" si="514"/>
        <v/>
      </c>
      <c r="BK452" s="38" t="str">
        <f t="shared" si="498"/>
        <v/>
      </c>
      <c r="BL452" s="41" t="str">
        <f t="shared" si="499"/>
        <v>------</v>
      </c>
      <c r="BM452" s="41" t="str">
        <f t="shared" si="500"/>
        <v>------</v>
      </c>
      <c r="BN452" s="41" t="str">
        <f t="shared" si="474"/>
        <v>-----</v>
      </c>
      <c r="BO452" s="41" t="str" cm="1">
        <f t="array" aca="1" ref="BO452" ca="1">_xlfn.LET(_xlpm.lookback,MIN(ROW()-ROW(BN$50),11),_xlpm.found,IFERROR(MATCH("Equal High",OFFSET(BN452,-_xlpm.lookback,0,_xlpm.lookback+1,1),0),-1),_xlpm.offset_rows,_xlpm.lookback-_xlpm.found+1,IF(_xlpm.found&gt;0,INDEX(E:E,ROW()-_xlpm.offset_rows),"-----"))</f>
        <v>-----</v>
      </c>
      <c r="BP452" s="41" t="str">
        <f t="shared" ca="1" si="467"/>
        <v>-----</v>
      </c>
      <c r="BQ452" s="41" t="str">
        <f t="shared" ca="1" si="468"/>
        <v>-----</v>
      </c>
      <c r="BR452" s="52" t="str">
        <f t="shared" ca="1" si="469"/>
        <v>-----</v>
      </c>
      <c r="BS452" s="41" t="str">
        <f t="shared" si="475"/>
        <v>-----</v>
      </c>
      <c r="BT452" s="41" t="str" cm="1">
        <f t="array" aca="1" ref="BT452" ca="1">_xlfn.LET(_xlpm.lookback,MIN(ROW()-ROW(BS$50),11),_xlpm.found,IFERROR(MATCH("Equal Low",OFFSET(BS452,-_xlpm.lookback,0,_xlpm.lookback+1,1),0),-1),_xlpm.offset_rows,_xlpm.lookback-_xlpm.found+1,IF(_xlpm.found&gt;0,INDEX(F:F,ROW()-_xlpm.offset_rows),"-----"))</f>
        <v>-----</v>
      </c>
      <c r="BU452" s="41" t="str">
        <f t="shared" ca="1" si="470"/>
        <v>-----</v>
      </c>
      <c r="BV452" s="41" t="str">
        <f t="shared" ca="1" si="471"/>
        <v>-----</v>
      </c>
      <c r="BW452" s="52" t="str">
        <f t="shared" ca="1" si="472"/>
        <v>-----</v>
      </c>
      <c r="BX452" s="50">
        <f t="shared" si="501"/>
        <v>-0.45288999999957014</v>
      </c>
      <c r="BY452" s="50">
        <f t="shared" si="515"/>
        <v>-1</v>
      </c>
      <c r="BZ452" s="50">
        <f t="shared" si="516"/>
        <v>-3</v>
      </c>
      <c r="CA452" s="50" t="str">
        <f t="shared" si="517"/>
        <v>-----</v>
      </c>
      <c r="CB452" s="50" t="str">
        <f t="shared" si="518"/>
        <v>-----</v>
      </c>
      <c r="CC452" s="52" t="str">
        <f t="shared" si="502"/>
        <v>TL Touch Zone</v>
      </c>
      <c r="CD452" s="41">
        <f t="shared" si="503"/>
        <v>1</v>
      </c>
      <c r="CE452" s="52" t="str" cm="1">
        <f t="array" ref="CE452">IF(CD452&lt;&gt;1,"-----",_xlfn.IFS(OR(AL452="Above",AL452="Below"),AL452,OR(AQ452="Above",AQ452="Below"),AQ452,OR(AV452="Above",AV452="Below"),AV452,OR(BA452="Above",BA452="Below"),BA452,OR(BF452="Above",BF452="Below"),BF452,OR(BK452="Above",BK452="Below"),BK452,TRUE,"-----"))</f>
        <v>Above</v>
      </c>
      <c r="CF452" s="52" t="str">
        <f t="shared" ca="1" si="473"/>
        <v>-----</v>
      </c>
      <c r="CG452" s="52" t="str">
        <f t="shared" si="504"/>
        <v>DOWN</v>
      </c>
      <c r="CH452" s="42" t="str">
        <f t="shared" si="458"/>
        <v/>
      </c>
      <c r="CI452" s="43" t="str">
        <f t="shared" si="519"/>
        <v/>
      </c>
      <c r="CJ452" s="42" t="str">
        <f t="shared" si="520"/>
        <v/>
      </c>
      <c r="CK452" s="42" t="str">
        <f t="shared" si="459"/>
        <v/>
      </c>
      <c r="CL452" s="42" t="str">
        <f t="shared" si="505"/>
        <v/>
      </c>
      <c r="CM452" s="16">
        <f t="shared" si="477"/>
        <v>0</v>
      </c>
      <c r="CN452" s="53">
        <f t="shared" si="460"/>
        <v>0</v>
      </c>
      <c r="CO452" s="14" t="str">
        <f t="shared" si="461"/>
        <v/>
      </c>
      <c r="CT452" s="4"/>
      <c r="CU452" s="4"/>
    </row>
    <row r="453" spans="1:99" x14ac:dyDescent="0.55000000000000004">
      <c r="A453">
        <f>IF('Data Validation'!$K$2&lt;&gt;TRUE,"",'Data Validation'!A453)</f>
        <v>1772167500</v>
      </c>
      <c r="B453" s="4" t="str">
        <f>IF('Data Validation'!$K$2&lt;&gt;TRUE,"",'Data Validation'!C453)</f>
        <v>XAUUSD</v>
      </c>
      <c r="C453" s="4" t="str">
        <f>IF('Data Validation'!$K$2&lt;&gt;TRUE,"",'Data Validation'!E453)</f>
        <v>M5</v>
      </c>
      <c r="D453" s="4">
        <f>IF('Data Validation'!$K$2&lt;&gt;TRUE,"",'Data Validation'!G453)</f>
        <v>5185.67</v>
      </c>
      <c r="E453" s="4">
        <f>IF($C453&lt;&gt;"M5","",Price!F453)</f>
        <v>5187.49</v>
      </c>
      <c r="F453" s="4">
        <f>IF($C453&lt;&gt;"M5","",Price!G453)</f>
        <v>5185.3599999999997</v>
      </c>
      <c r="G453" s="4">
        <f>IF($C453&lt;&gt;"M5","",Price!H453)</f>
        <v>308</v>
      </c>
      <c r="H453" s="4">
        <f>IF($C453&lt;&gt;"M5","",SSA!E453)</f>
        <v>5185.0329300000003</v>
      </c>
      <c r="I453" s="6">
        <f>IF($C453&lt;&gt;"M5","",SSA!F453)</f>
        <v>5185.6535999999996</v>
      </c>
      <c r="J453" s="5">
        <f>IF($C453&lt;&gt;"M5","",Dual_Tema!E453)</f>
        <v>5187.84</v>
      </c>
      <c r="K453" s="5">
        <f>IF($C453&lt;&gt;"M5","",Dual_Tema!F453)</f>
        <v>5186.03</v>
      </c>
      <c r="L453" s="6">
        <f>IF($C453&lt;&gt;"M5","",Trendlines!K453)</f>
        <v>0</v>
      </c>
      <c r="M453" s="6">
        <f>IF($C453&lt;&gt;"M5","",Trendlines!L453)</f>
        <v>0</v>
      </c>
      <c r="N453" s="6">
        <f>IF($C453&lt;&gt;"M5","",ZigZag!E453)</f>
        <v>0</v>
      </c>
      <c r="O453" s="6">
        <f>IF($C453&lt;&gt;"M5","",ZigZag!F453)</f>
        <v>0</v>
      </c>
      <c r="P453" s="6">
        <f>IF($C453&lt;&gt;"M5","",Pinbar!E453)</f>
        <v>0</v>
      </c>
      <c r="Q453">
        <f>IF(Q$1='Trendline Selection'!$ED$198,Trendlines!E453,IF(Q$1='Trendline Selection'!$EE$198,Trendlines!E453,""))</f>
        <v>5200.28</v>
      </c>
      <c r="R453" t="str">
        <f>IF(R$1='Trendline Selection'!$ED$198,Trendlines!F453,IF(R$1='Trendline Selection'!$EE$198,Trendlines!F453,""))</f>
        <v/>
      </c>
      <c r="S453" t="str">
        <f>IF(S$1='Trendline Selection'!$ED$198,Trendlines!G453,IF(S$1='Trendline Selection'!$EE$198,Trendlines!G453,""))</f>
        <v/>
      </c>
      <c r="T453" t="str">
        <f>IF(T$1='Trendline Selection'!$ED$198,Trendlines!H453,IF(T$1='Trendline Selection'!$EE$198,Trendlines!H453,""))</f>
        <v/>
      </c>
      <c r="U453">
        <f>IF(U$1='Trendline Selection'!$ED$198,Trendlines!I453,IF(U$1='Trendline Selection'!$EE$198,Trendlines!I453,""))</f>
        <v>5181.01</v>
      </c>
      <c r="V453" t="str">
        <f>IF(V$1='Trendline Selection'!$ED$198,Trendlines!J453,IF(V$1='Trendline Selection'!$EE$198,Trendlines!J453,""))</f>
        <v/>
      </c>
      <c r="W453" s="6" t="str">
        <f t="shared" si="463"/>
        <v/>
      </c>
      <c r="X453" s="6" t="str">
        <f t="shared" si="464"/>
        <v/>
      </c>
      <c r="Y453" s="6" t="str">
        <f t="shared" si="465"/>
        <v/>
      </c>
      <c r="Z453" s="6" t="str">
        <f t="shared" si="466"/>
        <v/>
      </c>
      <c r="AA453">
        <f t="shared" si="478"/>
        <v>2.1300000000001091</v>
      </c>
      <c r="AB453">
        <f t="shared" si="506"/>
        <v>0.1499999999996362</v>
      </c>
      <c r="AC453">
        <f t="shared" si="507"/>
        <v>1.9800000000004729</v>
      </c>
      <c r="AD453">
        <f t="shared" si="462"/>
        <v>2.1300000000001091</v>
      </c>
      <c r="AE453" s="26">
        <f t="shared" si="521"/>
        <v>-6.7465457685735061E-5</v>
      </c>
      <c r="AF453" s="26">
        <f t="shared" si="479"/>
        <v>-1.2919323644484756E-4</v>
      </c>
      <c r="AG453" s="4"/>
      <c r="AH453" s="30">
        <f t="shared" si="480"/>
        <v>-2.9319709707937725E-3</v>
      </c>
      <c r="AI453" s="21">
        <f t="shared" si="508"/>
        <v>-1</v>
      </c>
      <c r="AJ453" s="21">
        <f t="shared" si="476"/>
        <v>-266</v>
      </c>
      <c r="AK453" s="31" t="str">
        <f t="shared" si="457"/>
        <v>-----</v>
      </c>
      <c r="AL453" s="31" t="str">
        <f t="shared" si="481"/>
        <v>-----</v>
      </c>
      <c r="AM453" s="39" t="str">
        <f t="shared" si="482"/>
        <v/>
      </c>
      <c r="AN453" s="35" t="str">
        <f t="shared" si="483"/>
        <v/>
      </c>
      <c r="AO453" s="35" t="str">
        <f t="shared" ref="AO453:AO500" si="522">IF(AN453="","",IF(AN453=AN452,AO452+AN453,AN453))</f>
        <v/>
      </c>
      <c r="AP453" s="36" t="str">
        <f t="shared" ref="AP453:AP500" si="523">IF(AM453="","",IF(AND(AM453&gt;-0.1%,AM453&lt;0.1%),"Touch Zone","-----"))</f>
        <v/>
      </c>
      <c r="AQ453" s="36" t="str">
        <f t="shared" si="484"/>
        <v/>
      </c>
      <c r="AR453" s="40" t="str">
        <f t="shared" si="485"/>
        <v/>
      </c>
      <c r="AS453" s="37" t="str">
        <f t="shared" si="486"/>
        <v/>
      </c>
      <c r="AT453" s="37" t="str">
        <f t="shared" si="509"/>
        <v/>
      </c>
      <c r="AU453" s="38" t="str">
        <f t="shared" si="487"/>
        <v/>
      </c>
      <c r="AV453" s="38" t="str">
        <f t="shared" si="488"/>
        <v/>
      </c>
      <c r="AW453" s="30" t="str">
        <f t="shared" si="489"/>
        <v/>
      </c>
      <c r="AX453" s="21" t="str">
        <f t="shared" si="490"/>
        <v/>
      </c>
      <c r="AY453" s="21" t="str">
        <f t="shared" si="510"/>
        <v/>
      </c>
      <c r="AZ453" s="31" t="str">
        <f t="shared" si="491"/>
        <v/>
      </c>
      <c r="BA453" s="31" t="str">
        <f t="shared" si="492"/>
        <v/>
      </c>
      <c r="BB453" s="33">
        <f t="shared" si="493"/>
        <v>7.7647601529433211E-4</v>
      </c>
      <c r="BC453" s="32">
        <f t="shared" si="494"/>
        <v>1</v>
      </c>
      <c r="BD453" s="32">
        <f t="shared" si="511"/>
        <v>22</v>
      </c>
      <c r="BE453" s="34" t="str">
        <f t="shared" si="512"/>
        <v>Touch Zone</v>
      </c>
      <c r="BF453" s="34" t="str">
        <f t="shared" si="495"/>
        <v>Above</v>
      </c>
      <c r="BG453" s="40" t="str">
        <f t="shared" si="496"/>
        <v/>
      </c>
      <c r="BH453" s="37" t="str">
        <f t="shared" si="497"/>
        <v/>
      </c>
      <c r="BI453" s="37" t="str">
        <f t="shared" si="513"/>
        <v/>
      </c>
      <c r="BJ453" s="38" t="str">
        <f t="shared" si="514"/>
        <v/>
      </c>
      <c r="BK453" s="38" t="str">
        <f t="shared" si="498"/>
        <v/>
      </c>
      <c r="BL453" s="41" t="str">
        <f t="shared" si="499"/>
        <v>------</v>
      </c>
      <c r="BM453" s="41" t="str">
        <f t="shared" si="500"/>
        <v>------</v>
      </c>
      <c r="BN453" s="41" t="str">
        <f t="shared" si="474"/>
        <v>-----</v>
      </c>
      <c r="BO453" s="41" t="str" cm="1">
        <f t="array" aca="1" ref="BO453" ca="1">_xlfn.LET(_xlpm.lookback,MIN(ROW()-ROW(BN$50),11),_xlpm.found,IFERROR(MATCH("Equal High",OFFSET(BN453,-_xlpm.lookback,0,_xlpm.lookback+1,1),0),-1),_xlpm.offset_rows,_xlpm.lookback-_xlpm.found+1,IF(_xlpm.found&gt;0,INDEX(E:E,ROW()-_xlpm.offset_rows),"-----"))</f>
        <v>-----</v>
      </c>
      <c r="BP453" s="41" t="str">
        <f t="shared" ca="1" si="467"/>
        <v>-----</v>
      </c>
      <c r="BQ453" s="41" t="str">
        <f t="shared" ca="1" si="468"/>
        <v>-----</v>
      </c>
      <c r="BR453" s="52" t="str">
        <f t="shared" ca="1" si="469"/>
        <v>-----</v>
      </c>
      <c r="BS453" s="41" t="str">
        <f t="shared" si="475"/>
        <v>-----</v>
      </c>
      <c r="BT453" s="41" t="str" cm="1">
        <f t="array" aca="1" ref="BT453" ca="1">_xlfn.LET(_xlpm.lookback,MIN(ROW()-ROW(BS$50),11),_xlpm.found,IFERROR(MATCH("Equal Low",OFFSET(BS453,-_xlpm.lookback,0,_xlpm.lookback+1,1),0),-1),_xlpm.offset_rows,_xlpm.lookback-_xlpm.found+1,IF(_xlpm.found&gt;0,INDEX(F:F,ROW()-_xlpm.offset_rows),"-----"))</f>
        <v>-----</v>
      </c>
      <c r="BU453" s="41" t="str">
        <f t="shared" ca="1" si="470"/>
        <v>-----</v>
      </c>
      <c r="BV453" s="41" t="str">
        <f t="shared" ca="1" si="471"/>
        <v>-----</v>
      </c>
      <c r="BW453" s="52" t="str">
        <f t="shared" ca="1" si="472"/>
        <v>-----</v>
      </c>
      <c r="BX453" s="50">
        <f t="shared" si="501"/>
        <v>-0.62066999999933614</v>
      </c>
      <c r="BY453" s="50">
        <f t="shared" si="515"/>
        <v>-1</v>
      </c>
      <c r="BZ453" s="50">
        <f t="shared" si="516"/>
        <v>-4</v>
      </c>
      <c r="CA453" s="50" t="str">
        <f t="shared" si="517"/>
        <v>-----</v>
      </c>
      <c r="CB453" s="50" t="str">
        <f t="shared" si="518"/>
        <v>-----</v>
      </c>
      <c r="CC453" s="52" t="str">
        <f t="shared" si="502"/>
        <v>TL Touch Zone</v>
      </c>
      <c r="CD453" s="41">
        <f t="shared" si="503"/>
        <v>1</v>
      </c>
      <c r="CE453" s="52" t="str" cm="1">
        <f t="array" ref="CE453">IF(CD453&lt;&gt;1,"-----",_xlfn.IFS(OR(AL453="Above",AL453="Below"),AL453,OR(AQ453="Above",AQ453="Below"),AQ453,OR(AV453="Above",AV453="Below"),AV453,OR(BA453="Above",BA453="Below"),BA453,OR(BF453="Above",BF453="Below"),BF453,OR(BK453="Above",BK453="Below"),BK453,TRUE,"-----"))</f>
        <v>Above</v>
      </c>
      <c r="CF453" s="52" t="str">
        <f t="shared" ca="1" si="473"/>
        <v>-----</v>
      </c>
      <c r="CG453" s="52" t="str">
        <f t="shared" si="504"/>
        <v>DOWN</v>
      </c>
      <c r="CH453" s="42" t="str">
        <f t="shared" si="458"/>
        <v/>
      </c>
      <c r="CI453" s="43" t="str">
        <f t="shared" si="519"/>
        <v/>
      </c>
      <c r="CJ453" s="42" t="str">
        <f t="shared" si="520"/>
        <v/>
      </c>
      <c r="CK453" s="42" t="str">
        <f t="shared" si="459"/>
        <v/>
      </c>
      <c r="CL453" s="42" t="str">
        <f t="shared" si="505"/>
        <v/>
      </c>
      <c r="CM453" s="16">
        <f t="shared" si="477"/>
        <v>0</v>
      </c>
      <c r="CN453" s="53">
        <f t="shared" si="460"/>
        <v>0</v>
      </c>
      <c r="CO453" s="14" t="str">
        <f t="shared" si="461"/>
        <v/>
      </c>
      <c r="CT453" s="4"/>
      <c r="CU453" s="4"/>
    </row>
    <row r="454" spans="1:99" x14ac:dyDescent="0.55000000000000004">
      <c r="A454">
        <f>IF('Data Validation'!$K$2&lt;&gt;TRUE,"",'Data Validation'!A454)</f>
        <v>1772167800</v>
      </c>
      <c r="B454" s="4" t="str">
        <f>IF('Data Validation'!$K$2&lt;&gt;TRUE,"",'Data Validation'!C454)</f>
        <v>XAUUSD</v>
      </c>
      <c r="C454" s="4" t="str">
        <f>IF('Data Validation'!$K$2&lt;&gt;TRUE,"",'Data Validation'!E454)</f>
        <v>M5</v>
      </c>
      <c r="D454" s="4">
        <f>IF('Data Validation'!$K$2&lt;&gt;TRUE,"",'Data Validation'!G454)</f>
        <v>5183.22</v>
      </c>
      <c r="E454" s="4">
        <f>IF($C454&lt;&gt;"M5","",Price!F454)</f>
        <v>5185.96</v>
      </c>
      <c r="F454" s="4">
        <f>IF($C454&lt;&gt;"M5","",Price!G454)</f>
        <v>5182.82</v>
      </c>
      <c r="G454" s="4">
        <f>IF($C454&lt;&gt;"M5","",Price!H454)</f>
        <v>306</v>
      </c>
      <c r="H454" s="4">
        <f>IF($C454&lt;&gt;"M5","",SSA!E454)</f>
        <v>5184.3773300000003</v>
      </c>
      <c r="I454" s="6">
        <f>IF($C454&lt;&gt;"M5","",SSA!F454)</f>
        <v>5185.0154700000003</v>
      </c>
      <c r="J454" s="5">
        <f>IF($C454&lt;&gt;"M5","",Dual_Tema!E454)</f>
        <v>5186.8999999999996</v>
      </c>
      <c r="K454" s="5">
        <f>IF($C454&lt;&gt;"M5","",Dual_Tema!F454)</f>
        <v>5184.54</v>
      </c>
      <c r="L454" s="6">
        <f>IF($C454&lt;&gt;"M5","",Trendlines!K454)</f>
        <v>0</v>
      </c>
      <c r="M454" s="6">
        <f>IF($C454&lt;&gt;"M5","",Trendlines!L454)</f>
        <v>0</v>
      </c>
      <c r="N454" s="6">
        <f>IF($C454&lt;&gt;"M5","",ZigZag!E454)</f>
        <v>0</v>
      </c>
      <c r="O454" s="6">
        <f>IF($C454&lt;&gt;"M5","",ZigZag!F454)</f>
        <v>0</v>
      </c>
      <c r="P454" s="6">
        <f>IF($C454&lt;&gt;"M5","",Pinbar!E454)</f>
        <v>0</v>
      </c>
      <c r="Q454">
        <f>IF(Q$1='Trendline Selection'!$ED$198,Trendlines!E454,IF(Q$1='Trendline Selection'!$EE$198,Trendlines!E454,""))</f>
        <v>5200.29</v>
      </c>
      <c r="R454" t="str">
        <f>IF(R$1='Trendline Selection'!$ED$198,Trendlines!F454,IF(R$1='Trendline Selection'!$EE$198,Trendlines!F454,""))</f>
        <v/>
      </c>
      <c r="S454" t="str">
        <f>IF(S$1='Trendline Selection'!$ED$198,Trendlines!G454,IF(S$1='Trendline Selection'!$EE$198,Trendlines!G454,""))</f>
        <v/>
      </c>
      <c r="T454" t="str">
        <f>IF(T$1='Trendline Selection'!$ED$198,Trendlines!H454,IF(T$1='Trendline Selection'!$EE$198,Trendlines!H454,""))</f>
        <v/>
      </c>
      <c r="U454">
        <f>IF(U$1='Trendline Selection'!$ED$198,Trendlines!I454,IF(U$1='Trendline Selection'!$EE$198,Trendlines!I454,""))</f>
        <v>5181.03</v>
      </c>
      <c r="V454" t="str">
        <f>IF(V$1='Trendline Selection'!$ED$198,Trendlines!J454,IF(V$1='Trendline Selection'!$EE$198,Trendlines!J454,""))</f>
        <v/>
      </c>
      <c r="W454" s="6" t="str">
        <f t="shared" si="463"/>
        <v/>
      </c>
      <c r="X454" s="6" t="str">
        <f t="shared" si="464"/>
        <v/>
      </c>
      <c r="Y454" s="6" t="str">
        <f t="shared" si="465"/>
        <v/>
      </c>
      <c r="Z454" s="6" t="str">
        <f t="shared" si="466"/>
        <v/>
      </c>
      <c r="AA454">
        <f t="shared" si="478"/>
        <v>3.1400000000003274</v>
      </c>
      <c r="AB454">
        <f t="shared" si="506"/>
        <v>0.28999999999996362</v>
      </c>
      <c r="AC454">
        <f t="shared" si="507"/>
        <v>2.8500000000003638</v>
      </c>
      <c r="AD454">
        <f t="shared" si="462"/>
        <v>3.1400000000003274</v>
      </c>
      <c r="AE454" s="26">
        <f t="shared" si="521"/>
        <v>-1.8122578033114188E-4</v>
      </c>
      <c r="AF454" s="26">
        <f t="shared" si="479"/>
        <v>-3.3175556558542413E-4</v>
      </c>
      <c r="AG454" s="4"/>
      <c r="AH454" s="30">
        <f t="shared" si="480"/>
        <v>-3.0599581946390889E-3</v>
      </c>
      <c r="AI454" s="21">
        <f t="shared" si="508"/>
        <v>-1</v>
      </c>
      <c r="AJ454" s="21">
        <f t="shared" si="476"/>
        <v>-267</v>
      </c>
      <c r="AK454" s="31" t="str">
        <f t="shared" ref="AK454:AK500" si="524">IF(AH454="","",IF(AND(AH454&gt;-0.1%,AH454&lt;0.1%),"Touch Zone","-----"))</f>
        <v>-----</v>
      </c>
      <c r="AL454" s="31" t="str">
        <f t="shared" si="481"/>
        <v>-----</v>
      </c>
      <c r="AM454" s="39" t="str">
        <f t="shared" si="482"/>
        <v/>
      </c>
      <c r="AN454" s="35" t="str">
        <f t="shared" si="483"/>
        <v/>
      </c>
      <c r="AO454" s="35" t="str">
        <f t="shared" si="522"/>
        <v/>
      </c>
      <c r="AP454" s="36" t="str">
        <f t="shared" si="523"/>
        <v/>
      </c>
      <c r="AQ454" s="36" t="str">
        <f t="shared" si="484"/>
        <v/>
      </c>
      <c r="AR454" s="40" t="str">
        <f t="shared" si="485"/>
        <v/>
      </c>
      <c r="AS454" s="37" t="str">
        <f t="shared" si="486"/>
        <v/>
      </c>
      <c r="AT454" s="37" t="str">
        <f t="shared" si="509"/>
        <v/>
      </c>
      <c r="AU454" s="38" t="str">
        <f t="shared" si="487"/>
        <v/>
      </c>
      <c r="AV454" s="38" t="str">
        <f t="shared" si="488"/>
        <v/>
      </c>
      <c r="AW454" s="30" t="str">
        <f t="shared" si="489"/>
        <v/>
      </c>
      <c r="AX454" s="21" t="str">
        <f t="shared" si="490"/>
        <v/>
      </c>
      <c r="AY454" s="21" t="str">
        <f t="shared" si="510"/>
        <v/>
      </c>
      <c r="AZ454" s="31" t="str">
        <f t="shared" si="491"/>
        <v/>
      </c>
      <c r="BA454" s="31" t="str">
        <f t="shared" si="492"/>
        <v/>
      </c>
      <c r="BB454" s="33">
        <f t="shared" si="493"/>
        <v>6.4607423620409671E-4</v>
      </c>
      <c r="BC454" s="32">
        <f t="shared" si="494"/>
        <v>1</v>
      </c>
      <c r="BD454" s="32">
        <f t="shared" si="511"/>
        <v>23</v>
      </c>
      <c r="BE454" s="34" t="str">
        <f t="shared" si="512"/>
        <v>Touch Zone</v>
      </c>
      <c r="BF454" s="34" t="str">
        <f t="shared" si="495"/>
        <v>Above</v>
      </c>
      <c r="BG454" s="40" t="str">
        <f t="shared" si="496"/>
        <v/>
      </c>
      <c r="BH454" s="37" t="str">
        <f t="shared" si="497"/>
        <v/>
      </c>
      <c r="BI454" s="37" t="str">
        <f t="shared" si="513"/>
        <v/>
      </c>
      <c r="BJ454" s="38" t="str">
        <f t="shared" si="514"/>
        <v/>
      </c>
      <c r="BK454" s="38" t="str">
        <f t="shared" si="498"/>
        <v/>
      </c>
      <c r="BL454" s="41" t="str">
        <f t="shared" si="499"/>
        <v>------</v>
      </c>
      <c r="BM454" s="41" t="str">
        <f t="shared" si="500"/>
        <v>------</v>
      </c>
      <c r="BN454" s="41" t="str">
        <f t="shared" si="474"/>
        <v>-----</v>
      </c>
      <c r="BO454" s="41" t="str" cm="1">
        <f t="array" aca="1" ref="BO454" ca="1">_xlfn.LET(_xlpm.lookback,MIN(ROW()-ROW(BN$50),11),_xlpm.found,IFERROR(MATCH("Equal High",OFFSET(BN454,-_xlpm.lookback,0,_xlpm.lookback+1,1),0),-1),_xlpm.offset_rows,_xlpm.lookback-_xlpm.found+1,IF(_xlpm.found&gt;0,INDEX(E:E,ROW()-_xlpm.offset_rows),"-----"))</f>
        <v>-----</v>
      </c>
      <c r="BP454" s="41" t="str">
        <f t="shared" ca="1" si="467"/>
        <v>-----</v>
      </c>
      <c r="BQ454" s="41" t="str">
        <f t="shared" ca="1" si="468"/>
        <v>-----</v>
      </c>
      <c r="BR454" s="52" t="str">
        <f t="shared" ca="1" si="469"/>
        <v>-----</v>
      </c>
      <c r="BS454" s="41" t="str">
        <f t="shared" si="475"/>
        <v>-----</v>
      </c>
      <c r="BT454" s="41" t="str" cm="1">
        <f t="array" aca="1" ref="BT454" ca="1">_xlfn.LET(_xlpm.lookback,MIN(ROW()-ROW(BS$50),11),_xlpm.found,IFERROR(MATCH("Equal Low",OFFSET(BS454,-_xlpm.lookback,0,_xlpm.lookback+1,1),0),-1),_xlpm.offset_rows,_xlpm.lookback-_xlpm.found+1,IF(_xlpm.found&gt;0,INDEX(F:F,ROW()-_xlpm.offset_rows),"-----"))</f>
        <v>-----</v>
      </c>
      <c r="BU454" s="41" t="str">
        <f t="shared" ca="1" si="470"/>
        <v>-----</v>
      </c>
      <c r="BV454" s="41" t="str">
        <f t="shared" ca="1" si="471"/>
        <v>-----</v>
      </c>
      <c r="BW454" s="52" t="str">
        <f t="shared" ca="1" si="472"/>
        <v>-----</v>
      </c>
      <c r="BX454" s="50">
        <f t="shared" si="501"/>
        <v>-0.63814000000002125</v>
      </c>
      <c r="BY454" s="50">
        <f t="shared" si="515"/>
        <v>-1</v>
      </c>
      <c r="BZ454" s="50">
        <f t="shared" si="516"/>
        <v>-5</v>
      </c>
      <c r="CA454" s="50" t="str">
        <f t="shared" si="517"/>
        <v>-----</v>
      </c>
      <c r="CB454" s="50" t="str">
        <f t="shared" si="518"/>
        <v>-----</v>
      </c>
      <c r="CC454" s="52" t="str">
        <f t="shared" si="502"/>
        <v>TL Touch Zone</v>
      </c>
      <c r="CD454" s="41">
        <f t="shared" si="503"/>
        <v>1</v>
      </c>
      <c r="CE454" s="52" t="str" cm="1">
        <f t="array" ref="CE454">IF(CD454&lt;&gt;1,"-----",_xlfn.IFS(OR(AL454="Above",AL454="Below"),AL454,OR(AQ454="Above",AQ454="Below"),AQ454,OR(AV454="Above",AV454="Below"),AV454,OR(BA454="Above",BA454="Below"),BA454,OR(BF454="Above",BF454="Below"),BF454,OR(BK454="Above",BK454="Below"),BK454,TRUE,"-----"))</f>
        <v>Above</v>
      </c>
      <c r="CF454" s="52" t="str">
        <f t="shared" ca="1" si="473"/>
        <v>-----</v>
      </c>
      <c r="CG454" s="52" t="str">
        <f t="shared" si="504"/>
        <v>DOWN</v>
      </c>
      <c r="CH454" s="42" t="str">
        <f t="shared" si="458"/>
        <v/>
      </c>
      <c r="CI454" s="43" t="str">
        <f t="shared" si="519"/>
        <v/>
      </c>
      <c r="CJ454" s="42" t="str">
        <f t="shared" si="520"/>
        <v/>
      </c>
      <c r="CK454" s="42" t="str">
        <f t="shared" si="459"/>
        <v/>
      </c>
      <c r="CL454" s="42" t="str">
        <f t="shared" si="505"/>
        <v/>
      </c>
      <c r="CM454" s="16">
        <f t="shared" si="477"/>
        <v>0</v>
      </c>
      <c r="CN454" s="53">
        <f t="shared" si="460"/>
        <v>0</v>
      </c>
      <c r="CO454" s="14" t="str">
        <f t="shared" si="461"/>
        <v/>
      </c>
      <c r="CT454" s="4"/>
      <c r="CU454" s="4"/>
    </row>
    <row r="455" spans="1:99" x14ac:dyDescent="0.55000000000000004">
      <c r="A455">
        <f>IF('Data Validation'!$K$2&lt;&gt;TRUE,"",'Data Validation'!A455)</f>
        <v>1772168100</v>
      </c>
      <c r="B455" s="4" t="str">
        <f>IF('Data Validation'!$K$2&lt;&gt;TRUE,"",'Data Validation'!C455)</f>
        <v>XAUUSD</v>
      </c>
      <c r="C455" s="4" t="str">
        <f>IF('Data Validation'!$K$2&lt;&gt;TRUE,"",'Data Validation'!E455)</f>
        <v>M5</v>
      </c>
      <c r="D455" s="4">
        <f>IF('Data Validation'!$K$2&lt;&gt;TRUE,"",'Data Validation'!G455)</f>
        <v>5181.88</v>
      </c>
      <c r="E455" s="4">
        <f>IF($C455&lt;&gt;"M5","",Price!F455)</f>
        <v>5184.71</v>
      </c>
      <c r="F455" s="4">
        <f>IF($C455&lt;&gt;"M5","",Price!G455)</f>
        <v>5181.05</v>
      </c>
      <c r="G455" s="4">
        <f>IF($C455&lt;&gt;"M5","",Price!H455)</f>
        <v>322</v>
      </c>
      <c r="H455" s="4">
        <f>IF($C455&lt;&gt;"M5","",SSA!E455)</f>
        <v>5184.1055999999999</v>
      </c>
      <c r="I455" s="6">
        <f>IF($C455&lt;&gt;"M5","",SSA!F455)</f>
        <v>5184.5605299999997</v>
      </c>
      <c r="J455" s="5">
        <f>IF($C455&lt;&gt;"M5","",Dual_Tema!E455)</f>
        <v>5185.6899999999996</v>
      </c>
      <c r="K455" s="5">
        <f>IF($C455&lt;&gt;"M5","",Dual_Tema!F455)</f>
        <v>5182.72</v>
      </c>
      <c r="L455" s="6">
        <f>IF($C455&lt;&gt;"M5","",Trendlines!K455)</f>
        <v>0</v>
      </c>
      <c r="M455" s="6">
        <f>IF($C455&lt;&gt;"M5","",Trendlines!L455)</f>
        <v>5181.05</v>
      </c>
      <c r="N455" s="6">
        <f>IF($C455&lt;&gt;"M5","",ZigZag!E455)</f>
        <v>0</v>
      </c>
      <c r="O455" s="6">
        <f>IF($C455&lt;&gt;"M5","",ZigZag!F455)</f>
        <v>5181.05</v>
      </c>
      <c r="P455" s="6">
        <f>IF($C455&lt;&gt;"M5","",Pinbar!E455)</f>
        <v>0</v>
      </c>
      <c r="Q455">
        <f>IF(Q$1='Trendline Selection'!$ED$198,Trendlines!E455,IF(Q$1='Trendline Selection'!$EE$198,Trendlines!E455,""))</f>
        <v>5200.29</v>
      </c>
      <c r="R455" t="str">
        <f>IF(R$1='Trendline Selection'!$ED$198,Trendlines!F455,IF(R$1='Trendline Selection'!$EE$198,Trendlines!F455,""))</f>
        <v/>
      </c>
      <c r="S455" t="str">
        <f>IF(S$1='Trendline Selection'!$ED$198,Trendlines!G455,IF(S$1='Trendline Selection'!$EE$198,Trendlines!G455,""))</f>
        <v/>
      </c>
      <c r="T455" t="str">
        <f>IF(T$1='Trendline Selection'!$ED$198,Trendlines!H455,IF(T$1='Trendline Selection'!$EE$198,Trendlines!H455,""))</f>
        <v/>
      </c>
      <c r="U455">
        <f>IF(U$1='Trendline Selection'!$ED$198,Trendlines!I455,IF(U$1='Trendline Selection'!$EE$198,Trendlines!I455,""))</f>
        <v>5181.05</v>
      </c>
      <c r="V455" t="str">
        <f>IF(V$1='Trendline Selection'!$ED$198,Trendlines!J455,IF(V$1='Trendline Selection'!$EE$198,Trendlines!J455,""))</f>
        <v/>
      </c>
      <c r="W455" s="6" t="str">
        <f t="shared" si="463"/>
        <v/>
      </c>
      <c r="X455" s="6">
        <f t="shared" si="464"/>
        <v>5173.6099999999997</v>
      </c>
      <c r="Y455" s="6" t="str">
        <f t="shared" si="465"/>
        <v/>
      </c>
      <c r="Z455" s="6">
        <f t="shared" si="466"/>
        <v>1.4380674229407531E-3</v>
      </c>
      <c r="AA455">
        <f t="shared" si="478"/>
        <v>3.6599999999998545</v>
      </c>
      <c r="AB455">
        <f t="shared" si="506"/>
        <v>1.4899999999997817</v>
      </c>
      <c r="AC455">
        <f t="shared" si="507"/>
        <v>2.1700000000000728</v>
      </c>
      <c r="AD455">
        <f t="shared" si="462"/>
        <v>3.6599999999998545</v>
      </c>
      <c r="AE455" s="26">
        <f t="shared" si="521"/>
        <v>-1.8898160129116154E-4</v>
      </c>
      <c r="AF455" s="26">
        <f t="shared" si="479"/>
        <v>-3.2222462336380754E-4</v>
      </c>
      <c r="AG455" s="4"/>
      <c r="AH455" s="30">
        <f t="shared" si="480"/>
        <v>-3.1122110497683966E-3</v>
      </c>
      <c r="AI455" s="21">
        <f t="shared" si="508"/>
        <v>-1</v>
      </c>
      <c r="AJ455" s="21">
        <f t="shared" si="476"/>
        <v>-268</v>
      </c>
      <c r="AK455" s="31" t="str">
        <f t="shared" si="524"/>
        <v>-----</v>
      </c>
      <c r="AL455" s="31" t="str">
        <f t="shared" si="481"/>
        <v>-----</v>
      </c>
      <c r="AM455" s="39" t="str">
        <f t="shared" si="482"/>
        <v/>
      </c>
      <c r="AN455" s="35" t="str">
        <f t="shared" si="483"/>
        <v/>
      </c>
      <c r="AO455" s="35" t="str">
        <f t="shared" si="522"/>
        <v/>
      </c>
      <c r="AP455" s="36" t="str">
        <f t="shared" si="523"/>
        <v/>
      </c>
      <c r="AQ455" s="36" t="str">
        <f t="shared" si="484"/>
        <v/>
      </c>
      <c r="AR455" s="40" t="str">
        <f t="shared" si="485"/>
        <v/>
      </c>
      <c r="AS455" s="37" t="str">
        <f t="shared" si="486"/>
        <v/>
      </c>
      <c r="AT455" s="37" t="str">
        <f t="shared" si="509"/>
        <v/>
      </c>
      <c r="AU455" s="38" t="str">
        <f t="shared" si="487"/>
        <v/>
      </c>
      <c r="AV455" s="38" t="str">
        <f t="shared" si="488"/>
        <v/>
      </c>
      <c r="AW455" s="30" t="str">
        <f t="shared" si="489"/>
        <v/>
      </c>
      <c r="AX455" s="21" t="str">
        <f t="shared" si="490"/>
        <v/>
      </c>
      <c r="AY455" s="21" t="str">
        <f t="shared" si="510"/>
        <v/>
      </c>
      <c r="AZ455" s="31" t="str">
        <f t="shared" si="491"/>
        <v/>
      </c>
      <c r="BA455" s="31" t="str">
        <f t="shared" si="492"/>
        <v/>
      </c>
      <c r="BB455" s="33">
        <f t="shared" si="493"/>
        <v>5.8976462300106838E-4</v>
      </c>
      <c r="BC455" s="32">
        <f t="shared" si="494"/>
        <v>1</v>
      </c>
      <c r="BD455" s="32">
        <f t="shared" si="511"/>
        <v>24</v>
      </c>
      <c r="BE455" s="34" t="str">
        <f t="shared" si="512"/>
        <v>Touch Zone</v>
      </c>
      <c r="BF455" s="34" t="str">
        <f t="shared" si="495"/>
        <v>Above</v>
      </c>
      <c r="BG455" s="40" t="str">
        <f t="shared" si="496"/>
        <v/>
      </c>
      <c r="BH455" s="37" t="str">
        <f t="shared" si="497"/>
        <v/>
      </c>
      <c r="BI455" s="37" t="str">
        <f t="shared" si="513"/>
        <v/>
      </c>
      <c r="BJ455" s="38" t="str">
        <f t="shared" si="514"/>
        <v/>
      </c>
      <c r="BK455" s="38" t="str">
        <f t="shared" si="498"/>
        <v/>
      </c>
      <c r="BL455" s="41" t="str">
        <f t="shared" si="499"/>
        <v>------</v>
      </c>
      <c r="BM455" s="41" t="str">
        <f t="shared" si="500"/>
        <v>Important Low</v>
      </c>
      <c r="BN455" s="41" t="str">
        <f t="shared" si="474"/>
        <v>-----</v>
      </c>
      <c r="BO455" s="41" t="str" cm="1">
        <f t="array" aca="1" ref="BO455" ca="1">_xlfn.LET(_xlpm.lookback,MIN(ROW()-ROW(BN$50),11),_xlpm.found,IFERROR(MATCH("Equal High",OFFSET(BN455,-_xlpm.lookback,0,_xlpm.lookback+1,1),0),-1),_xlpm.offset_rows,_xlpm.lookback-_xlpm.found+1,IF(_xlpm.found&gt;0,INDEX(E:E,ROW()-_xlpm.offset_rows),"-----"))</f>
        <v>-----</v>
      </c>
      <c r="BP455" s="41" t="str">
        <f t="shared" ca="1" si="467"/>
        <v>-----</v>
      </c>
      <c r="BQ455" s="41" t="str">
        <f t="shared" ca="1" si="468"/>
        <v>-----</v>
      </c>
      <c r="BR455" s="52" t="str">
        <f t="shared" ca="1" si="469"/>
        <v>-----</v>
      </c>
      <c r="BS455" s="41" t="str">
        <f t="shared" si="475"/>
        <v>Equal Low</v>
      </c>
      <c r="BT455" s="41" cm="1">
        <f t="array" aca="1" ref="BT455" ca="1">_xlfn.LET(_xlpm.lookback,MIN(ROW()-ROW(BS$50),11),_xlpm.found,IFERROR(MATCH("Equal Low",OFFSET(BS455,-_xlpm.lookback,0,_xlpm.lookback+1,1),0),-1),_xlpm.offset_rows,_xlpm.lookback-_xlpm.found+1,IF(_xlpm.found&gt;0,INDEX(F:F,ROW()-_xlpm.offset_rows),"-----"))</f>
        <v>5181.05</v>
      </c>
      <c r="BU455" s="41">
        <f t="shared" ca="1" si="470"/>
        <v>5184.1055999999999</v>
      </c>
      <c r="BV455" s="41">
        <f t="shared" ca="1" si="471"/>
        <v>5184.5605299999997</v>
      </c>
      <c r="BW455" s="52" t="str">
        <f t="shared" ca="1" si="472"/>
        <v>Eql Touch</v>
      </c>
      <c r="BX455" s="50">
        <f t="shared" si="501"/>
        <v>-0.4549299999998766</v>
      </c>
      <c r="BY455" s="50">
        <f t="shared" si="515"/>
        <v>-1</v>
      </c>
      <c r="BZ455" s="50">
        <f t="shared" si="516"/>
        <v>-6</v>
      </c>
      <c r="CA455" s="50" t="str">
        <f t="shared" si="517"/>
        <v>-----</v>
      </c>
      <c r="CB455" s="50" t="str">
        <f t="shared" si="518"/>
        <v>-----</v>
      </c>
      <c r="CC455" s="52" t="str">
        <f t="shared" si="502"/>
        <v>TL Touch Zone</v>
      </c>
      <c r="CD455" s="41">
        <f t="shared" si="503"/>
        <v>1</v>
      </c>
      <c r="CE455" s="52" t="str" cm="1">
        <f t="array" ref="CE455">IF(CD455&lt;&gt;1,"-----",_xlfn.IFS(OR(AL455="Above",AL455="Below"),AL455,OR(AQ455="Above",AQ455="Below"),AQ455,OR(AV455="Above",AV455="Below"),AV455,OR(BA455="Above",BA455="Below"),BA455,OR(BF455="Above",BF455="Below"),BF455,OR(BK455="Above",BK455="Below"),BK455,TRUE,"-----"))</f>
        <v>Above</v>
      </c>
      <c r="CF455" s="52" t="str">
        <f t="shared" ca="1" si="473"/>
        <v>Eql Touch</v>
      </c>
      <c r="CG455" s="52" t="str">
        <f t="shared" si="504"/>
        <v>DOWN</v>
      </c>
      <c r="CH455" s="42" t="str">
        <f t="shared" si="458"/>
        <v/>
      </c>
      <c r="CI455" s="43" t="str">
        <f t="shared" si="519"/>
        <v/>
      </c>
      <c r="CJ455" s="42" t="str">
        <f t="shared" si="520"/>
        <v/>
      </c>
      <c r="CK455" s="42" t="str">
        <f t="shared" si="459"/>
        <v/>
      </c>
      <c r="CL455" s="42" t="str">
        <f t="shared" si="505"/>
        <v/>
      </c>
      <c r="CM455" s="16">
        <f t="shared" si="477"/>
        <v>0</v>
      </c>
      <c r="CN455" s="53">
        <f t="shared" si="460"/>
        <v>0</v>
      </c>
      <c r="CO455" s="14" t="str">
        <f t="shared" si="461"/>
        <v/>
      </c>
      <c r="CT455" s="4"/>
      <c r="CU455" s="4"/>
    </row>
    <row r="456" spans="1:99" x14ac:dyDescent="0.55000000000000004">
      <c r="A456">
        <f>IF('Data Validation'!$K$2&lt;&gt;TRUE,"",'Data Validation'!A456)</f>
        <v>1772168400</v>
      </c>
      <c r="B456" s="4" t="str">
        <f>IF('Data Validation'!$K$2&lt;&gt;TRUE,"",'Data Validation'!C456)</f>
        <v>XAUUSD</v>
      </c>
      <c r="C456" s="4" t="str">
        <f>IF('Data Validation'!$K$2&lt;&gt;TRUE,"",'Data Validation'!E456)</f>
        <v>M5</v>
      </c>
      <c r="D456" s="4">
        <f>IF('Data Validation'!$K$2&lt;&gt;TRUE,"",'Data Validation'!G456)</f>
        <v>5184.54</v>
      </c>
      <c r="E456" s="4">
        <f>IF($C456&lt;&gt;"M5","",Price!F456)</f>
        <v>5184.57</v>
      </c>
      <c r="F456" s="4">
        <f>IF($C456&lt;&gt;"M5","",Price!G456)</f>
        <v>5181.6400000000003</v>
      </c>
      <c r="G456" s="4">
        <f>IF($C456&lt;&gt;"M5","",Price!H456)</f>
        <v>358</v>
      </c>
      <c r="H456" s="4">
        <f>IF($C456&lt;&gt;"M5","",SSA!E456)</f>
        <v>5184.3994700000003</v>
      </c>
      <c r="I456" s="6">
        <f>IF($C456&lt;&gt;"M5","",SSA!F456)</f>
        <v>5184.4799999999996</v>
      </c>
      <c r="J456" s="5">
        <f>IF($C456&lt;&gt;"M5","",Dual_Tema!E456)</f>
        <v>5184.8900000000003</v>
      </c>
      <c r="K456" s="5">
        <f>IF($C456&lt;&gt;"M5","",Dual_Tema!F456)</f>
        <v>5181.87</v>
      </c>
      <c r="L456" s="6">
        <f>IF($C456&lt;&gt;"M5","",Trendlines!K456)</f>
        <v>0</v>
      </c>
      <c r="M456" s="6">
        <f>IF($C456&lt;&gt;"M5","",Trendlines!L456)</f>
        <v>0</v>
      </c>
      <c r="N456" s="6">
        <f>IF($C456&lt;&gt;"M5","",ZigZag!E456)</f>
        <v>0</v>
      </c>
      <c r="O456" s="6">
        <f>IF($C456&lt;&gt;"M5","",ZigZag!F456)</f>
        <v>0</v>
      </c>
      <c r="P456" s="6">
        <f>IF($C456&lt;&gt;"M5","",Pinbar!E456)</f>
        <v>0</v>
      </c>
      <c r="Q456">
        <f>IF(Q$1='Trendline Selection'!$ED$198,Trendlines!E456,IF(Q$1='Trendline Selection'!$EE$198,Trendlines!E456,""))</f>
        <v>5200.3</v>
      </c>
      <c r="R456" t="str">
        <f>IF(R$1='Trendline Selection'!$ED$198,Trendlines!F456,IF(R$1='Trendline Selection'!$EE$198,Trendlines!F456,""))</f>
        <v/>
      </c>
      <c r="S456" t="str">
        <f>IF(S$1='Trendline Selection'!$ED$198,Trendlines!G456,IF(S$1='Trendline Selection'!$EE$198,Trendlines!G456,""))</f>
        <v/>
      </c>
      <c r="T456" t="str">
        <f>IF(T$1='Trendline Selection'!$ED$198,Trendlines!H456,IF(T$1='Trendline Selection'!$EE$198,Trendlines!H456,""))</f>
        <v/>
      </c>
      <c r="U456">
        <f>IF(U$1='Trendline Selection'!$ED$198,Trendlines!I456,IF(U$1='Trendline Selection'!$EE$198,Trendlines!I456,""))</f>
        <v>5181.07</v>
      </c>
      <c r="V456" t="str">
        <f>IF(V$1='Trendline Selection'!$ED$198,Trendlines!J456,IF(V$1='Trendline Selection'!$EE$198,Trendlines!J456,""))</f>
        <v/>
      </c>
      <c r="W456" s="6" t="str">
        <f t="shared" si="463"/>
        <v/>
      </c>
      <c r="X456" s="6" t="str">
        <f t="shared" si="464"/>
        <v/>
      </c>
      <c r="Y456" s="6" t="str">
        <f t="shared" si="465"/>
        <v/>
      </c>
      <c r="Z456" s="6" t="str">
        <f t="shared" si="466"/>
        <v/>
      </c>
      <c r="AA456">
        <f t="shared" si="478"/>
        <v>2.9299999999993815</v>
      </c>
      <c r="AB456">
        <f t="shared" si="506"/>
        <v>2.6899999999995998</v>
      </c>
      <c r="AC456">
        <f t="shared" si="507"/>
        <v>0.23999999999978172</v>
      </c>
      <c r="AD456">
        <f t="shared" si="462"/>
        <v>2.9299999999993815</v>
      </c>
      <c r="AE456" s="26">
        <f t="shared" si="521"/>
        <v>-6.171779922054633E-5</v>
      </c>
      <c r="AF456" s="26">
        <f t="shared" si="479"/>
        <v>-4.4385521056985884E-5</v>
      </c>
      <c r="AG456" s="4"/>
      <c r="AH456" s="30">
        <f t="shared" si="480"/>
        <v>-3.0576178297405704E-3</v>
      </c>
      <c r="AI456" s="21">
        <f t="shared" si="508"/>
        <v>-1</v>
      </c>
      <c r="AJ456" s="21">
        <f t="shared" si="476"/>
        <v>-269</v>
      </c>
      <c r="AK456" s="31" t="str">
        <f t="shared" si="524"/>
        <v>-----</v>
      </c>
      <c r="AL456" s="31" t="str">
        <f t="shared" si="481"/>
        <v>-----</v>
      </c>
      <c r="AM456" s="39" t="str">
        <f t="shared" si="482"/>
        <v/>
      </c>
      <c r="AN456" s="35" t="str">
        <f t="shared" si="483"/>
        <v/>
      </c>
      <c r="AO456" s="35" t="str">
        <f t="shared" si="522"/>
        <v/>
      </c>
      <c r="AP456" s="36" t="str">
        <f t="shared" si="523"/>
        <v/>
      </c>
      <c r="AQ456" s="36" t="str">
        <f t="shared" si="484"/>
        <v/>
      </c>
      <c r="AR456" s="40" t="str">
        <f t="shared" si="485"/>
        <v/>
      </c>
      <c r="AS456" s="37" t="str">
        <f t="shared" si="486"/>
        <v/>
      </c>
      <c r="AT456" s="37" t="str">
        <f t="shared" si="509"/>
        <v/>
      </c>
      <c r="AU456" s="38" t="str">
        <f t="shared" si="487"/>
        <v/>
      </c>
      <c r="AV456" s="38" t="str">
        <f t="shared" si="488"/>
        <v/>
      </c>
      <c r="AW456" s="30" t="str">
        <f t="shared" si="489"/>
        <v/>
      </c>
      <c r="AX456" s="21" t="str">
        <f t="shared" si="490"/>
        <v/>
      </c>
      <c r="AY456" s="21" t="str">
        <f t="shared" si="510"/>
        <v/>
      </c>
      <c r="AZ456" s="31" t="str">
        <f t="shared" si="491"/>
        <v/>
      </c>
      <c r="BA456" s="31" t="str">
        <f t="shared" si="492"/>
        <v/>
      </c>
      <c r="BB456" s="33">
        <f t="shared" si="493"/>
        <v>6.4262208385537807E-4</v>
      </c>
      <c r="BC456" s="32">
        <f t="shared" si="494"/>
        <v>1</v>
      </c>
      <c r="BD456" s="32">
        <f t="shared" si="511"/>
        <v>25</v>
      </c>
      <c r="BE456" s="34" t="str">
        <f t="shared" si="512"/>
        <v>Touch Zone</v>
      </c>
      <c r="BF456" s="34" t="str">
        <f t="shared" si="495"/>
        <v>Above</v>
      </c>
      <c r="BG456" s="40" t="str">
        <f t="shared" si="496"/>
        <v/>
      </c>
      <c r="BH456" s="37" t="str">
        <f t="shared" si="497"/>
        <v/>
      </c>
      <c r="BI456" s="37" t="str">
        <f t="shared" si="513"/>
        <v/>
      </c>
      <c r="BJ456" s="38" t="str">
        <f t="shared" si="514"/>
        <v/>
      </c>
      <c r="BK456" s="38" t="str">
        <f t="shared" si="498"/>
        <v/>
      </c>
      <c r="BL456" s="41" t="str">
        <f t="shared" si="499"/>
        <v>------</v>
      </c>
      <c r="BM456" s="41" t="str">
        <f t="shared" si="500"/>
        <v>------</v>
      </c>
      <c r="BN456" s="41" t="str">
        <f t="shared" si="474"/>
        <v>-----</v>
      </c>
      <c r="BO456" s="41" t="str" cm="1">
        <f t="array" aca="1" ref="BO456" ca="1">_xlfn.LET(_xlpm.lookback,MIN(ROW()-ROW(BN$50),11),_xlpm.found,IFERROR(MATCH("Equal High",OFFSET(BN456,-_xlpm.lookback,0,_xlpm.lookback+1,1),0),-1),_xlpm.offset_rows,_xlpm.lookback-_xlpm.found+1,IF(_xlpm.found&gt;0,INDEX(E:E,ROW()-_xlpm.offset_rows),"-----"))</f>
        <v>-----</v>
      </c>
      <c r="BP456" s="41" t="str">
        <f t="shared" ca="1" si="467"/>
        <v>-----</v>
      </c>
      <c r="BQ456" s="41" t="str">
        <f t="shared" ca="1" si="468"/>
        <v>-----</v>
      </c>
      <c r="BR456" s="52" t="str">
        <f t="shared" ca="1" si="469"/>
        <v>-----</v>
      </c>
      <c r="BS456" s="41" t="str">
        <f t="shared" si="475"/>
        <v>-----</v>
      </c>
      <c r="BT456" s="41" cm="1">
        <f t="array" aca="1" ref="BT456" ca="1">_xlfn.LET(_xlpm.lookback,MIN(ROW()-ROW(BS$50),11),_xlpm.found,IFERROR(MATCH("Equal Low",OFFSET(BS456,-_xlpm.lookback,0,_xlpm.lookback+1,1),0),-1),_xlpm.offset_rows,_xlpm.lookback-_xlpm.found+1,IF(_xlpm.found&gt;0,INDEX(F:F,ROW()-_xlpm.offset_rows),"-----"))</f>
        <v>5181.05</v>
      </c>
      <c r="BU456" s="41">
        <f t="shared" ca="1" si="470"/>
        <v>5184.3994700000003</v>
      </c>
      <c r="BV456" s="41">
        <f t="shared" ca="1" si="471"/>
        <v>5184.4799999999996</v>
      </c>
      <c r="BW456" s="52" t="str">
        <f t="shared" ca="1" si="472"/>
        <v>Eql Touch</v>
      </c>
      <c r="BX456" s="50">
        <f t="shared" si="501"/>
        <v>-8.052999999927124E-2</v>
      </c>
      <c r="BY456" s="50">
        <f t="shared" si="515"/>
        <v>-1</v>
      </c>
      <c r="BZ456" s="50">
        <f t="shared" si="516"/>
        <v>-7</v>
      </c>
      <c r="CA456" s="50" t="str">
        <f t="shared" si="517"/>
        <v>-----</v>
      </c>
      <c r="CB456" s="50" t="str">
        <f t="shared" si="518"/>
        <v>-----</v>
      </c>
      <c r="CC456" s="52" t="str">
        <f t="shared" si="502"/>
        <v>TL Touch Zone</v>
      </c>
      <c r="CD456" s="41">
        <f t="shared" si="503"/>
        <v>1</v>
      </c>
      <c r="CE456" s="52" t="str" cm="1">
        <f t="array" ref="CE456">IF(CD456&lt;&gt;1,"-----",_xlfn.IFS(OR(AL456="Above",AL456="Below"),AL456,OR(AQ456="Above",AQ456="Below"),AQ456,OR(AV456="Above",AV456="Below"),AV456,OR(BA456="Above",BA456="Below"),BA456,OR(BF456="Above",BF456="Below"),BF456,OR(BK456="Above",BK456="Below"),BK456,TRUE,"-----"))</f>
        <v>Above</v>
      </c>
      <c r="CF456" s="52" t="str">
        <f t="shared" ca="1" si="473"/>
        <v>Eql Touch</v>
      </c>
      <c r="CG456" s="52" t="str">
        <f t="shared" si="504"/>
        <v>DOWN</v>
      </c>
      <c r="CH456" s="42" t="str">
        <f t="shared" si="458"/>
        <v/>
      </c>
      <c r="CI456" s="43" t="str">
        <f t="shared" si="519"/>
        <v/>
      </c>
      <c r="CJ456" s="42" t="str">
        <f t="shared" si="520"/>
        <v/>
      </c>
      <c r="CK456" s="42" t="str">
        <f t="shared" si="459"/>
        <v/>
      </c>
      <c r="CL456" s="42" t="str">
        <f t="shared" si="505"/>
        <v/>
      </c>
      <c r="CM456" s="16">
        <f t="shared" si="477"/>
        <v>0</v>
      </c>
      <c r="CN456" s="53">
        <f t="shared" si="460"/>
        <v>0</v>
      </c>
      <c r="CO456" s="14" t="str">
        <f t="shared" si="461"/>
        <v/>
      </c>
      <c r="CT456" s="4"/>
      <c r="CU456" s="4"/>
    </row>
    <row r="457" spans="1:99" x14ac:dyDescent="0.55000000000000004">
      <c r="A457">
        <f>IF('Data Validation'!$K$2&lt;&gt;TRUE,"",'Data Validation'!A457)</f>
        <v>1772168700</v>
      </c>
      <c r="B457" s="4" t="str">
        <f>IF('Data Validation'!$K$2&lt;&gt;TRUE,"",'Data Validation'!C457)</f>
        <v>XAUUSD</v>
      </c>
      <c r="C457" s="4" t="str">
        <f>IF('Data Validation'!$K$2&lt;&gt;TRUE,"",'Data Validation'!E457)</f>
        <v>M5</v>
      </c>
      <c r="D457" s="4">
        <f>IF('Data Validation'!$K$2&lt;&gt;TRUE,"",'Data Validation'!G457)</f>
        <v>5185.09</v>
      </c>
      <c r="E457" s="4">
        <f>IF($C457&lt;&gt;"M5","",Price!F457)</f>
        <v>5185.8500000000004</v>
      </c>
      <c r="F457" s="4">
        <f>IF($C457&lt;&gt;"M5","",Price!G457)</f>
        <v>5184.22</v>
      </c>
      <c r="G457" s="4">
        <f>IF($C457&lt;&gt;"M5","",Price!H457)</f>
        <v>321</v>
      </c>
      <c r="H457" s="4">
        <f>IF($C457&lt;&gt;"M5","",SSA!E457)</f>
        <v>5185.2387799999997</v>
      </c>
      <c r="I457" s="6">
        <f>IF($C457&lt;&gt;"M5","",SSA!F457)</f>
        <v>5184.8593899999996</v>
      </c>
      <c r="J457" s="5">
        <f>IF($C457&lt;&gt;"M5","",Dual_Tema!E457)</f>
        <v>5185.04</v>
      </c>
      <c r="K457" s="5">
        <f>IF($C457&lt;&gt;"M5","",Dual_Tema!F457)</f>
        <v>5182.6499999999996</v>
      </c>
      <c r="L457" s="6">
        <f>IF($C457&lt;&gt;"M5","",Trendlines!K457)</f>
        <v>0</v>
      </c>
      <c r="M457" s="6">
        <f>IF($C457&lt;&gt;"M5","",Trendlines!L457)</f>
        <v>0</v>
      </c>
      <c r="N457" s="6">
        <f>IF($C457&lt;&gt;"M5","",ZigZag!E457)</f>
        <v>0</v>
      </c>
      <c r="O457" s="6">
        <f>IF($C457&lt;&gt;"M5","",ZigZag!F457)</f>
        <v>0</v>
      </c>
      <c r="P457" s="6">
        <f>IF($C457&lt;&gt;"M5","",Pinbar!E457)</f>
        <v>0</v>
      </c>
      <c r="Q457">
        <f>IF(Q$1='Trendline Selection'!$ED$198,Trendlines!E457,IF(Q$1='Trendline Selection'!$EE$198,Trendlines!E457,""))</f>
        <v>5200.3</v>
      </c>
      <c r="R457" t="str">
        <f>IF(R$1='Trendline Selection'!$ED$198,Trendlines!F457,IF(R$1='Trendline Selection'!$EE$198,Trendlines!F457,""))</f>
        <v/>
      </c>
      <c r="S457" t="str">
        <f>IF(S$1='Trendline Selection'!$ED$198,Trendlines!G457,IF(S$1='Trendline Selection'!$EE$198,Trendlines!G457,""))</f>
        <v/>
      </c>
      <c r="T457" t="str">
        <f>IF(T$1='Trendline Selection'!$ED$198,Trendlines!H457,IF(T$1='Trendline Selection'!$EE$198,Trendlines!H457,""))</f>
        <v/>
      </c>
      <c r="U457">
        <f>IF(U$1='Trendline Selection'!$ED$198,Trendlines!I457,IF(U$1='Trendline Selection'!$EE$198,Trendlines!I457,""))</f>
        <v>5181.09</v>
      </c>
      <c r="V457" t="str">
        <f>IF(V$1='Trendline Selection'!$ED$198,Trendlines!J457,IF(V$1='Trendline Selection'!$EE$198,Trendlines!J457,""))</f>
        <v/>
      </c>
      <c r="W457" s="6" t="str">
        <f t="shared" si="463"/>
        <v/>
      </c>
      <c r="X457" s="6" t="str">
        <f t="shared" si="464"/>
        <v/>
      </c>
      <c r="Y457" s="6" t="str">
        <f t="shared" si="465"/>
        <v/>
      </c>
      <c r="Z457" s="6" t="str">
        <f t="shared" si="466"/>
        <v/>
      </c>
      <c r="AA457">
        <f t="shared" si="478"/>
        <v>1.6300000000001091</v>
      </c>
      <c r="AB457">
        <f t="shared" si="506"/>
        <v>1.3100000000004002</v>
      </c>
      <c r="AC457">
        <f t="shared" si="507"/>
        <v>0.31999999999970896</v>
      </c>
      <c r="AD457">
        <f t="shared" si="462"/>
        <v>1.6300000000001091</v>
      </c>
      <c r="AE457" s="26">
        <f t="shared" si="521"/>
        <v>1.5621865983683831E-4</v>
      </c>
      <c r="AF457" s="26">
        <f t="shared" si="479"/>
        <v>3.0293382728924749E-4</v>
      </c>
      <c r="AG457" s="4"/>
      <c r="AH457" s="30">
        <f t="shared" si="480"/>
        <v>-2.8962213718440287E-3</v>
      </c>
      <c r="AI457" s="21">
        <f t="shared" si="508"/>
        <v>-1</v>
      </c>
      <c r="AJ457" s="21">
        <f t="shared" si="476"/>
        <v>-270</v>
      </c>
      <c r="AK457" s="31" t="str">
        <f t="shared" si="524"/>
        <v>-----</v>
      </c>
      <c r="AL457" s="31" t="str">
        <f t="shared" si="481"/>
        <v>-----</v>
      </c>
      <c r="AM457" s="39" t="str">
        <f t="shared" si="482"/>
        <v/>
      </c>
      <c r="AN457" s="35" t="str">
        <f t="shared" si="483"/>
        <v/>
      </c>
      <c r="AO457" s="35" t="str">
        <f t="shared" si="522"/>
        <v/>
      </c>
      <c r="AP457" s="36" t="str">
        <f t="shared" si="523"/>
        <v/>
      </c>
      <c r="AQ457" s="36" t="str">
        <f t="shared" si="484"/>
        <v/>
      </c>
      <c r="AR457" s="40" t="str">
        <f t="shared" si="485"/>
        <v/>
      </c>
      <c r="AS457" s="37" t="str">
        <f t="shared" si="486"/>
        <v/>
      </c>
      <c r="AT457" s="37" t="str">
        <f t="shared" si="509"/>
        <v/>
      </c>
      <c r="AU457" s="38" t="str">
        <f t="shared" si="487"/>
        <v/>
      </c>
      <c r="AV457" s="38" t="str">
        <f t="shared" si="488"/>
        <v/>
      </c>
      <c r="AW457" s="30" t="str">
        <f t="shared" si="489"/>
        <v/>
      </c>
      <c r="AX457" s="21" t="str">
        <f t="shared" si="490"/>
        <v/>
      </c>
      <c r="AY457" s="21" t="str">
        <f t="shared" si="510"/>
        <v/>
      </c>
      <c r="AZ457" s="31" t="str">
        <f t="shared" si="491"/>
        <v/>
      </c>
      <c r="BA457" s="31" t="str">
        <f t="shared" si="492"/>
        <v/>
      </c>
      <c r="BB457" s="33">
        <f t="shared" si="493"/>
        <v>8.0075428143489751E-4</v>
      </c>
      <c r="BC457" s="32">
        <f t="shared" si="494"/>
        <v>1</v>
      </c>
      <c r="BD457" s="32">
        <f t="shared" si="511"/>
        <v>26</v>
      </c>
      <c r="BE457" s="34" t="str">
        <f t="shared" si="512"/>
        <v>Touch Zone</v>
      </c>
      <c r="BF457" s="34" t="str">
        <f t="shared" si="495"/>
        <v>Above</v>
      </c>
      <c r="BG457" s="40" t="str">
        <f t="shared" si="496"/>
        <v/>
      </c>
      <c r="BH457" s="37" t="str">
        <f t="shared" si="497"/>
        <v/>
      </c>
      <c r="BI457" s="37" t="str">
        <f t="shared" si="513"/>
        <v/>
      </c>
      <c r="BJ457" s="38" t="str">
        <f t="shared" si="514"/>
        <v/>
      </c>
      <c r="BK457" s="38" t="str">
        <f t="shared" si="498"/>
        <v/>
      </c>
      <c r="BL457" s="41" t="str">
        <f t="shared" si="499"/>
        <v>------</v>
      </c>
      <c r="BM457" s="41" t="str">
        <f t="shared" si="500"/>
        <v>------</v>
      </c>
      <c r="BN457" s="41" t="str">
        <f t="shared" si="474"/>
        <v>-----</v>
      </c>
      <c r="BO457" s="41" t="str" cm="1">
        <f t="array" aca="1" ref="BO457" ca="1">_xlfn.LET(_xlpm.lookback,MIN(ROW()-ROW(BN$50),11),_xlpm.found,IFERROR(MATCH("Equal High",OFFSET(BN457,-_xlpm.lookback,0,_xlpm.lookback+1,1),0),-1),_xlpm.offset_rows,_xlpm.lookback-_xlpm.found+1,IF(_xlpm.found&gt;0,INDEX(E:E,ROW()-_xlpm.offset_rows),"-----"))</f>
        <v>-----</v>
      </c>
      <c r="BP457" s="41" t="str">
        <f t="shared" ca="1" si="467"/>
        <v>-----</v>
      </c>
      <c r="BQ457" s="41" t="str">
        <f t="shared" ca="1" si="468"/>
        <v>-----</v>
      </c>
      <c r="BR457" s="52" t="str">
        <f t="shared" ca="1" si="469"/>
        <v>-----</v>
      </c>
      <c r="BS457" s="41" t="str">
        <f t="shared" si="475"/>
        <v>-----</v>
      </c>
      <c r="BT457" s="41" cm="1">
        <f t="array" aca="1" ref="BT457" ca="1">_xlfn.LET(_xlpm.lookback,MIN(ROW()-ROW(BS$50),11),_xlpm.found,IFERROR(MATCH("Equal Low",OFFSET(BS457,-_xlpm.lookback,0,_xlpm.lookback+1,1),0),-1),_xlpm.offset_rows,_xlpm.lookback-_xlpm.found+1,IF(_xlpm.found&gt;0,INDEX(F:F,ROW()-_xlpm.offset_rows),"-----"))</f>
        <v>5181.05</v>
      </c>
      <c r="BU457" s="41">
        <f t="shared" ca="1" si="470"/>
        <v>5185.2387799999997</v>
      </c>
      <c r="BV457" s="41">
        <f t="shared" ca="1" si="471"/>
        <v>5184.8593899999996</v>
      </c>
      <c r="BW457" s="52" t="str">
        <f t="shared" ca="1" si="472"/>
        <v>Eql Touch</v>
      </c>
      <c r="BX457" s="50">
        <f t="shared" si="501"/>
        <v>0.37939000000005763</v>
      </c>
      <c r="BY457" s="50">
        <f t="shared" si="515"/>
        <v>1</v>
      </c>
      <c r="BZ457" s="50">
        <f t="shared" si="516"/>
        <v>1</v>
      </c>
      <c r="CA457" s="50" t="str">
        <f t="shared" si="517"/>
        <v>crossover</v>
      </c>
      <c r="CB457" s="50" t="str">
        <f t="shared" si="518"/>
        <v>-----</v>
      </c>
      <c r="CC457" s="52" t="str">
        <f t="shared" si="502"/>
        <v>TL Touch Zone</v>
      </c>
      <c r="CD457" s="41">
        <f t="shared" si="503"/>
        <v>1</v>
      </c>
      <c r="CE457" s="52" t="str" cm="1">
        <f t="array" ref="CE457">IF(CD457&lt;&gt;1,"-----",_xlfn.IFS(OR(AL457="Above",AL457="Below"),AL457,OR(AQ457="Above",AQ457="Below"),AQ457,OR(AV457="Above",AV457="Below"),AV457,OR(BA457="Above",BA457="Below"),BA457,OR(BF457="Above",BF457="Below"),BF457,OR(BK457="Above",BK457="Below"),BK457,TRUE,"-----"))</f>
        <v>Above</v>
      </c>
      <c r="CF457" s="52" t="str">
        <f t="shared" ca="1" si="473"/>
        <v>Eql Touch</v>
      </c>
      <c r="CG457" s="52" t="str">
        <f t="shared" si="504"/>
        <v>UP</v>
      </c>
      <c r="CH457" s="42" t="str">
        <f t="shared" si="458"/>
        <v/>
      </c>
      <c r="CI457" s="43" t="str">
        <f t="shared" si="519"/>
        <v/>
      </c>
      <c r="CJ457" s="42" t="str">
        <f t="shared" si="520"/>
        <v/>
      </c>
      <c r="CK457" s="42" t="str">
        <f t="shared" si="459"/>
        <v/>
      </c>
      <c r="CL457" s="42" t="str">
        <f t="shared" si="505"/>
        <v/>
      </c>
      <c r="CM457" s="16">
        <f t="shared" si="477"/>
        <v>0</v>
      </c>
      <c r="CN457" s="53">
        <f t="shared" si="460"/>
        <v>0</v>
      </c>
      <c r="CO457" s="14" t="str">
        <f t="shared" si="461"/>
        <v/>
      </c>
      <c r="CT457" s="4"/>
      <c r="CU457" s="4"/>
    </row>
    <row r="458" spans="1:99" x14ac:dyDescent="0.55000000000000004">
      <c r="A458">
        <f>IF('Data Validation'!$K$2&lt;&gt;TRUE,"",'Data Validation'!A458)</f>
        <v>1772169000</v>
      </c>
      <c r="B458" s="4" t="str">
        <f>IF('Data Validation'!$K$2&lt;&gt;TRUE,"",'Data Validation'!C458)</f>
        <v>XAUUSD</v>
      </c>
      <c r="C458" s="4" t="str">
        <f>IF('Data Validation'!$K$2&lt;&gt;TRUE,"",'Data Validation'!E458)</f>
        <v>M5</v>
      </c>
      <c r="D458" s="4">
        <f>IF('Data Validation'!$K$2&lt;&gt;TRUE,"",'Data Validation'!G458)</f>
        <v>5187.34</v>
      </c>
      <c r="E458" s="4">
        <f>IF($C458&lt;&gt;"M5","",Price!F458)</f>
        <v>5187.57</v>
      </c>
      <c r="F458" s="4">
        <f>IF($C458&lt;&gt;"M5","",Price!G458)</f>
        <v>5184.59</v>
      </c>
      <c r="G458" s="4">
        <f>IF($C458&lt;&gt;"M5","",Price!H458)</f>
        <v>306</v>
      </c>
      <c r="H458" s="4">
        <f>IF($C458&lt;&gt;"M5","",SSA!E458)</f>
        <v>5186.5737099999997</v>
      </c>
      <c r="I458" s="6">
        <f>IF($C458&lt;&gt;"M5","",SSA!F458)</f>
        <v>5185.7165500000001</v>
      </c>
      <c r="J458" s="5">
        <f>IF($C458&lt;&gt;"M5","",Dual_Tema!E458)</f>
        <v>5186.03</v>
      </c>
      <c r="K458" s="5">
        <f>IF($C458&lt;&gt;"M5","",Dual_Tema!F458)</f>
        <v>5183.37</v>
      </c>
      <c r="L458" s="6">
        <f>IF($C458&lt;&gt;"M5","",Trendlines!K458)</f>
        <v>0</v>
      </c>
      <c r="M458" s="6">
        <f>IF($C458&lt;&gt;"M5","",Trendlines!L458)</f>
        <v>0</v>
      </c>
      <c r="N458" s="6">
        <f>IF($C458&lt;&gt;"M5","",ZigZag!E458)</f>
        <v>0</v>
      </c>
      <c r="O458" s="6">
        <f>IF($C458&lt;&gt;"M5","",ZigZag!F458)</f>
        <v>0</v>
      </c>
      <c r="P458" s="6">
        <f>IF($C458&lt;&gt;"M5","",Pinbar!E458)</f>
        <v>0</v>
      </c>
      <c r="Q458">
        <f>IF(Q$1='Trendline Selection'!$ED$198,Trendlines!E458,IF(Q$1='Trendline Selection'!$EE$198,Trendlines!E458,""))</f>
        <v>5200.3100000000004</v>
      </c>
      <c r="R458" t="str">
        <f>IF(R$1='Trendline Selection'!$ED$198,Trendlines!F458,IF(R$1='Trendline Selection'!$EE$198,Trendlines!F458,""))</f>
        <v/>
      </c>
      <c r="S458" t="str">
        <f>IF(S$1='Trendline Selection'!$ED$198,Trendlines!G458,IF(S$1='Trendline Selection'!$EE$198,Trendlines!G458,""))</f>
        <v/>
      </c>
      <c r="T458" t="str">
        <f>IF(T$1='Trendline Selection'!$ED$198,Trendlines!H458,IF(T$1='Trendline Selection'!$EE$198,Trendlines!H458,""))</f>
        <v/>
      </c>
      <c r="U458">
        <f>IF(U$1='Trendline Selection'!$ED$198,Trendlines!I458,IF(U$1='Trendline Selection'!$EE$198,Trendlines!I458,""))</f>
        <v>5181.12</v>
      </c>
      <c r="V458" t="str">
        <f>IF(V$1='Trendline Selection'!$ED$198,Trendlines!J458,IF(V$1='Trendline Selection'!$EE$198,Trendlines!J458,""))</f>
        <v/>
      </c>
      <c r="W458" s="6" t="str">
        <f t="shared" si="463"/>
        <v/>
      </c>
      <c r="X458" s="6" t="str">
        <f t="shared" si="464"/>
        <v/>
      </c>
      <c r="Y458" s="6" t="str">
        <f t="shared" si="465"/>
        <v/>
      </c>
      <c r="Z458" s="6" t="str">
        <f t="shared" si="466"/>
        <v/>
      </c>
      <c r="AA458">
        <f t="shared" si="478"/>
        <v>2.9799999999995634</v>
      </c>
      <c r="AB458">
        <f t="shared" si="506"/>
        <v>2.4799999999995634</v>
      </c>
      <c r="AC458">
        <f t="shared" si="507"/>
        <v>0.5</v>
      </c>
      <c r="AD458">
        <f t="shared" si="462"/>
        <v>2.9799999999995634</v>
      </c>
      <c r="AE458" s="26">
        <f t="shared" si="521"/>
        <v>2.9695161809707303E-4</v>
      </c>
      <c r="AF458" s="26">
        <f t="shared" si="479"/>
        <v>2.3536810993624895E-4</v>
      </c>
      <c r="AG458" s="4"/>
      <c r="AH458" s="30">
        <f t="shared" si="480"/>
        <v>-2.6414367605009574E-3</v>
      </c>
      <c r="AI458" s="21">
        <f t="shared" si="508"/>
        <v>-1</v>
      </c>
      <c r="AJ458" s="21">
        <f t="shared" si="476"/>
        <v>-271</v>
      </c>
      <c r="AK458" s="31" t="str">
        <f t="shared" si="524"/>
        <v>-----</v>
      </c>
      <c r="AL458" s="31" t="str">
        <f t="shared" si="481"/>
        <v>-----</v>
      </c>
      <c r="AM458" s="39" t="str">
        <f t="shared" si="482"/>
        <v/>
      </c>
      <c r="AN458" s="35" t="str">
        <f t="shared" si="483"/>
        <v/>
      </c>
      <c r="AO458" s="35" t="str">
        <f t="shared" si="522"/>
        <v/>
      </c>
      <c r="AP458" s="36" t="str">
        <f t="shared" si="523"/>
        <v/>
      </c>
      <c r="AQ458" s="36" t="str">
        <f t="shared" si="484"/>
        <v/>
      </c>
      <c r="AR458" s="40" t="str">
        <f t="shared" si="485"/>
        <v/>
      </c>
      <c r="AS458" s="37" t="str">
        <f t="shared" si="486"/>
        <v/>
      </c>
      <c r="AT458" s="37" t="str">
        <f t="shared" si="509"/>
        <v/>
      </c>
      <c r="AU458" s="38" t="str">
        <f t="shared" si="487"/>
        <v/>
      </c>
      <c r="AV458" s="38" t="str">
        <f t="shared" si="488"/>
        <v/>
      </c>
      <c r="AW458" s="30" t="str">
        <f t="shared" si="489"/>
        <v/>
      </c>
      <c r="AX458" s="21" t="str">
        <f t="shared" si="490"/>
        <v/>
      </c>
      <c r="AY458" s="21" t="str">
        <f t="shared" si="510"/>
        <v/>
      </c>
      <c r="AZ458" s="31" t="str">
        <f t="shared" si="491"/>
        <v/>
      </c>
      <c r="BA458" s="31" t="str">
        <f t="shared" si="492"/>
        <v/>
      </c>
      <c r="BB458" s="33">
        <f t="shared" si="493"/>
        <v>1.0526121765177749E-3</v>
      </c>
      <c r="BC458" s="32">
        <f t="shared" si="494"/>
        <v>1</v>
      </c>
      <c r="BD458" s="32">
        <f t="shared" si="511"/>
        <v>27</v>
      </c>
      <c r="BE458" s="34" t="str">
        <f t="shared" si="512"/>
        <v>-----</v>
      </c>
      <c r="BF458" s="34" t="str">
        <f t="shared" si="495"/>
        <v>-----</v>
      </c>
      <c r="BG458" s="40" t="str">
        <f t="shared" si="496"/>
        <v/>
      </c>
      <c r="BH458" s="37" t="str">
        <f t="shared" si="497"/>
        <v/>
      </c>
      <c r="BI458" s="37" t="str">
        <f t="shared" si="513"/>
        <v/>
      </c>
      <c r="BJ458" s="38" t="str">
        <f t="shared" si="514"/>
        <v/>
      </c>
      <c r="BK458" s="38" t="str">
        <f t="shared" si="498"/>
        <v/>
      </c>
      <c r="BL458" s="41" t="str">
        <f t="shared" si="499"/>
        <v>------</v>
      </c>
      <c r="BM458" s="41" t="str">
        <f t="shared" si="500"/>
        <v>------</v>
      </c>
      <c r="BN458" s="41" t="str">
        <f t="shared" si="474"/>
        <v>-----</v>
      </c>
      <c r="BO458" s="41" t="str" cm="1">
        <f t="array" aca="1" ref="BO458" ca="1">_xlfn.LET(_xlpm.lookback,MIN(ROW()-ROW(BN$50),11),_xlpm.found,IFERROR(MATCH("Equal High",OFFSET(BN458,-_xlpm.lookback,0,_xlpm.lookback+1,1),0),-1),_xlpm.offset_rows,_xlpm.lookback-_xlpm.found+1,IF(_xlpm.found&gt;0,INDEX(E:E,ROW()-_xlpm.offset_rows),"-----"))</f>
        <v>-----</v>
      </c>
      <c r="BP458" s="41" t="str">
        <f t="shared" ca="1" si="467"/>
        <v>-----</v>
      </c>
      <c r="BQ458" s="41" t="str">
        <f t="shared" ca="1" si="468"/>
        <v>-----</v>
      </c>
      <c r="BR458" s="52" t="str">
        <f t="shared" ca="1" si="469"/>
        <v>-----</v>
      </c>
      <c r="BS458" s="41" t="str">
        <f t="shared" si="475"/>
        <v>-----</v>
      </c>
      <c r="BT458" s="41" cm="1">
        <f t="array" aca="1" ref="BT458" ca="1">_xlfn.LET(_xlpm.lookback,MIN(ROW()-ROW(BS$50),11),_xlpm.found,IFERROR(MATCH("Equal Low",OFFSET(BS458,-_xlpm.lookback,0,_xlpm.lookback+1,1),0),-1),_xlpm.offset_rows,_xlpm.lookback-_xlpm.found+1,IF(_xlpm.found&gt;0,INDEX(F:F,ROW()-_xlpm.offset_rows),"-----"))</f>
        <v>5181.05</v>
      </c>
      <c r="BU458" s="41">
        <f t="shared" ca="1" si="470"/>
        <v>5186.5737099999997</v>
      </c>
      <c r="BV458" s="41">
        <f t="shared" ca="1" si="471"/>
        <v>5185.7165500000001</v>
      </c>
      <c r="BW458" s="52" t="str">
        <f t="shared" ca="1" si="472"/>
        <v>Eql Touch</v>
      </c>
      <c r="BX458" s="50">
        <f t="shared" si="501"/>
        <v>0.85715999999956694</v>
      </c>
      <c r="BY458" s="50">
        <f t="shared" si="515"/>
        <v>1</v>
      </c>
      <c r="BZ458" s="50">
        <f t="shared" si="516"/>
        <v>2</v>
      </c>
      <c r="CA458" s="50" t="str">
        <f t="shared" si="517"/>
        <v>-----</v>
      </c>
      <c r="CB458" s="50" t="str">
        <f t="shared" si="518"/>
        <v>-----</v>
      </c>
      <c r="CC458" s="52" t="str">
        <f t="shared" si="502"/>
        <v/>
      </c>
      <c r="CD458" s="41">
        <f t="shared" si="503"/>
        <v>0</v>
      </c>
      <c r="CE458" s="52" t="str" cm="1">
        <f t="array" ref="CE458">IF(CD458&lt;&gt;1,"-----",_xlfn.IFS(OR(AL458="Above",AL458="Below"),AL458,OR(AQ458="Above",AQ458="Below"),AQ458,OR(AV458="Above",AV458="Below"),AV458,OR(BA458="Above",BA458="Below"),BA458,OR(BF458="Above",BF458="Below"),BF458,OR(BK458="Above",BK458="Below"),BK458,TRUE,"-----"))</f>
        <v>-----</v>
      </c>
      <c r="CF458" s="52" t="str">
        <f t="shared" ca="1" si="473"/>
        <v>Eql Touch</v>
      </c>
      <c r="CG458" s="52" t="str">
        <f t="shared" si="504"/>
        <v>UP</v>
      </c>
      <c r="CH458" s="42" t="str">
        <f t="shared" si="458"/>
        <v/>
      </c>
      <c r="CI458" s="43" t="str">
        <f t="shared" si="519"/>
        <v/>
      </c>
      <c r="CJ458" s="42" t="str">
        <f t="shared" si="520"/>
        <v/>
      </c>
      <c r="CK458" s="42" t="str">
        <f t="shared" si="459"/>
        <v/>
      </c>
      <c r="CL458" s="42" t="str">
        <f t="shared" si="505"/>
        <v/>
      </c>
      <c r="CM458" s="16">
        <f t="shared" si="477"/>
        <v>0</v>
      </c>
      <c r="CN458" s="53">
        <f t="shared" si="460"/>
        <v>0</v>
      </c>
      <c r="CO458" s="14" t="str">
        <f t="shared" si="461"/>
        <v/>
      </c>
      <c r="CT458" s="4"/>
      <c r="CU458" s="4"/>
    </row>
    <row r="459" spans="1:99" x14ac:dyDescent="0.55000000000000004">
      <c r="A459">
        <f>IF('Data Validation'!$K$2&lt;&gt;TRUE,"",'Data Validation'!A459)</f>
        <v>1772169300</v>
      </c>
      <c r="B459" s="4" t="str">
        <f>IF('Data Validation'!$K$2&lt;&gt;TRUE,"",'Data Validation'!C459)</f>
        <v>XAUUSD</v>
      </c>
      <c r="C459" s="4" t="str">
        <f>IF('Data Validation'!$K$2&lt;&gt;TRUE,"",'Data Validation'!E459)</f>
        <v>M5</v>
      </c>
      <c r="D459" s="4">
        <f>IF('Data Validation'!$K$2&lt;&gt;TRUE,"",'Data Validation'!G459)</f>
        <v>5186.4799999999996</v>
      </c>
      <c r="E459" s="4">
        <f>IF($C459&lt;&gt;"M5","",Price!F459)</f>
        <v>5187.53</v>
      </c>
      <c r="F459" s="4">
        <f>IF($C459&lt;&gt;"M5","",Price!G459)</f>
        <v>5185.71</v>
      </c>
      <c r="G459" s="4">
        <f>IF($C459&lt;&gt;"M5","",Price!H459)</f>
        <v>281</v>
      </c>
      <c r="H459" s="4">
        <f>IF($C459&lt;&gt;"M5","",SSA!E459)</f>
        <v>5188.2272599999997</v>
      </c>
      <c r="I459" s="6">
        <f>IF($C459&lt;&gt;"M5","",SSA!F459)</f>
        <v>5186.9718999999996</v>
      </c>
      <c r="J459" s="5">
        <f>IF($C459&lt;&gt;"M5","",Dual_Tema!E459)</f>
        <v>5186.67</v>
      </c>
      <c r="K459" s="5">
        <f>IF($C459&lt;&gt;"M5","",Dual_Tema!F459)</f>
        <v>5184.41</v>
      </c>
      <c r="L459" s="6">
        <f>IF($C459&lt;&gt;"M5","",Trendlines!K459)</f>
        <v>0</v>
      </c>
      <c r="M459" s="6">
        <f>IF($C459&lt;&gt;"M5","",Trendlines!L459)</f>
        <v>0</v>
      </c>
      <c r="N459" s="6">
        <f>IF($C459&lt;&gt;"M5","",ZigZag!E459)</f>
        <v>0</v>
      </c>
      <c r="O459" s="6">
        <f>IF($C459&lt;&gt;"M5","",ZigZag!F459)</f>
        <v>0</v>
      </c>
      <c r="P459" s="6">
        <f>IF($C459&lt;&gt;"M5","",Pinbar!E459)</f>
        <v>0</v>
      </c>
      <c r="Q459">
        <f>IF(Q$1='Trendline Selection'!$ED$198,Trendlines!E459,IF(Q$1='Trendline Selection'!$EE$198,Trendlines!E459,""))</f>
        <v>5200.32</v>
      </c>
      <c r="R459" t="str">
        <f>IF(R$1='Trendline Selection'!$ED$198,Trendlines!F459,IF(R$1='Trendline Selection'!$EE$198,Trendlines!F459,""))</f>
        <v/>
      </c>
      <c r="S459" t="str">
        <f>IF(S$1='Trendline Selection'!$ED$198,Trendlines!G459,IF(S$1='Trendline Selection'!$EE$198,Trendlines!G459,""))</f>
        <v/>
      </c>
      <c r="T459" t="str">
        <f>IF(T$1='Trendline Selection'!$ED$198,Trendlines!H459,IF(T$1='Trendline Selection'!$EE$198,Trendlines!H459,""))</f>
        <v/>
      </c>
      <c r="U459">
        <f>IF(U$1='Trendline Selection'!$ED$198,Trendlines!I459,IF(U$1='Trendline Selection'!$EE$198,Trendlines!I459,""))</f>
        <v>5181.1400000000003</v>
      </c>
      <c r="V459" t="str">
        <f>IF(V$1='Trendline Selection'!$ED$198,Trendlines!J459,IF(V$1='Trendline Selection'!$EE$198,Trendlines!J459,""))</f>
        <v/>
      </c>
      <c r="W459" s="6" t="str">
        <f t="shared" si="463"/>
        <v/>
      </c>
      <c r="X459" s="6" t="str">
        <f t="shared" si="464"/>
        <v/>
      </c>
      <c r="Y459" s="6" t="str">
        <f t="shared" si="465"/>
        <v/>
      </c>
      <c r="Z459" s="6" t="str">
        <f t="shared" si="466"/>
        <v/>
      </c>
      <c r="AA459">
        <f t="shared" si="478"/>
        <v>1.819999999999709</v>
      </c>
      <c r="AB459">
        <f t="shared" si="506"/>
        <v>0.18999999999959982</v>
      </c>
      <c r="AC459">
        <f t="shared" si="507"/>
        <v>1.6300000000001091</v>
      </c>
      <c r="AD459">
        <f t="shared" si="462"/>
        <v>1.819999999999709</v>
      </c>
      <c r="AE459" s="26">
        <f t="shared" si="521"/>
        <v>1.6580966207598952E-4</v>
      </c>
      <c r="AF459" s="26">
        <f t="shared" si="479"/>
        <v>2.507517731043999E-4</v>
      </c>
      <c r="AG459" s="4"/>
      <c r="AH459" s="30">
        <f t="shared" si="480"/>
        <v>-2.3253838225340074E-3</v>
      </c>
      <c r="AI459" s="21">
        <f t="shared" si="508"/>
        <v>-1</v>
      </c>
      <c r="AJ459" s="21">
        <f t="shared" si="476"/>
        <v>-272</v>
      </c>
      <c r="AK459" s="31" t="str">
        <f t="shared" si="524"/>
        <v>-----</v>
      </c>
      <c r="AL459" s="31" t="str">
        <f t="shared" si="481"/>
        <v>-----</v>
      </c>
      <c r="AM459" s="39" t="str">
        <f t="shared" si="482"/>
        <v/>
      </c>
      <c r="AN459" s="35" t="str">
        <f t="shared" si="483"/>
        <v/>
      </c>
      <c r="AO459" s="35" t="str">
        <f t="shared" si="522"/>
        <v/>
      </c>
      <c r="AP459" s="36" t="str">
        <f t="shared" si="523"/>
        <v/>
      </c>
      <c r="AQ459" s="36" t="str">
        <f t="shared" si="484"/>
        <v/>
      </c>
      <c r="AR459" s="40" t="str">
        <f t="shared" si="485"/>
        <v/>
      </c>
      <c r="AS459" s="37" t="str">
        <f t="shared" si="486"/>
        <v/>
      </c>
      <c r="AT459" s="37" t="str">
        <f t="shared" si="509"/>
        <v/>
      </c>
      <c r="AU459" s="38" t="str">
        <f t="shared" si="487"/>
        <v/>
      </c>
      <c r="AV459" s="38" t="str">
        <f t="shared" si="488"/>
        <v/>
      </c>
      <c r="AW459" s="30" t="str">
        <f t="shared" si="489"/>
        <v/>
      </c>
      <c r="AX459" s="21" t="str">
        <f t="shared" si="490"/>
        <v/>
      </c>
      <c r="AY459" s="21" t="str">
        <f t="shared" si="510"/>
        <v/>
      </c>
      <c r="AZ459" s="31" t="str">
        <f t="shared" si="491"/>
        <v/>
      </c>
      <c r="BA459" s="31" t="str">
        <f t="shared" si="492"/>
        <v/>
      </c>
      <c r="BB459" s="33">
        <f t="shared" si="493"/>
        <v>1.3678958684766927E-3</v>
      </c>
      <c r="BC459" s="32">
        <f t="shared" si="494"/>
        <v>1</v>
      </c>
      <c r="BD459" s="32">
        <f t="shared" si="511"/>
        <v>28</v>
      </c>
      <c r="BE459" s="34" t="str">
        <f t="shared" si="512"/>
        <v>-----</v>
      </c>
      <c r="BF459" s="34" t="str">
        <f t="shared" si="495"/>
        <v>-----</v>
      </c>
      <c r="BG459" s="40" t="str">
        <f t="shared" si="496"/>
        <v/>
      </c>
      <c r="BH459" s="37" t="str">
        <f t="shared" si="497"/>
        <v/>
      </c>
      <c r="BI459" s="37" t="str">
        <f t="shared" si="513"/>
        <v/>
      </c>
      <c r="BJ459" s="38" t="str">
        <f t="shared" si="514"/>
        <v/>
      </c>
      <c r="BK459" s="38" t="str">
        <f t="shared" si="498"/>
        <v/>
      </c>
      <c r="BL459" s="41" t="str">
        <f t="shared" si="499"/>
        <v>------</v>
      </c>
      <c r="BM459" s="41" t="str">
        <f t="shared" si="500"/>
        <v>------</v>
      </c>
      <c r="BN459" s="41" t="str">
        <f t="shared" si="474"/>
        <v>-----</v>
      </c>
      <c r="BO459" s="41" t="str" cm="1">
        <f t="array" aca="1" ref="BO459" ca="1">_xlfn.LET(_xlpm.lookback,MIN(ROW()-ROW(BN$50),11),_xlpm.found,IFERROR(MATCH("Equal High",OFFSET(BN459,-_xlpm.lookback,0,_xlpm.lookback+1,1),0),-1),_xlpm.offset_rows,_xlpm.lookback-_xlpm.found+1,IF(_xlpm.found&gt;0,INDEX(E:E,ROW()-_xlpm.offset_rows),"-----"))</f>
        <v>-----</v>
      </c>
      <c r="BP459" s="41" t="str">
        <f t="shared" ca="1" si="467"/>
        <v>-----</v>
      </c>
      <c r="BQ459" s="41" t="str">
        <f t="shared" ca="1" si="468"/>
        <v>-----</v>
      </c>
      <c r="BR459" s="52" t="str">
        <f t="shared" ca="1" si="469"/>
        <v>-----</v>
      </c>
      <c r="BS459" s="41" t="str">
        <f t="shared" si="475"/>
        <v>-----</v>
      </c>
      <c r="BT459" s="41" cm="1">
        <f t="array" aca="1" ref="BT459" ca="1">_xlfn.LET(_xlpm.lookback,MIN(ROW()-ROW(BS$50),11),_xlpm.found,IFERROR(MATCH("Equal Low",OFFSET(BS459,-_xlpm.lookback,0,_xlpm.lookback+1,1),0),-1),_xlpm.offset_rows,_xlpm.lookback-_xlpm.found+1,IF(_xlpm.found&gt;0,INDEX(F:F,ROW()-_xlpm.offset_rows),"-----"))</f>
        <v>5181.05</v>
      </c>
      <c r="BU459" s="41">
        <f t="shared" ca="1" si="470"/>
        <v>5188.2272599999997</v>
      </c>
      <c r="BV459" s="41">
        <f t="shared" ca="1" si="471"/>
        <v>5186.9718999999996</v>
      </c>
      <c r="BW459" s="52" t="str">
        <f t="shared" ca="1" si="472"/>
        <v>Eql Touch</v>
      </c>
      <c r="BX459" s="50">
        <f t="shared" si="501"/>
        <v>1.2553600000001097</v>
      </c>
      <c r="BY459" s="50">
        <f t="shared" si="515"/>
        <v>1</v>
      </c>
      <c r="BZ459" s="50">
        <f t="shared" si="516"/>
        <v>3</v>
      </c>
      <c r="CA459" s="50" t="str">
        <f t="shared" si="517"/>
        <v>-----</v>
      </c>
      <c r="CB459" s="50" t="str">
        <f t="shared" si="518"/>
        <v>-----</v>
      </c>
      <c r="CC459" s="52" t="str">
        <f t="shared" si="502"/>
        <v/>
      </c>
      <c r="CD459" s="41">
        <f t="shared" si="503"/>
        <v>0</v>
      </c>
      <c r="CE459" s="52" t="str" cm="1">
        <f t="array" ref="CE459">IF(CD459&lt;&gt;1,"-----",_xlfn.IFS(OR(AL459="Above",AL459="Below"),AL459,OR(AQ459="Above",AQ459="Below"),AQ459,OR(AV459="Above",AV459="Below"),AV459,OR(BA459="Above",BA459="Below"),BA459,OR(BF459="Above",BF459="Below"),BF459,OR(BK459="Above",BK459="Below"),BK459,TRUE,"-----"))</f>
        <v>-----</v>
      </c>
      <c r="CF459" s="52" t="str">
        <f t="shared" ca="1" si="473"/>
        <v>Eql Touch</v>
      </c>
      <c r="CG459" s="52" t="str">
        <f t="shared" si="504"/>
        <v>UP</v>
      </c>
      <c r="CH459" s="42" t="str">
        <f t="shared" si="458"/>
        <v/>
      </c>
      <c r="CI459" s="43" t="str">
        <f t="shared" si="519"/>
        <v/>
      </c>
      <c r="CJ459" s="42" t="str">
        <f t="shared" si="520"/>
        <v/>
      </c>
      <c r="CK459" s="42" t="str">
        <f t="shared" si="459"/>
        <v/>
      </c>
      <c r="CL459" s="42" t="str">
        <f t="shared" si="505"/>
        <v/>
      </c>
      <c r="CM459" s="16">
        <f t="shared" si="477"/>
        <v>0</v>
      </c>
      <c r="CN459" s="53">
        <f t="shared" si="460"/>
        <v>0</v>
      </c>
      <c r="CO459" s="14" t="str">
        <f t="shared" si="461"/>
        <v/>
      </c>
      <c r="CT459" s="4"/>
      <c r="CU459" s="4"/>
    </row>
    <row r="460" spans="1:99" x14ac:dyDescent="0.55000000000000004">
      <c r="A460">
        <f>IF('Data Validation'!$K$2&lt;&gt;TRUE,"",'Data Validation'!A460)</f>
        <v>1772169600</v>
      </c>
      <c r="B460" s="4" t="str">
        <f>IF('Data Validation'!$K$2&lt;&gt;TRUE,"",'Data Validation'!C460)</f>
        <v>XAUUSD</v>
      </c>
      <c r="C460" s="4" t="str">
        <f>IF('Data Validation'!$K$2&lt;&gt;TRUE,"",'Data Validation'!E460)</f>
        <v>M5</v>
      </c>
      <c r="D460" s="4">
        <f>IF('Data Validation'!$K$2&lt;&gt;TRUE,"",'Data Validation'!G460)</f>
        <v>5189.16</v>
      </c>
      <c r="E460" s="4">
        <f>IF($C460&lt;&gt;"M5","",Price!F460)</f>
        <v>5189.79</v>
      </c>
      <c r="F460" s="4">
        <f>IF($C460&lt;&gt;"M5","",Price!G460)</f>
        <v>5186.28</v>
      </c>
      <c r="G460" s="4">
        <f>IF($C460&lt;&gt;"M5","",Price!H460)</f>
        <v>321</v>
      </c>
      <c r="H460" s="4">
        <f>IF($C460&lt;&gt;"M5","",SSA!E460)</f>
        <v>5190.0573000000004</v>
      </c>
      <c r="I460" s="6">
        <f>IF($C460&lt;&gt;"M5","",SSA!F460)</f>
        <v>5188.5146000000004</v>
      </c>
      <c r="J460" s="5">
        <f>IF($C460&lt;&gt;"M5","",Dual_Tema!E460)</f>
        <v>5188.2</v>
      </c>
      <c r="K460" s="5">
        <f>IF($C460&lt;&gt;"M5","",Dual_Tema!F460)</f>
        <v>5185.3500000000004</v>
      </c>
      <c r="L460" s="6">
        <f>IF($C460&lt;&gt;"M5","",Trendlines!K460)</f>
        <v>0</v>
      </c>
      <c r="M460" s="6">
        <f>IF($C460&lt;&gt;"M5","",Trendlines!L460)</f>
        <v>0</v>
      </c>
      <c r="N460" s="6">
        <f>IF($C460&lt;&gt;"M5","",ZigZag!E460)</f>
        <v>0</v>
      </c>
      <c r="O460" s="6">
        <f>IF($C460&lt;&gt;"M5","",ZigZag!F460)</f>
        <v>0</v>
      </c>
      <c r="P460" s="6">
        <f>IF($C460&lt;&gt;"M5","",Pinbar!E460)</f>
        <v>0</v>
      </c>
      <c r="Q460">
        <f>IF(Q$1='Trendline Selection'!$ED$198,Trendlines!E460,IF(Q$1='Trendline Selection'!$EE$198,Trendlines!E460,""))</f>
        <v>5200.32</v>
      </c>
      <c r="R460" t="str">
        <f>IF(R$1='Trendline Selection'!$ED$198,Trendlines!F460,IF(R$1='Trendline Selection'!$EE$198,Trendlines!F460,""))</f>
        <v/>
      </c>
      <c r="S460" t="str">
        <f>IF(S$1='Trendline Selection'!$ED$198,Trendlines!G460,IF(S$1='Trendline Selection'!$EE$198,Trendlines!G460,""))</f>
        <v/>
      </c>
      <c r="T460" t="str">
        <f>IF(T$1='Trendline Selection'!$ED$198,Trendlines!H460,IF(T$1='Trendline Selection'!$EE$198,Trendlines!H460,""))</f>
        <v/>
      </c>
      <c r="U460">
        <f>IF(U$1='Trendline Selection'!$ED$198,Trendlines!I460,IF(U$1='Trendline Selection'!$EE$198,Trendlines!I460,""))</f>
        <v>5181.16</v>
      </c>
      <c r="V460" t="str">
        <f>IF(V$1='Trendline Selection'!$ED$198,Trendlines!J460,IF(V$1='Trendline Selection'!$EE$198,Trendlines!J460,""))</f>
        <v/>
      </c>
      <c r="W460" s="6" t="str">
        <f t="shared" si="463"/>
        <v/>
      </c>
      <c r="X460" s="6" t="str">
        <f t="shared" si="464"/>
        <v/>
      </c>
      <c r="Y460" s="6" t="str">
        <f t="shared" si="465"/>
        <v/>
      </c>
      <c r="Z460" s="6" t="str">
        <f t="shared" si="466"/>
        <v/>
      </c>
      <c r="AA460">
        <f t="shared" si="478"/>
        <v>3.5100000000002183</v>
      </c>
      <c r="AB460">
        <f t="shared" si="506"/>
        <v>3.3100000000004002</v>
      </c>
      <c r="AC460">
        <f t="shared" si="507"/>
        <v>0.1999999999998181</v>
      </c>
      <c r="AD460">
        <f t="shared" si="462"/>
        <v>3.5100000000002183</v>
      </c>
      <c r="AE460" s="26">
        <f t="shared" si="521"/>
        <v>3.0646466982771396E-4</v>
      </c>
      <c r="AF460" s="26">
        <f t="shared" si="479"/>
        <v>1.7935144204333004E-4</v>
      </c>
      <c r="AG460" s="4"/>
      <c r="AH460" s="30">
        <f t="shared" si="480"/>
        <v>-1.9734747092485295E-3</v>
      </c>
      <c r="AI460" s="21">
        <f t="shared" si="508"/>
        <v>-1</v>
      </c>
      <c r="AJ460" s="21">
        <f t="shared" si="476"/>
        <v>-273</v>
      </c>
      <c r="AK460" s="31" t="str">
        <f t="shared" si="524"/>
        <v>-----</v>
      </c>
      <c r="AL460" s="31" t="str">
        <f t="shared" si="481"/>
        <v>-----</v>
      </c>
      <c r="AM460" s="39" t="str">
        <f t="shared" si="482"/>
        <v/>
      </c>
      <c r="AN460" s="35" t="str">
        <f t="shared" si="483"/>
        <v/>
      </c>
      <c r="AO460" s="35" t="str">
        <f t="shared" si="522"/>
        <v/>
      </c>
      <c r="AP460" s="36" t="str">
        <f t="shared" si="523"/>
        <v/>
      </c>
      <c r="AQ460" s="36" t="str">
        <f t="shared" si="484"/>
        <v/>
      </c>
      <c r="AR460" s="40" t="str">
        <f t="shared" si="485"/>
        <v/>
      </c>
      <c r="AS460" s="37" t="str">
        <f t="shared" si="486"/>
        <v/>
      </c>
      <c r="AT460" s="37" t="str">
        <f t="shared" si="509"/>
        <v/>
      </c>
      <c r="AU460" s="38" t="str">
        <f t="shared" si="487"/>
        <v/>
      </c>
      <c r="AV460" s="38" t="str">
        <f t="shared" si="488"/>
        <v/>
      </c>
      <c r="AW460" s="30" t="str">
        <f t="shared" si="489"/>
        <v/>
      </c>
      <c r="AX460" s="21" t="str">
        <f t="shared" si="490"/>
        <v/>
      </c>
      <c r="AY460" s="21" t="str">
        <f t="shared" si="510"/>
        <v/>
      </c>
      <c r="AZ460" s="31" t="str">
        <f t="shared" si="491"/>
        <v/>
      </c>
      <c r="BA460" s="31" t="str">
        <f t="shared" si="492"/>
        <v/>
      </c>
      <c r="BB460" s="33">
        <f t="shared" si="493"/>
        <v>1.7172409267423785E-3</v>
      </c>
      <c r="BC460" s="32">
        <f t="shared" si="494"/>
        <v>1</v>
      </c>
      <c r="BD460" s="32">
        <f t="shared" si="511"/>
        <v>29</v>
      </c>
      <c r="BE460" s="34" t="str">
        <f t="shared" si="512"/>
        <v>-----</v>
      </c>
      <c r="BF460" s="34" t="str">
        <f t="shared" si="495"/>
        <v>-----</v>
      </c>
      <c r="BG460" s="40" t="str">
        <f t="shared" si="496"/>
        <v/>
      </c>
      <c r="BH460" s="37" t="str">
        <f t="shared" si="497"/>
        <v/>
      </c>
      <c r="BI460" s="37" t="str">
        <f t="shared" si="513"/>
        <v/>
      </c>
      <c r="BJ460" s="38" t="str">
        <f t="shared" si="514"/>
        <v/>
      </c>
      <c r="BK460" s="38" t="str">
        <f t="shared" si="498"/>
        <v/>
      </c>
      <c r="BL460" s="41" t="str">
        <f t="shared" si="499"/>
        <v>------</v>
      </c>
      <c r="BM460" s="41" t="str">
        <f t="shared" si="500"/>
        <v>------</v>
      </c>
      <c r="BN460" s="41" t="str">
        <f t="shared" si="474"/>
        <v>-----</v>
      </c>
      <c r="BO460" s="41" t="str" cm="1">
        <f t="array" aca="1" ref="BO460" ca="1">_xlfn.LET(_xlpm.lookback,MIN(ROW()-ROW(BN$50),11),_xlpm.found,IFERROR(MATCH("Equal High",OFFSET(BN460,-_xlpm.lookback,0,_xlpm.lookback+1,1),0),-1),_xlpm.offset_rows,_xlpm.lookback-_xlpm.found+1,IF(_xlpm.found&gt;0,INDEX(E:E,ROW()-_xlpm.offset_rows),"-----"))</f>
        <v>-----</v>
      </c>
      <c r="BP460" s="41" t="str">
        <f t="shared" ca="1" si="467"/>
        <v>-----</v>
      </c>
      <c r="BQ460" s="41" t="str">
        <f t="shared" ca="1" si="468"/>
        <v>-----</v>
      </c>
      <c r="BR460" s="52" t="str">
        <f t="shared" ca="1" si="469"/>
        <v>-----</v>
      </c>
      <c r="BS460" s="41" t="str">
        <f t="shared" si="475"/>
        <v>-----</v>
      </c>
      <c r="BT460" s="41" cm="1">
        <f t="array" aca="1" ref="BT460" ca="1">_xlfn.LET(_xlpm.lookback,MIN(ROW()-ROW(BS$50),11),_xlpm.found,IFERROR(MATCH("Equal Low",OFFSET(BS460,-_xlpm.lookback,0,_xlpm.lookback+1,1),0),-1),_xlpm.offset_rows,_xlpm.lookback-_xlpm.found+1,IF(_xlpm.found&gt;0,INDEX(F:F,ROW()-_xlpm.offset_rows),"-----"))</f>
        <v>5181.05</v>
      </c>
      <c r="BU460" s="41">
        <f t="shared" ca="1" si="470"/>
        <v>5190.0573000000004</v>
      </c>
      <c r="BV460" s="41">
        <f t="shared" ca="1" si="471"/>
        <v>5188.5146000000004</v>
      </c>
      <c r="BW460" s="52" t="str">
        <f t="shared" ca="1" si="472"/>
        <v>-----</v>
      </c>
      <c r="BX460" s="50">
        <f t="shared" si="501"/>
        <v>1.542699999999968</v>
      </c>
      <c r="BY460" s="50">
        <f t="shared" si="515"/>
        <v>1</v>
      </c>
      <c r="BZ460" s="50">
        <f t="shared" si="516"/>
        <v>4</v>
      </c>
      <c r="CA460" s="50" t="str">
        <f t="shared" si="517"/>
        <v>-----</v>
      </c>
      <c r="CB460" s="50" t="str">
        <f t="shared" si="518"/>
        <v>-----</v>
      </c>
      <c r="CC460" s="52" t="str">
        <f t="shared" si="502"/>
        <v/>
      </c>
      <c r="CD460" s="41">
        <f t="shared" si="503"/>
        <v>0</v>
      </c>
      <c r="CE460" s="52" t="str" cm="1">
        <f t="array" ref="CE460">IF(CD460&lt;&gt;1,"-----",_xlfn.IFS(OR(AL460="Above",AL460="Below"),AL460,OR(AQ460="Above",AQ460="Below"),AQ460,OR(AV460="Above",AV460="Below"),AV460,OR(BA460="Above",BA460="Below"),BA460,OR(BF460="Above",BF460="Below"),BF460,OR(BK460="Above",BK460="Below"),BK460,TRUE,"-----"))</f>
        <v>-----</v>
      </c>
      <c r="CF460" s="52" t="str">
        <f t="shared" ca="1" si="473"/>
        <v>-----</v>
      </c>
      <c r="CG460" s="52" t="str">
        <f t="shared" si="504"/>
        <v>UP</v>
      </c>
      <c r="CH460" s="42" t="str">
        <f t="shared" si="458"/>
        <v/>
      </c>
      <c r="CI460" s="43" t="str">
        <f t="shared" si="519"/>
        <v/>
      </c>
      <c r="CJ460" s="42" t="str">
        <f t="shared" si="520"/>
        <v/>
      </c>
      <c r="CK460" s="42" t="str">
        <f t="shared" si="459"/>
        <v/>
      </c>
      <c r="CL460" s="42" t="str">
        <f t="shared" si="505"/>
        <v/>
      </c>
      <c r="CM460" s="16">
        <f t="shared" si="477"/>
        <v>0</v>
      </c>
      <c r="CN460" s="53">
        <f t="shared" si="460"/>
        <v>0</v>
      </c>
      <c r="CO460" s="14" t="str">
        <f t="shared" si="461"/>
        <v/>
      </c>
      <c r="CT460" s="4"/>
      <c r="CU460" s="4"/>
    </row>
    <row r="461" spans="1:99" x14ac:dyDescent="0.55000000000000004">
      <c r="A461">
        <f>IF('Data Validation'!$K$2&lt;&gt;TRUE,"",'Data Validation'!A461)</f>
        <v>1772169900</v>
      </c>
      <c r="B461" s="4" t="str">
        <f>IF('Data Validation'!$K$2&lt;&gt;TRUE,"",'Data Validation'!C461)</f>
        <v>XAUUSD</v>
      </c>
      <c r="C461" s="4" t="str">
        <f>IF('Data Validation'!$K$2&lt;&gt;TRUE,"",'Data Validation'!E461)</f>
        <v>M5</v>
      </c>
      <c r="D461" s="4">
        <f>IF('Data Validation'!$K$2&lt;&gt;TRUE,"",'Data Validation'!G461)</f>
        <v>5194.8</v>
      </c>
      <c r="E461" s="4">
        <f>IF($C461&lt;&gt;"M5","",Price!F461)</f>
        <v>5194.83</v>
      </c>
      <c r="F461" s="4">
        <f>IF($C461&lt;&gt;"M5","",Price!G461)</f>
        <v>5189.1499999999996</v>
      </c>
      <c r="G461" s="4">
        <f>IF($C461&lt;&gt;"M5","",Price!H461)</f>
        <v>419</v>
      </c>
      <c r="H461" s="4">
        <f>IF($C461&lt;&gt;"M5","",SSA!E461)</f>
        <v>5191.8124500000004</v>
      </c>
      <c r="I461" s="6">
        <f>IF($C461&lt;&gt;"M5","",SSA!F461)</f>
        <v>5190.1635299999998</v>
      </c>
      <c r="J461" s="5">
        <f>IF($C461&lt;&gt;"M5","",Dual_Tema!E461)</f>
        <v>5191.62</v>
      </c>
      <c r="K461" s="5">
        <f>IF($C461&lt;&gt;"M5","",Dual_Tema!F461)</f>
        <v>5187.3500000000004</v>
      </c>
      <c r="L461" s="6">
        <f>IF($C461&lt;&gt;"M5","",Trendlines!K461)</f>
        <v>0</v>
      </c>
      <c r="M461" s="6">
        <f>IF($C461&lt;&gt;"M5","",Trendlines!L461)</f>
        <v>0</v>
      </c>
      <c r="N461" s="6">
        <f>IF($C461&lt;&gt;"M5","",ZigZag!E461)</f>
        <v>0</v>
      </c>
      <c r="O461" s="6">
        <f>IF($C461&lt;&gt;"M5","",ZigZag!F461)</f>
        <v>0</v>
      </c>
      <c r="P461" s="6">
        <f>IF($C461&lt;&gt;"M5","",Pinbar!E461)</f>
        <v>0</v>
      </c>
      <c r="Q461">
        <f>IF(Q$1='Trendline Selection'!$ED$198,Trendlines!E461,IF(Q$1='Trendline Selection'!$EE$198,Trendlines!E461,""))</f>
        <v>5200.33</v>
      </c>
      <c r="R461" t="str">
        <f>IF(R$1='Trendline Selection'!$ED$198,Trendlines!F461,IF(R$1='Trendline Selection'!$EE$198,Trendlines!F461,""))</f>
        <v/>
      </c>
      <c r="S461" t="str">
        <f>IF(S$1='Trendline Selection'!$ED$198,Trendlines!G461,IF(S$1='Trendline Selection'!$EE$198,Trendlines!G461,""))</f>
        <v/>
      </c>
      <c r="T461" t="str">
        <f>IF(T$1='Trendline Selection'!$ED$198,Trendlines!H461,IF(T$1='Trendline Selection'!$EE$198,Trendlines!H461,""))</f>
        <v/>
      </c>
      <c r="U461">
        <f>IF(U$1='Trendline Selection'!$ED$198,Trendlines!I461,IF(U$1='Trendline Selection'!$EE$198,Trendlines!I461,""))</f>
        <v>5181.18</v>
      </c>
      <c r="V461" t="str">
        <f>IF(V$1='Trendline Selection'!$ED$198,Trendlines!J461,IF(V$1='Trendline Selection'!$EE$198,Trendlines!J461,""))</f>
        <v/>
      </c>
      <c r="W461" s="6" t="str">
        <f t="shared" si="463"/>
        <v/>
      </c>
      <c r="X461" s="6" t="str">
        <f t="shared" si="464"/>
        <v/>
      </c>
      <c r="Y461" s="6" t="str">
        <f t="shared" si="465"/>
        <v/>
      </c>
      <c r="Z461" s="6" t="str">
        <f t="shared" si="466"/>
        <v/>
      </c>
      <c r="AA461">
        <f t="shared" si="478"/>
        <v>5.680000000000291</v>
      </c>
      <c r="AB461">
        <f t="shared" si="506"/>
        <v>5.6700000000000728</v>
      </c>
      <c r="AC461">
        <f t="shared" si="507"/>
        <v>1.0000000000218279E-2</v>
      </c>
      <c r="AD461">
        <f t="shared" si="462"/>
        <v>5.680000000000291</v>
      </c>
      <c r="AE461" s="26">
        <f t="shared" si="521"/>
        <v>6.1830411316699538E-4</v>
      </c>
      <c r="AF461" s="26">
        <f t="shared" si="479"/>
        <v>3.469979854837773E-4</v>
      </c>
      <c r="AG461" s="4"/>
      <c r="AH461" s="30">
        <f t="shared" si="480"/>
        <v>-1.6378864418218793E-3</v>
      </c>
      <c r="AI461" s="21">
        <f t="shared" si="508"/>
        <v>-1</v>
      </c>
      <c r="AJ461" s="21">
        <f t="shared" si="476"/>
        <v>-274</v>
      </c>
      <c r="AK461" s="31" t="str">
        <f t="shared" si="524"/>
        <v>-----</v>
      </c>
      <c r="AL461" s="31" t="str">
        <f t="shared" si="481"/>
        <v>-----</v>
      </c>
      <c r="AM461" s="39" t="str">
        <f t="shared" si="482"/>
        <v/>
      </c>
      <c r="AN461" s="35" t="str">
        <f t="shared" si="483"/>
        <v/>
      </c>
      <c r="AO461" s="35" t="str">
        <f t="shared" si="522"/>
        <v/>
      </c>
      <c r="AP461" s="36" t="str">
        <f t="shared" si="523"/>
        <v/>
      </c>
      <c r="AQ461" s="36" t="str">
        <f t="shared" si="484"/>
        <v/>
      </c>
      <c r="AR461" s="40" t="str">
        <f t="shared" si="485"/>
        <v/>
      </c>
      <c r="AS461" s="37" t="str">
        <f t="shared" si="486"/>
        <v/>
      </c>
      <c r="AT461" s="37" t="str">
        <f t="shared" si="509"/>
        <v/>
      </c>
      <c r="AU461" s="38" t="str">
        <f t="shared" si="487"/>
        <v/>
      </c>
      <c r="AV461" s="38" t="str">
        <f t="shared" si="488"/>
        <v/>
      </c>
      <c r="AW461" s="30" t="str">
        <f t="shared" si="489"/>
        <v/>
      </c>
      <c r="AX461" s="21" t="str">
        <f t="shared" si="490"/>
        <v/>
      </c>
      <c r="AY461" s="21" t="str">
        <f t="shared" si="510"/>
        <v/>
      </c>
      <c r="AZ461" s="31" t="str">
        <f t="shared" si="491"/>
        <v/>
      </c>
      <c r="BA461" s="31" t="str">
        <f t="shared" si="492"/>
        <v/>
      </c>
      <c r="BB461" s="33">
        <f t="shared" si="493"/>
        <v>2.0521290516832191E-3</v>
      </c>
      <c r="BC461" s="32">
        <f t="shared" si="494"/>
        <v>1</v>
      </c>
      <c r="BD461" s="32">
        <f t="shared" si="511"/>
        <v>30</v>
      </c>
      <c r="BE461" s="34" t="str">
        <f t="shared" si="512"/>
        <v>-----</v>
      </c>
      <c r="BF461" s="34" t="str">
        <f t="shared" si="495"/>
        <v>-----</v>
      </c>
      <c r="BG461" s="40" t="str">
        <f t="shared" si="496"/>
        <v/>
      </c>
      <c r="BH461" s="37" t="str">
        <f t="shared" si="497"/>
        <v/>
      </c>
      <c r="BI461" s="37" t="str">
        <f t="shared" si="513"/>
        <v/>
      </c>
      <c r="BJ461" s="38" t="str">
        <f t="shared" si="514"/>
        <v/>
      </c>
      <c r="BK461" s="38" t="str">
        <f t="shared" si="498"/>
        <v/>
      </c>
      <c r="BL461" s="41" t="str">
        <f t="shared" si="499"/>
        <v>------</v>
      </c>
      <c r="BM461" s="41" t="str">
        <f t="shared" si="500"/>
        <v>------</v>
      </c>
      <c r="BN461" s="41" t="str">
        <f t="shared" si="474"/>
        <v>-----</v>
      </c>
      <c r="BO461" s="41" t="str" cm="1">
        <f t="array" aca="1" ref="BO461" ca="1">_xlfn.LET(_xlpm.lookback,MIN(ROW()-ROW(BN$50),11),_xlpm.found,IFERROR(MATCH("Equal High",OFFSET(BN461,-_xlpm.lookback,0,_xlpm.lookback+1,1),0),-1),_xlpm.offset_rows,_xlpm.lookback-_xlpm.found+1,IF(_xlpm.found&gt;0,INDEX(E:E,ROW()-_xlpm.offset_rows),"-----"))</f>
        <v>-----</v>
      </c>
      <c r="BP461" s="41" t="str">
        <f t="shared" ca="1" si="467"/>
        <v>-----</v>
      </c>
      <c r="BQ461" s="41" t="str">
        <f t="shared" ca="1" si="468"/>
        <v>-----</v>
      </c>
      <c r="BR461" s="52" t="str">
        <f t="shared" ca="1" si="469"/>
        <v>-----</v>
      </c>
      <c r="BS461" s="41" t="str">
        <f t="shared" si="475"/>
        <v>-----</v>
      </c>
      <c r="BT461" s="41" cm="1">
        <f t="array" aca="1" ref="BT461" ca="1">_xlfn.LET(_xlpm.lookback,MIN(ROW()-ROW(BS$50),11),_xlpm.found,IFERROR(MATCH("Equal Low",OFFSET(BS461,-_xlpm.lookback,0,_xlpm.lookback+1,1),0),-1),_xlpm.offset_rows,_xlpm.lookback-_xlpm.found+1,IF(_xlpm.found&gt;0,INDEX(F:F,ROW()-_xlpm.offset_rows),"-----"))</f>
        <v>5181.05</v>
      </c>
      <c r="BU461" s="41">
        <f t="shared" ca="1" si="470"/>
        <v>5191.8124500000004</v>
      </c>
      <c r="BV461" s="41">
        <f t="shared" ca="1" si="471"/>
        <v>5190.1635299999998</v>
      </c>
      <c r="BW461" s="52" t="str">
        <f t="shared" ca="1" si="472"/>
        <v>-----</v>
      </c>
      <c r="BX461" s="50">
        <f t="shared" si="501"/>
        <v>1.648920000000544</v>
      </c>
      <c r="BY461" s="50">
        <f t="shared" si="515"/>
        <v>1</v>
      </c>
      <c r="BZ461" s="50">
        <f t="shared" si="516"/>
        <v>5</v>
      </c>
      <c r="CA461" s="50" t="str">
        <f t="shared" si="517"/>
        <v>-----</v>
      </c>
      <c r="CB461" s="50" t="str">
        <f t="shared" si="518"/>
        <v>-----</v>
      </c>
      <c r="CC461" s="52" t="str">
        <f t="shared" si="502"/>
        <v/>
      </c>
      <c r="CD461" s="41">
        <f t="shared" si="503"/>
        <v>0</v>
      </c>
      <c r="CE461" s="52" t="str" cm="1">
        <f t="array" ref="CE461">IF(CD461&lt;&gt;1,"-----",_xlfn.IFS(OR(AL461="Above",AL461="Below"),AL461,OR(AQ461="Above",AQ461="Below"),AQ461,OR(AV461="Above",AV461="Below"),AV461,OR(BA461="Above",BA461="Below"),BA461,OR(BF461="Above",BF461="Below"),BF461,OR(BK461="Above",BK461="Below"),BK461,TRUE,"-----"))</f>
        <v>-----</v>
      </c>
      <c r="CF461" s="52" t="str">
        <f t="shared" ca="1" si="473"/>
        <v>-----</v>
      </c>
      <c r="CG461" s="52" t="str">
        <f t="shared" si="504"/>
        <v>UP</v>
      </c>
      <c r="CH461" s="42" t="str">
        <f t="shared" si="458"/>
        <v/>
      </c>
      <c r="CI461" s="43">
        <f t="shared" si="519"/>
        <v>1</v>
      </c>
      <c r="CJ461" s="42" t="str">
        <f t="shared" si="520"/>
        <v/>
      </c>
      <c r="CK461" s="42">
        <f t="shared" si="459"/>
        <v>1</v>
      </c>
      <c r="CL461" s="42" t="str">
        <f t="shared" si="505"/>
        <v/>
      </c>
      <c r="CM461" s="16">
        <f t="shared" si="477"/>
        <v>0.4</v>
      </c>
      <c r="CN461" s="53">
        <f t="shared" si="460"/>
        <v>0.13333333333333333</v>
      </c>
      <c r="CO461" s="14" t="str">
        <f t="shared" si="461"/>
        <v/>
      </c>
      <c r="CT461" s="4"/>
      <c r="CU461" s="4"/>
    </row>
    <row r="462" spans="1:99" x14ac:dyDescent="0.55000000000000004">
      <c r="A462">
        <f>IF('Data Validation'!$K$2&lt;&gt;TRUE,"",'Data Validation'!A462)</f>
        <v>1772170200</v>
      </c>
      <c r="B462" s="4" t="str">
        <f>IF('Data Validation'!$K$2&lt;&gt;TRUE,"",'Data Validation'!C462)</f>
        <v>XAUUSD</v>
      </c>
      <c r="C462" s="4" t="str">
        <f>IF('Data Validation'!$K$2&lt;&gt;TRUE,"",'Data Validation'!E462)</f>
        <v>M5</v>
      </c>
      <c r="D462" s="4">
        <f>IF('Data Validation'!$K$2&lt;&gt;TRUE,"",'Data Validation'!G462)</f>
        <v>5196.26</v>
      </c>
      <c r="E462" s="4">
        <f>IF($C462&lt;&gt;"M5","",Price!F462)</f>
        <v>5197.55</v>
      </c>
      <c r="F462" s="4">
        <f>IF($C462&lt;&gt;"M5","",Price!G462)</f>
        <v>5194.1000000000004</v>
      </c>
      <c r="G462" s="4">
        <f>IF($C462&lt;&gt;"M5","",Price!H462)</f>
        <v>662</v>
      </c>
      <c r="H462" s="4">
        <f>IF($C462&lt;&gt;"M5","",SSA!E462)</f>
        <v>5193.1883500000004</v>
      </c>
      <c r="I462" s="6">
        <f>IF($C462&lt;&gt;"M5","",SSA!F462)</f>
        <v>5191.6759400000001</v>
      </c>
      <c r="J462" s="5">
        <f>IF($C462&lt;&gt;"M5","",Dual_Tema!E462)</f>
        <v>5195.07</v>
      </c>
      <c r="K462" s="5">
        <f>IF($C462&lt;&gt;"M5","",Dual_Tema!F462)</f>
        <v>5191</v>
      </c>
      <c r="L462" s="6">
        <f>IF($C462&lt;&gt;"M5","",Trendlines!K462)</f>
        <v>0</v>
      </c>
      <c r="M462" s="6">
        <f>IF($C462&lt;&gt;"M5","",Trendlines!L462)</f>
        <v>0</v>
      </c>
      <c r="N462" s="6">
        <f>IF($C462&lt;&gt;"M5","",ZigZag!E462)</f>
        <v>0</v>
      </c>
      <c r="O462" s="6">
        <f>IF($C462&lt;&gt;"M5","",ZigZag!F462)</f>
        <v>0</v>
      </c>
      <c r="P462" s="6">
        <f>IF($C462&lt;&gt;"M5","",Pinbar!E462)</f>
        <v>0</v>
      </c>
      <c r="Q462">
        <f>IF(Q$1='Trendline Selection'!$ED$198,Trendlines!E462,IF(Q$1='Trendline Selection'!$EE$198,Trendlines!E462,""))</f>
        <v>5200.33</v>
      </c>
      <c r="R462" t="str">
        <f>IF(R$1='Trendline Selection'!$ED$198,Trendlines!F462,IF(R$1='Trendline Selection'!$EE$198,Trendlines!F462,""))</f>
        <v/>
      </c>
      <c r="S462" t="str">
        <f>IF(S$1='Trendline Selection'!$ED$198,Trendlines!G462,IF(S$1='Trendline Selection'!$EE$198,Trendlines!G462,""))</f>
        <v/>
      </c>
      <c r="T462" t="str">
        <f>IF(T$1='Trendline Selection'!$ED$198,Trendlines!H462,IF(T$1='Trendline Selection'!$EE$198,Trendlines!H462,""))</f>
        <v/>
      </c>
      <c r="U462">
        <f>IF(U$1='Trendline Selection'!$ED$198,Trendlines!I462,IF(U$1='Trendline Selection'!$EE$198,Trendlines!I462,""))</f>
        <v>5181.21</v>
      </c>
      <c r="V462" t="str">
        <f>IF(V$1='Trendline Selection'!$ED$198,Trendlines!J462,IF(V$1='Trendline Selection'!$EE$198,Trendlines!J462,""))</f>
        <v/>
      </c>
      <c r="W462" s="6" t="str">
        <f t="shared" si="463"/>
        <v/>
      </c>
      <c r="X462" s="6" t="str">
        <f t="shared" si="464"/>
        <v/>
      </c>
      <c r="Y462" s="6" t="str">
        <f t="shared" si="465"/>
        <v/>
      </c>
      <c r="Z462" s="6" t="str">
        <f t="shared" si="466"/>
        <v/>
      </c>
      <c r="AA462">
        <f t="shared" si="478"/>
        <v>3.4499999999998181</v>
      </c>
      <c r="AB462">
        <f t="shared" si="506"/>
        <v>2.75</v>
      </c>
      <c r="AC462">
        <f t="shared" si="507"/>
        <v>0.6999999999998181</v>
      </c>
      <c r="AD462">
        <f t="shared" si="462"/>
        <v>3.4499999999998181</v>
      </c>
      <c r="AE462" s="26">
        <f t="shared" si="521"/>
        <v>4.7737566577552818E-4</v>
      </c>
      <c r="AF462" s="26">
        <f t="shared" si="479"/>
        <v>5.9718743979972333E-4</v>
      </c>
      <c r="AG462" s="4"/>
      <c r="AH462" s="30">
        <f t="shared" si="480"/>
        <v>-1.373307078589161E-3</v>
      </c>
      <c r="AI462" s="21">
        <f t="shared" si="508"/>
        <v>-1</v>
      </c>
      <c r="AJ462" s="21">
        <f t="shared" si="476"/>
        <v>-275</v>
      </c>
      <c r="AK462" s="31" t="str">
        <f t="shared" si="524"/>
        <v>-----</v>
      </c>
      <c r="AL462" s="31" t="str">
        <f t="shared" si="481"/>
        <v>-----</v>
      </c>
      <c r="AM462" s="39" t="str">
        <f t="shared" si="482"/>
        <v/>
      </c>
      <c r="AN462" s="35" t="str">
        <f t="shared" si="483"/>
        <v/>
      </c>
      <c r="AO462" s="35" t="str">
        <f t="shared" si="522"/>
        <v/>
      </c>
      <c r="AP462" s="36" t="str">
        <f t="shared" si="523"/>
        <v/>
      </c>
      <c r="AQ462" s="36" t="str">
        <f t="shared" si="484"/>
        <v/>
      </c>
      <c r="AR462" s="40" t="str">
        <f t="shared" si="485"/>
        <v/>
      </c>
      <c r="AS462" s="37" t="str">
        <f t="shared" si="486"/>
        <v/>
      </c>
      <c r="AT462" s="37" t="str">
        <f t="shared" si="509"/>
        <v/>
      </c>
      <c r="AU462" s="38" t="str">
        <f t="shared" si="487"/>
        <v/>
      </c>
      <c r="AV462" s="38" t="str">
        <f t="shared" si="488"/>
        <v/>
      </c>
      <c r="AW462" s="30" t="str">
        <f t="shared" si="489"/>
        <v/>
      </c>
      <c r="AX462" s="21" t="str">
        <f t="shared" si="490"/>
        <v/>
      </c>
      <c r="AY462" s="21" t="str">
        <f t="shared" si="510"/>
        <v/>
      </c>
      <c r="AZ462" s="31" t="str">
        <f t="shared" si="491"/>
        <v/>
      </c>
      <c r="BA462" s="31" t="str">
        <f t="shared" si="492"/>
        <v/>
      </c>
      <c r="BB462" s="33">
        <f t="shared" si="493"/>
        <v>2.3118827455363357E-3</v>
      </c>
      <c r="BC462" s="32">
        <f t="shared" si="494"/>
        <v>1</v>
      </c>
      <c r="BD462" s="32">
        <f t="shared" si="511"/>
        <v>31</v>
      </c>
      <c r="BE462" s="34" t="str">
        <f t="shared" si="512"/>
        <v>-----</v>
      </c>
      <c r="BF462" s="34" t="str">
        <f t="shared" si="495"/>
        <v>-----</v>
      </c>
      <c r="BG462" s="40" t="str">
        <f t="shared" si="496"/>
        <v/>
      </c>
      <c r="BH462" s="37" t="str">
        <f t="shared" si="497"/>
        <v/>
      </c>
      <c r="BI462" s="37" t="str">
        <f t="shared" si="513"/>
        <v/>
      </c>
      <c r="BJ462" s="38" t="str">
        <f t="shared" si="514"/>
        <v/>
      </c>
      <c r="BK462" s="38" t="str">
        <f t="shared" si="498"/>
        <v/>
      </c>
      <c r="BL462" s="41" t="str">
        <f t="shared" si="499"/>
        <v>------</v>
      </c>
      <c r="BM462" s="41" t="str">
        <f t="shared" si="500"/>
        <v>------</v>
      </c>
      <c r="BN462" s="41" t="str">
        <f t="shared" si="474"/>
        <v>-----</v>
      </c>
      <c r="BO462" s="41" t="str" cm="1">
        <f t="array" aca="1" ref="BO462" ca="1">_xlfn.LET(_xlpm.lookback,MIN(ROW()-ROW(BN$50),11),_xlpm.found,IFERROR(MATCH("Equal High",OFFSET(BN462,-_xlpm.lookback,0,_xlpm.lookback+1,1),0),-1),_xlpm.offset_rows,_xlpm.lookback-_xlpm.found+1,IF(_xlpm.found&gt;0,INDEX(E:E,ROW()-_xlpm.offset_rows),"-----"))</f>
        <v>-----</v>
      </c>
      <c r="BP462" s="41" t="str">
        <f t="shared" ca="1" si="467"/>
        <v>-----</v>
      </c>
      <c r="BQ462" s="41" t="str">
        <f t="shared" ca="1" si="468"/>
        <v>-----</v>
      </c>
      <c r="BR462" s="52" t="str">
        <f t="shared" ca="1" si="469"/>
        <v>-----</v>
      </c>
      <c r="BS462" s="41" t="str">
        <f t="shared" si="475"/>
        <v>-----</v>
      </c>
      <c r="BT462" s="41" cm="1">
        <f t="array" aca="1" ref="BT462" ca="1">_xlfn.LET(_xlpm.lookback,MIN(ROW()-ROW(BS$50),11),_xlpm.found,IFERROR(MATCH("Equal Low",OFFSET(BS462,-_xlpm.lookback,0,_xlpm.lookback+1,1),0),-1),_xlpm.offset_rows,_xlpm.lookback-_xlpm.found+1,IF(_xlpm.found&gt;0,INDEX(F:F,ROW()-_xlpm.offset_rows),"-----"))</f>
        <v>5181.05</v>
      </c>
      <c r="BU462" s="41">
        <f t="shared" ca="1" si="470"/>
        <v>5193.1883500000004</v>
      </c>
      <c r="BV462" s="41">
        <f t="shared" ca="1" si="471"/>
        <v>5191.6759400000001</v>
      </c>
      <c r="BW462" s="52" t="str">
        <f t="shared" ca="1" si="472"/>
        <v>-----</v>
      </c>
      <c r="BX462" s="50">
        <f t="shared" si="501"/>
        <v>1.5124100000002727</v>
      </c>
      <c r="BY462" s="50">
        <f t="shared" si="515"/>
        <v>1</v>
      </c>
      <c r="BZ462" s="50">
        <f t="shared" si="516"/>
        <v>6</v>
      </c>
      <c r="CA462" s="50" t="str">
        <f t="shared" si="517"/>
        <v>-----</v>
      </c>
      <c r="CB462" s="50" t="str">
        <f t="shared" si="518"/>
        <v>-----</v>
      </c>
      <c r="CC462" s="52" t="str">
        <f t="shared" si="502"/>
        <v/>
      </c>
      <c r="CD462" s="41">
        <f t="shared" si="503"/>
        <v>0</v>
      </c>
      <c r="CE462" s="52" t="str" cm="1">
        <f t="array" ref="CE462">IF(CD462&lt;&gt;1,"-----",_xlfn.IFS(OR(AL462="Above",AL462="Below"),AL462,OR(AQ462="Above",AQ462="Below"),AQ462,OR(AV462="Above",AV462="Below"),AV462,OR(BA462="Above",BA462="Below"),BA462,OR(BF462="Above",BF462="Below"),BF462,OR(BK462="Above",BK462="Below"),BK462,TRUE,"-----"))</f>
        <v>-----</v>
      </c>
      <c r="CF462" s="52" t="str">
        <f t="shared" ca="1" si="473"/>
        <v>-----</v>
      </c>
      <c r="CG462" s="52" t="str">
        <f t="shared" si="504"/>
        <v>UP</v>
      </c>
      <c r="CH462" s="42" t="str">
        <f t="shared" si="458"/>
        <v/>
      </c>
      <c r="CI462" s="43" t="str">
        <f t="shared" si="519"/>
        <v/>
      </c>
      <c r="CJ462" s="42" t="str">
        <f t="shared" si="520"/>
        <v/>
      </c>
      <c r="CK462" s="42">
        <f t="shared" si="459"/>
        <v>1</v>
      </c>
      <c r="CL462" s="42" t="str">
        <f t="shared" si="505"/>
        <v/>
      </c>
      <c r="CM462" s="16">
        <f t="shared" si="477"/>
        <v>0.2</v>
      </c>
      <c r="CN462" s="53">
        <f t="shared" si="460"/>
        <v>0.20000000000000004</v>
      </c>
      <c r="CO462" s="14" t="str">
        <f t="shared" si="461"/>
        <v/>
      </c>
      <c r="CT462" s="4"/>
      <c r="CU462" s="4"/>
    </row>
    <row r="463" spans="1:99" x14ac:dyDescent="0.55000000000000004">
      <c r="A463">
        <f>IF('Data Validation'!$K$2&lt;&gt;TRUE,"",'Data Validation'!A463)</f>
        <v>1772170500</v>
      </c>
      <c r="B463" s="4" t="str">
        <f>IF('Data Validation'!$K$2&lt;&gt;TRUE,"",'Data Validation'!C463)</f>
        <v>XAUUSD</v>
      </c>
      <c r="C463" s="4" t="str">
        <f>IF('Data Validation'!$K$2&lt;&gt;TRUE,"",'Data Validation'!E463)</f>
        <v>M5</v>
      </c>
      <c r="D463" s="4">
        <f>IF('Data Validation'!$K$2&lt;&gt;TRUE,"",'Data Validation'!G463)</f>
        <v>5194.54</v>
      </c>
      <c r="E463" s="4">
        <f>IF($C463&lt;&gt;"M5","",Price!F463)</f>
        <v>5196.21</v>
      </c>
      <c r="F463" s="4">
        <f>IF($C463&lt;&gt;"M5","",Price!G463)</f>
        <v>5189.9399999999996</v>
      </c>
      <c r="G463" s="4">
        <f>IF($C463&lt;&gt;"M5","",Price!H463)</f>
        <v>504</v>
      </c>
      <c r="H463" s="4">
        <f>IF($C463&lt;&gt;"M5","",SSA!E463)</f>
        <v>5194.0722500000002</v>
      </c>
      <c r="I463" s="6">
        <f>IF($C463&lt;&gt;"M5","",SSA!F463)</f>
        <v>5192.8741</v>
      </c>
      <c r="J463" s="5">
        <f>IF($C463&lt;&gt;"M5","",Dual_Tema!E463)</f>
        <v>5196.51</v>
      </c>
      <c r="K463" s="5">
        <f>IF($C463&lt;&gt;"M5","",Dual_Tema!F463)</f>
        <v>5191.21</v>
      </c>
      <c r="L463" s="6">
        <f>IF($C463&lt;&gt;"M5","",Trendlines!K463)</f>
        <v>0</v>
      </c>
      <c r="M463" s="6">
        <f>IF($C463&lt;&gt;"M5","",Trendlines!L463)</f>
        <v>0</v>
      </c>
      <c r="N463" s="6">
        <f>IF($C463&lt;&gt;"M5","",ZigZag!E463)</f>
        <v>0</v>
      </c>
      <c r="O463" s="6">
        <f>IF($C463&lt;&gt;"M5","",ZigZag!F463)</f>
        <v>0</v>
      </c>
      <c r="P463" s="6">
        <f>IF($C463&lt;&gt;"M5","",Pinbar!E463)</f>
        <v>0</v>
      </c>
      <c r="Q463">
        <f>IF(Q$1='Trendline Selection'!$ED$198,Trendlines!E463,IF(Q$1='Trendline Selection'!$EE$198,Trendlines!E463,""))</f>
        <v>5200.34</v>
      </c>
      <c r="R463" t="str">
        <f>IF(R$1='Trendline Selection'!$ED$198,Trendlines!F463,IF(R$1='Trendline Selection'!$EE$198,Trendlines!F463,""))</f>
        <v/>
      </c>
      <c r="S463" t="str">
        <f>IF(S$1='Trendline Selection'!$ED$198,Trendlines!G463,IF(S$1='Trendline Selection'!$EE$198,Trendlines!G463,""))</f>
        <v/>
      </c>
      <c r="T463" t="str">
        <f>IF(T$1='Trendline Selection'!$ED$198,Trendlines!H463,IF(T$1='Trendline Selection'!$EE$198,Trendlines!H463,""))</f>
        <v/>
      </c>
      <c r="U463">
        <f>IF(U$1='Trendline Selection'!$ED$198,Trendlines!I463,IF(U$1='Trendline Selection'!$EE$198,Trendlines!I463,""))</f>
        <v>5181.2299999999996</v>
      </c>
      <c r="V463" t="str">
        <f>IF(V$1='Trendline Selection'!$ED$198,Trendlines!J463,IF(V$1='Trendline Selection'!$EE$198,Trendlines!J463,""))</f>
        <v/>
      </c>
      <c r="W463" s="6" t="str">
        <f t="shared" si="463"/>
        <v/>
      </c>
      <c r="X463" s="6" t="str">
        <f t="shared" si="464"/>
        <v/>
      </c>
      <c r="Y463" s="6" t="str">
        <f t="shared" si="465"/>
        <v/>
      </c>
      <c r="Z463" s="6" t="str">
        <f t="shared" si="466"/>
        <v/>
      </c>
      <c r="AA463">
        <f t="shared" si="478"/>
        <v>6.2700000000004366</v>
      </c>
      <c r="AB463">
        <f t="shared" si="506"/>
        <v>5.0000000000181899E-2</v>
      </c>
      <c r="AC463">
        <f t="shared" si="507"/>
        <v>6.3200000000006185</v>
      </c>
      <c r="AD463">
        <f t="shared" si="462"/>
        <v>6.3200000000006185</v>
      </c>
      <c r="AE463" s="26">
        <f t="shared" si="521"/>
        <v>-5.7731054111352023E-5</v>
      </c>
      <c r="AF463" s="26">
        <f t="shared" si="479"/>
        <v>-2.4464431221245849E-4</v>
      </c>
      <c r="AG463" s="4"/>
      <c r="AH463" s="30">
        <f t="shared" si="480"/>
        <v>-1.2052577331482131E-3</v>
      </c>
      <c r="AI463" s="21">
        <f t="shared" si="508"/>
        <v>-1</v>
      </c>
      <c r="AJ463" s="21">
        <f t="shared" si="476"/>
        <v>-276</v>
      </c>
      <c r="AK463" s="31" t="str">
        <f t="shared" si="524"/>
        <v>-----</v>
      </c>
      <c r="AL463" s="31" t="str">
        <f t="shared" si="481"/>
        <v>-----</v>
      </c>
      <c r="AM463" s="39" t="str">
        <f t="shared" si="482"/>
        <v/>
      </c>
      <c r="AN463" s="35" t="str">
        <f t="shared" si="483"/>
        <v/>
      </c>
      <c r="AO463" s="35" t="str">
        <f t="shared" si="522"/>
        <v/>
      </c>
      <c r="AP463" s="36" t="str">
        <f t="shared" si="523"/>
        <v/>
      </c>
      <c r="AQ463" s="36" t="str">
        <f t="shared" si="484"/>
        <v/>
      </c>
      <c r="AR463" s="40" t="str">
        <f t="shared" si="485"/>
        <v/>
      </c>
      <c r="AS463" s="37" t="str">
        <f t="shared" si="486"/>
        <v/>
      </c>
      <c r="AT463" s="37" t="str">
        <f t="shared" si="509"/>
        <v/>
      </c>
      <c r="AU463" s="38" t="str">
        <f t="shared" si="487"/>
        <v/>
      </c>
      <c r="AV463" s="38" t="str">
        <f t="shared" si="488"/>
        <v/>
      </c>
      <c r="AW463" s="30" t="str">
        <f t="shared" si="489"/>
        <v/>
      </c>
      <c r="AX463" s="21" t="str">
        <f t="shared" si="490"/>
        <v/>
      </c>
      <c r="AY463" s="21" t="str">
        <f t="shared" si="510"/>
        <v/>
      </c>
      <c r="AZ463" s="31" t="str">
        <f t="shared" si="491"/>
        <v/>
      </c>
      <c r="BA463" s="31" t="str">
        <f t="shared" si="492"/>
        <v/>
      </c>
      <c r="BB463" s="33">
        <f t="shared" si="493"/>
        <v>2.4786102913788048E-3</v>
      </c>
      <c r="BC463" s="32">
        <f t="shared" si="494"/>
        <v>1</v>
      </c>
      <c r="BD463" s="32">
        <f t="shared" si="511"/>
        <v>32</v>
      </c>
      <c r="BE463" s="34" t="str">
        <f t="shared" si="512"/>
        <v>-----</v>
      </c>
      <c r="BF463" s="34" t="str">
        <f t="shared" si="495"/>
        <v>-----</v>
      </c>
      <c r="BG463" s="40" t="str">
        <f t="shared" si="496"/>
        <v/>
      </c>
      <c r="BH463" s="37" t="str">
        <f t="shared" si="497"/>
        <v/>
      </c>
      <c r="BI463" s="37" t="str">
        <f t="shared" si="513"/>
        <v/>
      </c>
      <c r="BJ463" s="38" t="str">
        <f t="shared" si="514"/>
        <v/>
      </c>
      <c r="BK463" s="38" t="str">
        <f t="shared" si="498"/>
        <v/>
      </c>
      <c r="BL463" s="41" t="str">
        <f t="shared" si="499"/>
        <v>------</v>
      </c>
      <c r="BM463" s="41" t="str">
        <f t="shared" si="500"/>
        <v>------</v>
      </c>
      <c r="BN463" s="41" t="str">
        <f t="shared" si="474"/>
        <v>-----</v>
      </c>
      <c r="BO463" s="41" t="str" cm="1">
        <f t="array" aca="1" ref="BO463" ca="1">_xlfn.LET(_xlpm.lookback,MIN(ROW()-ROW(BN$50),11),_xlpm.found,IFERROR(MATCH("Equal High",OFFSET(BN463,-_xlpm.lookback,0,_xlpm.lookback+1,1),0),-1),_xlpm.offset_rows,_xlpm.lookback-_xlpm.found+1,IF(_xlpm.found&gt;0,INDEX(E:E,ROW()-_xlpm.offset_rows),"-----"))</f>
        <v>-----</v>
      </c>
      <c r="BP463" s="41" t="str">
        <f t="shared" ca="1" si="467"/>
        <v>-----</v>
      </c>
      <c r="BQ463" s="41" t="str">
        <f t="shared" ca="1" si="468"/>
        <v>-----</v>
      </c>
      <c r="BR463" s="52" t="str">
        <f t="shared" ca="1" si="469"/>
        <v>-----</v>
      </c>
      <c r="BS463" s="41" t="str">
        <f t="shared" si="475"/>
        <v>-----</v>
      </c>
      <c r="BT463" s="41" cm="1">
        <f t="array" aca="1" ref="BT463" ca="1">_xlfn.LET(_xlpm.lookback,MIN(ROW()-ROW(BS$50),11),_xlpm.found,IFERROR(MATCH("Equal Low",OFFSET(BS463,-_xlpm.lookback,0,_xlpm.lookback+1,1),0),-1),_xlpm.offset_rows,_xlpm.lookback-_xlpm.found+1,IF(_xlpm.found&gt;0,INDEX(F:F,ROW()-_xlpm.offset_rows),"-----"))</f>
        <v>5181.05</v>
      </c>
      <c r="BU463" s="41">
        <f t="shared" ca="1" si="470"/>
        <v>5194.0722500000002</v>
      </c>
      <c r="BV463" s="41">
        <f t="shared" ca="1" si="471"/>
        <v>5192.8741</v>
      </c>
      <c r="BW463" s="52" t="str">
        <f t="shared" ca="1" si="472"/>
        <v>-----</v>
      </c>
      <c r="BX463" s="50">
        <f t="shared" si="501"/>
        <v>1.1981500000001688</v>
      </c>
      <c r="BY463" s="50">
        <f t="shared" si="515"/>
        <v>1</v>
      </c>
      <c r="BZ463" s="50">
        <f t="shared" si="516"/>
        <v>7</v>
      </c>
      <c r="CA463" s="50" t="str">
        <f t="shared" si="517"/>
        <v>-----</v>
      </c>
      <c r="CB463" s="50" t="str">
        <f t="shared" si="518"/>
        <v>-----</v>
      </c>
      <c r="CC463" s="52" t="str">
        <f t="shared" si="502"/>
        <v/>
      </c>
      <c r="CD463" s="41">
        <f t="shared" si="503"/>
        <v>0</v>
      </c>
      <c r="CE463" s="52" t="str" cm="1">
        <f t="array" ref="CE463">IF(CD463&lt;&gt;1,"-----",_xlfn.IFS(OR(AL463="Above",AL463="Below"),AL463,OR(AQ463="Above",AQ463="Below"),AQ463,OR(AV463="Above",AV463="Below"),AV463,OR(BA463="Above",BA463="Below"),BA463,OR(BF463="Above",BF463="Below"),BF463,OR(BK463="Above",BK463="Below"),BK463,TRUE,"-----"))</f>
        <v>-----</v>
      </c>
      <c r="CF463" s="52" t="str">
        <f t="shared" ca="1" si="473"/>
        <v>-----</v>
      </c>
      <c r="CG463" s="52" t="str">
        <f t="shared" si="504"/>
        <v>UP</v>
      </c>
      <c r="CH463" s="42" t="str">
        <f t="shared" si="458"/>
        <v/>
      </c>
      <c r="CI463" s="43" t="str">
        <f t="shared" si="519"/>
        <v/>
      </c>
      <c r="CJ463" s="42" t="str">
        <f t="shared" si="520"/>
        <v/>
      </c>
      <c r="CK463" s="42" t="str">
        <f t="shared" si="459"/>
        <v/>
      </c>
      <c r="CL463" s="42" t="str">
        <f t="shared" si="505"/>
        <v/>
      </c>
      <c r="CM463" s="16">
        <f t="shared" si="477"/>
        <v>0</v>
      </c>
      <c r="CN463" s="53">
        <f t="shared" si="460"/>
        <v>0.20000000000000004</v>
      </c>
      <c r="CO463" s="14" t="str">
        <f t="shared" si="461"/>
        <v/>
      </c>
      <c r="CT463" s="4"/>
      <c r="CU463" s="4"/>
    </row>
    <row r="464" spans="1:99" x14ac:dyDescent="0.55000000000000004">
      <c r="A464">
        <f>IF('Data Validation'!$K$2&lt;&gt;TRUE,"",'Data Validation'!A464)</f>
        <v>1772170800</v>
      </c>
      <c r="B464" s="4" t="str">
        <f>IF('Data Validation'!$K$2&lt;&gt;TRUE,"",'Data Validation'!C464)</f>
        <v>XAUUSD</v>
      </c>
      <c r="C464" s="4" t="str">
        <f>IF('Data Validation'!$K$2&lt;&gt;TRUE,"",'Data Validation'!E464)</f>
        <v>M5</v>
      </c>
      <c r="D464" s="4">
        <f>IF('Data Validation'!$K$2&lt;&gt;TRUE,"",'Data Validation'!G464)</f>
        <v>5191.87</v>
      </c>
      <c r="E464" s="4">
        <f>IF($C464&lt;&gt;"M5","",Price!F464)</f>
        <v>5194.25</v>
      </c>
      <c r="F464" s="4">
        <f>IF($C464&lt;&gt;"M5","",Price!G464)</f>
        <v>5191.26</v>
      </c>
      <c r="G464" s="4">
        <f>IF($C464&lt;&gt;"M5","",Price!H464)</f>
        <v>509</v>
      </c>
      <c r="H464" s="4">
        <f>IF($C464&lt;&gt;"M5","",SSA!E464)</f>
        <v>5194.5386200000003</v>
      </c>
      <c r="I464" s="6">
        <f>IF($C464&lt;&gt;"M5","",SSA!F464)</f>
        <v>5193.7063600000001</v>
      </c>
      <c r="J464" s="5">
        <f>IF($C464&lt;&gt;"M5","",Dual_Tema!E464)</f>
        <v>5196.3100000000004</v>
      </c>
      <c r="K464" s="5">
        <f>IF($C464&lt;&gt;"M5","",Dual_Tema!F464)</f>
        <v>5191.87</v>
      </c>
      <c r="L464" s="6">
        <f>IF($C464&lt;&gt;"M5","",Trendlines!K464)</f>
        <v>0</v>
      </c>
      <c r="M464" s="6">
        <f>IF($C464&lt;&gt;"M5","",Trendlines!L464)</f>
        <v>0</v>
      </c>
      <c r="N464" s="6">
        <f>IF($C464&lt;&gt;"M5","",ZigZag!E464)</f>
        <v>0</v>
      </c>
      <c r="O464" s="6">
        <f>IF($C464&lt;&gt;"M5","",ZigZag!F464)</f>
        <v>0</v>
      </c>
      <c r="P464" s="6">
        <f>IF($C464&lt;&gt;"M5","",Pinbar!E464)</f>
        <v>0</v>
      </c>
      <c r="Q464">
        <f>IF(Q$1='Trendline Selection'!$ED$198,Trendlines!E464,IF(Q$1='Trendline Selection'!$EE$198,Trendlines!E464,""))</f>
        <v>5200.34</v>
      </c>
      <c r="R464" t="str">
        <f>IF(R$1='Trendline Selection'!$ED$198,Trendlines!F464,IF(R$1='Trendline Selection'!$EE$198,Trendlines!F464,""))</f>
        <v/>
      </c>
      <c r="S464" t="str">
        <f>IF(S$1='Trendline Selection'!$ED$198,Trendlines!G464,IF(S$1='Trendline Selection'!$EE$198,Trendlines!G464,""))</f>
        <v/>
      </c>
      <c r="T464" t="str">
        <f>IF(T$1='Trendline Selection'!$ED$198,Trendlines!H464,IF(T$1='Trendline Selection'!$EE$198,Trendlines!H464,""))</f>
        <v/>
      </c>
      <c r="U464">
        <f>IF(U$1='Trendline Selection'!$ED$198,Trendlines!I464,IF(U$1='Trendline Selection'!$EE$198,Trendlines!I464,""))</f>
        <v>5181.25</v>
      </c>
      <c r="V464" t="str">
        <f>IF(V$1='Trendline Selection'!$ED$198,Trendlines!J464,IF(V$1='Trendline Selection'!$EE$198,Trendlines!J464,""))</f>
        <v/>
      </c>
      <c r="W464" s="6" t="str">
        <f t="shared" si="463"/>
        <v/>
      </c>
      <c r="X464" s="6" t="str">
        <f t="shared" si="464"/>
        <v/>
      </c>
      <c r="Y464" s="6" t="str">
        <f t="shared" si="465"/>
        <v/>
      </c>
      <c r="Z464" s="6" t="str">
        <f t="shared" si="466"/>
        <v/>
      </c>
      <c r="AA464">
        <f t="shared" si="478"/>
        <v>2.9899999999997817</v>
      </c>
      <c r="AB464">
        <f t="shared" si="506"/>
        <v>0.28999999999996362</v>
      </c>
      <c r="AC464">
        <f t="shared" si="507"/>
        <v>3.2799999999997453</v>
      </c>
      <c r="AD464">
        <f t="shared" si="462"/>
        <v>3.2799999999997453</v>
      </c>
      <c r="AE464" s="26">
        <f t="shared" si="521"/>
        <v>-3.9643516264433799E-4</v>
      </c>
      <c r="AF464" s="26">
        <f t="shared" si="479"/>
        <v>-1.174913855700687E-4</v>
      </c>
      <c r="AG464" s="4"/>
      <c r="AH464" s="30">
        <f t="shared" si="480"/>
        <v>-1.1155770584230802E-3</v>
      </c>
      <c r="AI464" s="21">
        <f t="shared" si="508"/>
        <v>-1</v>
      </c>
      <c r="AJ464" s="21">
        <f t="shared" si="476"/>
        <v>-277</v>
      </c>
      <c r="AK464" s="31" t="str">
        <f t="shared" si="524"/>
        <v>-----</v>
      </c>
      <c r="AL464" s="31" t="str">
        <f t="shared" si="481"/>
        <v>-----</v>
      </c>
      <c r="AM464" s="39" t="str">
        <f t="shared" si="482"/>
        <v/>
      </c>
      <c r="AN464" s="35" t="str">
        <f t="shared" si="483"/>
        <v/>
      </c>
      <c r="AO464" s="35" t="str">
        <f t="shared" si="522"/>
        <v/>
      </c>
      <c r="AP464" s="36" t="str">
        <f t="shared" si="523"/>
        <v/>
      </c>
      <c r="AQ464" s="36" t="str">
        <f t="shared" si="484"/>
        <v/>
      </c>
      <c r="AR464" s="40" t="str">
        <f t="shared" si="485"/>
        <v/>
      </c>
      <c r="AS464" s="37" t="str">
        <f t="shared" si="486"/>
        <v/>
      </c>
      <c r="AT464" s="37" t="str">
        <f t="shared" si="509"/>
        <v/>
      </c>
      <c r="AU464" s="38" t="str">
        <f t="shared" si="487"/>
        <v/>
      </c>
      <c r="AV464" s="38" t="str">
        <f t="shared" si="488"/>
        <v/>
      </c>
      <c r="AW464" s="30" t="str">
        <f t="shared" si="489"/>
        <v/>
      </c>
      <c r="AX464" s="21" t="str">
        <f t="shared" si="490"/>
        <v/>
      </c>
      <c r="AY464" s="21" t="str">
        <f t="shared" si="510"/>
        <v/>
      </c>
      <c r="AZ464" s="31" t="str">
        <f t="shared" si="491"/>
        <v/>
      </c>
      <c r="BA464" s="31" t="str">
        <f t="shared" si="492"/>
        <v/>
      </c>
      <c r="BB464" s="33">
        <f t="shared" si="493"/>
        <v>2.5647517490953466E-3</v>
      </c>
      <c r="BC464" s="32">
        <f t="shared" si="494"/>
        <v>1</v>
      </c>
      <c r="BD464" s="32">
        <f t="shared" si="511"/>
        <v>33</v>
      </c>
      <c r="BE464" s="34" t="str">
        <f t="shared" si="512"/>
        <v>-----</v>
      </c>
      <c r="BF464" s="34" t="str">
        <f t="shared" si="495"/>
        <v>-----</v>
      </c>
      <c r="BG464" s="40" t="str">
        <f t="shared" si="496"/>
        <v/>
      </c>
      <c r="BH464" s="37" t="str">
        <f t="shared" si="497"/>
        <v/>
      </c>
      <c r="BI464" s="37" t="str">
        <f t="shared" si="513"/>
        <v/>
      </c>
      <c r="BJ464" s="38" t="str">
        <f t="shared" si="514"/>
        <v/>
      </c>
      <c r="BK464" s="38" t="str">
        <f t="shared" si="498"/>
        <v/>
      </c>
      <c r="BL464" s="41" t="str">
        <f t="shared" si="499"/>
        <v>------</v>
      </c>
      <c r="BM464" s="41" t="str">
        <f t="shared" si="500"/>
        <v>------</v>
      </c>
      <c r="BN464" s="41" t="str">
        <f t="shared" si="474"/>
        <v>-----</v>
      </c>
      <c r="BO464" s="41" t="str" cm="1">
        <f t="array" aca="1" ref="BO464" ca="1">_xlfn.LET(_xlpm.lookback,MIN(ROW()-ROW(BN$50),11),_xlpm.found,IFERROR(MATCH("Equal High",OFFSET(BN464,-_xlpm.lookback,0,_xlpm.lookback+1,1),0),-1),_xlpm.offset_rows,_xlpm.lookback-_xlpm.found+1,IF(_xlpm.found&gt;0,INDEX(E:E,ROW()-_xlpm.offset_rows),"-----"))</f>
        <v>-----</v>
      </c>
      <c r="BP464" s="41" t="str">
        <f t="shared" ca="1" si="467"/>
        <v>-----</v>
      </c>
      <c r="BQ464" s="41" t="str">
        <f t="shared" ca="1" si="468"/>
        <v>-----</v>
      </c>
      <c r="BR464" s="52" t="str">
        <f t="shared" ca="1" si="469"/>
        <v>-----</v>
      </c>
      <c r="BS464" s="41" t="str">
        <f t="shared" si="475"/>
        <v>-----</v>
      </c>
      <c r="BT464" s="41" cm="1">
        <f t="array" aca="1" ref="BT464" ca="1">_xlfn.LET(_xlpm.lookback,MIN(ROW()-ROW(BS$50),11),_xlpm.found,IFERROR(MATCH("Equal Low",OFFSET(BS464,-_xlpm.lookback,0,_xlpm.lookback+1,1),0),-1),_xlpm.offset_rows,_xlpm.lookback-_xlpm.found+1,IF(_xlpm.found&gt;0,INDEX(F:F,ROW()-_xlpm.offset_rows),"-----"))</f>
        <v>5181.05</v>
      </c>
      <c r="BU464" s="41">
        <f t="shared" ca="1" si="470"/>
        <v>5194.5386200000003</v>
      </c>
      <c r="BV464" s="41">
        <f t="shared" ca="1" si="471"/>
        <v>5193.7063600000001</v>
      </c>
      <c r="BW464" s="52" t="str">
        <f t="shared" ca="1" si="472"/>
        <v>-----</v>
      </c>
      <c r="BX464" s="50">
        <f t="shared" si="501"/>
        <v>0.832260000000133</v>
      </c>
      <c r="BY464" s="50">
        <f t="shared" si="515"/>
        <v>1</v>
      </c>
      <c r="BZ464" s="50">
        <f t="shared" si="516"/>
        <v>8</v>
      </c>
      <c r="CA464" s="50" t="str">
        <f t="shared" si="517"/>
        <v>-----</v>
      </c>
      <c r="CB464" s="50" t="str">
        <f t="shared" si="518"/>
        <v>-----</v>
      </c>
      <c r="CC464" s="52" t="str">
        <f t="shared" si="502"/>
        <v/>
      </c>
      <c r="CD464" s="41">
        <f t="shared" si="503"/>
        <v>0</v>
      </c>
      <c r="CE464" s="52" t="str" cm="1">
        <f t="array" ref="CE464">IF(CD464&lt;&gt;1,"-----",_xlfn.IFS(OR(AL464="Above",AL464="Below"),AL464,OR(AQ464="Above",AQ464="Below"),AQ464,OR(AV464="Above",AV464="Below"),AV464,OR(BA464="Above",BA464="Below"),BA464,OR(BF464="Above",BF464="Below"),BF464,OR(BK464="Above",BK464="Below"),BK464,TRUE,"-----"))</f>
        <v>-----</v>
      </c>
      <c r="CF464" s="52" t="str">
        <f t="shared" ca="1" si="473"/>
        <v>-----</v>
      </c>
      <c r="CG464" s="52" t="str">
        <f t="shared" si="504"/>
        <v>UP</v>
      </c>
      <c r="CH464" s="42" t="str">
        <f t="shared" si="458"/>
        <v/>
      </c>
      <c r="CI464" s="43" t="str">
        <f t="shared" si="519"/>
        <v/>
      </c>
      <c r="CJ464" s="42" t="str">
        <f t="shared" si="520"/>
        <v/>
      </c>
      <c r="CK464" s="42" t="str">
        <f t="shared" si="459"/>
        <v/>
      </c>
      <c r="CL464" s="42" t="str">
        <f t="shared" si="505"/>
        <v/>
      </c>
      <c r="CM464" s="16">
        <f t="shared" si="477"/>
        <v>0</v>
      </c>
      <c r="CN464" s="53">
        <f t="shared" si="460"/>
        <v>6.6666666666666666E-2</v>
      </c>
      <c r="CO464" s="14" t="str">
        <f t="shared" si="461"/>
        <v/>
      </c>
      <c r="CT464" s="4"/>
      <c r="CU464" s="4"/>
    </row>
    <row r="465" spans="1:99" x14ac:dyDescent="0.55000000000000004">
      <c r="A465">
        <f>IF('Data Validation'!$K$2&lt;&gt;TRUE,"",'Data Validation'!A465)</f>
        <v>1772171100</v>
      </c>
      <c r="B465" s="4" t="str">
        <f>IF('Data Validation'!$K$2&lt;&gt;TRUE,"",'Data Validation'!C465)</f>
        <v>XAUUSD</v>
      </c>
      <c r="C465" s="4" t="str">
        <f>IF('Data Validation'!$K$2&lt;&gt;TRUE,"",'Data Validation'!E465)</f>
        <v>M5</v>
      </c>
      <c r="D465" s="4">
        <f>IF('Data Validation'!$K$2&lt;&gt;TRUE,"",'Data Validation'!G465)</f>
        <v>5191.26</v>
      </c>
      <c r="E465" s="4">
        <f>IF($C465&lt;&gt;"M5","",Price!F465)</f>
        <v>5193.72</v>
      </c>
      <c r="F465" s="4">
        <f>IF($C465&lt;&gt;"M5","",Price!G465)</f>
        <v>5191.05</v>
      </c>
      <c r="G465" s="4">
        <f>IF($C465&lt;&gt;"M5","",Price!H465)</f>
        <v>468</v>
      </c>
      <c r="H465" s="4">
        <f>IF($C465&lt;&gt;"M5","",SSA!E465)</f>
        <v>5194.7620200000001</v>
      </c>
      <c r="I465" s="6">
        <f>IF($C465&lt;&gt;"M5","",SSA!F465)</f>
        <v>5194.2341900000001</v>
      </c>
      <c r="J465" s="5">
        <f>IF($C465&lt;&gt;"M5","",Dual_Tema!E465)</f>
        <v>5195.78</v>
      </c>
      <c r="K465" s="5">
        <f>IF($C465&lt;&gt;"M5","",Dual_Tema!F465)</f>
        <v>5192.07</v>
      </c>
      <c r="L465" s="6">
        <f>IF($C465&lt;&gt;"M5","",Trendlines!K465)</f>
        <v>0</v>
      </c>
      <c r="M465" s="6">
        <f>IF($C465&lt;&gt;"M5","",Trendlines!L465)</f>
        <v>0</v>
      </c>
      <c r="N465" s="6">
        <f>IF($C465&lt;&gt;"M5","",ZigZag!E465)</f>
        <v>0</v>
      </c>
      <c r="O465" s="6">
        <f>IF($C465&lt;&gt;"M5","",ZigZag!F465)</f>
        <v>0</v>
      </c>
      <c r="P465" s="6">
        <f>IF($C465&lt;&gt;"M5","",Pinbar!E465)</f>
        <v>0</v>
      </c>
      <c r="Q465">
        <f>IF(Q$1='Trendline Selection'!$ED$198,Trendlines!E465,IF(Q$1='Trendline Selection'!$EE$198,Trendlines!E465,""))</f>
        <v>5200.3500000000004</v>
      </c>
      <c r="R465" t="str">
        <f>IF(R$1='Trendline Selection'!$ED$198,Trendlines!F465,IF(R$1='Trendline Selection'!$EE$198,Trendlines!F465,""))</f>
        <v/>
      </c>
      <c r="S465" t="str">
        <f>IF(S$1='Trendline Selection'!$ED$198,Trendlines!G465,IF(S$1='Trendline Selection'!$EE$198,Trendlines!G465,""))</f>
        <v/>
      </c>
      <c r="T465" t="str">
        <f>IF(T$1='Trendline Selection'!$ED$198,Trendlines!H465,IF(T$1='Trendline Selection'!$EE$198,Trendlines!H465,""))</f>
        <v/>
      </c>
      <c r="U465">
        <f>IF(U$1='Trendline Selection'!$ED$198,Trendlines!I465,IF(U$1='Trendline Selection'!$EE$198,Trendlines!I465,""))</f>
        <v>5181.2700000000004</v>
      </c>
      <c r="V465" t="str">
        <f>IF(V$1='Trendline Selection'!$ED$198,Trendlines!J465,IF(V$1='Trendline Selection'!$EE$198,Trendlines!J465,""))</f>
        <v/>
      </c>
      <c r="W465" s="6" t="str">
        <f t="shared" si="463"/>
        <v/>
      </c>
      <c r="X465" s="6" t="str">
        <f t="shared" si="464"/>
        <v/>
      </c>
      <c r="Y465" s="6" t="str">
        <f t="shared" si="465"/>
        <v/>
      </c>
      <c r="Z465" s="6" t="str">
        <f t="shared" si="466"/>
        <v/>
      </c>
      <c r="AA465">
        <f t="shared" si="478"/>
        <v>2.6700000000000728</v>
      </c>
      <c r="AB465">
        <f t="shared" si="506"/>
        <v>1.8500000000003638</v>
      </c>
      <c r="AC465">
        <f t="shared" si="507"/>
        <v>0.81999999999970896</v>
      </c>
      <c r="AD465">
        <f t="shared" si="462"/>
        <v>2.6700000000000728</v>
      </c>
      <c r="AE465" s="26">
        <f t="shared" si="521"/>
        <v>-3.9647560135330805E-4</v>
      </c>
      <c r="AF465" s="26">
        <f t="shared" si="479"/>
        <v>-1.9645343764616562E-4</v>
      </c>
      <c r="AG465" s="4"/>
      <c r="AH465" s="30">
        <f t="shared" si="480"/>
        <v>-1.0745392137068164E-3</v>
      </c>
      <c r="AI465" s="21">
        <f t="shared" si="508"/>
        <v>-1</v>
      </c>
      <c r="AJ465" s="21">
        <f t="shared" si="476"/>
        <v>-278</v>
      </c>
      <c r="AK465" s="31" t="str">
        <f t="shared" si="524"/>
        <v>-----</v>
      </c>
      <c r="AL465" s="31" t="str">
        <f t="shared" si="481"/>
        <v>-----</v>
      </c>
      <c r="AM465" s="39" t="str">
        <f t="shared" si="482"/>
        <v/>
      </c>
      <c r="AN465" s="35" t="str">
        <f t="shared" si="483"/>
        <v/>
      </c>
      <c r="AO465" s="35" t="str">
        <f t="shared" si="522"/>
        <v/>
      </c>
      <c r="AP465" s="36" t="str">
        <f t="shared" si="523"/>
        <v/>
      </c>
      <c r="AQ465" s="36" t="str">
        <f t="shared" si="484"/>
        <v/>
      </c>
      <c r="AR465" s="40" t="str">
        <f t="shared" si="485"/>
        <v/>
      </c>
      <c r="AS465" s="37" t="str">
        <f t="shared" si="486"/>
        <v/>
      </c>
      <c r="AT465" s="37" t="str">
        <f t="shared" si="509"/>
        <v/>
      </c>
      <c r="AU465" s="38" t="str">
        <f t="shared" si="487"/>
        <v/>
      </c>
      <c r="AV465" s="38" t="str">
        <f t="shared" si="488"/>
        <v/>
      </c>
      <c r="AW465" s="30" t="str">
        <f t="shared" si="489"/>
        <v/>
      </c>
      <c r="AX465" s="21" t="str">
        <f t="shared" si="490"/>
        <v/>
      </c>
      <c r="AY465" s="21" t="str">
        <f t="shared" si="510"/>
        <v/>
      </c>
      <c r="AZ465" s="31" t="str">
        <f t="shared" si="491"/>
        <v/>
      </c>
      <c r="BA465" s="31" t="str">
        <f t="shared" si="492"/>
        <v/>
      </c>
      <c r="BB465" s="33">
        <f t="shared" si="493"/>
        <v>2.603998633539592E-3</v>
      </c>
      <c r="BC465" s="32">
        <f t="shared" si="494"/>
        <v>1</v>
      </c>
      <c r="BD465" s="32">
        <f t="shared" si="511"/>
        <v>34</v>
      </c>
      <c r="BE465" s="34" t="str">
        <f t="shared" si="512"/>
        <v>-----</v>
      </c>
      <c r="BF465" s="34" t="str">
        <f t="shared" si="495"/>
        <v>-----</v>
      </c>
      <c r="BG465" s="40" t="str">
        <f t="shared" si="496"/>
        <v/>
      </c>
      <c r="BH465" s="37" t="str">
        <f t="shared" si="497"/>
        <v/>
      </c>
      <c r="BI465" s="37" t="str">
        <f t="shared" si="513"/>
        <v/>
      </c>
      <c r="BJ465" s="38" t="str">
        <f t="shared" si="514"/>
        <v/>
      </c>
      <c r="BK465" s="38" t="str">
        <f t="shared" si="498"/>
        <v/>
      </c>
      <c r="BL465" s="41" t="str">
        <f t="shared" si="499"/>
        <v>------</v>
      </c>
      <c r="BM465" s="41" t="str">
        <f t="shared" si="500"/>
        <v>------</v>
      </c>
      <c r="BN465" s="41" t="str">
        <f t="shared" si="474"/>
        <v>-----</v>
      </c>
      <c r="BO465" s="41" t="str" cm="1">
        <f t="array" aca="1" ref="BO465" ca="1">_xlfn.LET(_xlpm.lookback,MIN(ROW()-ROW(BN$50),11),_xlpm.found,IFERROR(MATCH("Equal High",OFFSET(BN465,-_xlpm.lookback,0,_xlpm.lookback+1,1),0),-1),_xlpm.offset_rows,_xlpm.lookback-_xlpm.found+1,IF(_xlpm.found&gt;0,INDEX(E:E,ROW()-_xlpm.offset_rows),"-----"))</f>
        <v>-----</v>
      </c>
      <c r="BP465" s="41" t="str">
        <f t="shared" ca="1" si="467"/>
        <v>-----</v>
      </c>
      <c r="BQ465" s="41" t="str">
        <f t="shared" ca="1" si="468"/>
        <v>-----</v>
      </c>
      <c r="BR465" s="52" t="str">
        <f t="shared" ca="1" si="469"/>
        <v>-----</v>
      </c>
      <c r="BS465" s="41" t="str">
        <f t="shared" si="475"/>
        <v>-----</v>
      </c>
      <c r="BT465" s="41" cm="1">
        <f t="array" aca="1" ref="BT465" ca="1">_xlfn.LET(_xlpm.lookback,MIN(ROW()-ROW(BS$50),11),_xlpm.found,IFERROR(MATCH("Equal Low",OFFSET(BS465,-_xlpm.lookback,0,_xlpm.lookback+1,1),0),-1),_xlpm.offset_rows,_xlpm.lookback-_xlpm.found+1,IF(_xlpm.found&gt;0,INDEX(F:F,ROW()-_xlpm.offset_rows),"-----"))</f>
        <v>5181.05</v>
      </c>
      <c r="BU465" s="41">
        <f t="shared" ca="1" si="470"/>
        <v>5194.7620200000001</v>
      </c>
      <c r="BV465" s="41">
        <f t="shared" ca="1" si="471"/>
        <v>5194.2341900000001</v>
      </c>
      <c r="BW465" s="52" t="str">
        <f t="shared" ca="1" si="472"/>
        <v>-----</v>
      </c>
      <c r="BX465" s="50">
        <f t="shared" si="501"/>
        <v>0.52782999999999447</v>
      </c>
      <c r="BY465" s="50">
        <f t="shared" si="515"/>
        <v>1</v>
      </c>
      <c r="BZ465" s="50">
        <f t="shared" si="516"/>
        <v>9</v>
      </c>
      <c r="CA465" s="50" t="str">
        <f t="shared" si="517"/>
        <v>-----</v>
      </c>
      <c r="CB465" s="50" t="str">
        <f t="shared" si="518"/>
        <v>-----</v>
      </c>
      <c r="CC465" s="52" t="str">
        <f t="shared" si="502"/>
        <v/>
      </c>
      <c r="CD465" s="41">
        <f t="shared" si="503"/>
        <v>0</v>
      </c>
      <c r="CE465" s="52" t="str" cm="1">
        <f t="array" ref="CE465">IF(CD465&lt;&gt;1,"-----",_xlfn.IFS(OR(AL465="Above",AL465="Below"),AL465,OR(AQ465="Above",AQ465="Below"),AQ465,OR(AV465="Above",AV465="Below"),AV465,OR(BA465="Above",BA465="Below"),BA465,OR(BF465="Above",BF465="Below"),BF465,OR(BK465="Above",BK465="Below"),BK465,TRUE,"-----"))</f>
        <v>-----</v>
      </c>
      <c r="CF465" s="52" t="str">
        <f t="shared" ca="1" si="473"/>
        <v>-----</v>
      </c>
      <c r="CG465" s="52" t="str">
        <f t="shared" si="504"/>
        <v>UP</v>
      </c>
      <c r="CH465" s="42" t="str">
        <f t="shared" si="458"/>
        <v/>
      </c>
      <c r="CI465" s="43" t="str">
        <f t="shared" si="519"/>
        <v/>
      </c>
      <c r="CJ465" s="42" t="str">
        <f t="shared" si="520"/>
        <v/>
      </c>
      <c r="CK465" s="42" t="str">
        <f t="shared" si="459"/>
        <v/>
      </c>
      <c r="CL465" s="42" t="str">
        <f t="shared" si="505"/>
        <v/>
      </c>
      <c r="CM465" s="16">
        <f t="shared" si="477"/>
        <v>0</v>
      </c>
      <c r="CN465" s="53">
        <f t="shared" si="460"/>
        <v>0</v>
      </c>
      <c r="CO465" s="14" t="str">
        <f t="shared" si="461"/>
        <v/>
      </c>
      <c r="CT465" s="4"/>
      <c r="CU465" s="4"/>
    </row>
    <row r="466" spans="1:99" x14ac:dyDescent="0.55000000000000004">
      <c r="A466">
        <f>IF('Data Validation'!$K$2&lt;&gt;TRUE,"",'Data Validation'!A466)</f>
        <v>1772171400</v>
      </c>
      <c r="B466" s="4" t="str">
        <f>IF('Data Validation'!$K$2&lt;&gt;TRUE,"",'Data Validation'!C466)</f>
        <v>XAUUSD</v>
      </c>
      <c r="C466" s="4" t="str">
        <f>IF('Data Validation'!$K$2&lt;&gt;TRUE,"",'Data Validation'!E466)</f>
        <v>M5</v>
      </c>
      <c r="D466" s="4">
        <f>IF('Data Validation'!$K$2&lt;&gt;TRUE,"",'Data Validation'!G466)</f>
        <v>5194.8599999999997</v>
      </c>
      <c r="E466" s="4">
        <f>IF($C466&lt;&gt;"M5","",Price!F466)</f>
        <v>5196.59</v>
      </c>
      <c r="F466" s="4">
        <f>IF($C466&lt;&gt;"M5","",Price!G466)</f>
        <v>5190.88</v>
      </c>
      <c r="G466" s="4">
        <f>IF($C466&lt;&gt;"M5","",Price!H466)</f>
        <v>446</v>
      </c>
      <c r="H466" s="4">
        <f>IF($C466&lt;&gt;"M5","",SSA!E466)</f>
        <v>5194.8841400000001</v>
      </c>
      <c r="I466" s="6">
        <f>IF($C466&lt;&gt;"M5","",SSA!F466)</f>
        <v>5194.5591700000004</v>
      </c>
      <c r="J466" s="5">
        <f>IF($C466&lt;&gt;"M5","",Dual_Tema!E466)</f>
        <v>5196.72</v>
      </c>
      <c r="K466" s="5">
        <f>IF($C466&lt;&gt;"M5","",Dual_Tema!F466)</f>
        <v>5192.0200000000004</v>
      </c>
      <c r="L466" s="6">
        <f>IF($C466&lt;&gt;"M5","",Trendlines!K466)</f>
        <v>0</v>
      </c>
      <c r="M466" s="6">
        <f>IF($C466&lt;&gt;"M5","",Trendlines!L466)</f>
        <v>0</v>
      </c>
      <c r="N466" s="6">
        <f>IF($C466&lt;&gt;"M5","",ZigZag!E466)</f>
        <v>0</v>
      </c>
      <c r="O466" s="6">
        <f>IF($C466&lt;&gt;"M5","",ZigZag!F466)</f>
        <v>0</v>
      </c>
      <c r="P466" s="6">
        <f>IF($C466&lt;&gt;"M5","",Pinbar!E466)</f>
        <v>0</v>
      </c>
      <c r="Q466">
        <f>IF(Q$1='Trendline Selection'!$ED$198,Trendlines!E466,IF(Q$1='Trendline Selection'!$EE$198,Trendlines!E466,""))</f>
        <v>5200.3500000000004</v>
      </c>
      <c r="R466" t="str">
        <f>IF(R$1='Trendline Selection'!$ED$198,Trendlines!F466,IF(R$1='Trendline Selection'!$EE$198,Trendlines!F466,""))</f>
        <v/>
      </c>
      <c r="S466" t="str">
        <f>IF(S$1='Trendline Selection'!$ED$198,Trendlines!G466,IF(S$1='Trendline Selection'!$EE$198,Trendlines!G466,""))</f>
        <v/>
      </c>
      <c r="T466" t="str">
        <f>IF(T$1='Trendline Selection'!$ED$198,Trendlines!H466,IF(T$1='Trendline Selection'!$EE$198,Trendlines!H466,""))</f>
        <v/>
      </c>
      <c r="U466">
        <f>IF(U$1='Trendline Selection'!$ED$198,Trendlines!I466,IF(U$1='Trendline Selection'!$EE$198,Trendlines!I466,""))</f>
        <v>5181.29</v>
      </c>
      <c r="V466" t="str">
        <f>IF(V$1='Trendline Selection'!$ED$198,Trendlines!J466,IF(V$1='Trendline Selection'!$EE$198,Trendlines!J466,""))</f>
        <v/>
      </c>
      <c r="W466" s="6" t="str">
        <f t="shared" si="463"/>
        <v/>
      </c>
      <c r="X466" s="6" t="str">
        <f t="shared" si="464"/>
        <v/>
      </c>
      <c r="Y466" s="6" t="str">
        <f t="shared" si="465"/>
        <v/>
      </c>
      <c r="Z466" s="6" t="str">
        <f t="shared" si="466"/>
        <v/>
      </c>
      <c r="AA466">
        <f t="shared" si="478"/>
        <v>5.7100000000000364</v>
      </c>
      <c r="AB466">
        <f t="shared" si="506"/>
        <v>5.3299999999999272</v>
      </c>
      <c r="AC466">
        <f t="shared" si="507"/>
        <v>0.38000000000010914</v>
      </c>
      <c r="AD466">
        <f t="shared" si="462"/>
        <v>5.7100000000000364</v>
      </c>
      <c r="AE466" s="26">
        <f t="shared" si="521"/>
        <v>-2.5015779183813855E-5</v>
      </c>
      <c r="AF466" s="26">
        <f t="shared" si="479"/>
        <v>-2.1956772123380252E-4</v>
      </c>
      <c r="AG466" s="4"/>
      <c r="AH466" s="30">
        <f t="shared" si="480"/>
        <v>-1.0510561789110824E-3</v>
      </c>
      <c r="AI466" s="21">
        <f t="shared" si="508"/>
        <v>-1</v>
      </c>
      <c r="AJ466" s="21">
        <f t="shared" si="476"/>
        <v>-279</v>
      </c>
      <c r="AK466" s="31" t="str">
        <f t="shared" si="524"/>
        <v>-----</v>
      </c>
      <c r="AL466" s="31" t="str">
        <f t="shared" si="481"/>
        <v>-----</v>
      </c>
      <c r="AM466" s="39" t="str">
        <f t="shared" si="482"/>
        <v/>
      </c>
      <c r="AN466" s="35" t="str">
        <f t="shared" si="483"/>
        <v/>
      </c>
      <c r="AO466" s="35" t="str">
        <f t="shared" si="522"/>
        <v/>
      </c>
      <c r="AP466" s="36" t="str">
        <f t="shared" si="523"/>
        <v/>
      </c>
      <c r="AQ466" s="36" t="str">
        <f t="shared" si="484"/>
        <v/>
      </c>
      <c r="AR466" s="40" t="str">
        <f t="shared" si="485"/>
        <v/>
      </c>
      <c r="AS466" s="37" t="str">
        <f t="shared" si="486"/>
        <v/>
      </c>
      <c r="AT466" s="37" t="str">
        <f t="shared" si="509"/>
        <v/>
      </c>
      <c r="AU466" s="38" t="str">
        <f t="shared" si="487"/>
        <v/>
      </c>
      <c r="AV466" s="38" t="str">
        <f t="shared" si="488"/>
        <v/>
      </c>
      <c r="AW466" s="30" t="str">
        <f t="shared" si="489"/>
        <v/>
      </c>
      <c r="AX466" s="21" t="str">
        <f t="shared" si="490"/>
        <v/>
      </c>
      <c r="AY466" s="21" t="str">
        <f t="shared" si="510"/>
        <v/>
      </c>
      <c r="AZ466" s="31" t="str">
        <f t="shared" si="491"/>
        <v/>
      </c>
      <c r="BA466" s="31" t="str">
        <f t="shared" si="492"/>
        <v/>
      </c>
      <c r="BB466" s="33">
        <f t="shared" si="493"/>
        <v>2.6236979593885212E-3</v>
      </c>
      <c r="BC466" s="32">
        <f t="shared" si="494"/>
        <v>1</v>
      </c>
      <c r="BD466" s="32">
        <f t="shared" si="511"/>
        <v>35</v>
      </c>
      <c r="BE466" s="34" t="str">
        <f t="shared" si="512"/>
        <v>-----</v>
      </c>
      <c r="BF466" s="34" t="str">
        <f t="shared" si="495"/>
        <v>-----</v>
      </c>
      <c r="BG466" s="40" t="str">
        <f t="shared" si="496"/>
        <v/>
      </c>
      <c r="BH466" s="37" t="str">
        <f t="shared" si="497"/>
        <v/>
      </c>
      <c r="BI466" s="37" t="str">
        <f t="shared" si="513"/>
        <v/>
      </c>
      <c r="BJ466" s="38" t="str">
        <f t="shared" si="514"/>
        <v/>
      </c>
      <c r="BK466" s="38" t="str">
        <f t="shared" si="498"/>
        <v/>
      </c>
      <c r="BL466" s="41" t="str">
        <f t="shared" si="499"/>
        <v>------</v>
      </c>
      <c r="BM466" s="41" t="str">
        <f t="shared" si="500"/>
        <v>------</v>
      </c>
      <c r="BN466" s="41" t="str">
        <f t="shared" si="474"/>
        <v>-----</v>
      </c>
      <c r="BO466" s="41" t="str" cm="1">
        <f t="array" aca="1" ref="BO466" ca="1">_xlfn.LET(_xlpm.lookback,MIN(ROW()-ROW(BN$50),11),_xlpm.found,IFERROR(MATCH("Equal High",OFFSET(BN466,-_xlpm.lookback,0,_xlpm.lookback+1,1),0),-1),_xlpm.offset_rows,_xlpm.lookback-_xlpm.found+1,IF(_xlpm.found&gt;0,INDEX(E:E,ROW()-_xlpm.offset_rows),"-----"))</f>
        <v>-----</v>
      </c>
      <c r="BP466" s="41" t="str">
        <f t="shared" ca="1" si="467"/>
        <v>-----</v>
      </c>
      <c r="BQ466" s="41" t="str">
        <f t="shared" ca="1" si="468"/>
        <v>-----</v>
      </c>
      <c r="BR466" s="52" t="str">
        <f t="shared" ca="1" si="469"/>
        <v>-----</v>
      </c>
      <c r="BS466" s="41" t="str">
        <f t="shared" si="475"/>
        <v>-----</v>
      </c>
      <c r="BT466" s="41" cm="1">
        <f t="array" aca="1" ref="BT466" ca="1">_xlfn.LET(_xlpm.lookback,MIN(ROW()-ROW(BS$50),11),_xlpm.found,IFERROR(MATCH("Equal Low",OFFSET(BS466,-_xlpm.lookback,0,_xlpm.lookback+1,1),0),-1),_xlpm.offset_rows,_xlpm.lookback-_xlpm.found+1,IF(_xlpm.found&gt;0,INDEX(F:F,ROW()-_xlpm.offset_rows),"-----"))</f>
        <v>5181.05</v>
      </c>
      <c r="BU466" s="41">
        <f t="shared" ca="1" si="470"/>
        <v>5194.8841400000001</v>
      </c>
      <c r="BV466" s="41">
        <f t="shared" ca="1" si="471"/>
        <v>5194.5591700000004</v>
      </c>
      <c r="BW466" s="52" t="str">
        <f t="shared" ca="1" si="472"/>
        <v>-----</v>
      </c>
      <c r="BX466" s="50">
        <f t="shared" si="501"/>
        <v>0.32496999999966647</v>
      </c>
      <c r="BY466" s="50">
        <f t="shared" si="515"/>
        <v>1</v>
      </c>
      <c r="BZ466" s="50">
        <f t="shared" si="516"/>
        <v>10</v>
      </c>
      <c r="CA466" s="50" t="str">
        <f t="shared" si="517"/>
        <v>-----</v>
      </c>
      <c r="CB466" s="50" t="str">
        <f t="shared" si="518"/>
        <v>-----</v>
      </c>
      <c r="CC466" s="52" t="str">
        <f t="shared" si="502"/>
        <v/>
      </c>
      <c r="CD466" s="41">
        <f t="shared" si="503"/>
        <v>0</v>
      </c>
      <c r="CE466" s="52" t="str" cm="1">
        <f t="array" ref="CE466">IF(CD466&lt;&gt;1,"-----",_xlfn.IFS(OR(AL466="Above",AL466="Below"),AL466,OR(AQ466="Above",AQ466="Below"),AQ466,OR(AV466="Above",AV466="Below"),AV466,OR(BA466="Above",BA466="Below"),BA466,OR(BF466="Above",BF466="Below"),BF466,OR(BK466="Above",BK466="Below"),BK466,TRUE,"-----"))</f>
        <v>-----</v>
      </c>
      <c r="CF466" s="52" t="str">
        <f t="shared" ca="1" si="473"/>
        <v>-----</v>
      </c>
      <c r="CG466" s="52" t="str">
        <f t="shared" si="504"/>
        <v>UP</v>
      </c>
      <c r="CH466" s="42" t="str">
        <f t="shared" si="458"/>
        <v/>
      </c>
      <c r="CI466" s="43" t="str">
        <f t="shared" si="519"/>
        <v/>
      </c>
      <c r="CJ466" s="42" t="str">
        <f t="shared" si="520"/>
        <v/>
      </c>
      <c r="CK466" s="42" t="str">
        <f t="shared" si="459"/>
        <v/>
      </c>
      <c r="CL466" s="42" t="str">
        <f t="shared" si="505"/>
        <v/>
      </c>
      <c r="CM466" s="16">
        <f t="shared" si="477"/>
        <v>0</v>
      </c>
      <c r="CN466" s="53">
        <f t="shared" si="460"/>
        <v>0</v>
      </c>
      <c r="CO466" s="14" t="str">
        <f t="shared" si="461"/>
        <v/>
      </c>
      <c r="CT466" s="4"/>
      <c r="CU466" s="4"/>
    </row>
    <row r="467" spans="1:99" x14ac:dyDescent="0.55000000000000004">
      <c r="A467">
        <f>IF('Data Validation'!$K$2&lt;&gt;TRUE,"",'Data Validation'!A467)</f>
        <v>1772171700</v>
      </c>
      <c r="B467" s="4" t="str">
        <f>IF('Data Validation'!$K$2&lt;&gt;TRUE,"",'Data Validation'!C467)</f>
        <v>XAUUSD</v>
      </c>
      <c r="C467" s="4" t="str">
        <f>IF('Data Validation'!$K$2&lt;&gt;TRUE,"",'Data Validation'!E467)</f>
        <v>M5</v>
      </c>
      <c r="D467" s="4">
        <f>IF('Data Validation'!$K$2&lt;&gt;TRUE,"",'Data Validation'!G467)</f>
        <v>5197.92</v>
      </c>
      <c r="E467" s="4">
        <f>IF($C467&lt;&gt;"M5","",Price!F467)</f>
        <v>5200.3599999999997</v>
      </c>
      <c r="F467" s="4">
        <f>IF($C467&lt;&gt;"M5","",Price!G467)</f>
        <v>5193.8</v>
      </c>
      <c r="G467" s="4">
        <f>IF($C467&lt;&gt;"M5","",Price!H467)</f>
        <v>598</v>
      </c>
      <c r="H467" s="4">
        <f>IF($C467&lt;&gt;"M5","",SSA!E467)</f>
        <v>5194.9270500000002</v>
      </c>
      <c r="I467" s="6">
        <f>IF($C467&lt;&gt;"M5","",SSA!F467)</f>
        <v>5194.7431100000003</v>
      </c>
      <c r="J467" s="5">
        <f>IF($C467&lt;&gt;"M5","",Dual_Tema!E467)</f>
        <v>5199.0600000000004</v>
      </c>
      <c r="K467" s="5">
        <f>IF($C467&lt;&gt;"M5","",Dual_Tema!F467)</f>
        <v>5193.3100000000004</v>
      </c>
      <c r="L467" s="6">
        <f>IF($C467&lt;&gt;"M5","",Trendlines!K467)</f>
        <v>5200.3599999999997</v>
      </c>
      <c r="M467" s="6">
        <f>IF($C467&lt;&gt;"M5","",Trendlines!L467)</f>
        <v>0</v>
      </c>
      <c r="N467" s="6">
        <f>IF($C467&lt;&gt;"M5","",ZigZag!E467)</f>
        <v>5200.3599999999997</v>
      </c>
      <c r="O467" s="6">
        <f>IF($C467&lt;&gt;"M5","",ZigZag!F467)</f>
        <v>0</v>
      </c>
      <c r="P467" s="6">
        <f>IF($C467&lt;&gt;"M5","",Pinbar!E467)</f>
        <v>0</v>
      </c>
      <c r="Q467">
        <f>IF(Q$1='Trendline Selection'!$ED$198,Trendlines!E467,IF(Q$1='Trendline Selection'!$EE$198,Trendlines!E467,""))</f>
        <v>5200.3599999999997</v>
      </c>
      <c r="R467" t="str">
        <f>IF(R$1='Trendline Selection'!$ED$198,Trendlines!F467,IF(R$1='Trendline Selection'!$EE$198,Trendlines!F467,""))</f>
        <v/>
      </c>
      <c r="S467" t="str">
        <f>IF(S$1='Trendline Selection'!$ED$198,Trendlines!G467,IF(S$1='Trendline Selection'!$EE$198,Trendlines!G467,""))</f>
        <v/>
      </c>
      <c r="T467" t="str">
        <f>IF(T$1='Trendline Selection'!$ED$198,Trendlines!H467,IF(T$1='Trendline Selection'!$EE$198,Trendlines!H467,""))</f>
        <v/>
      </c>
      <c r="U467">
        <f>IF(U$1='Trendline Selection'!$ED$198,Trendlines!I467,IF(U$1='Trendline Selection'!$EE$198,Trendlines!I467,""))</f>
        <v>5181.32</v>
      </c>
      <c r="V467" t="str">
        <f>IF(V$1='Trendline Selection'!$ED$198,Trendlines!J467,IF(V$1='Trendline Selection'!$EE$198,Trendlines!J467,""))</f>
        <v/>
      </c>
      <c r="W467" s="6">
        <f t="shared" si="463"/>
        <v>5190.4399999999996</v>
      </c>
      <c r="X467" s="6" t="str">
        <f t="shared" si="464"/>
        <v/>
      </c>
      <c r="Y467" s="6">
        <f t="shared" si="465"/>
        <v>1.911205986390378E-3</v>
      </c>
      <c r="Z467" s="6" t="str">
        <f t="shared" si="466"/>
        <v/>
      </c>
      <c r="AA467">
        <f t="shared" si="478"/>
        <v>6.5599999999994907</v>
      </c>
      <c r="AB467">
        <f t="shared" si="506"/>
        <v>5.5</v>
      </c>
      <c r="AC467">
        <f t="shared" si="507"/>
        <v>1.0599999999994907</v>
      </c>
      <c r="AD467">
        <f t="shared" si="462"/>
        <v>6.5599999999994907</v>
      </c>
      <c r="AE467" s="26">
        <f t="shared" si="521"/>
        <v>2.5004520047840808E-4</v>
      </c>
      <c r="AF467" s="26">
        <f t="shared" si="479"/>
        <v>9.4352156909520459E-5</v>
      </c>
      <c r="AG467" s="4"/>
      <c r="AH467" s="30">
        <f t="shared" si="480"/>
        <v>-1.0447257497556779E-3</v>
      </c>
      <c r="AI467" s="21">
        <f t="shared" si="508"/>
        <v>-1</v>
      </c>
      <c r="AJ467" s="21">
        <f t="shared" si="476"/>
        <v>-280</v>
      </c>
      <c r="AK467" s="31" t="str">
        <f t="shared" si="524"/>
        <v>-----</v>
      </c>
      <c r="AL467" s="31" t="str">
        <f t="shared" si="481"/>
        <v>-----</v>
      </c>
      <c r="AM467" s="39" t="str">
        <f t="shared" si="482"/>
        <v/>
      </c>
      <c r="AN467" s="35" t="str">
        <f t="shared" si="483"/>
        <v/>
      </c>
      <c r="AO467" s="35" t="str">
        <f t="shared" si="522"/>
        <v/>
      </c>
      <c r="AP467" s="36" t="str">
        <f t="shared" si="523"/>
        <v/>
      </c>
      <c r="AQ467" s="36" t="str">
        <f t="shared" si="484"/>
        <v/>
      </c>
      <c r="AR467" s="40" t="str">
        <f t="shared" si="485"/>
        <v/>
      </c>
      <c r="AS467" s="37" t="str">
        <f t="shared" si="486"/>
        <v/>
      </c>
      <c r="AT467" s="37" t="str">
        <f t="shared" si="509"/>
        <v/>
      </c>
      <c r="AU467" s="38" t="str">
        <f t="shared" si="487"/>
        <v/>
      </c>
      <c r="AV467" s="38" t="str">
        <f t="shared" si="488"/>
        <v/>
      </c>
      <c r="AW467" s="30" t="str">
        <f t="shared" si="489"/>
        <v/>
      </c>
      <c r="AX467" s="21" t="str">
        <f t="shared" si="490"/>
        <v/>
      </c>
      <c r="AY467" s="21" t="str">
        <f t="shared" si="510"/>
        <v/>
      </c>
      <c r="AZ467" s="31" t="str">
        <f t="shared" si="491"/>
        <v/>
      </c>
      <c r="BA467" s="31" t="str">
        <f t="shared" si="492"/>
        <v/>
      </c>
      <c r="BB467" s="33">
        <f t="shared" si="493"/>
        <v>2.6261744111540164E-3</v>
      </c>
      <c r="BC467" s="32">
        <f t="shared" si="494"/>
        <v>1</v>
      </c>
      <c r="BD467" s="32">
        <f t="shared" si="511"/>
        <v>36</v>
      </c>
      <c r="BE467" s="34" t="str">
        <f t="shared" si="512"/>
        <v>-----</v>
      </c>
      <c r="BF467" s="34" t="str">
        <f t="shared" si="495"/>
        <v>-----</v>
      </c>
      <c r="BG467" s="40" t="str">
        <f t="shared" si="496"/>
        <v/>
      </c>
      <c r="BH467" s="37" t="str">
        <f t="shared" si="497"/>
        <v/>
      </c>
      <c r="BI467" s="37" t="str">
        <f t="shared" si="513"/>
        <v/>
      </c>
      <c r="BJ467" s="38" t="str">
        <f t="shared" si="514"/>
        <v/>
      </c>
      <c r="BK467" s="38" t="str">
        <f t="shared" si="498"/>
        <v/>
      </c>
      <c r="BL467" s="41" t="str">
        <f t="shared" si="499"/>
        <v>Important High</v>
      </c>
      <c r="BM467" s="41" t="str">
        <f t="shared" si="500"/>
        <v>------</v>
      </c>
      <c r="BN467" s="41" t="str">
        <f t="shared" si="474"/>
        <v>-----</v>
      </c>
      <c r="BO467" s="41" t="str" cm="1">
        <f t="array" aca="1" ref="BO467" ca="1">_xlfn.LET(_xlpm.lookback,MIN(ROW()-ROW(BN$50),11),_xlpm.found,IFERROR(MATCH("Equal High",OFFSET(BN467,-_xlpm.lookback,0,_xlpm.lookback+1,1),0),-1),_xlpm.offset_rows,_xlpm.lookback-_xlpm.found+1,IF(_xlpm.found&gt;0,INDEX(E:E,ROW()-_xlpm.offset_rows),"-----"))</f>
        <v>-----</v>
      </c>
      <c r="BP467" s="41" t="str">
        <f t="shared" ca="1" si="467"/>
        <v>-----</v>
      </c>
      <c r="BQ467" s="41" t="str">
        <f t="shared" ca="1" si="468"/>
        <v>-----</v>
      </c>
      <c r="BR467" s="52" t="str">
        <f t="shared" ca="1" si="469"/>
        <v>-----</v>
      </c>
      <c r="BS467" s="41" t="str">
        <f t="shared" si="475"/>
        <v>-----</v>
      </c>
      <c r="BT467" s="41" t="str" cm="1">
        <f t="array" aca="1" ref="BT467" ca="1">_xlfn.LET(_xlpm.lookback,MIN(ROW()-ROW(BS$50),11),_xlpm.found,IFERROR(MATCH("Equal Low",OFFSET(BS467,-_xlpm.lookback,0,_xlpm.lookback+1,1),0),-1),_xlpm.offset_rows,_xlpm.lookback-_xlpm.found+1,IF(_xlpm.found&gt;0,INDEX(F:F,ROW()-_xlpm.offset_rows),"-----"))</f>
        <v>-----</v>
      </c>
      <c r="BU467" s="41" t="str">
        <f t="shared" ca="1" si="470"/>
        <v>-----</v>
      </c>
      <c r="BV467" s="41" t="str">
        <f t="shared" ca="1" si="471"/>
        <v>-----</v>
      </c>
      <c r="BW467" s="52" t="str">
        <f t="shared" ca="1" si="472"/>
        <v>-----</v>
      </c>
      <c r="BX467" s="50">
        <f t="shared" si="501"/>
        <v>0.18393999999989319</v>
      </c>
      <c r="BY467" s="50">
        <f t="shared" si="515"/>
        <v>1</v>
      </c>
      <c r="BZ467" s="50">
        <f t="shared" si="516"/>
        <v>11</v>
      </c>
      <c r="CA467" s="50" t="str">
        <f t="shared" si="517"/>
        <v>-----</v>
      </c>
      <c r="CB467" s="50" t="str">
        <f t="shared" si="518"/>
        <v>-----</v>
      </c>
      <c r="CC467" s="52" t="str">
        <f t="shared" si="502"/>
        <v/>
      </c>
      <c r="CD467" s="41">
        <f t="shared" si="503"/>
        <v>0</v>
      </c>
      <c r="CE467" s="52" t="str" cm="1">
        <f t="array" ref="CE467">IF(CD467&lt;&gt;1,"-----",_xlfn.IFS(OR(AL467="Above",AL467="Below"),AL467,OR(AQ467="Above",AQ467="Below"),AQ467,OR(AV467="Above",AV467="Below"),AV467,OR(BA467="Above",BA467="Below"),BA467,OR(BF467="Above",BF467="Below"),BF467,OR(BK467="Above",BK467="Below"),BK467,TRUE,"-----"))</f>
        <v>-----</v>
      </c>
      <c r="CF467" s="52" t="str">
        <f t="shared" ca="1" si="473"/>
        <v>-----</v>
      </c>
      <c r="CG467" s="52" t="str">
        <f t="shared" si="504"/>
        <v>UP</v>
      </c>
      <c r="CH467" s="42" t="str">
        <f t="shared" si="458"/>
        <v/>
      </c>
      <c r="CI467" s="43" t="str">
        <f t="shared" si="519"/>
        <v/>
      </c>
      <c r="CJ467" s="42" t="str">
        <f t="shared" si="520"/>
        <v/>
      </c>
      <c r="CK467" s="42" t="str">
        <f t="shared" si="459"/>
        <v/>
      </c>
      <c r="CL467" s="42" t="str">
        <f t="shared" si="505"/>
        <v/>
      </c>
      <c r="CM467" s="16">
        <f t="shared" si="477"/>
        <v>0</v>
      </c>
      <c r="CN467" s="53">
        <f t="shared" si="460"/>
        <v>0</v>
      </c>
      <c r="CO467" s="14" t="str">
        <f t="shared" si="461"/>
        <v/>
      </c>
      <c r="CT467" s="4"/>
      <c r="CU467" s="4"/>
    </row>
    <row r="468" spans="1:99" x14ac:dyDescent="0.55000000000000004">
      <c r="A468">
        <f>IF('Data Validation'!$K$2&lt;&gt;TRUE,"",'Data Validation'!A468)</f>
        <v>1772172000</v>
      </c>
      <c r="B468" s="4" t="str">
        <f>IF('Data Validation'!$K$2&lt;&gt;TRUE,"",'Data Validation'!C468)</f>
        <v>XAUUSD</v>
      </c>
      <c r="C468" s="4" t="str">
        <f>IF('Data Validation'!$K$2&lt;&gt;TRUE,"",'Data Validation'!E468)</f>
        <v>M5</v>
      </c>
      <c r="D468" s="4">
        <f>IF('Data Validation'!$K$2&lt;&gt;TRUE,"",'Data Validation'!G468)</f>
        <v>5193.54</v>
      </c>
      <c r="E468" s="4">
        <f>IF($C468&lt;&gt;"M5","",Price!F468)</f>
        <v>5198.45</v>
      </c>
      <c r="F468" s="4">
        <f>IF($C468&lt;&gt;"M5","",Price!G468)</f>
        <v>5192.93</v>
      </c>
      <c r="G468" s="4">
        <f>IF($C468&lt;&gt;"M5","",Price!H468)</f>
        <v>606</v>
      </c>
      <c r="H468" s="4">
        <f>IF($C468&lt;&gt;"M5","",SSA!E468)</f>
        <v>5194.8907799999997</v>
      </c>
      <c r="I468" s="6">
        <f>IF($C468&lt;&gt;"M5","",SSA!F468)</f>
        <v>5194.8169399999997</v>
      </c>
      <c r="J468" s="5">
        <f>IF($C468&lt;&gt;"M5","",Dual_Tema!E468)</f>
        <v>5199.49</v>
      </c>
      <c r="K468" s="5">
        <f>IF($C468&lt;&gt;"M5","",Dual_Tema!F468)</f>
        <v>5193.62</v>
      </c>
      <c r="L468" s="6">
        <f>IF($C468&lt;&gt;"M5","",Trendlines!K468)</f>
        <v>0</v>
      </c>
      <c r="M468" s="6">
        <f>IF($C468&lt;&gt;"M5","",Trendlines!L468)</f>
        <v>0</v>
      </c>
      <c r="N468" s="6">
        <f>IF($C468&lt;&gt;"M5","",ZigZag!E468)</f>
        <v>0</v>
      </c>
      <c r="O468" s="6">
        <f>IF($C468&lt;&gt;"M5","",ZigZag!F468)</f>
        <v>0</v>
      </c>
      <c r="P468" s="6">
        <f>IF($C468&lt;&gt;"M5","",Pinbar!E468)</f>
        <v>0</v>
      </c>
      <c r="Q468">
        <f>IF(Q$1='Trendline Selection'!$ED$198,Trendlines!E468,IF(Q$1='Trendline Selection'!$EE$198,Trendlines!E468,""))</f>
        <v>5200.37</v>
      </c>
      <c r="R468" t="str">
        <f>IF(R$1='Trendline Selection'!$ED$198,Trendlines!F468,IF(R$1='Trendline Selection'!$EE$198,Trendlines!F468,""))</f>
        <v/>
      </c>
      <c r="S468" t="str">
        <f>IF(S$1='Trendline Selection'!$ED$198,Trendlines!G468,IF(S$1='Trendline Selection'!$EE$198,Trendlines!G468,""))</f>
        <v/>
      </c>
      <c r="T468" t="str">
        <f>IF(T$1='Trendline Selection'!$ED$198,Trendlines!H468,IF(T$1='Trendline Selection'!$EE$198,Trendlines!H468,""))</f>
        <v/>
      </c>
      <c r="U468">
        <f>IF(U$1='Trendline Selection'!$ED$198,Trendlines!I468,IF(U$1='Trendline Selection'!$EE$198,Trendlines!I468,""))</f>
        <v>5181.34</v>
      </c>
      <c r="V468" t="str">
        <f>IF(V$1='Trendline Selection'!$ED$198,Trendlines!J468,IF(V$1='Trendline Selection'!$EE$198,Trendlines!J468,""))</f>
        <v/>
      </c>
      <c r="W468" s="6" t="str">
        <f t="shared" si="463"/>
        <v/>
      </c>
      <c r="X468" s="6" t="str">
        <f t="shared" si="464"/>
        <v/>
      </c>
      <c r="Y468" s="6" t="str">
        <f t="shared" si="465"/>
        <v/>
      </c>
      <c r="Z468" s="6" t="str">
        <f t="shared" si="466"/>
        <v/>
      </c>
      <c r="AA468">
        <f t="shared" si="478"/>
        <v>5.5199999999995271</v>
      </c>
      <c r="AB468">
        <f t="shared" si="506"/>
        <v>0.52999999999974534</v>
      </c>
      <c r="AC468">
        <f t="shared" si="507"/>
        <v>4.9899999999997817</v>
      </c>
      <c r="AD468">
        <f t="shared" si="462"/>
        <v>5.5199999999995271</v>
      </c>
      <c r="AE468" s="26">
        <f t="shared" si="521"/>
        <v>-2.0001961730861366E-4</v>
      </c>
      <c r="AF468" s="26">
        <f t="shared" si="479"/>
        <v>-1.3285531093911373E-4</v>
      </c>
      <c r="AG468" s="4"/>
      <c r="AH468" s="30">
        <f t="shared" si="480"/>
        <v>-1.0536211846465095E-3</v>
      </c>
      <c r="AI468" s="21">
        <f t="shared" si="508"/>
        <v>-1</v>
      </c>
      <c r="AJ468" s="21">
        <f t="shared" si="476"/>
        <v>-281</v>
      </c>
      <c r="AK468" s="31" t="str">
        <f t="shared" si="524"/>
        <v>-----</v>
      </c>
      <c r="AL468" s="31" t="str">
        <f t="shared" si="481"/>
        <v>-----</v>
      </c>
      <c r="AM468" s="39" t="str">
        <f t="shared" si="482"/>
        <v/>
      </c>
      <c r="AN468" s="35" t="str">
        <f t="shared" si="483"/>
        <v/>
      </c>
      <c r="AO468" s="35" t="str">
        <f t="shared" si="522"/>
        <v/>
      </c>
      <c r="AP468" s="36" t="str">
        <f t="shared" si="523"/>
        <v/>
      </c>
      <c r="AQ468" s="36" t="str">
        <f t="shared" si="484"/>
        <v/>
      </c>
      <c r="AR468" s="40" t="str">
        <f t="shared" si="485"/>
        <v/>
      </c>
      <c r="AS468" s="37" t="str">
        <f t="shared" si="486"/>
        <v/>
      </c>
      <c r="AT468" s="37" t="str">
        <f t="shared" si="509"/>
        <v/>
      </c>
      <c r="AU468" s="38" t="str">
        <f t="shared" si="487"/>
        <v/>
      </c>
      <c r="AV468" s="38" t="str">
        <f t="shared" si="488"/>
        <v/>
      </c>
      <c r="AW468" s="30" t="str">
        <f t="shared" si="489"/>
        <v/>
      </c>
      <c r="AX468" s="21" t="str">
        <f t="shared" si="490"/>
        <v/>
      </c>
      <c r="AY468" s="21" t="str">
        <f t="shared" si="510"/>
        <v/>
      </c>
      <c r="AZ468" s="31" t="str">
        <f t="shared" si="491"/>
        <v/>
      </c>
      <c r="BA468" s="31" t="str">
        <f t="shared" si="492"/>
        <v/>
      </c>
      <c r="BB468" s="33">
        <f t="shared" si="493"/>
        <v>2.6153041491196439E-3</v>
      </c>
      <c r="BC468" s="32">
        <f t="shared" si="494"/>
        <v>1</v>
      </c>
      <c r="BD468" s="32">
        <f t="shared" si="511"/>
        <v>37</v>
      </c>
      <c r="BE468" s="34" t="str">
        <f t="shared" si="512"/>
        <v>-----</v>
      </c>
      <c r="BF468" s="34" t="str">
        <f t="shared" si="495"/>
        <v>-----</v>
      </c>
      <c r="BG468" s="40" t="str">
        <f t="shared" si="496"/>
        <v/>
      </c>
      <c r="BH468" s="37" t="str">
        <f t="shared" si="497"/>
        <v/>
      </c>
      <c r="BI468" s="37" t="str">
        <f t="shared" si="513"/>
        <v/>
      </c>
      <c r="BJ468" s="38" t="str">
        <f t="shared" si="514"/>
        <v/>
      </c>
      <c r="BK468" s="38" t="str">
        <f t="shared" si="498"/>
        <v/>
      </c>
      <c r="BL468" s="41" t="str">
        <f t="shared" si="499"/>
        <v>------</v>
      </c>
      <c r="BM468" s="41" t="str">
        <f t="shared" si="500"/>
        <v>------</v>
      </c>
      <c r="BN468" s="41" t="str">
        <f t="shared" si="474"/>
        <v>-----</v>
      </c>
      <c r="BO468" s="41" t="str" cm="1">
        <f t="array" aca="1" ref="BO468" ca="1">_xlfn.LET(_xlpm.lookback,MIN(ROW()-ROW(BN$50),11),_xlpm.found,IFERROR(MATCH("Equal High",OFFSET(BN468,-_xlpm.lookback,0,_xlpm.lookback+1,1),0),-1),_xlpm.offset_rows,_xlpm.lookback-_xlpm.found+1,IF(_xlpm.found&gt;0,INDEX(E:E,ROW()-_xlpm.offset_rows),"-----"))</f>
        <v>-----</v>
      </c>
      <c r="BP468" s="41" t="str">
        <f t="shared" ca="1" si="467"/>
        <v>-----</v>
      </c>
      <c r="BQ468" s="41" t="str">
        <f t="shared" ca="1" si="468"/>
        <v>-----</v>
      </c>
      <c r="BR468" s="52" t="str">
        <f t="shared" ca="1" si="469"/>
        <v>-----</v>
      </c>
      <c r="BS468" s="41" t="str">
        <f t="shared" si="475"/>
        <v>-----</v>
      </c>
      <c r="BT468" s="41" t="str" cm="1">
        <f t="array" aca="1" ref="BT468" ca="1">_xlfn.LET(_xlpm.lookback,MIN(ROW()-ROW(BS$50),11),_xlpm.found,IFERROR(MATCH("Equal Low",OFFSET(BS468,-_xlpm.lookback,0,_xlpm.lookback+1,1),0),-1),_xlpm.offset_rows,_xlpm.lookback-_xlpm.found+1,IF(_xlpm.found&gt;0,INDEX(F:F,ROW()-_xlpm.offset_rows),"-----"))</f>
        <v>-----</v>
      </c>
      <c r="BU468" s="41" t="str">
        <f t="shared" ca="1" si="470"/>
        <v>-----</v>
      </c>
      <c r="BV468" s="41" t="str">
        <f t="shared" ca="1" si="471"/>
        <v>-----</v>
      </c>
      <c r="BW468" s="52" t="str">
        <f t="shared" ca="1" si="472"/>
        <v>-----</v>
      </c>
      <c r="BX468" s="50">
        <f t="shared" si="501"/>
        <v>7.3840000000018335E-2</v>
      </c>
      <c r="BY468" s="50">
        <f t="shared" si="515"/>
        <v>1</v>
      </c>
      <c r="BZ468" s="50">
        <f t="shared" si="516"/>
        <v>12</v>
      </c>
      <c r="CA468" s="50" t="str">
        <f t="shared" si="517"/>
        <v>-----</v>
      </c>
      <c r="CB468" s="50" t="str">
        <f t="shared" si="518"/>
        <v>-----</v>
      </c>
      <c r="CC468" s="52" t="str">
        <f t="shared" si="502"/>
        <v/>
      </c>
      <c r="CD468" s="41">
        <f t="shared" si="503"/>
        <v>0</v>
      </c>
      <c r="CE468" s="52" t="str" cm="1">
        <f t="array" ref="CE468">IF(CD468&lt;&gt;1,"-----",_xlfn.IFS(OR(AL468="Above",AL468="Below"),AL468,OR(AQ468="Above",AQ468="Below"),AQ468,OR(AV468="Above",AV468="Below"),AV468,OR(BA468="Above",BA468="Below"),BA468,OR(BF468="Above",BF468="Below"),BF468,OR(BK468="Above",BK468="Below"),BK468,TRUE,"-----"))</f>
        <v>-----</v>
      </c>
      <c r="CF468" s="52" t="str">
        <f t="shared" ca="1" si="473"/>
        <v>-----</v>
      </c>
      <c r="CG468" s="52" t="str">
        <f t="shared" si="504"/>
        <v>UP</v>
      </c>
      <c r="CH468" s="42" t="str">
        <f t="shared" si="458"/>
        <v/>
      </c>
      <c r="CI468" s="43" t="str">
        <f t="shared" si="519"/>
        <v/>
      </c>
      <c r="CJ468" s="42" t="str">
        <f t="shared" si="520"/>
        <v/>
      </c>
      <c r="CK468" s="42" t="str">
        <f t="shared" si="459"/>
        <v/>
      </c>
      <c r="CL468" s="42" t="str">
        <f t="shared" si="505"/>
        <v/>
      </c>
      <c r="CM468" s="16">
        <f t="shared" si="477"/>
        <v>0</v>
      </c>
      <c r="CN468" s="53">
        <f t="shared" si="460"/>
        <v>0</v>
      </c>
      <c r="CO468" s="14" t="str">
        <f t="shared" si="461"/>
        <v/>
      </c>
      <c r="CT468" s="4"/>
      <c r="CU468" s="4"/>
    </row>
    <row r="469" spans="1:99" x14ac:dyDescent="0.55000000000000004">
      <c r="A469">
        <f>IF('Data Validation'!$K$2&lt;&gt;TRUE,"",'Data Validation'!A469)</f>
        <v>1772172300</v>
      </c>
      <c r="B469" s="4" t="str">
        <f>IF('Data Validation'!$K$2&lt;&gt;TRUE,"",'Data Validation'!C469)</f>
        <v>XAUUSD</v>
      </c>
      <c r="C469" s="4" t="str">
        <f>IF('Data Validation'!$K$2&lt;&gt;TRUE,"",'Data Validation'!E469)</f>
        <v>M5</v>
      </c>
      <c r="D469" s="4">
        <f>IF('Data Validation'!$K$2&lt;&gt;TRUE,"",'Data Validation'!G469)</f>
        <v>5194.7299999999996</v>
      </c>
      <c r="E469" s="4">
        <f>IF($C469&lt;&gt;"M5","",Price!F469)</f>
        <v>5196.3500000000004</v>
      </c>
      <c r="F469" s="4">
        <f>IF($C469&lt;&gt;"M5","",Price!G469)</f>
        <v>5193.41</v>
      </c>
      <c r="G469" s="4">
        <f>IF($C469&lt;&gt;"M5","",Price!H469)</f>
        <v>506</v>
      </c>
      <c r="H469" s="4">
        <f>IF($C469&lt;&gt;"M5","",SSA!E469)</f>
        <v>5194.9351699999997</v>
      </c>
      <c r="I469" s="6">
        <f>IF($C469&lt;&gt;"M5","",SSA!F469)</f>
        <v>5194.8760599999996</v>
      </c>
      <c r="J469" s="5">
        <f>IF($C469&lt;&gt;"M5","",Dual_Tema!E469)</f>
        <v>5198.6099999999997</v>
      </c>
      <c r="K469" s="5">
        <f>IF($C469&lt;&gt;"M5","",Dual_Tema!F469)</f>
        <v>5193.96</v>
      </c>
      <c r="L469" s="6">
        <f>IF($C469&lt;&gt;"M5","",Trendlines!K469)</f>
        <v>0</v>
      </c>
      <c r="M469" s="6">
        <f>IF($C469&lt;&gt;"M5","",Trendlines!L469)</f>
        <v>0</v>
      </c>
      <c r="N469" s="6">
        <f>IF($C469&lt;&gt;"M5","",ZigZag!E469)</f>
        <v>0</v>
      </c>
      <c r="O469" s="6">
        <f>IF($C469&lt;&gt;"M5","",ZigZag!F469)</f>
        <v>0</v>
      </c>
      <c r="P469" s="6">
        <f>IF($C469&lt;&gt;"M5","",Pinbar!E469)</f>
        <v>0</v>
      </c>
      <c r="Q469">
        <f>IF(Q$1='Trendline Selection'!$ED$198,Trendlines!E469,IF(Q$1='Trendline Selection'!$EE$198,Trendlines!E469,""))</f>
        <v>5200.37</v>
      </c>
      <c r="R469" t="str">
        <f>IF(R$1='Trendline Selection'!$ED$198,Trendlines!F469,IF(R$1='Trendline Selection'!$EE$198,Trendlines!F469,""))</f>
        <v/>
      </c>
      <c r="S469" t="str">
        <f>IF(S$1='Trendline Selection'!$ED$198,Trendlines!G469,IF(S$1='Trendline Selection'!$EE$198,Trendlines!G469,""))</f>
        <v/>
      </c>
      <c r="T469" t="str">
        <f>IF(T$1='Trendline Selection'!$ED$198,Trendlines!H469,IF(T$1='Trendline Selection'!$EE$198,Trendlines!H469,""))</f>
        <v/>
      </c>
      <c r="U469">
        <f>IF(U$1='Trendline Selection'!$ED$198,Trendlines!I469,IF(U$1='Trendline Selection'!$EE$198,Trendlines!I469,""))</f>
        <v>5181.3599999999997</v>
      </c>
      <c r="V469" t="str">
        <f>IF(V$1='Trendline Selection'!$ED$198,Trendlines!J469,IF(V$1='Trendline Selection'!$EE$198,Trendlines!J469,""))</f>
        <v/>
      </c>
      <c r="W469" s="6" t="str">
        <f t="shared" si="463"/>
        <v/>
      </c>
      <c r="X469" s="6" t="str">
        <f t="shared" si="464"/>
        <v/>
      </c>
      <c r="Y469" s="6" t="str">
        <f t="shared" si="465"/>
        <v/>
      </c>
      <c r="Z469" s="6" t="str">
        <f t="shared" si="466"/>
        <v/>
      </c>
      <c r="AA469">
        <f t="shared" si="478"/>
        <v>2.9400000000005093</v>
      </c>
      <c r="AB469">
        <f t="shared" si="506"/>
        <v>2.8100000000004002</v>
      </c>
      <c r="AC469">
        <f t="shared" si="507"/>
        <v>0.13000000000010914</v>
      </c>
      <c r="AD469">
        <f t="shared" si="462"/>
        <v>2.9400000000005093</v>
      </c>
      <c r="AE469" s="26">
        <f t="shared" si="521"/>
        <v>-4.3473159171380599E-4</v>
      </c>
      <c r="AF469" s="26">
        <f t="shared" si="479"/>
        <v>-1.0589222866563891E-4</v>
      </c>
      <c r="AG469" s="4"/>
      <c r="AH469" s="30">
        <f t="shared" si="480"/>
        <v>-1.0450852535492951E-3</v>
      </c>
      <c r="AI469" s="21">
        <f t="shared" si="508"/>
        <v>-1</v>
      </c>
      <c r="AJ469" s="21">
        <f t="shared" si="476"/>
        <v>-282</v>
      </c>
      <c r="AK469" s="31" t="str">
        <f t="shared" si="524"/>
        <v>-----</v>
      </c>
      <c r="AL469" s="31" t="str">
        <f t="shared" si="481"/>
        <v>-----</v>
      </c>
      <c r="AM469" s="39" t="str">
        <f t="shared" si="482"/>
        <v/>
      </c>
      <c r="AN469" s="35" t="str">
        <f t="shared" si="483"/>
        <v/>
      </c>
      <c r="AO469" s="35" t="str">
        <f t="shared" si="522"/>
        <v/>
      </c>
      <c r="AP469" s="36" t="str">
        <f t="shared" si="523"/>
        <v/>
      </c>
      <c r="AQ469" s="36" t="str">
        <f t="shared" si="484"/>
        <v/>
      </c>
      <c r="AR469" s="40" t="str">
        <f t="shared" si="485"/>
        <v/>
      </c>
      <c r="AS469" s="37" t="str">
        <f t="shared" si="486"/>
        <v/>
      </c>
      <c r="AT469" s="37" t="str">
        <f t="shared" si="509"/>
        <v/>
      </c>
      <c r="AU469" s="38" t="str">
        <f t="shared" si="487"/>
        <v/>
      </c>
      <c r="AV469" s="38" t="str">
        <f t="shared" si="488"/>
        <v/>
      </c>
      <c r="AW469" s="30" t="str">
        <f t="shared" si="489"/>
        <v/>
      </c>
      <c r="AX469" s="21" t="str">
        <f t="shared" si="490"/>
        <v/>
      </c>
      <c r="AY469" s="21" t="str">
        <f t="shared" si="510"/>
        <v/>
      </c>
      <c r="AZ469" s="31" t="str">
        <f t="shared" si="491"/>
        <v/>
      </c>
      <c r="BA469" s="31" t="str">
        <f t="shared" si="492"/>
        <v/>
      </c>
      <c r="BB469" s="33">
        <f t="shared" si="493"/>
        <v>2.6200013123967593E-3</v>
      </c>
      <c r="BC469" s="32">
        <f t="shared" si="494"/>
        <v>1</v>
      </c>
      <c r="BD469" s="32">
        <f t="shared" si="511"/>
        <v>38</v>
      </c>
      <c r="BE469" s="34" t="str">
        <f t="shared" si="512"/>
        <v>-----</v>
      </c>
      <c r="BF469" s="34" t="str">
        <f t="shared" si="495"/>
        <v>-----</v>
      </c>
      <c r="BG469" s="40" t="str">
        <f t="shared" si="496"/>
        <v/>
      </c>
      <c r="BH469" s="37" t="str">
        <f t="shared" si="497"/>
        <v/>
      </c>
      <c r="BI469" s="37" t="str">
        <f t="shared" si="513"/>
        <v/>
      </c>
      <c r="BJ469" s="38" t="str">
        <f t="shared" si="514"/>
        <v/>
      </c>
      <c r="BK469" s="38" t="str">
        <f t="shared" si="498"/>
        <v/>
      </c>
      <c r="BL469" s="41" t="str">
        <f t="shared" si="499"/>
        <v>------</v>
      </c>
      <c r="BM469" s="41" t="str">
        <f t="shared" si="500"/>
        <v>------</v>
      </c>
      <c r="BN469" s="41" t="str">
        <f t="shared" si="474"/>
        <v>-----</v>
      </c>
      <c r="BO469" s="41" t="str" cm="1">
        <f t="array" aca="1" ref="BO469" ca="1">_xlfn.LET(_xlpm.lookback,MIN(ROW()-ROW(BN$50),11),_xlpm.found,IFERROR(MATCH("Equal High",OFFSET(BN469,-_xlpm.lookback,0,_xlpm.lookback+1,1),0),-1),_xlpm.offset_rows,_xlpm.lookback-_xlpm.found+1,IF(_xlpm.found&gt;0,INDEX(E:E,ROW()-_xlpm.offset_rows),"-----"))</f>
        <v>-----</v>
      </c>
      <c r="BP469" s="41" t="str">
        <f t="shared" ca="1" si="467"/>
        <v>-----</v>
      </c>
      <c r="BQ469" s="41" t="str">
        <f t="shared" ca="1" si="468"/>
        <v>-----</v>
      </c>
      <c r="BR469" s="52" t="str">
        <f t="shared" ca="1" si="469"/>
        <v>-----</v>
      </c>
      <c r="BS469" s="41" t="str">
        <f t="shared" si="475"/>
        <v>-----</v>
      </c>
      <c r="BT469" s="41" t="str" cm="1">
        <f t="array" aca="1" ref="BT469" ca="1">_xlfn.LET(_xlpm.lookback,MIN(ROW()-ROW(BS$50),11),_xlpm.found,IFERROR(MATCH("Equal Low",OFFSET(BS469,-_xlpm.lookback,0,_xlpm.lookback+1,1),0),-1),_xlpm.offset_rows,_xlpm.lookback-_xlpm.found+1,IF(_xlpm.found&gt;0,INDEX(F:F,ROW()-_xlpm.offset_rows),"-----"))</f>
        <v>-----</v>
      </c>
      <c r="BU469" s="41" t="str">
        <f t="shared" ca="1" si="470"/>
        <v>-----</v>
      </c>
      <c r="BV469" s="41" t="str">
        <f t="shared" ca="1" si="471"/>
        <v>-----</v>
      </c>
      <c r="BW469" s="52" t="str">
        <f t="shared" ca="1" si="472"/>
        <v>-----</v>
      </c>
      <c r="BX469" s="50">
        <f t="shared" si="501"/>
        <v>5.9110000000146101E-2</v>
      </c>
      <c r="BY469" s="50">
        <f t="shared" si="515"/>
        <v>1</v>
      </c>
      <c r="BZ469" s="50">
        <f t="shared" si="516"/>
        <v>13</v>
      </c>
      <c r="CA469" s="50" t="str">
        <f t="shared" si="517"/>
        <v>-----</v>
      </c>
      <c r="CB469" s="50" t="str">
        <f t="shared" si="518"/>
        <v>-----</v>
      </c>
      <c r="CC469" s="52" t="str">
        <f t="shared" si="502"/>
        <v/>
      </c>
      <c r="CD469" s="41">
        <f t="shared" si="503"/>
        <v>0</v>
      </c>
      <c r="CE469" s="52" t="str" cm="1">
        <f t="array" ref="CE469">IF(CD469&lt;&gt;1,"-----",_xlfn.IFS(OR(AL469="Above",AL469="Below"),AL469,OR(AQ469="Above",AQ469="Below"),AQ469,OR(AV469="Above",AV469="Below"),AV469,OR(BA469="Above",BA469="Below"),BA469,OR(BF469="Above",BF469="Below"),BF469,OR(BK469="Above",BK469="Below"),BK469,TRUE,"-----"))</f>
        <v>-----</v>
      </c>
      <c r="CF469" s="52" t="str">
        <f t="shared" ca="1" si="473"/>
        <v>-----</v>
      </c>
      <c r="CG469" s="52" t="str">
        <f t="shared" si="504"/>
        <v>UP</v>
      </c>
      <c r="CH469" s="42" t="str">
        <f t="shared" si="458"/>
        <v/>
      </c>
      <c r="CI469" s="43" t="str">
        <f t="shared" si="519"/>
        <v/>
      </c>
      <c r="CJ469" s="42" t="str">
        <f t="shared" si="520"/>
        <v/>
      </c>
      <c r="CK469" s="42" t="str">
        <f t="shared" si="459"/>
        <v/>
      </c>
      <c r="CL469" s="42" t="str">
        <f t="shared" si="505"/>
        <v/>
      </c>
      <c r="CM469" s="16">
        <f t="shared" si="477"/>
        <v>0</v>
      </c>
      <c r="CN469" s="53">
        <f t="shared" si="460"/>
        <v>0</v>
      </c>
      <c r="CO469" s="14" t="str">
        <f t="shared" si="461"/>
        <v/>
      </c>
      <c r="CT469" s="4"/>
      <c r="CU469" s="4"/>
    </row>
    <row r="470" spans="1:99" x14ac:dyDescent="0.55000000000000004">
      <c r="A470">
        <f>IF('Data Validation'!$K$2&lt;&gt;TRUE,"",'Data Validation'!A470)</f>
        <v>1772172600</v>
      </c>
      <c r="B470" s="4" t="str">
        <f>IF('Data Validation'!$K$2&lt;&gt;TRUE,"",'Data Validation'!C470)</f>
        <v>XAUUSD</v>
      </c>
      <c r="C470" s="4" t="str">
        <f>IF('Data Validation'!$K$2&lt;&gt;TRUE,"",'Data Validation'!E470)</f>
        <v>M5</v>
      </c>
      <c r="D470" s="4">
        <f>IF('Data Validation'!$K$2&lt;&gt;TRUE,"",'Data Validation'!G470)</f>
        <v>5197.1400000000003</v>
      </c>
      <c r="E470" s="4">
        <f>IF($C470&lt;&gt;"M5","",Price!F470)</f>
        <v>5198.4799999999996</v>
      </c>
      <c r="F470" s="4">
        <f>IF($C470&lt;&gt;"M5","",Price!G470)</f>
        <v>5194.72</v>
      </c>
      <c r="G470" s="4">
        <f>IF($C470&lt;&gt;"M5","",Price!H470)</f>
        <v>559</v>
      </c>
      <c r="H470" s="4">
        <f>IF($C470&lt;&gt;"M5","",SSA!E470)</f>
        <v>5195.0295500000002</v>
      </c>
      <c r="I470" s="6">
        <f>IF($C470&lt;&gt;"M5","",SSA!F470)</f>
        <v>5194.9528</v>
      </c>
      <c r="J470" s="5">
        <f>IF($C470&lt;&gt;"M5","",Dual_Tema!E470)</f>
        <v>5198.97</v>
      </c>
      <c r="K470" s="5">
        <f>IF($C470&lt;&gt;"M5","",Dual_Tema!F470)</f>
        <v>5194.7299999999996</v>
      </c>
      <c r="L470" s="6">
        <f>IF($C470&lt;&gt;"M5","",Trendlines!K470)</f>
        <v>0</v>
      </c>
      <c r="M470" s="6">
        <f>IF($C470&lt;&gt;"M5","",Trendlines!L470)</f>
        <v>0</v>
      </c>
      <c r="N470" s="6">
        <f>IF($C470&lt;&gt;"M5","",ZigZag!E470)</f>
        <v>0</v>
      </c>
      <c r="O470" s="6">
        <f>IF($C470&lt;&gt;"M5","",ZigZag!F470)</f>
        <v>0</v>
      </c>
      <c r="P470" s="6">
        <f>IF($C470&lt;&gt;"M5","",Pinbar!E470)</f>
        <v>0</v>
      </c>
      <c r="Q470">
        <f>IF(Q$1='Trendline Selection'!$ED$198,Trendlines!E470,IF(Q$1='Trendline Selection'!$EE$198,Trendlines!E470,""))</f>
        <v>5200.38</v>
      </c>
      <c r="R470" t="str">
        <f>IF(R$1='Trendline Selection'!$ED$198,Trendlines!F470,IF(R$1='Trendline Selection'!$EE$198,Trendlines!F470,""))</f>
        <v/>
      </c>
      <c r="S470" t="str">
        <f>IF(S$1='Trendline Selection'!$ED$198,Trendlines!G470,IF(S$1='Trendline Selection'!$EE$198,Trendlines!G470,""))</f>
        <v/>
      </c>
      <c r="T470" t="str">
        <f>IF(T$1='Trendline Selection'!$ED$198,Trendlines!H470,IF(T$1='Trendline Selection'!$EE$198,Trendlines!H470,""))</f>
        <v/>
      </c>
      <c r="U470">
        <f>IF(U$1='Trendline Selection'!$ED$198,Trendlines!I470,IF(U$1='Trendline Selection'!$EE$198,Trendlines!I470,""))</f>
        <v>5181.38</v>
      </c>
      <c r="V470" t="str">
        <f>IF(V$1='Trendline Selection'!$ED$198,Trendlines!J470,IF(V$1='Trendline Selection'!$EE$198,Trendlines!J470,""))</f>
        <v/>
      </c>
      <c r="W470" s="6" t="str">
        <f t="shared" si="463"/>
        <v/>
      </c>
      <c r="X470" s="6" t="str">
        <f t="shared" si="464"/>
        <v/>
      </c>
      <c r="Y470" s="6" t="str">
        <f t="shared" si="465"/>
        <v/>
      </c>
      <c r="Z470" s="6" t="str">
        <f t="shared" si="466"/>
        <v/>
      </c>
      <c r="AA470">
        <f t="shared" si="478"/>
        <v>3.7599999999993088</v>
      </c>
      <c r="AB470">
        <f t="shared" si="506"/>
        <v>3.75</v>
      </c>
      <c r="AC470">
        <f t="shared" si="507"/>
        <v>9.999999999308784E-3</v>
      </c>
      <c r="AD470">
        <f t="shared" si="462"/>
        <v>3.7599999999993088</v>
      </c>
      <c r="AE470" s="26">
        <f t="shared" si="521"/>
        <v>-9.4249437869557085E-5</v>
      </c>
      <c r="AF470" s="26">
        <f t="shared" si="479"/>
        <v>-1.9250278646452816E-6</v>
      </c>
      <c r="AG470" s="4"/>
      <c r="AH470" s="30">
        <f t="shared" si="480"/>
        <v>-1.0288575065668104E-3</v>
      </c>
      <c r="AI470" s="21">
        <f t="shared" si="508"/>
        <v>-1</v>
      </c>
      <c r="AJ470" s="21">
        <f t="shared" si="476"/>
        <v>-283</v>
      </c>
      <c r="AK470" s="31" t="str">
        <f t="shared" si="524"/>
        <v>-----</v>
      </c>
      <c r="AL470" s="31" t="str">
        <f t="shared" si="481"/>
        <v>-----</v>
      </c>
      <c r="AM470" s="39" t="str">
        <f t="shared" si="482"/>
        <v/>
      </c>
      <c r="AN470" s="35" t="str">
        <f t="shared" si="483"/>
        <v/>
      </c>
      <c r="AO470" s="35" t="str">
        <f t="shared" si="522"/>
        <v/>
      </c>
      <c r="AP470" s="36" t="str">
        <f t="shared" si="523"/>
        <v/>
      </c>
      <c r="AQ470" s="36" t="str">
        <f t="shared" si="484"/>
        <v/>
      </c>
      <c r="AR470" s="40" t="str">
        <f t="shared" si="485"/>
        <v/>
      </c>
      <c r="AS470" s="37" t="str">
        <f t="shared" si="486"/>
        <v/>
      </c>
      <c r="AT470" s="37" t="str">
        <f t="shared" si="509"/>
        <v/>
      </c>
      <c r="AU470" s="38" t="str">
        <f t="shared" si="487"/>
        <v/>
      </c>
      <c r="AV470" s="38" t="str">
        <f t="shared" si="488"/>
        <v/>
      </c>
      <c r="AW470" s="30" t="str">
        <f t="shared" si="489"/>
        <v/>
      </c>
      <c r="AX470" s="21" t="str">
        <f t="shared" si="490"/>
        <v/>
      </c>
      <c r="AY470" s="21" t="str">
        <f t="shared" si="510"/>
        <v/>
      </c>
      <c r="AZ470" s="31" t="str">
        <f t="shared" si="491"/>
        <v/>
      </c>
      <c r="BA470" s="31" t="str">
        <f t="shared" si="492"/>
        <v/>
      </c>
      <c r="BB470" s="33">
        <f t="shared" si="493"/>
        <v>2.6343464482435357E-3</v>
      </c>
      <c r="BC470" s="32">
        <f t="shared" si="494"/>
        <v>1</v>
      </c>
      <c r="BD470" s="32">
        <f t="shared" si="511"/>
        <v>39</v>
      </c>
      <c r="BE470" s="34" t="str">
        <f t="shared" si="512"/>
        <v>-----</v>
      </c>
      <c r="BF470" s="34" t="str">
        <f t="shared" si="495"/>
        <v>-----</v>
      </c>
      <c r="BG470" s="40" t="str">
        <f t="shared" si="496"/>
        <v/>
      </c>
      <c r="BH470" s="37" t="str">
        <f t="shared" si="497"/>
        <v/>
      </c>
      <c r="BI470" s="37" t="str">
        <f t="shared" si="513"/>
        <v/>
      </c>
      <c r="BJ470" s="38" t="str">
        <f t="shared" si="514"/>
        <v/>
      </c>
      <c r="BK470" s="38" t="str">
        <f t="shared" si="498"/>
        <v/>
      </c>
      <c r="BL470" s="41" t="str">
        <f t="shared" si="499"/>
        <v>------</v>
      </c>
      <c r="BM470" s="41" t="str">
        <f t="shared" si="500"/>
        <v>------</v>
      </c>
      <c r="BN470" s="41" t="str">
        <f t="shared" si="474"/>
        <v>-----</v>
      </c>
      <c r="BO470" s="41" t="str" cm="1">
        <f t="array" aca="1" ref="BO470" ca="1">_xlfn.LET(_xlpm.lookback,MIN(ROW()-ROW(BN$50),11),_xlpm.found,IFERROR(MATCH("Equal High",OFFSET(BN470,-_xlpm.lookback,0,_xlpm.lookback+1,1),0),-1),_xlpm.offset_rows,_xlpm.lookback-_xlpm.found+1,IF(_xlpm.found&gt;0,INDEX(E:E,ROW()-_xlpm.offset_rows),"-----"))</f>
        <v>-----</v>
      </c>
      <c r="BP470" s="41" t="str">
        <f t="shared" ca="1" si="467"/>
        <v>-----</v>
      </c>
      <c r="BQ470" s="41" t="str">
        <f t="shared" ca="1" si="468"/>
        <v>-----</v>
      </c>
      <c r="BR470" s="52" t="str">
        <f t="shared" ca="1" si="469"/>
        <v>-----</v>
      </c>
      <c r="BS470" s="41" t="str">
        <f t="shared" si="475"/>
        <v>-----</v>
      </c>
      <c r="BT470" s="41" t="str" cm="1">
        <f t="array" aca="1" ref="BT470" ca="1">_xlfn.LET(_xlpm.lookback,MIN(ROW()-ROW(BS$50),11),_xlpm.found,IFERROR(MATCH("Equal Low",OFFSET(BS470,-_xlpm.lookback,0,_xlpm.lookback+1,1),0),-1),_xlpm.offset_rows,_xlpm.lookback-_xlpm.found+1,IF(_xlpm.found&gt;0,INDEX(F:F,ROW()-_xlpm.offset_rows),"-----"))</f>
        <v>-----</v>
      </c>
      <c r="BU470" s="41" t="str">
        <f t="shared" ca="1" si="470"/>
        <v>-----</v>
      </c>
      <c r="BV470" s="41" t="str">
        <f t="shared" ca="1" si="471"/>
        <v>-----</v>
      </c>
      <c r="BW470" s="52" t="str">
        <f t="shared" ca="1" si="472"/>
        <v>-----</v>
      </c>
      <c r="BX470" s="50">
        <f t="shared" si="501"/>
        <v>7.6750000000174623E-2</v>
      </c>
      <c r="BY470" s="50">
        <f t="shared" si="515"/>
        <v>1</v>
      </c>
      <c r="BZ470" s="50">
        <f t="shared" si="516"/>
        <v>14</v>
      </c>
      <c r="CA470" s="50" t="str">
        <f t="shared" si="517"/>
        <v>-----</v>
      </c>
      <c r="CB470" s="50" t="str">
        <f t="shared" si="518"/>
        <v>-----</v>
      </c>
      <c r="CC470" s="52" t="str">
        <f t="shared" si="502"/>
        <v/>
      </c>
      <c r="CD470" s="41">
        <f t="shared" si="503"/>
        <v>0</v>
      </c>
      <c r="CE470" s="52" t="str" cm="1">
        <f t="array" ref="CE470">IF(CD470&lt;&gt;1,"-----",_xlfn.IFS(OR(AL470="Above",AL470="Below"),AL470,OR(AQ470="Above",AQ470="Below"),AQ470,OR(AV470="Above",AV470="Below"),AV470,OR(BA470="Above",BA470="Below"),BA470,OR(BF470="Above",BF470="Below"),BF470,OR(BK470="Above",BK470="Below"),BK470,TRUE,"-----"))</f>
        <v>-----</v>
      </c>
      <c r="CF470" s="52" t="str">
        <f t="shared" ca="1" si="473"/>
        <v>-----</v>
      </c>
      <c r="CG470" s="52" t="str">
        <f t="shared" si="504"/>
        <v>UP</v>
      </c>
      <c r="CH470" s="42" t="str">
        <f t="shared" ref="CH470:CH533" si="525">IF(AD470&gt;(AVERAGE(AD450:AD470)+(2*_xlfn.STDEV.P(AD450:AD470))),1,"")</f>
        <v/>
      </c>
      <c r="CI470" s="43" t="str">
        <f t="shared" si="519"/>
        <v/>
      </c>
      <c r="CJ470" s="42" t="str">
        <f t="shared" si="520"/>
        <v/>
      </c>
      <c r="CK470" s="42" t="str">
        <f t="shared" ref="CK470:CK533" si="526">IF(G470&gt;(AVERAGE(G450:G470)+(2*_xlfn.STDEV.P(G450:G470))),1,"")</f>
        <v/>
      </c>
      <c r="CL470" s="42" t="str">
        <f t="shared" si="505"/>
        <v/>
      </c>
      <c r="CM470" s="16">
        <f t="shared" si="477"/>
        <v>0</v>
      </c>
      <c r="CN470" s="53">
        <f t="shared" si="460"/>
        <v>0</v>
      </c>
      <c r="CO470" s="14" t="str">
        <f t="shared" si="461"/>
        <v/>
      </c>
      <c r="CT470" s="4"/>
      <c r="CU470" s="4"/>
    </row>
    <row r="471" spans="1:99" x14ac:dyDescent="0.55000000000000004">
      <c r="A471">
        <f>IF('Data Validation'!$K$2&lt;&gt;TRUE,"",'Data Validation'!A471)</f>
        <v>1772172900</v>
      </c>
      <c r="B471" s="4" t="str">
        <f>IF('Data Validation'!$K$2&lt;&gt;TRUE,"",'Data Validation'!C471)</f>
        <v>XAUUSD</v>
      </c>
      <c r="C471" s="4" t="str">
        <f>IF('Data Validation'!$K$2&lt;&gt;TRUE,"",'Data Validation'!E471)</f>
        <v>M5</v>
      </c>
      <c r="D471" s="4">
        <f>IF('Data Validation'!$K$2&lt;&gt;TRUE,"",'Data Validation'!G471)</f>
        <v>5195.58</v>
      </c>
      <c r="E471" s="4">
        <f>IF($C471&lt;&gt;"M5","",Price!F471)</f>
        <v>5199.34</v>
      </c>
      <c r="F471" s="4">
        <f>IF($C471&lt;&gt;"M5","",Price!G471)</f>
        <v>5195.01</v>
      </c>
      <c r="G471" s="4">
        <f>IF($C471&lt;&gt;"M5","",Price!H471)</f>
        <v>513</v>
      </c>
      <c r="H471" s="4">
        <f>IF($C471&lt;&gt;"M5","",SSA!E471)</f>
        <v>5195.0588200000002</v>
      </c>
      <c r="I471" s="6">
        <f>IF($C471&lt;&gt;"M5","",SSA!F471)</f>
        <v>5195.0058099999997</v>
      </c>
      <c r="J471" s="5">
        <f>IF($C471&lt;&gt;"M5","",Dual_Tema!E471)</f>
        <v>5199.53</v>
      </c>
      <c r="K471" s="5">
        <f>IF($C471&lt;&gt;"M5","",Dual_Tema!F471)</f>
        <v>5195.2700000000004</v>
      </c>
      <c r="L471" s="6">
        <f>IF($C471&lt;&gt;"M5","",Trendlines!K471)</f>
        <v>0</v>
      </c>
      <c r="M471" s="6">
        <f>IF($C471&lt;&gt;"M5","",Trendlines!L471)</f>
        <v>0</v>
      </c>
      <c r="N471" s="6">
        <f>IF($C471&lt;&gt;"M5","",ZigZag!E471)</f>
        <v>0</v>
      </c>
      <c r="O471" s="6">
        <f>IF($C471&lt;&gt;"M5","",ZigZag!F471)</f>
        <v>0</v>
      </c>
      <c r="P471" s="6">
        <f>IF($C471&lt;&gt;"M5","",Pinbar!E471)</f>
        <v>0</v>
      </c>
      <c r="Q471">
        <f>IF(Q$1='Trendline Selection'!$ED$198,Trendlines!E471,IF(Q$1='Trendline Selection'!$EE$198,Trendlines!E471,""))</f>
        <v>5200.38</v>
      </c>
      <c r="R471" t="str">
        <f>IF(R$1='Trendline Selection'!$ED$198,Trendlines!F471,IF(R$1='Trendline Selection'!$EE$198,Trendlines!F471,""))</f>
        <v/>
      </c>
      <c r="S471" t="str">
        <f>IF(S$1='Trendline Selection'!$ED$198,Trendlines!G471,IF(S$1='Trendline Selection'!$EE$198,Trendlines!G471,""))</f>
        <v/>
      </c>
      <c r="T471" t="str">
        <f>IF(T$1='Trendline Selection'!$ED$198,Trendlines!H471,IF(T$1='Trendline Selection'!$EE$198,Trendlines!H471,""))</f>
        <v/>
      </c>
      <c r="U471">
        <f>IF(U$1='Trendline Selection'!$ED$198,Trendlines!I471,IF(U$1='Trendline Selection'!$EE$198,Trendlines!I471,""))</f>
        <v>5181.3999999999996</v>
      </c>
      <c r="V471" t="str">
        <f>IF(V$1='Trendline Selection'!$ED$198,Trendlines!J471,IF(V$1='Trendline Selection'!$EE$198,Trendlines!J471,""))</f>
        <v/>
      </c>
      <c r="W471" s="6" t="str">
        <f t="shared" si="463"/>
        <v/>
      </c>
      <c r="X471" s="6" t="str">
        <f t="shared" si="464"/>
        <v/>
      </c>
      <c r="Y471" s="6" t="str">
        <f t="shared" si="465"/>
        <v/>
      </c>
      <c r="Z471" s="6" t="str">
        <f t="shared" si="466"/>
        <v/>
      </c>
      <c r="AA471">
        <f t="shared" si="478"/>
        <v>4.3299999999999272</v>
      </c>
      <c r="AB471">
        <f t="shared" si="506"/>
        <v>2.1999999999998181</v>
      </c>
      <c r="AC471">
        <f t="shared" si="507"/>
        <v>2.1300000000001091</v>
      </c>
      <c r="AD471">
        <f t="shared" si="462"/>
        <v>4.3299999999999272</v>
      </c>
      <c r="AE471" s="26">
        <f t="shared" si="521"/>
        <v>-3.6541764351700986E-5</v>
      </c>
      <c r="AF471" s="26">
        <f t="shared" si="479"/>
        <v>-5.0045522176945231E-5</v>
      </c>
      <c r="AG471" s="4"/>
      <c r="AH471" s="30">
        <f t="shared" si="480"/>
        <v>-1.0232290717216651E-3</v>
      </c>
      <c r="AI471" s="21">
        <f t="shared" si="508"/>
        <v>-1</v>
      </c>
      <c r="AJ471" s="21">
        <f t="shared" si="476"/>
        <v>-284</v>
      </c>
      <c r="AK471" s="31" t="str">
        <f t="shared" si="524"/>
        <v>-----</v>
      </c>
      <c r="AL471" s="31" t="str">
        <f t="shared" si="481"/>
        <v>-----</v>
      </c>
      <c r="AM471" s="39" t="str">
        <f t="shared" si="482"/>
        <v/>
      </c>
      <c r="AN471" s="35" t="str">
        <f t="shared" si="483"/>
        <v/>
      </c>
      <c r="AO471" s="35" t="str">
        <f t="shared" si="522"/>
        <v/>
      </c>
      <c r="AP471" s="36" t="str">
        <f t="shared" si="523"/>
        <v/>
      </c>
      <c r="AQ471" s="36" t="str">
        <f t="shared" si="484"/>
        <v/>
      </c>
      <c r="AR471" s="40" t="str">
        <f t="shared" si="485"/>
        <v/>
      </c>
      <c r="AS471" s="37" t="str">
        <f t="shared" si="486"/>
        <v/>
      </c>
      <c r="AT471" s="37" t="str">
        <f t="shared" si="509"/>
        <v/>
      </c>
      <c r="AU471" s="38" t="str">
        <f t="shared" si="487"/>
        <v/>
      </c>
      <c r="AV471" s="38" t="str">
        <f t="shared" si="488"/>
        <v/>
      </c>
      <c r="AW471" s="30" t="str">
        <f t="shared" si="489"/>
        <v/>
      </c>
      <c r="AX471" s="21" t="str">
        <f t="shared" si="490"/>
        <v/>
      </c>
      <c r="AY471" s="21" t="str">
        <f t="shared" si="510"/>
        <v/>
      </c>
      <c r="AZ471" s="31" t="str">
        <f t="shared" si="491"/>
        <v/>
      </c>
      <c r="BA471" s="31" t="str">
        <f t="shared" si="492"/>
        <v/>
      </c>
      <c r="BB471" s="33">
        <f t="shared" si="493"/>
        <v>2.6361253715213189E-3</v>
      </c>
      <c r="BC471" s="32">
        <f t="shared" si="494"/>
        <v>1</v>
      </c>
      <c r="BD471" s="32">
        <f t="shared" si="511"/>
        <v>40</v>
      </c>
      <c r="BE471" s="34" t="str">
        <f t="shared" si="512"/>
        <v>-----</v>
      </c>
      <c r="BF471" s="34" t="str">
        <f t="shared" si="495"/>
        <v>-----</v>
      </c>
      <c r="BG471" s="40" t="str">
        <f t="shared" si="496"/>
        <v/>
      </c>
      <c r="BH471" s="37" t="str">
        <f t="shared" si="497"/>
        <v/>
      </c>
      <c r="BI471" s="37" t="str">
        <f t="shared" si="513"/>
        <v/>
      </c>
      <c r="BJ471" s="38" t="str">
        <f t="shared" si="514"/>
        <v/>
      </c>
      <c r="BK471" s="38" t="str">
        <f t="shared" si="498"/>
        <v/>
      </c>
      <c r="BL471" s="41" t="str">
        <f t="shared" si="499"/>
        <v>------</v>
      </c>
      <c r="BM471" s="41" t="str">
        <f t="shared" si="500"/>
        <v>------</v>
      </c>
      <c r="BN471" s="41" t="str">
        <f t="shared" si="474"/>
        <v>-----</v>
      </c>
      <c r="BO471" s="41" t="str" cm="1">
        <f t="array" aca="1" ref="BO471" ca="1">_xlfn.LET(_xlpm.lookback,MIN(ROW()-ROW(BN$50),11),_xlpm.found,IFERROR(MATCH("Equal High",OFFSET(BN471,-_xlpm.lookback,0,_xlpm.lookback+1,1),0),-1),_xlpm.offset_rows,_xlpm.lookback-_xlpm.found+1,IF(_xlpm.found&gt;0,INDEX(E:E,ROW()-_xlpm.offset_rows),"-----"))</f>
        <v>-----</v>
      </c>
      <c r="BP471" s="41" t="str">
        <f t="shared" ca="1" si="467"/>
        <v>-----</v>
      </c>
      <c r="BQ471" s="41" t="str">
        <f t="shared" ca="1" si="468"/>
        <v>-----</v>
      </c>
      <c r="BR471" s="52" t="str">
        <f t="shared" ca="1" si="469"/>
        <v>-----</v>
      </c>
      <c r="BS471" s="41" t="str">
        <f t="shared" si="475"/>
        <v>-----</v>
      </c>
      <c r="BT471" s="41" t="str" cm="1">
        <f t="array" aca="1" ref="BT471" ca="1">_xlfn.LET(_xlpm.lookback,MIN(ROW()-ROW(BS$50),11),_xlpm.found,IFERROR(MATCH("Equal Low",OFFSET(BS471,-_xlpm.lookback,0,_xlpm.lookback+1,1),0),-1),_xlpm.offset_rows,_xlpm.lookback-_xlpm.found+1,IF(_xlpm.found&gt;0,INDEX(F:F,ROW()-_xlpm.offset_rows),"-----"))</f>
        <v>-----</v>
      </c>
      <c r="BU471" s="41" t="str">
        <f t="shared" ca="1" si="470"/>
        <v>-----</v>
      </c>
      <c r="BV471" s="41" t="str">
        <f t="shared" ca="1" si="471"/>
        <v>-----</v>
      </c>
      <c r="BW471" s="52" t="str">
        <f t="shared" ca="1" si="472"/>
        <v>-----</v>
      </c>
      <c r="BX471" s="50">
        <f t="shared" si="501"/>
        <v>5.3010000000540458E-2</v>
      </c>
      <c r="BY471" s="50">
        <f t="shared" si="515"/>
        <v>1</v>
      </c>
      <c r="BZ471" s="50">
        <f t="shared" si="516"/>
        <v>15</v>
      </c>
      <c r="CA471" s="50" t="str">
        <f t="shared" si="517"/>
        <v>-----</v>
      </c>
      <c r="CB471" s="50" t="str">
        <f t="shared" si="518"/>
        <v>-----</v>
      </c>
      <c r="CC471" s="52" t="str">
        <f t="shared" si="502"/>
        <v/>
      </c>
      <c r="CD471" s="41">
        <f t="shared" si="503"/>
        <v>0</v>
      </c>
      <c r="CE471" s="52" t="str" cm="1">
        <f t="array" ref="CE471">IF(CD471&lt;&gt;1,"-----",_xlfn.IFS(OR(AL471="Above",AL471="Below"),AL471,OR(AQ471="Above",AQ471="Below"),AQ471,OR(AV471="Above",AV471="Below"),AV471,OR(BA471="Above",BA471="Below"),BA471,OR(BF471="Above",BF471="Below"),BF471,OR(BK471="Above",BK471="Below"),BK471,TRUE,"-----"))</f>
        <v>-----</v>
      </c>
      <c r="CF471" s="52" t="str">
        <f t="shared" ca="1" si="473"/>
        <v>-----</v>
      </c>
      <c r="CG471" s="52" t="str">
        <f t="shared" si="504"/>
        <v>UP</v>
      </c>
      <c r="CH471" s="42" t="str">
        <f t="shared" si="525"/>
        <v/>
      </c>
      <c r="CI471" s="43" t="str">
        <f t="shared" si="519"/>
        <v/>
      </c>
      <c r="CJ471" s="42" t="str">
        <f t="shared" si="520"/>
        <v/>
      </c>
      <c r="CK471" s="42" t="str">
        <f t="shared" si="526"/>
        <v/>
      </c>
      <c r="CL471" s="42" t="str">
        <f t="shared" si="505"/>
        <v/>
      </c>
      <c r="CM471" s="16">
        <f t="shared" si="477"/>
        <v>0</v>
      </c>
      <c r="CN471" s="53">
        <f t="shared" si="460"/>
        <v>0</v>
      </c>
      <c r="CO471" s="14" t="str">
        <f t="shared" si="461"/>
        <v/>
      </c>
      <c r="CT471" s="4"/>
      <c r="CU471" s="4"/>
    </row>
    <row r="472" spans="1:99" x14ac:dyDescent="0.55000000000000004">
      <c r="A472">
        <f>IF('Data Validation'!$K$2&lt;&gt;TRUE,"",'Data Validation'!A472)</f>
        <v>1772173200</v>
      </c>
      <c r="B472" s="4" t="str">
        <f>IF('Data Validation'!$K$2&lt;&gt;TRUE,"",'Data Validation'!C472)</f>
        <v>XAUUSD</v>
      </c>
      <c r="C472" s="4" t="str">
        <f>IF('Data Validation'!$K$2&lt;&gt;TRUE,"",'Data Validation'!E472)</f>
        <v>M5</v>
      </c>
      <c r="D472" s="4">
        <f>IF('Data Validation'!$K$2&lt;&gt;TRUE,"",'Data Validation'!G472)</f>
        <v>5195</v>
      </c>
      <c r="E472" s="4">
        <f>IF($C472&lt;&gt;"M5","",Price!F472)</f>
        <v>5196.8500000000004</v>
      </c>
      <c r="F472" s="4">
        <f>IF($C472&lt;&gt;"M5","",Price!G472)</f>
        <v>5194.22</v>
      </c>
      <c r="G472" s="4">
        <f>IF($C472&lt;&gt;"M5","",Price!H472)</f>
        <v>516</v>
      </c>
      <c r="H472" s="4">
        <f>IF($C472&lt;&gt;"M5","",SSA!E472)</f>
        <v>5194.98279</v>
      </c>
      <c r="I472" s="6">
        <f>IF($C472&lt;&gt;"M5","",SSA!F472)</f>
        <v>5194.9943000000003</v>
      </c>
      <c r="J472" s="5">
        <f>IF($C472&lt;&gt;"M5","",Dual_Tema!E472)</f>
        <v>5198.58</v>
      </c>
      <c r="K472" s="5">
        <f>IF($C472&lt;&gt;"M5","",Dual_Tema!F472)</f>
        <v>5195.1499999999996</v>
      </c>
      <c r="L472" s="6">
        <f>IF($C472&lt;&gt;"M5","",Trendlines!K472)</f>
        <v>0</v>
      </c>
      <c r="M472" s="6">
        <f>IF($C472&lt;&gt;"M5","",Trendlines!L472)</f>
        <v>0</v>
      </c>
      <c r="N472" s="6">
        <f>IF($C472&lt;&gt;"M5","",ZigZag!E472)</f>
        <v>0</v>
      </c>
      <c r="O472" s="6">
        <f>IF($C472&lt;&gt;"M5","",ZigZag!F472)</f>
        <v>0</v>
      </c>
      <c r="P472" s="6">
        <f>IF($C472&lt;&gt;"M5","",Pinbar!E472)</f>
        <v>0</v>
      </c>
      <c r="Q472">
        <f>IF(Q$1='Trendline Selection'!$ED$198,Trendlines!E472,IF(Q$1='Trendline Selection'!$EE$198,Trendlines!E472,""))</f>
        <v>5200.3900000000003</v>
      </c>
      <c r="R472" t="str">
        <f>IF(R$1='Trendline Selection'!$ED$198,Trendlines!F472,IF(R$1='Trendline Selection'!$EE$198,Trendlines!F472,""))</f>
        <v/>
      </c>
      <c r="S472" t="str">
        <f>IF(S$1='Trendline Selection'!$ED$198,Trendlines!G472,IF(S$1='Trendline Selection'!$EE$198,Trendlines!G472,""))</f>
        <v/>
      </c>
      <c r="T472" t="str">
        <f>IF(T$1='Trendline Selection'!$ED$198,Trendlines!H472,IF(T$1='Trendline Selection'!$EE$198,Trendlines!H472,""))</f>
        <v/>
      </c>
      <c r="U472">
        <f>IF(U$1='Trendline Selection'!$ED$198,Trendlines!I472,IF(U$1='Trendline Selection'!$EE$198,Trendlines!I472,""))</f>
        <v>5181.43</v>
      </c>
      <c r="V472" t="str">
        <f>IF(V$1='Trendline Selection'!$ED$198,Trendlines!J472,IF(V$1='Trendline Selection'!$EE$198,Trendlines!J472,""))</f>
        <v/>
      </c>
      <c r="W472" s="6" t="str">
        <f t="shared" si="463"/>
        <v/>
      </c>
      <c r="X472" s="6" t="str">
        <f t="shared" si="464"/>
        <v/>
      </c>
      <c r="Y472" s="6" t="str">
        <f t="shared" si="465"/>
        <v/>
      </c>
      <c r="Z472" s="6" t="str">
        <f t="shared" si="466"/>
        <v/>
      </c>
      <c r="AA472">
        <f t="shared" si="478"/>
        <v>2.6300000000001091</v>
      </c>
      <c r="AB472">
        <f t="shared" si="506"/>
        <v>1.2700000000004366</v>
      </c>
      <c r="AC472">
        <f t="shared" si="507"/>
        <v>1.3599999999996726</v>
      </c>
      <c r="AD472">
        <f t="shared" si="462"/>
        <v>2.6300000000001091</v>
      </c>
      <c r="AE472" s="26">
        <f t="shared" si="521"/>
        <v>-3.3278318309991643E-4</v>
      </c>
      <c r="AF472" s="26">
        <f t="shared" si="479"/>
        <v>-1.7901311800417344E-4</v>
      </c>
      <c r="AG472" s="4"/>
      <c r="AH472" s="30">
        <f t="shared" si="480"/>
        <v>-1.0397700941660729E-3</v>
      </c>
      <c r="AI472" s="21">
        <f t="shared" si="508"/>
        <v>-1</v>
      </c>
      <c r="AJ472" s="21">
        <f t="shared" si="476"/>
        <v>-285</v>
      </c>
      <c r="AK472" s="31" t="str">
        <f t="shared" si="524"/>
        <v>-----</v>
      </c>
      <c r="AL472" s="31" t="str">
        <f t="shared" si="481"/>
        <v>-----</v>
      </c>
      <c r="AM472" s="39" t="str">
        <f t="shared" si="482"/>
        <v/>
      </c>
      <c r="AN472" s="35" t="str">
        <f t="shared" si="483"/>
        <v/>
      </c>
      <c r="AO472" s="35" t="str">
        <f t="shared" si="522"/>
        <v/>
      </c>
      <c r="AP472" s="36" t="str">
        <f t="shared" si="523"/>
        <v/>
      </c>
      <c r="AQ472" s="36" t="str">
        <f t="shared" si="484"/>
        <v/>
      </c>
      <c r="AR472" s="40" t="str">
        <f t="shared" si="485"/>
        <v/>
      </c>
      <c r="AS472" s="37" t="str">
        <f t="shared" si="486"/>
        <v/>
      </c>
      <c r="AT472" s="37" t="str">
        <f t="shared" si="509"/>
        <v/>
      </c>
      <c r="AU472" s="38" t="str">
        <f t="shared" si="487"/>
        <v/>
      </c>
      <c r="AV472" s="38" t="str">
        <f t="shared" si="488"/>
        <v/>
      </c>
      <c r="AW472" s="30" t="str">
        <f t="shared" si="489"/>
        <v/>
      </c>
      <c r="AX472" s="21" t="str">
        <f t="shared" si="490"/>
        <v/>
      </c>
      <c r="AY472" s="21" t="str">
        <f t="shared" si="510"/>
        <v/>
      </c>
      <c r="AZ472" s="31" t="str">
        <f t="shared" si="491"/>
        <v/>
      </c>
      <c r="BA472" s="31" t="str">
        <f t="shared" si="492"/>
        <v/>
      </c>
      <c r="BB472" s="33">
        <f t="shared" si="493"/>
        <v>2.6156466458100817E-3</v>
      </c>
      <c r="BC472" s="32">
        <f t="shared" si="494"/>
        <v>1</v>
      </c>
      <c r="BD472" s="32">
        <f t="shared" si="511"/>
        <v>41</v>
      </c>
      <c r="BE472" s="34" t="str">
        <f t="shared" si="512"/>
        <v>-----</v>
      </c>
      <c r="BF472" s="34" t="str">
        <f t="shared" si="495"/>
        <v>-----</v>
      </c>
      <c r="BG472" s="40" t="str">
        <f t="shared" si="496"/>
        <v/>
      </c>
      <c r="BH472" s="37" t="str">
        <f t="shared" si="497"/>
        <v/>
      </c>
      <c r="BI472" s="37" t="str">
        <f t="shared" si="513"/>
        <v/>
      </c>
      <c r="BJ472" s="38" t="str">
        <f t="shared" si="514"/>
        <v/>
      </c>
      <c r="BK472" s="38" t="str">
        <f t="shared" si="498"/>
        <v/>
      </c>
      <c r="BL472" s="41" t="str">
        <f t="shared" si="499"/>
        <v>------</v>
      </c>
      <c r="BM472" s="41" t="str">
        <f t="shared" si="500"/>
        <v>------</v>
      </c>
      <c r="BN472" s="41" t="str">
        <f t="shared" si="474"/>
        <v>-----</v>
      </c>
      <c r="BO472" s="41" t="str" cm="1">
        <f t="array" aca="1" ref="BO472" ca="1">_xlfn.LET(_xlpm.lookback,MIN(ROW()-ROW(BN$50),11),_xlpm.found,IFERROR(MATCH("Equal High",OFFSET(BN472,-_xlpm.lookback,0,_xlpm.lookback+1,1),0),-1),_xlpm.offset_rows,_xlpm.lookback-_xlpm.found+1,IF(_xlpm.found&gt;0,INDEX(E:E,ROW()-_xlpm.offset_rows),"-----"))</f>
        <v>-----</v>
      </c>
      <c r="BP472" s="41" t="str">
        <f t="shared" ca="1" si="467"/>
        <v>-----</v>
      </c>
      <c r="BQ472" s="41" t="str">
        <f t="shared" ca="1" si="468"/>
        <v>-----</v>
      </c>
      <c r="BR472" s="52" t="str">
        <f t="shared" ca="1" si="469"/>
        <v>-----</v>
      </c>
      <c r="BS472" s="41" t="str">
        <f t="shared" si="475"/>
        <v>-----</v>
      </c>
      <c r="BT472" s="41" t="str" cm="1">
        <f t="array" aca="1" ref="BT472" ca="1">_xlfn.LET(_xlpm.lookback,MIN(ROW()-ROW(BS$50),11),_xlpm.found,IFERROR(MATCH("Equal Low",OFFSET(BS472,-_xlpm.lookback,0,_xlpm.lookback+1,1),0),-1),_xlpm.offset_rows,_xlpm.lookback-_xlpm.found+1,IF(_xlpm.found&gt;0,INDEX(F:F,ROW()-_xlpm.offset_rows),"-----"))</f>
        <v>-----</v>
      </c>
      <c r="BU472" s="41" t="str">
        <f t="shared" ca="1" si="470"/>
        <v>-----</v>
      </c>
      <c r="BV472" s="41" t="str">
        <f t="shared" ca="1" si="471"/>
        <v>-----</v>
      </c>
      <c r="BW472" s="52" t="str">
        <f t="shared" ca="1" si="472"/>
        <v>-----</v>
      </c>
      <c r="BX472" s="50">
        <f t="shared" si="501"/>
        <v>-1.1510000000271248E-2</v>
      </c>
      <c r="BY472" s="50">
        <f t="shared" si="515"/>
        <v>-1</v>
      </c>
      <c r="BZ472" s="50">
        <f t="shared" si="516"/>
        <v>-1</v>
      </c>
      <c r="CA472" s="50" t="str">
        <f t="shared" si="517"/>
        <v>-----</v>
      </c>
      <c r="CB472" s="50" t="str">
        <f t="shared" si="518"/>
        <v>crossunder</v>
      </c>
      <c r="CC472" s="52" t="str">
        <f t="shared" si="502"/>
        <v/>
      </c>
      <c r="CD472" s="41">
        <f t="shared" si="503"/>
        <v>0</v>
      </c>
      <c r="CE472" s="52" t="str" cm="1">
        <f t="array" ref="CE472">IF(CD472&lt;&gt;1,"-----",_xlfn.IFS(OR(AL472="Above",AL472="Below"),AL472,OR(AQ472="Above",AQ472="Below"),AQ472,OR(AV472="Above",AV472="Below"),AV472,OR(BA472="Above",BA472="Below"),BA472,OR(BF472="Above",BF472="Below"),BF472,OR(BK472="Above",BK472="Below"),BK472,TRUE,"-----"))</f>
        <v>-----</v>
      </c>
      <c r="CF472" s="52" t="str">
        <f t="shared" ca="1" si="473"/>
        <v>-----</v>
      </c>
      <c r="CG472" s="52" t="str">
        <f t="shared" si="504"/>
        <v>DOWN</v>
      </c>
      <c r="CH472" s="42" t="str">
        <f t="shared" si="525"/>
        <v/>
      </c>
      <c r="CI472" s="43" t="str">
        <f t="shared" si="519"/>
        <v/>
      </c>
      <c r="CJ472" s="42" t="str">
        <f t="shared" si="520"/>
        <v/>
      </c>
      <c r="CK472" s="42" t="str">
        <f t="shared" si="526"/>
        <v/>
      </c>
      <c r="CL472" s="42" t="str">
        <f t="shared" si="505"/>
        <v/>
      </c>
      <c r="CM472" s="16">
        <f t="shared" si="477"/>
        <v>0</v>
      </c>
      <c r="CN472" s="53">
        <f t="shared" si="460"/>
        <v>0</v>
      </c>
      <c r="CO472" s="14" t="str">
        <f t="shared" si="461"/>
        <v/>
      </c>
      <c r="CT472" s="4"/>
      <c r="CU472" s="4"/>
    </row>
    <row r="473" spans="1:99" x14ac:dyDescent="0.55000000000000004">
      <c r="A473">
        <f>IF('Data Validation'!$K$2&lt;&gt;TRUE,"",'Data Validation'!A473)</f>
        <v>1772173500</v>
      </c>
      <c r="B473" s="4" t="str">
        <f>IF('Data Validation'!$K$2&lt;&gt;TRUE,"",'Data Validation'!C473)</f>
        <v>XAUUSD</v>
      </c>
      <c r="C473" s="4" t="str">
        <f>IF('Data Validation'!$K$2&lt;&gt;TRUE,"",'Data Validation'!E473)</f>
        <v>M5</v>
      </c>
      <c r="D473" s="4">
        <f>IF('Data Validation'!$K$2&lt;&gt;TRUE,"",'Data Validation'!G473)</f>
        <v>5193.22</v>
      </c>
      <c r="E473" s="4">
        <f>IF($C473&lt;&gt;"M5","",Price!F473)</f>
        <v>5195.53</v>
      </c>
      <c r="F473" s="4">
        <f>IF($C473&lt;&gt;"M5","",Price!G473)</f>
        <v>5192.1499999999996</v>
      </c>
      <c r="G473" s="4">
        <f>IF($C473&lt;&gt;"M5","",Price!H473)</f>
        <v>624</v>
      </c>
      <c r="H473" s="4">
        <f>IF($C473&lt;&gt;"M5","",SSA!E473)</f>
        <v>5194.7261500000004</v>
      </c>
      <c r="I473" s="6">
        <f>IF($C473&lt;&gt;"M5","",SSA!F473)</f>
        <v>5194.8602199999996</v>
      </c>
      <c r="J473" s="5">
        <f>IF($C473&lt;&gt;"M5","",Dual_Tema!E473)</f>
        <v>5197.26</v>
      </c>
      <c r="K473" s="5">
        <f>IF($C473&lt;&gt;"M5","",Dual_Tema!F473)</f>
        <v>5193.9799999999996</v>
      </c>
      <c r="L473" s="6">
        <f>IF($C473&lt;&gt;"M5","",Trendlines!K473)</f>
        <v>0</v>
      </c>
      <c r="M473" s="6">
        <f>IF($C473&lt;&gt;"M5","",Trendlines!L473)</f>
        <v>0</v>
      </c>
      <c r="N473" s="6">
        <f>IF($C473&lt;&gt;"M5","",ZigZag!E473)</f>
        <v>0</v>
      </c>
      <c r="O473" s="6">
        <f>IF($C473&lt;&gt;"M5","",ZigZag!F473)</f>
        <v>0</v>
      </c>
      <c r="P473" s="6">
        <f>IF($C473&lt;&gt;"M5","",Pinbar!E473)</f>
        <v>0</v>
      </c>
      <c r="Q473">
        <f>IF(Q$1='Trendline Selection'!$ED$198,Trendlines!E473,IF(Q$1='Trendline Selection'!$EE$198,Trendlines!E473,""))</f>
        <v>5200.3900000000003</v>
      </c>
      <c r="R473" t="str">
        <f>IF(R$1='Trendline Selection'!$ED$198,Trendlines!F473,IF(R$1='Trendline Selection'!$EE$198,Trendlines!F473,""))</f>
        <v/>
      </c>
      <c r="S473" t="str">
        <f>IF(S$1='Trendline Selection'!$ED$198,Trendlines!G473,IF(S$1='Trendline Selection'!$EE$198,Trendlines!G473,""))</f>
        <v/>
      </c>
      <c r="T473" t="str">
        <f>IF(T$1='Trendline Selection'!$ED$198,Trendlines!H473,IF(T$1='Trendline Selection'!$EE$198,Trendlines!H473,""))</f>
        <v/>
      </c>
      <c r="U473">
        <f>IF(U$1='Trendline Selection'!$ED$198,Trendlines!I473,IF(U$1='Trendline Selection'!$EE$198,Trendlines!I473,""))</f>
        <v>5181.45</v>
      </c>
      <c r="V473" t="str">
        <f>IF(V$1='Trendline Selection'!$ED$198,Trendlines!J473,IF(V$1='Trendline Selection'!$EE$198,Trendlines!J473,""))</f>
        <v/>
      </c>
      <c r="W473" s="6" t="str">
        <f t="shared" si="463"/>
        <v/>
      </c>
      <c r="X473" s="6" t="str">
        <f t="shared" si="464"/>
        <v/>
      </c>
      <c r="Y473" s="6" t="str">
        <f t="shared" si="465"/>
        <v/>
      </c>
      <c r="Z473" s="6" t="str">
        <f t="shared" si="466"/>
        <v/>
      </c>
      <c r="AA473">
        <f t="shared" si="478"/>
        <v>3.3800000000001091</v>
      </c>
      <c r="AB473">
        <f t="shared" si="506"/>
        <v>0.52999999999974534</v>
      </c>
      <c r="AC473">
        <f t="shared" si="507"/>
        <v>2.8500000000003638</v>
      </c>
      <c r="AD473">
        <f t="shared" si="462"/>
        <v>3.3800000000001091</v>
      </c>
      <c r="AE473" s="26">
        <f t="shared" si="521"/>
        <v>-3.3286770336686501E-4</v>
      </c>
      <c r="AF473" s="26">
        <f t="shared" si="479"/>
        <v>-3.5233096777421698E-4</v>
      </c>
      <c r="AG473" s="4"/>
      <c r="AH473" s="30">
        <f t="shared" si="480"/>
        <v>-1.0891202390589765E-3</v>
      </c>
      <c r="AI473" s="21">
        <f t="shared" si="508"/>
        <v>-1</v>
      </c>
      <c r="AJ473" s="21">
        <f t="shared" si="476"/>
        <v>-286</v>
      </c>
      <c r="AK473" s="31" t="str">
        <f t="shared" si="524"/>
        <v>-----</v>
      </c>
      <c r="AL473" s="31" t="str">
        <f t="shared" si="481"/>
        <v>-----</v>
      </c>
      <c r="AM473" s="39" t="str">
        <f t="shared" si="482"/>
        <v/>
      </c>
      <c r="AN473" s="35" t="str">
        <f t="shared" si="483"/>
        <v/>
      </c>
      <c r="AO473" s="35" t="str">
        <f t="shared" si="522"/>
        <v/>
      </c>
      <c r="AP473" s="36" t="str">
        <f t="shared" si="523"/>
        <v/>
      </c>
      <c r="AQ473" s="36" t="str">
        <f t="shared" si="484"/>
        <v/>
      </c>
      <c r="AR473" s="40" t="str">
        <f t="shared" si="485"/>
        <v/>
      </c>
      <c r="AS473" s="37" t="str">
        <f t="shared" si="486"/>
        <v/>
      </c>
      <c r="AT473" s="37" t="str">
        <f t="shared" si="509"/>
        <v/>
      </c>
      <c r="AU473" s="38" t="str">
        <f t="shared" si="487"/>
        <v/>
      </c>
      <c r="AV473" s="38" t="str">
        <f t="shared" si="488"/>
        <v/>
      </c>
      <c r="AW473" s="30" t="str">
        <f t="shared" si="489"/>
        <v/>
      </c>
      <c r="AX473" s="21" t="str">
        <f t="shared" si="490"/>
        <v/>
      </c>
      <c r="AY473" s="21" t="str">
        <f t="shared" si="510"/>
        <v/>
      </c>
      <c r="AZ473" s="31" t="str">
        <f t="shared" si="491"/>
        <v/>
      </c>
      <c r="BA473" s="31" t="str">
        <f t="shared" si="492"/>
        <v/>
      </c>
      <c r="BB473" s="33">
        <f t="shared" si="493"/>
        <v>2.5622460894152406E-3</v>
      </c>
      <c r="BC473" s="32">
        <f t="shared" si="494"/>
        <v>1</v>
      </c>
      <c r="BD473" s="32">
        <f t="shared" si="511"/>
        <v>42</v>
      </c>
      <c r="BE473" s="34" t="str">
        <f t="shared" si="512"/>
        <v>-----</v>
      </c>
      <c r="BF473" s="34" t="str">
        <f t="shared" si="495"/>
        <v>-----</v>
      </c>
      <c r="BG473" s="40" t="str">
        <f t="shared" si="496"/>
        <v/>
      </c>
      <c r="BH473" s="37" t="str">
        <f t="shared" si="497"/>
        <v/>
      </c>
      <c r="BI473" s="37" t="str">
        <f t="shared" si="513"/>
        <v/>
      </c>
      <c r="BJ473" s="38" t="str">
        <f t="shared" si="514"/>
        <v/>
      </c>
      <c r="BK473" s="38" t="str">
        <f t="shared" si="498"/>
        <v/>
      </c>
      <c r="BL473" s="41" t="str">
        <f t="shared" si="499"/>
        <v>------</v>
      </c>
      <c r="BM473" s="41" t="str">
        <f t="shared" si="500"/>
        <v>------</v>
      </c>
      <c r="BN473" s="41" t="str">
        <f t="shared" si="474"/>
        <v>-----</v>
      </c>
      <c r="BO473" s="41" t="str" cm="1">
        <f t="array" aca="1" ref="BO473" ca="1">_xlfn.LET(_xlpm.lookback,MIN(ROW()-ROW(BN$50),11),_xlpm.found,IFERROR(MATCH("Equal High",OFFSET(BN473,-_xlpm.lookback,0,_xlpm.lookback+1,1),0),-1),_xlpm.offset_rows,_xlpm.lookback-_xlpm.found+1,IF(_xlpm.found&gt;0,INDEX(E:E,ROW()-_xlpm.offset_rows),"-----"))</f>
        <v>-----</v>
      </c>
      <c r="BP473" s="41" t="str">
        <f t="shared" ca="1" si="467"/>
        <v>-----</v>
      </c>
      <c r="BQ473" s="41" t="str">
        <f t="shared" ca="1" si="468"/>
        <v>-----</v>
      </c>
      <c r="BR473" s="52" t="str">
        <f t="shared" ca="1" si="469"/>
        <v>-----</v>
      </c>
      <c r="BS473" s="41" t="str">
        <f t="shared" si="475"/>
        <v>-----</v>
      </c>
      <c r="BT473" s="41" t="str" cm="1">
        <f t="array" aca="1" ref="BT473" ca="1">_xlfn.LET(_xlpm.lookback,MIN(ROW()-ROW(BS$50),11),_xlpm.found,IFERROR(MATCH("Equal Low",OFFSET(BS473,-_xlpm.lookback,0,_xlpm.lookback+1,1),0),-1),_xlpm.offset_rows,_xlpm.lookback-_xlpm.found+1,IF(_xlpm.found&gt;0,INDEX(F:F,ROW()-_xlpm.offset_rows),"-----"))</f>
        <v>-----</v>
      </c>
      <c r="BU473" s="41" t="str">
        <f t="shared" ca="1" si="470"/>
        <v>-----</v>
      </c>
      <c r="BV473" s="41" t="str">
        <f t="shared" ca="1" si="471"/>
        <v>-----</v>
      </c>
      <c r="BW473" s="52" t="str">
        <f t="shared" ca="1" si="472"/>
        <v>-----</v>
      </c>
      <c r="BX473" s="50">
        <f t="shared" si="501"/>
        <v>-0.1340699999991557</v>
      </c>
      <c r="BY473" s="50">
        <f t="shared" si="515"/>
        <v>-1</v>
      </c>
      <c r="BZ473" s="50">
        <f t="shared" si="516"/>
        <v>-2</v>
      </c>
      <c r="CA473" s="50" t="str">
        <f t="shared" si="517"/>
        <v>-----</v>
      </c>
      <c r="CB473" s="50" t="str">
        <f t="shared" si="518"/>
        <v>-----</v>
      </c>
      <c r="CC473" s="52" t="str">
        <f t="shared" si="502"/>
        <v/>
      </c>
      <c r="CD473" s="41">
        <f t="shared" si="503"/>
        <v>0</v>
      </c>
      <c r="CE473" s="52" t="str" cm="1">
        <f t="array" ref="CE473">IF(CD473&lt;&gt;1,"-----",_xlfn.IFS(OR(AL473="Above",AL473="Below"),AL473,OR(AQ473="Above",AQ473="Below"),AQ473,OR(AV473="Above",AV473="Below"),AV473,OR(BA473="Above",BA473="Below"),BA473,OR(BF473="Above",BF473="Below"),BF473,OR(BK473="Above",BK473="Below"),BK473,TRUE,"-----"))</f>
        <v>-----</v>
      </c>
      <c r="CF473" s="52" t="str">
        <f t="shared" ca="1" si="473"/>
        <v>-----</v>
      </c>
      <c r="CG473" s="52" t="str">
        <f t="shared" si="504"/>
        <v>DOWN</v>
      </c>
      <c r="CH473" s="42" t="str">
        <f t="shared" si="525"/>
        <v/>
      </c>
      <c r="CI473" s="43" t="str">
        <f t="shared" si="519"/>
        <v/>
      </c>
      <c r="CJ473" s="42" t="str">
        <f t="shared" si="520"/>
        <v/>
      </c>
      <c r="CK473" s="42" t="str">
        <f t="shared" si="526"/>
        <v/>
      </c>
      <c r="CL473" s="42" t="str">
        <f t="shared" si="505"/>
        <v/>
      </c>
      <c r="CM473" s="16">
        <f t="shared" si="477"/>
        <v>0</v>
      </c>
      <c r="CN473" s="53">
        <f t="shared" ref="CN473:CN500" si="527">AVERAGE(CM471:CM473)</f>
        <v>0</v>
      </c>
      <c r="CO473" s="14" t="str">
        <f t="shared" ref="CO473:CO500" si="528">IF(CN473&gt;20%,"Turbulance","")</f>
        <v/>
      </c>
      <c r="CT473" s="4"/>
      <c r="CU473" s="4"/>
    </row>
    <row r="474" spans="1:99" x14ac:dyDescent="0.55000000000000004">
      <c r="A474">
        <f>IF('Data Validation'!$K$2&lt;&gt;TRUE,"",'Data Validation'!A474)</f>
        <v>1772173800</v>
      </c>
      <c r="B474" s="4" t="str">
        <f>IF('Data Validation'!$K$2&lt;&gt;TRUE,"",'Data Validation'!C474)</f>
        <v>XAUUSD</v>
      </c>
      <c r="C474" s="4" t="str">
        <f>IF('Data Validation'!$K$2&lt;&gt;TRUE,"",'Data Validation'!E474)</f>
        <v>M5</v>
      </c>
      <c r="D474" s="4">
        <f>IF('Data Validation'!$K$2&lt;&gt;TRUE,"",'Data Validation'!G474)</f>
        <v>5192.34</v>
      </c>
      <c r="E474" s="4">
        <f>IF($C474&lt;&gt;"M5","",Price!F474)</f>
        <v>5196.2700000000004</v>
      </c>
      <c r="F474" s="4">
        <f>IF($C474&lt;&gt;"M5","",Price!G474)</f>
        <v>5192.3100000000004</v>
      </c>
      <c r="G474" s="4">
        <f>IF($C474&lt;&gt;"M5","",Price!H474)</f>
        <v>646</v>
      </c>
      <c r="H474" s="4">
        <f>IF($C474&lt;&gt;"M5","",SSA!E474)</f>
        <v>5194.2508399999997</v>
      </c>
      <c r="I474" s="6">
        <f>IF($C474&lt;&gt;"M5","",SSA!F474)</f>
        <v>5194.5555299999996</v>
      </c>
      <c r="J474" s="5">
        <f>IF($C474&lt;&gt;"M5","",Dual_Tema!E474)</f>
        <v>5196.75</v>
      </c>
      <c r="K474" s="5">
        <f>IF($C474&lt;&gt;"M5","",Dual_Tema!F474)</f>
        <v>5193.26</v>
      </c>
      <c r="L474" s="6">
        <f>IF($C474&lt;&gt;"M5","",Trendlines!K474)</f>
        <v>0</v>
      </c>
      <c r="M474" s="6">
        <f>IF($C474&lt;&gt;"M5","",Trendlines!L474)</f>
        <v>0</v>
      </c>
      <c r="N474" s="6">
        <f>IF($C474&lt;&gt;"M5","",ZigZag!E474)</f>
        <v>0</v>
      </c>
      <c r="O474" s="6">
        <f>IF($C474&lt;&gt;"M5","",ZigZag!F474)</f>
        <v>0</v>
      </c>
      <c r="P474" s="6">
        <f>IF($C474&lt;&gt;"M5","",Pinbar!E474)</f>
        <v>1</v>
      </c>
      <c r="Q474">
        <f>IF(Q$1='Trendline Selection'!$ED$198,Trendlines!E474,IF(Q$1='Trendline Selection'!$EE$198,Trendlines!E474,""))</f>
        <v>5200.3999999999996</v>
      </c>
      <c r="R474" t="str">
        <f>IF(R$1='Trendline Selection'!$ED$198,Trendlines!F474,IF(R$1='Trendline Selection'!$EE$198,Trendlines!F474,""))</f>
        <v/>
      </c>
      <c r="S474" t="str">
        <f>IF(S$1='Trendline Selection'!$ED$198,Trendlines!G474,IF(S$1='Trendline Selection'!$EE$198,Trendlines!G474,""))</f>
        <v/>
      </c>
      <c r="T474" t="str">
        <f>IF(T$1='Trendline Selection'!$ED$198,Trendlines!H474,IF(T$1='Trendline Selection'!$EE$198,Trendlines!H474,""))</f>
        <v/>
      </c>
      <c r="U474">
        <f>IF(U$1='Trendline Selection'!$ED$198,Trendlines!I474,IF(U$1='Trendline Selection'!$EE$198,Trendlines!I474,""))</f>
        <v>5181.47</v>
      </c>
      <c r="V474" t="str">
        <f>IF(V$1='Trendline Selection'!$ED$198,Trendlines!J474,IF(V$1='Trendline Selection'!$EE$198,Trendlines!J474,""))</f>
        <v/>
      </c>
      <c r="W474" s="6" t="str">
        <f t="shared" si="463"/>
        <v/>
      </c>
      <c r="X474" s="6" t="str">
        <f t="shared" si="464"/>
        <v/>
      </c>
      <c r="Y474" s="6" t="str">
        <f t="shared" si="465"/>
        <v/>
      </c>
      <c r="Z474" s="6" t="str">
        <f t="shared" si="466"/>
        <v/>
      </c>
      <c r="AA474">
        <f t="shared" si="478"/>
        <v>3.9600000000000364</v>
      </c>
      <c r="AB474">
        <f t="shared" si="506"/>
        <v>3.0500000000001819</v>
      </c>
      <c r="AC474">
        <f t="shared" si="507"/>
        <v>0.90999999999985448</v>
      </c>
      <c r="AD474">
        <f t="shared" si="462"/>
        <v>3.9600000000000364</v>
      </c>
      <c r="AE474" s="26">
        <f t="shared" si="521"/>
        <v>-9.2365420695543073E-5</v>
      </c>
      <c r="AF474" s="26">
        <f t="shared" si="479"/>
        <v>-1.8292941235366957E-4</v>
      </c>
      <c r="AG474" s="4"/>
      <c r="AH474" s="30">
        <f t="shared" si="480"/>
        <v>-1.1824398123221173E-3</v>
      </c>
      <c r="AI474" s="21">
        <f t="shared" si="508"/>
        <v>-1</v>
      </c>
      <c r="AJ474" s="21">
        <f t="shared" si="476"/>
        <v>-287</v>
      </c>
      <c r="AK474" s="31" t="str">
        <f t="shared" si="524"/>
        <v>-----</v>
      </c>
      <c r="AL474" s="31" t="str">
        <f t="shared" si="481"/>
        <v>-----</v>
      </c>
      <c r="AM474" s="39" t="str">
        <f t="shared" si="482"/>
        <v/>
      </c>
      <c r="AN474" s="35" t="str">
        <f t="shared" si="483"/>
        <v/>
      </c>
      <c r="AO474" s="35" t="str">
        <f t="shared" si="522"/>
        <v/>
      </c>
      <c r="AP474" s="36" t="str">
        <f t="shared" si="523"/>
        <v/>
      </c>
      <c r="AQ474" s="36" t="str">
        <f t="shared" si="484"/>
        <v/>
      </c>
      <c r="AR474" s="40" t="str">
        <f t="shared" si="485"/>
        <v/>
      </c>
      <c r="AS474" s="37" t="str">
        <f t="shared" si="486"/>
        <v/>
      </c>
      <c r="AT474" s="37" t="str">
        <f t="shared" si="509"/>
        <v/>
      </c>
      <c r="AU474" s="38" t="str">
        <f t="shared" si="487"/>
        <v/>
      </c>
      <c r="AV474" s="38" t="str">
        <f t="shared" si="488"/>
        <v/>
      </c>
      <c r="AW474" s="30" t="str">
        <f t="shared" si="489"/>
        <v/>
      </c>
      <c r="AX474" s="21" t="str">
        <f t="shared" si="490"/>
        <v/>
      </c>
      <c r="AY474" s="21" t="str">
        <f t="shared" si="510"/>
        <v/>
      </c>
      <c r="AZ474" s="31" t="str">
        <f t="shared" si="491"/>
        <v/>
      </c>
      <c r="BA474" s="31" t="str">
        <f t="shared" si="492"/>
        <v/>
      </c>
      <c r="BB474" s="33">
        <f t="shared" si="493"/>
        <v>2.466643635879286E-3</v>
      </c>
      <c r="BC474" s="32">
        <f t="shared" si="494"/>
        <v>1</v>
      </c>
      <c r="BD474" s="32">
        <f t="shared" si="511"/>
        <v>43</v>
      </c>
      <c r="BE474" s="34" t="str">
        <f t="shared" si="512"/>
        <v>-----</v>
      </c>
      <c r="BF474" s="34" t="str">
        <f t="shared" si="495"/>
        <v>-----</v>
      </c>
      <c r="BG474" s="40" t="str">
        <f t="shared" si="496"/>
        <v/>
      </c>
      <c r="BH474" s="37" t="str">
        <f t="shared" si="497"/>
        <v/>
      </c>
      <c r="BI474" s="37" t="str">
        <f t="shared" si="513"/>
        <v/>
      </c>
      <c r="BJ474" s="38" t="str">
        <f t="shared" si="514"/>
        <v/>
      </c>
      <c r="BK474" s="38" t="str">
        <f t="shared" si="498"/>
        <v/>
      </c>
      <c r="BL474" s="41" t="str">
        <f t="shared" si="499"/>
        <v>------</v>
      </c>
      <c r="BM474" s="41" t="str">
        <f t="shared" si="500"/>
        <v>------</v>
      </c>
      <c r="BN474" s="41" t="str">
        <f t="shared" si="474"/>
        <v>-----</v>
      </c>
      <c r="BO474" s="41" t="str" cm="1">
        <f t="array" aca="1" ref="BO474" ca="1">_xlfn.LET(_xlpm.lookback,MIN(ROW()-ROW(BN$50),11),_xlpm.found,IFERROR(MATCH("Equal High",OFFSET(BN474,-_xlpm.lookback,0,_xlpm.lookback+1,1),0),-1),_xlpm.offset_rows,_xlpm.lookback-_xlpm.found+1,IF(_xlpm.found&gt;0,INDEX(E:E,ROW()-_xlpm.offset_rows),"-----"))</f>
        <v>-----</v>
      </c>
      <c r="BP474" s="41" t="str">
        <f t="shared" ca="1" si="467"/>
        <v>-----</v>
      </c>
      <c r="BQ474" s="41" t="str">
        <f t="shared" ca="1" si="468"/>
        <v>-----</v>
      </c>
      <c r="BR474" s="52" t="str">
        <f t="shared" ca="1" si="469"/>
        <v>-----</v>
      </c>
      <c r="BS474" s="41" t="str">
        <f t="shared" si="475"/>
        <v>-----</v>
      </c>
      <c r="BT474" s="41" t="str" cm="1">
        <f t="array" aca="1" ref="BT474" ca="1">_xlfn.LET(_xlpm.lookback,MIN(ROW()-ROW(BS$50),11),_xlpm.found,IFERROR(MATCH("Equal Low",OFFSET(BS474,-_xlpm.lookback,0,_xlpm.lookback+1,1),0),-1),_xlpm.offset_rows,_xlpm.lookback-_xlpm.found+1,IF(_xlpm.found&gt;0,INDEX(F:F,ROW()-_xlpm.offset_rows),"-----"))</f>
        <v>-----</v>
      </c>
      <c r="BU474" s="41" t="str">
        <f t="shared" ca="1" si="470"/>
        <v>-----</v>
      </c>
      <c r="BV474" s="41" t="str">
        <f t="shared" ca="1" si="471"/>
        <v>-----</v>
      </c>
      <c r="BW474" s="52" t="str">
        <f t="shared" ca="1" si="472"/>
        <v>-----</v>
      </c>
      <c r="BX474" s="50">
        <f t="shared" si="501"/>
        <v>-0.30468999999993684</v>
      </c>
      <c r="BY474" s="50">
        <f t="shared" si="515"/>
        <v>-1</v>
      </c>
      <c r="BZ474" s="50">
        <f t="shared" si="516"/>
        <v>-3</v>
      </c>
      <c r="CA474" s="50" t="str">
        <f t="shared" si="517"/>
        <v>-----</v>
      </c>
      <c r="CB474" s="50" t="str">
        <f t="shared" si="518"/>
        <v>-----</v>
      </c>
      <c r="CC474" s="52" t="str">
        <f t="shared" si="502"/>
        <v/>
      </c>
      <c r="CD474" s="41">
        <f t="shared" si="503"/>
        <v>0</v>
      </c>
      <c r="CE474" s="52" t="str" cm="1">
        <f t="array" ref="CE474">IF(CD474&lt;&gt;1,"-----",_xlfn.IFS(OR(AL474="Above",AL474="Below"),AL474,OR(AQ474="Above",AQ474="Below"),AQ474,OR(AV474="Above",AV474="Below"),AV474,OR(BA474="Above",BA474="Below"),BA474,OR(BF474="Above",BF474="Below"),BF474,OR(BK474="Above",BK474="Below"),BK474,TRUE,"-----"))</f>
        <v>-----</v>
      </c>
      <c r="CF474" s="52" t="str">
        <f t="shared" ca="1" si="473"/>
        <v>-----</v>
      </c>
      <c r="CG474" s="52" t="str">
        <f t="shared" si="504"/>
        <v>DOWN</v>
      </c>
      <c r="CH474" s="42" t="str">
        <f t="shared" si="525"/>
        <v/>
      </c>
      <c r="CI474" s="43" t="str">
        <f t="shared" si="519"/>
        <v/>
      </c>
      <c r="CJ474" s="42" t="str">
        <f t="shared" si="520"/>
        <v/>
      </c>
      <c r="CK474" s="42" t="str">
        <f t="shared" si="526"/>
        <v/>
      </c>
      <c r="CL474" s="42">
        <f t="shared" si="505"/>
        <v>1</v>
      </c>
      <c r="CM474" s="16">
        <f t="shared" si="477"/>
        <v>0.2</v>
      </c>
      <c r="CN474" s="53">
        <f t="shared" si="527"/>
        <v>6.6666666666666666E-2</v>
      </c>
      <c r="CO474" s="14" t="str">
        <f t="shared" si="528"/>
        <v/>
      </c>
      <c r="CT474" s="4"/>
      <c r="CU474" s="4"/>
    </row>
    <row r="475" spans="1:99" x14ac:dyDescent="0.55000000000000004">
      <c r="A475">
        <f>IF('Data Validation'!$K$2&lt;&gt;TRUE,"",'Data Validation'!A475)</f>
        <v>1772174100</v>
      </c>
      <c r="B475" s="4" t="str">
        <f>IF('Data Validation'!$K$2&lt;&gt;TRUE,"",'Data Validation'!C475)</f>
        <v>XAUUSD</v>
      </c>
      <c r="C475" s="4" t="str">
        <f>IF('Data Validation'!$K$2&lt;&gt;TRUE,"",'Data Validation'!E475)</f>
        <v>M5</v>
      </c>
      <c r="D475" s="4">
        <f>IF('Data Validation'!$K$2&lt;&gt;TRUE,"",'Data Validation'!G475)</f>
        <v>5194.18</v>
      </c>
      <c r="E475" s="4">
        <f>IF($C475&lt;&gt;"M5","",Price!F475)</f>
        <v>5194.93</v>
      </c>
      <c r="F475" s="4">
        <f>IF($C475&lt;&gt;"M5","",Price!G475)</f>
        <v>5191.53</v>
      </c>
      <c r="G475" s="4">
        <f>IF($C475&lt;&gt;"M5","",Price!H475)</f>
        <v>522</v>
      </c>
      <c r="H475" s="4">
        <f>IF($C475&lt;&gt;"M5","",SSA!E475)</f>
        <v>5193.4988199999998</v>
      </c>
      <c r="I475" s="6">
        <f>IF($C475&lt;&gt;"M5","",SSA!F475)</f>
        <v>5194.02718</v>
      </c>
      <c r="J475" s="5">
        <f>IF($C475&lt;&gt;"M5","",Dual_Tema!E475)</f>
        <v>5195.75</v>
      </c>
      <c r="K475" s="5">
        <f>IF($C475&lt;&gt;"M5","",Dual_Tema!F475)</f>
        <v>5192.3900000000003</v>
      </c>
      <c r="L475" s="6">
        <f>IF($C475&lt;&gt;"M5","",Trendlines!K475)</f>
        <v>0</v>
      </c>
      <c r="M475" s="6">
        <f>IF($C475&lt;&gt;"M5","",Trendlines!L475)</f>
        <v>0</v>
      </c>
      <c r="N475" s="6">
        <f>IF($C475&lt;&gt;"M5","",ZigZag!E475)</f>
        <v>0</v>
      </c>
      <c r="O475" s="6">
        <f>IF($C475&lt;&gt;"M5","",ZigZag!F475)</f>
        <v>0</v>
      </c>
      <c r="P475" s="6">
        <f>IF($C475&lt;&gt;"M5","",Pinbar!E475)</f>
        <v>0</v>
      </c>
      <c r="Q475">
        <f>IF(Q$1='Trendline Selection'!$ED$198,Trendlines!E475,IF(Q$1='Trendline Selection'!$EE$198,Trendlines!E475,""))</f>
        <v>5200.3999999999996</v>
      </c>
      <c r="R475" t="str">
        <f>IF(R$1='Trendline Selection'!$ED$198,Trendlines!F475,IF(R$1='Trendline Selection'!$EE$198,Trendlines!F475,""))</f>
        <v/>
      </c>
      <c r="S475" t="str">
        <f>IF(S$1='Trendline Selection'!$ED$198,Trendlines!G475,IF(S$1='Trendline Selection'!$EE$198,Trendlines!G475,""))</f>
        <v/>
      </c>
      <c r="T475" t="str">
        <f>IF(T$1='Trendline Selection'!$ED$198,Trendlines!H475,IF(T$1='Trendline Selection'!$EE$198,Trendlines!H475,""))</f>
        <v/>
      </c>
      <c r="U475">
        <f>IF(U$1='Trendline Selection'!$ED$198,Trendlines!I475,IF(U$1='Trendline Selection'!$EE$198,Trendlines!I475,""))</f>
        <v>5181.49</v>
      </c>
      <c r="V475" t="str">
        <f>IF(V$1='Trendline Selection'!$ED$198,Trendlines!J475,IF(V$1='Trendline Selection'!$EE$198,Trendlines!J475,""))</f>
        <v/>
      </c>
      <c r="W475" s="6" t="str">
        <f t="shared" si="463"/>
        <v/>
      </c>
      <c r="X475" s="6" t="str">
        <f t="shared" si="464"/>
        <v/>
      </c>
      <c r="Y475" s="6" t="str">
        <f t="shared" si="465"/>
        <v/>
      </c>
      <c r="Z475" s="6" t="str">
        <f t="shared" si="466"/>
        <v/>
      </c>
      <c r="AA475">
        <f t="shared" si="478"/>
        <v>3.4000000000005457</v>
      </c>
      <c r="AB475">
        <f t="shared" si="506"/>
        <v>2.5900000000001455</v>
      </c>
      <c r="AC475">
        <f t="shared" si="507"/>
        <v>0.81000000000040018</v>
      </c>
      <c r="AD475">
        <f t="shared" si="462"/>
        <v>3.4000000000005457</v>
      </c>
      <c r="AE475" s="26">
        <f t="shared" si="521"/>
        <v>-1.5782129625168821E-4</v>
      </c>
      <c r="AF475" s="26">
        <f t="shared" si="479"/>
        <v>-1.6562700413500951E-4</v>
      </c>
      <c r="AG475" s="4"/>
      <c r="AH475" s="30">
        <f t="shared" si="480"/>
        <v>-1.3270479193907855E-3</v>
      </c>
      <c r="AI475" s="21">
        <f t="shared" si="508"/>
        <v>-1</v>
      </c>
      <c r="AJ475" s="21">
        <f t="shared" si="476"/>
        <v>-288</v>
      </c>
      <c r="AK475" s="31" t="str">
        <f t="shared" si="524"/>
        <v>-----</v>
      </c>
      <c r="AL475" s="31" t="str">
        <f t="shared" si="481"/>
        <v>-----</v>
      </c>
      <c r="AM475" s="39" t="str">
        <f t="shared" si="482"/>
        <v/>
      </c>
      <c r="AN475" s="35" t="str">
        <f t="shared" si="483"/>
        <v/>
      </c>
      <c r="AO475" s="35" t="str">
        <f t="shared" si="522"/>
        <v/>
      </c>
      <c r="AP475" s="36" t="str">
        <f t="shared" si="523"/>
        <v/>
      </c>
      <c r="AQ475" s="36" t="str">
        <f t="shared" si="484"/>
        <v/>
      </c>
      <c r="AR475" s="40" t="str">
        <f t="shared" si="485"/>
        <v/>
      </c>
      <c r="AS475" s="37" t="str">
        <f t="shared" si="486"/>
        <v/>
      </c>
      <c r="AT475" s="37" t="str">
        <f t="shared" si="509"/>
        <v/>
      </c>
      <c r="AU475" s="38" t="str">
        <f t="shared" si="487"/>
        <v/>
      </c>
      <c r="AV475" s="38" t="str">
        <f t="shared" si="488"/>
        <v/>
      </c>
      <c r="AW475" s="30" t="str">
        <f t="shared" si="489"/>
        <v/>
      </c>
      <c r="AX475" s="21" t="str">
        <f t="shared" si="490"/>
        <v/>
      </c>
      <c r="AY475" s="21" t="str">
        <f t="shared" si="510"/>
        <v/>
      </c>
      <c r="AZ475" s="31" t="str">
        <f t="shared" si="491"/>
        <v/>
      </c>
      <c r="BA475" s="31" t="str">
        <f t="shared" si="492"/>
        <v/>
      </c>
      <c r="BB475" s="33">
        <f t="shared" si="493"/>
        <v>2.317638362710343E-3</v>
      </c>
      <c r="BC475" s="32">
        <f t="shared" si="494"/>
        <v>1</v>
      </c>
      <c r="BD475" s="32">
        <f t="shared" si="511"/>
        <v>44</v>
      </c>
      <c r="BE475" s="34" t="str">
        <f t="shared" si="512"/>
        <v>-----</v>
      </c>
      <c r="BF475" s="34" t="str">
        <f t="shared" si="495"/>
        <v>-----</v>
      </c>
      <c r="BG475" s="40" t="str">
        <f t="shared" si="496"/>
        <v/>
      </c>
      <c r="BH475" s="37" t="str">
        <f t="shared" si="497"/>
        <v/>
      </c>
      <c r="BI475" s="37" t="str">
        <f t="shared" si="513"/>
        <v/>
      </c>
      <c r="BJ475" s="38" t="str">
        <f t="shared" si="514"/>
        <v/>
      </c>
      <c r="BK475" s="38" t="str">
        <f t="shared" si="498"/>
        <v/>
      </c>
      <c r="BL475" s="41" t="str">
        <f t="shared" si="499"/>
        <v>------</v>
      </c>
      <c r="BM475" s="41" t="str">
        <f t="shared" si="500"/>
        <v>------</v>
      </c>
      <c r="BN475" s="41" t="str">
        <f t="shared" si="474"/>
        <v>-----</v>
      </c>
      <c r="BO475" s="41" t="str" cm="1">
        <f t="array" aca="1" ref="BO475" ca="1">_xlfn.LET(_xlpm.lookback,MIN(ROW()-ROW(BN$50),11),_xlpm.found,IFERROR(MATCH("Equal High",OFFSET(BN475,-_xlpm.lookback,0,_xlpm.lookback+1,1),0),-1),_xlpm.offset_rows,_xlpm.lookback-_xlpm.found+1,IF(_xlpm.found&gt;0,INDEX(E:E,ROW()-_xlpm.offset_rows),"-----"))</f>
        <v>-----</v>
      </c>
      <c r="BP475" s="41" t="str">
        <f t="shared" ca="1" si="467"/>
        <v>-----</v>
      </c>
      <c r="BQ475" s="41" t="str">
        <f t="shared" ca="1" si="468"/>
        <v>-----</v>
      </c>
      <c r="BR475" s="52" t="str">
        <f t="shared" ca="1" si="469"/>
        <v>-----</v>
      </c>
      <c r="BS475" s="41" t="str">
        <f t="shared" si="475"/>
        <v>-----</v>
      </c>
      <c r="BT475" s="41" t="str" cm="1">
        <f t="array" aca="1" ref="BT475" ca="1">_xlfn.LET(_xlpm.lookback,MIN(ROW()-ROW(BS$50),11),_xlpm.found,IFERROR(MATCH("Equal Low",OFFSET(BS475,-_xlpm.lookback,0,_xlpm.lookback+1,1),0),-1),_xlpm.offset_rows,_xlpm.lookback-_xlpm.found+1,IF(_xlpm.found&gt;0,INDEX(F:F,ROW()-_xlpm.offset_rows),"-----"))</f>
        <v>-----</v>
      </c>
      <c r="BU475" s="41" t="str">
        <f t="shared" ca="1" si="470"/>
        <v>-----</v>
      </c>
      <c r="BV475" s="41" t="str">
        <f t="shared" ca="1" si="471"/>
        <v>-----</v>
      </c>
      <c r="BW475" s="52" t="str">
        <f t="shared" ca="1" si="472"/>
        <v>-----</v>
      </c>
      <c r="BX475" s="50">
        <f t="shared" si="501"/>
        <v>-0.52836000000024796</v>
      </c>
      <c r="BY475" s="50">
        <f t="shared" si="515"/>
        <v>-1</v>
      </c>
      <c r="BZ475" s="50">
        <f t="shared" si="516"/>
        <v>-4</v>
      </c>
      <c r="CA475" s="50" t="str">
        <f t="shared" si="517"/>
        <v>-----</v>
      </c>
      <c r="CB475" s="50" t="str">
        <f t="shared" si="518"/>
        <v>-----</v>
      </c>
      <c r="CC475" s="52" t="str">
        <f t="shared" si="502"/>
        <v/>
      </c>
      <c r="CD475" s="41">
        <f t="shared" si="503"/>
        <v>0</v>
      </c>
      <c r="CE475" s="52" t="str" cm="1">
        <f t="array" ref="CE475">IF(CD475&lt;&gt;1,"-----",_xlfn.IFS(OR(AL475="Above",AL475="Below"),AL475,OR(AQ475="Above",AQ475="Below"),AQ475,OR(AV475="Above",AV475="Below"),AV475,OR(BA475="Above",BA475="Below"),BA475,OR(BF475="Above",BF475="Below"),BF475,OR(BK475="Above",BK475="Below"),BK475,TRUE,"-----"))</f>
        <v>-----</v>
      </c>
      <c r="CF475" s="52" t="str">
        <f t="shared" ca="1" si="473"/>
        <v>-----</v>
      </c>
      <c r="CG475" s="52" t="str">
        <f t="shared" si="504"/>
        <v>DOWN</v>
      </c>
      <c r="CH475" s="42" t="str">
        <f t="shared" si="525"/>
        <v/>
      </c>
      <c r="CI475" s="43" t="str">
        <f t="shared" si="519"/>
        <v/>
      </c>
      <c r="CJ475" s="42" t="str">
        <f t="shared" si="520"/>
        <v/>
      </c>
      <c r="CK475" s="42" t="str">
        <f t="shared" si="526"/>
        <v/>
      </c>
      <c r="CL475" s="42" t="str">
        <f t="shared" si="505"/>
        <v/>
      </c>
      <c r="CM475" s="16">
        <f t="shared" si="477"/>
        <v>0</v>
      </c>
      <c r="CN475" s="53">
        <f t="shared" si="527"/>
        <v>6.6666666666666666E-2</v>
      </c>
      <c r="CO475" s="14" t="str">
        <f t="shared" si="528"/>
        <v/>
      </c>
      <c r="CT475" s="4"/>
      <c r="CU475" s="4"/>
    </row>
    <row r="476" spans="1:99" x14ac:dyDescent="0.55000000000000004">
      <c r="A476">
        <f>IF('Data Validation'!$K$2&lt;&gt;TRUE,"",'Data Validation'!A476)</f>
        <v>1772174400</v>
      </c>
      <c r="B476" s="4" t="str">
        <f>IF('Data Validation'!$K$2&lt;&gt;TRUE,"",'Data Validation'!C476)</f>
        <v>XAUUSD</v>
      </c>
      <c r="C476" s="4" t="str">
        <f>IF('Data Validation'!$K$2&lt;&gt;TRUE,"",'Data Validation'!E476)</f>
        <v>M5</v>
      </c>
      <c r="D476" s="4">
        <f>IF('Data Validation'!$K$2&lt;&gt;TRUE,"",'Data Validation'!G476)</f>
        <v>5193.45</v>
      </c>
      <c r="E476" s="4">
        <f>IF($C476&lt;&gt;"M5","",Price!F476)</f>
        <v>5196.32</v>
      </c>
      <c r="F476" s="4">
        <f>IF($C476&lt;&gt;"M5","",Price!G476)</f>
        <v>5192.76</v>
      </c>
      <c r="G476" s="4">
        <f>IF($C476&lt;&gt;"M5","",Price!H476)</f>
        <v>462</v>
      </c>
      <c r="H476" s="4">
        <f>IF($C476&lt;&gt;"M5","",SSA!E476)</f>
        <v>5192.3671199999999</v>
      </c>
      <c r="I476" s="6">
        <f>IF($C476&lt;&gt;"M5","",SSA!F476)</f>
        <v>5193.19715</v>
      </c>
      <c r="J476" s="5">
        <f>IF($C476&lt;&gt;"M5","",Dual_Tema!E476)</f>
        <v>5195.8</v>
      </c>
      <c r="K476" s="5">
        <f>IF($C476&lt;&gt;"M5","",Dual_Tema!F476)</f>
        <v>5192.43</v>
      </c>
      <c r="L476" s="6">
        <f>IF($C476&lt;&gt;"M5","",Trendlines!K476)</f>
        <v>0</v>
      </c>
      <c r="M476" s="6">
        <f>IF($C476&lt;&gt;"M5","",Trendlines!L476)</f>
        <v>0</v>
      </c>
      <c r="N476" s="6">
        <f>IF($C476&lt;&gt;"M5","",ZigZag!E476)</f>
        <v>0</v>
      </c>
      <c r="O476" s="6">
        <f>IF($C476&lt;&gt;"M5","",ZigZag!F476)</f>
        <v>0</v>
      </c>
      <c r="P476" s="6">
        <f>IF($C476&lt;&gt;"M5","",Pinbar!E476)</f>
        <v>0</v>
      </c>
      <c r="Q476">
        <f>IF(Q$1='Trendline Selection'!$ED$198,Trendlines!E476,IF(Q$1='Trendline Selection'!$EE$198,Trendlines!E476,""))</f>
        <v>5200.41</v>
      </c>
      <c r="R476" t="str">
        <f>IF(R$1='Trendline Selection'!$ED$198,Trendlines!F476,IF(R$1='Trendline Selection'!$EE$198,Trendlines!F476,""))</f>
        <v/>
      </c>
      <c r="S476" t="str">
        <f>IF(S$1='Trendline Selection'!$ED$198,Trendlines!G476,IF(S$1='Trendline Selection'!$EE$198,Trendlines!G476,""))</f>
        <v/>
      </c>
      <c r="T476" t="str">
        <f>IF(T$1='Trendline Selection'!$ED$198,Trendlines!H476,IF(T$1='Trendline Selection'!$EE$198,Trendlines!H476,""))</f>
        <v/>
      </c>
      <c r="U476">
        <f>IF(U$1='Trendline Selection'!$ED$198,Trendlines!I476,IF(U$1='Trendline Selection'!$EE$198,Trendlines!I476,""))</f>
        <v>5181.5200000000004</v>
      </c>
      <c r="V476" t="str">
        <f>IF(V$1='Trendline Selection'!$ED$198,Trendlines!J476,IF(V$1='Trendline Selection'!$EE$198,Trendlines!J476,""))</f>
        <v/>
      </c>
      <c r="W476" s="6" t="str">
        <f t="shared" si="463"/>
        <v/>
      </c>
      <c r="X476" s="6" t="str">
        <f t="shared" si="464"/>
        <v/>
      </c>
      <c r="Y476" s="6" t="str">
        <f t="shared" si="465"/>
        <v/>
      </c>
      <c r="Z476" s="6" t="str">
        <f t="shared" si="466"/>
        <v/>
      </c>
      <c r="AA476">
        <f t="shared" si="478"/>
        <v>3.5599999999994907</v>
      </c>
      <c r="AB476">
        <f t="shared" si="506"/>
        <v>2.1399999999994179</v>
      </c>
      <c r="AC476">
        <f t="shared" si="507"/>
        <v>1.4200000000000728</v>
      </c>
      <c r="AD476">
        <f t="shared" si="462"/>
        <v>3.5599999999994907</v>
      </c>
      <c r="AE476" s="26">
        <f t="shared" si="521"/>
        <v>1.0008083452009836E-4</v>
      </c>
      <c r="AF476" s="26">
        <f t="shared" si="479"/>
        <v>6.3554058504385657E-5</v>
      </c>
      <c r="AG476" s="4"/>
      <c r="AH476" s="30">
        <f t="shared" si="480"/>
        <v>-1.5465857499697079E-3</v>
      </c>
      <c r="AI476" s="21">
        <f t="shared" si="508"/>
        <v>-1</v>
      </c>
      <c r="AJ476" s="21">
        <f t="shared" si="476"/>
        <v>-289</v>
      </c>
      <c r="AK476" s="31" t="str">
        <f t="shared" si="524"/>
        <v>-----</v>
      </c>
      <c r="AL476" s="31" t="str">
        <f t="shared" si="481"/>
        <v>-----</v>
      </c>
      <c r="AM476" s="39" t="str">
        <f t="shared" si="482"/>
        <v/>
      </c>
      <c r="AN476" s="35" t="str">
        <f t="shared" si="483"/>
        <v/>
      </c>
      <c r="AO476" s="35" t="str">
        <f t="shared" si="522"/>
        <v/>
      </c>
      <c r="AP476" s="36" t="str">
        <f t="shared" si="523"/>
        <v/>
      </c>
      <c r="AQ476" s="36" t="str">
        <f t="shared" si="484"/>
        <v/>
      </c>
      <c r="AR476" s="40" t="str">
        <f t="shared" si="485"/>
        <v/>
      </c>
      <c r="AS476" s="37" t="str">
        <f t="shared" si="486"/>
        <v/>
      </c>
      <c r="AT476" s="37" t="str">
        <f t="shared" si="509"/>
        <v/>
      </c>
      <c r="AU476" s="38" t="str">
        <f t="shared" si="487"/>
        <v/>
      </c>
      <c r="AV476" s="38" t="str">
        <f t="shared" si="488"/>
        <v/>
      </c>
      <c r="AW476" s="30" t="str">
        <f t="shared" si="489"/>
        <v/>
      </c>
      <c r="AX476" s="21" t="str">
        <f t="shared" si="490"/>
        <v/>
      </c>
      <c r="AY476" s="21" t="str">
        <f t="shared" si="510"/>
        <v/>
      </c>
      <c r="AZ476" s="31" t="str">
        <f t="shared" si="491"/>
        <v/>
      </c>
      <c r="BA476" s="31" t="str">
        <f t="shared" si="492"/>
        <v/>
      </c>
      <c r="BB476" s="33">
        <f t="shared" si="493"/>
        <v>2.0934243233644663E-3</v>
      </c>
      <c r="BC476" s="32">
        <f t="shared" si="494"/>
        <v>1</v>
      </c>
      <c r="BD476" s="32">
        <f t="shared" si="511"/>
        <v>45</v>
      </c>
      <c r="BE476" s="34" t="str">
        <f t="shared" si="512"/>
        <v>-----</v>
      </c>
      <c r="BF476" s="34" t="str">
        <f t="shared" si="495"/>
        <v>-----</v>
      </c>
      <c r="BG476" s="40" t="str">
        <f t="shared" si="496"/>
        <v/>
      </c>
      <c r="BH476" s="37" t="str">
        <f t="shared" si="497"/>
        <v/>
      </c>
      <c r="BI476" s="37" t="str">
        <f t="shared" si="513"/>
        <v/>
      </c>
      <c r="BJ476" s="38" t="str">
        <f t="shared" si="514"/>
        <v/>
      </c>
      <c r="BK476" s="38" t="str">
        <f t="shared" si="498"/>
        <v/>
      </c>
      <c r="BL476" s="41" t="str">
        <f t="shared" si="499"/>
        <v>------</v>
      </c>
      <c r="BM476" s="41" t="str">
        <f t="shared" si="500"/>
        <v>------</v>
      </c>
      <c r="BN476" s="41" t="str">
        <f t="shared" si="474"/>
        <v>-----</v>
      </c>
      <c r="BO476" s="41" t="str" cm="1">
        <f t="array" aca="1" ref="BO476" ca="1">_xlfn.LET(_xlpm.lookback,MIN(ROW()-ROW(BN$50),11),_xlpm.found,IFERROR(MATCH("Equal High",OFFSET(BN476,-_xlpm.lookback,0,_xlpm.lookback+1,1),0),-1),_xlpm.offset_rows,_xlpm.lookback-_xlpm.found+1,IF(_xlpm.found&gt;0,INDEX(E:E,ROW()-_xlpm.offset_rows),"-----"))</f>
        <v>-----</v>
      </c>
      <c r="BP476" s="41" t="str">
        <f t="shared" ca="1" si="467"/>
        <v>-----</v>
      </c>
      <c r="BQ476" s="41" t="str">
        <f t="shared" ca="1" si="468"/>
        <v>-----</v>
      </c>
      <c r="BR476" s="52" t="str">
        <f t="shared" ca="1" si="469"/>
        <v>-----</v>
      </c>
      <c r="BS476" s="41" t="str">
        <f t="shared" si="475"/>
        <v>-----</v>
      </c>
      <c r="BT476" s="41" t="str" cm="1">
        <f t="array" aca="1" ref="BT476" ca="1">_xlfn.LET(_xlpm.lookback,MIN(ROW()-ROW(BS$50),11),_xlpm.found,IFERROR(MATCH("Equal Low",OFFSET(BS476,-_xlpm.lookback,0,_xlpm.lookback+1,1),0),-1),_xlpm.offset_rows,_xlpm.lookback-_xlpm.found+1,IF(_xlpm.found&gt;0,INDEX(F:F,ROW()-_xlpm.offset_rows),"-----"))</f>
        <v>-----</v>
      </c>
      <c r="BU476" s="41" t="str">
        <f t="shared" ca="1" si="470"/>
        <v>-----</v>
      </c>
      <c r="BV476" s="41" t="str">
        <f t="shared" ca="1" si="471"/>
        <v>-----</v>
      </c>
      <c r="BW476" s="52" t="str">
        <f t="shared" ca="1" si="472"/>
        <v>-----</v>
      </c>
      <c r="BX476" s="50">
        <f t="shared" si="501"/>
        <v>-0.83003000000007887</v>
      </c>
      <c r="BY476" s="50">
        <f t="shared" si="515"/>
        <v>-1</v>
      </c>
      <c r="BZ476" s="50">
        <f t="shared" si="516"/>
        <v>-5</v>
      </c>
      <c r="CA476" s="50" t="str">
        <f t="shared" si="517"/>
        <v>-----</v>
      </c>
      <c r="CB476" s="50" t="str">
        <f t="shared" si="518"/>
        <v>-----</v>
      </c>
      <c r="CC476" s="52" t="str">
        <f t="shared" si="502"/>
        <v/>
      </c>
      <c r="CD476" s="41">
        <f t="shared" si="503"/>
        <v>0</v>
      </c>
      <c r="CE476" s="52" t="str" cm="1">
        <f t="array" ref="CE476">IF(CD476&lt;&gt;1,"-----",_xlfn.IFS(OR(AL476="Above",AL476="Below"),AL476,OR(AQ476="Above",AQ476="Below"),AQ476,OR(AV476="Above",AV476="Below"),AV476,OR(BA476="Above",BA476="Below"),BA476,OR(BF476="Above",BF476="Below"),BF476,OR(BK476="Above",BK476="Below"),BK476,TRUE,"-----"))</f>
        <v>-----</v>
      </c>
      <c r="CF476" s="52" t="str">
        <f t="shared" ca="1" si="473"/>
        <v>-----</v>
      </c>
      <c r="CG476" s="52" t="str">
        <f t="shared" si="504"/>
        <v>DOWN</v>
      </c>
      <c r="CH476" s="42" t="str">
        <f t="shared" si="525"/>
        <v/>
      </c>
      <c r="CI476" s="43" t="str">
        <f t="shared" si="519"/>
        <v/>
      </c>
      <c r="CJ476" s="42" t="str">
        <f t="shared" si="520"/>
        <v/>
      </c>
      <c r="CK476" s="42" t="str">
        <f t="shared" si="526"/>
        <v/>
      </c>
      <c r="CL476" s="42" t="str">
        <f t="shared" si="505"/>
        <v/>
      </c>
      <c r="CM476" s="16">
        <f t="shared" si="477"/>
        <v>0</v>
      </c>
      <c r="CN476" s="53">
        <f t="shared" si="527"/>
        <v>6.6666666666666666E-2</v>
      </c>
      <c r="CO476" s="14" t="str">
        <f t="shared" si="528"/>
        <v/>
      </c>
      <c r="CT476" s="4"/>
      <c r="CU476" s="4"/>
    </row>
    <row r="477" spans="1:99" x14ac:dyDescent="0.55000000000000004">
      <c r="A477">
        <f>IF('Data Validation'!$K$2&lt;&gt;TRUE,"",'Data Validation'!A477)</f>
        <v>1772174700</v>
      </c>
      <c r="B477" s="4" t="str">
        <f>IF('Data Validation'!$K$2&lt;&gt;TRUE,"",'Data Validation'!C477)</f>
        <v>XAUUSD</v>
      </c>
      <c r="C477" s="4" t="str">
        <f>IF('Data Validation'!$K$2&lt;&gt;TRUE,"",'Data Validation'!E477)</f>
        <v>M5</v>
      </c>
      <c r="D477" s="4">
        <f>IF('Data Validation'!$K$2&lt;&gt;TRUE,"",'Data Validation'!G477)</f>
        <v>5191.8900000000003</v>
      </c>
      <c r="E477" s="4">
        <f>IF($C477&lt;&gt;"M5","",Price!F477)</f>
        <v>5193.8500000000004</v>
      </c>
      <c r="F477" s="4">
        <f>IF($C477&lt;&gt;"M5","",Price!G477)</f>
        <v>5191.46</v>
      </c>
      <c r="G477" s="4">
        <f>IF($C477&lt;&gt;"M5","",Price!H477)</f>
        <v>433</v>
      </c>
      <c r="H477" s="4">
        <f>IF($C477&lt;&gt;"M5","",SSA!E477)</f>
        <v>5190.8675300000004</v>
      </c>
      <c r="I477" s="6">
        <f>IF($C477&lt;&gt;"M5","",SSA!F477)</f>
        <v>5192.0323399999997</v>
      </c>
      <c r="J477" s="5">
        <f>IF($C477&lt;&gt;"M5","",Dual_Tema!E477)</f>
        <v>5194.6400000000003</v>
      </c>
      <c r="K477" s="5">
        <f>IF($C477&lt;&gt;"M5","",Dual_Tema!F477)</f>
        <v>5191.82</v>
      </c>
      <c r="L477" s="6">
        <f>IF($C477&lt;&gt;"M5","",Trendlines!K477)</f>
        <v>0</v>
      </c>
      <c r="M477" s="6">
        <f>IF($C477&lt;&gt;"M5","",Trendlines!L477)</f>
        <v>0</v>
      </c>
      <c r="N477" s="6">
        <f>IF($C477&lt;&gt;"M5","",ZigZag!E477)</f>
        <v>0</v>
      </c>
      <c r="O477" s="6">
        <f>IF($C477&lt;&gt;"M5","",ZigZag!F477)</f>
        <v>0</v>
      </c>
      <c r="P477" s="6">
        <f>IF($C477&lt;&gt;"M5","",Pinbar!E477)</f>
        <v>0</v>
      </c>
      <c r="Q477">
        <f>IF(Q$1='Trendline Selection'!$ED$198,Trendlines!E477,IF(Q$1='Trendline Selection'!$EE$198,Trendlines!E477,""))</f>
        <v>5200.42</v>
      </c>
      <c r="R477" t="str">
        <f>IF(R$1='Trendline Selection'!$ED$198,Trendlines!F477,IF(R$1='Trendline Selection'!$EE$198,Trendlines!F477,""))</f>
        <v/>
      </c>
      <c r="S477" t="str">
        <f>IF(S$1='Trendline Selection'!$ED$198,Trendlines!G477,IF(S$1='Trendline Selection'!$EE$198,Trendlines!G477,""))</f>
        <v/>
      </c>
      <c r="T477" t="str">
        <f>IF(T$1='Trendline Selection'!$ED$198,Trendlines!H477,IF(T$1='Trendline Selection'!$EE$198,Trendlines!H477,""))</f>
        <v/>
      </c>
      <c r="U477">
        <f>IF(U$1='Trendline Selection'!$ED$198,Trendlines!I477,IF(U$1='Trendline Selection'!$EE$198,Trendlines!I477,""))</f>
        <v>5181.54</v>
      </c>
      <c r="V477" t="str">
        <f>IF(V$1='Trendline Selection'!$ED$198,Trendlines!J477,IF(V$1='Trendline Selection'!$EE$198,Trendlines!J477,""))</f>
        <v/>
      </c>
      <c r="W477" s="6" t="str">
        <f t="shared" si="463"/>
        <v/>
      </c>
      <c r="X477" s="6" t="str">
        <f t="shared" si="464"/>
        <v/>
      </c>
      <c r="Y477" s="6" t="str">
        <f t="shared" si="465"/>
        <v/>
      </c>
      <c r="Z477" s="6" t="str">
        <f t="shared" si="466"/>
        <v/>
      </c>
      <c r="AA477">
        <f t="shared" si="478"/>
        <v>2.3900000000003274</v>
      </c>
      <c r="AB477">
        <f t="shared" si="506"/>
        <v>0.4000000000005457</v>
      </c>
      <c r="AC477">
        <f t="shared" si="507"/>
        <v>1.9899999999997817</v>
      </c>
      <c r="AD477">
        <f t="shared" si="462"/>
        <v>2.3900000000003274</v>
      </c>
      <c r="AE477" s="26">
        <f t="shared" si="521"/>
        <v>-1.5207983613878221E-4</v>
      </c>
      <c r="AF477" s="26">
        <f t="shared" si="479"/>
        <v>-6.9339846142522782E-5</v>
      </c>
      <c r="AG477" s="4"/>
      <c r="AH477" s="30">
        <f t="shared" si="480"/>
        <v>-1.8368650993572885E-3</v>
      </c>
      <c r="AI477" s="21">
        <f t="shared" si="508"/>
        <v>-1</v>
      </c>
      <c r="AJ477" s="21">
        <f t="shared" si="476"/>
        <v>-290</v>
      </c>
      <c r="AK477" s="31" t="str">
        <f t="shared" si="524"/>
        <v>-----</v>
      </c>
      <c r="AL477" s="31" t="str">
        <f t="shared" si="481"/>
        <v>-----</v>
      </c>
      <c r="AM477" s="39" t="str">
        <f t="shared" si="482"/>
        <v/>
      </c>
      <c r="AN477" s="35" t="str">
        <f t="shared" si="483"/>
        <v/>
      </c>
      <c r="AO477" s="35" t="str">
        <f t="shared" si="522"/>
        <v/>
      </c>
      <c r="AP477" s="36" t="str">
        <f t="shared" si="523"/>
        <v/>
      </c>
      <c r="AQ477" s="36" t="str">
        <f t="shared" si="484"/>
        <v/>
      </c>
      <c r="AR477" s="40" t="str">
        <f t="shared" si="485"/>
        <v/>
      </c>
      <c r="AS477" s="37" t="str">
        <f t="shared" si="486"/>
        <v/>
      </c>
      <c r="AT477" s="37" t="str">
        <f t="shared" si="509"/>
        <v/>
      </c>
      <c r="AU477" s="38" t="str">
        <f t="shared" si="487"/>
        <v/>
      </c>
      <c r="AV477" s="38" t="str">
        <f t="shared" si="488"/>
        <v/>
      </c>
      <c r="AW477" s="30" t="str">
        <f t="shared" si="489"/>
        <v/>
      </c>
      <c r="AX477" s="21" t="str">
        <f t="shared" si="490"/>
        <v/>
      </c>
      <c r="AY477" s="21" t="str">
        <f t="shared" si="510"/>
        <v/>
      </c>
      <c r="AZ477" s="31" t="str">
        <f t="shared" si="491"/>
        <v/>
      </c>
      <c r="BA477" s="31" t="str">
        <f t="shared" si="492"/>
        <v/>
      </c>
      <c r="BB477" s="33">
        <f t="shared" si="493"/>
        <v>1.8001462885552325E-3</v>
      </c>
      <c r="BC477" s="32">
        <f t="shared" si="494"/>
        <v>1</v>
      </c>
      <c r="BD477" s="32">
        <f t="shared" si="511"/>
        <v>46</v>
      </c>
      <c r="BE477" s="34" t="str">
        <f t="shared" si="512"/>
        <v>-----</v>
      </c>
      <c r="BF477" s="34" t="str">
        <f t="shared" si="495"/>
        <v>-----</v>
      </c>
      <c r="BG477" s="40" t="str">
        <f t="shared" si="496"/>
        <v/>
      </c>
      <c r="BH477" s="37" t="str">
        <f t="shared" si="497"/>
        <v/>
      </c>
      <c r="BI477" s="37" t="str">
        <f t="shared" si="513"/>
        <v/>
      </c>
      <c r="BJ477" s="38" t="str">
        <f t="shared" si="514"/>
        <v/>
      </c>
      <c r="BK477" s="38" t="str">
        <f t="shared" si="498"/>
        <v/>
      </c>
      <c r="BL477" s="41" t="str">
        <f t="shared" si="499"/>
        <v>------</v>
      </c>
      <c r="BM477" s="41" t="str">
        <f t="shared" si="500"/>
        <v>------</v>
      </c>
      <c r="BN477" s="41" t="str">
        <f t="shared" si="474"/>
        <v>-----</v>
      </c>
      <c r="BO477" s="41" t="str" cm="1">
        <f t="array" aca="1" ref="BO477" ca="1">_xlfn.LET(_xlpm.lookback,MIN(ROW()-ROW(BN$50),11),_xlpm.found,IFERROR(MATCH("Equal High",OFFSET(BN477,-_xlpm.lookback,0,_xlpm.lookback+1,1),0),-1),_xlpm.offset_rows,_xlpm.lookback-_xlpm.found+1,IF(_xlpm.found&gt;0,INDEX(E:E,ROW()-_xlpm.offset_rows),"-----"))</f>
        <v>-----</v>
      </c>
      <c r="BP477" s="41" t="str">
        <f t="shared" ca="1" si="467"/>
        <v>-----</v>
      </c>
      <c r="BQ477" s="41" t="str">
        <f t="shared" ca="1" si="468"/>
        <v>-----</v>
      </c>
      <c r="BR477" s="52" t="str">
        <f t="shared" ca="1" si="469"/>
        <v>-----</v>
      </c>
      <c r="BS477" s="41" t="str">
        <f t="shared" si="475"/>
        <v>-----</v>
      </c>
      <c r="BT477" s="41" t="str" cm="1">
        <f t="array" aca="1" ref="BT477" ca="1">_xlfn.LET(_xlpm.lookback,MIN(ROW()-ROW(BS$50),11),_xlpm.found,IFERROR(MATCH("Equal Low",OFFSET(BS477,-_xlpm.lookback,0,_xlpm.lookback+1,1),0),-1),_xlpm.offset_rows,_xlpm.lookback-_xlpm.found+1,IF(_xlpm.found&gt;0,INDEX(F:F,ROW()-_xlpm.offset_rows),"-----"))</f>
        <v>-----</v>
      </c>
      <c r="BU477" s="41" t="str">
        <f t="shared" ca="1" si="470"/>
        <v>-----</v>
      </c>
      <c r="BV477" s="41" t="str">
        <f t="shared" ca="1" si="471"/>
        <v>-----</v>
      </c>
      <c r="BW477" s="52" t="str">
        <f t="shared" ca="1" si="472"/>
        <v>-----</v>
      </c>
      <c r="BX477" s="50">
        <f t="shared" si="501"/>
        <v>-1.1648099999993065</v>
      </c>
      <c r="BY477" s="50">
        <f t="shared" si="515"/>
        <v>-1</v>
      </c>
      <c r="BZ477" s="50">
        <f t="shared" si="516"/>
        <v>-6</v>
      </c>
      <c r="CA477" s="50" t="str">
        <f t="shared" si="517"/>
        <v>-----</v>
      </c>
      <c r="CB477" s="50" t="str">
        <f t="shared" si="518"/>
        <v>-----</v>
      </c>
      <c r="CC477" s="52" t="str">
        <f t="shared" si="502"/>
        <v/>
      </c>
      <c r="CD477" s="41">
        <f t="shared" si="503"/>
        <v>0</v>
      </c>
      <c r="CE477" s="52" t="str" cm="1">
        <f t="array" ref="CE477">IF(CD477&lt;&gt;1,"-----",_xlfn.IFS(OR(AL477="Above",AL477="Below"),AL477,OR(AQ477="Above",AQ477="Below"),AQ477,OR(AV477="Above",AV477="Below"),AV477,OR(BA477="Above",BA477="Below"),BA477,OR(BF477="Above",BF477="Below"),BF477,OR(BK477="Above",BK477="Below"),BK477,TRUE,"-----"))</f>
        <v>-----</v>
      </c>
      <c r="CF477" s="52" t="str">
        <f t="shared" ca="1" si="473"/>
        <v>-----</v>
      </c>
      <c r="CG477" s="52" t="str">
        <f t="shared" si="504"/>
        <v>DOWN</v>
      </c>
      <c r="CH477" s="42" t="str">
        <f t="shared" si="525"/>
        <v/>
      </c>
      <c r="CI477" s="43" t="str">
        <f t="shared" si="519"/>
        <v/>
      </c>
      <c r="CJ477" s="42" t="str">
        <f t="shared" si="520"/>
        <v/>
      </c>
      <c r="CK477" s="42" t="str">
        <f t="shared" si="526"/>
        <v/>
      </c>
      <c r="CL477" s="42" t="str">
        <f t="shared" si="505"/>
        <v/>
      </c>
      <c r="CM477" s="16">
        <f t="shared" si="477"/>
        <v>0</v>
      </c>
      <c r="CN477" s="53">
        <f t="shared" si="527"/>
        <v>0</v>
      </c>
      <c r="CO477" s="14" t="str">
        <f t="shared" si="528"/>
        <v/>
      </c>
      <c r="CT477" s="4"/>
      <c r="CU477" s="4"/>
    </row>
    <row r="478" spans="1:99" x14ac:dyDescent="0.55000000000000004">
      <c r="A478">
        <f>IF('Data Validation'!$K$2&lt;&gt;TRUE,"",'Data Validation'!A478)</f>
        <v>1772175000</v>
      </c>
      <c r="B478" s="4" t="str">
        <f>IF('Data Validation'!$K$2&lt;&gt;TRUE,"",'Data Validation'!C478)</f>
        <v>XAUUSD</v>
      </c>
      <c r="C478" s="4" t="str">
        <f>IF('Data Validation'!$K$2&lt;&gt;TRUE,"",'Data Validation'!E478)</f>
        <v>M5</v>
      </c>
      <c r="D478" s="4">
        <f>IF('Data Validation'!$K$2&lt;&gt;TRUE,"",'Data Validation'!G478)</f>
        <v>5188.8500000000004</v>
      </c>
      <c r="E478" s="4">
        <f>IF($C478&lt;&gt;"M5","",Price!F478)</f>
        <v>5192.63</v>
      </c>
      <c r="F478" s="4">
        <f>IF($C478&lt;&gt;"M5","",Price!G478)</f>
        <v>5187.5200000000004</v>
      </c>
      <c r="G478" s="4">
        <f>IF($C478&lt;&gt;"M5","",Price!H478)</f>
        <v>541</v>
      </c>
      <c r="H478" s="4">
        <f>IF($C478&lt;&gt;"M5","",SSA!E478)</f>
        <v>5189.0911699999997</v>
      </c>
      <c r="I478" s="6">
        <f>IF($C478&lt;&gt;"M5","",SSA!F478)</f>
        <v>5190.5617599999996</v>
      </c>
      <c r="J478" s="5">
        <f>IF($C478&lt;&gt;"M5","",Dual_Tema!E478)</f>
        <v>5193.34</v>
      </c>
      <c r="K478" s="5">
        <f>IF($C478&lt;&gt;"M5","",Dual_Tema!F478)</f>
        <v>5189.53</v>
      </c>
      <c r="L478" s="6">
        <f>IF($C478&lt;&gt;"M5","",Trendlines!K478)</f>
        <v>0</v>
      </c>
      <c r="M478" s="6">
        <f>IF($C478&lt;&gt;"M5","",Trendlines!L478)</f>
        <v>0</v>
      </c>
      <c r="N478" s="6">
        <f>IF($C478&lt;&gt;"M5","",ZigZag!E478)</f>
        <v>0</v>
      </c>
      <c r="O478" s="6">
        <f>IF($C478&lt;&gt;"M5","",ZigZag!F478)</f>
        <v>0</v>
      </c>
      <c r="P478" s="6">
        <f>IF($C478&lt;&gt;"M5","",Pinbar!E478)</f>
        <v>0</v>
      </c>
      <c r="Q478">
        <f>IF(Q$1='Trendline Selection'!$ED$198,Trendlines!E478,IF(Q$1='Trendline Selection'!$EE$198,Trendlines!E478,""))</f>
        <v>5200.42</v>
      </c>
      <c r="R478" t="str">
        <f>IF(R$1='Trendline Selection'!$ED$198,Trendlines!F478,IF(R$1='Trendline Selection'!$EE$198,Trendlines!F478,""))</f>
        <v/>
      </c>
      <c r="S478" t="str">
        <f>IF(S$1='Trendline Selection'!$ED$198,Trendlines!G478,IF(S$1='Trendline Selection'!$EE$198,Trendlines!G478,""))</f>
        <v/>
      </c>
      <c r="T478" t="str">
        <f>IF(T$1='Trendline Selection'!$ED$198,Trendlines!H478,IF(T$1='Trendline Selection'!$EE$198,Trendlines!H478,""))</f>
        <v/>
      </c>
      <c r="U478">
        <f>IF(U$1='Trendline Selection'!$ED$198,Trendlines!I478,IF(U$1='Trendline Selection'!$EE$198,Trendlines!I478,""))</f>
        <v>5181.5600000000004</v>
      </c>
      <c r="V478" t="str">
        <f>IF(V$1='Trendline Selection'!$ED$198,Trendlines!J478,IF(V$1='Trendline Selection'!$EE$198,Trendlines!J478,""))</f>
        <v/>
      </c>
      <c r="W478" s="6" t="str">
        <f t="shared" si="463"/>
        <v/>
      </c>
      <c r="X478" s="6" t="str">
        <f t="shared" si="464"/>
        <v/>
      </c>
      <c r="Y478" s="6" t="str">
        <f t="shared" si="465"/>
        <v/>
      </c>
      <c r="Z478" s="6" t="str">
        <f t="shared" si="466"/>
        <v/>
      </c>
      <c r="AA478">
        <f t="shared" si="478"/>
        <v>5.1099999999996726</v>
      </c>
      <c r="AB478">
        <f t="shared" si="506"/>
        <v>0.73999999999978172</v>
      </c>
      <c r="AC478">
        <f t="shared" si="507"/>
        <v>4.3699999999998909</v>
      </c>
      <c r="AD478">
        <f t="shared" si="462"/>
        <v>5.1099999999996726</v>
      </c>
      <c r="AE478" s="26">
        <f t="shared" si="521"/>
        <v>-1.3671356005962181E-4</v>
      </c>
      <c r="AF478" s="26">
        <f t="shared" si="479"/>
        <v>-3.8731831206280896E-4</v>
      </c>
      <c r="AG478" s="4"/>
      <c r="AH478" s="30">
        <f t="shared" si="480"/>
        <v>-2.1784452025029478E-3</v>
      </c>
      <c r="AI478" s="21">
        <f t="shared" si="508"/>
        <v>-1</v>
      </c>
      <c r="AJ478" s="21">
        <f t="shared" si="476"/>
        <v>-291</v>
      </c>
      <c r="AK478" s="31" t="str">
        <f t="shared" si="524"/>
        <v>-----</v>
      </c>
      <c r="AL478" s="31" t="str">
        <f t="shared" si="481"/>
        <v>-----</v>
      </c>
      <c r="AM478" s="39" t="str">
        <f t="shared" si="482"/>
        <v/>
      </c>
      <c r="AN478" s="35" t="str">
        <f t="shared" si="483"/>
        <v/>
      </c>
      <c r="AO478" s="35" t="str">
        <f t="shared" si="522"/>
        <v/>
      </c>
      <c r="AP478" s="36" t="str">
        <f t="shared" si="523"/>
        <v/>
      </c>
      <c r="AQ478" s="36" t="str">
        <f t="shared" si="484"/>
        <v/>
      </c>
      <c r="AR478" s="40" t="str">
        <f t="shared" si="485"/>
        <v/>
      </c>
      <c r="AS478" s="37" t="str">
        <f t="shared" si="486"/>
        <v/>
      </c>
      <c r="AT478" s="37" t="str">
        <f t="shared" si="509"/>
        <v/>
      </c>
      <c r="AU478" s="38" t="str">
        <f t="shared" si="487"/>
        <v/>
      </c>
      <c r="AV478" s="38" t="str">
        <f t="shared" si="488"/>
        <v/>
      </c>
      <c r="AW478" s="30" t="str">
        <f t="shared" si="489"/>
        <v/>
      </c>
      <c r="AX478" s="21" t="str">
        <f t="shared" si="490"/>
        <v/>
      </c>
      <c r="AY478" s="21" t="str">
        <f t="shared" si="510"/>
        <v/>
      </c>
      <c r="AZ478" s="31" t="str">
        <f t="shared" si="491"/>
        <v/>
      </c>
      <c r="BA478" s="31" t="str">
        <f t="shared" si="492"/>
        <v/>
      </c>
      <c r="BB478" s="33">
        <f t="shared" si="493"/>
        <v>1.4534561020231923E-3</v>
      </c>
      <c r="BC478" s="32">
        <f t="shared" si="494"/>
        <v>1</v>
      </c>
      <c r="BD478" s="32">
        <f t="shared" si="511"/>
        <v>47</v>
      </c>
      <c r="BE478" s="34" t="str">
        <f t="shared" si="512"/>
        <v>-----</v>
      </c>
      <c r="BF478" s="34" t="str">
        <f t="shared" si="495"/>
        <v>-----</v>
      </c>
      <c r="BG478" s="40" t="str">
        <f t="shared" si="496"/>
        <v/>
      </c>
      <c r="BH478" s="37" t="str">
        <f t="shared" si="497"/>
        <v/>
      </c>
      <c r="BI478" s="37" t="str">
        <f t="shared" si="513"/>
        <v/>
      </c>
      <c r="BJ478" s="38" t="str">
        <f t="shared" si="514"/>
        <v/>
      </c>
      <c r="BK478" s="38" t="str">
        <f t="shared" si="498"/>
        <v/>
      </c>
      <c r="BL478" s="41" t="str">
        <f t="shared" si="499"/>
        <v>------</v>
      </c>
      <c r="BM478" s="41" t="str">
        <f t="shared" si="500"/>
        <v>------</v>
      </c>
      <c r="BN478" s="41" t="str">
        <f t="shared" si="474"/>
        <v>-----</v>
      </c>
      <c r="BO478" s="41" t="str" cm="1">
        <f t="array" aca="1" ref="BO478" ca="1">_xlfn.LET(_xlpm.lookback,MIN(ROW()-ROW(BN$50),11),_xlpm.found,IFERROR(MATCH("Equal High",OFFSET(BN478,-_xlpm.lookback,0,_xlpm.lookback+1,1),0),-1),_xlpm.offset_rows,_xlpm.lookback-_xlpm.found+1,IF(_xlpm.found&gt;0,INDEX(E:E,ROW()-_xlpm.offset_rows),"-----"))</f>
        <v>-----</v>
      </c>
      <c r="BP478" s="41" t="str">
        <f t="shared" ca="1" si="467"/>
        <v>-----</v>
      </c>
      <c r="BQ478" s="41" t="str">
        <f t="shared" ca="1" si="468"/>
        <v>-----</v>
      </c>
      <c r="BR478" s="52" t="str">
        <f t="shared" ca="1" si="469"/>
        <v>-----</v>
      </c>
      <c r="BS478" s="41" t="str">
        <f t="shared" si="475"/>
        <v>-----</v>
      </c>
      <c r="BT478" s="41" t="str" cm="1">
        <f t="array" aca="1" ref="BT478" ca="1">_xlfn.LET(_xlpm.lookback,MIN(ROW()-ROW(BS$50),11),_xlpm.found,IFERROR(MATCH("Equal Low",OFFSET(BS478,-_xlpm.lookback,0,_xlpm.lookback+1,1),0),-1),_xlpm.offset_rows,_xlpm.lookback-_xlpm.found+1,IF(_xlpm.found&gt;0,INDEX(F:F,ROW()-_xlpm.offset_rows),"-----"))</f>
        <v>-----</v>
      </c>
      <c r="BU478" s="41" t="str">
        <f t="shared" ca="1" si="470"/>
        <v>-----</v>
      </c>
      <c r="BV478" s="41" t="str">
        <f t="shared" ca="1" si="471"/>
        <v>-----</v>
      </c>
      <c r="BW478" s="52" t="str">
        <f t="shared" ca="1" si="472"/>
        <v>-----</v>
      </c>
      <c r="BX478" s="50">
        <f t="shared" si="501"/>
        <v>-1.4705899999999019</v>
      </c>
      <c r="BY478" s="50">
        <f t="shared" si="515"/>
        <v>-1</v>
      </c>
      <c r="BZ478" s="50">
        <f t="shared" si="516"/>
        <v>-7</v>
      </c>
      <c r="CA478" s="50" t="str">
        <f t="shared" si="517"/>
        <v>-----</v>
      </c>
      <c r="CB478" s="50" t="str">
        <f t="shared" si="518"/>
        <v>-----</v>
      </c>
      <c r="CC478" s="52" t="str">
        <f t="shared" si="502"/>
        <v/>
      </c>
      <c r="CD478" s="41">
        <f t="shared" si="503"/>
        <v>0</v>
      </c>
      <c r="CE478" s="52" t="str" cm="1">
        <f t="array" ref="CE478">IF(CD478&lt;&gt;1,"-----",_xlfn.IFS(OR(AL478="Above",AL478="Below"),AL478,OR(AQ478="Above",AQ478="Below"),AQ478,OR(AV478="Above",AV478="Below"),AV478,OR(BA478="Above",BA478="Below"),BA478,OR(BF478="Above",BF478="Below"),BF478,OR(BK478="Above",BK478="Below"),BK478,TRUE,"-----"))</f>
        <v>-----</v>
      </c>
      <c r="CF478" s="52" t="str">
        <f t="shared" ca="1" si="473"/>
        <v>-----</v>
      </c>
      <c r="CG478" s="52" t="str">
        <f t="shared" si="504"/>
        <v>DOWN</v>
      </c>
      <c r="CH478" s="42" t="str">
        <f t="shared" si="525"/>
        <v/>
      </c>
      <c r="CI478" s="43" t="str">
        <f t="shared" si="519"/>
        <v/>
      </c>
      <c r="CJ478" s="42" t="str">
        <f t="shared" si="520"/>
        <v/>
      </c>
      <c r="CK478" s="42" t="str">
        <f t="shared" si="526"/>
        <v/>
      </c>
      <c r="CL478" s="42" t="str">
        <f t="shared" si="505"/>
        <v/>
      </c>
      <c r="CM478" s="16">
        <f t="shared" si="477"/>
        <v>0</v>
      </c>
      <c r="CN478" s="53">
        <f t="shared" si="527"/>
        <v>0</v>
      </c>
      <c r="CO478" s="14" t="str">
        <f t="shared" si="528"/>
        <v/>
      </c>
      <c r="CT478" s="4"/>
      <c r="CU478" s="4"/>
    </row>
    <row r="479" spans="1:99" x14ac:dyDescent="0.55000000000000004">
      <c r="A479">
        <f>IF('Data Validation'!$K$2&lt;&gt;TRUE,"",'Data Validation'!A479)</f>
        <v>1772175300</v>
      </c>
      <c r="B479" s="4" t="str">
        <f>IF('Data Validation'!$K$2&lt;&gt;TRUE,"",'Data Validation'!C479)</f>
        <v>XAUUSD</v>
      </c>
      <c r="C479" s="4" t="str">
        <f>IF('Data Validation'!$K$2&lt;&gt;TRUE,"",'Data Validation'!E479)</f>
        <v>M5</v>
      </c>
      <c r="D479" s="4">
        <f>IF('Data Validation'!$K$2&lt;&gt;TRUE,"",'Data Validation'!G479)</f>
        <v>5185.71</v>
      </c>
      <c r="E479" s="4">
        <f>IF($C479&lt;&gt;"M5","",Price!F479)</f>
        <v>5188.8599999999997</v>
      </c>
      <c r="F479" s="4">
        <f>IF($C479&lt;&gt;"M5","",Price!G479)</f>
        <v>5185.1099999999997</v>
      </c>
      <c r="G479" s="4">
        <f>IF($C479&lt;&gt;"M5","",Price!H479)</f>
        <v>588</v>
      </c>
      <c r="H479" s="4">
        <f>IF($C479&lt;&gt;"M5","",SSA!E479)</f>
        <v>5187.2010099999998</v>
      </c>
      <c r="I479" s="6">
        <f>IF($C479&lt;&gt;"M5","",SSA!F479)</f>
        <v>5188.8813899999996</v>
      </c>
      <c r="J479" s="5">
        <f>IF($C479&lt;&gt;"M5","",Dual_Tema!E479)</f>
        <v>5190.71</v>
      </c>
      <c r="K479" s="5">
        <f>IF($C479&lt;&gt;"M5","",Dual_Tema!F479)</f>
        <v>5186.92</v>
      </c>
      <c r="L479" s="6">
        <f>IF($C479&lt;&gt;"M5","",Trendlines!K479)</f>
        <v>0</v>
      </c>
      <c r="M479" s="6">
        <f>IF($C479&lt;&gt;"M5","",Trendlines!L479)</f>
        <v>0</v>
      </c>
      <c r="N479" s="6">
        <f>IF($C479&lt;&gt;"M5","",ZigZag!E479)</f>
        <v>0</v>
      </c>
      <c r="O479" s="6">
        <f>IF($C479&lt;&gt;"M5","",ZigZag!F479)</f>
        <v>0</v>
      </c>
      <c r="P479" s="6">
        <f>IF($C479&lt;&gt;"M5","",Pinbar!E479)</f>
        <v>0</v>
      </c>
      <c r="Q479">
        <f>IF(Q$1='Trendline Selection'!$ED$198,Trendlines!E479,IF(Q$1='Trendline Selection'!$EE$198,Trendlines!E479,""))</f>
        <v>5200.43</v>
      </c>
      <c r="R479" t="str">
        <f>IF(R$1='Trendline Selection'!$ED$198,Trendlines!F479,IF(R$1='Trendline Selection'!$EE$198,Trendlines!F479,""))</f>
        <v/>
      </c>
      <c r="S479" t="str">
        <f>IF(S$1='Trendline Selection'!$ED$198,Trendlines!G479,IF(S$1='Trendline Selection'!$EE$198,Trendlines!G479,""))</f>
        <v/>
      </c>
      <c r="T479" t="str">
        <f>IF(T$1='Trendline Selection'!$ED$198,Trendlines!H479,IF(T$1='Trendline Selection'!$EE$198,Trendlines!H479,""))</f>
        <v/>
      </c>
      <c r="U479">
        <f>IF(U$1='Trendline Selection'!$ED$198,Trendlines!I479,IF(U$1='Trendline Selection'!$EE$198,Trendlines!I479,""))</f>
        <v>5181.58</v>
      </c>
      <c r="V479" t="str">
        <f>IF(V$1='Trendline Selection'!$ED$198,Trendlines!J479,IF(V$1='Trendline Selection'!$EE$198,Trendlines!J479,""))</f>
        <v/>
      </c>
      <c r="W479" s="6" t="str">
        <f t="shared" si="463"/>
        <v/>
      </c>
      <c r="X479" s="6" t="str">
        <f t="shared" si="464"/>
        <v/>
      </c>
      <c r="Y479" s="6" t="str">
        <f t="shared" si="465"/>
        <v/>
      </c>
      <c r="Z479" s="6" t="str">
        <f t="shared" si="466"/>
        <v/>
      </c>
      <c r="AA479">
        <f t="shared" si="478"/>
        <v>3.75</v>
      </c>
      <c r="AB479">
        <f t="shared" si="506"/>
        <v>9.999999999308784E-3</v>
      </c>
      <c r="AC479">
        <f t="shared" si="507"/>
        <v>3.7400000000006912</v>
      </c>
      <c r="AD479">
        <f t="shared" si="462"/>
        <v>3.75</v>
      </c>
      <c r="AE479" s="26">
        <f t="shared" si="521"/>
        <v>-3.564059637314286E-4</v>
      </c>
      <c r="AF479" s="26">
        <f t="shared" si="479"/>
        <v>-3.4895467830627812E-4</v>
      </c>
      <c r="AG479" s="4"/>
      <c r="AH479" s="30">
        <f t="shared" si="480"/>
        <v>-2.5438261836041483E-3</v>
      </c>
      <c r="AI479" s="21">
        <f t="shared" si="508"/>
        <v>-1</v>
      </c>
      <c r="AJ479" s="21">
        <f t="shared" si="476"/>
        <v>-292</v>
      </c>
      <c r="AK479" s="31" t="str">
        <f t="shared" si="524"/>
        <v>-----</v>
      </c>
      <c r="AL479" s="31" t="str">
        <f t="shared" si="481"/>
        <v>-----</v>
      </c>
      <c r="AM479" s="39" t="str">
        <f t="shared" si="482"/>
        <v/>
      </c>
      <c r="AN479" s="35" t="str">
        <f t="shared" si="483"/>
        <v/>
      </c>
      <c r="AO479" s="35" t="str">
        <f t="shared" si="522"/>
        <v/>
      </c>
      <c r="AP479" s="36" t="str">
        <f t="shared" si="523"/>
        <v/>
      </c>
      <c r="AQ479" s="36" t="str">
        <f t="shared" si="484"/>
        <v/>
      </c>
      <c r="AR479" s="40" t="str">
        <f t="shared" si="485"/>
        <v/>
      </c>
      <c r="AS479" s="37" t="str">
        <f t="shared" si="486"/>
        <v/>
      </c>
      <c r="AT479" s="37" t="str">
        <f t="shared" si="509"/>
        <v/>
      </c>
      <c r="AU479" s="38" t="str">
        <f t="shared" si="487"/>
        <v/>
      </c>
      <c r="AV479" s="38" t="str">
        <f t="shared" si="488"/>
        <v/>
      </c>
      <c r="AW479" s="30" t="str">
        <f t="shared" si="489"/>
        <v/>
      </c>
      <c r="AX479" s="21" t="str">
        <f t="shared" si="490"/>
        <v/>
      </c>
      <c r="AY479" s="21" t="str">
        <f t="shared" si="510"/>
        <v/>
      </c>
      <c r="AZ479" s="31" t="str">
        <f t="shared" si="491"/>
        <v/>
      </c>
      <c r="BA479" s="31" t="str">
        <f t="shared" si="492"/>
        <v/>
      </c>
      <c r="BB479" s="33">
        <f t="shared" si="493"/>
        <v>1.0848061788102938E-3</v>
      </c>
      <c r="BC479" s="32">
        <f t="shared" si="494"/>
        <v>1</v>
      </c>
      <c r="BD479" s="32">
        <f t="shared" si="511"/>
        <v>48</v>
      </c>
      <c r="BE479" s="34" t="str">
        <f t="shared" si="512"/>
        <v>-----</v>
      </c>
      <c r="BF479" s="34" t="str">
        <f t="shared" si="495"/>
        <v>-----</v>
      </c>
      <c r="BG479" s="40" t="str">
        <f t="shared" si="496"/>
        <v/>
      </c>
      <c r="BH479" s="37" t="str">
        <f t="shared" si="497"/>
        <v/>
      </c>
      <c r="BI479" s="37" t="str">
        <f t="shared" si="513"/>
        <v/>
      </c>
      <c r="BJ479" s="38" t="str">
        <f t="shared" si="514"/>
        <v/>
      </c>
      <c r="BK479" s="38" t="str">
        <f t="shared" si="498"/>
        <v/>
      </c>
      <c r="BL479" s="41" t="str">
        <f t="shared" si="499"/>
        <v>------</v>
      </c>
      <c r="BM479" s="41" t="str">
        <f t="shared" si="500"/>
        <v>------</v>
      </c>
      <c r="BN479" s="41" t="str">
        <f t="shared" si="474"/>
        <v>-----</v>
      </c>
      <c r="BO479" s="41" t="str" cm="1">
        <f t="array" aca="1" ref="BO479" ca="1">_xlfn.LET(_xlpm.lookback,MIN(ROW()-ROW(BN$50),11),_xlpm.found,IFERROR(MATCH("Equal High",OFFSET(BN479,-_xlpm.lookback,0,_xlpm.lookback+1,1),0),-1),_xlpm.offset_rows,_xlpm.lookback-_xlpm.found+1,IF(_xlpm.found&gt;0,INDEX(E:E,ROW()-_xlpm.offset_rows),"-----"))</f>
        <v>-----</v>
      </c>
      <c r="BP479" s="41" t="str">
        <f t="shared" ca="1" si="467"/>
        <v>-----</v>
      </c>
      <c r="BQ479" s="41" t="str">
        <f t="shared" ca="1" si="468"/>
        <v>-----</v>
      </c>
      <c r="BR479" s="52" t="str">
        <f t="shared" ca="1" si="469"/>
        <v>-----</v>
      </c>
      <c r="BS479" s="41" t="str">
        <f t="shared" si="475"/>
        <v>-----</v>
      </c>
      <c r="BT479" s="41" t="str" cm="1">
        <f t="array" aca="1" ref="BT479" ca="1">_xlfn.LET(_xlpm.lookback,MIN(ROW()-ROW(BS$50),11),_xlpm.found,IFERROR(MATCH("Equal Low",OFFSET(BS479,-_xlpm.lookback,0,_xlpm.lookback+1,1),0),-1),_xlpm.offset_rows,_xlpm.lookback-_xlpm.found+1,IF(_xlpm.found&gt;0,INDEX(F:F,ROW()-_xlpm.offset_rows),"-----"))</f>
        <v>-----</v>
      </c>
      <c r="BU479" s="41" t="str">
        <f t="shared" ca="1" si="470"/>
        <v>-----</v>
      </c>
      <c r="BV479" s="41" t="str">
        <f t="shared" ca="1" si="471"/>
        <v>-----</v>
      </c>
      <c r="BW479" s="52" t="str">
        <f t="shared" ca="1" si="472"/>
        <v>-----</v>
      </c>
      <c r="BX479" s="50">
        <f t="shared" si="501"/>
        <v>-1.6803799999997864</v>
      </c>
      <c r="BY479" s="50">
        <f t="shared" si="515"/>
        <v>-1</v>
      </c>
      <c r="BZ479" s="50">
        <f t="shared" si="516"/>
        <v>-8</v>
      </c>
      <c r="CA479" s="50" t="str">
        <f t="shared" si="517"/>
        <v>-----</v>
      </c>
      <c r="CB479" s="50" t="str">
        <f t="shared" si="518"/>
        <v>-----</v>
      </c>
      <c r="CC479" s="52" t="str">
        <f t="shared" si="502"/>
        <v/>
      </c>
      <c r="CD479" s="41">
        <f t="shared" si="503"/>
        <v>0</v>
      </c>
      <c r="CE479" s="52" t="str" cm="1">
        <f t="array" ref="CE479">IF(CD479&lt;&gt;1,"-----",_xlfn.IFS(OR(AL479="Above",AL479="Below"),AL479,OR(AQ479="Above",AQ479="Below"),AQ479,OR(AV479="Above",AV479="Below"),AV479,OR(BA479="Above",BA479="Below"),BA479,OR(BF479="Above",BF479="Below"),BF479,OR(BK479="Above",BK479="Below"),BK479,TRUE,"-----"))</f>
        <v>-----</v>
      </c>
      <c r="CF479" s="52" t="str">
        <f t="shared" ca="1" si="473"/>
        <v>-----</v>
      </c>
      <c r="CG479" s="52" t="str">
        <f t="shared" si="504"/>
        <v>DOWN</v>
      </c>
      <c r="CH479" s="42" t="str">
        <f t="shared" si="525"/>
        <v/>
      </c>
      <c r="CI479" s="43" t="str">
        <f t="shared" si="519"/>
        <v/>
      </c>
      <c r="CJ479" s="42" t="str">
        <f t="shared" si="520"/>
        <v/>
      </c>
      <c r="CK479" s="42" t="str">
        <f t="shared" si="526"/>
        <v/>
      </c>
      <c r="CL479" s="42" t="str">
        <f t="shared" si="505"/>
        <v/>
      </c>
      <c r="CM479" s="16">
        <f t="shared" si="477"/>
        <v>0</v>
      </c>
      <c r="CN479" s="53">
        <f t="shared" si="527"/>
        <v>0</v>
      </c>
      <c r="CO479" s="14" t="str">
        <f t="shared" si="528"/>
        <v/>
      </c>
      <c r="CT479" s="4"/>
      <c r="CU479" s="4"/>
    </row>
    <row r="480" spans="1:99" x14ac:dyDescent="0.55000000000000004">
      <c r="A480">
        <f>IF('Data Validation'!$K$2&lt;&gt;TRUE,"",'Data Validation'!A480)</f>
        <v>1772175600</v>
      </c>
      <c r="B480" s="4" t="str">
        <f>IF('Data Validation'!$K$2&lt;&gt;TRUE,"",'Data Validation'!C480)</f>
        <v>XAUUSD</v>
      </c>
      <c r="C480" s="4" t="str">
        <f>IF('Data Validation'!$K$2&lt;&gt;TRUE,"",'Data Validation'!E480)</f>
        <v>M5</v>
      </c>
      <c r="D480" s="4">
        <f>IF('Data Validation'!$K$2&lt;&gt;TRUE,"",'Data Validation'!G480)</f>
        <v>5185.28</v>
      </c>
      <c r="E480" s="4">
        <f>IF($C480&lt;&gt;"M5","",Price!F480)</f>
        <v>5188.05</v>
      </c>
      <c r="F480" s="4">
        <f>IF($C480&lt;&gt;"M5","",Price!G480)</f>
        <v>5183.41</v>
      </c>
      <c r="G480" s="4">
        <f>IF($C480&lt;&gt;"M5","",Price!H480)</f>
        <v>481</v>
      </c>
      <c r="H480" s="4">
        <f>IF($C480&lt;&gt;"M5","",SSA!E480)</f>
        <v>5185.38663</v>
      </c>
      <c r="I480" s="6">
        <f>IF($C480&lt;&gt;"M5","",SSA!F480)</f>
        <v>5187.1340099999998</v>
      </c>
      <c r="J480" s="5">
        <f>IF($C480&lt;&gt;"M5","",Dual_Tema!E480)</f>
        <v>5188.72</v>
      </c>
      <c r="K480" s="5">
        <f>IF($C480&lt;&gt;"M5","",Dual_Tema!F480)</f>
        <v>5184.51</v>
      </c>
      <c r="L480" s="6">
        <f>IF($C480&lt;&gt;"M5","",Trendlines!K480)</f>
        <v>0</v>
      </c>
      <c r="M480" s="6">
        <f>IF($C480&lt;&gt;"M5","",Trendlines!L480)</f>
        <v>0</v>
      </c>
      <c r="N480" s="6">
        <f>IF($C480&lt;&gt;"M5","",ZigZag!E480)</f>
        <v>0</v>
      </c>
      <c r="O480" s="6">
        <f>IF($C480&lt;&gt;"M5","",ZigZag!F480)</f>
        <v>0</v>
      </c>
      <c r="P480" s="6">
        <f>IF($C480&lt;&gt;"M5","",Pinbar!E480)</f>
        <v>0</v>
      </c>
      <c r="Q480">
        <f>IF(Q$1='Trendline Selection'!$ED$198,Trendlines!E480,IF(Q$1='Trendline Selection'!$EE$198,Trendlines!E480,""))</f>
        <v>5200.43</v>
      </c>
      <c r="R480" t="str">
        <f>IF(R$1='Trendline Selection'!$ED$198,Trendlines!F480,IF(R$1='Trendline Selection'!$EE$198,Trendlines!F480,""))</f>
        <v/>
      </c>
      <c r="S480" t="str">
        <f>IF(S$1='Trendline Selection'!$ED$198,Trendlines!G480,IF(S$1='Trendline Selection'!$EE$198,Trendlines!G480,""))</f>
        <v/>
      </c>
      <c r="T480" t="str">
        <f>IF(T$1='Trendline Selection'!$ED$198,Trendlines!H480,IF(T$1='Trendline Selection'!$EE$198,Trendlines!H480,""))</f>
        <v/>
      </c>
      <c r="U480">
        <f>IF(U$1='Trendline Selection'!$ED$198,Trendlines!I480,IF(U$1='Trendline Selection'!$EE$198,Trendlines!I480,""))</f>
        <v>5181.6000000000004</v>
      </c>
      <c r="V480" t="str">
        <f>IF(V$1='Trendline Selection'!$ED$198,Trendlines!J480,IF(V$1='Trendline Selection'!$EE$198,Trendlines!J480,""))</f>
        <v/>
      </c>
      <c r="W480" s="6" t="str">
        <f t="shared" si="463"/>
        <v/>
      </c>
      <c r="X480" s="6" t="str">
        <f t="shared" si="464"/>
        <v/>
      </c>
      <c r="Y480" s="6" t="str">
        <f t="shared" si="465"/>
        <v/>
      </c>
      <c r="Z480" s="6" t="str">
        <f t="shared" si="466"/>
        <v/>
      </c>
      <c r="AA480">
        <f t="shared" si="478"/>
        <v>4.6400000000003274</v>
      </c>
      <c r="AB480">
        <f t="shared" si="506"/>
        <v>2.3400000000001455</v>
      </c>
      <c r="AC480">
        <f t="shared" si="507"/>
        <v>2.3000000000001819</v>
      </c>
      <c r="AD480">
        <f t="shared" si="462"/>
        <v>4.6400000000003274</v>
      </c>
      <c r="AE480" s="26">
        <f t="shared" si="521"/>
        <v>-1.2912625849921999E-4</v>
      </c>
      <c r="AF480" s="26">
        <f t="shared" si="479"/>
        <v>-2.1217048477105142E-4</v>
      </c>
      <c r="AG480" s="4"/>
      <c r="AH480" s="30">
        <f t="shared" si="480"/>
        <v>-2.8927165638226687E-3</v>
      </c>
      <c r="AI480" s="21">
        <f t="shared" si="508"/>
        <v>-1</v>
      </c>
      <c r="AJ480" s="21">
        <f t="shared" si="476"/>
        <v>-293</v>
      </c>
      <c r="AK480" s="31" t="str">
        <f t="shared" si="524"/>
        <v>-----</v>
      </c>
      <c r="AL480" s="31" t="str">
        <f t="shared" si="481"/>
        <v>-----</v>
      </c>
      <c r="AM480" s="39" t="str">
        <f t="shared" si="482"/>
        <v/>
      </c>
      <c r="AN480" s="35" t="str">
        <f t="shared" si="483"/>
        <v/>
      </c>
      <c r="AO480" s="35" t="str">
        <f t="shared" si="522"/>
        <v/>
      </c>
      <c r="AP480" s="36" t="str">
        <f t="shared" si="523"/>
        <v/>
      </c>
      <c r="AQ480" s="36" t="str">
        <f t="shared" si="484"/>
        <v/>
      </c>
      <c r="AR480" s="40" t="str">
        <f t="shared" si="485"/>
        <v/>
      </c>
      <c r="AS480" s="37" t="str">
        <f t="shared" si="486"/>
        <v/>
      </c>
      <c r="AT480" s="37" t="str">
        <f t="shared" si="509"/>
        <v/>
      </c>
      <c r="AU480" s="38" t="str">
        <f t="shared" si="487"/>
        <v/>
      </c>
      <c r="AV480" s="38" t="str">
        <f t="shared" si="488"/>
        <v/>
      </c>
      <c r="AW480" s="30" t="str">
        <f t="shared" si="489"/>
        <v/>
      </c>
      <c r="AX480" s="21" t="str">
        <f t="shared" si="490"/>
        <v/>
      </c>
      <c r="AY480" s="21" t="str">
        <f t="shared" si="510"/>
        <v/>
      </c>
      <c r="AZ480" s="31" t="str">
        <f t="shared" si="491"/>
        <v/>
      </c>
      <c r="BA480" s="31" t="str">
        <f t="shared" si="492"/>
        <v/>
      </c>
      <c r="BB480" s="33">
        <f t="shared" si="493"/>
        <v>7.3078392774424974E-4</v>
      </c>
      <c r="BC480" s="32">
        <f t="shared" si="494"/>
        <v>1</v>
      </c>
      <c r="BD480" s="32">
        <f t="shared" si="511"/>
        <v>49</v>
      </c>
      <c r="BE480" s="34" t="str">
        <f t="shared" si="512"/>
        <v>Touch Zone</v>
      </c>
      <c r="BF480" s="34" t="str">
        <f t="shared" si="495"/>
        <v>Above</v>
      </c>
      <c r="BG480" s="40" t="str">
        <f t="shared" si="496"/>
        <v/>
      </c>
      <c r="BH480" s="37" t="str">
        <f t="shared" si="497"/>
        <v/>
      </c>
      <c r="BI480" s="37" t="str">
        <f t="shared" si="513"/>
        <v/>
      </c>
      <c r="BJ480" s="38" t="str">
        <f t="shared" si="514"/>
        <v/>
      </c>
      <c r="BK480" s="38" t="str">
        <f t="shared" si="498"/>
        <v/>
      </c>
      <c r="BL480" s="41" t="str">
        <f t="shared" si="499"/>
        <v>------</v>
      </c>
      <c r="BM480" s="41" t="str">
        <f t="shared" si="500"/>
        <v>------</v>
      </c>
      <c r="BN480" s="41" t="str">
        <f t="shared" si="474"/>
        <v>-----</v>
      </c>
      <c r="BO480" s="41" t="str" cm="1">
        <f t="array" aca="1" ref="BO480" ca="1">_xlfn.LET(_xlpm.lookback,MIN(ROW()-ROW(BN$50),11),_xlpm.found,IFERROR(MATCH("Equal High",OFFSET(BN480,-_xlpm.lookback,0,_xlpm.lookback+1,1),0),-1),_xlpm.offset_rows,_xlpm.lookback-_xlpm.found+1,IF(_xlpm.found&gt;0,INDEX(E:E,ROW()-_xlpm.offset_rows),"-----"))</f>
        <v>-----</v>
      </c>
      <c r="BP480" s="41" t="str">
        <f t="shared" ca="1" si="467"/>
        <v>-----</v>
      </c>
      <c r="BQ480" s="41" t="str">
        <f t="shared" ca="1" si="468"/>
        <v>-----</v>
      </c>
      <c r="BR480" s="52" t="str">
        <f t="shared" ca="1" si="469"/>
        <v>-----</v>
      </c>
      <c r="BS480" s="41" t="str">
        <f t="shared" si="475"/>
        <v>-----</v>
      </c>
      <c r="BT480" s="41" t="str" cm="1">
        <f t="array" aca="1" ref="BT480" ca="1">_xlfn.LET(_xlpm.lookback,MIN(ROW()-ROW(BS$50),11),_xlpm.found,IFERROR(MATCH("Equal Low",OFFSET(BS480,-_xlpm.lookback,0,_xlpm.lookback+1,1),0),-1),_xlpm.offset_rows,_xlpm.lookback-_xlpm.found+1,IF(_xlpm.found&gt;0,INDEX(F:F,ROW()-_xlpm.offset_rows),"-----"))</f>
        <v>-----</v>
      </c>
      <c r="BU480" s="41" t="str">
        <f t="shared" ca="1" si="470"/>
        <v>-----</v>
      </c>
      <c r="BV480" s="41" t="str">
        <f t="shared" ca="1" si="471"/>
        <v>-----</v>
      </c>
      <c r="BW480" s="52" t="str">
        <f t="shared" ca="1" si="472"/>
        <v>-----</v>
      </c>
      <c r="BX480" s="50">
        <f t="shared" si="501"/>
        <v>-1.7473799999997937</v>
      </c>
      <c r="BY480" s="50">
        <f t="shared" si="515"/>
        <v>-1</v>
      </c>
      <c r="BZ480" s="50">
        <f t="shared" si="516"/>
        <v>-9</v>
      </c>
      <c r="CA480" s="50" t="str">
        <f t="shared" si="517"/>
        <v>-----</v>
      </c>
      <c r="CB480" s="50" t="str">
        <f t="shared" si="518"/>
        <v>-----</v>
      </c>
      <c r="CC480" s="52" t="str">
        <f t="shared" si="502"/>
        <v>TL Touch Zone</v>
      </c>
      <c r="CD480" s="41">
        <f t="shared" si="503"/>
        <v>1</v>
      </c>
      <c r="CE480" s="52" t="str" cm="1">
        <f t="array" ref="CE480">IF(CD480&lt;&gt;1,"-----",_xlfn.IFS(OR(AL480="Above",AL480="Below"),AL480,OR(AQ480="Above",AQ480="Below"),AQ480,OR(AV480="Above",AV480="Below"),AV480,OR(BA480="Above",BA480="Below"),BA480,OR(BF480="Above",BF480="Below"),BF480,OR(BK480="Above",BK480="Below"),BK480,TRUE,"-----"))</f>
        <v>Above</v>
      </c>
      <c r="CF480" s="52" t="str">
        <f t="shared" ca="1" si="473"/>
        <v>-----</v>
      </c>
      <c r="CG480" s="52" t="str">
        <f t="shared" si="504"/>
        <v>DOWN</v>
      </c>
      <c r="CH480" s="42" t="str">
        <f t="shared" si="525"/>
        <v/>
      </c>
      <c r="CI480" s="43" t="str">
        <f t="shared" si="519"/>
        <v/>
      </c>
      <c r="CJ480" s="42" t="str">
        <f t="shared" si="520"/>
        <v/>
      </c>
      <c r="CK480" s="42" t="str">
        <f t="shared" si="526"/>
        <v/>
      </c>
      <c r="CL480" s="42" t="str">
        <f t="shared" si="505"/>
        <v/>
      </c>
      <c r="CM480" s="16">
        <f t="shared" si="477"/>
        <v>0</v>
      </c>
      <c r="CN480" s="53">
        <f t="shared" si="527"/>
        <v>0</v>
      </c>
      <c r="CO480" s="14" t="str">
        <f t="shared" si="528"/>
        <v/>
      </c>
      <c r="CT480" s="4"/>
      <c r="CU480" s="4"/>
    </row>
    <row r="481" spans="1:99" x14ac:dyDescent="0.55000000000000004">
      <c r="A481">
        <f>IF('Data Validation'!$K$2&lt;&gt;TRUE,"",'Data Validation'!A481)</f>
        <v>1772175900</v>
      </c>
      <c r="B481" s="4" t="str">
        <f>IF('Data Validation'!$K$2&lt;&gt;TRUE,"",'Data Validation'!C481)</f>
        <v>XAUUSD</v>
      </c>
      <c r="C481" s="4" t="str">
        <f>IF('Data Validation'!$K$2&lt;&gt;TRUE,"",'Data Validation'!E481)</f>
        <v>M5</v>
      </c>
      <c r="D481" s="4">
        <f>IF('Data Validation'!$K$2&lt;&gt;TRUE,"",'Data Validation'!G481)</f>
        <v>5187.16</v>
      </c>
      <c r="E481" s="4">
        <f>IF($C481&lt;&gt;"M5","",Price!F481)</f>
        <v>5189.71</v>
      </c>
      <c r="F481" s="4">
        <f>IF($C481&lt;&gt;"M5","",Price!G481)</f>
        <v>5185.12</v>
      </c>
      <c r="G481" s="4">
        <f>IF($C481&lt;&gt;"M5","",Price!H481)</f>
        <v>442</v>
      </c>
      <c r="H481" s="4">
        <f>IF($C481&lt;&gt;"M5","",SSA!E481)</f>
        <v>5183.7547699999996</v>
      </c>
      <c r="I481" s="6">
        <f>IF($C481&lt;&gt;"M5","",SSA!F481)</f>
        <v>5185.4443899999997</v>
      </c>
      <c r="J481" s="5">
        <f>IF($C481&lt;&gt;"M5","",Dual_Tema!E481)</f>
        <v>5188.38</v>
      </c>
      <c r="K481" s="5">
        <f>IF($C481&lt;&gt;"M5","",Dual_Tema!F481)</f>
        <v>5183.93</v>
      </c>
      <c r="L481" s="6">
        <f>IF($C481&lt;&gt;"M5","",Trendlines!K481)</f>
        <v>0</v>
      </c>
      <c r="M481" s="6">
        <f>IF($C481&lt;&gt;"M5","",Trendlines!L481)</f>
        <v>0</v>
      </c>
      <c r="N481" s="6">
        <f>IF($C481&lt;&gt;"M5","",ZigZag!E481)</f>
        <v>0</v>
      </c>
      <c r="O481" s="6">
        <f>IF($C481&lt;&gt;"M5","",ZigZag!F481)</f>
        <v>0</v>
      </c>
      <c r="P481" s="6">
        <f>IF($C481&lt;&gt;"M5","",Pinbar!E481)</f>
        <v>0</v>
      </c>
      <c r="Q481">
        <f>IF(Q$1='Trendline Selection'!$ED$198,Trendlines!E481,IF(Q$1='Trendline Selection'!$EE$198,Trendlines!E481,""))</f>
        <v>5200.4399999999996</v>
      </c>
      <c r="R481" t="str">
        <f>IF(R$1='Trendline Selection'!$ED$198,Trendlines!F481,IF(R$1='Trendline Selection'!$EE$198,Trendlines!F481,""))</f>
        <v/>
      </c>
      <c r="S481" t="str">
        <f>IF(S$1='Trendline Selection'!$ED$198,Trendlines!G481,IF(S$1='Trendline Selection'!$EE$198,Trendlines!G481,""))</f>
        <v/>
      </c>
      <c r="T481" t="str">
        <f>IF(T$1='Trendline Selection'!$ED$198,Trendlines!H481,IF(T$1='Trendline Selection'!$EE$198,Trendlines!H481,""))</f>
        <v/>
      </c>
      <c r="U481">
        <f>IF(U$1='Trendline Selection'!$ED$198,Trendlines!I481,IF(U$1='Trendline Selection'!$EE$198,Trendlines!I481,""))</f>
        <v>5181.63</v>
      </c>
      <c r="V481" t="str">
        <f>IF(V$1='Trendline Selection'!$ED$198,Trendlines!J481,IF(V$1='Trendline Selection'!$EE$198,Trendlines!J481,""))</f>
        <v/>
      </c>
      <c r="W481" s="6" t="str">
        <f t="shared" si="463"/>
        <v/>
      </c>
      <c r="X481" s="6" t="str">
        <f t="shared" si="464"/>
        <v/>
      </c>
      <c r="Y481" s="6" t="str">
        <f t="shared" si="465"/>
        <v/>
      </c>
      <c r="Z481" s="6" t="str">
        <f t="shared" si="466"/>
        <v/>
      </c>
      <c r="AA481">
        <f t="shared" si="478"/>
        <v>4.5900000000001455</v>
      </c>
      <c r="AB481">
        <f t="shared" si="506"/>
        <v>4.430000000000291</v>
      </c>
      <c r="AC481">
        <f t="shared" si="507"/>
        <v>0.15999999999985448</v>
      </c>
      <c r="AD481">
        <f t="shared" si="462"/>
        <v>4.5900000000001455</v>
      </c>
      <c r="AE481" s="26">
        <f t="shared" si="521"/>
        <v>2.5634205667278171E-4</v>
      </c>
      <c r="AF481" s="26">
        <f t="shared" si="479"/>
        <v>2.295555688444095E-4</v>
      </c>
      <c r="AG481" s="4"/>
      <c r="AH481" s="30">
        <f t="shared" si="480"/>
        <v>-3.2084265946727675E-3</v>
      </c>
      <c r="AI481" s="21">
        <f t="shared" si="508"/>
        <v>-1</v>
      </c>
      <c r="AJ481" s="21">
        <f t="shared" si="476"/>
        <v>-294</v>
      </c>
      <c r="AK481" s="31" t="str">
        <f t="shared" si="524"/>
        <v>-----</v>
      </c>
      <c r="AL481" s="31" t="str">
        <f t="shared" si="481"/>
        <v>-----</v>
      </c>
      <c r="AM481" s="39" t="str">
        <f t="shared" si="482"/>
        <v/>
      </c>
      <c r="AN481" s="35" t="str">
        <f t="shared" si="483"/>
        <v/>
      </c>
      <c r="AO481" s="35" t="str">
        <f t="shared" si="522"/>
        <v/>
      </c>
      <c r="AP481" s="36" t="str">
        <f t="shared" si="523"/>
        <v/>
      </c>
      <c r="AQ481" s="36" t="str">
        <f t="shared" si="484"/>
        <v/>
      </c>
      <c r="AR481" s="40" t="str">
        <f t="shared" si="485"/>
        <v/>
      </c>
      <c r="AS481" s="37" t="str">
        <f t="shared" si="486"/>
        <v/>
      </c>
      <c r="AT481" s="37" t="str">
        <f t="shared" si="509"/>
        <v/>
      </c>
      <c r="AU481" s="38" t="str">
        <f t="shared" si="487"/>
        <v/>
      </c>
      <c r="AV481" s="38" t="str">
        <f t="shared" si="488"/>
        <v/>
      </c>
      <c r="AW481" s="30" t="str">
        <f t="shared" si="489"/>
        <v/>
      </c>
      <c r="AX481" s="21" t="str">
        <f t="shared" si="490"/>
        <v/>
      </c>
      <c r="AY481" s="21" t="str">
        <f t="shared" si="510"/>
        <v/>
      </c>
      <c r="AZ481" s="31" t="str">
        <f t="shared" si="491"/>
        <v/>
      </c>
      <c r="BA481" s="31" t="str">
        <f t="shared" si="492"/>
        <v/>
      </c>
      <c r="BB481" s="33">
        <f t="shared" si="493"/>
        <v>4.1005822492139421E-4</v>
      </c>
      <c r="BC481" s="32">
        <f t="shared" si="494"/>
        <v>1</v>
      </c>
      <c r="BD481" s="32">
        <f t="shared" si="511"/>
        <v>50</v>
      </c>
      <c r="BE481" s="34" t="str">
        <f t="shared" si="512"/>
        <v>Touch Zone</v>
      </c>
      <c r="BF481" s="34" t="str">
        <f t="shared" si="495"/>
        <v>Above</v>
      </c>
      <c r="BG481" s="40" t="str">
        <f t="shared" si="496"/>
        <v/>
      </c>
      <c r="BH481" s="37" t="str">
        <f t="shared" si="497"/>
        <v/>
      </c>
      <c r="BI481" s="37" t="str">
        <f t="shared" si="513"/>
        <v/>
      </c>
      <c r="BJ481" s="38" t="str">
        <f t="shared" si="514"/>
        <v/>
      </c>
      <c r="BK481" s="38" t="str">
        <f t="shared" si="498"/>
        <v/>
      </c>
      <c r="BL481" s="41" t="str">
        <f t="shared" si="499"/>
        <v>------</v>
      </c>
      <c r="BM481" s="41" t="str">
        <f t="shared" si="500"/>
        <v>------</v>
      </c>
      <c r="BN481" s="41" t="str">
        <f t="shared" si="474"/>
        <v>-----</v>
      </c>
      <c r="BO481" s="41" t="str" cm="1">
        <f t="array" aca="1" ref="BO481" ca="1">_xlfn.LET(_xlpm.lookback,MIN(ROW()-ROW(BN$50),11),_xlpm.found,IFERROR(MATCH("Equal High",OFFSET(BN481,-_xlpm.lookback,0,_xlpm.lookback+1,1),0),-1),_xlpm.offset_rows,_xlpm.lookback-_xlpm.found+1,IF(_xlpm.found&gt;0,INDEX(E:E,ROW()-_xlpm.offset_rows),"-----"))</f>
        <v>-----</v>
      </c>
      <c r="BP481" s="41" t="str">
        <f t="shared" ca="1" si="467"/>
        <v>-----</v>
      </c>
      <c r="BQ481" s="41" t="str">
        <f t="shared" ca="1" si="468"/>
        <v>-----</v>
      </c>
      <c r="BR481" s="52" t="str">
        <f t="shared" ca="1" si="469"/>
        <v>-----</v>
      </c>
      <c r="BS481" s="41" t="str">
        <f t="shared" si="475"/>
        <v>-----</v>
      </c>
      <c r="BT481" s="41" t="str" cm="1">
        <f t="array" aca="1" ref="BT481" ca="1">_xlfn.LET(_xlpm.lookback,MIN(ROW()-ROW(BS$50),11),_xlpm.found,IFERROR(MATCH("Equal Low",OFFSET(BS481,-_xlpm.lookback,0,_xlpm.lookback+1,1),0),-1),_xlpm.offset_rows,_xlpm.lookback-_xlpm.found+1,IF(_xlpm.found&gt;0,INDEX(F:F,ROW()-_xlpm.offset_rows),"-----"))</f>
        <v>-----</v>
      </c>
      <c r="BU481" s="41" t="str">
        <f t="shared" ca="1" si="470"/>
        <v>-----</v>
      </c>
      <c r="BV481" s="41" t="str">
        <f t="shared" ca="1" si="471"/>
        <v>-----</v>
      </c>
      <c r="BW481" s="52" t="str">
        <f t="shared" ca="1" si="472"/>
        <v>-----</v>
      </c>
      <c r="BX481" s="50">
        <f t="shared" si="501"/>
        <v>-1.6896200000001045</v>
      </c>
      <c r="BY481" s="50">
        <f t="shared" si="515"/>
        <v>-1</v>
      </c>
      <c r="BZ481" s="50">
        <f t="shared" si="516"/>
        <v>-10</v>
      </c>
      <c r="CA481" s="50" t="str">
        <f t="shared" si="517"/>
        <v>-----</v>
      </c>
      <c r="CB481" s="50" t="str">
        <f t="shared" si="518"/>
        <v>-----</v>
      </c>
      <c r="CC481" s="52" t="str">
        <f t="shared" si="502"/>
        <v>TL Touch Zone</v>
      </c>
      <c r="CD481" s="41">
        <f t="shared" si="503"/>
        <v>1</v>
      </c>
      <c r="CE481" s="52" t="str" cm="1">
        <f t="array" ref="CE481">IF(CD481&lt;&gt;1,"-----",_xlfn.IFS(OR(AL481="Above",AL481="Below"),AL481,OR(AQ481="Above",AQ481="Below"),AQ481,OR(AV481="Above",AV481="Below"),AV481,OR(BA481="Above",BA481="Below"),BA481,OR(BF481="Above",BF481="Below"),BF481,OR(BK481="Above",BK481="Below"),BK481,TRUE,"-----"))</f>
        <v>Above</v>
      </c>
      <c r="CF481" s="52" t="str">
        <f t="shared" ca="1" si="473"/>
        <v>-----</v>
      </c>
      <c r="CG481" s="52" t="str">
        <f t="shared" si="504"/>
        <v>DOWN</v>
      </c>
      <c r="CH481" s="42" t="str">
        <f t="shared" si="525"/>
        <v/>
      </c>
      <c r="CI481" s="43" t="str">
        <f t="shared" si="519"/>
        <v/>
      </c>
      <c r="CJ481" s="42" t="str">
        <f t="shared" si="520"/>
        <v/>
      </c>
      <c r="CK481" s="42" t="str">
        <f t="shared" si="526"/>
        <v/>
      </c>
      <c r="CL481" s="42" t="str">
        <f t="shared" si="505"/>
        <v/>
      </c>
      <c r="CM481" s="16">
        <f t="shared" si="477"/>
        <v>0</v>
      </c>
      <c r="CN481" s="53">
        <f t="shared" si="527"/>
        <v>0</v>
      </c>
      <c r="CO481" s="14" t="str">
        <f t="shared" si="528"/>
        <v/>
      </c>
      <c r="CT481" s="4"/>
      <c r="CU481" s="4"/>
    </row>
    <row r="482" spans="1:99" x14ac:dyDescent="0.55000000000000004">
      <c r="A482">
        <f>IF('Data Validation'!$K$2&lt;&gt;TRUE,"",'Data Validation'!A482)</f>
        <v>1772176200</v>
      </c>
      <c r="B482" s="4" t="str">
        <f>IF('Data Validation'!$K$2&lt;&gt;TRUE,"",'Data Validation'!C482)</f>
        <v>XAUUSD</v>
      </c>
      <c r="C482" s="4" t="str">
        <f>IF('Data Validation'!$K$2&lt;&gt;TRUE,"",'Data Validation'!E482)</f>
        <v>M5</v>
      </c>
      <c r="D482" s="4">
        <f>IF('Data Validation'!$K$2&lt;&gt;TRUE,"",'Data Validation'!G482)</f>
        <v>5181.7</v>
      </c>
      <c r="E482" s="4">
        <f>IF($C482&lt;&gt;"M5","",Price!F482)</f>
        <v>5188.97</v>
      </c>
      <c r="F482" s="4">
        <f>IF($C482&lt;&gt;"M5","",Price!G482)</f>
        <v>5181.3900000000003</v>
      </c>
      <c r="G482" s="4">
        <f>IF($C482&lt;&gt;"M5","",Price!H482)</f>
        <v>606</v>
      </c>
      <c r="H482" s="4">
        <f>IF($C482&lt;&gt;"M5","",SSA!E482)</f>
        <v>5182.3249800000003</v>
      </c>
      <c r="I482" s="6">
        <f>IF($C482&lt;&gt;"M5","",SSA!F482)</f>
        <v>5183.8846899999999</v>
      </c>
      <c r="J482" s="5">
        <f>IF($C482&lt;&gt;"M5","",Dual_Tema!E482)</f>
        <v>5187.93</v>
      </c>
      <c r="K482" s="5">
        <f>IF($C482&lt;&gt;"M5","",Dual_Tema!F482)</f>
        <v>5181.88</v>
      </c>
      <c r="L482" s="6">
        <f>IF($C482&lt;&gt;"M5","",Trendlines!K482)</f>
        <v>0</v>
      </c>
      <c r="M482" s="6">
        <f>IF($C482&lt;&gt;"M5","",Trendlines!L482)</f>
        <v>0</v>
      </c>
      <c r="N482" s="6">
        <f>IF($C482&lt;&gt;"M5","",ZigZag!E482)</f>
        <v>0</v>
      </c>
      <c r="O482" s="6">
        <f>IF($C482&lt;&gt;"M5","",ZigZag!F482)</f>
        <v>0</v>
      </c>
      <c r="P482" s="6">
        <f>IF($C482&lt;&gt;"M5","",Pinbar!E482)</f>
        <v>0</v>
      </c>
      <c r="Q482">
        <f>IF(Q$1='Trendline Selection'!$ED$198,Trendlines!E482,IF(Q$1='Trendline Selection'!$EE$198,Trendlines!E482,""))</f>
        <v>5200.4399999999996</v>
      </c>
      <c r="R482" t="str">
        <f>IF(R$1='Trendline Selection'!$ED$198,Trendlines!F482,IF(R$1='Trendline Selection'!$EE$198,Trendlines!F482,""))</f>
        <v/>
      </c>
      <c r="S482" t="str">
        <f>IF(S$1='Trendline Selection'!$ED$198,Trendlines!G482,IF(S$1='Trendline Selection'!$EE$198,Trendlines!G482,""))</f>
        <v/>
      </c>
      <c r="T482" t="str">
        <f>IF(T$1='Trendline Selection'!$ED$198,Trendlines!H482,IF(T$1='Trendline Selection'!$EE$198,Trendlines!H482,""))</f>
        <v/>
      </c>
      <c r="U482">
        <f>IF(U$1='Trendline Selection'!$ED$198,Trendlines!I482,IF(U$1='Trendline Selection'!$EE$198,Trendlines!I482,""))</f>
        <v>5181.6499999999996</v>
      </c>
      <c r="V482" t="str">
        <f>IF(V$1='Trendline Selection'!$ED$198,Trendlines!J482,IF(V$1='Trendline Selection'!$EE$198,Trendlines!J482,""))</f>
        <v/>
      </c>
      <c r="W482" s="6" t="str">
        <f t="shared" si="463"/>
        <v/>
      </c>
      <c r="X482" s="6" t="str">
        <f t="shared" si="464"/>
        <v/>
      </c>
      <c r="Y482" s="6" t="str">
        <f t="shared" si="465"/>
        <v/>
      </c>
      <c r="Z482" s="6" t="str">
        <f t="shared" si="466"/>
        <v/>
      </c>
      <c r="AA482">
        <f t="shared" si="478"/>
        <v>7.5799999999999272</v>
      </c>
      <c r="AB482">
        <f t="shared" si="506"/>
        <v>1.8100000000004002</v>
      </c>
      <c r="AC482">
        <f t="shared" si="507"/>
        <v>5.7699999999995271</v>
      </c>
      <c r="AD482">
        <f t="shared" si="462"/>
        <v>7.5799999999999272</v>
      </c>
      <c r="AE482" s="26">
        <f t="shared" si="521"/>
        <v>2.0046531082724007E-4</v>
      </c>
      <c r="AF482" s="26">
        <f t="shared" si="479"/>
        <v>-9.4560275421233552E-5</v>
      </c>
      <c r="AG482" s="4"/>
      <c r="AH482" s="30">
        <f t="shared" si="480"/>
        <v>-3.4833629462121046E-3</v>
      </c>
      <c r="AI482" s="21">
        <f t="shared" si="508"/>
        <v>-1</v>
      </c>
      <c r="AJ482" s="21">
        <f t="shared" si="476"/>
        <v>-295</v>
      </c>
      <c r="AK482" s="31" t="str">
        <f t="shared" si="524"/>
        <v>-----</v>
      </c>
      <c r="AL482" s="31" t="str">
        <f t="shared" si="481"/>
        <v>-----</v>
      </c>
      <c r="AM482" s="39" t="str">
        <f t="shared" si="482"/>
        <v/>
      </c>
      <c r="AN482" s="35" t="str">
        <f t="shared" si="483"/>
        <v/>
      </c>
      <c r="AO482" s="35" t="str">
        <f t="shared" si="522"/>
        <v/>
      </c>
      <c r="AP482" s="36" t="str">
        <f t="shared" si="523"/>
        <v/>
      </c>
      <c r="AQ482" s="36" t="str">
        <f t="shared" si="484"/>
        <v/>
      </c>
      <c r="AR482" s="40" t="str">
        <f t="shared" si="485"/>
        <v/>
      </c>
      <c r="AS482" s="37" t="str">
        <f t="shared" si="486"/>
        <v/>
      </c>
      <c r="AT482" s="37" t="str">
        <f t="shared" si="509"/>
        <v/>
      </c>
      <c r="AU482" s="38" t="str">
        <f t="shared" si="487"/>
        <v/>
      </c>
      <c r="AV482" s="38" t="str">
        <f t="shared" si="488"/>
        <v/>
      </c>
      <c r="AW482" s="30" t="str">
        <f t="shared" si="489"/>
        <v/>
      </c>
      <c r="AX482" s="21" t="str">
        <f t="shared" si="490"/>
        <v/>
      </c>
      <c r="AY482" s="21" t="str">
        <f t="shared" si="510"/>
        <v/>
      </c>
      <c r="AZ482" s="31" t="str">
        <f t="shared" si="491"/>
        <v/>
      </c>
      <c r="BA482" s="31" t="str">
        <f t="shared" si="492"/>
        <v/>
      </c>
      <c r="BB482" s="33">
        <f t="shared" si="493"/>
        <v>1.3026352609703227E-4</v>
      </c>
      <c r="BC482" s="32">
        <f t="shared" si="494"/>
        <v>1</v>
      </c>
      <c r="BD482" s="32">
        <f t="shared" si="511"/>
        <v>51</v>
      </c>
      <c r="BE482" s="34" t="str">
        <f t="shared" si="512"/>
        <v>Touch Zone</v>
      </c>
      <c r="BF482" s="34" t="str">
        <f t="shared" si="495"/>
        <v>Above</v>
      </c>
      <c r="BG482" s="40" t="str">
        <f t="shared" si="496"/>
        <v/>
      </c>
      <c r="BH482" s="37" t="str">
        <f t="shared" si="497"/>
        <v/>
      </c>
      <c r="BI482" s="37" t="str">
        <f t="shared" si="513"/>
        <v/>
      </c>
      <c r="BJ482" s="38" t="str">
        <f t="shared" si="514"/>
        <v/>
      </c>
      <c r="BK482" s="38" t="str">
        <f t="shared" si="498"/>
        <v/>
      </c>
      <c r="BL482" s="41" t="str">
        <f t="shared" si="499"/>
        <v>------</v>
      </c>
      <c r="BM482" s="41" t="str">
        <f t="shared" si="500"/>
        <v>------</v>
      </c>
      <c r="BN482" s="41" t="str">
        <f t="shared" si="474"/>
        <v>-----</v>
      </c>
      <c r="BO482" s="41" t="str" cm="1">
        <f t="array" aca="1" ref="BO482" ca="1">_xlfn.LET(_xlpm.lookback,MIN(ROW()-ROW(BN$50),11),_xlpm.found,IFERROR(MATCH("Equal High",OFFSET(BN482,-_xlpm.lookback,0,_xlpm.lookback+1,1),0),-1),_xlpm.offset_rows,_xlpm.lookback-_xlpm.found+1,IF(_xlpm.found&gt;0,INDEX(E:E,ROW()-_xlpm.offset_rows),"-----"))</f>
        <v>-----</v>
      </c>
      <c r="BP482" s="41" t="str">
        <f t="shared" ca="1" si="467"/>
        <v>-----</v>
      </c>
      <c r="BQ482" s="41" t="str">
        <f t="shared" ca="1" si="468"/>
        <v>-----</v>
      </c>
      <c r="BR482" s="52" t="str">
        <f t="shared" ca="1" si="469"/>
        <v>-----</v>
      </c>
      <c r="BS482" s="41" t="str">
        <f t="shared" si="475"/>
        <v>-----</v>
      </c>
      <c r="BT482" s="41" t="str" cm="1">
        <f t="array" aca="1" ref="BT482" ca="1">_xlfn.LET(_xlpm.lookback,MIN(ROW()-ROW(BS$50),11),_xlpm.found,IFERROR(MATCH("Equal Low",OFFSET(BS482,-_xlpm.lookback,0,_xlpm.lookback+1,1),0),-1),_xlpm.offset_rows,_xlpm.lookback-_xlpm.found+1,IF(_xlpm.found&gt;0,INDEX(F:F,ROW()-_xlpm.offset_rows),"-----"))</f>
        <v>-----</v>
      </c>
      <c r="BU482" s="41" t="str">
        <f t="shared" ca="1" si="470"/>
        <v>-----</v>
      </c>
      <c r="BV482" s="41" t="str">
        <f t="shared" ca="1" si="471"/>
        <v>-----</v>
      </c>
      <c r="BW482" s="52" t="str">
        <f t="shared" ca="1" si="472"/>
        <v>-----</v>
      </c>
      <c r="BX482" s="50">
        <f t="shared" si="501"/>
        <v>-1.5597099999995407</v>
      </c>
      <c r="BY482" s="50">
        <f t="shared" si="515"/>
        <v>-1</v>
      </c>
      <c r="BZ482" s="50">
        <f t="shared" si="516"/>
        <v>-11</v>
      </c>
      <c r="CA482" s="50" t="str">
        <f t="shared" si="517"/>
        <v>-----</v>
      </c>
      <c r="CB482" s="50" t="str">
        <f t="shared" si="518"/>
        <v>-----</v>
      </c>
      <c r="CC482" s="52" t="str">
        <f t="shared" si="502"/>
        <v>TL Touch Zone</v>
      </c>
      <c r="CD482" s="41">
        <f t="shared" si="503"/>
        <v>1</v>
      </c>
      <c r="CE482" s="52" t="str" cm="1">
        <f t="array" ref="CE482">IF(CD482&lt;&gt;1,"-----",_xlfn.IFS(OR(AL482="Above",AL482="Below"),AL482,OR(AQ482="Above",AQ482="Below"),AQ482,OR(AV482="Above",AV482="Below"),AV482,OR(BA482="Above",BA482="Below"),BA482,OR(BF482="Above",BF482="Below"),BF482,OR(BK482="Above",BK482="Below"),BK482,TRUE,"-----"))</f>
        <v>Above</v>
      </c>
      <c r="CF482" s="52" t="str">
        <f t="shared" ca="1" si="473"/>
        <v>-----</v>
      </c>
      <c r="CG482" s="52" t="str">
        <f t="shared" si="504"/>
        <v>DOWN</v>
      </c>
      <c r="CH482" s="42">
        <f t="shared" si="525"/>
        <v>1</v>
      </c>
      <c r="CI482" s="43" t="str">
        <f t="shared" si="519"/>
        <v/>
      </c>
      <c r="CJ482" s="42" t="str">
        <f t="shared" si="520"/>
        <v/>
      </c>
      <c r="CK482" s="42" t="str">
        <f t="shared" si="526"/>
        <v/>
      </c>
      <c r="CL482" s="42" t="str">
        <f t="shared" si="505"/>
        <v/>
      </c>
      <c r="CM482" s="16">
        <f t="shared" si="477"/>
        <v>0.2</v>
      </c>
      <c r="CN482" s="53">
        <f t="shared" si="527"/>
        <v>6.6666666666666666E-2</v>
      </c>
      <c r="CO482" s="14" t="str">
        <f t="shared" si="528"/>
        <v/>
      </c>
      <c r="CT482" s="4"/>
      <c r="CU482" s="4"/>
    </row>
    <row r="483" spans="1:99" x14ac:dyDescent="0.55000000000000004">
      <c r="A483">
        <f>IF('Data Validation'!$K$2&lt;&gt;TRUE,"",'Data Validation'!A483)</f>
        <v>1772176500</v>
      </c>
      <c r="B483" s="4" t="str">
        <f>IF('Data Validation'!$K$2&lt;&gt;TRUE,"",'Data Validation'!C483)</f>
        <v>XAUUSD</v>
      </c>
      <c r="C483" s="4" t="str">
        <f>IF('Data Validation'!$K$2&lt;&gt;TRUE,"",'Data Validation'!E483)</f>
        <v>M5</v>
      </c>
      <c r="D483" s="4">
        <f>IF('Data Validation'!$K$2&lt;&gt;TRUE,"",'Data Validation'!G483)</f>
        <v>5177.62</v>
      </c>
      <c r="E483" s="4">
        <f>IF($C483&lt;&gt;"M5","",Price!F483)</f>
        <v>5183.04</v>
      </c>
      <c r="F483" s="4">
        <f>IF($C483&lt;&gt;"M5","",Price!G483)</f>
        <v>5177.55</v>
      </c>
      <c r="G483" s="4">
        <f>IF($C483&lt;&gt;"M5","",Price!H483)</f>
        <v>603</v>
      </c>
      <c r="H483" s="4">
        <f>IF($C483&lt;&gt;"M5","",SSA!E483)</f>
        <v>5181.2828600000003</v>
      </c>
      <c r="I483" s="6">
        <f>IF($C483&lt;&gt;"M5","",SSA!F483)</f>
        <v>5182.5837700000002</v>
      </c>
      <c r="J483" s="5">
        <f>IF($C483&lt;&gt;"M5","",Dual_Tema!E483)</f>
        <v>5184.87</v>
      </c>
      <c r="K483" s="5">
        <f>IF($C483&lt;&gt;"M5","",Dual_Tema!F483)</f>
        <v>5178.8500000000004</v>
      </c>
      <c r="L483" s="6">
        <f>IF($C483&lt;&gt;"M5","",Trendlines!K483)</f>
        <v>0</v>
      </c>
      <c r="M483" s="6">
        <f>IF($C483&lt;&gt;"M5","",Trendlines!L483)</f>
        <v>0</v>
      </c>
      <c r="N483" s="6">
        <f>IF($C483&lt;&gt;"M5","",ZigZag!E483)</f>
        <v>0</v>
      </c>
      <c r="O483" s="6">
        <f>IF($C483&lt;&gt;"M5","",ZigZag!F483)</f>
        <v>0</v>
      </c>
      <c r="P483" s="6">
        <f>IF($C483&lt;&gt;"M5","",Pinbar!E483)</f>
        <v>0</v>
      </c>
      <c r="Q483">
        <f>IF(Q$1='Trendline Selection'!$ED$198,Trendlines!E483,IF(Q$1='Trendline Selection'!$EE$198,Trendlines!E483,""))</f>
        <v>5200.45</v>
      </c>
      <c r="R483" t="str">
        <f>IF(R$1='Trendline Selection'!$ED$198,Trendlines!F483,IF(R$1='Trendline Selection'!$EE$198,Trendlines!F483,""))</f>
        <v/>
      </c>
      <c r="S483" t="str">
        <f>IF(S$1='Trendline Selection'!$ED$198,Trendlines!G483,IF(S$1='Trendline Selection'!$EE$198,Trendlines!G483,""))</f>
        <v/>
      </c>
      <c r="T483" t="str">
        <f>IF(T$1='Trendline Selection'!$ED$198,Trendlines!H483,IF(T$1='Trendline Selection'!$EE$198,Trendlines!H483,""))</f>
        <v/>
      </c>
      <c r="U483">
        <f>IF(U$1='Trendline Selection'!$ED$198,Trendlines!I483,IF(U$1='Trendline Selection'!$EE$198,Trendlines!I483,""))</f>
        <v>5181.67</v>
      </c>
      <c r="V483" t="str">
        <f>IF(V$1='Trendline Selection'!$ED$198,Trendlines!J483,IF(V$1='Trendline Selection'!$EE$198,Trendlines!J483,""))</f>
        <v/>
      </c>
      <c r="W483" s="6" t="str">
        <f t="shared" si="463"/>
        <v/>
      </c>
      <c r="X483" s="6" t="str">
        <f t="shared" si="464"/>
        <v/>
      </c>
      <c r="Y483" s="6" t="str">
        <f t="shared" si="465"/>
        <v/>
      </c>
      <c r="Z483" s="6" t="str">
        <f t="shared" si="466"/>
        <v/>
      </c>
      <c r="AA483">
        <f t="shared" si="478"/>
        <v>5.4899999999997817</v>
      </c>
      <c r="AB483">
        <f t="shared" si="506"/>
        <v>1.3400000000001455</v>
      </c>
      <c r="AC483">
        <f t="shared" si="507"/>
        <v>4.1499999999996362</v>
      </c>
      <c r="AD483">
        <f t="shared" si="462"/>
        <v>5.4899999999997817</v>
      </c>
      <c r="AE483" s="26">
        <f t="shared" si="521"/>
        <v>-3.5295002574797964E-4</v>
      </c>
      <c r="AF483" s="26">
        <f t="shared" si="479"/>
        <v>-2.5102097956113459E-4</v>
      </c>
      <c r="AG483" s="4"/>
      <c r="AH483" s="30">
        <f t="shared" si="480"/>
        <v>-3.6856695093692975E-3</v>
      </c>
      <c r="AI483" s="21">
        <f t="shared" si="508"/>
        <v>-1</v>
      </c>
      <c r="AJ483" s="21">
        <f t="shared" si="476"/>
        <v>-296</v>
      </c>
      <c r="AK483" s="31" t="str">
        <f t="shared" si="524"/>
        <v>-----</v>
      </c>
      <c r="AL483" s="31" t="str">
        <f t="shared" si="481"/>
        <v>-----</v>
      </c>
      <c r="AM483" s="39" t="str">
        <f t="shared" si="482"/>
        <v/>
      </c>
      <c r="AN483" s="35" t="str">
        <f t="shared" si="483"/>
        <v/>
      </c>
      <c r="AO483" s="35" t="str">
        <f t="shared" si="522"/>
        <v/>
      </c>
      <c r="AP483" s="36" t="str">
        <f t="shared" si="523"/>
        <v/>
      </c>
      <c r="AQ483" s="36" t="str">
        <f t="shared" si="484"/>
        <v/>
      </c>
      <c r="AR483" s="40" t="str">
        <f t="shared" si="485"/>
        <v/>
      </c>
      <c r="AS483" s="37" t="str">
        <f t="shared" si="486"/>
        <v/>
      </c>
      <c r="AT483" s="37" t="str">
        <f t="shared" si="509"/>
        <v/>
      </c>
      <c r="AU483" s="38" t="str">
        <f t="shared" si="487"/>
        <v/>
      </c>
      <c r="AV483" s="38" t="str">
        <f t="shared" si="488"/>
        <v/>
      </c>
      <c r="AW483" s="30" t="str">
        <f t="shared" si="489"/>
        <v/>
      </c>
      <c r="AX483" s="21" t="str">
        <f t="shared" si="490"/>
        <v/>
      </c>
      <c r="AY483" s="21" t="str">
        <f t="shared" si="510"/>
        <v/>
      </c>
      <c r="AZ483" s="31" t="str">
        <f t="shared" si="491"/>
        <v/>
      </c>
      <c r="BA483" s="31" t="str">
        <f t="shared" si="492"/>
        <v/>
      </c>
      <c r="BB483" s="33">
        <f t="shared" si="493"/>
        <v>-7.4713364610215922E-5</v>
      </c>
      <c r="BC483" s="32">
        <f t="shared" si="494"/>
        <v>-1</v>
      </c>
      <c r="BD483" s="32">
        <f t="shared" si="511"/>
        <v>-1</v>
      </c>
      <c r="BE483" s="34" t="str">
        <f t="shared" si="512"/>
        <v>Touch Zone</v>
      </c>
      <c r="BF483" s="34" t="str">
        <f t="shared" si="495"/>
        <v>Below</v>
      </c>
      <c r="BG483" s="40" t="str">
        <f t="shared" si="496"/>
        <v/>
      </c>
      <c r="BH483" s="37" t="str">
        <f t="shared" si="497"/>
        <v/>
      </c>
      <c r="BI483" s="37" t="str">
        <f t="shared" si="513"/>
        <v/>
      </c>
      <c r="BJ483" s="38" t="str">
        <f t="shared" si="514"/>
        <v/>
      </c>
      <c r="BK483" s="38" t="str">
        <f t="shared" si="498"/>
        <v/>
      </c>
      <c r="BL483" s="41" t="str">
        <f t="shared" si="499"/>
        <v>------</v>
      </c>
      <c r="BM483" s="41" t="str">
        <f t="shared" si="500"/>
        <v>------</v>
      </c>
      <c r="BN483" s="41" t="str">
        <f t="shared" si="474"/>
        <v>-----</v>
      </c>
      <c r="BO483" s="41" t="str" cm="1">
        <f t="array" aca="1" ref="BO483" ca="1">_xlfn.LET(_xlpm.lookback,MIN(ROW()-ROW(BN$50),11),_xlpm.found,IFERROR(MATCH("Equal High",OFFSET(BN483,-_xlpm.lookback,0,_xlpm.lookback+1,1),0),-1),_xlpm.offset_rows,_xlpm.lookback-_xlpm.found+1,IF(_xlpm.found&gt;0,INDEX(E:E,ROW()-_xlpm.offset_rows),"-----"))</f>
        <v>-----</v>
      </c>
      <c r="BP483" s="41" t="str">
        <f t="shared" ca="1" si="467"/>
        <v>-----</v>
      </c>
      <c r="BQ483" s="41" t="str">
        <f t="shared" ca="1" si="468"/>
        <v>-----</v>
      </c>
      <c r="BR483" s="52" t="str">
        <f t="shared" ca="1" si="469"/>
        <v>-----</v>
      </c>
      <c r="BS483" s="41" t="str">
        <f t="shared" si="475"/>
        <v>-----</v>
      </c>
      <c r="BT483" s="41" t="str" cm="1">
        <f t="array" aca="1" ref="BT483" ca="1">_xlfn.LET(_xlpm.lookback,MIN(ROW()-ROW(BS$50),11),_xlpm.found,IFERROR(MATCH("Equal Low",OFFSET(BS483,-_xlpm.lookback,0,_xlpm.lookback+1,1),0),-1),_xlpm.offset_rows,_xlpm.lookback-_xlpm.found+1,IF(_xlpm.found&gt;0,INDEX(F:F,ROW()-_xlpm.offset_rows),"-----"))</f>
        <v>-----</v>
      </c>
      <c r="BU483" s="41" t="str">
        <f t="shared" ca="1" si="470"/>
        <v>-----</v>
      </c>
      <c r="BV483" s="41" t="str">
        <f t="shared" ca="1" si="471"/>
        <v>-----</v>
      </c>
      <c r="BW483" s="52" t="str">
        <f t="shared" ca="1" si="472"/>
        <v>-----</v>
      </c>
      <c r="BX483" s="50">
        <f t="shared" si="501"/>
        <v>-1.3009099999999307</v>
      </c>
      <c r="BY483" s="50">
        <f t="shared" si="515"/>
        <v>-1</v>
      </c>
      <c r="BZ483" s="50">
        <f t="shared" si="516"/>
        <v>-12</v>
      </c>
      <c r="CA483" s="50" t="str">
        <f t="shared" si="517"/>
        <v>-----</v>
      </c>
      <c r="CB483" s="50" t="str">
        <f t="shared" si="518"/>
        <v>-----</v>
      </c>
      <c r="CC483" s="52" t="str">
        <f t="shared" si="502"/>
        <v>TL Touch Zone</v>
      </c>
      <c r="CD483" s="41">
        <f t="shared" si="503"/>
        <v>1</v>
      </c>
      <c r="CE483" s="52" t="str" cm="1">
        <f t="array" ref="CE483">IF(CD483&lt;&gt;1,"-----",_xlfn.IFS(OR(AL483="Above",AL483="Below"),AL483,OR(AQ483="Above",AQ483="Below"),AQ483,OR(AV483="Above",AV483="Below"),AV483,OR(BA483="Above",BA483="Below"),BA483,OR(BF483="Above",BF483="Below"),BF483,OR(BK483="Above",BK483="Below"),BK483,TRUE,"-----"))</f>
        <v>Below</v>
      </c>
      <c r="CF483" s="52" t="str">
        <f t="shared" ca="1" si="473"/>
        <v>-----</v>
      </c>
      <c r="CG483" s="52" t="str">
        <f t="shared" si="504"/>
        <v>DOWN</v>
      </c>
      <c r="CH483" s="42" t="str">
        <f t="shared" si="525"/>
        <v/>
      </c>
      <c r="CI483" s="43" t="str">
        <f t="shared" si="519"/>
        <v/>
      </c>
      <c r="CJ483" s="42" t="str">
        <f t="shared" si="520"/>
        <v/>
      </c>
      <c r="CK483" s="42" t="str">
        <f t="shared" si="526"/>
        <v/>
      </c>
      <c r="CL483" s="42" t="str">
        <f t="shared" si="505"/>
        <v/>
      </c>
      <c r="CM483" s="16">
        <f t="shared" si="477"/>
        <v>0</v>
      </c>
      <c r="CN483" s="53">
        <f t="shared" si="527"/>
        <v>6.6666666666666666E-2</v>
      </c>
      <c r="CO483" s="14" t="str">
        <f t="shared" si="528"/>
        <v/>
      </c>
      <c r="CT483" s="4"/>
      <c r="CU483" s="4"/>
    </row>
    <row r="484" spans="1:99" x14ac:dyDescent="0.55000000000000004">
      <c r="A484">
        <f>IF('Data Validation'!$K$2&lt;&gt;TRUE,"",'Data Validation'!A484)</f>
        <v>1772176800</v>
      </c>
      <c r="B484" s="4" t="str">
        <f>IF('Data Validation'!$K$2&lt;&gt;TRUE,"",'Data Validation'!C484)</f>
        <v>XAUUSD</v>
      </c>
      <c r="C484" s="4" t="str">
        <f>IF('Data Validation'!$K$2&lt;&gt;TRUE,"",'Data Validation'!E484)</f>
        <v>M5</v>
      </c>
      <c r="D484" s="4">
        <f>IF('Data Validation'!$K$2&lt;&gt;TRUE,"",'Data Validation'!G484)</f>
        <v>5182.82</v>
      </c>
      <c r="E484" s="4">
        <f>IF($C484&lt;&gt;"M5","",Price!F484)</f>
        <v>5183.75</v>
      </c>
      <c r="F484" s="4">
        <f>IF($C484&lt;&gt;"M5","",Price!G484)</f>
        <v>5177.7</v>
      </c>
      <c r="G484" s="4">
        <f>IF($C484&lt;&gt;"M5","",Price!H484)</f>
        <v>550</v>
      </c>
      <c r="H484" s="4">
        <f>IF($C484&lt;&gt;"M5","",SSA!E484)</f>
        <v>5180.7289199999996</v>
      </c>
      <c r="I484" s="6">
        <f>IF($C484&lt;&gt;"M5","",SSA!F484)</f>
        <v>5181.6563500000002</v>
      </c>
      <c r="J484" s="5">
        <f>IF($C484&lt;&gt;"M5","",Dual_Tema!E484)</f>
        <v>5183.41</v>
      </c>
      <c r="K484" s="5">
        <f>IF($C484&lt;&gt;"M5","",Dual_Tema!F484)</f>
        <v>5177.16</v>
      </c>
      <c r="L484" s="6">
        <f>IF($C484&lt;&gt;"M5","",Trendlines!K484)</f>
        <v>0</v>
      </c>
      <c r="M484" s="6">
        <f>IF($C484&lt;&gt;"M5","",Trendlines!L484)</f>
        <v>0</v>
      </c>
      <c r="N484" s="6">
        <f>IF($C484&lt;&gt;"M5","",ZigZag!E484)</f>
        <v>0</v>
      </c>
      <c r="O484" s="6">
        <f>IF($C484&lt;&gt;"M5","",ZigZag!F484)</f>
        <v>0</v>
      </c>
      <c r="P484" s="6">
        <f>IF($C484&lt;&gt;"M5","",Pinbar!E484)</f>
        <v>0</v>
      </c>
      <c r="Q484">
        <f>IF(Q$1='Trendline Selection'!$ED$198,Trendlines!E484,IF(Q$1='Trendline Selection'!$EE$198,Trendlines!E484,""))</f>
        <v>5200.45</v>
      </c>
      <c r="R484" t="str">
        <f>IF(R$1='Trendline Selection'!$ED$198,Trendlines!F484,IF(R$1='Trendline Selection'!$EE$198,Trendlines!F484,""))</f>
        <v/>
      </c>
      <c r="S484" t="str">
        <f>IF(S$1='Trendline Selection'!$ED$198,Trendlines!G484,IF(S$1='Trendline Selection'!$EE$198,Trendlines!G484,""))</f>
        <v/>
      </c>
      <c r="T484" t="str">
        <f>IF(T$1='Trendline Selection'!$ED$198,Trendlines!H484,IF(T$1='Trendline Selection'!$EE$198,Trendlines!H484,""))</f>
        <v/>
      </c>
      <c r="U484">
        <f>IF(U$1='Trendline Selection'!$ED$198,Trendlines!I484,IF(U$1='Trendline Selection'!$EE$198,Trendlines!I484,""))</f>
        <v>5181.6899999999996</v>
      </c>
      <c r="V484" t="str">
        <f>IF(V$1='Trendline Selection'!$ED$198,Trendlines!J484,IF(V$1='Trendline Selection'!$EE$198,Trendlines!J484,""))</f>
        <v/>
      </c>
      <c r="W484" s="6" t="str">
        <f t="shared" si="463"/>
        <v/>
      </c>
      <c r="X484" s="6" t="str">
        <f t="shared" si="464"/>
        <v/>
      </c>
      <c r="Y484" s="6" t="str">
        <f t="shared" si="465"/>
        <v/>
      </c>
      <c r="Z484" s="6" t="str">
        <f t="shared" si="466"/>
        <v/>
      </c>
      <c r="AA484">
        <f t="shared" si="478"/>
        <v>6.0500000000001819</v>
      </c>
      <c r="AB484">
        <f t="shared" si="506"/>
        <v>6.1300000000001091</v>
      </c>
      <c r="AC484">
        <f t="shared" si="507"/>
        <v>7.999999999992724E-2</v>
      </c>
      <c r="AD484">
        <f t="shared" si="462"/>
        <v>6.1300000000001091</v>
      </c>
      <c r="AE484" s="26">
        <f t="shared" si="521"/>
        <v>6.5593885106550613E-5</v>
      </c>
      <c r="AF484" s="26">
        <f t="shared" si="479"/>
        <v>1.043042903831374E-4</v>
      </c>
      <c r="AG484" s="4"/>
      <c r="AH484" s="30">
        <f t="shared" si="480"/>
        <v>-3.7921872145680194E-3</v>
      </c>
      <c r="AI484" s="21">
        <f t="shared" si="508"/>
        <v>-1</v>
      </c>
      <c r="AJ484" s="21">
        <f t="shared" si="476"/>
        <v>-297</v>
      </c>
      <c r="AK484" s="31" t="str">
        <f t="shared" si="524"/>
        <v>-----</v>
      </c>
      <c r="AL484" s="31" t="str">
        <f t="shared" si="481"/>
        <v>-----</v>
      </c>
      <c r="AM484" s="39" t="str">
        <f t="shared" si="482"/>
        <v/>
      </c>
      <c r="AN484" s="35" t="str">
        <f t="shared" si="483"/>
        <v/>
      </c>
      <c r="AO484" s="35" t="str">
        <f t="shared" si="522"/>
        <v/>
      </c>
      <c r="AP484" s="36" t="str">
        <f t="shared" si="523"/>
        <v/>
      </c>
      <c r="AQ484" s="36" t="str">
        <f t="shared" si="484"/>
        <v/>
      </c>
      <c r="AR484" s="40" t="str">
        <f t="shared" si="485"/>
        <v/>
      </c>
      <c r="AS484" s="37" t="str">
        <f t="shared" si="486"/>
        <v/>
      </c>
      <c r="AT484" s="37" t="str">
        <f t="shared" si="509"/>
        <v/>
      </c>
      <c r="AU484" s="38" t="str">
        <f t="shared" si="487"/>
        <v/>
      </c>
      <c r="AV484" s="38" t="str">
        <f t="shared" si="488"/>
        <v/>
      </c>
      <c r="AW484" s="30" t="str">
        <f t="shared" si="489"/>
        <v/>
      </c>
      <c r="AX484" s="21" t="str">
        <f t="shared" si="490"/>
        <v/>
      </c>
      <c r="AY484" s="21" t="str">
        <f t="shared" si="510"/>
        <v/>
      </c>
      <c r="AZ484" s="31" t="str">
        <f t="shared" si="491"/>
        <v/>
      </c>
      <c r="BA484" s="31" t="str">
        <f t="shared" si="492"/>
        <v/>
      </c>
      <c r="BB484" s="33">
        <f t="shared" si="493"/>
        <v>-1.8547616704203421E-4</v>
      </c>
      <c r="BC484" s="32">
        <f t="shared" si="494"/>
        <v>-1</v>
      </c>
      <c r="BD484" s="32">
        <f t="shared" si="511"/>
        <v>-2</v>
      </c>
      <c r="BE484" s="34" t="str">
        <f t="shared" si="512"/>
        <v>Touch Zone</v>
      </c>
      <c r="BF484" s="34" t="str">
        <f t="shared" si="495"/>
        <v>Below</v>
      </c>
      <c r="BG484" s="40" t="str">
        <f t="shared" si="496"/>
        <v/>
      </c>
      <c r="BH484" s="37" t="str">
        <f t="shared" si="497"/>
        <v/>
      </c>
      <c r="BI484" s="37" t="str">
        <f t="shared" si="513"/>
        <v/>
      </c>
      <c r="BJ484" s="38" t="str">
        <f t="shared" si="514"/>
        <v/>
      </c>
      <c r="BK484" s="38" t="str">
        <f t="shared" si="498"/>
        <v/>
      </c>
      <c r="BL484" s="41" t="str">
        <f t="shared" si="499"/>
        <v>------</v>
      </c>
      <c r="BM484" s="41" t="str">
        <f t="shared" si="500"/>
        <v>------</v>
      </c>
      <c r="BN484" s="41" t="str">
        <f t="shared" si="474"/>
        <v>-----</v>
      </c>
      <c r="BO484" s="41" t="str" cm="1">
        <f t="array" aca="1" ref="BO484" ca="1">_xlfn.LET(_xlpm.lookback,MIN(ROW()-ROW(BN$50),11),_xlpm.found,IFERROR(MATCH("Equal High",OFFSET(BN484,-_xlpm.lookback,0,_xlpm.lookback+1,1),0),-1),_xlpm.offset_rows,_xlpm.lookback-_xlpm.found+1,IF(_xlpm.found&gt;0,INDEX(E:E,ROW()-_xlpm.offset_rows),"-----"))</f>
        <v>-----</v>
      </c>
      <c r="BP484" s="41" t="str">
        <f t="shared" ca="1" si="467"/>
        <v>-----</v>
      </c>
      <c r="BQ484" s="41" t="str">
        <f t="shared" ca="1" si="468"/>
        <v>-----</v>
      </c>
      <c r="BR484" s="52" t="str">
        <f t="shared" ca="1" si="469"/>
        <v>-----</v>
      </c>
      <c r="BS484" s="41" t="str">
        <f t="shared" si="475"/>
        <v>-----</v>
      </c>
      <c r="BT484" s="41" t="str" cm="1">
        <f t="array" aca="1" ref="BT484" ca="1">_xlfn.LET(_xlpm.lookback,MIN(ROW()-ROW(BS$50),11),_xlpm.found,IFERROR(MATCH("Equal Low",OFFSET(BS484,-_xlpm.lookback,0,_xlpm.lookback+1,1),0),-1),_xlpm.offset_rows,_xlpm.lookback-_xlpm.found+1,IF(_xlpm.found&gt;0,INDEX(F:F,ROW()-_xlpm.offset_rows),"-----"))</f>
        <v>-----</v>
      </c>
      <c r="BU484" s="41" t="str">
        <f t="shared" ca="1" si="470"/>
        <v>-----</v>
      </c>
      <c r="BV484" s="41" t="str">
        <f t="shared" ca="1" si="471"/>
        <v>-----</v>
      </c>
      <c r="BW484" s="52" t="str">
        <f t="shared" ca="1" si="472"/>
        <v>-----</v>
      </c>
      <c r="BX484" s="50">
        <f t="shared" si="501"/>
        <v>-0.92743000000064058</v>
      </c>
      <c r="BY484" s="50">
        <f t="shared" si="515"/>
        <v>-1</v>
      </c>
      <c r="BZ484" s="50">
        <f t="shared" si="516"/>
        <v>-13</v>
      </c>
      <c r="CA484" s="50" t="str">
        <f t="shared" si="517"/>
        <v>-----</v>
      </c>
      <c r="CB484" s="50" t="str">
        <f t="shared" si="518"/>
        <v>-----</v>
      </c>
      <c r="CC484" s="52" t="str">
        <f t="shared" si="502"/>
        <v>TL Touch Zone</v>
      </c>
      <c r="CD484" s="41">
        <f t="shared" si="503"/>
        <v>1</v>
      </c>
      <c r="CE484" s="52" t="str" cm="1">
        <f t="array" ref="CE484">IF(CD484&lt;&gt;1,"-----",_xlfn.IFS(OR(AL484="Above",AL484="Below"),AL484,OR(AQ484="Above",AQ484="Below"),AQ484,OR(AV484="Above",AV484="Below"),AV484,OR(BA484="Above",BA484="Below"),BA484,OR(BF484="Above",BF484="Below"),BF484,OR(BK484="Above",BK484="Below"),BK484,TRUE,"-----"))</f>
        <v>Below</v>
      </c>
      <c r="CF484" s="52" t="str">
        <f t="shared" ca="1" si="473"/>
        <v>-----</v>
      </c>
      <c r="CG484" s="52" t="str">
        <f t="shared" si="504"/>
        <v>DOWN</v>
      </c>
      <c r="CH484" s="42" t="str">
        <f t="shared" si="525"/>
        <v/>
      </c>
      <c r="CI484" s="43" t="str">
        <f t="shared" si="519"/>
        <v/>
      </c>
      <c r="CJ484" s="42" t="str">
        <f t="shared" si="520"/>
        <v/>
      </c>
      <c r="CK484" s="42" t="str">
        <f t="shared" si="526"/>
        <v/>
      </c>
      <c r="CL484" s="42" t="str">
        <f t="shared" si="505"/>
        <v/>
      </c>
      <c r="CM484" s="16">
        <f t="shared" si="477"/>
        <v>0</v>
      </c>
      <c r="CN484" s="53">
        <f t="shared" si="527"/>
        <v>6.6666666666666666E-2</v>
      </c>
      <c r="CO484" s="14" t="str">
        <f t="shared" si="528"/>
        <v/>
      </c>
      <c r="CT484" s="4"/>
      <c r="CU484" s="4"/>
    </row>
    <row r="485" spans="1:99" x14ac:dyDescent="0.55000000000000004">
      <c r="A485">
        <f>IF('Data Validation'!$K$2&lt;&gt;TRUE,"",'Data Validation'!A485)</f>
        <v>1772177100</v>
      </c>
      <c r="B485" s="4" t="str">
        <f>IF('Data Validation'!$K$2&lt;&gt;TRUE,"",'Data Validation'!C485)</f>
        <v>XAUUSD</v>
      </c>
      <c r="C485" s="4" t="str">
        <f>IF('Data Validation'!$K$2&lt;&gt;TRUE,"",'Data Validation'!E485)</f>
        <v>M5</v>
      </c>
      <c r="D485" s="4">
        <f>IF('Data Validation'!$K$2&lt;&gt;TRUE,"",'Data Validation'!G485)</f>
        <v>5178.6400000000003</v>
      </c>
      <c r="E485" s="4">
        <f>IF($C485&lt;&gt;"M5","",Price!F485)</f>
        <v>5185.47</v>
      </c>
      <c r="F485" s="4">
        <f>IF($C485&lt;&gt;"M5","",Price!G485)</f>
        <v>5178.5600000000004</v>
      </c>
      <c r="G485" s="4">
        <f>IF($C485&lt;&gt;"M5","",Price!H485)</f>
        <v>565</v>
      </c>
      <c r="H485" s="4">
        <f>IF($C485&lt;&gt;"M5","",SSA!E485)</f>
        <v>5180.4526500000002</v>
      </c>
      <c r="I485" s="6">
        <f>IF($C485&lt;&gt;"M5","",SSA!F485)</f>
        <v>5181.0545000000002</v>
      </c>
      <c r="J485" s="5">
        <f>IF($C485&lt;&gt;"M5","",Dual_Tema!E485)</f>
        <v>5183.47</v>
      </c>
      <c r="K485" s="5">
        <f>IF($C485&lt;&gt;"M5","",Dual_Tema!F485)</f>
        <v>5176.7</v>
      </c>
      <c r="L485" s="6">
        <f>IF($C485&lt;&gt;"M5","",Trendlines!K485)</f>
        <v>0</v>
      </c>
      <c r="M485" s="6">
        <f>IF($C485&lt;&gt;"M5","",Trendlines!L485)</f>
        <v>0</v>
      </c>
      <c r="N485" s="6">
        <f>IF($C485&lt;&gt;"M5","",ZigZag!E485)</f>
        <v>0</v>
      </c>
      <c r="O485" s="6">
        <f>IF($C485&lt;&gt;"M5","",ZigZag!F485)</f>
        <v>0</v>
      </c>
      <c r="P485" s="6">
        <f>IF($C485&lt;&gt;"M5","",Pinbar!E485)</f>
        <v>0</v>
      </c>
      <c r="Q485">
        <f>IF(Q$1='Trendline Selection'!$ED$198,Trendlines!E485,IF(Q$1='Trendline Selection'!$EE$198,Trendlines!E485,""))</f>
        <v>5200.46</v>
      </c>
      <c r="R485" t="str">
        <f>IF(R$1='Trendline Selection'!$ED$198,Trendlines!F485,IF(R$1='Trendline Selection'!$EE$198,Trendlines!F485,""))</f>
        <v/>
      </c>
      <c r="S485" t="str">
        <f>IF(S$1='Trendline Selection'!$ED$198,Trendlines!G485,IF(S$1='Trendline Selection'!$EE$198,Trendlines!G485,""))</f>
        <v/>
      </c>
      <c r="T485" t="str">
        <f>IF(T$1='Trendline Selection'!$ED$198,Trendlines!H485,IF(T$1='Trendline Selection'!$EE$198,Trendlines!H485,""))</f>
        <v/>
      </c>
      <c r="U485">
        <f>IF(U$1='Trendline Selection'!$ED$198,Trendlines!I485,IF(U$1='Trendline Selection'!$EE$198,Trendlines!I485,""))</f>
        <v>5181.71</v>
      </c>
      <c r="V485" t="str">
        <f>IF(V$1='Trendline Selection'!$ED$198,Trendlines!J485,IF(V$1='Trendline Selection'!$EE$198,Trendlines!J485,""))</f>
        <v/>
      </c>
      <c r="W485" s="6" t="str">
        <f t="shared" si="463"/>
        <v/>
      </c>
      <c r="X485" s="6" t="str">
        <f t="shared" si="464"/>
        <v/>
      </c>
      <c r="Y485" s="6" t="str">
        <f t="shared" si="465"/>
        <v/>
      </c>
      <c r="Z485" s="6" t="str">
        <f t="shared" si="466"/>
        <v/>
      </c>
      <c r="AA485">
        <f t="shared" si="478"/>
        <v>6.9099999999998545</v>
      </c>
      <c r="AB485">
        <f t="shared" si="506"/>
        <v>2.6500000000005457</v>
      </c>
      <c r="AC485">
        <f t="shared" si="507"/>
        <v>4.2599999999993088</v>
      </c>
      <c r="AD485">
        <f t="shared" si="462"/>
        <v>6.9099999999998545</v>
      </c>
      <c r="AE485" s="26">
        <f t="shared" si="521"/>
        <v>3.858419167083054E-4</v>
      </c>
      <c r="AF485" s="26">
        <f t="shared" si="479"/>
        <v>3.5930225819548787E-4</v>
      </c>
      <c r="AG485" s="4"/>
      <c r="AH485" s="30">
        <f t="shared" si="480"/>
        <v>-3.8472269760751665E-3</v>
      </c>
      <c r="AI485" s="21">
        <f t="shared" si="508"/>
        <v>-1</v>
      </c>
      <c r="AJ485" s="21">
        <f t="shared" si="476"/>
        <v>-298</v>
      </c>
      <c r="AK485" s="31" t="str">
        <f t="shared" si="524"/>
        <v>-----</v>
      </c>
      <c r="AL485" s="31" t="str">
        <f t="shared" si="481"/>
        <v>-----</v>
      </c>
      <c r="AM485" s="39" t="str">
        <f t="shared" si="482"/>
        <v/>
      </c>
      <c r="AN485" s="35" t="str">
        <f t="shared" si="483"/>
        <v/>
      </c>
      <c r="AO485" s="35" t="str">
        <f t="shared" si="522"/>
        <v/>
      </c>
      <c r="AP485" s="36" t="str">
        <f t="shared" si="523"/>
        <v/>
      </c>
      <c r="AQ485" s="36" t="str">
        <f t="shared" si="484"/>
        <v/>
      </c>
      <c r="AR485" s="40" t="str">
        <f t="shared" si="485"/>
        <v/>
      </c>
      <c r="AS485" s="37" t="str">
        <f t="shared" si="486"/>
        <v/>
      </c>
      <c r="AT485" s="37" t="str">
        <f t="shared" si="509"/>
        <v/>
      </c>
      <c r="AU485" s="38" t="str">
        <f t="shared" si="487"/>
        <v/>
      </c>
      <c r="AV485" s="38" t="str">
        <f t="shared" si="488"/>
        <v/>
      </c>
      <c r="AW485" s="30" t="str">
        <f t="shared" si="489"/>
        <v/>
      </c>
      <c r="AX485" s="21" t="str">
        <f t="shared" si="490"/>
        <v/>
      </c>
      <c r="AY485" s="21" t="str">
        <f t="shared" si="510"/>
        <v/>
      </c>
      <c r="AZ485" s="31" t="str">
        <f t="shared" si="491"/>
        <v/>
      </c>
      <c r="BA485" s="31" t="str">
        <f t="shared" si="492"/>
        <v/>
      </c>
      <c r="BB485" s="33">
        <f t="shared" si="493"/>
        <v>-2.4265155711142853E-4</v>
      </c>
      <c r="BC485" s="32">
        <f t="shared" si="494"/>
        <v>-1</v>
      </c>
      <c r="BD485" s="32">
        <f t="shared" si="511"/>
        <v>-3</v>
      </c>
      <c r="BE485" s="34" t="str">
        <f t="shared" si="512"/>
        <v>Touch Zone</v>
      </c>
      <c r="BF485" s="34" t="str">
        <f t="shared" si="495"/>
        <v>Below</v>
      </c>
      <c r="BG485" s="40" t="str">
        <f t="shared" si="496"/>
        <v/>
      </c>
      <c r="BH485" s="37" t="str">
        <f t="shared" si="497"/>
        <v/>
      </c>
      <c r="BI485" s="37" t="str">
        <f t="shared" si="513"/>
        <v/>
      </c>
      <c r="BJ485" s="38" t="str">
        <f t="shared" si="514"/>
        <v/>
      </c>
      <c r="BK485" s="38" t="str">
        <f t="shared" si="498"/>
        <v/>
      </c>
      <c r="BL485" s="41" t="str">
        <f t="shared" si="499"/>
        <v>------</v>
      </c>
      <c r="BM485" s="41" t="str">
        <f t="shared" si="500"/>
        <v>------</v>
      </c>
      <c r="BN485" s="41" t="str">
        <f t="shared" si="474"/>
        <v>-----</v>
      </c>
      <c r="BO485" s="41" t="str" cm="1">
        <f t="array" aca="1" ref="BO485" ca="1">_xlfn.LET(_xlpm.lookback,MIN(ROW()-ROW(BN$50),11),_xlpm.found,IFERROR(MATCH("Equal High",OFFSET(BN485,-_xlpm.lookback,0,_xlpm.lookback+1,1),0),-1),_xlpm.offset_rows,_xlpm.lookback-_xlpm.found+1,IF(_xlpm.found&gt;0,INDEX(E:E,ROW()-_xlpm.offset_rows),"-----"))</f>
        <v>-----</v>
      </c>
      <c r="BP485" s="41" t="str">
        <f t="shared" ca="1" si="467"/>
        <v>-----</v>
      </c>
      <c r="BQ485" s="41" t="str">
        <f t="shared" ca="1" si="468"/>
        <v>-----</v>
      </c>
      <c r="BR485" s="52" t="str">
        <f t="shared" ca="1" si="469"/>
        <v>-----</v>
      </c>
      <c r="BS485" s="41" t="str">
        <f t="shared" si="475"/>
        <v>-----</v>
      </c>
      <c r="BT485" s="41" t="str" cm="1">
        <f t="array" aca="1" ref="BT485" ca="1">_xlfn.LET(_xlpm.lookback,MIN(ROW()-ROW(BS$50),11),_xlpm.found,IFERROR(MATCH("Equal Low",OFFSET(BS485,-_xlpm.lookback,0,_xlpm.lookback+1,1),0),-1),_xlpm.offset_rows,_xlpm.lookback-_xlpm.found+1,IF(_xlpm.found&gt;0,INDEX(F:F,ROW()-_xlpm.offset_rows),"-----"))</f>
        <v>-----</v>
      </c>
      <c r="BU485" s="41" t="str">
        <f t="shared" ca="1" si="470"/>
        <v>-----</v>
      </c>
      <c r="BV485" s="41" t="str">
        <f t="shared" ca="1" si="471"/>
        <v>-----</v>
      </c>
      <c r="BW485" s="52" t="str">
        <f t="shared" ca="1" si="472"/>
        <v>-----</v>
      </c>
      <c r="BX485" s="50">
        <f t="shared" si="501"/>
        <v>-0.6018500000000131</v>
      </c>
      <c r="BY485" s="50">
        <f t="shared" si="515"/>
        <v>-1</v>
      </c>
      <c r="BZ485" s="50">
        <f t="shared" si="516"/>
        <v>-14</v>
      </c>
      <c r="CA485" s="50" t="str">
        <f t="shared" si="517"/>
        <v>-----</v>
      </c>
      <c r="CB485" s="50" t="str">
        <f t="shared" si="518"/>
        <v>-----</v>
      </c>
      <c r="CC485" s="52" t="str">
        <f t="shared" si="502"/>
        <v>TL Touch Zone</v>
      </c>
      <c r="CD485" s="41">
        <f t="shared" si="503"/>
        <v>1</v>
      </c>
      <c r="CE485" s="52" t="str" cm="1">
        <f t="array" ref="CE485">IF(CD485&lt;&gt;1,"-----",_xlfn.IFS(OR(AL485="Above",AL485="Below"),AL485,OR(AQ485="Above",AQ485="Below"),AQ485,OR(AV485="Above",AV485="Below"),AV485,OR(BA485="Above",BA485="Below"),BA485,OR(BF485="Above",BF485="Below"),BF485,OR(BK485="Above",BK485="Below"),BK485,TRUE,"-----"))</f>
        <v>Below</v>
      </c>
      <c r="CF485" s="52" t="str">
        <f t="shared" ca="1" si="473"/>
        <v>-----</v>
      </c>
      <c r="CG485" s="52" t="str">
        <f t="shared" si="504"/>
        <v>DOWN</v>
      </c>
      <c r="CH485" s="42" t="str">
        <f t="shared" si="525"/>
        <v/>
      </c>
      <c r="CI485" s="43" t="str">
        <f t="shared" si="519"/>
        <v/>
      </c>
      <c r="CJ485" s="42" t="str">
        <f t="shared" si="520"/>
        <v/>
      </c>
      <c r="CK485" s="42" t="str">
        <f t="shared" si="526"/>
        <v/>
      </c>
      <c r="CL485" s="42" t="str">
        <f t="shared" si="505"/>
        <v/>
      </c>
      <c r="CM485" s="16">
        <f t="shared" si="477"/>
        <v>0</v>
      </c>
      <c r="CN485" s="53">
        <f t="shared" si="527"/>
        <v>0</v>
      </c>
      <c r="CO485" s="14" t="str">
        <f t="shared" si="528"/>
        <v/>
      </c>
      <c r="CT485" s="4"/>
      <c r="CU485" s="4"/>
    </row>
    <row r="486" spans="1:99" x14ac:dyDescent="0.55000000000000004">
      <c r="A486">
        <f>IF('Data Validation'!$K$2&lt;&gt;TRUE,"",'Data Validation'!A486)</f>
        <v>1772177400</v>
      </c>
      <c r="B486" s="4" t="str">
        <f>IF('Data Validation'!$K$2&lt;&gt;TRUE,"",'Data Validation'!C486)</f>
        <v>XAUUSD</v>
      </c>
      <c r="C486" s="4" t="str">
        <f>IF('Data Validation'!$K$2&lt;&gt;TRUE,"",'Data Validation'!E486)</f>
        <v>M5</v>
      </c>
      <c r="D486" s="4">
        <f>IF('Data Validation'!$K$2&lt;&gt;TRUE,"",'Data Validation'!G486)</f>
        <v>5180.1899999999996</v>
      </c>
      <c r="E486" s="4">
        <f>IF($C486&lt;&gt;"M5","",Price!F486)</f>
        <v>5181.63</v>
      </c>
      <c r="F486" s="4">
        <f>IF($C486&lt;&gt;"M5","",Price!G486)</f>
        <v>5175.79</v>
      </c>
      <c r="G486" s="4">
        <f>IF($C486&lt;&gt;"M5","",Price!H486)</f>
        <v>519</v>
      </c>
      <c r="H486" s="4">
        <f>IF($C486&lt;&gt;"M5","",SSA!E486)</f>
        <v>5180.4398300000003</v>
      </c>
      <c r="I486" s="6">
        <f>IF($C486&lt;&gt;"M5","",SSA!F486)</f>
        <v>5180.7471699999996</v>
      </c>
      <c r="J486" s="5">
        <f>IF($C486&lt;&gt;"M5","",Dual_Tema!E486)</f>
        <v>5181.8</v>
      </c>
      <c r="K486" s="5">
        <f>IF($C486&lt;&gt;"M5","",Dual_Tema!F486)</f>
        <v>5175.26</v>
      </c>
      <c r="L486" s="6">
        <f>IF($C486&lt;&gt;"M5","",Trendlines!K486)</f>
        <v>0</v>
      </c>
      <c r="M486" s="6">
        <f>IF($C486&lt;&gt;"M5","",Trendlines!L486)</f>
        <v>0</v>
      </c>
      <c r="N486" s="6">
        <f>IF($C486&lt;&gt;"M5","",ZigZag!E486)</f>
        <v>0</v>
      </c>
      <c r="O486" s="6">
        <f>IF($C486&lt;&gt;"M5","",ZigZag!F486)</f>
        <v>0</v>
      </c>
      <c r="P486" s="6">
        <f>IF($C486&lt;&gt;"M5","",Pinbar!E486)</f>
        <v>0</v>
      </c>
      <c r="Q486">
        <f>IF(Q$1='Trendline Selection'!$ED$198,Trendlines!E486,IF(Q$1='Trendline Selection'!$EE$198,Trendlines!E486,""))</f>
        <v>5200.47</v>
      </c>
      <c r="R486" t="str">
        <f>IF(R$1='Trendline Selection'!$ED$198,Trendlines!F486,IF(R$1='Trendline Selection'!$EE$198,Trendlines!F486,""))</f>
        <v/>
      </c>
      <c r="S486" t="str">
        <f>IF(S$1='Trendline Selection'!$ED$198,Trendlines!G486,IF(S$1='Trendline Selection'!$EE$198,Trendlines!G486,""))</f>
        <v/>
      </c>
      <c r="T486" t="str">
        <f>IF(T$1='Trendline Selection'!$ED$198,Trendlines!H486,IF(T$1='Trendline Selection'!$EE$198,Trendlines!H486,""))</f>
        <v/>
      </c>
      <c r="U486">
        <f>IF(U$1='Trendline Selection'!$ED$198,Trendlines!I486,IF(U$1='Trendline Selection'!$EE$198,Trendlines!I486,""))</f>
        <v>5181.74</v>
      </c>
      <c r="V486" t="str">
        <f>IF(V$1='Trendline Selection'!$ED$198,Trendlines!J486,IF(V$1='Trendline Selection'!$EE$198,Trendlines!J486,""))</f>
        <v/>
      </c>
      <c r="W486" s="6" t="str">
        <f t="shared" si="463"/>
        <v/>
      </c>
      <c r="X486" s="6" t="str">
        <f t="shared" si="464"/>
        <v/>
      </c>
      <c r="Y486" s="6" t="str">
        <f t="shared" si="465"/>
        <v/>
      </c>
      <c r="Z486" s="6" t="str">
        <f t="shared" si="466"/>
        <v/>
      </c>
      <c r="AA486">
        <f t="shared" si="478"/>
        <v>5.8400000000001455</v>
      </c>
      <c r="AB486">
        <f t="shared" si="506"/>
        <v>2.9899999999997817</v>
      </c>
      <c r="AC486">
        <f t="shared" si="507"/>
        <v>2.8500000000003638</v>
      </c>
      <c r="AD486">
        <f t="shared" ref="AD486:AD500" si="529">MAX(AA486:AC486)</f>
        <v>5.8400000000001455</v>
      </c>
      <c r="AE486" s="26">
        <f t="shared" si="521"/>
        <v>-3.2807132656619853E-5</v>
      </c>
      <c r="AF486" s="26">
        <f t="shared" si="479"/>
        <v>1.0241031368467388E-4</v>
      </c>
      <c r="AG486" s="4"/>
      <c r="AH486" s="30">
        <f t="shared" si="480"/>
        <v>-3.8516076431553297E-3</v>
      </c>
      <c r="AI486" s="21">
        <f t="shared" si="508"/>
        <v>-1</v>
      </c>
      <c r="AJ486" s="21">
        <f t="shared" si="476"/>
        <v>-299</v>
      </c>
      <c r="AK486" s="31" t="str">
        <f t="shared" si="524"/>
        <v>-----</v>
      </c>
      <c r="AL486" s="31" t="str">
        <f t="shared" si="481"/>
        <v>-----</v>
      </c>
      <c r="AM486" s="39" t="str">
        <f t="shared" si="482"/>
        <v/>
      </c>
      <c r="AN486" s="35" t="str">
        <f t="shared" si="483"/>
        <v/>
      </c>
      <c r="AO486" s="35" t="str">
        <f t="shared" si="522"/>
        <v/>
      </c>
      <c r="AP486" s="36" t="str">
        <f t="shared" si="523"/>
        <v/>
      </c>
      <c r="AQ486" s="36" t="str">
        <f t="shared" si="484"/>
        <v/>
      </c>
      <c r="AR486" s="40" t="str">
        <f t="shared" si="485"/>
        <v/>
      </c>
      <c r="AS486" s="37" t="str">
        <f t="shared" si="486"/>
        <v/>
      </c>
      <c r="AT486" s="37" t="str">
        <f t="shared" si="509"/>
        <v/>
      </c>
      <c r="AU486" s="38" t="str">
        <f t="shared" si="487"/>
        <v/>
      </c>
      <c r="AV486" s="38" t="str">
        <f t="shared" si="488"/>
        <v/>
      </c>
      <c r="AW486" s="30" t="str">
        <f t="shared" si="489"/>
        <v/>
      </c>
      <c r="AX486" s="21" t="str">
        <f t="shared" si="490"/>
        <v/>
      </c>
      <c r="AY486" s="21" t="str">
        <f t="shared" si="510"/>
        <v/>
      </c>
      <c r="AZ486" s="31" t="str">
        <f t="shared" si="491"/>
        <v/>
      </c>
      <c r="BA486" s="31" t="str">
        <f t="shared" si="492"/>
        <v/>
      </c>
      <c r="BB486" s="33">
        <f t="shared" si="493"/>
        <v>-2.5091378571667539E-4</v>
      </c>
      <c r="BC486" s="32">
        <f t="shared" si="494"/>
        <v>-1</v>
      </c>
      <c r="BD486" s="32">
        <f t="shared" si="511"/>
        <v>-4</v>
      </c>
      <c r="BE486" s="34" t="str">
        <f t="shared" si="512"/>
        <v>Touch Zone</v>
      </c>
      <c r="BF486" s="34" t="str">
        <f t="shared" si="495"/>
        <v>Below</v>
      </c>
      <c r="BG486" s="40" t="str">
        <f t="shared" si="496"/>
        <v/>
      </c>
      <c r="BH486" s="37" t="str">
        <f t="shared" si="497"/>
        <v/>
      </c>
      <c r="BI486" s="37" t="str">
        <f t="shared" si="513"/>
        <v/>
      </c>
      <c r="BJ486" s="38" t="str">
        <f t="shared" si="514"/>
        <v/>
      </c>
      <c r="BK486" s="38" t="str">
        <f t="shared" si="498"/>
        <v/>
      </c>
      <c r="BL486" s="41" t="str">
        <f t="shared" si="499"/>
        <v>------</v>
      </c>
      <c r="BM486" s="41" t="str">
        <f t="shared" si="500"/>
        <v>------</v>
      </c>
      <c r="BN486" s="41" t="str">
        <f t="shared" si="474"/>
        <v>-----</v>
      </c>
      <c r="BO486" s="41" t="str" cm="1">
        <f t="array" aca="1" ref="BO486" ca="1">_xlfn.LET(_xlpm.lookback,MIN(ROW()-ROW(BN$50),11),_xlpm.found,IFERROR(MATCH("Equal High",OFFSET(BN486,-_xlpm.lookback,0,_xlpm.lookback+1,1),0),-1),_xlpm.offset_rows,_xlpm.lookback-_xlpm.found+1,IF(_xlpm.found&gt;0,INDEX(E:E,ROW()-_xlpm.offset_rows),"-----"))</f>
        <v>-----</v>
      </c>
      <c r="BP486" s="41" t="str">
        <f t="shared" ca="1" si="467"/>
        <v>-----</v>
      </c>
      <c r="BQ486" s="41" t="str">
        <f t="shared" ca="1" si="468"/>
        <v>-----</v>
      </c>
      <c r="BR486" s="52" t="str">
        <f t="shared" ca="1" si="469"/>
        <v>-----</v>
      </c>
      <c r="BS486" s="41" t="str">
        <f t="shared" si="475"/>
        <v>-----</v>
      </c>
      <c r="BT486" s="41" t="str" cm="1">
        <f t="array" aca="1" ref="BT486" ca="1">_xlfn.LET(_xlpm.lookback,MIN(ROW()-ROW(BS$50),11),_xlpm.found,IFERROR(MATCH("Equal Low",OFFSET(BS486,-_xlpm.lookback,0,_xlpm.lookback+1,1),0),-1),_xlpm.offset_rows,_xlpm.lookback-_xlpm.found+1,IF(_xlpm.found&gt;0,INDEX(F:F,ROW()-_xlpm.offset_rows),"-----"))</f>
        <v>-----</v>
      </c>
      <c r="BU486" s="41" t="str">
        <f t="shared" ca="1" si="470"/>
        <v>-----</v>
      </c>
      <c r="BV486" s="41" t="str">
        <f t="shared" ca="1" si="471"/>
        <v>-----</v>
      </c>
      <c r="BW486" s="52" t="str">
        <f t="shared" ca="1" si="472"/>
        <v>-----</v>
      </c>
      <c r="BX486" s="50">
        <f t="shared" si="501"/>
        <v>-0.30733999999938533</v>
      </c>
      <c r="BY486" s="50">
        <f t="shared" si="515"/>
        <v>-1</v>
      </c>
      <c r="BZ486" s="50">
        <f t="shared" si="516"/>
        <v>-15</v>
      </c>
      <c r="CA486" s="50" t="str">
        <f t="shared" si="517"/>
        <v>-----</v>
      </c>
      <c r="CB486" s="50" t="str">
        <f t="shared" si="518"/>
        <v>-----</v>
      </c>
      <c r="CC486" s="52" t="str">
        <f t="shared" si="502"/>
        <v>TL Touch Zone</v>
      </c>
      <c r="CD486" s="41">
        <f t="shared" si="503"/>
        <v>1</v>
      </c>
      <c r="CE486" s="52" t="str" cm="1">
        <f t="array" ref="CE486">IF(CD486&lt;&gt;1,"-----",_xlfn.IFS(OR(AL486="Above",AL486="Below"),AL486,OR(AQ486="Above",AQ486="Below"),AQ486,OR(AV486="Above",AV486="Below"),AV486,OR(BA486="Above",BA486="Below"),BA486,OR(BF486="Above",BF486="Below"),BF486,OR(BK486="Above",BK486="Below"),BK486,TRUE,"-----"))</f>
        <v>Below</v>
      </c>
      <c r="CF486" s="52" t="str">
        <f t="shared" ca="1" si="473"/>
        <v>-----</v>
      </c>
      <c r="CG486" s="52" t="str">
        <f t="shared" si="504"/>
        <v>DOWN</v>
      </c>
      <c r="CH486" s="42" t="str">
        <f t="shared" si="525"/>
        <v/>
      </c>
      <c r="CI486" s="43" t="str">
        <f t="shared" si="519"/>
        <v/>
      </c>
      <c r="CJ486" s="42" t="str">
        <f t="shared" si="520"/>
        <v/>
      </c>
      <c r="CK486" s="42" t="str">
        <f t="shared" si="526"/>
        <v/>
      </c>
      <c r="CL486" s="42" t="str">
        <f t="shared" si="505"/>
        <v/>
      </c>
      <c r="CM486" s="16">
        <f t="shared" si="477"/>
        <v>0</v>
      </c>
      <c r="CN486" s="53">
        <f t="shared" si="527"/>
        <v>0</v>
      </c>
      <c r="CO486" s="14" t="str">
        <f t="shared" si="528"/>
        <v/>
      </c>
      <c r="CT486" s="4"/>
      <c r="CU486" s="4"/>
    </row>
    <row r="487" spans="1:99" x14ac:dyDescent="0.55000000000000004">
      <c r="A487">
        <f>IF('Data Validation'!$K$2&lt;&gt;TRUE,"",'Data Validation'!A487)</f>
        <v>1772177700</v>
      </c>
      <c r="B487" s="4" t="str">
        <f>IF('Data Validation'!$K$2&lt;&gt;TRUE,"",'Data Validation'!C487)</f>
        <v>XAUUSD</v>
      </c>
      <c r="C487" s="4" t="str">
        <f>IF('Data Validation'!$K$2&lt;&gt;TRUE,"",'Data Validation'!E487)</f>
        <v>M5</v>
      </c>
      <c r="D487" s="4">
        <f>IF('Data Validation'!$K$2&lt;&gt;TRUE,"",'Data Validation'!G487)</f>
        <v>5182.7</v>
      </c>
      <c r="E487" s="4">
        <f>IF($C487&lt;&gt;"M5","",Price!F487)</f>
        <v>5182.8500000000004</v>
      </c>
      <c r="F487" s="4">
        <f>IF($C487&lt;&gt;"M5","",Price!G487)</f>
        <v>5180.1499999999996</v>
      </c>
      <c r="G487" s="4">
        <f>IF($C487&lt;&gt;"M5","",Price!H487)</f>
        <v>308</v>
      </c>
      <c r="H487" s="4">
        <f>IF($C487&lt;&gt;"M5","",SSA!E487)</f>
        <v>5180.5073199999997</v>
      </c>
      <c r="I487" s="6">
        <f>IF($C487&lt;&gt;"M5","",SSA!F487)</f>
        <v>5180.6272399999998</v>
      </c>
      <c r="J487" s="5">
        <f>IF($C487&lt;&gt;"M5","",Dual_Tema!E487)</f>
        <v>5181.4799999999996</v>
      </c>
      <c r="K487" s="5">
        <f>IF($C487&lt;&gt;"M5","",Dual_Tema!F487)</f>
        <v>5176.66</v>
      </c>
      <c r="L487" s="6">
        <f>IF($C487&lt;&gt;"M5","",Trendlines!K487)</f>
        <v>0</v>
      </c>
      <c r="M487" s="6">
        <f>IF($C487&lt;&gt;"M5","",Trendlines!L487)</f>
        <v>0</v>
      </c>
      <c r="N487" s="6">
        <f>IF($C487&lt;&gt;"M5","",ZigZag!E487)</f>
        <v>0</v>
      </c>
      <c r="O487" s="6">
        <f>IF($C487&lt;&gt;"M5","",ZigZag!F487)</f>
        <v>0</v>
      </c>
      <c r="P487" s="6">
        <f>IF($C487&lt;&gt;"M5","",Pinbar!E487)</f>
        <v>0</v>
      </c>
      <c r="Q487">
        <f>IF(Q$1='Trendline Selection'!$ED$198,Trendlines!E487,IF(Q$1='Trendline Selection'!$EE$198,Trendlines!E487,""))</f>
        <v>5200.47</v>
      </c>
      <c r="R487" t="str">
        <f>IF(R$1='Trendline Selection'!$ED$198,Trendlines!F487,IF(R$1='Trendline Selection'!$EE$198,Trendlines!F487,""))</f>
        <v/>
      </c>
      <c r="S487" t="str">
        <f>IF(S$1='Trendline Selection'!$ED$198,Trendlines!G487,IF(S$1='Trendline Selection'!$EE$198,Trendlines!G487,""))</f>
        <v/>
      </c>
      <c r="T487" t="str">
        <f>IF(T$1='Trendline Selection'!$ED$198,Trendlines!H487,IF(T$1='Trendline Selection'!$EE$198,Trendlines!H487,""))</f>
        <v/>
      </c>
      <c r="U487">
        <f>IF(U$1='Trendline Selection'!$ED$198,Trendlines!I487,IF(U$1='Trendline Selection'!$EE$198,Trendlines!I487,""))</f>
        <v>5181.76</v>
      </c>
      <c r="V487" t="str">
        <f>IF(V$1='Trendline Selection'!$ED$198,Trendlines!J487,IF(V$1='Trendline Selection'!$EE$198,Trendlines!J487,""))</f>
        <v/>
      </c>
      <c r="W487" s="6" t="str">
        <f t="shared" si="463"/>
        <v/>
      </c>
      <c r="X487" s="6" t="str">
        <f t="shared" si="464"/>
        <v/>
      </c>
      <c r="Y487" s="6" t="str">
        <f t="shared" si="465"/>
        <v/>
      </c>
      <c r="Z487" s="6" t="str">
        <f t="shared" si="466"/>
        <v/>
      </c>
      <c r="AA487">
        <f t="shared" si="478"/>
        <v>2.7000000000007276</v>
      </c>
      <c r="AB487">
        <f t="shared" si="506"/>
        <v>2.660000000000764</v>
      </c>
      <c r="AC487">
        <f t="shared" si="507"/>
        <v>3.999999999996362E-2</v>
      </c>
      <c r="AD487">
        <f t="shared" si="529"/>
        <v>2.7000000000007276</v>
      </c>
      <c r="AE487" s="26">
        <f t="shared" si="521"/>
        <v>2.6440322070157569E-4</v>
      </c>
      <c r="AF487" s="26">
        <f t="shared" si="479"/>
        <v>6.7417987659992775E-4</v>
      </c>
      <c r="AG487" s="4"/>
      <c r="AH487" s="30">
        <f t="shared" si="480"/>
        <v>-3.838629969983587E-3</v>
      </c>
      <c r="AI487" s="21">
        <f t="shared" si="508"/>
        <v>-1</v>
      </c>
      <c r="AJ487" s="21">
        <f t="shared" si="476"/>
        <v>-300</v>
      </c>
      <c r="AK487" s="31" t="str">
        <f t="shared" si="524"/>
        <v>-----</v>
      </c>
      <c r="AL487" s="31" t="str">
        <f t="shared" si="481"/>
        <v>-----</v>
      </c>
      <c r="AM487" s="39" t="str">
        <f t="shared" si="482"/>
        <v/>
      </c>
      <c r="AN487" s="35" t="str">
        <f t="shared" si="483"/>
        <v/>
      </c>
      <c r="AO487" s="35" t="str">
        <f t="shared" si="522"/>
        <v/>
      </c>
      <c r="AP487" s="36" t="str">
        <f t="shared" si="523"/>
        <v/>
      </c>
      <c r="AQ487" s="36" t="str">
        <f t="shared" si="484"/>
        <v/>
      </c>
      <c r="AR487" s="40" t="str">
        <f t="shared" si="485"/>
        <v/>
      </c>
      <c r="AS487" s="37" t="str">
        <f t="shared" si="486"/>
        <v/>
      </c>
      <c r="AT487" s="37" t="str">
        <f t="shared" si="509"/>
        <v/>
      </c>
      <c r="AU487" s="38" t="str">
        <f t="shared" si="487"/>
        <v/>
      </c>
      <c r="AV487" s="38" t="str">
        <f t="shared" si="488"/>
        <v/>
      </c>
      <c r="AW487" s="30" t="str">
        <f t="shared" si="489"/>
        <v/>
      </c>
      <c r="AX487" s="21" t="str">
        <f t="shared" si="490"/>
        <v/>
      </c>
      <c r="AY487" s="21" t="str">
        <f t="shared" si="510"/>
        <v/>
      </c>
      <c r="AZ487" s="31" t="str">
        <f t="shared" si="491"/>
        <v/>
      </c>
      <c r="BA487" s="31" t="str">
        <f t="shared" si="492"/>
        <v/>
      </c>
      <c r="BB487" s="33">
        <f t="shared" si="493"/>
        <v>-2.4174797752124944E-4</v>
      </c>
      <c r="BC487" s="32">
        <f t="shared" si="494"/>
        <v>-1</v>
      </c>
      <c r="BD487" s="32">
        <f t="shared" si="511"/>
        <v>-5</v>
      </c>
      <c r="BE487" s="34" t="str">
        <f t="shared" si="512"/>
        <v>Touch Zone</v>
      </c>
      <c r="BF487" s="34" t="str">
        <f t="shared" si="495"/>
        <v>Below</v>
      </c>
      <c r="BG487" s="40" t="str">
        <f t="shared" si="496"/>
        <v/>
      </c>
      <c r="BH487" s="37" t="str">
        <f t="shared" si="497"/>
        <v/>
      </c>
      <c r="BI487" s="37" t="str">
        <f t="shared" si="513"/>
        <v/>
      </c>
      <c r="BJ487" s="38" t="str">
        <f t="shared" si="514"/>
        <v/>
      </c>
      <c r="BK487" s="38" t="str">
        <f t="shared" si="498"/>
        <v/>
      </c>
      <c r="BL487" s="41" t="str">
        <f t="shared" si="499"/>
        <v>------</v>
      </c>
      <c r="BM487" s="41" t="str">
        <f t="shared" si="500"/>
        <v>------</v>
      </c>
      <c r="BN487" s="41" t="str">
        <f t="shared" si="474"/>
        <v>-----</v>
      </c>
      <c r="BO487" s="41" t="str" cm="1">
        <f t="array" aca="1" ref="BO487" ca="1">_xlfn.LET(_xlpm.lookback,MIN(ROW()-ROW(BN$50),11),_xlpm.found,IFERROR(MATCH("Equal High",OFFSET(BN487,-_xlpm.lookback,0,_xlpm.lookback+1,1),0),-1),_xlpm.offset_rows,_xlpm.lookback-_xlpm.found+1,IF(_xlpm.found&gt;0,INDEX(E:E,ROW()-_xlpm.offset_rows),"-----"))</f>
        <v>-----</v>
      </c>
      <c r="BP487" s="41" t="str">
        <f t="shared" ca="1" si="467"/>
        <v>-----</v>
      </c>
      <c r="BQ487" s="41" t="str">
        <f t="shared" ca="1" si="468"/>
        <v>-----</v>
      </c>
      <c r="BR487" s="52" t="str">
        <f t="shared" ca="1" si="469"/>
        <v>-----</v>
      </c>
      <c r="BS487" s="41" t="str">
        <f t="shared" si="475"/>
        <v>-----</v>
      </c>
      <c r="BT487" s="41" t="str" cm="1">
        <f t="array" aca="1" ref="BT487" ca="1">_xlfn.LET(_xlpm.lookback,MIN(ROW()-ROW(BS$50),11),_xlpm.found,IFERROR(MATCH("Equal Low",OFFSET(BS487,-_xlpm.lookback,0,_xlpm.lookback+1,1),0),-1),_xlpm.offset_rows,_xlpm.lookback-_xlpm.found+1,IF(_xlpm.found&gt;0,INDEX(F:F,ROW()-_xlpm.offset_rows),"-----"))</f>
        <v>-----</v>
      </c>
      <c r="BU487" s="41" t="str">
        <f t="shared" ca="1" si="470"/>
        <v>-----</v>
      </c>
      <c r="BV487" s="41" t="str">
        <f t="shared" ca="1" si="471"/>
        <v>-----</v>
      </c>
      <c r="BW487" s="52" t="str">
        <f t="shared" ca="1" si="472"/>
        <v>-----</v>
      </c>
      <c r="BX487" s="50">
        <f t="shared" si="501"/>
        <v>-0.11992000000009284</v>
      </c>
      <c r="BY487" s="50">
        <f t="shared" si="515"/>
        <v>-1</v>
      </c>
      <c r="BZ487" s="50">
        <f t="shared" si="516"/>
        <v>-16</v>
      </c>
      <c r="CA487" s="50" t="str">
        <f t="shared" si="517"/>
        <v>-----</v>
      </c>
      <c r="CB487" s="50" t="str">
        <f t="shared" si="518"/>
        <v>-----</v>
      </c>
      <c r="CC487" s="52" t="str">
        <f t="shared" si="502"/>
        <v>TL Touch Zone</v>
      </c>
      <c r="CD487" s="41">
        <f t="shared" si="503"/>
        <v>1</v>
      </c>
      <c r="CE487" s="52" t="str" cm="1">
        <f t="array" ref="CE487">IF(CD487&lt;&gt;1,"-----",_xlfn.IFS(OR(AL487="Above",AL487="Below"),AL487,OR(AQ487="Above",AQ487="Below"),AQ487,OR(AV487="Above",AV487="Below"),AV487,OR(BA487="Above",BA487="Below"),BA487,OR(BF487="Above",BF487="Below"),BF487,OR(BK487="Above",BK487="Below"),BK487,TRUE,"-----"))</f>
        <v>Below</v>
      </c>
      <c r="CF487" s="52" t="str">
        <f t="shared" ca="1" si="473"/>
        <v>-----</v>
      </c>
      <c r="CG487" s="52" t="str">
        <f t="shared" si="504"/>
        <v>DOWN</v>
      </c>
      <c r="CH487" s="42" t="str">
        <f t="shared" si="525"/>
        <v/>
      </c>
      <c r="CI487" s="43" t="str">
        <f t="shared" si="519"/>
        <v/>
      </c>
      <c r="CJ487" s="42" t="str">
        <f t="shared" si="520"/>
        <v/>
      </c>
      <c r="CK487" s="42" t="str">
        <f t="shared" si="526"/>
        <v/>
      </c>
      <c r="CL487" s="42" t="str">
        <f t="shared" si="505"/>
        <v/>
      </c>
      <c r="CM487" s="16">
        <f t="shared" si="477"/>
        <v>0</v>
      </c>
      <c r="CN487" s="53">
        <f t="shared" si="527"/>
        <v>0</v>
      </c>
      <c r="CO487" s="14" t="str">
        <f t="shared" si="528"/>
        <v/>
      </c>
      <c r="CT487" s="4"/>
      <c r="CU487" s="4"/>
    </row>
    <row r="488" spans="1:99" x14ac:dyDescent="0.55000000000000004">
      <c r="A488">
        <f>IF('Data Validation'!$K$2&lt;&gt;TRUE,"",'Data Validation'!A488)</f>
        <v>1772178000</v>
      </c>
      <c r="B488" s="4" t="str">
        <f>IF('Data Validation'!$K$2&lt;&gt;TRUE,"",'Data Validation'!C488)</f>
        <v>XAUUSD</v>
      </c>
      <c r="C488" s="4" t="str">
        <f>IF('Data Validation'!$K$2&lt;&gt;TRUE,"",'Data Validation'!E488)</f>
        <v>M5</v>
      </c>
      <c r="D488" s="4">
        <f>IF('Data Validation'!$K$2&lt;&gt;TRUE,"",'Data Validation'!G488)</f>
        <v>5180.5200000000004</v>
      </c>
      <c r="E488" s="4">
        <f>IF($C488&lt;&gt;"M5","",Price!F488)</f>
        <v>5182.87</v>
      </c>
      <c r="F488" s="4">
        <f>IF($C488&lt;&gt;"M5","",Price!G488)</f>
        <v>5180</v>
      </c>
      <c r="G488" s="4">
        <f>IF($C488&lt;&gt;"M5","",Price!H488)</f>
        <v>363</v>
      </c>
      <c r="H488" s="4">
        <f>IF($C488&lt;&gt;"M5","",SSA!E488)</f>
        <v>5180.4573</v>
      </c>
      <c r="I488" s="6">
        <f>IF($C488&lt;&gt;"M5","",SSA!F488)</f>
        <v>5180.5422699999999</v>
      </c>
      <c r="J488" s="5">
        <f>IF($C488&lt;&gt;"M5","",Dual_Tema!E488)</f>
        <v>5181.4399999999996</v>
      </c>
      <c r="K488" s="5">
        <f>IF($C488&lt;&gt;"M5","",Dual_Tema!F488)</f>
        <v>5177.6400000000003</v>
      </c>
      <c r="L488" s="6">
        <f>IF($C488&lt;&gt;"M5","",Trendlines!K488)</f>
        <v>0</v>
      </c>
      <c r="M488" s="6">
        <f>IF($C488&lt;&gt;"M5","",Trendlines!L488)</f>
        <v>0</v>
      </c>
      <c r="N488" s="6">
        <f>IF($C488&lt;&gt;"M5","",ZigZag!E488)</f>
        <v>0</v>
      </c>
      <c r="O488" s="6">
        <f>IF($C488&lt;&gt;"M5","",ZigZag!F488)</f>
        <v>0</v>
      </c>
      <c r="P488" s="6">
        <f>IF($C488&lt;&gt;"M5","",Pinbar!E488)</f>
        <v>0</v>
      </c>
      <c r="Q488">
        <f>IF(Q$1='Trendline Selection'!$ED$198,Trendlines!E488,IF(Q$1='Trendline Selection'!$EE$198,Trendlines!E488,""))</f>
        <v>5200.4799999999996</v>
      </c>
      <c r="R488" t="str">
        <f>IF(R$1='Trendline Selection'!$ED$198,Trendlines!F488,IF(R$1='Trendline Selection'!$EE$198,Trendlines!F488,""))</f>
        <v/>
      </c>
      <c r="S488" t="str">
        <f>IF(S$1='Trendline Selection'!$ED$198,Trendlines!G488,IF(S$1='Trendline Selection'!$EE$198,Trendlines!G488,""))</f>
        <v/>
      </c>
      <c r="T488" t="str">
        <f>IF(T$1='Trendline Selection'!$ED$198,Trendlines!H488,IF(T$1='Trendline Selection'!$EE$198,Trendlines!H488,""))</f>
        <v/>
      </c>
      <c r="U488">
        <f>IF(U$1='Trendline Selection'!$ED$198,Trendlines!I488,IF(U$1='Trendline Selection'!$EE$198,Trendlines!I488,""))</f>
        <v>5181.78</v>
      </c>
      <c r="V488" t="str">
        <f>IF(V$1='Trendline Selection'!$ED$198,Trendlines!J488,IF(V$1='Trendline Selection'!$EE$198,Trendlines!J488,""))</f>
        <v/>
      </c>
      <c r="W488" s="6" t="str">
        <f t="shared" si="463"/>
        <v/>
      </c>
      <c r="X488" s="6" t="str">
        <f t="shared" si="464"/>
        <v/>
      </c>
      <c r="Y488" s="6" t="str">
        <f t="shared" si="465"/>
        <v/>
      </c>
      <c r="Z488" s="6" t="str">
        <f t="shared" si="466"/>
        <v/>
      </c>
      <c r="AA488">
        <f t="shared" si="478"/>
        <v>2.8699999999998909</v>
      </c>
      <c r="AB488">
        <f t="shared" si="506"/>
        <v>0.17000000000007276</v>
      </c>
      <c r="AC488">
        <f t="shared" si="507"/>
        <v>2.6999999999998181</v>
      </c>
      <c r="AD488">
        <f t="shared" si="529"/>
        <v>2.8699999999998909</v>
      </c>
      <c r="AE488" s="26">
        <f t="shared" si="521"/>
        <v>2.7598505434788228E-4</v>
      </c>
      <c r="AF488" s="26">
        <f t="shared" si="479"/>
        <v>4.5580612016279086E-4</v>
      </c>
      <c r="AG488" s="4"/>
      <c r="AH488" s="30">
        <f t="shared" si="480"/>
        <v>-3.8501638310308919E-3</v>
      </c>
      <c r="AI488" s="21">
        <f t="shared" si="508"/>
        <v>-1</v>
      </c>
      <c r="AJ488" s="21">
        <f t="shared" si="476"/>
        <v>-301</v>
      </c>
      <c r="AK488" s="31" t="str">
        <f t="shared" si="524"/>
        <v>-----</v>
      </c>
      <c r="AL488" s="31" t="str">
        <f t="shared" si="481"/>
        <v>-----</v>
      </c>
      <c r="AM488" s="39" t="str">
        <f t="shared" si="482"/>
        <v/>
      </c>
      <c r="AN488" s="35" t="str">
        <f t="shared" si="483"/>
        <v/>
      </c>
      <c r="AO488" s="35" t="str">
        <f t="shared" si="522"/>
        <v/>
      </c>
      <c r="AP488" s="36" t="str">
        <f t="shared" si="523"/>
        <v/>
      </c>
      <c r="AQ488" s="36" t="str">
        <f t="shared" si="484"/>
        <v/>
      </c>
      <c r="AR488" s="40" t="str">
        <f t="shared" si="485"/>
        <v/>
      </c>
      <c r="AS488" s="37" t="str">
        <f t="shared" si="486"/>
        <v/>
      </c>
      <c r="AT488" s="37" t="str">
        <f t="shared" si="509"/>
        <v/>
      </c>
      <c r="AU488" s="38" t="str">
        <f t="shared" si="487"/>
        <v/>
      </c>
      <c r="AV488" s="38" t="str">
        <f t="shared" si="488"/>
        <v/>
      </c>
      <c r="AW488" s="30" t="str">
        <f t="shared" si="489"/>
        <v/>
      </c>
      <c r="AX488" s="21" t="str">
        <f t="shared" si="490"/>
        <v/>
      </c>
      <c r="AY488" s="21" t="str">
        <f t="shared" si="510"/>
        <v/>
      </c>
      <c r="AZ488" s="31" t="str">
        <f t="shared" si="491"/>
        <v/>
      </c>
      <c r="BA488" s="31" t="str">
        <f t="shared" si="492"/>
        <v/>
      </c>
      <c r="BB488" s="33">
        <f t="shared" si="493"/>
        <v>-2.5525977559829119E-4</v>
      </c>
      <c r="BC488" s="32">
        <f t="shared" si="494"/>
        <v>-1</v>
      </c>
      <c r="BD488" s="32">
        <f t="shared" si="511"/>
        <v>-6</v>
      </c>
      <c r="BE488" s="34" t="str">
        <f t="shared" si="512"/>
        <v>Touch Zone</v>
      </c>
      <c r="BF488" s="34" t="str">
        <f t="shared" si="495"/>
        <v>Below</v>
      </c>
      <c r="BG488" s="40" t="str">
        <f t="shared" si="496"/>
        <v/>
      </c>
      <c r="BH488" s="37" t="str">
        <f t="shared" si="497"/>
        <v/>
      </c>
      <c r="BI488" s="37" t="str">
        <f t="shared" si="513"/>
        <v/>
      </c>
      <c r="BJ488" s="38" t="str">
        <f t="shared" si="514"/>
        <v/>
      </c>
      <c r="BK488" s="38" t="str">
        <f t="shared" si="498"/>
        <v/>
      </c>
      <c r="BL488" s="41" t="str">
        <f t="shared" si="499"/>
        <v>------</v>
      </c>
      <c r="BM488" s="41" t="str">
        <f t="shared" si="500"/>
        <v>------</v>
      </c>
      <c r="BN488" s="41" t="str">
        <f t="shared" si="474"/>
        <v>-----</v>
      </c>
      <c r="BO488" s="41" t="str" cm="1">
        <f t="array" aca="1" ref="BO488" ca="1">_xlfn.LET(_xlpm.lookback,MIN(ROW()-ROW(BN$50),11),_xlpm.found,IFERROR(MATCH("Equal High",OFFSET(BN488,-_xlpm.lookback,0,_xlpm.lookback+1,1),0),-1),_xlpm.offset_rows,_xlpm.lookback-_xlpm.found+1,IF(_xlpm.found&gt;0,INDEX(E:E,ROW()-_xlpm.offset_rows),"-----"))</f>
        <v>-----</v>
      </c>
      <c r="BP488" s="41" t="str">
        <f t="shared" ca="1" si="467"/>
        <v>-----</v>
      </c>
      <c r="BQ488" s="41" t="str">
        <f t="shared" ca="1" si="468"/>
        <v>-----</v>
      </c>
      <c r="BR488" s="52" t="str">
        <f t="shared" ca="1" si="469"/>
        <v>-----</v>
      </c>
      <c r="BS488" s="41" t="str">
        <f t="shared" si="475"/>
        <v>-----</v>
      </c>
      <c r="BT488" s="41" t="str" cm="1">
        <f t="array" aca="1" ref="BT488" ca="1">_xlfn.LET(_xlpm.lookback,MIN(ROW()-ROW(BS$50),11),_xlpm.found,IFERROR(MATCH("Equal Low",OFFSET(BS488,-_xlpm.lookback,0,_xlpm.lookback+1,1),0),-1),_xlpm.offset_rows,_xlpm.lookback-_xlpm.found+1,IF(_xlpm.found&gt;0,INDEX(F:F,ROW()-_xlpm.offset_rows),"-----"))</f>
        <v>-----</v>
      </c>
      <c r="BU488" s="41" t="str">
        <f t="shared" ca="1" si="470"/>
        <v>-----</v>
      </c>
      <c r="BV488" s="41" t="str">
        <f t="shared" ca="1" si="471"/>
        <v>-----</v>
      </c>
      <c r="BW488" s="52" t="str">
        <f t="shared" ca="1" si="472"/>
        <v>-----</v>
      </c>
      <c r="BX488" s="50">
        <f t="shared" si="501"/>
        <v>-8.4969999999884749E-2</v>
      </c>
      <c r="BY488" s="50">
        <f t="shared" si="515"/>
        <v>-1</v>
      </c>
      <c r="BZ488" s="50">
        <f t="shared" si="516"/>
        <v>-17</v>
      </c>
      <c r="CA488" s="50" t="str">
        <f t="shared" si="517"/>
        <v>-----</v>
      </c>
      <c r="CB488" s="50" t="str">
        <f t="shared" si="518"/>
        <v>-----</v>
      </c>
      <c r="CC488" s="52" t="str">
        <f t="shared" si="502"/>
        <v>TL Touch Zone</v>
      </c>
      <c r="CD488" s="41">
        <f t="shared" si="503"/>
        <v>1</v>
      </c>
      <c r="CE488" s="52" t="str" cm="1">
        <f t="array" ref="CE488">IF(CD488&lt;&gt;1,"-----",_xlfn.IFS(OR(AL488="Above",AL488="Below"),AL488,OR(AQ488="Above",AQ488="Below"),AQ488,OR(AV488="Above",AV488="Below"),AV488,OR(BA488="Above",BA488="Below"),BA488,OR(BF488="Above",BF488="Below"),BF488,OR(BK488="Above",BK488="Below"),BK488,TRUE,"-----"))</f>
        <v>Below</v>
      </c>
      <c r="CF488" s="52" t="str">
        <f t="shared" ca="1" si="473"/>
        <v>-----</v>
      </c>
      <c r="CG488" s="52" t="str">
        <f t="shared" si="504"/>
        <v>DOWN</v>
      </c>
      <c r="CH488" s="42" t="str">
        <f t="shared" si="525"/>
        <v/>
      </c>
      <c r="CI488" s="43" t="str">
        <f t="shared" si="519"/>
        <v/>
      </c>
      <c r="CJ488" s="42" t="str">
        <f t="shared" si="520"/>
        <v/>
      </c>
      <c r="CK488" s="42" t="str">
        <f t="shared" si="526"/>
        <v/>
      </c>
      <c r="CL488" s="42" t="str">
        <f t="shared" si="505"/>
        <v/>
      </c>
      <c r="CM488" s="16">
        <f t="shared" si="477"/>
        <v>0</v>
      </c>
      <c r="CN488" s="53">
        <f t="shared" si="527"/>
        <v>0</v>
      </c>
      <c r="CO488" s="14" t="str">
        <f t="shared" si="528"/>
        <v/>
      </c>
      <c r="CT488" s="4"/>
      <c r="CU488" s="4"/>
    </row>
    <row r="489" spans="1:99" x14ac:dyDescent="0.55000000000000004">
      <c r="A489">
        <f>IF('Data Validation'!$K$2&lt;&gt;TRUE,"",'Data Validation'!A489)</f>
        <v>1772178300</v>
      </c>
      <c r="B489" s="4" t="str">
        <f>IF('Data Validation'!$K$2&lt;&gt;TRUE,"",'Data Validation'!C489)</f>
        <v>XAUUSD</v>
      </c>
      <c r="C489" s="4" t="str">
        <f>IF('Data Validation'!$K$2&lt;&gt;TRUE,"",'Data Validation'!E489)</f>
        <v>M5</v>
      </c>
      <c r="D489" s="4">
        <f>IF('Data Validation'!$K$2&lt;&gt;TRUE,"",'Data Validation'!G489)</f>
        <v>5181.24</v>
      </c>
      <c r="E489" s="4">
        <f>IF($C489&lt;&gt;"M5","",Price!F489)</f>
        <v>5182.0200000000004</v>
      </c>
      <c r="F489" s="4">
        <f>IF($C489&lt;&gt;"M5","",Price!G489)</f>
        <v>5179.4399999999996</v>
      </c>
      <c r="G489" s="4">
        <f>IF($C489&lt;&gt;"M5","",Price!H489)</f>
        <v>452</v>
      </c>
      <c r="H489" s="4">
        <f>IF($C489&lt;&gt;"M5","",SSA!E489)</f>
        <v>5180.2694700000002</v>
      </c>
      <c r="I489" s="6">
        <f>IF($C489&lt;&gt;"M5","",SSA!F489)</f>
        <v>5180.4058699999996</v>
      </c>
      <c r="J489" s="5">
        <f>IF($C489&lt;&gt;"M5","",Dual_Tema!E489)</f>
        <v>5181.1400000000003</v>
      </c>
      <c r="K489" s="5">
        <f>IF($C489&lt;&gt;"M5","",Dual_Tema!F489)</f>
        <v>5178.12</v>
      </c>
      <c r="L489" s="6">
        <f>IF($C489&lt;&gt;"M5","",Trendlines!K489)</f>
        <v>0</v>
      </c>
      <c r="M489" s="6">
        <f>IF($C489&lt;&gt;"M5","",Trendlines!L489)</f>
        <v>0</v>
      </c>
      <c r="N489" s="6">
        <f>IF($C489&lt;&gt;"M5","",ZigZag!E489)</f>
        <v>0</v>
      </c>
      <c r="O489" s="6">
        <f>IF($C489&lt;&gt;"M5","",ZigZag!F489)</f>
        <v>0</v>
      </c>
      <c r="P489" s="6">
        <f>IF($C489&lt;&gt;"M5","",Pinbar!E489)</f>
        <v>0</v>
      </c>
      <c r="Q489">
        <f>IF(Q$1='Trendline Selection'!$ED$198,Trendlines!E489,IF(Q$1='Trendline Selection'!$EE$198,Trendlines!E489,""))</f>
        <v>5200.4799999999996</v>
      </c>
      <c r="R489" t="str">
        <f>IF(R$1='Trendline Selection'!$ED$198,Trendlines!F489,IF(R$1='Trendline Selection'!$EE$198,Trendlines!F489,""))</f>
        <v/>
      </c>
      <c r="S489" t="str">
        <f>IF(S$1='Trendline Selection'!$ED$198,Trendlines!G489,IF(S$1='Trendline Selection'!$EE$198,Trendlines!G489,""))</f>
        <v/>
      </c>
      <c r="T489" t="str">
        <f>IF(T$1='Trendline Selection'!$ED$198,Trendlines!H489,IF(T$1='Trendline Selection'!$EE$198,Trendlines!H489,""))</f>
        <v/>
      </c>
      <c r="U489">
        <f>IF(U$1='Trendline Selection'!$ED$198,Trendlines!I489,IF(U$1='Trendline Selection'!$EE$198,Trendlines!I489,""))</f>
        <v>5181.8</v>
      </c>
      <c r="V489" t="str">
        <f>IF(V$1='Trendline Selection'!$ED$198,Trendlines!J489,IF(V$1='Trendline Selection'!$EE$198,Trendlines!J489,""))</f>
        <v/>
      </c>
      <c r="W489" s="6" t="str">
        <f t="shared" si="463"/>
        <v/>
      </c>
      <c r="X489" s="6" t="str">
        <f t="shared" si="464"/>
        <v/>
      </c>
      <c r="Y489" s="6" t="str">
        <f t="shared" si="465"/>
        <v/>
      </c>
      <c r="Z489" s="6" t="str">
        <f t="shared" si="466"/>
        <v/>
      </c>
      <c r="AA489">
        <f t="shared" si="478"/>
        <v>2.5800000000008367</v>
      </c>
      <c r="AB489">
        <f t="shared" si="506"/>
        <v>1.5</v>
      </c>
      <c r="AC489">
        <f t="shared" si="507"/>
        <v>1.0800000000008367</v>
      </c>
      <c r="AD489">
        <f t="shared" si="529"/>
        <v>2.5800000000008367</v>
      </c>
      <c r="AE489" s="26">
        <f t="shared" si="521"/>
        <v>1.6984679047470422E-4</v>
      </c>
      <c r="AF489" s="26">
        <f t="shared" si="479"/>
        <v>2.5491877360889838E-4</v>
      </c>
      <c r="AG489" s="4"/>
      <c r="AH489" s="30">
        <f t="shared" si="480"/>
        <v>-3.8862816509244113E-3</v>
      </c>
      <c r="AI489" s="21">
        <f t="shared" si="508"/>
        <v>-1</v>
      </c>
      <c r="AJ489" s="21">
        <f t="shared" si="476"/>
        <v>-302</v>
      </c>
      <c r="AK489" s="31" t="str">
        <f t="shared" si="524"/>
        <v>-----</v>
      </c>
      <c r="AL489" s="31" t="str">
        <f t="shared" si="481"/>
        <v>-----</v>
      </c>
      <c r="AM489" s="39" t="str">
        <f t="shared" si="482"/>
        <v/>
      </c>
      <c r="AN489" s="35" t="str">
        <f t="shared" si="483"/>
        <v/>
      </c>
      <c r="AO489" s="35" t="str">
        <f t="shared" si="522"/>
        <v/>
      </c>
      <c r="AP489" s="36" t="str">
        <f t="shared" si="523"/>
        <v/>
      </c>
      <c r="AQ489" s="36" t="str">
        <f t="shared" si="484"/>
        <v/>
      </c>
      <c r="AR489" s="40" t="str">
        <f t="shared" si="485"/>
        <v/>
      </c>
      <c r="AS489" s="37" t="str">
        <f t="shared" si="486"/>
        <v/>
      </c>
      <c r="AT489" s="37" t="str">
        <f t="shared" si="509"/>
        <v/>
      </c>
      <c r="AU489" s="38" t="str">
        <f t="shared" si="487"/>
        <v/>
      </c>
      <c r="AV489" s="38" t="str">
        <f t="shared" si="488"/>
        <v/>
      </c>
      <c r="AW489" s="30" t="str">
        <f t="shared" si="489"/>
        <v/>
      </c>
      <c r="AX489" s="21" t="str">
        <f t="shared" si="490"/>
        <v/>
      </c>
      <c r="AY489" s="21" t="str">
        <f t="shared" si="510"/>
        <v/>
      </c>
      <c r="AZ489" s="31" t="str">
        <f t="shared" si="491"/>
        <v/>
      </c>
      <c r="BA489" s="31" t="str">
        <f t="shared" si="492"/>
        <v/>
      </c>
      <c r="BB489" s="33">
        <f t="shared" si="493"/>
        <v>-2.9536647497008738E-4</v>
      </c>
      <c r="BC489" s="32">
        <f t="shared" si="494"/>
        <v>-1</v>
      </c>
      <c r="BD489" s="32">
        <f t="shared" si="511"/>
        <v>-7</v>
      </c>
      <c r="BE489" s="34" t="str">
        <f t="shared" si="512"/>
        <v>Touch Zone</v>
      </c>
      <c r="BF489" s="34" t="str">
        <f t="shared" si="495"/>
        <v>Below</v>
      </c>
      <c r="BG489" s="40" t="str">
        <f t="shared" si="496"/>
        <v/>
      </c>
      <c r="BH489" s="37" t="str">
        <f t="shared" si="497"/>
        <v/>
      </c>
      <c r="BI489" s="37" t="str">
        <f t="shared" si="513"/>
        <v/>
      </c>
      <c r="BJ489" s="38" t="str">
        <f t="shared" si="514"/>
        <v/>
      </c>
      <c r="BK489" s="38" t="str">
        <f t="shared" si="498"/>
        <v/>
      </c>
      <c r="BL489" s="41" t="str">
        <f t="shared" si="499"/>
        <v>------</v>
      </c>
      <c r="BM489" s="41" t="str">
        <f t="shared" si="500"/>
        <v>------</v>
      </c>
      <c r="BN489" s="41" t="str">
        <f t="shared" si="474"/>
        <v>-----</v>
      </c>
      <c r="BO489" s="41" t="str" cm="1">
        <f t="array" aca="1" ref="BO489" ca="1">_xlfn.LET(_xlpm.lookback,MIN(ROW()-ROW(BN$50),11),_xlpm.found,IFERROR(MATCH("Equal High",OFFSET(BN489,-_xlpm.lookback,0,_xlpm.lookback+1,1),0),-1),_xlpm.offset_rows,_xlpm.lookback-_xlpm.found+1,IF(_xlpm.found&gt;0,INDEX(E:E,ROW()-_xlpm.offset_rows),"-----"))</f>
        <v>-----</v>
      </c>
      <c r="BP489" s="41" t="str">
        <f t="shared" ca="1" si="467"/>
        <v>-----</v>
      </c>
      <c r="BQ489" s="41" t="str">
        <f t="shared" ca="1" si="468"/>
        <v>-----</v>
      </c>
      <c r="BR489" s="52" t="str">
        <f t="shared" ca="1" si="469"/>
        <v>-----</v>
      </c>
      <c r="BS489" s="41" t="str">
        <f t="shared" si="475"/>
        <v>-----</v>
      </c>
      <c r="BT489" s="41" t="str" cm="1">
        <f t="array" aca="1" ref="BT489" ca="1">_xlfn.LET(_xlpm.lookback,MIN(ROW()-ROW(BS$50),11),_xlpm.found,IFERROR(MATCH("Equal Low",OFFSET(BS489,-_xlpm.lookback,0,_xlpm.lookback+1,1),0),-1),_xlpm.offset_rows,_xlpm.lookback-_xlpm.found+1,IF(_xlpm.found&gt;0,INDEX(F:F,ROW()-_xlpm.offset_rows),"-----"))</f>
        <v>-----</v>
      </c>
      <c r="BU489" s="41" t="str">
        <f t="shared" ca="1" si="470"/>
        <v>-----</v>
      </c>
      <c r="BV489" s="41" t="str">
        <f t="shared" ca="1" si="471"/>
        <v>-----</v>
      </c>
      <c r="BW489" s="52" t="str">
        <f t="shared" ca="1" si="472"/>
        <v>-----</v>
      </c>
      <c r="BX489" s="50">
        <f t="shared" si="501"/>
        <v>-0.1363999999994121</v>
      </c>
      <c r="BY489" s="50">
        <f t="shared" si="515"/>
        <v>-1</v>
      </c>
      <c r="BZ489" s="50">
        <f t="shared" si="516"/>
        <v>-18</v>
      </c>
      <c r="CA489" s="50" t="str">
        <f t="shared" si="517"/>
        <v>-----</v>
      </c>
      <c r="CB489" s="50" t="str">
        <f t="shared" si="518"/>
        <v>-----</v>
      </c>
      <c r="CC489" s="52" t="str">
        <f t="shared" si="502"/>
        <v>TL Touch Zone</v>
      </c>
      <c r="CD489" s="41">
        <f t="shared" si="503"/>
        <v>1</v>
      </c>
      <c r="CE489" s="52" t="str" cm="1">
        <f t="array" ref="CE489">IF(CD489&lt;&gt;1,"-----",_xlfn.IFS(OR(AL489="Above",AL489="Below"),AL489,OR(AQ489="Above",AQ489="Below"),AQ489,OR(AV489="Above",AV489="Below"),AV489,OR(BA489="Above",BA489="Below"),BA489,OR(BF489="Above",BF489="Below"),BF489,OR(BK489="Above",BK489="Below"),BK489,TRUE,"-----"))</f>
        <v>Below</v>
      </c>
      <c r="CF489" s="52" t="str">
        <f t="shared" ca="1" si="473"/>
        <v>-----</v>
      </c>
      <c r="CG489" s="52" t="str">
        <f t="shared" si="504"/>
        <v>DOWN</v>
      </c>
      <c r="CH489" s="42" t="str">
        <f t="shared" si="525"/>
        <v/>
      </c>
      <c r="CI489" s="43" t="str">
        <f t="shared" si="519"/>
        <v/>
      </c>
      <c r="CJ489" s="42" t="str">
        <f t="shared" si="520"/>
        <v/>
      </c>
      <c r="CK489" s="42" t="str">
        <f t="shared" si="526"/>
        <v/>
      </c>
      <c r="CL489" s="42" t="str">
        <f t="shared" si="505"/>
        <v/>
      </c>
      <c r="CM489" s="16">
        <f t="shared" si="477"/>
        <v>0</v>
      </c>
      <c r="CN489" s="53">
        <f t="shared" si="527"/>
        <v>0</v>
      </c>
      <c r="CO489" s="14" t="str">
        <f t="shared" si="528"/>
        <v/>
      </c>
      <c r="CT489" s="4"/>
      <c r="CU489" s="4"/>
    </row>
    <row r="490" spans="1:99" x14ac:dyDescent="0.55000000000000004">
      <c r="A490">
        <f>IF('Data Validation'!$K$2&lt;&gt;TRUE,"",'Data Validation'!A490)</f>
        <v>1772178600</v>
      </c>
      <c r="B490" s="4" t="str">
        <f>IF('Data Validation'!$K$2&lt;&gt;TRUE,"",'Data Validation'!C490)</f>
        <v>XAUUSD</v>
      </c>
      <c r="C490" s="4" t="str">
        <f>IF('Data Validation'!$K$2&lt;&gt;TRUE,"",'Data Validation'!E490)</f>
        <v>M5</v>
      </c>
      <c r="D490" s="4">
        <f>IF('Data Validation'!$K$2&lt;&gt;TRUE,"",'Data Validation'!G490)</f>
        <v>5179.6499999999996</v>
      </c>
      <c r="E490" s="4">
        <f>IF($C490&lt;&gt;"M5","",Price!F490)</f>
        <v>5181.53</v>
      </c>
      <c r="F490" s="4">
        <f>IF($C490&lt;&gt;"M5","",Price!G490)</f>
        <v>5177.76</v>
      </c>
      <c r="G490" s="4">
        <f>IF($C490&lt;&gt;"M5","",Price!H490)</f>
        <v>396</v>
      </c>
      <c r="H490" s="4">
        <f>IF($C490&lt;&gt;"M5","",SSA!E490)</f>
        <v>5179.9067100000002</v>
      </c>
      <c r="I490" s="6">
        <f>IF($C490&lt;&gt;"M5","",SSA!F490)</f>
        <v>5180.1562899999999</v>
      </c>
      <c r="J490" s="5">
        <f>IF($C490&lt;&gt;"M5","",Dual_Tema!E490)</f>
        <v>5180.82</v>
      </c>
      <c r="K490" s="5">
        <f>IF($C490&lt;&gt;"M5","",Dual_Tema!F490)</f>
        <v>5177.6899999999996</v>
      </c>
      <c r="L490" s="6">
        <f>IF($C490&lt;&gt;"M5","",Trendlines!K490)</f>
        <v>0</v>
      </c>
      <c r="M490" s="6">
        <f>IF($C490&lt;&gt;"M5","",Trendlines!L490)</f>
        <v>0</v>
      </c>
      <c r="N490" s="6">
        <f>IF($C490&lt;&gt;"M5","",ZigZag!E490)</f>
        <v>0</v>
      </c>
      <c r="O490" s="6">
        <f>IF($C490&lt;&gt;"M5","",ZigZag!F490)</f>
        <v>0</v>
      </c>
      <c r="P490" s="6">
        <f>IF($C490&lt;&gt;"M5","",Pinbar!E490)</f>
        <v>0</v>
      </c>
      <c r="Q490">
        <f>IF(Q$1='Trendline Selection'!$ED$198,Trendlines!E490,IF(Q$1='Trendline Selection'!$EE$198,Trendlines!E490,""))</f>
        <v>5200.49</v>
      </c>
      <c r="R490" t="str">
        <f>IF(R$1='Trendline Selection'!$ED$198,Trendlines!F490,IF(R$1='Trendline Selection'!$EE$198,Trendlines!F490,""))</f>
        <v/>
      </c>
      <c r="S490" t="str">
        <f>IF(S$1='Trendline Selection'!$ED$198,Trendlines!G490,IF(S$1='Trendline Selection'!$EE$198,Trendlines!G490,""))</f>
        <v/>
      </c>
      <c r="T490" t="str">
        <f>IF(T$1='Trendline Selection'!$ED$198,Trendlines!H490,IF(T$1='Trendline Selection'!$EE$198,Trendlines!H490,""))</f>
        <v/>
      </c>
      <c r="U490">
        <f>IF(U$1='Trendline Selection'!$ED$198,Trendlines!I490,IF(U$1='Trendline Selection'!$EE$198,Trendlines!I490,""))</f>
        <v>5181.83</v>
      </c>
      <c r="V490" t="str">
        <f>IF(V$1='Trendline Selection'!$ED$198,Trendlines!J490,IF(V$1='Trendline Selection'!$EE$198,Trendlines!J490,""))</f>
        <v/>
      </c>
      <c r="W490" s="6" t="str">
        <f t="shared" si="463"/>
        <v/>
      </c>
      <c r="X490" s="6" t="str">
        <f t="shared" si="464"/>
        <v/>
      </c>
      <c r="Y490" s="6" t="str">
        <f t="shared" si="465"/>
        <v/>
      </c>
      <c r="Z490" s="6" t="str">
        <f t="shared" si="466"/>
        <v/>
      </c>
      <c r="AA490">
        <f t="shared" si="478"/>
        <v>3.7699999999995271</v>
      </c>
      <c r="AB490">
        <f t="shared" si="506"/>
        <v>0.28999999999996362</v>
      </c>
      <c r="AC490">
        <f t="shared" si="507"/>
        <v>3.4799999999995634</v>
      </c>
      <c r="AD490">
        <f t="shared" si="529"/>
        <v>3.7699999999995271</v>
      </c>
      <c r="AE490" s="26">
        <f t="shared" si="521"/>
        <v>1.3704394285075265E-4</v>
      </c>
      <c r="AF490" s="26">
        <f t="shared" si="479"/>
        <v>1.3519542498801292E-5</v>
      </c>
      <c r="AG490" s="4"/>
      <c r="AH490" s="30">
        <f t="shared" si="480"/>
        <v>-3.9579520391346927E-3</v>
      </c>
      <c r="AI490" s="21">
        <f t="shared" si="508"/>
        <v>-1</v>
      </c>
      <c r="AJ490" s="21">
        <f t="shared" si="476"/>
        <v>-303</v>
      </c>
      <c r="AK490" s="31" t="str">
        <f t="shared" si="524"/>
        <v>-----</v>
      </c>
      <c r="AL490" s="31" t="str">
        <f t="shared" si="481"/>
        <v>-----</v>
      </c>
      <c r="AM490" s="39" t="str">
        <f t="shared" si="482"/>
        <v/>
      </c>
      <c r="AN490" s="35" t="str">
        <f t="shared" si="483"/>
        <v/>
      </c>
      <c r="AO490" s="35" t="str">
        <f t="shared" si="522"/>
        <v/>
      </c>
      <c r="AP490" s="36" t="str">
        <f t="shared" si="523"/>
        <v/>
      </c>
      <c r="AQ490" s="36" t="str">
        <f t="shared" si="484"/>
        <v/>
      </c>
      <c r="AR490" s="40" t="str">
        <f t="shared" si="485"/>
        <v/>
      </c>
      <c r="AS490" s="37" t="str">
        <f t="shared" si="486"/>
        <v/>
      </c>
      <c r="AT490" s="37" t="str">
        <f t="shared" si="509"/>
        <v/>
      </c>
      <c r="AU490" s="38" t="str">
        <f t="shared" si="487"/>
        <v/>
      </c>
      <c r="AV490" s="38" t="str">
        <f t="shared" si="488"/>
        <v/>
      </c>
      <c r="AW490" s="30" t="str">
        <f t="shared" si="489"/>
        <v/>
      </c>
      <c r="AX490" s="21" t="str">
        <f t="shared" si="490"/>
        <v/>
      </c>
      <c r="AY490" s="21" t="str">
        <f t="shared" si="510"/>
        <v/>
      </c>
      <c r="AZ490" s="31" t="str">
        <f t="shared" si="491"/>
        <v/>
      </c>
      <c r="BA490" s="31" t="str">
        <f t="shared" si="492"/>
        <v/>
      </c>
      <c r="BB490" s="33">
        <f t="shared" si="493"/>
        <v>-3.7116038156398884E-4</v>
      </c>
      <c r="BC490" s="32">
        <f t="shared" si="494"/>
        <v>-1</v>
      </c>
      <c r="BD490" s="32">
        <f t="shared" si="511"/>
        <v>-8</v>
      </c>
      <c r="BE490" s="34" t="str">
        <f t="shared" si="512"/>
        <v>Touch Zone</v>
      </c>
      <c r="BF490" s="34" t="str">
        <f t="shared" si="495"/>
        <v>Below</v>
      </c>
      <c r="BG490" s="40" t="str">
        <f t="shared" si="496"/>
        <v/>
      </c>
      <c r="BH490" s="37" t="str">
        <f t="shared" si="497"/>
        <v/>
      </c>
      <c r="BI490" s="37" t="str">
        <f t="shared" si="513"/>
        <v/>
      </c>
      <c r="BJ490" s="38" t="str">
        <f t="shared" si="514"/>
        <v/>
      </c>
      <c r="BK490" s="38" t="str">
        <f t="shared" si="498"/>
        <v/>
      </c>
      <c r="BL490" s="41" t="str">
        <f t="shared" si="499"/>
        <v>------</v>
      </c>
      <c r="BM490" s="41" t="str">
        <f t="shared" si="500"/>
        <v>------</v>
      </c>
      <c r="BN490" s="41" t="str">
        <f t="shared" si="474"/>
        <v>-----</v>
      </c>
      <c r="BO490" s="41" t="str" cm="1">
        <f t="array" aca="1" ref="BO490" ca="1">_xlfn.LET(_xlpm.lookback,MIN(ROW()-ROW(BN$50),11),_xlpm.found,IFERROR(MATCH("Equal High",OFFSET(BN490,-_xlpm.lookback,0,_xlpm.lookback+1,1),0),-1),_xlpm.offset_rows,_xlpm.lookback-_xlpm.found+1,IF(_xlpm.found&gt;0,INDEX(E:E,ROW()-_xlpm.offset_rows),"-----"))</f>
        <v>-----</v>
      </c>
      <c r="BP490" s="41" t="str">
        <f t="shared" ca="1" si="467"/>
        <v>-----</v>
      </c>
      <c r="BQ490" s="41" t="str">
        <f t="shared" ca="1" si="468"/>
        <v>-----</v>
      </c>
      <c r="BR490" s="52" t="str">
        <f t="shared" ca="1" si="469"/>
        <v>-----</v>
      </c>
      <c r="BS490" s="41" t="str">
        <f t="shared" si="475"/>
        <v>-----</v>
      </c>
      <c r="BT490" s="41" t="str" cm="1">
        <f t="array" aca="1" ref="BT490" ca="1">_xlfn.LET(_xlpm.lookback,MIN(ROW()-ROW(BS$50),11),_xlpm.found,IFERROR(MATCH("Equal Low",OFFSET(BS490,-_xlpm.lookback,0,_xlpm.lookback+1,1),0),-1),_xlpm.offset_rows,_xlpm.lookback-_xlpm.found+1,IF(_xlpm.found&gt;0,INDEX(F:F,ROW()-_xlpm.offset_rows),"-----"))</f>
        <v>-----</v>
      </c>
      <c r="BU490" s="41" t="str">
        <f t="shared" ca="1" si="470"/>
        <v>-----</v>
      </c>
      <c r="BV490" s="41" t="str">
        <f t="shared" ca="1" si="471"/>
        <v>-----</v>
      </c>
      <c r="BW490" s="52" t="str">
        <f t="shared" ca="1" si="472"/>
        <v>-----</v>
      </c>
      <c r="BX490" s="50">
        <f t="shared" si="501"/>
        <v>-0.24957999999969616</v>
      </c>
      <c r="BY490" s="50">
        <f t="shared" si="515"/>
        <v>-1</v>
      </c>
      <c r="BZ490" s="50">
        <f t="shared" si="516"/>
        <v>-19</v>
      </c>
      <c r="CA490" s="50" t="str">
        <f t="shared" si="517"/>
        <v>-----</v>
      </c>
      <c r="CB490" s="50" t="str">
        <f t="shared" si="518"/>
        <v>-----</v>
      </c>
      <c r="CC490" s="52" t="str">
        <f t="shared" si="502"/>
        <v>TL Touch Zone</v>
      </c>
      <c r="CD490" s="41">
        <f t="shared" si="503"/>
        <v>1</v>
      </c>
      <c r="CE490" s="52" t="str" cm="1">
        <f t="array" ref="CE490">IF(CD490&lt;&gt;1,"-----",_xlfn.IFS(OR(AL490="Above",AL490="Below"),AL490,OR(AQ490="Above",AQ490="Below"),AQ490,OR(AV490="Above",AV490="Below"),AV490,OR(BA490="Above",BA490="Below"),BA490,OR(BF490="Above",BF490="Below"),BF490,OR(BK490="Above",BK490="Below"),BK490,TRUE,"-----"))</f>
        <v>Below</v>
      </c>
      <c r="CF490" s="52" t="str">
        <f t="shared" ca="1" si="473"/>
        <v>-----</v>
      </c>
      <c r="CG490" s="52" t="str">
        <f t="shared" si="504"/>
        <v>DOWN</v>
      </c>
      <c r="CH490" s="42" t="str">
        <f t="shared" si="525"/>
        <v/>
      </c>
      <c r="CI490" s="43" t="str">
        <f t="shared" si="519"/>
        <v/>
      </c>
      <c r="CJ490" s="42" t="str">
        <f t="shared" si="520"/>
        <v/>
      </c>
      <c r="CK490" s="42" t="str">
        <f t="shared" si="526"/>
        <v/>
      </c>
      <c r="CL490" s="42" t="str">
        <f t="shared" si="505"/>
        <v/>
      </c>
      <c r="CM490" s="16">
        <f t="shared" si="477"/>
        <v>0</v>
      </c>
      <c r="CN490" s="53">
        <f t="shared" si="527"/>
        <v>0</v>
      </c>
      <c r="CO490" s="14" t="str">
        <f t="shared" si="528"/>
        <v/>
      </c>
      <c r="CT490" s="4"/>
      <c r="CU490" s="4"/>
    </row>
    <row r="491" spans="1:99" x14ac:dyDescent="0.55000000000000004">
      <c r="A491">
        <f>IF('Data Validation'!$K$2&lt;&gt;TRUE,"",'Data Validation'!A491)</f>
        <v>1772178900</v>
      </c>
      <c r="B491" s="4" t="str">
        <f>IF('Data Validation'!$K$2&lt;&gt;TRUE,"",'Data Validation'!C491)</f>
        <v>XAUUSD</v>
      </c>
      <c r="C491" s="4" t="str">
        <f>IF('Data Validation'!$K$2&lt;&gt;TRUE,"",'Data Validation'!E491)</f>
        <v>M5</v>
      </c>
      <c r="D491" s="4">
        <f>IF('Data Validation'!$K$2&lt;&gt;TRUE,"",'Data Validation'!G491)</f>
        <v>5176.1000000000004</v>
      </c>
      <c r="E491" s="4">
        <f>IF($C491&lt;&gt;"M5","",Price!F491)</f>
        <v>5182.79</v>
      </c>
      <c r="F491" s="4">
        <f>IF($C491&lt;&gt;"M5","",Price!G491)</f>
        <v>5175.9799999999996</v>
      </c>
      <c r="G491" s="4">
        <f>IF($C491&lt;&gt;"M5","",Price!H491)</f>
        <v>438</v>
      </c>
      <c r="H491" s="4">
        <f>IF($C491&lt;&gt;"M5","",SSA!E491)</f>
        <v>5179.4543000000003</v>
      </c>
      <c r="I491" s="6">
        <f>IF($C491&lt;&gt;"M5","",SSA!F491)</f>
        <v>5179.8052900000002</v>
      </c>
      <c r="J491" s="5">
        <f>IF($C491&lt;&gt;"M5","",Dual_Tema!E491)</f>
        <v>5181.34</v>
      </c>
      <c r="K491" s="5">
        <f>IF($C491&lt;&gt;"M5","",Dual_Tema!F491)</f>
        <v>5176.62</v>
      </c>
      <c r="L491" s="6">
        <f>IF($C491&lt;&gt;"M5","",Trendlines!K491)</f>
        <v>0</v>
      </c>
      <c r="M491" s="6">
        <f>IF($C491&lt;&gt;"M5","",Trendlines!L491)</f>
        <v>0</v>
      </c>
      <c r="N491" s="6">
        <f>IF($C491&lt;&gt;"M5","",ZigZag!E491)</f>
        <v>0</v>
      </c>
      <c r="O491" s="6">
        <f>IF($C491&lt;&gt;"M5","",ZigZag!F491)</f>
        <v>0</v>
      </c>
      <c r="P491" s="6">
        <f>IF($C491&lt;&gt;"M5","",Pinbar!E491)</f>
        <v>0</v>
      </c>
      <c r="Q491">
        <f>IF(Q$1='Trendline Selection'!$ED$198,Trendlines!E491,IF(Q$1='Trendline Selection'!$EE$198,Trendlines!E491,""))</f>
        <v>5200.49</v>
      </c>
      <c r="R491" t="str">
        <f>IF(R$1='Trendline Selection'!$ED$198,Trendlines!F491,IF(R$1='Trendline Selection'!$EE$198,Trendlines!F491,""))</f>
        <v/>
      </c>
      <c r="S491" t="str">
        <f>IF(S$1='Trendline Selection'!$ED$198,Trendlines!G491,IF(S$1='Trendline Selection'!$EE$198,Trendlines!G491,""))</f>
        <v/>
      </c>
      <c r="T491" t="str">
        <f>IF(T$1='Trendline Selection'!$ED$198,Trendlines!H491,IF(T$1='Trendline Selection'!$EE$198,Trendlines!H491,""))</f>
        <v/>
      </c>
      <c r="U491">
        <f>IF(U$1='Trendline Selection'!$ED$198,Trendlines!I491,IF(U$1='Trendline Selection'!$EE$198,Trendlines!I491,""))</f>
        <v>5181.8500000000004</v>
      </c>
      <c r="V491" t="str">
        <f>IF(V$1='Trendline Selection'!$ED$198,Trendlines!J491,IF(V$1='Trendline Selection'!$EE$198,Trendlines!J491,""))</f>
        <v/>
      </c>
      <c r="W491" s="6" t="str">
        <f t="shared" si="463"/>
        <v/>
      </c>
      <c r="X491" s="6" t="str">
        <f t="shared" si="464"/>
        <v/>
      </c>
      <c r="Y491" s="6" t="str">
        <f t="shared" si="465"/>
        <v/>
      </c>
      <c r="Z491" s="6" t="str">
        <f t="shared" si="466"/>
        <v/>
      </c>
      <c r="AA491">
        <f t="shared" si="478"/>
        <v>6.8100000000004002</v>
      </c>
      <c r="AB491">
        <f t="shared" si="506"/>
        <v>3.1400000000003274</v>
      </c>
      <c r="AC491">
        <f t="shared" si="507"/>
        <v>3.6700000000000728</v>
      </c>
      <c r="AD491">
        <f t="shared" si="529"/>
        <v>6.8100000000004002</v>
      </c>
      <c r="AE491" s="26">
        <f t="shared" si="521"/>
        <v>2.7985038619349781E-4</v>
      </c>
      <c r="AF491" s="26">
        <f t="shared" si="479"/>
        <v>-1.2363279514438522E-4</v>
      </c>
      <c r="AG491" s="4"/>
      <c r="AH491" s="30">
        <f t="shared" si="480"/>
        <v>-4.0449457647259105E-3</v>
      </c>
      <c r="AI491" s="21">
        <f t="shared" si="508"/>
        <v>-1</v>
      </c>
      <c r="AJ491" s="21">
        <f t="shared" si="476"/>
        <v>-304</v>
      </c>
      <c r="AK491" s="31" t="str">
        <f t="shared" si="524"/>
        <v>-----</v>
      </c>
      <c r="AL491" s="31" t="str">
        <f t="shared" si="481"/>
        <v>-----</v>
      </c>
      <c r="AM491" s="39" t="str">
        <f t="shared" si="482"/>
        <v/>
      </c>
      <c r="AN491" s="35" t="str">
        <f t="shared" si="483"/>
        <v/>
      </c>
      <c r="AO491" s="35" t="str">
        <f t="shared" si="522"/>
        <v/>
      </c>
      <c r="AP491" s="36" t="str">
        <f t="shared" si="523"/>
        <v/>
      </c>
      <c r="AQ491" s="36" t="str">
        <f t="shared" si="484"/>
        <v/>
      </c>
      <c r="AR491" s="40" t="str">
        <f t="shared" si="485"/>
        <v/>
      </c>
      <c r="AS491" s="37" t="str">
        <f t="shared" si="486"/>
        <v/>
      </c>
      <c r="AT491" s="37" t="str">
        <f t="shared" si="509"/>
        <v/>
      </c>
      <c r="AU491" s="38" t="str">
        <f t="shared" si="487"/>
        <v/>
      </c>
      <c r="AV491" s="38" t="str">
        <f t="shared" si="488"/>
        <v/>
      </c>
      <c r="AW491" s="30" t="str">
        <f t="shared" si="489"/>
        <v/>
      </c>
      <c r="AX491" s="21" t="str">
        <f t="shared" si="490"/>
        <v/>
      </c>
      <c r="AY491" s="21" t="str">
        <f t="shared" si="510"/>
        <v/>
      </c>
      <c r="AZ491" s="31" t="str">
        <f t="shared" si="491"/>
        <v/>
      </c>
      <c r="BA491" s="31" t="str">
        <f t="shared" si="492"/>
        <v/>
      </c>
      <c r="BB491" s="33">
        <f t="shared" si="493"/>
        <v>-4.6232523133630523E-4</v>
      </c>
      <c r="BC491" s="32">
        <f t="shared" si="494"/>
        <v>-1</v>
      </c>
      <c r="BD491" s="32">
        <f t="shared" si="511"/>
        <v>-9</v>
      </c>
      <c r="BE491" s="34" t="str">
        <f t="shared" si="512"/>
        <v>Touch Zone</v>
      </c>
      <c r="BF491" s="34" t="str">
        <f t="shared" si="495"/>
        <v>Below</v>
      </c>
      <c r="BG491" s="40" t="str">
        <f t="shared" si="496"/>
        <v/>
      </c>
      <c r="BH491" s="37" t="str">
        <f t="shared" si="497"/>
        <v/>
      </c>
      <c r="BI491" s="37" t="str">
        <f t="shared" si="513"/>
        <v/>
      </c>
      <c r="BJ491" s="38" t="str">
        <f t="shared" si="514"/>
        <v/>
      </c>
      <c r="BK491" s="38" t="str">
        <f t="shared" si="498"/>
        <v/>
      </c>
      <c r="BL491" s="41" t="str">
        <f t="shared" si="499"/>
        <v>------</v>
      </c>
      <c r="BM491" s="41" t="str">
        <f t="shared" si="500"/>
        <v>------</v>
      </c>
      <c r="BN491" s="41" t="str">
        <f t="shared" si="474"/>
        <v>-----</v>
      </c>
      <c r="BO491" s="41" t="str" cm="1">
        <f t="array" aca="1" ref="BO491" ca="1">_xlfn.LET(_xlpm.lookback,MIN(ROW()-ROW(BN$50),11),_xlpm.found,IFERROR(MATCH("Equal High",OFFSET(BN491,-_xlpm.lookback,0,_xlpm.lookback+1,1),0),-1),_xlpm.offset_rows,_xlpm.lookback-_xlpm.found+1,IF(_xlpm.found&gt;0,INDEX(E:E,ROW()-_xlpm.offset_rows),"-----"))</f>
        <v>-----</v>
      </c>
      <c r="BP491" s="41" t="str">
        <f t="shared" ca="1" si="467"/>
        <v>-----</v>
      </c>
      <c r="BQ491" s="41" t="str">
        <f t="shared" ca="1" si="468"/>
        <v>-----</v>
      </c>
      <c r="BR491" s="52" t="str">
        <f t="shared" ca="1" si="469"/>
        <v>-----</v>
      </c>
      <c r="BS491" s="41" t="str">
        <f t="shared" si="475"/>
        <v>-----</v>
      </c>
      <c r="BT491" s="41" t="str" cm="1">
        <f t="array" aca="1" ref="BT491" ca="1">_xlfn.LET(_xlpm.lookback,MIN(ROW()-ROW(BS$50),11),_xlpm.found,IFERROR(MATCH("Equal Low",OFFSET(BS491,-_xlpm.lookback,0,_xlpm.lookback+1,1),0),-1),_xlpm.offset_rows,_xlpm.lookback-_xlpm.found+1,IF(_xlpm.found&gt;0,INDEX(F:F,ROW()-_xlpm.offset_rows),"-----"))</f>
        <v>-----</v>
      </c>
      <c r="BU491" s="41" t="str">
        <f t="shared" ca="1" si="470"/>
        <v>-----</v>
      </c>
      <c r="BV491" s="41" t="str">
        <f t="shared" ca="1" si="471"/>
        <v>-----</v>
      </c>
      <c r="BW491" s="52" t="str">
        <f t="shared" ca="1" si="472"/>
        <v>-----</v>
      </c>
      <c r="BX491" s="50">
        <f t="shared" si="501"/>
        <v>-0.35098999999991065</v>
      </c>
      <c r="BY491" s="50">
        <f t="shared" si="515"/>
        <v>-1</v>
      </c>
      <c r="BZ491" s="50">
        <f t="shared" si="516"/>
        <v>-20</v>
      </c>
      <c r="CA491" s="50" t="str">
        <f t="shared" si="517"/>
        <v>-----</v>
      </c>
      <c r="CB491" s="50" t="str">
        <f t="shared" si="518"/>
        <v>-----</v>
      </c>
      <c r="CC491" s="52" t="str">
        <f t="shared" si="502"/>
        <v>TL Touch Zone</v>
      </c>
      <c r="CD491" s="41">
        <f t="shared" si="503"/>
        <v>1</v>
      </c>
      <c r="CE491" s="52" t="str" cm="1">
        <f t="array" ref="CE491">IF(CD491&lt;&gt;1,"-----",_xlfn.IFS(OR(AL491="Above",AL491="Below"),AL491,OR(AQ491="Above",AQ491="Below"),AQ491,OR(AV491="Above",AV491="Below"),AV491,OR(BA491="Above",BA491="Below"),BA491,OR(BF491="Above",BF491="Below"),BF491,OR(BK491="Above",BK491="Below"),BK491,TRUE,"-----"))</f>
        <v>Below</v>
      </c>
      <c r="CF491" s="52" t="str">
        <f t="shared" ca="1" si="473"/>
        <v>-----</v>
      </c>
      <c r="CG491" s="52" t="str">
        <f t="shared" si="504"/>
        <v>DOWN</v>
      </c>
      <c r="CH491" s="42" t="str">
        <f t="shared" si="525"/>
        <v/>
      </c>
      <c r="CI491" s="43" t="str">
        <f t="shared" si="519"/>
        <v/>
      </c>
      <c r="CJ491" s="42" t="str">
        <f t="shared" si="520"/>
        <v/>
      </c>
      <c r="CK491" s="42" t="str">
        <f t="shared" si="526"/>
        <v/>
      </c>
      <c r="CL491" s="42" t="str">
        <f t="shared" si="505"/>
        <v/>
      </c>
      <c r="CM491" s="16">
        <f t="shared" si="477"/>
        <v>0</v>
      </c>
      <c r="CN491" s="53">
        <f t="shared" si="527"/>
        <v>0</v>
      </c>
      <c r="CO491" s="14" t="str">
        <f t="shared" si="528"/>
        <v/>
      </c>
      <c r="CT491" s="4"/>
      <c r="CU491" s="4"/>
    </row>
    <row r="492" spans="1:99" x14ac:dyDescent="0.55000000000000004">
      <c r="A492">
        <f>IF('Data Validation'!$K$2&lt;&gt;TRUE,"",'Data Validation'!A492)</f>
        <v>1772179200</v>
      </c>
      <c r="B492" s="4" t="str">
        <f>IF('Data Validation'!$K$2&lt;&gt;TRUE,"",'Data Validation'!C492)</f>
        <v>XAUUSD</v>
      </c>
      <c r="C492" s="4" t="str">
        <f>IF('Data Validation'!$K$2&lt;&gt;TRUE,"",'Data Validation'!E492)</f>
        <v>M5</v>
      </c>
      <c r="D492" s="4">
        <f>IF('Data Validation'!$K$2&lt;&gt;TRUE,"",'Data Validation'!G492)</f>
        <v>5180.66</v>
      </c>
      <c r="E492" s="4">
        <f>IF($C492&lt;&gt;"M5","",Price!F492)</f>
        <v>5182.3500000000004</v>
      </c>
      <c r="F492" s="4">
        <f>IF($C492&lt;&gt;"M5","",Price!G492)</f>
        <v>5176.1099999999997</v>
      </c>
      <c r="G492" s="4">
        <f>IF($C492&lt;&gt;"M5","",Price!H492)</f>
        <v>584</v>
      </c>
      <c r="H492" s="4">
        <f>IF($C492&lt;&gt;"M5","",SSA!E492)</f>
        <v>5179.0793400000002</v>
      </c>
      <c r="I492" s="6">
        <f>IF($C492&lt;&gt;"M5","",SSA!F492)</f>
        <v>5179.4423200000001</v>
      </c>
      <c r="J492" s="5">
        <f>IF($C492&lt;&gt;"M5","",Dual_Tema!E492)</f>
        <v>5181.55</v>
      </c>
      <c r="K492" s="5">
        <f>IF($C492&lt;&gt;"M5","",Dual_Tema!F492)</f>
        <v>5176.07</v>
      </c>
      <c r="L492" s="6">
        <f>IF($C492&lt;&gt;"M5","",Trendlines!K492)</f>
        <v>0</v>
      </c>
      <c r="M492" s="6">
        <f>IF($C492&lt;&gt;"M5","",Trendlines!L492)</f>
        <v>0</v>
      </c>
      <c r="N492" s="6">
        <f>IF($C492&lt;&gt;"M5","",ZigZag!E492)</f>
        <v>0</v>
      </c>
      <c r="O492" s="6">
        <f>IF($C492&lt;&gt;"M5","",ZigZag!F492)</f>
        <v>0</v>
      </c>
      <c r="P492" s="6">
        <f>IF($C492&lt;&gt;"M5","",Pinbar!E492)</f>
        <v>0</v>
      </c>
      <c r="Q492">
        <f>IF(Q$1='Trendline Selection'!$ED$198,Trendlines!E492,IF(Q$1='Trendline Selection'!$EE$198,Trendlines!E492,""))</f>
        <v>5200.5</v>
      </c>
      <c r="R492" t="str">
        <f>IF(R$1='Trendline Selection'!$ED$198,Trendlines!F492,IF(R$1='Trendline Selection'!$EE$198,Trendlines!F492,""))</f>
        <v/>
      </c>
      <c r="S492" t="str">
        <f>IF(S$1='Trendline Selection'!$ED$198,Trendlines!G492,IF(S$1='Trendline Selection'!$EE$198,Trendlines!G492,""))</f>
        <v/>
      </c>
      <c r="T492" t="str">
        <f>IF(T$1='Trendline Selection'!$ED$198,Trendlines!H492,IF(T$1='Trendline Selection'!$EE$198,Trendlines!H492,""))</f>
        <v/>
      </c>
      <c r="U492">
        <f>IF(U$1='Trendline Selection'!$ED$198,Trendlines!I492,IF(U$1='Trendline Selection'!$EE$198,Trendlines!I492,""))</f>
        <v>5181.87</v>
      </c>
      <c r="V492" t="str">
        <f>IF(V$1='Trendline Selection'!$ED$198,Trendlines!J492,IF(V$1='Trendline Selection'!$EE$198,Trendlines!J492,""))</f>
        <v/>
      </c>
      <c r="W492" s="6" t="str">
        <f t="shared" si="463"/>
        <v/>
      </c>
      <c r="X492" s="6" t="str">
        <f t="shared" si="464"/>
        <v/>
      </c>
      <c r="Y492" s="6" t="str">
        <f t="shared" si="465"/>
        <v/>
      </c>
      <c r="Z492" s="6" t="str">
        <f t="shared" si="466"/>
        <v/>
      </c>
      <c r="AA492">
        <f t="shared" si="478"/>
        <v>6.2400000000006912</v>
      </c>
      <c r="AB492">
        <f t="shared" si="506"/>
        <v>6.25</v>
      </c>
      <c r="AC492">
        <f t="shared" si="507"/>
        <v>9.999999999308784E-3</v>
      </c>
      <c r="AD492">
        <f t="shared" si="529"/>
        <v>6.25</v>
      </c>
      <c r="AE492" s="26">
        <f t="shared" si="521"/>
        <v>1.543939554766782E-4</v>
      </c>
      <c r="AF492" s="26">
        <f t="shared" si="479"/>
        <v>7.7278707590823965E-6</v>
      </c>
      <c r="AG492" s="4"/>
      <c r="AH492" s="30">
        <f t="shared" si="480"/>
        <v>-4.1189616383039652E-3</v>
      </c>
      <c r="AI492" s="21">
        <f t="shared" si="508"/>
        <v>-1</v>
      </c>
      <c r="AJ492" s="21">
        <f t="shared" si="476"/>
        <v>-305</v>
      </c>
      <c r="AK492" s="31" t="str">
        <f t="shared" si="524"/>
        <v>-----</v>
      </c>
      <c r="AL492" s="31" t="str">
        <f t="shared" si="481"/>
        <v>-----</v>
      </c>
      <c r="AM492" s="39" t="str">
        <f t="shared" si="482"/>
        <v/>
      </c>
      <c r="AN492" s="35" t="str">
        <f t="shared" si="483"/>
        <v/>
      </c>
      <c r="AO492" s="35" t="str">
        <f t="shared" si="522"/>
        <v/>
      </c>
      <c r="AP492" s="36" t="str">
        <f t="shared" si="523"/>
        <v/>
      </c>
      <c r="AQ492" s="36" t="str">
        <f t="shared" si="484"/>
        <v/>
      </c>
      <c r="AR492" s="40" t="str">
        <f t="shared" si="485"/>
        <v/>
      </c>
      <c r="AS492" s="37" t="str">
        <f t="shared" si="486"/>
        <v/>
      </c>
      <c r="AT492" s="37" t="str">
        <f t="shared" si="509"/>
        <v/>
      </c>
      <c r="AU492" s="38" t="str">
        <f t="shared" si="487"/>
        <v/>
      </c>
      <c r="AV492" s="38" t="str">
        <f t="shared" si="488"/>
        <v/>
      </c>
      <c r="AW492" s="30" t="str">
        <f t="shared" si="489"/>
        <v/>
      </c>
      <c r="AX492" s="21" t="str">
        <f t="shared" si="490"/>
        <v/>
      </c>
      <c r="AY492" s="21" t="str">
        <f t="shared" si="510"/>
        <v/>
      </c>
      <c r="AZ492" s="31" t="str">
        <f t="shared" si="491"/>
        <v/>
      </c>
      <c r="BA492" s="31" t="str">
        <f t="shared" si="492"/>
        <v/>
      </c>
      <c r="BB492" s="33">
        <f t="shared" si="493"/>
        <v>-5.3854303562221009E-4</v>
      </c>
      <c r="BC492" s="32">
        <f t="shared" si="494"/>
        <v>-1</v>
      </c>
      <c r="BD492" s="32">
        <f t="shared" si="511"/>
        <v>-10</v>
      </c>
      <c r="BE492" s="34" t="str">
        <f t="shared" si="512"/>
        <v>Touch Zone</v>
      </c>
      <c r="BF492" s="34" t="str">
        <f t="shared" si="495"/>
        <v>Below</v>
      </c>
      <c r="BG492" s="40" t="str">
        <f t="shared" si="496"/>
        <v/>
      </c>
      <c r="BH492" s="37" t="str">
        <f t="shared" si="497"/>
        <v/>
      </c>
      <c r="BI492" s="37" t="str">
        <f t="shared" si="513"/>
        <v/>
      </c>
      <c r="BJ492" s="38" t="str">
        <f t="shared" si="514"/>
        <v/>
      </c>
      <c r="BK492" s="38" t="str">
        <f t="shared" si="498"/>
        <v/>
      </c>
      <c r="BL492" s="41" t="str">
        <f t="shared" si="499"/>
        <v>------</v>
      </c>
      <c r="BM492" s="41" t="str">
        <f t="shared" si="500"/>
        <v>------</v>
      </c>
      <c r="BN492" s="41" t="str">
        <f t="shared" si="474"/>
        <v>-----</v>
      </c>
      <c r="BO492" s="41" t="str" cm="1">
        <f t="array" aca="1" ref="BO492" ca="1">_xlfn.LET(_xlpm.lookback,MIN(ROW()-ROW(BN$50),11),_xlpm.found,IFERROR(MATCH("Equal High",OFFSET(BN492,-_xlpm.lookback,0,_xlpm.lookback+1,1),0),-1),_xlpm.offset_rows,_xlpm.lookback-_xlpm.found+1,IF(_xlpm.found&gt;0,INDEX(E:E,ROW()-_xlpm.offset_rows),"-----"))</f>
        <v>-----</v>
      </c>
      <c r="BP492" s="41" t="str">
        <f t="shared" ca="1" si="467"/>
        <v>-----</v>
      </c>
      <c r="BQ492" s="41" t="str">
        <f t="shared" ca="1" si="468"/>
        <v>-----</v>
      </c>
      <c r="BR492" s="52" t="str">
        <f t="shared" ca="1" si="469"/>
        <v>-----</v>
      </c>
      <c r="BS492" s="41" t="str">
        <f t="shared" si="475"/>
        <v>-----</v>
      </c>
      <c r="BT492" s="41" t="str" cm="1">
        <f t="array" aca="1" ref="BT492" ca="1">_xlfn.LET(_xlpm.lookback,MIN(ROW()-ROW(BS$50),11),_xlpm.found,IFERROR(MATCH("Equal Low",OFFSET(BS492,-_xlpm.lookback,0,_xlpm.lookback+1,1),0),-1),_xlpm.offset_rows,_xlpm.lookback-_xlpm.found+1,IF(_xlpm.found&gt;0,INDEX(F:F,ROW()-_xlpm.offset_rows),"-----"))</f>
        <v>-----</v>
      </c>
      <c r="BU492" s="41" t="str">
        <f t="shared" ca="1" si="470"/>
        <v>-----</v>
      </c>
      <c r="BV492" s="41" t="str">
        <f t="shared" ca="1" si="471"/>
        <v>-----</v>
      </c>
      <c r="BW492" s="52" t="str">
        <f t="shared" ca="1" si="472"/>
        <v>-----</v>
      </c>
      <c r="BX492" s="50">
        <f t="shared" si="501"/>
        <v>-0.36297999999987951</v>
      </c>
      <c r="BY492" s="50">
        <f t="shared" si="515"/>
        <v>-1</v>
      </c>
      <c r="BZ492" s="50">
        <f t="shared" si="516"/>
        <v>-21</v>
      </c>
      <c r="CA492" s="50" t="str">
        <f t="shared" si="517"/>
        <v>-----</v>
      </c>
      <c r="CB492" s="50" t="str">
        <f t="shared" si="518"/>
        <v>-----</v>
      </c>
      <c r="CC492" s="52" t="str">
        <f t="shared" si="502"/>
        <v>TL Touch Zone</v>
      </c>
      <c r="CD492" s="41">
        <f t="shared" si="503"/>
        <v>1</v>
      </c>
      <c r="CE492" s="52" t="str" cm="1">
        <f t="array" ref="CE492">IF(CD492&lt;&gt;1,"-----",_xlfn.IFS(OR(AL492="Above",AL492="Below"),AL492,OR(AQ492="Above",AQ492="Below"),AQ492,OR(AV492="Above",AV492="Below"),AV492,OR(BA492="Above",BA492="Below"),BA492,OR(BF492="Above",BF492="Below"),BF492,OR(BK492="Above",BK492="Below"),BK492,TRUE,"-----"))</f>
        <v>Below</v>
      </c>
      <c r="CF492" s="52" t="str">
        <f t="shared" ca="1" si="473"/>
        <v>-----</v>
      </c>
      <c r="CG492" s="52" t="str">
        <f t="shared" si="504"/>
        <v>DOWN</v>
      </c>
      <c r="CH492" s="42" t="str">
        <f t="shared" si="525"/>
        <v/>
      </c>
      <c r="CI492" s="43" t="str">
        <f t="shared" si="519"/>
        <v/>
      </c>
      <c r="CJ492" s="42" t="str">
        <f t="shared" si="520"/>
        <v/>
      </c>
      <c r="CK492" s="42" t="str">
        <f t="shared" si="526"/>
        <v/>
      </c>
      <c r="CL492" s="42" t="str">
        <f t="shared" si="505"/>
        <v/>
      </c>
      <c r="CM492" s="16">
        <f t="shared" si="477"/>
        <v>0</v>
      </c>
      <c r="CN492" s="53">
        <f t="shared" si="527"/>
        <v>0</v>
      </c>
      <c r="CO492" s="14" t="str">
        <f t="shared" si="528"/>
        <v/>
      </c>
      <c r="CT492" s="4"/>
      <c r="CU492" s="4"/>
    </row>
    <row r="493" spans="1:99" x14ac:dyDescent="0.55000000000000004">
      <c r="A493">
        <f>IF('Data Validation'!$K$2&lt;&gt;TRUE,"",'Data Validation'!A493)</f>
        <v>1772179500</v>
      </c>
      <c r="B493" s="4" t="str">
        <f>IF('Data Validation'!$K$2&lt;&gt;TRUE,"",'Data Validation'!C493)</f>
        <v>XAUUSD</v>
      </c>
      <c r="C493" s="4" t="str">
        <f>IF('Data Validation'!$K$2&lt;&gt;TRUE,"",'Data Validation'!E493)</f>
        <v>M5</v>
      </c>
      <c r="D493" s="4">
        <f>IF('Data Validation'!$K$2&lt;&gt;TRUE,"",'Data Validation'!G493)</f>
        <v>5180.62</v>
      </c>
      <c r="E493" s="4">
        <f>IF($C493&lt;&gt;"M5","",Price!F493)</f>
        <v>5181.6499999999996</v>
      </c>
      <c r="F493" s="4">
        <f>IF($C493&lt;&gt;"M5","",Price!G493)</f>
        <v>5177.26</v>
      </c>
      <c r="G493" s="4">
        <f>IF($C493&lt;&gt;"M5","",Price!H493)</f>
        <v>509</v>
      </c>
      <c r="H493" s="4">
        <f>IF($C493&lt;&gt;"M5","",SSA!E493)</f>
        <v>5178.7373399999997</v>
      </c>
      <c r="I493" s="6">
        <f>IF($C493&lt;&gt;"M5","",SSA!F493)</f>
        <v>5179.0898299999999</v>
      </c>
      <c r="J493" s="5">
        <f>IF($C493&lt;&gt;"M5","",Dual_Tema!E493)</f>
        <v>5181.41</v>
      </c>
      <c r="K493" s="5">
        <f>IF($C493&lt;&gt;"M5","",Dual_Tema!F493)</f>
        <v>5176.3599999999997</v>
      </c>
      <c r="L493" s="6">
        <f>IF($C493&lt;&gt;"M5","",Trendlines!K493)</f>
        <v>0</v>
      </c>
      <c r="M493" s="6">
        <f>IF($C493&lt;&gt;"M5","",Trendlines!L493)</f>
        <v>0</v>
      </c>
      <c r="N493" s="6">
        <f>IF($C493&lt;&gt;"M5","",ZigZag!E493)</f>
        <v>0</v>
      </c>
      <c r="O493" s="6">
        <f>IF($C493&lt;&gt;"M5","",ZigZag!F493)</f>
        <v>0</v>
      </c>
      <c r="P493" s="6">
        <f>IF($C493&lt;&gt;"M5","",Pinbar!E493)</f>
        <v>1</v>
      </c>
      <c r="Q493">
        <f>IF(Q$1='Trendline Selection'!$ED$198,Trendlines!E493,IF(Q$1='Trendline Selection'!$EE$198,Trendlines!E493,""))</f>
        <v>5200.51</v>
      </c>
      <c r="R493" t="str">
        <f>IF(R$1='Trendline Selection'!$ED$198,Trendlines!F493,IF(R$1='Trendline Selection'!$EE$198,Trendlines!F493,""))</f>
        <v/>
      </c>
      <c r="S493" t="str">
        <f>IF(S$1='Trendline Selection'!$ED$198,Trendlines!G493,IF(S$1='Trendline Selection'!$EE$198,Trendlines!G493,""))</f>
        <v/>
      </c>
      <c r="T493" t="str">
        <f>IF(T$1='Trendline Selection'!$ED$198,Trendlines!H493,IF(T$1='Trendline Selection'!$EE$198,Trendlines!H493,""))</f>
        <v/>
      </c>
      <c r="U493">
        <f>IF(U$1='Trendline Selection'!$ED$198,Trendlines!I493,IF(U$1='Trendline Selection'!$EE$198,Trendlines!I493,""))</f>
        <v>5181.8900000000003</v>
      </c>
      <c r="V493" t="str">
        <f>IF(V$1='Trendline Selection'!$ED$198,Trendlines!J493,IF(V$1='Trendline Selection'!$EE$198,Trendlines!J493,""))</f>
        <v/>
      </c>
      <c r="W493" s="6" t="str">
        <f t="shared" si="463"/>
        <v/>
      </c>
      <c r="X493" s="6" t="str">
        <f t="shared" si="464"/>
        <v/>
      </c>
      <c r="Y493" s="6" t="str">
        <f t="shared" si="465"/>
        <v/>
      </c>
      <c r="Z493" s="6" t="str">
        <f t="shared" si="466"/>
        <v/>
      </c>
      <c r="AA493">
        <f t="shared" si="478"/>
        <v>4.3899999999994179</v>
      </c>
      <c r="AB493">
        <f t="shared" si="506"/>
        <v>0.98999999999978172</v>
      </c>
      <c r="AC493">
        <f t="shared" si="507"/>
        <v>3.3999999999996362</v>
      </c>
      <c r="AD493">
        <f t="shared" si="529"/>
        <v>4.3899999999994179</v>
      </c>
      <c r="AE493" s="26">
        <f t="shared" si="521"/>
        <v>4.6319438145173173E-5</v>
      </c>
      <c r="AF493" s="26">
        <f t="shared" si="479"/>
        <v>1.7386735080259985E-4</v>
      </c>
      <c r="AG493" s="4"/>
      <c r="AH493" s="30">
        <f t="shared" si="480"/>
        <v>-4.1866393872909656E-3</v>
      </c>
      <c r="AI493" s="21">
        <f t="shared" si="508"/>
        <v>-1</v>
      </c>
      <c r="AJ493" s="21">
        <f t="shared" si="476"/>
        <v>-306</v>
      </c>
      <c r="AK493" s="31" t="str">
        <f t="shared" si="524"/>
        <v>-----</v>
      </c>
      <c r="AL493" s="31" t="str">
        <f t="shared" si="481"/>
        <v>-----</v>
      </c>
      <c r="AM493" s="39" t="str">
        <f t="shared" si="482"/>
        <v/>
      </c>
      <c r="AN493" s="35" t="str">
        <f t="shared" si="483"/>
        <v/>
      </c>
      <c r="AO493" s="35" t="str">
        <f t="shared" si="522"/>
        <v/>
      </c>
      <c r="AP493" s="36" t="str">
        <f t="shared" si="523"/>
        <v/>
      </c>
      <c r="AQ493" s="36" t="str">
        <f t="shared" si="484"/>
        <v/>
      </c>
      <c r="AR493" s="40" t="str">
        <f t="shared" si="485"/>
        <v/>
      </c>
      <c r="AS493" s="37" t="str">
        <f t="shared" si="486"/>
        <v/>
      </c>
      <c r="AT493" s="37" t="str">
        <f t="shared" si="509"/>
        <v/>
      </c>
      <c r="AU493" s="38" t="str">
        <f t="shared" si="487"/>
        <v/>
      </c>
      <c r="AV493" s="38" t="str">
        <f t="shared" si="488"/>
        <v/>
      </c>
      <c r="AW493" s="30" t="str">
        <f t="shared" si="489"/>
        <v/>
      </c>
      <c r="AX493" s="21" t="str">
        <f t="shared" si="490"/>
        <v/>
      </c>
      <c r="AY493" s="21" t="str">
        <f t="shared" si="510"/>
        <v/>
      </c>
      <c r="AZ493" s="31" t="str">
        <f t="shared" si="491"/>
        <v/>
      </c>
      <c r="BA493" s="31" t="str">
        <f t="shared" si="492"/>
        <v/>
      </c>
      <c r="BB493" s="33">
        <f t="shared" si="493"/>
        <v>-6.083996379700555E-4</v>
      </c>
      <c r="BC493" s="32">
        <f t="shared" si="494"/>
        <v>-1</v>
      </c>
      <c r="BD493" s="32">
        <f t="shared" si="511"/>
        <v>-11</v>
      </c>
      <c r="BE493" s="34" t="str">
        <f t="shared" si="512"/>
        <v>Touch Zone</v>
      </c>
      <c r="BF493" s="34" t="str">
        <f t="shared" si="495"/>
        <v>Below</v>
      </c>
      <c r="BG493" s="40" t="str">
        <f t="shared" si="496"/>
        <v/>
      </c>
      <c r="BH493" s="37" t="str">
        <f t="shared" si="497"/>
        <v/>
      </c>
      <c r="BI493" s="37" t="str">
        <f t="shared" si="513"/>
        <v/>
      </c>
      <c r="BJ493" s="38" t="str">
        <f t="shared" si="514"/>
        <v/>
      </c>
      <c r="BK493" s="38" t="str">
        <f t="shared" si="498"/>
        <v/>
      </c>
      <c r="BL493" s="41" t="str">
        <f t="shared" si="499"/>
        <v>------</v>
      </c>
      <c r="BM493" s="41" t="str">
        <f t="shared" si="500"/>
        <v>------</v>
      </c>
      <c r="BN493" s="41" t="str">
        <f t="shared" si="474"/>
        <v>-----</v>
      </c>
      <c r="BO493" s="41" t="str" cm="1">
        <f t="array" aca="1" ref="BO493" ca="1">_xlfn.LET(_xlpm.lookback,MIN(ROW()-ROW(BN$50),11),_xlpm.found,IFERROR(MATCH("Equal High",OFFSET(BN493,-_xlpm.lookback,0,_xlpm.lookback+1,1),0),-1),_xlpm.offset_rows,_xlpm.lookback-_xlpm.found+1,IF(_xlpm.found&gt;0,INDEX(E:E,ROW()-_xlpm.offset_rows),"-----"))</f>
        <v>-----</v>
      </c>
      <c r="BP493" s="41" t="str">
        <f t="shared" ca="1" si="467"/>
        <v>-----</v>
      </c>
      <c r="BQ493" s="41" t="str">
        <f t="shared" ca="1" si="468"/>
        <v>-----</v>
      </c>
      <c r="BR493" s="52" t="str">
        <f t="shared" ca="1" si="469"/>
        <v>-----</v>
      </c>
      <c r="BS493" s="41" t="str">
        <f t="shared" si="475"/>
        <v>-----</v>
      </c>
      <c r="BT493" s="41" t="str" cm="1">
        <f t="array" aca="1" ref="BT493" ca="1">_xlfn.LET(_xlpm.lookback,MIN(ROW()-ROW(BS$50),11),_xlpm.found,IFERROR(MATCH("Equal Low",OFFSET(BS493,-_xlpm.lookback,0,_xlpm.lookback+1,1),0),-1),_xlpm.offset_rows,_xlpm.lookback-_xlpm.found+1,IF(_xlpm.found&gt;0,INDEX(F:F,ROW()-_xlpm.offset_rows),"-----"))</f>
        <v>-----</v>
      </c>
      <c r="BU493" s="41" t="str">
        <f t="shared" ca="1" si="470"/>
        <v>-----</v>
      </c>
      <c r="BV493" s="41" t="str">
        <f t="shared" ca="1" si="471"/>
        <v>-----</v>
      </c>
      <c r="BW493" s="52" t="str">
        <f t="shared" ca="1" si="472"/>
        <v>-----</v>
      </c>
      <c r="BX493" s="50">
        <f t="shared" si="501"/>
        <v>-0.35249000000021624</v>
      </c>
      <c r="BY493" s="50">
        <f t="shared" si="515"/>
        <v>-1</v>
      </c>
      <c r="BZ493" s="50">
        <f t="shared" si="516"/>
        <v>-22</v>
      </c>
      <c r="CA493" s="50" t="str">
        <f t="shared" si="517"/>
        <v>-----</v>
      </c>
      <c r="CB493" s="50" t="str">
        <f t="shared" si="518"/>
        <v>-----</v>
      </c>
      <c r="CC493" s="52" t="str">
        <f t="shared" si="502"/>
        <v>TL Touch Zone</v>
      </c>
      <c r="CD493" s="41">
        <f t="shared" si="503"/>
        <v>1</v>
      </c>
      <c r="CE493" s="52" t="str" cm="1">
        <f t="array" ref="CE493">IF(CD493&lt;&gt;1,"-----",_xlfn.IFS(OR(AL493="Above",AL493="Below"),AL493,OR(AQ493="Above",AQ493="Below"),AQ493,OR(AV493="Above",AV493="Below"),AV493,OR(BA493="Above",BA493="Below"),BA493,OR(BF493="Above",BF493="Below"),BF493,OR(BK493="Above",BK493="Below"),BK493,TRUE,"-----"))</f>
        <v>Below</v>
      </c>
      <c r="CF493" s="52" t="str">
        <f t="shared" ca="1" si="473"/>
        <v>-----</v>
      </c>
      <c r="CG493" s="52" t="str">
        <f t="shared" si="504"/>
        <v>DOWN</v>
      </c>
      <c r="CH493" s="42" t="str">
        <f t="shared" si="525"/>
        <v/>
      </c>
      <c r="CI493" s="43" t="str">
        <f t="shared" si="519"/>
        <v/>
      </c>
      <c r="CJ493" s="42" t="str">
        <f t="shared" si="520"/>
        <v/>
      </c>
      <c r="CK493" s="42" t="str">
        <f t="shared" si="526"/>
        <v/>
      </c>
      <c r="CL493" s="42">
        <f t="shared" si="505"/>
        <v>1</v>
      </c>
      <c r="CM493" s="16">
        <f t="shared" si="477"/>
        <v>0.2</v>
      </c>
      <c r="CN493" s="53">
        <f t="shared" si="527"/>
        <v>6.6666666666666666E-2</v>
      </c>
      <c r="CO493" s="14" t="str">
        <f t="shared" si="528"/>
        <v/>
      </c>
      <c r="CT493" s="4"/>
      <c r="CU493" s="4"/>
    </row>
    <row r="494" spans="1:99" x14ac:dyDescent="0.55000000000000004">
      <c r="A494">
        <f>IF('Data Validation'!$K$2&lt;&gt;TRUE,"",'Data Validation'!A494)</f>
        <v>1772179800</v>
      </c>
      <c r="B494" s="4" t="str">
        <f>IF('Data Validation'!$K$2&lt;&gt;TRUE,"",'Data Validation'!C494)</f>
        <v>XAUUSD</v>
      </c>
      <c r="C494" s="4" t="str">
        <f>IF('Data Validation'!$K$2&lt;&gt;TRUE,"",'Data Validation'!E494)</f>
        <v>M5</v>
      </c>
      <c r="D494" s="4">
        <f>IF('Data Validation'!$K$2&lt;&gt;TRUE,"",'Data Validation'!G494)</f>
        <v>5178.43</v>
      </c>
      <c r="E494" s="4">
        <f>IF($C494&lt;&gt;"M5","",Price!F494)</f>
        <v>5181.01</v>
      </c>
      <c r="F494" s="4">
        <f>IF($C494&lt;&gt;"M5","",Price!G494)</f>
        <v>5177.59</v>
      </c>
      <c r="G494" s="4">
        <f>IF($C494&lt;&gt;"M5","",Price!H494)</f>
        <v>414</v>
      </c>
      <c r="H494" s="4">
        <f>IF($C494&lt;&gt;"M5","",SSA!E494)</f>
        <v>5178.4925700000003</v>
      </c>
      <c r="I494" s="6">
        <f>IF($C494&lt;&gt;"M5","",SSA!F494)</f>
        <v>5178.7911999999997</v>
      </c>
      <c r="J494" s="5">
        <f>IF($C494&lt;&gt;"M5","",Dual_Tema!E494)</f>
        <v>5181.07</v>
      </c>
      <c r="K494" s="5">
        <f>IF($C494&lt;&gt;"M5","",Dual_Tema!F494)</f>
        <v>5176.78</v>
      </c>
      <c r="L494" s="6">
        <f>IF($C494&lt;&gt;"M5","",Trendlines!K494)</f>
        <v>0</v>
      </c>
      <c r="M494" s="6">
        <f>IF($C494&lt;&gt;"M5","",Trendlines!L494)</f>
        <v>0</v>
      </c>
      <c r="N494" s="6">
        <f>IF($C494&lt;&gt;"M5","",ZigZag!E494)</f>
        <v>0</v>
      </c>
      <c r="O494" s="6">
        <f>IF($C494&lt;&gt;"M5","",ZigZag!F494)</f>
        <v>0</v>
      </c>
      <c r="P494" s="6">
        <f>IF($C494&lt;&gt;"M5","",Pinbar!E494)</f>
        <v>0</v>
      </c>
      <c r="Q494">
        <f>IF(Q$1='Trendline Selection'!$ED$198,Trendlines!E494,IF(Q$1='Trendline Selection'!$EE$198,Trendlines!E494,""))</f>
        <v>5200.51</v>
      </c>
      <c r="R494" t="str">
        <f>IF(R$1='Trendline Selection'!$ED$198,Trendlines!F494,IF(R$1='Trendline Selection'!$EE$198,Trendlines!F494,""))</f>
        <v/>
      </c>
      <c r="S494" t="str">
        <f>IF(S$1='Trendline Selection'!$ED$198,Trendlines!G494,IF(S$1='Trendline Selection'!$EE$198,Trendlines!G494,""))</f>
        <v/>
      </c>
      <c r="T494" t="str">
        <f>IF(T$1='Trendline Selection'!$ED$198,Trendlines!H494,IF(T$1='Trendline Selection'!$EE$198,Trendlines!H494,""))</f>
        <v/>
      </c>
      <c r="U494">
        <f>IF(U$1='Trendline Selection'!$ED$198,Trendlines!I494,IF(U$1='Trendline Selection'!$EE$198,Trendlines!I494,""))</f>
        <v>5181.91</v>
      </c>
      <c r="V494" t="str">
        <f>IF(V$1='Trendline Selection'!$ED$198,Trendlines!J494,IF(V$1='Trendline Selection'!$EE$198,Trendlines!J494,""))</f>
        <v/>
      </c>
      <c r="W494" s="6" t="str">
        <f t="shared" si="463"/>
        <v/>
      </c>
      <c r="X494" s="6" t="str">
        <f t="shared" si="464"/>
        <v/>
      </c>
      <c r="Y494" s="6" t="str">
        <f t="shared" si="465"/>
        <v/>
      </c>
      <c r="Z494" s="6" t="str">
        <f t="shared" si="466"/>
        <v/>
      </c>
      <c r="AA494">
        <f t="shared" si="478"/>
        <v>3.4200000000000728</v>
      </c>
      <c r="AB494">
        <f t="shared" si="506"/>
        <v>0.39000000000032742</v>
      </c>
      <c r="AC494">
        <f t="shared" si="507"/>
        <v>3.0299999999997453</v>
      </c>
      <c r="AD494">
        <f t="shared" si="529"/>
        <v>3.4200000000000728</v>
      </c>
      <c r="AE494" s="26">
        <f t="shared" si="521"/>
        <v>-1.1580619447235935E-5</v>
      </c>
      <c r="AF494" s="26">
        <f t="shared" si="479"/>
        <v>1.564679202130282E-4</v>
      </c>
      <c r="AG494" s="4"/>
      <c r="AH494" s="30">
        <f t="shared" si="480"/>
        <v>-4.2337059249957934E-3</v>
      </c>
      <c r="AI494" s="21">
        <f t="shared" si="508"/>
        <v>-1</v>
      </c>
      <c r="AJ494" s="21">
        <f t="shared" si="476"/>
        <v>-307</v>
      </c>
      <c r="AK494" s="31" t="str">
        <f t="shared" si="524"/>
        <v>-----</v>
      </c>
      <c r="AL494" s="31" t="str">
        <f t="shared" si="481"/>
        <v>-----</v>
      </c>
      <c r="AM494" s="39" t="str">
        <f t="shared" si="482"/>
        <v/>
      </c>
      <c r="AN494" s="35" t="str">
        <f t="shared" si="483"/>
        <v/>
      </c>
      <c r="AO494" s="35" t="str">
        <f t="shared" si="522"/>
        <v/>
      </c>
      <c r="AP494" s="36" t="str">
        <f t="shared" si="523"/>
        <v/>
      </c>
      <c r="AQ494" s="36" t="str">
        <f t="shared" si="484"/>
        <v/>
      </c>
      <c r="AR494" s="40" t="str">
        <f t="shared" si="485"/>
        <v/>
      </c>
      <c r="AS494" s="37" t="str">
        <f t="shared" si="486"/>
        <v/>
      </c>
      <c r="AT494" s="37" t="str">
        <f t="shared" si="509"/>
        <v/>
      </c>
      <c r="AU494" s="38" t="str">
        <f t="shared" si="487"/>
        <v/>
      </c>
      <c r="AV494" s="38" t="str">
        <f t="shared" si="488"/>
        <v/>
      </c>
      <c r="AW494" s="30" t="str">
        <f t="shared" si="489"/>
        <v/>
      </c>
      <c r="AX494" s="21" t="str">
        <f t="shared" si="490"/>
        <v/>
      </c>
      <c r="AY494" s="21" t="str">
        <f t="shared" si="510"/>
        <v/>
      </c>
      <c r="AZ494" s="31" t="str">
        <f t="shared" si="491"/>
        <v/>
      </c>
      <c r="BA494" s="31" t="str">
        <f t="shared" si="492"/>
        <v/>
      </c>
      <c r="BB494" s="33">
        <f t="shared" si="493"/>
        <v>-6.5949234934599649E-4</v>
      </c>
      <c r="BC494" s="32">
        <f t="shared" si="494"/>
        <v>-1</v>
      </c>
      <c r="BD494" s="32">
        <f t="shared" si="511"/>
        <v>-12</v>
      </c>
      <c r="BE494" s="34" t="str">
        <f t="shared" si="512"/>
        <v>Touch Zone</v>
      </c>
      <c r="BF494" s="34" t="str">
        <f t="shared" si="495"/>
        <v>Below</v>
      </c>
      <c r="BG494" s="40" t="str">
        <f t="shared" si="496"/>
        <v/>
      </c>
      <c r="BH494" s="37" t="str">
        <f t="shared" si="497"/>
        <v/>
      </c>
      <c r="BI494" s="37" t="str">
        <f t="shared" si="513"/>
        <v/>
      </c>
      <c r="BJ494" s="38" t="str">
        <f t="shared" si="514"/>
        <v/>
      </c>
      <c r="BK494" s="38" t="str">
        <f t="shared" si="498"/>
        <v/>
      </c>
      <c r="BL494" s="41" t="str">
        <f t="shared" si="499"/>
        <v>------</v>
      </c>
      <c r="BM494" s="41" t="str">
        <f t="shared" si="500"/>
        <v>------</v>
      </c>
      <c r="BN494" s="41" t="str">
        <f t="shared" si="474"/>
        <v>-----</v>
      </c>
      <c r="BO494" s="41" t="str" cm="1">
        <f t="array" aca="1" ref="BO494" ca="1">_xlfn.LET(_xlpm.lookback,MIN(ROW()-ROW(BN$50),11),_xlpm.found,IFERROR(MATCH("Equal High",OFFSET(BN494,-_xlpm.lookback,0,_xlpm.lookback+1,1),0),-1),_xlpm.offset_rows,_xlpm.lookback-_xlpm.found+1,IF(_xlpm.found&gt;0,INDEX(E:E,ROW()-_xlpm.offset_rows),"-----"))</f>
        <v>-----</v>
      </c>
      <c r="BP494" s="41" t="str">
        <f t="shared" ca="1" si="467"/>
        <v>-----</v>
      </c>
      <c r="BQ494" s="41" t="str">
        <f t="shared" ca="1" si="468"/>
        <v>-----</v>
      </c>
      <c r="BR494" s="52" t="str">
        <f t="shared" ca="1" si="469"/>
        <v>-----</v>
      </c>
      <c r="BS494" s="41" t="str">
        <f t="shared" si="475"/>
        <v>-----</v>
      </c>
      <c r="BT494" s="41" t="str" cm="1">
        <f t="array" aca="1" ref="BT494" ca="1">_xlfn.LET(_xlpm.lookback,MIN(ROW()-ROW(BS$50),11),_xlpm.found,IFERROR(MATCH("Equal Low",OFFSET(BS494,-_xlpm.lookback,0,_xlpm.lookback+1,1),0),-1),_xlpm.offset_rows,_xlpm.lookback-_xlpm.found+1,IF(_xlpm.found&gt;0,INDEX(F:F,ROW()-_xlpm.offset_rows),"-----"))</f>
        <v>-----</v>
      </c>
      <c r="BU494" s="41" t="str">
        <f t="shared" ca="1" si="470"/>
        <v>-----</v>
      </c>
      <c r="BV494" s="41" t="str">
        <f t="shared" ca="1" si="471"/>
        <v>-----</v>
      </c>
      <c r="BW494" s="52" t="str">
        <f t="shared" ca="1" si="472"/>
        <v>-----</v>
      </c>
      <c r="BX494" s="50">
        <f t="shared" si="501"/>
        <v>-0.29862999999932072</v>
      </c>
      <c r="BY494" s="50">
        <f t="shared" si="515"/>
        <v>-1</v>
      </c>
      <c r="BZ494" s="50">
        <f t="shared" si="516"/>
        <v>-23</v>
      </c>
      <c r="CA494" s="50" t="str">
        <f t="shared" si="517"/>
        <v>-----</v>
      </c>
      <c r="CB494" s="50" t="str">
        <f t="shared" si="518"/>
        <v>-----</v>
      </c>
      <c r="CC494" s="52" t="str">
        <f t="shared" si="502"/>
        <v>TL Touch Zone</v>
      </c>
      <c r="CD494" s="41">
        <f t="shared" si="503"/>
        <v>1</v>
      </c>
      <c r="CE494" s="52" t="str" cm="1">
        <f t="array" ref="CE494">IF(CD494&lt;&gt;1,"-----",_xlfn.IFS(OR(AL494="Above",AL494="Below"),AL494,OR(AQ494="Above",AQ494="Below"),AQ494,OR(AV494="Above",AV494="Below"),AV494,OR(BA494="Above",BA494="Below"),BA494,OR(BF494="Above",BF494="Below"),BF494,OR(BK494="Above",BK494="Below"),BK494,TRUE,"-----"))</f>
        <v>Below</v>
      </c>
      <c r="CF494" s="52" t="str">
        <f t="shared" ca="1" si="473"/>
        <v>-----</v>
      </c>
      <c r="CG494" s="52" t="str">
        <f t="shared" si="504"/>
        <v>DOWN</v>
      </c>
      <c r="CH494" s="42" t="str">
        <f t="shared" si="525"/>
        <v/>
      </c>
      <c r="CI494" s="43" t="str">
        <f t="shared" si="519"/>
        <v/>
      </c>
      <c r="CJ494" s="42" t="str">
        <f t="shared" si="520"/>
        <v/>
      </c>
      <c r="CK494" s="42" t="str">
        <f t="shared" si="526"/>
        <v/>
      </c>
      <c r="CL494" s="42" t="str">
        <f t="shared" si="505"/>
        <v/>
      </c>
      <c r="CM494" s="16">
        <f t="shared" si="477"/>
        <v>0</v>
      </c>
      <c r="CN494" s="53">
        <f t="shared" si="527"/>
        <v>6.6666666666666666E-2</v>
      </c>
      <c r="CO494" s="14" t="str">
        <f t="shared" si="528"/>
        <v/>
      </c>
      <c r="CT494" s="4"/>
      <c r="CU494" s="4"/>
    </row>
    <row r="495" spans="1:99" x14ac:dyDescent="0.55000000000000004">
      <c r="A495">
        <f>IF('Data Validation'!$K$2&lt;&gt;TRUE,"",'Data Validation'!A495)</f>
        <v>1772180100</v>
      </c>
      <c r="B495" s="4" t="str">
        <f>IF('Data Validation'!$K$2&lt;&gt;TRUE,"",'Data Validation'!C495)</f>
        <v>XAUUSD</v>
      </c>
      <c r="C495" s="4" t="str">
        <f>IF('Data Validation'!$K$2&lt;&gt;TRUE,"",'Data Validation'!E495)</f>
        <v>M5</v>
      </c>
      <c r="D495" s="4">
        <f>IF('Data Validation'!$K$2&lt;&gt;TRUE,"",'Data Validation'!G495)</f>
        <v>5178.8999999999996</v>
      </c>
      <c r="E495" s="4">
        <f>IF($C495&lt;&gt;"M5","",Price!F495)</f>
        <v>5179.83</v>
      </c>
      <c r="F495" s="4">
        <f>IF($C495&lt;&gt;"M5","",Price!G495)</f>
        <v>5177.17</v>
      </c>
      <c r="G495" s="4">
        <f>IF($C495&lt;&gt;"M5","",Price!H495)</f>
        <v>460</v>
      </c>
      <c r="H495" s="4">
        <f>IF($C495&lt;&gt;"M5","",SSA!E495)</f>
        <v>5178.4420300000002</v>
      </c>
      <c r="I495" s="6">
        <f>IF($C495&lt;&gt;"M5","",SSA!F495)</f>
        <v>5178.61661</v>
      </c>
      <c r="J495" s="5">
        <f>IF($C495&lt;&gt;"M5","",Dual_Tema!E495)</f>
        <v>5180.32</v>
      </c>
      <c r="K495" s="5">
        <f>IF($C495&lt;&gt;"M5","",Dual_Tema!F495)</f>
        <v>5176.8900000000003</v>
      </c>
      <c r="L495" s="6">
        <f>IF($C495&lt;&gt;"M5","",Trendlines!K495)</f>
        <v>0</v>
      </c>
      <c r="M495" s="6">
        <f>IF($C495&lt;&gt;"M5","",Trendlines!L495)</f>
        <v>0</v>
      </c>
      <c r="N495" s="6">
        <f>IF($C495&lt;&gt;"M5","",ZigZag!E495)</f>
        <v>0</v>
      </c>
      <c r="O495" s="6">
        <f>IF($C495&lt;&gt;"M5","",ZigZag!F495)</f>
        <v>0</v>
      </c>
      <c r="P495" s="6">
        <f>IF($C495&lt;&gt;"M5","",Pinbar!E495)</f>
        <v>0</v>
      </c>
      <c r="Q495">
        <f>IF(Q$1='Trendline Selection'!$ED$198,Trendlines!E495,IF(Q$1='Trendline Selection'!$EE$198,Trendlines!E495,""))</f>
        <v>5200.5200000000004</v>
      </c>
      <c r="R495" t="str">
        <f>IF(R$1='Trendline Selection'!$ED$198,Trendlines!F495,IF(R$1='Trendline Selection'!$EE$198,Trendlines!F495,""))</f>
        <v/>
      </c>
      <c r="S495" t="str">
        <f>IF(S$1='Trendline Selection'!$ED$198,Trendlines!G495,IF(S$1='Trendline Selection'!$EE$198,Trendlines!G495,""))</f>
        <v/>
      </c>
      <c r="T495" t="str">
        <f>IF(T$1='Trendline Selection'!$ED$198,Trendlines!H495,IF(T$1='Trendline Selection'!$EE$198,Trendlines!H495,""))</f>
        <v/>
      </c>
      <c r="U495">
        <f>IF(U$1='Trendline Selection'!$ED$198,Trendlines!I495,IF(U$1='Trendline Selection'!$EE$198,Trendlines!I495,""))</f>
        <v>5181.9399999999996</v>
      </c>
      <c r="V495" t="str">
        <f>IF(V$1='Trendline Selection'!$ED$198,Trendlines!J495,IF(V$1='Trendline Selection'!$EE$198,Trendlines!J495,""))</f>
        <v/>
      </c>
      <c r="W495" s="6" t="str">
        <f t="shared" si="463"/>
        <v/>
      </c>
      <c r="X495" s="6" t="str">
        <f t="shared" si="464"/>
        <v/>
      </c>
      <c r="Y495" s="6" t="str">
        <f t="shared" si="465"/>
        <v/>
      </c>
      <c r="Z495" s="6" t="str">
        <f t="shared" si="466"/>
        <v/>
      </c>
      <c r="AA495">
        <f t="shared" si="478"/>
        <v>2.6599999999998545</v>
      </c>
      <c r="AB495">
        <f t="shared" si="506"/>
        <v>1.3999999999996362</v>
      </c>
      <c r="AC495">
        <f t="shared" si="507"/>
        <v>1.2600000000002183</v>
      </c>
      <c r="AD495">
        <f t="shared" si="529"/>
        <v>2.6599999999998545</v>
      </c>
      <c r="AE495" s="26">
        <f t="shared" si="521"/>
        <v>-9.4588751274010433E-5</v>
      </c>
      <c r="AF495" s="26">
        <f t="shared" si="479"/>
        <v>5.4086526852945558E-5</v>
      </c>
      <c r="AG495" s="4"/>
      <c r="AH495" s="30">
        <f t="shared" si="480"/>
        <v>-4.2453389276457497E-3</v>
      </c>
      <c r="AI495" s="21">
        <f t="shared" si="508"/>
        <v>-1</v>
      </c>
      <c r="AJ495" s="21">
        <f t="shared" si="476"/>
        <v>-308</v>
      </c>
      <c r="AK495" s="31" t="str">
        <f t="shared" si="524"/>
        <v>-----</v>
      </c>
      <c r="AL495" s="31" t="str">
        <f t="shared" si="481"/>
        <v>-----</v>
      </c>
      <c r="AM495" s="39" t="str">
        <f t="shared" si="482"/>
        <v/>
      </c>
      <c r="AN495" s="35" t="str">
        <f t="shared" si="483"/>
        <v/>
      </c>
      <c r="AO495" s="35" t="str">
        <f t="shared" si="522"/>
        <v/>
      </c>
      <c r="AP495" s="36" t="str">
        <f t="shared" si="523"/>
        <v/>
      </c>
      <c r="AQ495" s="36" t="str">
        <f t="shared" si="484"/>
        <v/>
      </c>
      <c r="AR495" s="40" t="str">
        <f t="shared" si="485"/>
        <v/>
      </c>
      <c r="AS495" s="37" t="str">
        <f t="shared" si="486"/>
        <v/>
      </c>
      <c r="AT495" s="37" t="str">
        <f t="shared" si="509"/>
        <v/>
      </c>
      <c r="AU495" s="38" t="str">
        <f t="shared" si="487"/>
        <v/>
      </c>
      <c r="AV495" s="38" t="str">
        <f t="shared" si="488"/>
        <v/>
      </c>
      <c r="AW495" s="30" t="str">
        <f t="shared" si="489"/>
        <v/>
      </c>
      <c r="AX495" s="21" t="str">
        <f t="shared" si="490"/>
        <v/>
      </c>
      <c r="AY495" s="21" t="str">
        <f t="shared" si="510"/>
        <v/>
      </c>
      <c r="AZ495" s="31" t="str">
        <f t="shared" si="491"/>
        <v/>
      </c>
      <c r="BA495" s="31" t="str">
        <f t="shared" si="492"/>
        <v/>
      </c>
      <c r="BB495" s="33">
        <f t="shared" si="493"/>
        <v>-6.7503097295596652E-4</v>
      </c>
      <c r="BC495" s="32">
        <f t="shared" si="494"/>
        <v>-1</v>
      </c>
      <c r="BD495" s="32">
        <f t="shared" si="511"/>
        <v>-13</v>
      </c>
      <c r="BE495" s="34" t="str">
        <f t="shared" si="512"/>
        <v>Touch Zone</v>
      </c>
      <c r="BF495" s="34" t="str">
        <f t="shared" si="495"/>
        <v>Below</v>
      </c>
      <c r="BG495" s="40" t="str">
        <f t="shared" si="496"/>
        <v/>
      </c>
      <c r="BH495" s="37" t="str">
        <f t="shared" si="497"/>
        <v/>
      </c>
      <c r="BI495" s="37" t="str">
        <f t="shared" si="513"/>
        <v/>
      </c>
      <c r="BJ495" s="38" t="str">
        <f t="shared" si="514"/>
        <v/>
      </c>
      <c r="BK495" s="38" t="str">
        <f t="shared" si="498"/>
        <v/>
      </c>
      <c r="BL495" s="41" t="str">
        <f t="shared" si="499"/>
        <v>------</v>
      </c>
      <c r="BM495" s="41" t="str">
        <f t="shared" si="500"/>
        <v>------</v>
      </c>
      <c r="BN495" s="41" t="str">
        <f t="shared" si="474"/>
        <v>-----</v>
      </c>
      <c r="BO495" s="41" t="str" cm="1">
        <f t="array" aca="1" ref="BO495" ca="1">_xlfn.LET(_xlpm.lookback,MIN(ROW()-ROW(BN$50),11),_xlpm.found,IFERROR(MATCH("Equal High",OFFSET(BN495,-_xlpm.lookback,0,_xlpm.lookback+1,1),0),-1),_xlpm.offset_rows,_xlpm.lookback-_xlpm.found+1,IF(_xlpm.found&gt;0,INDEX(E:E,ROW()-_xlpm.offset_rows),"-----"))</f>
        <v>-----</v>
      </c>
      <c r="BP495" s="41" t="str">
        <f t="shared" ca="1" si="467"/>
        <v>-----</v>
      </c>
      <c r="BQ495" s="41" t="str">
        <f t="shared" ca="1" si="468"/>
        <v>-----</v>
      </c>
      <c r="BR495" s="52" t="str">
        <f t="shared" ca="1" si="469"/>
        <v>-----</v>
      </c>
      <c r="BS495" s="41" t="str">
        <f t="shared" si="475"/>
        <v>-----</v>
      </c>
      <c r="BT495" s="41" t="str" cm="1">
        <f t="array" aca="1" ref="BT495" ca="1">_xlfn.LET(_xlpm.lookback,MIN(ROW()-ROW(BS$50),11),_xlpm.found,IFERROR(MATCH("Equal Low",OFFSET(BS495,-_xlpm.lookback,0,_xlpm.lookback+1,1),0),-1),_xlpm.offset_rows,_xlpm.lookback-_xlpm.found+1,IF(_xlpm.found&gt;0,INDEX(F:F,ROW()-_xlpm.offset_rows),"-----"))</f>
        <v>-----</v>
      </c>
      <c r="BU495" s="41" t="str">
        <f t="shared" ca="1" si="470"/>
        <v>-----</v>
      </c>
      <c r="BV495" s="41" t="str">
        <f t="shared" ca="1" si="471"/>
        <v>-----</v>
      </c>
      <c r="BW495" s="52" t="str">
        <f t="shared" ca="1" si="472"/>
        <v>-----</v>
      </c>
      <c r="BX495" s="50">
        <f t="shared" si="501"/>
        <v>-0.17457999999987805</v>
      </c>
      <c r="BY495" s="50">
        <f t="shared" si="515"/>
        <v>-1</v>
      </c>
      <c r="BZ495" s="50">
        <f t="shared" si="516"/>
        <v>-24</v>
      </c>
      <c r="CA495" s="50" t="str">
        <f t="shared" si="517"/>
        <v>-----</v>
      </c>
      <c r="CB495" s="50" t="str">
        <f t="shared" si="518"/>
        <v>-----</v>
      </c>
      <c r="CC495" s="52" t="str">
        <f t="shared" si="502"/>
        <v>TL Touch Zone</v>
      </c>
      <c r="CD495" s="41">
        <f t="shared" si="503"/>
        <v>1</v>
      </c>
      <c r="CE495" s="52" t="str" cm="1">
        <f t="array" ref="CE495">IF(CD495&lt;&gt;1,"-----",_xlfn.IFS(OR(AL495="Above",AL495="Below"),AL495,OR(AQ495="Above",AQ495="Below"),AQ495,OR(AV495="Above",AV495="Below"),AV495,OR(BA495="Above",BA495="Below"),BA495,OR(BF495="Above",BF495="Below"),BF495,OR(BK495="Above",BK495="Below"),BK495,TRUE,"-----"))</f>
        <v>Below</v>
      </c>
      <c r="CF495" s="52" t="str">
        <f t="shared" ca="1" si="473"/>
        <v>-----</v>
      </c>
      <c r="CG495" s="52" t="str">
        <f t="shared" si="504"/>
        <v>DOWN</v>
      </c>
      <c r="CH495" s="42" t="str">
        <f t="shared" si="525"/>
        <v/>
      </c>
      <c r="CI495" s="43" t="str">
        <f t="shared" si="519"/>
        <v/>
      </c>
      <c r="CJ495" s="42" t="str">
        <f t="shared" si="520"/>
        <v/>
      </c>
      <c r="CK495" s="42" t="str">
        <f t="shared" si="526"/>
        <v/>
      </c>
      <c r="CL495" s="42" t="str">
        <f t="shared" si="505"/>
        <v/>
      </c>
      <c r="CM495" s="16">
        <f t="shared" si="477"/>
        <v>0</v>
      </c>
      <c r="CN495" s="53">
        <f t="shared" si="527"/>
        <v>6.6666666666666666E-2</v>
      </c>
      <c r="CO495" s="14" t="str">
        <f t="shared" si="528"/>
        <v/>
      </c>
      <c r="CT495" s="4"/>
      <c r="CU495" s="4"/>
    </row>
    <row r="496" spans="1:99" x14ac:dyDescent="0.55000000000000004">
      <c r="A496">
        <f>IF('Data Validation'!$K$2&lt;&gt;TRUE,"",'Data Validation'!A496)</f>
        <v>1772180400</v>
      </c>
      <c r="B496" s="4" t="str">
        <f>IF('Data Validation'!$K$2&lt;&gt;TRUE,"",'Data Validation'!C496)</f>
        <v>XAUUSD</v>
      </c>
      <c r="C496" s="4" t="str">
        <f>IF('Data Validation'!$K$2&lt;&gt;TRUE,"",'Data Validation'!E496)</f>
        <v>M5</v>
      </c>
      <c r="D496" s="4">
        <f>IF('Data Validation'!$K$2&lt;&gt;TRUE,"",'Data Validation'!G496)</f>
        <v>5175</v>
      </c>
      <c r="E496" s="4">
        <f>IF($C496&lt;&gt;"M5","",Price!F496)</f>
        <v>5179.37</v>
      </c>
      <c r="F496" s="4">
        <f>IF($C496&lt;&gt;"M5","",Price!G496)</f>
        <v>5174.41</v>
      </c>
      <c r="G496" s="4">
        <f>IF($C496&lt;&gt;"M5","",Price!H496)</f>
        <v>423</v>
      </c>
      <c r="H496" s="4">
        <f>IF($C496&lt;&gt;"M5","",SSA!E496)</f>
        <v>5178.5642500000004</v>
      </c>
      <c r="I496" s="6">
        <f>IF($C496&lt;&gt;"M5","",SSA!F496)</f>
        <v>5178.5904300000002</v>
      </c>
      <c r="J496" s="5">
        <f>IF($C496&lt;&gt;"M5","",Dual_Tema!E496)</f>
        <v>5179.68</v>
      </c>
      <c r="K496" s="5">
        <f>IF($C496&lt;&gt;"M5","",Dual_Tema!F496)</f>
        <v>5175.6499999999996</v>
      </c>
      <c r="L496" s="6">
        <f>IF($C496&lt;&gt;"M5","",Trendlines!K496)</f>
        <v>0</v>
      </c>
      <c r="M496" s="6">
        <f>IF($C496&lt;&gt;"M5","",Trendlines!L496)</f>
        <v>0</v>
      </c>
      <c r="N496" s="6">
        <f>IF($C496&lt;&gt;"M5","",ZigZag!E496)</f>
        <v>0</v>
      </c>
      <c r="O496" s="6">
        <f>IF($C496&lt;&gt;"M5","",ZigZag!F496)</f>
        <v>5174.41</v>
      </c>
      <c r="P496" s="6">
        <f>IF($C496&lt;&gt;"M5","",Pinbar!E496)</f>
        <v>0</v>
      </c>
      <c r="Q496">
        <f>IF(Q$1='Trendline Selection'!$ED$198,Trendlines!E496,IF(Q$1='Trendline Selection'!$EE$198,Trendlines!E496,""))</f>
        <v>5200.5200000000004</v>
      </c>
      <c r="R496" t="str">
        <f>IF(R$1='Trendline Selection'!$ED$198,Trendlines!F496,IF(R$1='Trendline Selection'!$EE$198,Trendlines!F496,""))</f>
        <v/>
      </c>
      <c r="S496" t="str">
        <f>IF(S$1='Trendline Selection'!$ED$198,Trendlines!G496,IF(S$1='Trendline Selection'!$EE$198,Trendlines!G496,""))</f>
        <v/>
      </c>
      <c r="T496" t="str">
        <f>IF(T$1='Trendline Selection'!$ED$198,Trendlines!H496,IF(T$1='Trendline Selection'!$EE$198,Trendlines!H496,""))</f>
        <v/>
      </c>
      <c r="U496">
        <f>IF(U$1='Trendline Selection'!$ED$198,Trendlines!I496,IF(U$1='Trendline Selection'!$EE$198,Trendlines!I496,""))</f>
        <v>5181.96</v>
      </c>
      <c r="V496" t="str">
        <f>IF(V$1='Trendline Selection'!$ED$198,Trendlines!J496,IF(V$1='Trendline Selection'!$EE$198,Trendlines!J496,""))</f>
        <v/>
      </c>
      <c r="W496" s="6" t="str">
        <f t="shared" si="463"/>
        <v/>
      </c>
      <c r="X496" s="6">
        <f t="shared" si="464"/>
        <v>5181.05</v>
      </c>
      <c r="Y496" s="6" t="str">
        <f t="shared" si="465"/>
        <v/>
      </c>
      <c r="Z496" s="6">
        <f t="shared" si="466"/>
        <v>-1.281593499387253E-3</v>
      </c>
      <c r="AA496">
        <f t="shared" si="478"/>
        <v>4.9600000000000364</v>
      </c>
      <c r="AB496">
        <f t="shared" si="506"/>
        <v>0.47000000000025466</v>
      </c>
      <c r="AC496">
        <f t="shared" si="507"/>
        <v>4.4899999999997817</v>
      </c>
      <c r="AD496">
        <f t="shared" si="529"/>
        <v>4.9600000000000364</v>
      </c>
      <c r="AE496" s="26">
        <f t="shared" si="521"/>
        <v>-5.9849257097040776E-5</v>
      </c>
      <c r="AF496" s="26">
        <f t="shared" si="479"/>
        <v>-2.3958343396477387E-4</v>
      </c>
      <c r="AG496" s="4"/>
      <c r="AH496" s="30">
        <f t="shared" si="480"/>
        <v>-4.2218374316414665E-3</v>
      </c>
      <c r="AI496" s="21">
        <f t="shared" si="508"/>
        <v>-1</v>
      </c>
      <c r="AJ496" s="21">
        <f t="shared" si="476"/>
        <v>-309</v>
      </c>
      <c r="AK496" s="31" t="str">
        <f t="shared" si="524"/>
        <v>-----</v>
      </c>
      <c r="AL496" s="31" t="str">
        <f t="shared" si="481"/>
        <v>-----</v>
      </c>
      <c r="AM496" s="39" t="str">
        <f t="shared" si="482"/>
        <v/>
      </c>
      <c r="AN496" s="35" t="str">
        <f t="shared" si="483"/>
        <v/>
      </c>
      <c r="AO496" s="35" t="str">
        <f t="shared" si="522"/>
        <v/>
      </c>
      <c r="AP496" s="36" t="str">
        <f t="shared" si="523"/>
        <v/>
      </c>
      <c r="AQ496" s="36" t="str">
        <f t="shared" si="484"/>
        <v/>
      </c>
      <c r="AR496" s="40" t="str">
        <f t="shared" si="485"/>
        <v/>
      </c>
      <c r="AS496" s="37" t="str">
        <f t="shared" si="486"/>
        <v/>
      </c>
      <c r="AT496" s="37" t="str">
        <f t="shared" si="509"/>
        <v/>
      </c>
      <c r="AU496" s="38" t="str">
        <f t="shared" si="487"/>
        <v/>
      </c>
      <c r="AV496" s="38" t="str">
        <f t="shared" si="488"/>
        <v/>
      </c>
      <c r="AW496" s="30" t="str">
        <f t="shared" si="489"/>
        <v/>
      </c>
      <c r="AX496" s="21" t="str">
        <f t="shared" si="490"/>
        <v/>
      </c>
      <c r="AY496" s="21" t="str">
        <f t="shared" si="510"/>
        <v/>
      </c>
      <c r="AZ496" s="31" t="str">
        <f t="shared" si="491"/>
        <v/>
      </c>
      <c r="BA496" s="31" t="str">
        <f t="shared" si="492"/>
        <v/>
      </c>
      <c r="BB496" s="33">
        <f t="shared" si="493"/>
        <v>-6.5530224085089041E-4</v>
      </c>
      <c r="BC496" s="32">
        <f t="shared" si="494"/>
        <v>-1</v>
      </c>
      <c r="BD496" s="32">
        <f t="shared" si="511"/>
        <v>-14</v>
      </c>
      <c r="BE496" s="34" t="str">
        <f t="shared" si="512"/>
        <v>Touch Zone</v>
      </c>
      <c r="BF496" s="34" t="str">
        <f t="shared" si="495"/>
        <v>Below</v>
      </c>
      <c r="BG496" s="40" t="str">
        <f t="shared" si="496"/>
        <v/>
      </c>
      <c r="BH496" s="37" t="str">
        <f t="shared" si="497"/>
        <v/>
      </c>
      <c r="BI496" s="37" t="str">
        <f t="shared" si="513"/>
        <v/>
      </c>
      <c r="BJ496" s="38" t="str">
        <f t="shared" si="514"/>
        <v/>
      </c>
      <c r="BK496" s="38" t="str">
        <f t="shared" si="498"/>
        <v/>
      </c>
      <c r="BL496" s="41" t="str">
        <f t="shared" si="499"/>
        <v>------</v>
      </c>
      <c r="BM496" s="41" t="str">
        <f t="shared" si="500"/>
        <v>------</v>
      </c>
      <c r="BN496" s="41" t="str">
        <f t="shared" si="474"/>
        <v>-----</v>
      </c>
      <c r="BO496" s="41" t="str" cm="1">
        <f t="array" aca="1" ref="BO496" ca="1">_xlfn.LET(_xlpm.lookback,MIN(ROW()-ROW(BN$50),11),_xlpm.found,IFERROR(MATCH("Equal High",OFFSET(BN496,-_xlpm.lookback,0,_xlpm.lookback+1,1),0),-1),_xlpm.offset_rows,_xlpm.lookback-_xlpm.found+1,IF(_xlpm.found&gt;0,INDEX(E:E,ROW()-_xlpm.offset_rows),"-----"))</f>
        <v>-----</v>
      </c>
      <c r="BP496" s="41" t="str">
        <f t="shared" ca="1" si="467"/>
        <v>-----</v>
      </c>
      <c r="BQ496" s="41" t="str">
        <f t="shared" ca="1" si="468"/>
        <v>-----</v>
      </c>
      <c r="BR496" s="52" t="str">
        <f t="shared" ca="1" si="469"/>
        <v>-----</v>
      </c>
      <c r="BS496" s="41" t="str">
        <f t="shared" si="475"/>
        <v>Equal Low</v>
      </c>
      <c r="BT496" s="41" cm="1">
        <f t="array" aca="1" ref="BT496" ca="1">_xlfn.LET(_xlpm.lookback,MIN(ROW()-ROW(BS$50),11),_xlpm.found,IFERROR(MATCH("Equal Low",OFFSET(BS496,-_xlpm.lookback,0,_xlpm.lookback+1,1),0),-1),_xlpm.offset_rows,_xlpm.lookback-_xlpm.found+1,IF(_xlpm.found&gt;0,INDEX(F:F,ROW()-_xlpm.offset_rows),"-----"))</f>
        <v>5174.41</v>
      </c>
      <c r="BU496" s="41">
        <f t="shared" ca="1" si="470"/>
        <v>5178.5642500000004</v>
      </c>
      <c r="BV496" s="41">
        <f t="shared" ca="1" si="471"/>
        <v>5178.5904300000002</v>
      </c>
      <c r="BW496" s="52" t="str">
        <f t="shared" ca="1" si="472"/>
        <v>Eql Touch</v>
      </c>
      <c r="BX496" s="50">
        <f t="shared" si="501"/>
        <v>-2.617999999984022E-2</v>
      </c>
      <c r="BY496" s="50">
        <f t="shared" si="515"/>
        <v>-1</v>
      </c>
      <c r="BZ496" s="50">
        <f t="shared" si="516"/>
        <v>-25</v>
      </c>
      <c r="CA496" s="50" t="str">
        <f t="shared" si="517"/>
        <v>-----</v>
      </c>
      <c r="CB496" s="50" t="str">
        <f t="shared" si="518"/>
        <v>-----</v>
      </c>
      <c r="CC496" s="52" t="str">
        <f t="shared" si="502"/>
        <v>TL Touch Zone</v>
      </c>
      <c r="CD496" s="41">
        <f t="shared" si="503"/>
        <v>1</v>
      </c>
      <c r="CE496" s="52" t="str" cm="1">
        <f t="array" ref="CE496">IF(CD496&lt;&gt;1,"-----",_xlfn.IFS(OR(AL496="Above",AL496="Below"),AL496,OR(AQ496="Above",AQ496="Below"),AQ496,OR(AV496="Above",AV496="Below"),AV496,OR(BA496="Above",BA496="Below"),BA496,OR(BF496="Above",BF496="Below"),BF496,OR(BK496="Above",BK496="Below"),BK496,TRUE,"-----"))</f>
        <v>Below</v>
      </c>
      <c r="CF496" s="52" t="str">
        <f t="shared" ca="1" si="473"/>
        <v>Eql Touch</v>
      </c>
      <c r="CG496" s="52" t="str">
        <f t="shared" si="504"/>
        <v>DOWN</v>
      </c>
      <c r="CH496" s="42" t="str">
        <f t="shared" si="525"/>
        <v/>
      </c>
      <c r="CI496" s="43" t="str">
        <f t="shared" si="519"/>
        <v/>
      </c>
      <c r="CJ496" s="42" t="str">
        <f t="shared" si="520"/>
        <v/>
      </c>
      <c r="CK496" s="42" t="str">
        <f t="shared" si="526"/>
        <v/>
      </c>
      <c r="CL496" s="42" t="str">
        <f t="shared" si="505"/>
        <v/>
      </c>
      <c r="CM496" s="16">
        <f t="shared" si="477"/>
        <v>0</v>
      </c>
      <c r="CN496" s="53">
        <f t="shared" si="527"/>
        <v>0</v>
      </c>
      <c r="CO496" s="14" t="str">
        <f t="shared" si="528"/>
        <v/>
      </c>
      <c r="CT496" s="4"/>
      <c r="CU496" s="4"/>
    </row>
    <row r="497" spans="1:99" x14ac:dyDescent="0.55000000000000004">
      <c r="A497">
        <f>IF('Data Validation'!$K$2&lt;&gt;TRUE,"",'Data Validation'!A497)</f>
        <v>1772180700</v>
      </c>
      <c r="B497" s="4" t="str">
        <f>IF('Data Validation'!$K$2&lt;&gt;TRUE,"",'Data Validation'!C497)</f>
        <v>XAUUSD</v>
      </c>
      <c r="C497" s="4" t="str">
        <f>IF('Data Validation'!$K$2&lt;&gt;TRUE,"",'Data Validation'!E497)</f>
        <v>M5</v>
      </c>
      <c r="D497" s="4">
        <f>IF('Data Validation'!$K$2&lt;&gt;TRUE,"",'Data Validation'!G497)</f>
        <v>5177.6099999999997</v>
      </c>
      <c r="E497" s="4">
        <f>IF($C497&lt;&gt;"M5","",Price!F497)</f>
        <v>5179.5200000000004</v>
      </c>
      <c r="F497" s="4">
        <f>IF($C497&lt;&gt;"M5","",Price!G497)</f>
        <v>5174.8500000000004</v>
      </c>
      <c r="G497" s="4">
        <f>IF($C497&lt;&gt;"M5","",Price!H497)</f>
        <v>498</v>
      </c>
      <c r="H497" s="4">
        <f>IF($C497&lt;&gt;"M5","",SSA!E497)</f>
        <v>5178.9037399999997</v>
      </c>
      <c r="I497" s="6">
        <f>IF($C497&lt;&gt;"M5","",SSA!F497)</f>
        <v>5178.7470800000001</v>
      </c>
      <c r="J497" s="5">
        <f>IF($C497&lt;&gt;"M5","",Dual_Tema!E497)</f>
        <v>5179.3900000000003</v>
      </c>
      <c r="K497" s="5">
        <f>IF($C497&lt;&gt;"M5","",Dual_Tema!F497)</f>
        <v>5175.1099999999997</v>
      </c>
      <c r="L497" s="6">
        <f>IF($C497&lt;&gt;"M5","",Trendlines!K497)</f>
        <v>0</v>
      </c>
      <c r="M497" s="6">
        <f>IF($C497&lt;&gt;"M5","",Trendlines!L497)</f>
        <v>0</v>
      </c>
      <c r="N497" s="6">
        <f>IF($C497&lt;&gt;"M5","",ZigZag!E497)</f>
        <v>0</v>
      </c>
      <c r="O497" s="6">
        <f>IF($C497&lt;&gt;"M5","",ZigZag!F497)</f>
        <v>0</v>
      </c>
      <c r="P497" s="6">
        <f>IF($C497&lt;&gt;"M5","",Pinbar!E497)</f>
        <v>0</v>
      </c>
      <c r="Q497">
        <f>IF(Q$1='Trendline Selection'!$ED$198,Trendlines!E497,IF(Q$1='Trendline Selection'!$EE$198,Trendlines!E497,""))</f>
        <v>5200.53</v>
      </c>
      <c r="R497" t="str">
        <f>IF(R$1='Trendline Selection'!$ED$198,Trendlines!F497,IF(R$1='Trendline Selection'!$EE$198,Trendlines!F497,""))</f>
        <v/>
      </c>
      <c r="S497" t="str">
        <f>IF(S$1='Trendline Selection'!$ED$198,Trendlines!G497,IF(S$1='Trendline Selection'!$EE$198,Trendlines!G497,""))</f>
        <v/>
      </c>
      <c r="T497" t="str">
        <f>IF(T$1='Trendline Selection'!$ED$198,Trendlines!H497,IF(T$1='Trendline Selection'!$EE$198,Trendlines!H497,""))</f>
        <v/>
      </c>
      <c r="U497">
        <f>IF(U$1='Trendline Selection'!$ED$198,Trendlines!I497,IF(U$1='Trendline Selection'!$EE$198,Trendlines!I497,""))</f>
        <v>5181.9799999999996</v>
      </c>
      <c r="V497" t="str">
        <f>IF(V$1='Trendline Selection'!$ED$198,Trendlines!J497,IF(V$1='Trendline Selection'!$EE$198,Trendlines!J497,""))</f>
        <v/>
      </c>
      <c r="W497" s="6" t="str">
        <f t="shared" si="463"/>
        <v/>
      </c>
      <c r="X497" s="6" t="str">
        <f t="shared" si="464"/>
        <v/>
      </c>
      <c r="Y497" s="6" t="str">
        <f t="shared" si="465"/>
        <v/>
      </c>
      <c r="Z497" s="6" t="str">
        <f t="shared" si="466"/>
        <v/>
      </c>
      <c r="AA497">
        <f t="shared" si="478"/>
        <v>4.6700000000000728</v>
      </c>
      <c r="AB497">
        <f t="shared" si="506"/>
        <v>4.5200000000004366</v>
      </c>
      <c r="AC497">
        <f t="shared" si="507"/>
        <v>0.1499999999996362</v>
      </c>
      <c r="AD497">
        <f t="shared" si="529"/>
        <v>4.6700000000000728</v>
      </c>
      <c r="AE497" s="26">
        <f t="shared" si="521"/>
        <v>2.5099480826913812E-5</v>
      </c>
      <c r="AF497" s="26">
        <f t="shared" si="479"/>
        <v>-5.0240477980044637E-5</v>
      </c>
      <c r="AG497" s="4"/>
      <c r="AH497" s="30">
        <f t="shared" si="480"/>
        <v>-4.1584723095530653E-3</v>
      </c>
      <c r="AI497" s="21">
        <f t="shared" si="508"/>
        <v>-1</v>
      </c>
      <c r="AJ497" s="21">
        <f t="shared" si="476"/>
        <v>-310</v>
      </c>
      <c r="AK497" s="31" t="str">
        <f t="shared" si="524"/>
        <v>-----</v>
      </c>
      <c r="AL497" s="31" t="str">
        <f t="shared" si="481"/>
        <v>-----</v>
      </c>
      <c r="AM497" s="39" t="str">
        <f t="shared" si="482"/>
        <v/>
      </c>
      <c r="AN497" s="35" t="str">
        <f t="shared" si="483"/>
        <v/>
      </c>
      <c r="AO497" s="35" t="str">
        <f t="shared" si="522"/>
        <v/>
      </c>
      <c r="AP497" s="36" t="str">
        <f t="shared" si="523"/>
        <v/>
      </c>
      <c r="AQ497" s="36" t="str">
        <f t="shared" si="484"/>
        <v/>
      </c>
      <c r="AR497" s="40" t="str">
        <f t="shared" si="485"/>
        <v/>
      </c>
      <c r="AS497" s="37" t="str">
        <f t="shared" si="486"/>
        <v/>
      </c>
      <c r="AT497" s="37" t="str">
        <f t="shared" si="509"/>
        <v/>
      </c>
      <c r="AU497" s="38" t="str">
        <f t="shared" si="487"/>
        <v/>
      </c>
      <c r="AV497" s="38" t="str">
        <f t="shared" si="488"/>
        <v/>
      </c>
      <c r="AW497" s="30" t="str">
        <f t="shared" si="489"/>
        <v/>
      </c>
      <c r="AX497" s="21" t="str">
        <f t="shared" si="490"/>
        <v/>
      </c>
      <c r="AY497" s="21" t="str">
        <f t="shared" si="510"/>
        <v/>
      </c>
      <c r="AZ497" s="31" t="str">
        <f t="shared" si="491"/>
        <v/>
      </c>
      <c r="BA497" s="31" t="str">
        <f t="shared" si="492"/>
        <v/>
      </c>
      <c r="BB497" s="33">
        <f t="shared" si="493"/>
        <v>-5.9364567211757293E-4</v>
      </c>
      <c r="BC497" s="32">
        <f t="shared" si="494"/>
        <v>-1</v>
      </c>
      <c r="BD497" s="32">
        <f t="shared" si="511"/>
        <v>-15</v>
      </c>
      <c r="BE497" s="34" t="str">
        <f t="shared" si="512"/>
        <v>Touch Zone</v>
      </c>
      <c r="BF497" s="34" t="str">
        <f t="shared" si="495"/>
        <v>Below</v>
      </c>
      <c r="BG497" s="40" t="str">
        <f t="shared" si="496"/>
        <v/>
      </c>
      <c r="BH497" s="37" t="str">
        <f t="shared" si="497"/>
        <v/>
      </c>
      <c r="BI497" s="37" t="str">
        <f t="shared" si="513"/>
        <v/>
      </c>
      <c r="BJ497" s="38" t="str">
        <f t="shared" si="514"/>
        <v/>
      </c>
      <c r="BK497" s="38" t="str">
        <f t="shared" si="498"/>
        <v/>
      </c>
      <c r="BL497" s="41" t="str">
        <f t="shared" si="499"/>
        <v>------</v>
      </c>
      <c r="BM497" s="41" t="str">
        <f t="shared" si="500"/>
        <v>------</v>
      </c>
      <c r="BN497" s="41" t="str">
        <f t="shared" si="474"/>
        <v>-----</v>
      </c>
      <c r="BO497" s="41" t="str" cm="1">
        <f t="array" aca="1" ref="BO497" ca="1">_xlfn.LET(_xlpm.lookback,MIN(ROW()-ROW(BN$50),11),_xlpm.found,IFERROR(MATCH("Equal High",OFFSET(BN497,-_xlpm.lookback,0,_xlpm.lookback+1,1),0),-1),_xlpm.offset_rows,_xlpm.lookback-_xlpm.found+1,IF(_xlpm.found&gt;0,INDEX(E:E,ROW()-_xlpm.offset_rows),"-----"))</f>
        <v>-----</v>
      </c>
      <c r="BP497" s="41" t="str">
        <f t="shared" ca="1" si="467"/>
        <v>-----</v>
      </c>
      <c r="BQ497" s="41" t="str">
        <f t="shared" ca="1" si="468"/>
        <v>-----</v>
      </c>
      <c r="BR497" s="52" t="str">
        <f t="shared" ca="1" si="469"/>
        <v>-----</v>
      </c>
      <c r="BS497" s="41" t="str">
        <f t="shared" si="475"/>
        <v>-----</v>
      </c>
      <c r="BT497" s="41" cm="1">
        <f t="array" aca="1" ref="BT497" ca="1">_xlfn.LET(_xlpm.lookback,MIN(ROW()-ROW(BS$50),11),_xlpm.found,IFERROR(MATCH("Equal Low",OFFSET(BS497,-_xlpm.lookback,0,_xlpm.lookback+1,1),0),-1),_xlpm.offset_rows,_xlpm.lookback-_xlpm.found+1,IF(_xlpm.found&gt;0,INDEX(F:F,ROW()-_xlpm.offset_rows),"-----"))</f>
        <v>5174.41</v>
      </c>
      <c r="BU497" s="41">
        <f t="shared" ca="1" si="470"/>
        <v>5178.9037399999997</v>
      </c>
      <c r="BV497" s="41">
        <f t="shared" ca="1" si="471"/>
        <v>5178.7470800000001</v>
      </c>
      <c r="BW497" s="52" t="str">
        <f t="shared" ca="1" si="472"/>
        <v>Eql Touch</v>
      </c>
      <c r="BX497" s="50">
        <f t="shared" si="501"/>
        <v>0.15665999999964697</v>
      </c>
      <c r="BY497" s="50">
        <f t="shared" si="515"/>
        <v>1</v>
      </c>
      <c r="BZ497" s="50">
        <f t="shared" si="516"/>
        <v>1</v>
      </c>
      <c r="CA497" s="50" t="str">
        <f t="shared" si="517"/>
        <v>crossover</v>
      </c>
      <c r="CB497" s="50" t="str">
        <f t="shared" si="518"/>
        <v>-----</v>
      </c>
      <c r="CC497" s="52" t="str">
        <f t="shared" si="502"/>
        <v>TL Touch Zone</v>
      </c>
      <c r="CD497" s="41">
        <f t="shared" si="503"/>
        <v>1</v>
      </c>
      <c r="CE497" s="52" t="str" cm="1">
        <f t="array" ref="CE497">IF(CD497&lt;&gt;1,"-----",_xlfn.IFS(OR(AL497="Above",AL497="Below"),AL497,OR(AQ497="Above",AQ497="Below"),AQ497,OR(AV497="Above",AV497="Below"),AV497,OR(BA497="Above",BA497="Below"),BA497,OR(BF497="Above",BF497="Below"),BF497,OR(BK497="Above",BK497="Below"),BK497,TRUE,"-----"))</f>
        <v>Below</v>
      </c>
      <c r="CF497" s="52" t="str">
        <f t="shared" ca="1" si="473"/>
        <v>Eql Touch</v>
      </c>
      <c r="CG497" s="52" t="str">
        <f t="shared" si="504"/>
        <v>UP</v>
      </c>
      <c r="CH497" s="42" t="str">
        <f t="shared" si="525"/>
        <v/>
      </c>
      <c r="CI497" s="43" t="str">
        <f t="shared" si="519"/>
        <v/>
      </c>
      <c r="CJ497" s="42" t="str">
        <f t="shared" si="520"/>
        <v/>
      </c>
      <c r="CK497" s="42" t="str">
        <f t="shared" si="526"/>
        <v/>
      </c>
      <c r="CL497" s="42" t="str">
        <f t="shared" si="505"/>
        <v/>
      </c>
      <c r="CM497" s="16">
        <f t="shared" si="477"/>
        <v>0</v>
      </c>
      <c r="CN497" s="53">
        <f t="shared" si="527"/>
        <v>0</v>
      </c>
      <c r="CO497" s="14" t="str">
        <f t="shared" si="528"/>
        <v/>
      </c>
      <c r="CT497" s="4"/>
      <c r="CU497" s="4"/>
    </row>
    <row r="498" spans="1:99" x14ac:dyDescent="0.55000000000000004">
      <c r="A498">
        <f>IF('Data Validation'!$K$2&lt;&gt;TRUE,"",'Data Validation'!A498)</f>
        <v>1772181000</v>
      </c>
      <c r="B498" s="4" t="str">
        <f>IF('Data Validation'!$K$2&lt;&gt;TRUE,"",'Data Validation'!C498)</f>
        <v>XAUUSD</v>
      </c>
      <c r="C498" s="4" t="str">
        <f>IF('Data Validation'!$K$2&lt;&gt;TRUE,"",'Data Validation'!E498)</f>
        <v>M5</v>
      </c>
      <c r="D498" s="4">
        <f>IF('Data Validation'!$K$2&lt;&gt;TRUE,"",'Data Validation'!G498)</f>
        <v>5181.78</v>
      </c>
      <c r="E498" s="4">
        <f>IF($C498&lt;&gt;"M5","",Price!F498)</f>
        <v>5181.8599999999997</v>
      </c>
      <c r="F498" s="4">
        <f>IF($C498&lt;&gt;"M5","",Price!G498)</f>
        <v>5176.7700000000004</v>
      </c>
      <c r="G498" s="4">
        <f>IF($C498&lt;&gt;"M5","",Price!H498)</f>
        <v>478</v>
      </c>
      <c r="H498" s="4">
        <f>IF($C498&lt;&gt;"M5","",SSA!E498)</f>
        <v>5179.2920899999999</v>
      </c>
      <c r="I498" s="6">
        <f>IF($C498&lt;&gt;"M5","",SSA!F498)</f>
        <v>5179.0195899999999</v>
      </c>
      <c r="J498" s="5">
        <f>IF($C498&lt;&gt;"M5","",Dual_Tema!E498)</f>
        <v>5180.41</v>
      </c>
      <c r="K498" s="5">
        <f>IF($C498&lt;&gt;"M5","",Dual_Tema!F498)</f>
        <v>5175.76</v>
      </c>
      <c r="L498" s="6">
        <f>IF($C498&lt;&gt;"M5","",Trendlines!K498)</f>
        <v>0</v>
      </c>
      <c r="M498" s="6">
        <f>IF($C498&lt;&gt;"M5","",Trendlines!L498)</f>
        <v>0</v>
      </c>
      <c r="N498" s="6">
        <f>IF($C498&lt;&gt;"M5","",ZigZag!E498)</f>
        <v>0</v>
      </c>
      <c r="O498" s="6">
        <f>IF($C498&lt;&gt;"M5","",ZigZag!F498)</f>
        <v>0</v>
      </c>
      <c r="P498" s="6">
        <f>IF($C498&lt;&gt;"M5","",Pinbar!E498)</f>
        <v>0</v>
      </c>
      <c r="Q498">
        <f>IF(Q$1='Trendline Selection'!$ED$198,Trendlines!E498,IF(Q$1='Trendline Selection'!$EE$198,Trendlines!E498,""))</f>
        <v>5200.53</v>
      </c>
      <c r="R498" t="str">
        <f>IF(R$1='Trendline Selection'!$ED$198,Trendlines!F498,IF(R$1='Trendline Selection'!$EE$198,Trendlines!F498,""))</f>
        <v/>
      </c>
      <c r="S498" t="str">
        <f>IF(S$1='Trendline Selection'!$ED$198,Trendlines!G498,IF(S$1='Trendline Selection'!$EE$198,Trendlines!G498,""))</f>
        <v/>
      </c>
      <c r="T498" t="str">
        <f>IF(T$1='Trendline Selection'!$ED$198,Trendlines!H498,IF(T$1='Trendline Selection'!$EE$198,Trendlines!H498,""))</f>
        <v/>
      </c>
      <c r="U498">
        <f>IF(U$1='Trendline Selection'!$ED$198,Trendlines!I498,IF(U$1='Trendline Selection'!$EE$198,Trendlines!I498,""))</f>
        <v>5182</v>
      </c>
      <c r="V498" t="str">
        <f>IF(V$1='Trendline Selection'!$ED$198,Trendlines!J498,IF(V$1='Trendline Selection'!$EE$198,Trendlines!J498,""))</f>
        <v/>
      </c>
      <c r="W498" s="6" t="str">
        <f t="shared" ref="W498:W561" si="530">IF(N498=0,"",IF(N497&lt;&gt;0,N497,IF(N496&lt;&gt;0,N496,IF(N495&lt;&gt;0,N495,IF(N494&lt;&gt;0,N494,IF(N493&lt;&gt;0,N493,IF(N492&lt;&gt;0,N492,IF(N491&lt;&gt;0,N491,IF(N490&lt;&gt;0,N490,IF(N489&lt;&gt;0,N489,IF(N488&lt;&gt;0,N488,IF(N487&lt;&gt;0,N487,IF(N486&lt;&gt;0,N486,IF(N485&lt;&gt;0,N485,IF(N484&lt;&gt;0,N484,IF(N483&lt;&gt;0,N483,IF(N482&lt;&gt;0,N482,IF(N481&lt;&gt;0,N481,IF(N480&lt;&gt;0,N480,IF(N479&lt;&gt;0,N479,IF(N478&lt;&gt;0,N478,IF(N477&lt;&gt;0,N477,IF(N476&lt;&gt;0,N476,IF(N475&lt;&gt;0,N475,IF(N474&lt;&gt;0,N474,IF(N473&lt;&gt;0,N473,IF(N472&lt;&gt;0,N472,IF(N471&lt;&gt;0,N471,IF(N470&lt;&gt;0,N470,IF(N469&lt;&gt;0,N469,IF(N468&lt;&gt;0,N468,IF(N467&lt;&gt;0,N467,IF(N466&lt;&gt;0,N466,IF(N465&lt;&gt;0,N465,IF(N464&lt;&gt;0,N464,IF(N463&lt;&gt;0,N463,IF(N462&lt;&gt;0,N462,IF(N461&lt;&gt;0,N461,IF(N460&lt;&gt;0,N460,IF(N459&lt;&gt;0,N459,IF(N458&lt;&gt;0,N458,IF(N457&lt;&gt;0,N457,IF(N456&lt;&gt;0,N456,IF(N455&lt;&gt;0,N455,IF(N454&lt;&gt;0,N454,IF(N453&lt;&gt;0,N453,IF(N452&lt;&gt;0,N452,IF(N451&lt;&gt;0,N451,IF(N450&lt;&gt;0,N450,"N/A")))))))))))))))))))))))))))))))))))))))))))))))))</f>
        <v/>
      </c>
      <c r="X498" s="6" t="str">
        <f t="shared" ref="X498:X561" si="531">IF(O498=0,"",IF(O497&lt;&gt;0,O497,IF(O496&lt;&gt;0,O496,IF(O495&lt;&gt;0,O495,IF(O494&lt;&gt;0,O494,IF(O493&lt;&gt;0,O493,IF(O492&lt;&gt;0,O492,IF(O491&lt;&gt;0,O491,IF(O490&lt;&gt;0,O490,IF(O489&lt;&gt;0,O489,IF(O488&lt;&gt;0,O488,IF(O487&lt;&gt;0,O487,IF(O486&lt;&gt;0,O486,IF(O485&lt;&gt;0,O485,IF(O484&lt;&gt;0,O484,IF(O483&lt;&gt;0,O483,IF(O482&lt;&gt;0,O482,IF(O481&lt;&gt;0,O481,IF(O480&lt;&gt;0,O480,IF(O479&lt;&gt;0,O479,IF(O478&lt;&gt;0,O478,IF(O477&lt;&gt;0,O477,IF(O476&lt;&gt;0,O476,IF(O475&lt;&gt;0,O475,IF(O474&lt;&gt;0,O474,IF(O473&lt;&gt;0,O473,IF(O472&lt;&gt;0,O472,IF(O471&lt;&gt;0,O471,IF(O470&lt;&gt;0,O470,IF(O469&lt;&gt;0,O469,IF(O468&lt;&gt;0,O468,IF(O467&lt;&gt;0,O467,IF(O466&lt;&gt;0,O466,IF(O465&lt;&gt;0,O465,IF(O464&lt;&gt;0,O464,IF(O463&lt;&gt;0,O463,IF(O462&lt;&gt;0,O462,IF(O461&lt;&gt;0,O461,IF(O460&lt;&gt;0,O460,IF(O459&lt;&gt;0,O459,IF(O458&lt;&gt;0,O458,IF(O457&lt;&gt;0,O457,IF(O456&lt;&gt;0,O456,IF(O455&lt;&gt;0,O455,IF(O454&lt;&gt;0,O454,IF(O453&lt;&gt;0,O453,IF(O452&lt;&gt;0,O452,IF(O451&lt;&gt;0,O451,IF(O450&lt;&gt;0,O450,"N/A")))))))))))))))))))))))))))))))))))))))))))))))))</f>
        <v/>
      </c>
      <c r="Y498" s="6" t="str">
        <f t="shared" si="465"/>
        <v/>
      </c>
      <c r="Z498" s="6" t="str">
        <f t="shared" si="466"/>
        <v/>
      </c>
      <c r="AA498">
        <f t="shared" si="478"/>
        <v>5.089999999999236</v>
      </c>
      <c r="AB498">
        <f t="shared" si="506"/>
        <v>4.25</v>
      </c>
      <c r="AC498">
        <f t="shared" si="507"/>
        <v>0.83999999999923602</v>
      </c>
      <c r="AD498">
        <f t="shared" si="529"/>
        <v>5.089999999999236</v>
      </c>
      <c r="AE498" s="26">
        <f t="shared" si="521"/>
        <v>2.799006256261219E-4</v>
      </c>
      <c r="AF498" s="26">
        <f t="shared" si="479"/>
        <v>1.9514042382185771E-4</v>
      </c>
      <c r="AG498" s="4"/>
      <c r="AH498" s="30">
        <f t="shared" si="480"/>
        <v>-4.0837972283593845E-3</v>
      </c>
      <c r="AI498" s="21">
        <f t="shared" si="508"/>
        <v>-1</v>
      </c>
      <c r="AJ498" s="21">
        <f t="shared" si="476"/>
        <v>-311</v>
      </c>
      <c r="AK498" s="31" t="str">
        <f t="shared" si="524"/>
        <v>-----</v>
      </c>
      <c r="AL498" s="31" t="str">
        <f t="shared" si="481"/>
        <v>-----</v>
      </c>
      <c r="AM498" s="39" t="str">
        <f t="shared" si="482"/>
        <v/>
      </c>
      <c r="AN498" s="35" t="str">
        <f t="shared" si="483"/>
        <v/>
      </c>
      <c r="AO498" s="35" t="str">
        <f t="shared" si="522"/>
        <v/>
      </c>
      <c r="AP498" s="36" t="str">
        <f t="shared" si="523"/>
        <v/>
      </c>
      <c r="AQ498" s="36" t="str">
        <f t="shared" si="484"/>
        <v/>
      </c>
      <c r="AR498" s="40" t="str">
        <f t="shared" si="485"/>
        <v/>
      </c>
      <c r="AS498" s="37" t="str">
        <f t="shared" si="486"/>
        <v/>
      </c>
      <c r="AT498" s="37" t="str">
        <f t="shared" si="509"/>
        <v/>
      </c>
      <c r="AU498" s="38" t="str">
        <f t="shared" si="487"/>
        <v/>
      </c>
      <c r="AV498" s="38" t="str">
        <f t="shared" si="488"/>
        <v/>
      </c>
      <c r="AW498" s="30" t="str">
        <f t="shared" si="489"/>
        <v/>
      </c>
      <c r="AX498" s="21" t="str">
        <f t="shared" si="490"/>
        <v/>
      </c>
      <c r="AY498" s="21" t="str">
        <f t="shared" si="510"/>
        <v/>
      </c>
      <c r="AZ498" s="31" t="str">
        <f t="shared" si="491"/>
        <v/>
      </c>
      <c r="BA498" s="31" t="str">
        <f t="shared" si="492"/>
        <v/>
      </c>
      <c r="BB498" s="33">
        <f t="shared" si="493"/>
        <v>-5.2256078734081118E-4</v>
      </c>
      <c r="BC498" s="32">
        <f t="shared" si="494"/>
        <v>-1</v>
      </c>
      <c r="BD498" s="32">
        <f t="shared" si="511"/>
        <v>-16</v>
      </c>
      <c r="BE498" s="34" t="str">
        <f t="shared" si="512"/>
        <v>Touch Zone</v>
      </c>
      <c r="BF498" s="34" t="str">
        <f t="shared" si="495"/>
        <v>Below</v>
      </c>
      <c r="BG498" s="40" t="str">
        <f t="shared" si="496"/>
        <v/>
      </c>
      <c r="BH498" s="37" t="str">
        <f t="shared" si="497"/>
        <v/>
      </c>
      <c r="BI498" s="37" t="str">
        <f t="shared" si="513"/>
        <v/>
      </c>
      <c r="BJ498" s="38" t="str">
        <f t="shared" si="514"/>
        <v/>
      </c>
      <c r="BK498" s="38" t="str">
        <f t="shared" si="498"/>
        <v/>
      </c>
      <c r="BL498" s="41" t="str">
        <f t="shared" si="499"/>
        <v>------</v>
      </c>
      <c r="BM498" s="41" t="str">
        <f t="shared" si="500"/>
        <v>------</v>
      </c>
      <c r="BN498" s="41" t="str">
        <f t="shared" si="474"/>
        <v>-----</v>
      </c>
      <c r="BO498" s="41" t="str" cm="1">
        <f t="array" aca="1" ref="BO498" ca="1">_xlfn.LET(_xlpm.lookback,MIN(ROW()-ROW(BN$50),11),_xlpm.found,IFERROR(MATCH("Equal High",OFFSET(BN498,-_xlpm.lookback,0,_xlpm.lookback+1,1),0),-1),_xlpm.offset_rows,_xlpm.lookback-_xlpm.found+1,IF(_xlpm.found&gt;0,INDEX(E:E,ROW()-_xlpm.offset_rows),"-----"))</f>
        <v>-----</v>
      </c>
      <c r="BP498" s="41" t="str">
        <f t="shared" ref="BP498:BP561" ca="1" si="532">IF(BO498&lt;&gt;"-----",H498,"-----")</f>
        <v>-----</v>
      </c>
      <c r="BQ498" s="41" t="str">
        <f t="shared" ca="1" si="468"/>
        <v>-----</v>
      </c>
      <c r="BR498" s="52" t="str">
        <f t="shared" ca="1" si="469"/>
        <v>-----</v>
      </c>
      <c r="BS498" s="41" t="str">
        <f t="shared" si="475"/>
        <v>-----</v>
      </c>
      <c r="BT498" s="41" cm="1">
        <f t="array" aca="1" ref="BT498" ca="1">_xlfn.LET(_xlpm.lookback,MIN(ROW()-ROW(BS$50),11),_xlpm.found,IFERROR(MATCH("Equal Low",OFFSET(BS498,-_xlpm.lookback,0,_xlpm.lookback+1,1),0),-1),_xlpm.offset_rows,_xlpm.lookback-_xlpm.found+1,IF(_xlpm.found&gt;0,INDEX(F:F,ROW()-_xlpm.offset_rows),"-----"))</f>
        <v>5174.41</v>
      </c>
      <c r="BU498" s="41">
        <f t="shared" ref="BU498:BU561" ca="1" si="533">IF(BT498&lt;&gt;"-----",H498,"-----")</f>
        <v>5179.2920899999999</v>
      </c>
      <c r="BV498" s="41">
        <f t="shared" ca="1" si="471"/>
        <v>5179.0195899999999</v>
      </c>
      <c r="BW498" s="52" t="str">
        <f t="shared" ca="1" si="472"/>
        <v>Eql Touch</v>
      </c>
      <c r="BX498" s="50">
        <f t="shared" si="501"/>
        <v>0.27250000000003638</v>
      </c>
      <c r="BY498" s="50">
        <f t="shared" si="515"/>
        <v>1</v>
      </c>
      <c r="BZ498" s="50">
        <f t="shared" si="516"/>
        <v>2</v>
      </c>
      <c r="CA498" s="50" t="str">
        <f t="shared" si="517"/>
        <v>-----</v>
      </c>
      <c r="CB498" s="50" t="str">
        <f t="shared" si="518"/>
        <v>-----</v>
      </c>
      <c r="CC498" s="52" t="str">
        <f t="shared" si="502"/>
        <v>TL Touch Zone</v>
      </c>
      <c r="CD498" s="41">
        <f t="shared" si="503"/>
        <v>1</v>
      </c>
      <c r="CE498" s="52" t="str" cm="1">
        <f t="array" ref="CE498">IF(CD498&lt;&gt;1,"-----",_xlfn.IFS(OR(AL498="Above",AL498="Below"),AL498,OR(AQ498="Above",AQ498="Below"),AQ498,OR(AV498="Above",AV498="Below"),AV498,OR(BA498="Above",BA498="Below"),BA498,OR(BF498="Above",BF498="Below"),BF498,OR(BK498="Above",BK498="Below"),BK498,TRUE,"-----"))</f>
        <v>Below</v>
      </c>
      <c r="CF498" s="52" t="str">
        <f t="shared" ca="1" si="473"/>
        <v>Eql Touch</v>
      </c>
      <c r="CG498" s="52" t="str">
        <f t="shared" si="504"/>
        <v>UP</v>
      </c>
      <c r="CH498" s="42" t="str">
        <f t="shared" si="525"/>
        <v/>
      </c>
      <c r="CI498" s="43" t="str">
        <f t="shared" si="519"/>
        <v/>
      </c>
      <c r="CJ498" s="42" t="str">
        <f t="shared" si="520"/>
        <v/>
      </c>
      <c r="CK498" s="42" t="str">
        <f t="shared" si="526"/>
        <v/>
      </c>
      <c r="CL498" s="42" t="str">
        <f t="shared" si="505"/>
        <v/>
      </c>
      <c r="CM498" s="16">
        <f t="shared" si="477"/>
        <v>0</v>
      </c>
      <c r="CN498" s="53">
        <f t="shared" si="527"/>
        <v>0</v>
      </c>
      <c r="CO498" s="14" t="str">
        <f t="shared" si="528"/>
        <v/>
      </c>
      <c r="CT498" s="4"/>
      <c r="CU498" s="4"/>
    </row>
    <row r="499" spans="1:99" x14ac:dyDescent="0.55000000000000004">
      <c r="A499">
        <f>IF('Data Validation'!$K$2&lt;&gt;TRUE,"",'Data Validation'!A499)</f>
        <v>1772181300</v>
      </c>
      <c r="B499" s="4" t="str">
        <f>IF('Data Validation'!$K$2&lt;&gt;TRUE,"",'Data Validation'!C499)</f>
        <v>XAUUSD</v>
      </c>
      <c r="C499" s="4" t="str">
        <f>IF('Data Validation'!$K$2&lt;&gt;TRUE,"",'Data Validation'!E499)</f>
        <v>M5</v>
      </c>
      <c r="D499" s="4">
        <f>IF('Data Validation'!$K$2&lt;&gt;TRUE,"",'Data Validation'!G499)</f>
        <v>5180.34</v>
      </c>
      <c r="E499" s="4">
        <f>IF($C499&lt;&gt;"M5","",Price!F499)</f>
        <v>5182.34</v>
      </c>
      <c r="F499" s="4">
        <f>IF($C499&lt;&gt;"M5","",Price!G499)</f>
        <v>5179.84</v>
      </c>
      <c r="G499" s="4">
        <f>IF($C499&lt;&gt;"M5","",Price!H499)</f>
        <v>427</v>
      </c>
      <c r="H499" s="4">
        <f>IF($C499&lt;&gt;"M5","",SSA!E499)</f>
        <v>5179.5276700000004</v>
      </c>
      <c r="I499" s="6">
        <f>IF($C499&lt;&gt;"M5","",SSA!F499)</f>
        <v>5179.2736299999997</v>
      </c>
      <c r="J499" s="5">
        <f>IF($C499&lt;&gt;"M5","",Dual_Tema!E499)</f>
        <v>5181.34</v>
      </c>
      <c r="K499" s="5">
        <f>IF($C499&lt;&gt;"M5","",Dual_Tema!F499)</f>
        <v>5177.71</v>
      </c>
      <c r="L499" s="6">
        <f>IF($C499&lt;&gt;"M5","",Trendlines!K499)</f>
        <v>0</v>
      </c>
      <c r="M499" s="6">
        <f>IF($C499&lt;&gt;"M5","",Trendlines!L499)</f>
        <v>0</v>
      </c>
      <c r="N499" s="6">
        <f>IF($C499&lt;&gt;"M5","",ZigZag!E499)</f>
        <v>0</v>
      </c>
      <c r="O499" s="6">
        <f>IF($C499&lt;&gt;"M5","",ZigZag!F499)</f>
        <v>0</v>
      </c>
      <c r="P499" s="6">
        <f>IF($C499&lt;&gt;"M5","",Pinbar!E499)</f>
        <v>0</v>
      </c>
      <c r="Q499">
        <f>IF(Q$1='Trendline Selection'!$ED$198,Trendlines!E499,IF(Q$1='Trendline Selection'!$EE$198,Trendlines!E499,""))</f>
        <v>5200.54</v>
      </c>
      <c r="R499" t="str">
        <f>IF(R$1='Trendline Selection'!$ED$198,Trendlines!F499,IF(R$1='Trendline Selection'!$EE$198,Trendlines!F499,""))</f>
        <v/>
      </c>
      <c r="S499" t="str">
        <f>IF(S$1='Trendline Selection'!$ED$198,Trendlines!G499,IF(S$1='Trendline Selection'!$EE$198,Trendlines!G499,""))</f>
        <v/>
      </c>
      <c r="T499" t="str">
        <f>IF(T$1='Trendline Selection'!$ED$198,Trendlines!H499,IF(T$1='Trendline Selection'!$EE$198,Trendlines!H499,""))</f>
        <v/>
      </c>
      <c r="U499">
        <f>IF(U$1='Trendline Selection'!$ED$198,Trendlines!I499,IF(U$1='Trendline Selection'!$EE$198,Trendlines!I499,""))</f>
        <v>5182.0200000000004</v>
      </c>
      <c r="V499" t="str">
        <f>IF(V$1='Trendline Selection'!$ED$198,Trendlines!J499,IF(V$1='Trendline Selection'!$EE$198,Trendlines!J499,""))</f>
        <v/>
      </c>
      <c r="W499" s="6" t="str">
        <f t="shared" si="530"/>
        <v/>
      </c>
      <c r="X499" s="6" t="str">
        <f t="shared" si="531"/>
        <v/>
      </c>
      <c r="Y499" s="6" t="str">
        <f t="shared" si="465"/>
        <v/>
      </c>
      <c r="Z499" s="6" t="str">
        <f t="shared" si="466"/>
        <v/>
      </c>
      <c r="AA499">
        <f t="shared" si="478"/>
        <v>2.5</v>
      </c>
      <c r="AB499">
        <f t="shared" si="506"/>
        <v>0.56000000000040018</v>
      </c>
      <c r="AC499">
        <f t="shared" si="507"/>
        <v>1.9399999999995998</v>
      </c>
      <c r="AD499">
        <f t="shared" si="529"/>
        <v>2.5</v>
      </c>
      <c r="AE499" s="26">
        <f t="shared" si="521"/>
        <v>1.9300026634036754E-4</v>
      </c>
      <c r="AF499" s="26">
        <f t="shared" si="479"/>
        <v>4.1137877555910029E-4</v>
      </c>
      <c r="AG499" s="4"/>
      <c r="AH499" s="30">
        <f t="shared" si="480"/>
        <v>-4.040413110946087E-3</v>
      </c>
      <c r="AI499" s="21">
        <f t="shared" si="508"/>
        <v>-1</v>
      </c>
      <c r="AJ499" s="21">
        <f t="shared" si="476"/>
        <v>-312</v>
      </c>
      <c r="AK499" s="31" t="str">
        <f t="shared" si="524"/>
        <v>-----</v>
      </c>
      <c r="AL499" s="31" t="str">
        <f t="shared" si="481"/>
        <v>-----</v>
      </c>
      <c r="AM499" s="39" t="str">
        <f t="shared" si="482"/>
        <v/>
      </c>
      <c r="AN499" s="35" t="str">
        <f t="shared" si="483"/>
        <v/>
      </c>
      <c r="AO499" s="35" t="str">
        <f t="shared" si="522"/>
        <v/>
      </c>
      <c r="AP499" s="36" t="str">
        <f t="shared" si="523"/>
        <v/>
      </c>
      <c r="AQ499" s="36" t="str">
        <f t="shared" si="484"/>
        <v/>
      </c>
      <c r="AR499" s="40" t="str">
        <f t="shared" si="485"/>
        <v/>
      </c>
      <c r="AS499" s="37" t="str">
        <f t="shared" si="486"/>
        <v/>
      </c>
      <c r="AT499" s="37" t="str">
        <f t="shared" si="509"/>
        <v/>
      </c>
      <c r="AU499" s="38" t="str">
        <f t="shared" si="487"/>
        <v/>
      </c>
      <c r="AV499" s="38" t="str">
        <f t="shared" si="488"/>
        <v/>
      </c>
      <c r="AW499" s="30" t="str">
        <f t="shared" si="489"/>
        <v/>
      </c>
      <c r="AX499" s="21" t="str">
        <f t="shared" si="490"/>
        <v/>
      </c>
      <c r="AY499" s="21" t="str">
        <f t="shared" si="510"/>
        <v/>
      </c>
      <c r="AZ499" s="31" t="str">
        <f t="shared" si="491"/>
        <v/>
      </c>
      <c r="BA499" s="31" t="str">
        <f t="shared" si="492"/>
        <v/>
      </c>
      <c r="BB499" s="33">
        <f t="shared" si="493"/>
        <v>-4.8095723289374374E-4</v>
      </c>
      <c r="BC499" s="32">
        <f t="shared" si="494"/>
        <v>-1</v>
      </c>
      <c r="BD499" s="32">
        <f t="shared" si="511"/>
        <v>-17</v>
      </c>
      <c r="BE499" s="34" t="str">
        <f t="shared" si="512"/>
        <v>Touch Zone</v>
      </c>
      <c r="BF499" s="34" t="str">
        <f t="shared" si="495"/>
        <v>Below</v>
      </c>
      <c r="BG499" s="40" t="str">
        <f t="shared" si="496"/>
        <v/>
      </c>
      <c r="BH499" s="37" t="str">
        <f t="shared" si="497"/>
        <v/>
      </c>
      <c r="BI499" s="37" t="str">
        <f t="shared" si="513"/>
        <v/>
      </c>
      <c r="BJ499" s="38" t="str">
        <f t="shared" si="514"/>
        <v/>
      </c>
      <c r="BK499" s="38" t="str">
        <f t="shared" si="498"/>
        <v/>
      </c>
      <c r="BL499" s="41" t="str">
        <f t="shared" si="499"/>
        <v>------</v>
      </c>
      <c r="BM499" s="41" t="str">
        <f t="shared" si="500"/>
        <v>------</v>
      </c>
      <c r="BN499" s="41" t="str">
        <f t="shared" ref="BN499:BN500" si="534">IFERROR(IF(ABS(Y499)&lt;0.15%,"Equal High","-----"),"-----")</f>
        <v>-----</v>
      </c>
      <c r="BO499" s="41" t="str" cm="1">
        <f t="array" aca="1" ref="BO499" ca="1">_xlfn.LET(_xlpm.lookback,MIN(ROW()-ROW(BN$50),11),_xlpm.found,IFERROR(MATCH("Equal High",OFFSET(BN499,-_xlpm.lookback,0,_xlpm.lookback+1,1),0),-1),_xlpm.offset_rows,_xlpm.lookback-_xlpm.found+1,IF(_xlpm.found&gt;0,INDEX(E:E,ROW()-_xlpm.offset_rows),"-----"))</f>
        <v>-----</v>
      </c>
      <c r="BP499" s="41" t="str">
        <f t="shared" ca="1" si="532"/>
        <v>-----</v>
      </c>
      <c r="BQ499" s="41" t="str">
        <f t="shared" ca="1" si="468"/>
        <v>-----</v>
      </c>
      <c r="BR499" s="52" t="str">
        <f t="shared" ca="1" si="469"/>
        <v>-----</v>
      </c>
      <c r="BS499" s="41" t="str">
        <f t="shared" ref="BS499:BS500" si="535">IFERROR(IF(ABS(Z499)&lt;0.15%,"Equal Low","-----"),"-----")</f>
        <v>-----</v>
      </c>
      <c r="BT499" s="41" cm="1">
        <f t="array" aca="1" ref="BT499" ca="1">_xlfn.LET(_xlpm.lookback,MIN(ROW()-ROW(BS$50),11),_xlpm.found,IFERROR(MATCH("Equal Low",OFFSET(BS499,-_xlpm.lookback,0,_xlpm.lookback+1,1),0),-1),_xlpm.offset_rows,_xlpm.lookback-_xlpm.found+1,IF(_xlpm.found&gt;0,INDEX(F:F,ROW()-_xlpm.offset_rows),"-----"))</f>
        <v>5174.41</v>
      </c>
      <c r="BU499" s="41">
        <f t="shared" ca="1" si="533"/>
        <v>5179.5276700000004</v>
      </c>
      <c r="BV499" s="41">
        <f t="shared" ca="1" si="471"/>
        <v>5179.2736299999997</v>
      </c>
      <c r="BW499" s="52" t="str">
        <f t="shared" ca="1" si="472"/>
        <v>Eql Touch</v>
      </c>
      <c r="BX499" s="50">
        <f t="shared" si="501"/>
        <v>0.25404000000071392</v>
      </c>
      <c r="BY499" s="50">
        <f t="shared" si="515"/>
        <v>1</v>
      </c>
      <c r="BZ499" s="50">
        <f t="shared" si="516"/>
        <v>3</v>
      </c>
      <c r="CA499" s="50" t="str">
        <f t="shared" si="517"/>
        <v>-----</v>
      </c>
      <c r="CB499" s="50" t="str">
        <f t="shared" si="518"/>
        <v>-----</v>
      </c>
      <c r="CC499" s="52" t="str">
        <f t="shared" si="502"/>
        <v>TL Touch Zone</v>
      </c>
      <c r="CD499" s="41">
        <f t="shared" si="503"/>
        <v>1</v>
      </c>
      <c r="CE499" s="52" t="str" cm="1">
        <f t="array" ref="CE499">IF(CD499&lt;&gt;1,"-----",_xlfn.IFS(OR(AL499="Above",AL499="Below"),AL499,OR(AQ499="Above",AQ499="Below"),AQ499,OR(AV499="Above",AV499="Below"),AV499,OR(BA499="Above",BA499="Below"),BA499,OR(BF499="Above",BF499="Below"),BF499,OR(BK499="Above",BK499="Below"),BK499,TRUE,"-----"))</f>
        <v>Below</v>
      </c>
      <c r="CF499" s="52" t="str">
        <f t="shared" ca="1" si="473"/>
        <v>Eql Touch</v>
      </c>
      <c r="CG499" s="52" t="str">
        <f t="shared" si="504"/>
        <v>UP</v>
      </c>
      <c r="CH499" s="42" t="str">
        <f t="shared" si="525"/>
        <v/>
      </c>
      <c r="CI499" s="43" t="str">
        <f t="shared" si="519"/>
        <v/>
      </c>
      <c r="CJ499" s="42" t="str">
        <f t="shared" si="520"/>
        <v/>
      </c>
      <c r="CK499" s="42" t="str">
        <f t="shared" si="526"/>
        <v/>
      </c>
      <c r="CL499" s="42" t="str">
        <f t="shared" si="505"/>
        <v/>
      </c>
      <c r="CM499" s="16">
        <f t="shared" si="477"/>
        <v>0</v>
      </c>
      <c r="CN499" s="53">
        <f t="shared" si="527"/>
        <v>0</v>
      </c>
      <c r="CO499" s="14" t="str">
        <f t="shared" si="528"/>
        <v/>
      </c>
      <c r="CT499" s="4"/>
      <c r="CU499" s="4"/>
    </row>
    <row r="500" spans="1:99" x14ac:dyDescent="0.55000000000000004">
      <c r="A500">
        <f>IF('Data Validation'!$K$2&lt;&gt;TRUE,"",'Data Validation'!A500)</f>
        <v>1772181600</v>
      </c>
      <c r="B500" s="4" t="str">
        <f>IF('Data Validation'!$K$2&lt;&gt;TRUE,"",'Data Validation'!C500)</f>
        <v>XAUUSD</v>
      </c>
      <c r="C500" s="4" t="str">
        <f>IF('Data Validation'!$K$2&lt;&gt;TRUE,"",'Data Validation'!E500)</f>
        <v>M5</v>
      </c>
      <c r="D500" s="4">
        <f>IF('Data Validation'!$K$2&lt;&gt;TRUE,"",'Data Validation'!G500)</f>
        <v>5180.32</v>
      </c>
      <c r="E500" s="4">
        <f>IF($C500&lt;&gt;"M5","",Price!F500)</f>
        <v>5181.37</v>
      </c>
      <c r="F500" s="4">
        <f>IF($C500&lt;&gt;"M5","",Price!G500)</f>
        <v>5179.55</v>
      </c>
      <c r="G500" s="4">
        <f>IF($C500&lt;&gt;"M5","",Price!H500)</f>
        <v>376</v>
      </c>
      <c r="H500" s="4">
        <f>IF($C500&lt;&gt;"M5","",SSA!E500)</f>
        <v>5179.5827200000003</v>
      </c>
      <c r="I500" s="6">
        <f>IF($C500&lt;&gt;"M5","",SSA!F500)</f>
        <v>5179.4281700000001</v>
      </c>
      <c r="J500" s="5">
        <f>IF($C500&lt;&gt;"M5","",Dual_Tema!E500)</f>
        <v>5181.47</v>
      </c>
      <c r="K500" s="5">
        <f>IF($C500&lt;&gt;"M5","",Dual_Tema!F500)</f>
        <v>5178.82</v>
      </c>
      <c r="L500" s="6">
        <f>IF($C500&lt;&gt;"M5","",Trendlines!K500)</f>
        <v>0</v>
      </c>
      <c r="M500" s="6">
        <f>IF($C500&lt;&gt;"M5","",Trendlines!L500)</f>
        <v>0</v>
      </c>
      <c r="N500" s="6">
        <f>IF($C500&lt;&gt;"M5","",ZigZag!E500)</f>
        <v>0</v>
      </c>
      <c r="O500" s="6">
        <f>IF($C500&lt;&gt;"M5","",ZigZag!F500)</f>
        <v>0</v>
      </c>
      <c r="P500" s="6">
        <f>IF($C500&lt;&gt;"M5","",Pinbar!E500)</f>
        <v>0</v>
      </c>
      <c r="Q500">
        <f>IF(Q$1='Trendline Selection'!$ED$198,Trendlines!E500,IF(Q$1='Trendline Selection'!$EE$198,Trendlines!E500,""))</f>
        <v>5200.54</v>
      </c>
      <c r="R500" t="str">
        <f>IF(R$1='Trendline Selection'!$ED$198,Trendlines!F500,IF(R$1='Trendline Selection'!$EE$198,Trendlines!F500,""))</f>
        <v/>
      </c>
      <c r="S500" t="str">
        <f>IF(S$1='Trendline Selection'!$ED$198,Trendlines!G500,IF(S$1='Trendline Selection'!$EE$198,Trendlines!G500,""))</f>
        <v/>
      </c>
      <c r="T500" t="str">
        <f>IF(T$1='Trendline Selection'!$ED$198,Trendlines!H500,IF(T$1='Trendline Selection'!$EE$198,Trendlines!H500,""))</f>
        <v/>
      </c>
      <c r="U500">
        <f>IF(U$1='Trendline Selection'!$ED$198,Trendlines!I500,IF(U$1='Trendline Selection'!$EE$198,Trendlines!I500,""))</f>
        <v>5182.05</v>
      </c>
      <c r="V500" t="str">
        <f>IF(V$1='Trendline Selection'!$ED$198,Trendlines!J500,IF(V$1='Trendline Selection'!$EE$198,Trendlines!J500,""))</f>
        <v/>
      </c>
      <c r="W500" s="6" t="str">
        <f t="shared" si="530"/>
        <v/>
      </c>
      <c r="X500" s="6" t="str">
        <f t="shared" si="531"/>
        <v/>
      </c>
      <c r="Y500" s="6" t="str">
        <f t="shared" si="465"/>
        <v/>
      </c>
      <c r="Z500" s="6" t="str">
        <f t="shared" si="466"/>
        <v/>
      </c>
      <c r="AA500">
        <f t="shared" si="478"/>
        <v>1.819999999999709</v>
      </c>
      <c r="AB500">
        <f t="shared" si="506"/>
        <v>1.0299999999997453</v>
      </c>
      <c r="AC500">
        <f t="shared" si="507"/>
        <v>0.78999999999996362</v>
      </c>
      <c r="AD500">
        <f t="shared" si="529"/>
        <v>1.819999999999709</v>
      </c>
      <c r="AE500" s="26">
        <f t="shared" si="521"/>
        <v>-1.9299542407919719E-5</v>
      </c>
      <c r="AF500" s="26">
        <f t="shared" si="479"/>
        <v>1.4095875122141201E-4</v>
      </c>
      <c r="AG500" s="4"/>
      <c r="AH500" s="30">
        <f t="shared" si="480"/>
        <v>-4.0298276717417088E-3</v>
      </c>
      <c r="AI500" s="21">
        <f t="shared" si="508"/>
        <v>-1</v>
      </c>
      <c r="AJ500" s="21">
        <f t="shared" si="476"/>
        <v>-313</v>
      </c>
      <c r="AK500" s="31" t="str">
        <f t="shared" si="524"/>
        <v>-----</v>
      </c>
      <c r="AL500" s="31" t="str">
        <f t="shared" si="481"/>
        <v>-----</v>
      </c>
      <c r="AM500" s="39" t="str">
        <f t="shared" si="482"/>
        <v/>
      </c>
      <c r="AN500" s="35" t="str">
        <f t="shared" si="483"/>
        <v/>
      </c>
      <c r="AO500" s="35" t="str">
        <f t="shared" si="522"/>
        <v/>
      </c>
      <c r="AP500" s="36" t="str">
        <f t="shared" si="523"/>
        <v/>
      </c>
      <c r="AQ500" s="36" t="str">
        <f t="shared" si="484"/>
        <v/>
      </c>
      <c r="AR500" s="40" t="str">
        <f t="shared" si="485"/>
        <v/>
      </c>
      <c r="AS500" s="37" t="str">
        <f t="shared" si="486"/>
        <v/>
      </c>
      <c r="AT500" s="37" t="str">
        <f t="shared" si="509"/>
        <v/>
      </c>
      <c r="AU500" s="38" t="str">
        <f t="shared" si="487"/>
        <v/>
      </c>
      <c r="AV500" s="38" t="str">
        <f t="shared" si="488"/>
        <v/>
      </c>
      <c r="AW500" s="30" t="str">
        <f t="shared" si="489"/>
        <v/>
      </c>
      <c r="AX500" s="21" t="str">
        <f t="shared" si="490"/>
        <v/>
      </c>
      <c r="AY500" s="21" t="str">
        <f t="shared" si="510"/>
        <v/>
      </c>
      <c r="AZ500" s="31" t="str">
        <f t="shared" si="491"/>
        <v/>
      </c>
      <c r="BA500" s="31" t="str">
        <f t="shared" si="492"/>
        <v/>
      </c>
      <c r="BB500" s="33">
        <f t="shared" si="493"/>
        <v>-4.7612045426034984E-4</v>
      </c>
      <c r="BC500" s="32">
        <f t="shared" si="494"/>
        <v>-1</v>
      </c>
      <c r="BD500" s="32">
        <f t="shared" si="511"/>
        <v>-18</v>
      </c>
      <c r="BE500" s="34" t="str">
        <f t="shared" si="512"/>
        <v>Touch Zone</v>
      </c>
      <c r="BF500" s="34" t="str">
        <f t="shared" si="495"/>
        <v>Below</v>
      </c>
      <c r="BG500" s="40" t="str">
        <f t="shared" si="496"/>
        <v/>
      </c>
      <c r="BH500" s="37" t="str">
        <f t="shared" si="497"/>
        <v/>
      </c>
      <c r="BI500" s="37" t="str">
        <f t="shared" si="513"/>
        <v/>
      </c>
      <c r="BJ500" s="38" t="str">
        <f t="shared" si="514"/>
        <v/>
      </c>
      <c r="BK500" s="38" t="str">
        <f t="shared" si="498"/>
        <v/>
      </c>
      <c r="BL500" s="41" t="str">
        <f t="shared" si="499"/>
        <v>------</v>
      </c>
      <c r="BM500" s="41" t="str">
        <f t="shared" si="500"/>
        <v>------</v>
      </c>
      <c r="BN500" s="41" t="str">
        <f t="shared" si="534"/>
        <v>-----</v>
      </c>
      <c r="BO500" s="41" t="str" cm="1">
        <f t="array" aca="1" ref="BO500" ca="1">_xlfn.LET(_xlpm.lookback,MIN(ROW()-ROW(BN$50),11),_xlpm.found,IFERROR(MATCH("Equal High",OFFSET(BN500,-_xlpm.lookback,0,_xlpm.lookback+1,1),0),-1),_xlpm.offset_rows,_xlpm.lookback-_xlpm.found+1,IF(_xlpm.found&gt;0,INDEX(E:E,ROW()-_xlpm.offset_rows),"-----"))</f>
        <v>-----</v>
      </c>
      <c r="BP500" s="41" t="str">
        <f t="shared" ca="1" si="532"/>
        <v>-----</v>
      </c>
      <c r="BQ500" s="41" t="str">
        <f t="shared" ca="1" si="468"/>
        <v>-----</v>
      </c>
      <c r="BR500" s="52" t="str">
        <f t="shared" ca="1" si="469"/>
        <v>-----</v>
      </c>
      <c r="BS500" s="41" t="str">
        <f t="shared" si="535"/>
        <v>-----</v>
      </c>
      <c r="BT500" s="41" cm="1">
        <f t="array" aca="1" ref="BT500" ca="1">_xlfn.LET(_xlpm.lookback,MIN(ROW()-ROW(BS$50),11),_xlpm.found,IFERROR(MATCH("Equal Low",OFFSET(BS500,-_xlpm.lookback,0,_xlpm.lookback+1,1),0),-1),_xlpm.offset_rows,_xlpm.lookback-_xlpm.found+1,IF(_xlpm.found&gt;0,INDEX(F:F,ROW()-_xlpm.offset_rows),"-----"))</f>
        <v>5174.41</v>
      </c>
      <c r="BU500" s="41">
        <f t="shared" ca="1" si="533"/>
        <v>5179.5827200000003</v>
      </c>
      <c r="BV500" s="41">
        <f t="shared" ca="1" si="471"/>
        <v>5179.4281700000001</v>
      </c>
      <c r="BW500" s="52" t="str">
        <f t="shared" ca="1" si="472"/>
        <v>Eql Touch</v>
      </c>
      <c r="BX500" s="50">
        <f t="shared" si="501"/>
        <v>0.15455000000019936</v>
      </c>
      <c r="BY500" s="50">
        <f t="shared" si="515"/>
        <v>1</v>
      </c>
      <c r="BZ500" s="50">
        <f t="shared" si="516"/>
        <v>4</v>
      </c>
      <c r="CA500" s="50" t="str">
        <f t="shared" si="517"/>
        <v>-----</v>
      </c>
      <c r="CB500" s="50" t="str">
        <f t="shared" si="518"/>
        <v>-----</v>
      </c>
      <c r="CC500" s="52" t="str">
        <f t="shared" si="502"/>
        <v>TL Touch Zone</v>
      </c>
      <c r="CD500" s="41">
        <f t="shared" si="503"/>
        <v>1</v>
      </c>
      <c r="CE500" s="52" t="str" cm="1">
        <f t="array" ref="CE500">IF(CD500&lt;&gt;1,"-----",_xlfn.IFS(OR(AL500="Above",AL500="Below"),AL500,OR(AQ500="Above",AQ500="Below"),AQ500,OR(AV500="Above",AV500="Below"),AV500,OR(BA500="Above",BA500="Below"),BA500,OR(BF500="Above",BF500="Below"),BF500,OR(BK500="Above",BK500="Below"),BK500,TRUE,"-----"))</f>
        <v>Below</v>
      </c>
      <c r="CF500" s="52" t="str">
        <f t="shared" ca="1" si="473"/>
        <v>Eql Touch</v>
      </c>
      <c r="CG500" s="52" t="str">
        <f t="shared" si="504"/>
        <v>UP</v>
      </c>
      <c r="CH500" s="42" t="str">
        <f t="shared" si="525"/>
        <v/>
      </c>
      <c r="CI500" s="43" t="str">
        <f t="shared" si="519"/>
        <v/>
      </c>
      <c r="CJ500" s="42" t="str">
        <f t="shared" si="520"/>
        <v/>
      </c>
      <c r="CK500" s="42" t="str">
        <f t="shared" si="526"/>
        <v/>
      </c>
      <c r="CL500" s="42" t="str">
        <f t="shared" si="505"/>
        <v/>
      </c>
      <c r="CM500" s="16">
        <f t="shared" si="477"/>
        <v>0</v>
      </c>
      <c r="CN500" s="53">
        <f t="shared" si="527"/>
        <v>0</v>
      </c>
      <c r="CO500" s="14" t="str">
        <f t="shared" si="528"/>
        <v/>
      </c>
      <c r="CT500" s="4"/>
      <c r="CU500" s="4"/>
    </row>
  </sheetData>
  <phoneticPr fontId="7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8642E-F7AC-4192-A73C-AD64E1A50937}">
  <sheetPr>
    <tabColor rgb="FF92D050"/>
  </sheetPr>
  <dimension ref="A1:AF500"/>
  <sheetViews>
    <sheetView zoomScale="70" zoomScaleNormal="70" workbookViewId="0">
      <pane ySplit="1" topLeftCell="A2" activePane="bottomLeft" state="frozen"/>
      <selection pane="bottomLeft" activeCell="I2" sqref="I2"/>
    </sheetView>
  </sheetViews>
  <sheetFormatPr defaultRowHeight="14.4" x14ac:dyDescent="0.55000000000000004"/>
  <cols>
    <col min="1" max="1" width="17.578125" bestFit="1" customWidth="1"/>
    <col min="2" max="2" width="7.734375" bestFit="1" customWidth="1"/>
    <col min="3" max="3" width="9.3125" bestFit="1" customWidth="1"/>
    <col min="4" max="4" width="6.68359375" bestFit="1" customWidth="1"/>
    <col min="5" max="6" width="8.83984375" customWidth="1"/>
    <col min="7" max="7" width="13.9453125" bestFit="1" customWidth="1"/>
    <col min="8" max="8" width="13.3671875" bestFit="1" customWidth="1"/>
    <col min="9" max="10" width="8.83984375" customWidth="1"/>
    <col min="11" max="14" width="13.15625" customWidth="1"/>
    <col min="15" max="15" width="17.15625" bestFit="1" customWidth="1"/>
    <col min="16" max="16" width="25.47265625" bestFit="1" customWidth="1"/>
    <col min="17" max="17" width="24.62890625" bestFit="1" customWidth="1"/>
    <col min="18" max="18" width="14.68359375" bestFit="1" customWidth="1"/>
    <col min="19" max="19" width="15.20703125" bestFit="1" customWidth="1"/>
    <col min="20" max="20" width="14.7890625" bestFit="1" customWidth="1"/>
    <col min="21" max="21" width="15.41796875" bestFit="1" customWidth="1"/>
    <col min="22" max="22" width="14.05078125" customWidth="1"/>
    <col min="23" max="23" width="14" bestFit="1" customWidth="1"/>
    <col min="24" max="24" width="3.7890625" customWidth="1"/>
    <col min="25" max="25" width="12.1015625" customWidth="1"/>
    <col min="26" max="30" width="11.89453125" customWidth="1"/>
    <col min="31" max="31" width="16.578125" bestFit="1" customWidth="1"/>
    <col min="32" max="32" width="14.05078125" bestFit="1" customWidth="1"/>
  </cols>
  <sheetData>
    <row r="1" spans="1:32" x14ac:dyDescent="0.55000000000000004">
      <c r="A1" s="10" t="str">
        <f>'Data Validation'!A1</f>
        <v>timestamp_adjusted</v>
      </c>
      <c r="B1" s="10" t="str">
        <f>'Data Validation'!C1</f>
        <v>symbol</v>
      </c>
      <c r="C1" s="10" t="str">
        <f>'Data Validation'!E1</f>
        <v>timeframe</v>
      </c>
      <c r="D1" s="10" t="str">
        <f>'Data Validation'!G1</f>
        <v>close</v>
      </c>
      <c r="E1" s="9" t="str">
        <f>Price!F1</f>
        <v>high</v>
      </c>
      <c r="F1" s="48" t="str">
        <f>Price!G1</f>
        <v>low</v>
      </c>
      <c r="G1" s="48" t="str">
        <f>Dual_Tema!E1</f>
        <v>dual_tema_high</v>
      </c>
      <c r="H1" s="48" t="str">
        <f>Dual_Tema!F1</f>
        <v>dual_tema_low</v>
      </c>
      <c r="I1" s="9" t="str">
        <f>SSA!E1</f>
        <v>ssa</v>
      </c>
      <c r="J1" s="27" t="s">
        <v>148</v>
      </c>
      <c r="K1" s="28" t="s">
        <v>149</v>
      </c>
      <c r="L1" s="49" t="s">
        <v>150</v>
      </c>
      <c r="M1" s="49" t="s">
        <v>151</v>
      </c>
      <c r="N1" s="28" t="s">
        <v>174</v>
      </c>
      <c r="O1" s="28" t="s">
        <v>175</v>
      </c>
      <c r="P1" s="28" t="s">
        <v>176</v>
      </c>
      <c r="Q1" s="28" t="s">
        <v>177</v>
      </c>
      <c r="R1" s="28" t="s">
        <v>168</v>
      </c>
      <c r="S1" s="28" t="s">
        <v>152</v>
      </c>
      <c r="T1" s="28" t="s">
        <v>155</v>
      </c>
      <c r="U1" s="28" t="s">
        <v>169</v>
      </c>
      <c r="V1" s="28" t="s">
        <v>153</v>
      </c>
      <c r="W1" s="28" t="s">
        <v>154</v>
      </c>
      <c r="X1" s="12"/>
      <c r="AE1" s="12"/>
      <c r="AF1" s="12"/>
    </row>
    <row r="2" spans="1:32" x14ac:dyDescent="0.55000000000000004">
      <c r="A2" s="6">
        <f>IF('Data Validation'!$K$2&lt;&gt;TRUE,"",'Data Validation'!A2)</f>
        <v>1772025000</v>
      </c>
      <c r="B2" s="6" t="str">
        <f>IF('Data Validation'!$K$2&lt;&gt;TRUE,"",'Data Validation'!C2)</f>
        <v>XAUUSD</v>
      </c>
      <c r="C2" s="6" t="str">
        <f>IF('Data Validation'!$K$2&lt;&gt;TRUE,"",'Data Validation'!E2)</f>
        <v>M5</v>
      </c>
      <c r="D2" s="6">
        <f>IF('Data Validation'!$K$2&lt;&gt;TRUE,"",'Data Validation'!G2)</f>
        <v>5187.2</v>
      </c>
      <c r="E2" s="6">
        <f>IF($C2&lt;&gt;"M5","",Price!F2)</f>
        <v>5189.22</v>
      </c>
      <c r="F2" s="8">
        <f>IF($C2&lt;&gt;"M5","",Price!G2)</f>
        <v>5185.5</v>
      </c>
      <c r="G2" s="8">
        <f>IF($C2&lt;&gt;"M5","",Dual_Tema!E2)</f>
        <v>5188.55</v>
      </c>
      <c r="H2" s="8">
        <f>IF($C2&lt;&gt;"M5","",Dual_Tema!F2)</f>
        <v>5184.29</v>
      </c>
      <c r="I2" s="6">
        <f>IF($C2&lt;&gt;"M5","",SSA!E2)</f>
        <v>5187.5351099999998</v>
      </c>
      <c r="L2">
        <f>E2-G2</f>
        <v>0.67000000000007276</v>
      </c>
      <c r="M2" s="7">
        <f t="shared" ref="M2:M65" si="0">(F2-H2)/H2</f>
        <v>2.3339743725756784E-4</v>
      </c>
      <c r="R2" s="17"/>
      <c r="S2" s="17"/>
      <c r="T2" s="17"/>
      <c r="U2" s="19"/>
      <c r="V2" s="19"/>
      <c r="W2" s="19"/>
    </row>
    <row r="3" spans="1:32" x14ac:dyDescent="0.55000000000000004">
      <c r="A3" s="6">
        <f>IF('Data Validation'!$K$2&lt;&gt;TRUE,"",'Data Validation'!A3)</f>
        <v>1772025300</v>
      </c>
      <c r="B3" s="6" t="str">
        <f>IF('Data Validation'!$K$2&lt;&gt;TRUE,"",'Data Validation'!C3)</f>
        <v>XAUUSD</v>
      </c>
      <c r="C3" s="6" t="str">
        <f>IF('Data Validation'!$K$2&lt;&gt;TRUE,"",'Data Validation'!E3)</f>
        <v>M5</v>
      </c>
      <c r="D3" s="6">
        <f>IF('Data Validation'!$K$2&lt;&gt;TRUE,"",'Data Validation'!G3)</f>
        <v>5187</v>
      </c>
      <c r="E3" s="6">
        <f>IF($C3&lt;&gt;"M5","",Price!F3)</f>
        <v>5189.54</v>
      </c>
      <c r="F3" s="8">
        <f>IF($C3&lt;&gt;"M5","",Price!G3)</f>
        <v>5185.97</v>
      </c>
      <c r="G3" s="8">
        <f>IF($C3&lt;&gt;"M5","",Dual_Tema!E3)</f>
        <v>5189.3599999999997</v>
      </c>
      <c r="H3" s="8">
        <f>IF($C3&lt;&gt;"M5","",Dual_Tema!F3)</f>
        <v>5185.43</v>
      </c>
      <c r="I3" s="6">
        <f>IF($C3&lt;&gt;"M5","",SSA!E3)</f>
        <v>5187.9737400000004</v>
      </c>
      <c r="L3">
        <f>E3-G3</f>
        <v>0.18000000000029104</v>
      </c>
      <c r="M3" s="7">
        <f t="shared" si="0"/>
        <v>1.04137940344381E-4</v>
      </c>
      <c r="R3" s="17"/>
      <c r="S3" s="17"/>
      <c r="T3" s="17"/>
      <c r="U3" s="19"/>
      <c r="V3" s="19"/>
      <c r="W3" s="19"/>
    </row>
    <row r="4" spans="1:32" x14ac:dyDescent="0.55000000000000004">
      <c r="A4" s="6">
        <f>IF('Data Validation'!$K$2&lt;&gt;TRUE,"",'Data Validation'!A4)</f>
        <v>1772025600</v>
      </c>
      <c r="B4" s="6" t="str">
        <f>IF('Data Validation'!$K$2&lt;&gt;TRUE,"",'Data Validation'!C4)</f>
        <v>XAUUSD</v>
      </c>
      <c r="C4" s="6" t="str">
        <f>IF('Data Validation'!$K$2&lt;&gt;TRUE,"",'Data Validation'!E4)</f>
        <v>M5</v>
      </c>
      <c r="D4" s="6">
        <f>IF('Data Validation'!$K$2&lt;&gt;TRUE,"",'Data Validation'!G4)</f>
        <v>5191.13</v>
      </c>
      <c r="E4" s="6">
        <f>IF($C4&lt;&gt;"M5","",Price!F4)</f>
        <v>5191.47</v>
      </c>
      <c r="F4" s="8">
        <f>IF($C4&lt;&gt;"M5","",Price!G4)</f>
        <v>5186.1400000000003</v>
      </c>
      <c r="G4" s="8">
        <f>IF($C4&lt;&gt;"M5","",Dual_Tema!E4)</f>
        <v>5190.7299999999996</v>
      </c>
      <c r="H4" s="8">
        <f>IF($C4&lt;&gt;"M5","",Dual_Tema!F4)</f>
        <v>5186.16</v>
      </c>
      <c r="I4" s="6">
        <f>IF($C4&lt;&gt;"M5","",SSA!E4)</f>
        <v>5188.1120000000001</v>
      </c>
      <c r="L4" s="7">
        <f t="shared" ref="L4:L67" si="1">(E4-G4)/G4</f>
        <v>1.4256183619658339E-4</v>
      </c>
      <c r="M4" s="7">
        <f t="shared" si="0"/>
        <v>-3.856417850495755E-6</v>
      </c>
      <c r="R4" s="17"/>
      <c r="S4" s="17"/>
      <c r="T4" s="17"/>
      <c r="U4" s="19"/>
      <c r="V4" s="19"/>
      <c r="W4" s="19"/>
    </row>
    <row r="5" spans="1:32" x14ac:dyDescent="0.55000000000000004">
      <c r="A5" s="6">
        <f>IF('Data Validation'!$K$2&lt;&gt;TRUE,"",'Data Validation'!A5)</f>
        <v>1772025900</v>
      </c>
      <c r="B5" s="6" t="str">
        <f>IF('Data Validation'!$K$2&lt;&gt;TRUE,"",'Data Validation'!C5)</f>
        <v>XAUUSD</v>
      </c>
      <c r="C5" s="6" t="str">
        <f>IF('Data Validation'!$K$2&lt;&gt;TRUE,"",'Data Validation'!E5)</f>
        <v>M5</v>
      </c>
      <c r="D5" s="6">
        <f>IF('Data Validation'!$K$2&lt;&gt;TRUE,"",'Data Validation'!G5)</f>
        <v>5188.07</v>
      </c>
      <c r="E5" s="6">
        <f>IF($C5&lt;&gt;"M5","",Price!F5)</f>
        <v>5191.3599999999997</v>
      </c>
      <c r="F5" s="8">
        <f>IF($C5&lt;&gt;"M5","",Price!G5)</f>
        <v>5186.93</v>
      </c>
      <c r="G5" s="8">
        <f>IF($C5&lt;&gt;"M5","",Dual_Tema!E5)</f>
        <v>5191.47</v>
      </c>
      <c r="H5" s="8">
        <f>IF($C5&lt;&gt;"M5","",Dual_Tema!F5)</f>
        <v>5186.92</v>
      </c>
      <c r="I5" s="6">
        <f>IF($C5&lt;&gt;"M5","",SSA!E5)</f>
        <v>5187.9841900000001</v>
      </c>
      <c r="L5" s="7">
        <f t="shared" si="1"/>
        <v>-2.1188603613346908E-5</v>
      </c>
      <c r="M5" s="7">
        <f t="shared" si="0"/>
        <v>1.9279263995238559E-6</v>
      </c>
      <c r="R5" s="17"/>
      <c r="S5" s="17"/>
      <c r="T5" s="17"/>
      <c r="U5" s="19"/>
      <c r="V5" s="19"/>
      <c r="W5" s="19"/>
    </row>
    <row r="6" spans="1:32" x14ac:dyDescent="0.55000000000000004">
      <c r="A6" s="6">
        <f>IF('Data Validation'!$K$2&lt;&gt;TRUE,"",'Data Validation'!A6)</f>
        <v>1772026200</v>
      </c>
      <c r="B6" s="6" t="str">
        <f>IF('Data Validation'!$K$2&lt;&gt;TRUE,"",'Data Validation'!C6)</f>
        <v>XAUUSD</v>
      </c>
      <c r="C6" s="6" t="str">
        <f>IF('Data Validation'!$K$2&lt;&gt;TRUE,"",'Data Validation'!E6)</f>
        <v>M5</v>
      </c>
      <c r="D6" s="6">
        <f>IF('Data Validation'!$K$2&lt;&gt;TRUE,"",'Data Validation'!G6)</f>
        <v>5188.16</v>
      </c>
      <c r="E6" s="6">
        <f>IF($C6&lt;&gt;"M5","",Price!F6)</f>
        <v>5190.3500000000004</v>
      </c>
      <c r="F6" s="8">
        <f>IF($C6&lt;&gt;"M5","",Price!G6)</f>
        <v>5186.62</v>
      </c>
      <c r="G6" s="8">
        <f>IF($C6&lt;&gt;"M5","",Dual_Tema!E6)</f>
        <v>5191.3599999999997</v>
      </c>
      <c r="H6" s="8">
        <f>IF($C6&lt;&gt;"M5","",Dual_Tema!F6)</f>
        <v>5187.17</v>
      </c>
      <c r="I6" s="6">
        <f>IF($C6&lt;&gt;"M5","",SSA!E6)</f>
        <v>5187.8513300000004</v>
      </c>
      <c r="L6" s="7">
        <f t="shared" si="1"/>
        <v>-1.9455402823139001E-4</v>
      </c>
      <c r="M6" s="7">
        <f t="shared" si="0"/>
        <v>-1.0603084148007139E-4</v>
      </c>
      <c r="R6" s="17"/>
      <c r="S6" s="17"/>
      <c r="T6" s="17"/>
      <c r="U6" s="19"/>
      <c r="V6" s="19"/>
      <c r="W6" s="19"/>
    </row>
    <row r="7" spans="1:32" x14ac:dyDescent="0.55000000000000004">
      <c r="A7" s="6">
        <f>IF('Data Validation'!$K$2&lt;&gt;TRUE,"",'Data Validation'!A7)</f>
        <v>1772026500</v>
      </c>
      <c r="B7" s="6" t="str">
        <f>IF('Data Validation'!$K$2&lt;&gt;TRUE,"",'Data Validation'!C7)</f>
        <v>XAUUSD</v>
      </c>
      <c r="C7" s="6" t="str">
        <f>IF('Data Validation'!$K$2&lt;&gt;TRUE,"",'Data Validation'!E7)</f>
        <v>M5</v>
      </c>
      <c r="D7" s="6">
        <f>IF('Data Validation'!$K$2&lt;&gt;TRUE,"",'Data Validation'!G7)</f>
        <v>5189.6099999999997</v>
      </c>
      <c r="E7" s="6">
        <f>IF($C7&lt;&gt;"M5","",Price!F7)</f>
        <v>5190.3500000000004</v>
      </c>
      <c r="F7" s="8">
        <f>IF($C7&lt;&gt;"M5","",Price!G7)</f>
        <v>5187.7299999999996</v>
      </c>
      <c r="G7" s="8">
        <f>IF($C7&lt;&gt;"M5","",Dual_Tema!E7)</f>
        <v>5191.2</v>
      </c>
      <c r="H7" s="8">
        <f>IF($C7&lt;&gt;"M5","",Dual_Tema!F7)</f>
        <v>5187.78</v>
      </c>
      <c r="I7" s="6">
        <f>IF($C7&lt;&gt;"M5","",SSA!E7)</f>
        <v>5187.8602300000002</v>
      </c>
      <c r="L7" s="7">
        <f t="shared" si="1"/>
        <v>-1.637386346123159E-4</v>
      </c>
      <c r="M7" s="7">
        <f t="shared" si="0"/>
        <v>-9.638033995308572E-6</v>
      </c>
      <c r="R7" s="17"/>
      <c r="S7" s="17"/>
      <c r="T7" s="17"/>
      <c r="U7" s="19"/>
      <c r="V7" s="19"/>
      <c r="W7" s="19"/>
    </row>
    <row r="8" spans="1:32" x14ac:dyDescent="0.55000000000000004">
      <c r="A8" s="6">
        <f>IF('Data Validation'!$K$2&lt;&gt;TRUE,"",'Data Validation'!A8)</f>
        <v>1772026800</v>
      </c>
      <c r="B8" s="6" t="str">
        <f>IF('Data Validation'!$K$2&lt;&gt;TRUE,"",'Data Validation'!C8)</f>
        <v>XAUUSD</v>
      </c>
      <c r="C8" s="6" t="str">
        <f>IF('Data Validation'!$K$2&lt;&gt;TRUE,"",'Data Validation'!E8)</f>
        <v>M5</v>
      </c>
      <c r="D8" s="6">
        <f>IF('Data Validation'!$K$2&lt;&gt;TRUE,"",'Data Validation'!G8)</f>
        <v>5186.84</v>
      </c>
      <c r="E8" s="6">
        <f>IF($C8&lt;&gt;"M5","",Price!F8)</f>
        <v>5191.33</v>
      </c>
      <c r="F8" s="8">
        <f>IF($C8&lt;&gt;"M5","",Price!G8)</f>
        <v>5182.03</v>
      </c>
      <c r="G8" s="8">
        <f>IF($C8&lt;&gt;"M5","",Dual_Tema!E8)</f>
        <v>5191.5</v>
      </c>
      <c r="H8" s="8">
        <f>IF($C8&lt;&gt;"M5","",Dual_Tema!F8)</f>
        <v>5185.3100000000004</v>
      </c>
      <c r="I8" s="6">
        <f>IF($C8&lt;&gt;"M5","",SSA!E8)</f>
        <v>5188.0223999999998</v>
      </c>
      <c r="L8" s="7">
        <f t="shared" si="1"/>
        <v>-3.2745834537238325E-5</v>
      </c>
      <c r="M8" s="7">
        <f t="shared" si="0"/>
        <v>-6.3255620204012003E-4</v>
      </c>
      <c r="R8" s="17"/>
      <c r="S8" s="17"/>
      <c r="T8" s="17"/>
      <c r="U8" s="19"/>
      <c r="V8" s="19"/>
      <c r="W8" s="19"/>
    </row>
    <row r="9" spans="1:32" x14ac:dyDescent="0.55000000000000004">
      <c r="A9" s="6">
        <f>IF('Data Validation'!$K$2&lt;&gt;TRUE,"",'Data Validation'!A9)</f>
        <v>1772027100</v>
      </c>
      <c r="B9" s="6" t="str">
        <f>IF('Data Validation'!$K$2&lt;&gt;TRUE,"",'Data Validation'!C9)</f>
        <v>XAUUSD</v>
      </c>
      <c r="C9" s="6" t="str">
        <f>IF('Data Validation'!$K$2&lt;&gt;TRUE,"",'Data Validation'!E9)</f>
        <v>M5</v>
      </c>
      <c r="D9" s="6">
        <f>IF('Data Validation'!$K$2&lt;&gt;TRUE,"",'Data Validation'!G9)</f>
        <v>5186.59</v>
      </c>
      <c r="E9" s="6">
        <f>IF($C9&lt;&gt;"M5","",Price!F9)</f>
        <v>5191.12</v>
      </c>
      <c r="F9" s="8">
        <f>IF($C9&lt;&gt;"M5","",Price!G9)</f>
        <v>5185.6499999999996</v>
      </c>
      <c r="G9" s="8">
        <f>IF($C9&lt;&gt;"M5","",Dual_Tema!E9)</f>
        <v>5191.53</v>
      </c>
      <c r="H9" s="8">
        <f>IF($C9&lt;&gt;"M5","",Dual_Tema!F9)</f>
        <v>5185.45</v>
      </c>
      <c r="I9" s="6">
        <f>IF($C9&lt;&gt;"M5","",SSA!E9)</f>
        <v>5188.3270400000001</v>
      </c>
      <c r="L9" s="7">
        <f t="shared" si="1"/>
        <v>-7.8974791631725998E-5</v>
      </c>
      <c r="M9" s="7">
        <f t="shared" si="0"/>
        <v>3.8569458774034675E-5</v>
      </c>
      <c r="R9" s="17"/>
      <c r="S9" s="17"/>
      <c r="T9" s="17"/>
      <c r="U9" s="19"/>
      <c r="V9" s="19"/>
      <c r="W9" s="19"/>
    </row>
    <row r="10" spans="1:32" x14ac:dyDescent="0.55000000000000004">
      <c r="A10" s="6">
        <f>IF('Data Validation'!$K$2&lt;&gt;TRUE,"",'Data Validation'!A10)</f>
        <v>1772027400</v>
      </c>
      <c r="B10" s="6" t="str">
        <f>IF('Data Validation'!$K$2&lt;&gt;TRUE,"",'Data Validation'!C10)</f>
        <v>XAUUSD</v>
      </c>
      <c r="C10" s="6" t="str">
        <f>IF('Data Validation'!$K$2&lt;&gt;TRUE,"",'Data Validation'!E10)</f>
        <v>M5</v>
      </c>
      <c r="D10" s="6">
        <f>IF('Data Validation'!$K$2&lt;&gt;TRUE,"",'Data Validation'!G10)</f>
        <v>5186.07</v>
      </c>
      <c r="E10" s="6">
        <f>IF($C10&lt;&gt;"M5","",Price!F10)</f>
        <v>5187.42</v>
      </c>
      <c r="F10" s="8">
        <f>IF($C10&lt;&gt;"M5","",Price!G10)</f>
        <v>5184.3</v>
      </c>
      <c r="G10" s="8">
        <f>IF($C10&lt;&gt;"M5","",Dual_Tema!E10)</f>
        <v>5189.6899999999996</v>
      </c>
      <c r="H10" s="8">
        <f>IF($C10&lt;&gt;"M5","",Dual_Tema!F10)</f>
        <v>5184.8599999999997</v>
      </c>
      <c r="I10" s="6">
        <f>IF($C10&lt;&gt;"M5","",SSA!E10)</f>
        <v>5188.5570600000001</v>
      </c>
      <c r="L10" s="7">
        <f t="shared" si="1"/>
        <v>-4.3740570245997878E-4</v>
      </c>
      <c r="M10" s="7">
        <f t="shared" si="0"/>
        <v>-1.0800677356755838E-4</v>
      </c>
      <c r="R10" s="17"/>
      <c r="S10" s="17"/>
      <c r="T10" s="17"/>
      <c r="U10" s="19"/>
      <c r="V10" s="19"/>
      <c r="W10" s="19"/>
    </row>
    <row r="11" spans="1:32" x14ac:dyDescent="0.55000000000000004">
      <c r="A11" s="6">
        <f>IF('Data Validation'!$K$2&lt;&gt;TRUE,"",'Data Validation'!A11)</f>
        <v>1772027700</v>
      </c>
      <c r="B11" s="6" t="str">
        <f>IF('Data Validation'!$K$2&lt;&gt;TRUE,"",'Data Validation'!C11)</f>
        <v>XAUUSD</v>
      </c>
      <c r="C11" s="6" t="str">
        <f>IF('Data Validation'!$K$2&lt;&gt;TRUE,"",'Data Validation'!E11)</f>
        <v>M5</v>
      </c>
      <c r="D11" s="6">
        <f>IF('Data Validation'!$K$2&lt;&gt;TRUE,"",'Data Validation'!G11)</f>
        <v>5185.2299999999996</v>
      </c>
      <c r="E11" s="6">
        <f>IF($C11&lt;&gt;"M5","",Price!F11)</f>
        <v>5188.5</v>
      </c>
      <c r="F11" s="8">
        <f>IF($C11&lt;&gt;"M5","",Price!G11)</f>
        <v>5184.76</v>
      </c>
      <c r="G11" s="8">
        <f>IF($C11&lt;&gt;"M5","",Dual_Tema!E11)</f>
        <v>5189.01</v>
      </c>
      <c r="H11" s="8">
        <f>IF($C11&lt;&gt;"M5","",Dual_Tema!F11)</f>
        <v>5184.7</v>
      </c>
      <c r="I11" s="6">
        <f>IF($C11&lt;&gt;"M5","",SSA!E11)</f>
        <v>5188.4096900000004</v>
      </c>
      <c r="L11" s="7">
        <f t="shared" si="1"/>
        <v>-9.8284643891651446E-5</v>
      </c>
      <c r="M11" s="7">
        <f t="shared" si="0"/>
        <v>1.1572511427932221E-5</v>
      </c>
      <c r="R11" s="17"/>
      <c r="S11" s="17"/>
      <c r="T11" s="17"/>
      <c r="U11" s="19"/>
      <c r="V11" s="19"/>
      <c r="W11" s="19"/>
    </row>
    <row r="12" spans="1:32" x14ac:dyDescent="0.55000000000000004">
      <c r="A12" s="6">
        <f>IF('Data Validation'!$K$2&lt;&gt;TRUE,"",'Data Validation'!A12)</f>
        <v>1772028000</v>
      </c>
      <c r="B12" s="6" t="str">
        <f>IF('Data Validation'!$K$2&lt;&gt;TRUE,"",'Data Validation'!C12)</f>
        <v>XAUUSD</v>
      </c>
      <c r="C12" s="6" t="str">
        <f>IF('Data Validation'!$K$2&lt;&gt;TRUE,"",'Data Validation'!E12)</f>
        <v>M5</v>
      </c>
      <c r="D12" s="6">
        <f>IF('Data Validation'!$K$2&lt;&gt;TRUE,"",'Data Validation'!G12)</f>
        <v>5187.18</v>
      </c>
      <c r="E12" s="6">
        <f>IF($C12&lt;&gt;"M5","",Price!F12)</f>
        <v>5187.34</v>
      </c>
      <c r="F12" s="8">
        <f>IF($C12&lt;&gt;"M5","",Price!G12)</f>
        <v>5183.76</v>
      </c>
      <c r="G12" s="8">
        <f>IF($C12&lt;&gt;"M5","",Dual_Tema!E12)</f>
        <v>5188.01</v>
      </c>
      <c r="H12" s="8">
        <f>IF($C12&lt;&gt;"M5","",Dual_Tema!F12)</f>
        <v>5184.1099999999997</v>
      </c>
      <c r="I12" s="6">
        <f>IF($C12&lt;&gt;"M5","",SSA!E12)</f>
        <v>5187.6246000000001</v>
      </c>
      <c r="L12" s="7">
        <f t="shared" si="1"/>
        <v>-1.2914392994617835E-4</v>
      </c>
      <c r="M12" s="7">
        <f t="shared" si="0"/>
        <v>-6.7513999509936001E-5</v>
      </c>
      <c r="R12" s="17"/>
      <c r="S12" s="17"/>
      <c r="T12" s="17"/>
      <c r="U12" s="19"/>
      <c r="V12" s="19"/>
      <c r="W12" s="19"/>
    </row>
    <row r="13" spans="1:32" x14ac:dyDescent="0.55000000000000004">
      <c r="A13" s="6">
        <f>IF('Data Validation'!$K$2&lt;&gt;TRUE,"",'Data Validation'!A13)</f>
        <v>1772028300</v>
      </c>
      <c r="B13" s="6" t="str">
        <f>IF('Data Validation'!$K$2&lt;&gt;TRUE,"",'Data Validation'!C13)</f>
        <v>XAUUSD</v>
      </c>
      <c r="C13" s="6" t="str">
        <f>IF('Data Validation'!$K$2&lt;&gt;TRUE,"",'Data Validation'!E13)</f>
        <v>M5</v>
      </c>
      <c r="D13" s="6">
        <f>IF('Data Validation'!$K$2&lt;&gt;TRUE,"",'Data Validation'!G13)</f>
        <v>5189.99</v>
      </c>
      <c r="E13" s="6">
        <f>IF($C13&lt;&gt;"M5","",Price!F13)</f>
        <v>5191.07</v>
      </c>
      <c r="F13" s="8">
        <f>IF($C13&lt;&gt;"M5","",Price!G13)</f>
        <v>5186.8</v>
      </c>
      <c r="G13" s="8">
        <f>IF($C13&lt;&gt;"M5","",Dual_Tema!E13)</f>
        <v>5189.22</v>
      </c>
      <c r="H13" s="8">
        <f>IF($C13&lt;&gt;"M5","",Dual_Tema!F13)</f>
        <v>5185.22</v>
      </c>
      <c r="I13" s="6">
        <f>IF($C13&lt;&gt;"M5","",SSA!E13)</f>
        <v>5185.9859900000001</v>
      </c>
      <c r="L13" s="7">
        <f t="shared" si="1"/>
        <v>3.5650829989853082E-4</v>
      </c>
      <c r="M13" s="7">
        <f t="shared" si="0"/>
        <v>3.0471223978923307E-4</v>
      </c>
      <c r="R13" s="17"/>
      <c r="S13" s="17"/>
      <c r="T13" s="17"/>
      <c r="U13" s="19"/>
      <c r="V13" s="19"/>
      <c r="W13" s="19"/>
    </row>
    <row r="14" spans="1:32" x14ac:dyDescent="0.55000000000000004">
      <c r="A14" s="6">
        <f>IF('Data Validation'!$K$2&lt;&gt;TRUE,"",'Data Validation'!A14)</f>
        <v>1772028600</v>
      </c>
      <c r="B14" s="6" t="str">
        <f>IF('Data Validation'!$K$2&lt;&gt;TRUE,"",'Data Validation'!C14)</f>
        <v>XAUUSD</v>
      </c>
      <c r="C14" s="6" t="str">
        <f>IF('Data Validation'!$K$2&lt;&gt;TRUE,"",'Data Validation'!E14)</f>
        <v>M5</v>
      </c>
      <c r="D14" s="6">
        <f>IF('Data Validation'!$K$2&lt;&gt;TRUE,"",'Data Validation'!G14)</f>
        <v>5185.4399999999996</v>
      </c>
      <c r="E14" s="6">
        <f>IF($C14&lt;&gt;"M5","",Price!F14)</f>
        <v>5190.3100000000004</v>
      </c>
      <c r="F14" s="8">
        <f>IF($C14&lt;&gt;"M5","",Price!G14)</f>
        <v>5183.6899999999996</v>
      </c>
      <c r="G14" s="8">
        <f>IF($C14&lt;&gt;"M5","",Dual_Tema!E14)</f>
        <v>5189.63</v>
      </c>
      <c r="H14" s="8">
        <f>IF($C14&lt;&gt;"M5","",Dual_Tema!F14)</f>
        <v>5184.42</v>
      </c>
      <c r="I14" s="6">
        <f>IF($C14&lt;&gt;"M5","",SSA!E14)</f>
        <v>5183.4761399999998</v>
      </c>
      <c r="L14" s="7">
        <f t="shared" si="1"/>
        <v>1.3103053589567869E-4</v>
      </c>
      <c r="M14" s="7">
        <f t="shared" si="0"/>
        <v>-1.4080649330117407E-4</v>
      </c>
      <c r="R14" s="17"/>
      <c r="S14" s="17"/>
      <c r="T14" s="17"/>
      <c r="U14" s="19"/>
      <c r="V14" s="19"/>
      <c r="W14" s="19"/>
    </row>
    <row r="15" spans="1:32" x14ac:dyDescent="0.55000000000000004">
      <c r="A15" s="6">
        <f>IF('Data Validation'!$K$2&lt;&gt;TRUE,"",'Data Validation'!A15)</f>
        <v>1772028900</v>
      </c>
      <c r="B15" s="6" t="str">
        <f>IF('Data Validation'!$K$2&lt;&gt;TRUE,"",'Data Validation'!C15)</f>
        <v>XAUUSD</v>
      </c>
      <c r="C15" s="6" t="str">
        <f>IF('Data Validation'!$K$2&lt;&gt;TRUE,"",'Data Validation'!E15)</f>
        <v>M5</v>
      </c>
      <c r="D15" s="6">
        <f>IF('Data Validation'!$K$2&lt;&gt;TRUE,"",'Data Validation'!G15)</f>
        <v>5182.68</v>
      </c>
      <c r="E15" s="6">
        <f>IF($C15&lt;&gt;"M5","",Price!F15)</f>
        <v>5185.9799999999996</v>
      </c>
      <c r="F15" s="8">
        <f>IF($C15&lt;&gt;"M5","",Price!G15)</f>
        <v>5182.03</v>
      </c>
      <c r="G15" s="8">
        <f>IF($C15&lt;&gt;"M5","",Dual_Tema!E15)</f>
        <v>5187.79</v>
      </c>
      <c r="H15" s="8">
        <f>IF($C15&lt;&gt;"M5","",Dual_Tema!F15)</f>
        <v>5183.1099999999997</v>
      </c>
      <c r="I15" s="6">
        <f>IF($C15&lt;&gt;"M5","",SSA!E15)</f>
        <v>5180.4924499999997</v>
      </c>
      <c r="L15" s="7">
        <f t="shared" si="1"/>
        <v>-3.4889615809437165E-4</v>
      </c>
      <c r="M15" s="7">
        <f t="shared" si="0"/>
        <v>-2.0836910657885465E-4</v>
      </c>
      <c r="R15" s="17"/>
      <c r="S15" s="17"/>
      <c r="T15" s="17"/>
      <c r="U15" s="19"/>
      <c r="V15" s="19"/>
      <c r="W15" s="19"/>
    </row>
    <row r="16" spans="1:32" x14ac:dyDescent="0.55000000000000004">
      <c r="A16" s="6">
        <f>IF('Data Validation'!$K$2&lt;&gt;TRUE,"",'Data Validation'!A16)</f>
        <v>1772029200</v>
      </c>
      <c r="B16" s="6" t="str">
        <f>IF('Data Validation'!$K$2&lt;&gt;TRUE,"",'Data Validation'!C16)</f>
        <v>XAUUSD</v>
      </c>
      <c r="C16" s="6" t="str">
        <f>IF('Data Validation'!$K$2&lt;&gt;TRUE,"",'Data Validation'!E16)</f>
        <v>M5</v>
      </c>
      <c r="D16" s="6">
        <f>IF('Data Validation'!$K$2&lt;&gt;TRUE,"",'Data Validation'!G16)</f>
        <v>5181.49</v>
      </c>
      <c r="E16" s="6">
        <f>IF($C16&lt;&gt;"M5","",Price!F16)</f>
        <v>5185.32</v>
      </c>
      <c r="F16" s="8">
        <f>IF($C16&lt;&gt;"M5","",Price!G16)</f>
        <v>5179.91</v>
      </c>
      <c r="G16" s="8">
        <f>IF($C16&lt;&gt;"M5","",Dual_Tema!E16)</f>
        <v>5186.3</v>
      </c>
      <c r="H16" s="8">
        <f>IF($C16&lt;&gt;"M5","",Dual_Tema!F16)</f>
        <v>5181.25</v>
      </c>
      <c r="I16" s="6">
        <f>IF($C16&lt;&gt;"M5","",SSA!E16)</f>
        <v>5177.5825699999996</v>
      </c>
      <c r="L16" s="7">
        <f t="shared" si="1"/>
        <v>-1.8895937373473824E-4</v>
      </c>
      <c r="M16" s="7">
        <f t="shared" si="0"/>
        <v>-2.5862484921595087E-4</v>
      </c>
      <c r="R16" s="17"/>
      <c r="S16" s="17"/>
      <c r="T16" s="17"/>
      <c r="U16" s="19"/>
      <c r="V16" s="19"/>
      <c r="W16" s="19"/>
    </row>
    <row r="17" spans="1:23" x14ac:dyDescent="0.55000000000000004">
      <c r="A17" s="6">
        <f>IF('Data Validation'!$K$2&lt;&gt;TRUE,"",'Data Validation'!A17)</f>
        <v>1772029500</v>
      </c>
      <c r="B17" s="6" t="str">
        <f>IF('Data Validation'!$K$2&lt;&gt;TRUE,"",'Data Validation'!C17)</f>
        <v>XAUUSD</v>
      </c>
      <c r="C17" s="6" t="str">
        <f>IF('Data Validation'!$K$2&lt;&gt;TRUE,"",'Data Validation'!E17)</f>
        <v>M5</v>
      </c>
      <c r="D17" s="6">
        <f>IF('Data Validation'!$K$2&lt;&gt;TRUE,"",'Data Validation'!G17)</f>
        <v>5177.91</v>
      </c>
      <c r="E17" s="6">
        <f>IF($C17&lt;&gt;"M5","",Price!F17)</f>
        <v>5182.5600000000004</v>
      </c>
      <c r="F17" s="8">
        <f>IF($C17&lt;&gt;"M5","",Price!G17)</f>
        <v>5174.8900000000003</v>
      </c>
      <c r="G17" s="8">
        <f>IF($C17&lt;&gt;"M5","",Dual_Tema!E17)</f>
        <v>5184.05</v>
      </c>
      <c r="H17" s="8">
        <f>IF($C17&lt;&gt;"M5","",Dual_Tema!F17)</f>
        <v>5177.67</v>
      </c>
      <c r="I17" s="6">
        <f>IF($C17&lt;&gt;"M5","",SSA!E17)</f>
        <v>5175.3275800000001</v>
      </c>
      <c r="L17" s="7">
        <f t="shared" si="1"/>
        <v>-2.8742006732183944E-4</v>
      </c>
      <c r="M17" s="7">
        <f t="shared" si="0"/>
        <v>-5.3692104749814983E-4</v>
      </c>
      <c r="R17" s="17"/>
      <c r="S17" s="17"/>
      <c r="T17" s="17"/>
      <c r="U17" s="19"/>
      <c r="V17" s="19"/>
      <c r="W17" s="19"/>
    </row>
    <row r="18" spans="1:23" x14ac:dyDescent="0.55000000000000004">
      <c r="A18" s="6">
        <f>IF('Data Validation'!$K$2&lt;&gt;TRUE,"",'Data Validation'!A18)</f>
        <v>1772029800</v>
      </c>
      <c r="B18" s="6" t="str">
        <f>IF('Data Validation'!$K$2&lt;&gt;TRUE,"",'Data Validation'!C18)</f>
        <v>XAUUSD</v>
      </c>
      <c r="C18" s="6" t="str">
        <f>IF('Data Validation'!$K$2&lt;&gt;TRUE,"",'Data Validation'!E18)</f>
        <v>M5</v>
      </c>
      <c r="D18" s="6">
        <f>IF('Data Validation'!$K$2&lt;&gt;TRUE,"",'Data Validation'!G18)</f>
        <v>5174.1400000000003</v>
      </c>
      <c r="E18" s="6">
        <f>IF($C18&lt;&gt;"M5","",Price!F18)</f>
        <v>5181.1400000000003</v>
      </c>
      <c r="F18" s="8">
        <f>IF($C18&lt;&gt;"M5","",Price!G18)</f>
        <v>5172.2</v>
      </c>
      <c r="G18" s="8">
        <f>IF($C18&lt;&gt;"M5","",Dual_Tema!E18)</f>
        <v>5182</v>
      </c>
      <c r="H18" s="8">
        <f>IF($C18&lt;&gt;"M5","",Dual_Tema!F18)</f>
        <v>5174.18</v>
      </c>
      <c r="I18" s="6">
        <f>IF($C18&lt;&gt;"M5","",SSA!E18)</f>
        <v>5174.3065100000003</v>
      </c>
      <c r="L18" s="7">
        <f t="shared" si="1"/>
        <v>-1.6595908915470332E-4</v>
      </c>
      <c r="M18" s="7">
        <f t="shared" si="0"/>
        <v>-3.8266933117913813E-4</v>
      </c>
      <c r="R18" s="17"/>
      <c r="S18" s="17"/>
      <c r="T18" s="17"/>
      <c r="U18" s="19"/>
      <c r="V18" s="19"/>
      <c r="W18" s="19"/>
    </row>
    <row r="19" spans="1:23" x14ac:dyDescent="0.55000000000000004">
      <c r="A19" s="6">
        <f>IF('Data Validation'!$K$2&lt;&gt;TRUE,"",'Data Validation'!A19)</f>
        <v>1772030100</v>
      </c>
      <c r="B19" s="6" t="str">
        <f>IF('Data Validation'!$K$2&lt;&gt;TRUE,"",'Data Validation'!C19)</f>
        <v>XAUUSD</v>
      </c>
      <c r="C19" s="6" t="str">
        <f>IF('Data Validation'!$K$2&lt;&gt;TRUE,"",'Data Validation'!E19)</f>
        <v>M5</v>
      </c>
      <c r="D19" s="6">
        <f>IF('Data Validation'!$K$2&lt;&gt;TRUE,"",'Data Validation'!G19)</f>
        <v>5159.7299999999996</v>
      </c>
      <c r="E19" s="6">
        <f>IF($C19&lt;&gt;"M5","",Price!F19)</f>
        <v>5175.8599999999997</v>
      </c>
      <c r="F19" s="8">
        <f>IF($C19&lt;&gt;"M5","",Price!G19)</f>
        <v>5158.9399999999996</v>
      </c>
      <c r="G19" s="8">
        <f>IF($C19&lt;&gt;"M5","",Dual_Tema!E19)</f>
        <v>5178.2299999999996</v>
      </c>
      <c r="H19" s="8">
        <f>IF($C19&lt;&gt;"M5","",Dual_Tema!F19)</f>
        <v>5165.63</v>
      </c>
      <c r="I19" s="6">
        <f>IF($C19&lt;&gt;"M5","",SSA!E19)</f>
        <v>5174.91842</v>
      </c>
      <c r="L19" s="7">
        <f t="shared" si="1"/>
        <v>-4.5768534808223875E-4</v>
      </c>
      <c r="M19" s="7">
        <f t="shared" si="0"/>
        <v>-1.2950985649379668E-3</v>
      </c>
      <c r="R19" s="17"/>
      <c r="S19" s="17"/>
      <c r="T19" s="17"/>
      <c r="U19" s="19"/>
      <c r="V19" s="19"/>
      <c r="W19" s="19"/>
    </row>
    <row r="20" spans="1:23" x14ac:dyDescent="0.55000000000000004">
      <c r="A20" s="6">
        <f>IF('Data Validation'!$K$2&lt;&gt;TRUE,"",'Data Validation'!A20)</f>
        <v>1772030400</v>
      </c>
      <c r="B20" s="6" t="str">
        <f>IF('Data Validation'!$K$2&lt;&gt;TRUE,"",'Data Validation'!C20)</f>
        <v>XAUUSD</v>
      </c>
      <c r="C20" s="6" t="str">
        <f>IF('Data Validation'!$K$2&lt;&gt;TRUE,"",'Data Validation'!E20)</f>
        <v>M5</v>
      </c>
      <c r="D20" s="6">
        <f>IF('Data Validation'!$K$2&lt;&gt;TRUE,"",'Data Validation'!G20)</f>
        <v>5174.91</v>
      </c>
      <c r="E20" s="6">
        <f>IF($C20&lt;&gt;"M5","",Price!F20)</f>
        <v>5176.28</v>
      </c>
      <c r="F20" s="8">
        <f>IF($C20&lt;&gt;"M5","",Price!G20)</f>
        <v>5159.6499999999996</v>
      </c>
      <c r="G20" s="8">
        <f>IF($C20&lt;&gt;"M5","",Dual_Tema!E20)</f>
        <v>5176.18</v>
      </c>
      <c r="H20" s="8">
        <f>IF($C20&lt;&gt;"M5","",Dual_Tema!F20)</f>
        <v>5160.7700000000004</v>
      </c>
      <c r="I20" s="6">
        <f>IF($C20&lt;&gt;"M5","",SSA!E20)</f>
        <v>5177.5111800000004</v>
      </c>
      <c r="L20" s="7">
        <f t="shared" si="1"/>
        <v>1.9319266331436369E-5</v>
      </c>
      <c r="M20" s="7">
        <f t="shared" si="0"/>
        <v>-2.1702187851828318E-4</v>
      </c>
      <c r="R20" s="17"/>
      <c r="S20" s="17"/>
      <c r="T20" s="17"/>
      <c r="U20" s="19"/>
      <c r="V20" s="19"/>
      <c r="W20" s="19"/>
    </row>
    <row r="21" spans="1:23" x14ac:dyDescent="0.55000000000000004">
      <c r="A21" s="6">
        <f>IF('Data Validation'!$K$2&lt;&gt;TRUE,"",'Data Validation'!A21)</f>
        <v>1772030700</v>
      </c>
      <c r="B21" s="6" t="str">
        <f>IF('Data Validation'!$K$2&lt;&gt;TRUE,"",'Data Validation'!C21)</f>
        <v>XAUUSD</v>
      </c>
      <c r="C21" s="6" t="str">
        <f>IF('Data Validation'!$K$2&lt;&gt;TRUE,"",'Data Validation'!E21)</f>
        <v>M5</v>
      </c>
      <c r="D21" s="6">
        <f>IF('Data Validation'!$K$2&lt;&gt;TRUE,"",'Data Validation'!G21)</f>
        <v>5181.79</v>
      </c>
      <c r="E21" s="6">
        <f>IF($C21&lt;&gt;"M5","",Price!F21)</f>
        <v>5181.8599999999997</v>
      </c>
      <c r="F21" s="8">
        <f>IF($C21&lt;&gt;"M5","",Price!G21)</f>
        <v>5174.68</v>
      </c>
      <c r="G21" s="8">
        <f>IF($C21&lt;&gt;"M5","",Dual_Tema!E21)</f>
        <v>5177.79</v>
      </c>
      <c r="H21" s="8">
        <f>IF($C21&lt;&gt;"M5","",Dual_Tema!F21)</f>
        <v>5165.3599999999997</v>
      </c>
      <c r="I21" s="6">
        <f>IF($C21&lt;&gt;"M5","",SSA!E21)</f>
        <v>5181.2951300000004</v>
      </c>
      <c r="L21" s="7">
        <f t="shared" si="1"/>
        <v>7.86049646663868E-4</v>
      </c>
      <c r="M21" s="7">
        <f t="shared" si="0"/>
        <v>1.8043272879335844E-3</v>
      </c>
      <c r="R21" s="17"/>
      <c r="S21" s="17"/>
      <c r="T21" s="17"/>
      <c r="U21" s="19"/>
      <c r="V21" s="19"/>
      <c r="W21" s="19"/>
    </row>
    <row r="22" spans="1:23" x14ac:dyDescent="0.55000000000000004">
      <c r="A22" s="6">
        <f>IF('Data Validation'!$K$2&lt;&gt;TRUE,"",'Data Validation'!A22)</f>
        <v>1772031000</v>
      </c>
      <c r="B22" s="6" t="str">
        <f>IF('Data Validation'!$K$2&lt;&gt;TRUE,"",'Data Validation'!C22)</f>
        <v>XAUUSD</v>
      </c>
      <c r="C22" s="6" t="str">
        <f>IF('Data Validation'!$K$2&lt;&gt;TRUE,"",'Data Validation'!E22)</f>
        <v>M5</v>
      </c>
      <c r="D22" s="6">
        <f>IF('Data Validation'!$K$2&lt;&gt;TRUE,"",'Data Validation'!G22)</f>
        <v>5188.55</v>
      </c>
      <c r="E22" s="6">
        <f>IF($C22&lt;&gt;"M5","",Price!F22)</f>
        <v>5189.0600000000004</v>
      </c>
      <c r="F22" s="8">
        <f>IF($C22&lt;&gt;"M5","",Price!G22)</f>
        <v>5179.8999999999996</v>
      </c>
      <c r="G22" s="8">
        <f>IF($C22&lt;&gt;"M5","",Dual_Tema!E22)</f>
        <v>5182.51</v>
      </c>
      <c r="H22" s="8">
        <f>IF($C22&lt;&gt;"M5","",Dual_Tema!F22)</f>
        <v>5171.16</v>
      </c>
      <c r="I22" s="6">
        <f>IF($C22&lt;&gt;"M5","",SSA!E22)</f>
        <v>5185.4567999999999</v>
      </c>
      <c r="L22" s="7">
        <f t="shared" si="1"/>
        <v>1.263866350474998E-3</v>
      </c>
      <c r="M22" s="7">
        <f t="shared" si="0"/>
        <v>1.6901430240023093E-3</v>
      </c>
      <c r="R22" s="17"/>
      <c r="S22" s="17"/>
      <c r="T22" s="17"/>
      <c r="U22" s="19"/>
      <c r="V22" s="19"/>
      <c r="W22" s="19"/>
    </row>
    <row r="23" spans="1:23" x14ac:dyDescent="0.55000000000000004">
      <c r="A23" s="6">
        <f>IF('Data Validation'!$K$2&lt;&gt;TRUE,"",'Data Validation'!A23)</f>
        <v>1772031300</v>
      </c>
      <c r="B23" s="6" t="str">
        <f>IF('Data Validation'!$K$2&lt;&gt;TRUE,"",'Data Validation'!C23)</f>
        <v>XAUUSD</v>
      </c>
      <c r="C23" s="6" t="str">
        <f>IF('Data Validation'!$K$2&lt;&gt;TRUE,"",'Data Validation'!E23)</f>
        <v>M5</v>
      </c>
      <c r="D23" s="6">
        <f>IF('Data Validation'!$K$2&lt;&gt;TRUE,"",'Data Validation'!G23)</f>
        <v>5191.25</v>
      </c>
      <c r="E23" s="6">
        <f>IF($C23&lt;&gt;"M5","",Price!F23)</f>
        <v>5193.2700000000004</v>
      </c>
      <c r="F23" s="8">
        <f>IF($C23&lt;&gt;"M5","",Price!G23)</f>
        <v>5187.84</v>
      </c>
      <c r="G23" s="8">
        <f>IF($C23&lt;&gt;"M5","",Dual_Tema!E23)</f>
        <v>5187.67</v>
      </c>
      <c r="H23" s="8">
        <f>IF($C23&lt;&gt;"M5","",Dual_Tema!F23)</f>
        <v>5178.91</v>
      </c>
      <c r="I23" s="6">
        <f>IF($C23&lt;&gt;"M5","",SSA!E23)</f>
        <v>5189.12986</v>
      </c>
      <c r="L23" s="7">
        <f t="shared" si="1"/>
        <v>1.0794826964707399E-3</v>
      </c>
      <c r="M23" s="7">
        <f t="shared" si="0"/>
        <v>1.7243010594894083E-3</v>
      </c>
      <c r="R23" s="17"/>
      <c r="S23" s="17"/>
      <c r="T23" s="17"/>
      <c r="U23" s="19"/>
      <c r="V23" s="19"/>
      <c r="W23" s="19"/>
    </row>
    <row r="24" spans="1:23" x14ac:dyDescent="0.55000000000000004">
      <c r="A24" s="6">
        <f>IF('Data Validation'!$K$2&lt;&gt;TRUE,"",'Data Validation'!A24)</f>
        <v>1772031600</v>
      </c>
      <c r="B24" s="6" t="str">
        <f>IF('Data Validation'!$K$2&lt;&gt;TRUE,"",'Data Validation'!C24)</f>
        <v>XAUUSD</v>
      </c>
      <c r="C24" s="6" t="str">
        <f>IF('Data Validation'!$K$2&lt;&gt;TRUE,"",'Data Validation'!E24)</f>
        <v>M5</v>
      </c>
      <c r="D24" s="6">
        <f>IF('Data Validation'!$K$2&lt;&gt;TRUE,"",'Data Validation'!G24)</f>
        <v>5198.6400000000003</v>
      </c>
      <c r="E24" s="6">
        <f>IF($C24&lt;&gt;"M5","",Price!F24)</f>
        <v>5201.38</v>
      </c>
      <c r="F24" s="8">
        <f>IF($C24&lt;&gt;"M5","",Price!G24)</f>
        <v>5190.66</v>
      </c>
      <c r="G24" s="8">
        <f>IF($C24&lt;&gt;"M5","",Dual_Tema!E24)</f>
        <v>5194.91</v>
      </c>
      <c r="H24" s="8">
        <f>IF($C24&lt;&gt;"M5","",Dual_Tema!F24)</f>
        <v>5185.26</v>
      </c>
      <c r="I24" s="6">
        <f>IF($C24&lt;&gt;"M5","",SSA!E24)</f>
        <v>5191.6896500000003</v>
      </c>
      <c r="L24" s="7">
        <f t="shared" si="1"/>
        <v>1.2454498730488602E-3</v>
      </c>
      <c r="M24" s="7">
        <f t="shared" si="0"/>
        <v>1.041413545318776E-3</v>
      </c>
      <c r="R24" s="17"/>
      <c r="S24" s="17"/>
      <c r="T24" s="17"/>
      <c r="U24" s="19"/>
      <c r="V24" s="19"/>
      <c r="W24" s="19"/>
    </row>
    <row r="25" spans="1:23" x14ac:dyDescent="0.55000000000000004">
      <c r="A25" s="6">
        <f>IF('Data Validation'!$K$2&lt;&gt;TRUE,"",'Data Validation'!A25)</f>
        <v>1772031900</v>
      </c>
      <c r="B25" s="6" t="str">
        <f>IF('Data Validation'!$K$2&lt;&gt;TRUE,"",'Data Validation'!C25)</f>
        <v>XAUUSD</v>
      </c>
      <c r="C25" s="6" t="str">
        <f>IF('Data Validation'!$K$2&lt;&gt;TRUE,"",'Data Validation'!E25)</f>
        <v>M5</v>
      </c>
      <c r="D25" s="6">
        <f>IF('Data Validation'!$K$2&lt;&gt;TRUE,"",'Data Validation'!G25)</f>
        <v>5195.8900000000003</v>
      </c>
      <c r="E25" s="6">
        <f>IF($C25&lt;&gt;"M5","",Price!F25)</f>
        <v>5202.6099999999997</v>
      </c>
      <c r="F25" s="8">
        <f>IF($C25&lt;&gt;"M5","",Price!G25)</f>
        <v>5195.49</v>
      </c>
      <c r="G25" s="8">
        <f>IF($C25&lt;&gt;"M5","",Dual_Tema!E25)</f>
        <v>5199.99</v>
      </c>
      <c r="H25" s="8">
        <f>IF($C25&lt;&gt;"M5","",Dual_Tema!F25)</f>
        <v>5191.55</v>
      </c>
      <c r="I25" s="6">
        <f>IF($C25&lt;&gt;"M5","",SSA!E25)</f>
        <v>5192.6603500000001</v>
      </c>
      <c r="L25" s="7">
        <f t="shared" si="1"/>
        <v>5.0384712278290751E-4</v>
      </c>
      <c r="M25" s="7">
        <f t="shared" si="0"/>
        <v>7.5892556173004207E-4</v>
      </c>
      <c r="R25" s="17"/>
      <c r="S25" s="17"/>
      <c r="T25" s="17"/>
      <c r="U25" s="19"/>
      <c r="V25" s="19"/>
      <c r="W25" s="19"/>
    </row>
    <row r="26" spans="1:23" x14ac:dyDescent="0.55000000000000004">
      <c r="A26" s="6">
        <f>IF('Data Validation'!$K$2&lt;&gt;TRUE,"",'Data Validation'!A26)</f>
        <v>1772032200</v>
      </c>
      <c r="B26" s="6" t="str">
        <f>IF('Data Validation'!$K$2&lt;&gt;TRUE,"",'Data Validation'!C26)</f>
        <v>XAUUSD</v>
      </c>
      <c r="C26" s="6" t="str">
        <f>IF('Data Validation'!$K$2&lt;&gt;TRUE,"",'Data Validation'!E26)</f>
        <v>M5</v>
      </c>
      <c r="D26" s="6">
        <f>IF('Data Validation'!$K$2&lt;&gt;TRUE,"",'Data Validation'!G26)</f>
        <v>5193.17</v>
      </c>
      <c r="E26" s="6">
        <f>IF($C26&lt;&gt;"M5","",Price!F26)</f>
        <v>5196.22</v>
      </c>
      <c r="F26" s="8">
        <f>IF($C26&lt;&gt;"M5","",Price!G26)</f>
        <v>5190.3999999999996</v>
      </c>
      <c r="G26" s="8">
        <f>IF($C26&lt;&gt;"M5","",Dual_Tema!E26)</f>
        <v>5199.88</v>
      </c>
      <c r="H26" s="8">
        <f>IF($C26&lt;&gt;"M5","",Dual_Tema!F26)</f>
        <v>5192.84</v>
      </c>
      <c r="I26" s="6">
        <f>IF($C26&lt;&gt;"M5","",SSA!E26)</f>
        <v>5192.16572</v>
      </c>
      <c r="L26" s="7">
        <f t="shared" si="1"/>
        <v>-7.0386239682451409E-4</v>
      </c>
      <c r="M26" s="7">
        <f t="shared" si="0"/>
        <v>-4.6987775475472172E-4</v>
      </c>
      <c r="R26" s="17"/>
      <c r="S26" s="17"/>
      <c r="T26" s="17"/>
      <c r="U26" s="19"/>
      <c r="V26" s="19"/>
      <c r="W26" s="19"/>
    </row>
    <row r="27" spans="1:23" x14ac:dyDescent="0.55000000000000004">
      <c r="A27" s="6">
        <f>IF('Data Validation'!$K$2&lt;&gt;TRUE,"",'Data Validation'!A27)</f>
        <v>1772032500</v>
      </c>
      <c r="B27" s="6" t="str">
        <f>IF('Data Validation'!$K$2&lt;&gt;TRUE,"",'Data Validation'!C27)</f>
        <v>XAUUSD</v>
      </c>
      <c r="C27" s="6" t="str">
        <f>IF('Data Validation'!$K$2&lt;&gt;TRUE,"",'Data Validation'!E27)</f>
        <v>M5</v>
      </c>
      <c r="D27" s="6">
        <f>IF('Data Validation'!$K$2&lt;&gt;TRUE,"",'Data Validation'!G27)</f>
        <v>5188.97</v>
      </c>
      <c r="E27" s="6">
        <f>IF($C27&lt;&gt;"M5","",Price!F27)</f>
        <v>5195.68</v>
      </c>
      <c r="F27" s="8">
        <f>IF($C27&lt;&gt;"M5","",Price!G27)</f>
        <v>5188.3999999999996</v>
      </c>
      <c r="G27" s="8">
        <f>IF($C27&lt;&gt;"M5","",Dual_Tema!E27)</f>
        <v>5199.2700000000004</v>
      </c>
      <c r="H27" s="8">
        <f>IF($C27&lt;&gt;"M5","",Dual_Tema!F27)</f>
        <v>5192.3999999999996</v>
      </c>
      <c r="I27" s="6">
        <f>IF($C27&lt;&gt;"M5","",SSA!E27)</f>
        <v>5190.6504800000002</v>
      </c>
      <c r="L27" s="7">
        <f t="shared" si="1"/>
        <v>-6.904815483712416E-4</v>
      </c>
      <c r="M27" s="7">
        <f t="shared" si="0"/>
        <v>-7.7035667514059017E-4</v>
      </c>
      <c r="R27" s="17"/>
      <c r="S27" s="17"/>
      <c r="T27" s="17"/>
      <c r="U27" s="19"/>
      <c r="V27" s="19"/>
      <c r="W27" s="19"/>
    </row>
    <row r="28" spans="1:23" x14ac:dyDescent="0.55000000000000004">
      <c r="A28" s="6">
        <f>IF('Data Validation'!$K$2&lt;&gt;TRUE,"",'Data Validation'!A28)</f>
        <v>1772032800</v>
      </c>
      <c r="B28" s="6" t="str">
        <f>IF('Data Validation'!$K$2&lt;&gt;TRUE,"",'Data Validation'!C28)</f>
        <v>XAUUSD</v>
      </c>
      <c r="C28" s="6" t="str">
        <f>IF('Data Validation'!$K$2&lt;&gt;TRUE,"",'Data Validation'!E28)</f>
        <v>M5</v>
      </c>
      <c r="D28" s="6">
        <f>IF('Data Validation'!$K$2&lt;&gt;TRUE,"",'Data Validation'!G28)</f>
        <v>5185.46</v>
      </c>
      <c r="E28" s="6">
        <f>IF($C28&lt;&gt;"M5","",Price!F28)</f>
        <v>5191.3900000000003</v>
      </c>
      <c r="F28" s="8">
        <f>IF($C28&lt;&gt;"M5","",Price!G28)</f>
        <v>5183.87</v>
      </c>
      <c r="G28" s="8">
        <f>IF($C28&lt;&gt;"M5","",Dual_Tema!E28)</f>
        <v>5196.5600000000004</v>
      </c>
      <c r="H28" s="8">
        <f>IF($C28&lt;&gt;"M5","",Dual_Tema!F28)</f>
        <v>5189.6499999999996</v>
      </c>
      <c r="I28" s="6">
        <f>IF($C28&lt;&gt;"M5","",SSA!E28)</f>
        <v>5188.7870400000002</v>
      </c>
      <c r="L28" s="7">
        <f t="shared" si="1"/>
        <v>-9.9488892652063537E-4</v>
      </c>
      <c r="M28" s="7">
        <f t="shared" si="0"/>
        <v>-1.1137552628789505E-3</v>
      </c>
      <c r="R28" s="17"/>
      <c r="S28" s="17"/>
      <c r="T28" s="17"/>
      <c r="U28" s="19"/>
      <c r="V28" s="19"/>
      <c r="W28" s="19"/>
    </row>
    <row r="29" spans="1:23" x14ac:dyDescent="0.55000000000000004">
      <c r="A29" s="6">
        <f>IF('Data Validation'!$K$2&lt;&gt;TRUE,"",'Data Validation'!A29)</f>
        <v>1772033100</v>
      </c>
      <c r="B29" s="6" t="str">
        <f>IF('Data Validation'!$K$2&lt;&gt;TRUE,"",'Data Validation'!C29)</f>
        <v>XAUUSD</v>
      </c>
      <c r="C29" s="6" t="str">
        <f>IF('Data Validation'!$K$2&lt;&gt;TRUE,"",'Data Validation'!E29)</f>
        <v>M5</v>
      </c>
      <c r="D29" s="6">
        <f>IF('Data Validation'!$K$2&lt;&gt;TRUE,"",'Data Validation'!G29)</f>
        <v>5180.33</v>
      </c>
      <c r="E29" s="6">
        <f>IF($C29&lt;&gt;"M5","",Price!F29)</f>
        <v>5187.1499999999996</v>
      </c>
      <c r="F29" s="8">
        <f>IF($C29&lt;&gt;"M5","",Price!G29)</f>
        <v>5174.1000000000004</v>
      </c>
      <c r="G29" s="8">
        <f>IF($C29&lt;&gt;"M5","",Dual_Tema!E29)</f>
        <v>5192.6000000000004</v>
      </c>
      <c r="H29" s="8">
        <f>IF($C29&lt;&gt;"M5","",Dual_Tema!F29)</f>
        <v>5182.92</v>
      </c>
      <c r="I29" s="6">
        <f>IF($C29&lt;&gt;"M5","",SSA!E29)</f>
        <v>5187.24899</v>
      </c>
      <c r="L29" s="7">
        <f t="shared" si="1"/>
        <v>-1.0495705426955143E-3</v>
      </c>
      <c r="M29" s="7">
        <f t="shared" si="0"/>
        <v>-1.7017434187677426E-3</v>
      </c>
      <c r="R29" s="17"/>
      <c r="S29" s="17"/>
      <c r="T29" s="17"/>
      <c r="U29" s="19"/>
      <c r="V29" s="19"/>
      <c r="W29" s="19"/>
    </row>
    <row r="30" spans="1:23" x14ac:dyDescent="0.55000000000000004">
      <c r="A30" s="6">
        <f>IF('Data Validation'!$K$2&lt;&gt;TRUE,"",'Data Validation'!A30)</f>
        <v>1772033400</v>
      </c>
      <c r="B30" s="6" t="str">
        <f>IF('Data Validation'!$K$2&lt;&gt;TRUE,"",'Data Validation'!C30)</f>
        <v>XAUUSD</v>
      </c>
      <c r="C30" s="6" t="str">
        <f>IF('Data Validation'!$K$2&lt;&gt;TRUE,"",'Data Validation'!E30)</f>
        <v>M5</v>
      </c>
      <c r="D30" s="6">
        <f>IF('Data Validation'!$K$2&lt;&gt;TRUE,"",'Data Validation'!G30)</f>
        <v>5181.68</v>
      </c>
      <c r="E30" s="6">
        <f>IF($C30&lt;&gt;"M5","",Price!F30)</f>
        <v>5182.93</v>
      </c>
      <c r="F30" s="8">
        <f>IF($C30&lt;&gt;"M5","",Price!G30)</f>
        <v>5172.47</v>
      </c>
      <c r="G30" s="8">
        <f>IF($C30&lt;&gt;"M5","",Dual_Tema!E30)</f>
        <v>5187.93</v>
      </c>
      <c r="H30" s="8">
        <f>IF($C30&lt;&gt;"M5","",Dual_Tema!F30)</f>
        <v>5177.74</v>
      </c>
      <c r="I30" s="6">
        <f>IF($C30&lt;&gt;"M5","",SSA!E30)</f>
        <v>5186.6166400000002</v>
      </c>
      <c r="L30" s="7">
        <f t="shared" si="1"/>
        <v>-9.6377553282330321E-4</v>
      </c>
      <c r="M30" s="7">
        <f t="shared" si="0"/>
        <v>-1.017818584942374E-3</v>
      </c>
      <c r="R30" s="17"/>
      <c r="S30" s="17"/>
      <c r="T30" s="17"/>
      <c r="U30" s="19"/>
      <c r="V30" s="19"/>
      <c r="W30" s="19"/>
    </row>
    <row r="31" spans="1:23" x14ac:dyDescent="0.55000000000000004">
      <c r="A31" s="6">
        <f>IF('Data Validation'!$K$2&lt;&gt;TRUE,"",'Data Validation'!A31)</f>
        <v>1772033700</v>
      </c>
      <c r="B31" s="6" t="str">
        <f>IF('Data Validation'!$K$2&lt;&gt;TRUE,"",'Data Validation'!C31)</f>
        <v>XAUUSD</v>
      </c>
      <c r="C31" s="6" t="str">
        <f>IF('Data Validation'!$K$2&lt;&gt;TRUE,"",'Data Validation'!E31)</f>
        <v>M5</v>
      </c>
      <c r="D31" s="6">
        <f>IF('Data Validation'!$K$2&lt;&gt;TRUE,"",'Data Validation'!G31)</f>
        <v>5187.95</v>
      </c>
      <c r="E31" s="6">
        <f>IF($C31&lt;&gt;"M5","",Price!F31)</f>
        <v>5189.5</v>
      </c>
      <c r="F31" s="8">
        <f>IF($C31&lt;&gt;"M5","",Price!G31)</f>
        <v>5181.18</v>
      </c>
      <c r="G31" s="8">
        <f>IF($C31&lt;&gt;"M5","",Dual_Tema!E31)</f>
        <v>5188.16</v>
      </c>
      <c r="H31" s="8">
        <f>IF($C31&lt;&gt;"M5","",Dual_Tema!F31)</f>
        <v>5178.7299999999996</v>
      </c>
      <c r="I31" s="6">
        <f>IF($C31&lt;&gt;"M5","",SSA!E31)</f>
        <v>5187.0532800000001</v>
      </c>
      <c r="L31" s="7">
        <f t="shared" si="1"/>
        <v>2.5828039227782979E-4</v>
      </c>
      <c r="M31" s="7">
        <f t="shared" si="0"/>
        <v>4.7308896196571898E-4</v>
      </c>
      <c r="R31" s="17"/>
      <c r="S31" s="17"/>
      <c r="T31" s="17"/>
      <c r="U31" s="19"/>
      <c r="V31" s="19"/>
      <c r="W31" s="19"/>
    </row>
    <row r="32" spans="1:23" x14ac:dyDescent="0.55000000000000004">
      <c r="A32" s="6">
        <f>IF('Data Validation'!$K$2&lt;&gt;TRUE,"",'Data Validation'!A32)</f>
        <v>1772034000</v>
      </c>
      <c r="B32" s="6" t="str">
        <f>IF('Data Validation'!$K$2&lt;&gt;TRUE,"",'Data Validation'!C32)</f>
        <v>XAUUSD</v>
      </c>
      <c r="C32" s="6" t="str">
        <f>IF('Data Validation'!$K$2&lt;&gt;TRUE,"",'Data Validation'!E32)</f>
        <v>M5</v>
      </c>
      <c r="D32" s="6">
        <f>IF('Data Validation'!$K$2&lt;&gt;TRUE,"",'Data Validation'!G32)</f>
        <v>5191</v>
      </c>
      <c r="E32" s="6">
        <f>IF($C32&lt;&gt;"M5","",Price!F32)</f>
        <v>5193.07</v>
      </c>
      <c r="F32" s="8">
        <f>IF($C32&lt;&gt;"M5","",Price!G32)</f>
        <v>5186.8599999999997</v>
      </c>
      <c r="G32" s="8">
        <f>IF($C32&lt;&gt;"M5","",Dual_Tema!E32)</f>
        <v>5190.12</v>
      </c>
      <c r="H32" s="8">
        <f>IF($C32&lt;&gt;"M5","",Dual_Tema!F32)</f>
        <v>5182.22</v>
      </c>
      <c r="I32" s="6">
        <f>IF($C32&lt;&gt;"M5","",SSA!E32)</f>
        <v>5188.3374100000001</v>
      </c>
      <c r="L32" s="7">
        <f t="shared" si="1"/>
        <v>5.6838762880238186E-4</v>
      </c>
      <c r="M32" s="7">
        <f t="shared" si="0"/>
        <v>8.9536916611016471E-4</v>
      </c>
      <c r="R32" s="17"/>
      <c r="S32" s="17"/>
      <c r="T32" s="17"/>
      <c r="U32" s="19"/>
      <c r="V32" s="19"/>
      <c r="W32" s="19"/>
    </row>
    <row r="33" spans="1:23" x14ac:dyDescent="0.55000000000000004">
      <c r="A33" s="6">
        <f>IF('Data Validation'!$K$2&lt;&gt;TRUE,"",'Data Validation'!A33)</f>
        <v>1772034300</v>
      </c>
      <c r="B33" s="6" t="str">
        <f>IF('Data Validation'!$K$2&lt;&gt;TRUE,"",'Data Validation'!C33)</f>
        <v>XAUUSD</v>
      </c>
      <c r="C33" s="6" t="str">
        <f>IF('Data Validation'!$K$2&lt;&gt;TRUE,"",'Data Validation'!E33)</f>
        <v>M5</v>
      </c>
      <c r="D33" s="6">
        <f>IF('Data Validation'!$K$2&lt;&gt;TRUE,"",'Data Validation'!G33)</f>
        <v>5197.8999999999996</v>
      </c>
      <c r="E33" s="6">
        <f>IF($C33&lt;&gt;"M5","",Price!F33)</f>
        <v>5198.34</v>
      </c>
      <c r="F33" s="8">
        <f>IF($C33&lt;&gt;"M5","",Price!G33)</f>
        <v>5186.76</v>
      </c>
      <c r="G33" s="8">
        <f>IF($C33&lt;&gt;"M5","",Dual_Tema!E33)</f>
        <v>5193.9799999999996</v>
      </c>
      <c r="H33" s="8">
        <f>IF($C33&lt;&gt;"M5","",Dual_Tema!F33)</f>
        <v>5184.4399999999996</v>
      </c>
      <c r="I33" s="6">
        <f>IF($C33&lt;&gt;"M5","",SSA!E33)</f>
        <v>5190.1557199999997</v>
      </c>
      <c r="L33" s="7">
        <f t="shared" si="1"/>
        <v>8.3943334398680442E-4</v>
      </c>
      <c r="M33" s="7">
        <f t="shared" si="0"/>
        <v>4.4749288254866844E-4</v>
      </c>
      <c r="R33" s="17"/>
      <c r="S33" s="17"/>
      <c r="T33" s="17"/>
      <c r="U33" s="19"/>
      <c r="V33" s="19"/>
      <c r="W33" s="19"/>
    </row>
    <row r="34" spans="1:23" x14ac:dyDescent="0.55000000000000004">
      <c r="A34" s="6">
        <f>IF('Data Validation'!$K$2&lt;&gt;TRUE,"",'Data Validation'!A34)</f>
        <v>1772034600</v>
      </c>
      <c r="B34" s="6" t="str">
        <f>IF('Data Validation'!$K$2&lt;&gt;TRUE,"",'Data Validation'!C34)</f>
        <v>XAUUSD</v>
      </c>
      <c r="C34" s="6" t="str">
        <f>IF('Data Validation'!$K$2&lt;&gt;TRUE,"",'Data Validation'!E34)</f>
        <v>M5</v>
      </c>
      <c r="D34" s="6">
        <f>IF('Data Validation'!$K$2&lt;&gt;TRUE,"",'Data Validation'!G34)</f>
        <v>5195.4799999999996</v>
      </c>
      <c r="E34" s="6">
        <f>IF($C34&lt;&gt;"M5","",Price!F34)</f>
        <v>5198</v>
      </c>
      <c r="F34" s="8">
        <f>IF($C34&lt;&gt;"M5","",Price!G34)</f>
        <v>5192.68</v>
      </c>
      <c r="G34" s="8">
        <f>IF($C34&lt;&gt;"M5","",Dual_Tema!E34)</f>
        <v>5196.26</v>
      </c>
      <c r="H34" s="8">
        <f>IF($C34&lt;&gt;"M5","",Dual_Tema!F34)</f>
        <v>5188.72</v>
      </c>
      <c r="I34" s="6">
        <f>IF($C34&lt;&gt;"M5","",SSA!E34)</f>
        <v>5192.0259800000003</v>
      </c>
      <c r="L34" s="7">
        <f t="shared" si="1"/>
        <v>3.3485622351456273E-4</v>
      </c>
      <c r="M34" s="7">
        <f t="shared" si="0"/>
        <v>7.631940054580005E-4</v>
      </c>
      <c r="R34" s="17"/>
      <c r="S34" s="17"/>
      <c r="T34" s="17"/>
      <c r="U34" s="19"/>
      <c r="V34" s="19"/>
      <c r="W34" s="19"/>
    </row>
    <row r="35" spans="1:23" x14ac:dyDescent="0.55000000000000004">
      <c r="A35" s="6">
        <f>IF('Data Validation'!$K$2&lt;&gt;TRUE,"",'Data Validation'!A35)</f>
        <v>1772034900</v>
      </c>
      <c r="B35" s="6" t="str">
        <f>IF('Data Validation'!$K$2&lt;&gt;TRUE,"",'Data Validation'!C35)</f>
        <v>XAUUSD</v>
      </c>
      <c r="C35" s="6" t="str">
        <f>IF('Data Validation'!$K$2&lt;&gt;TRUE,"",'Data Validation'!E35)</f>
        <v>M5</v>
      </c>
      <c r="D35" s="6">
        <f>IF('Data Validation'!$K$2&lt;&gt;TRUE,"",'Data Validation'!G35)</f>
        <v>5194.5</v>
      </c>
      <c r="E35" s="6">
        <f>IF($C35&lt;&gt;"M5","",Price!F35)</f>
        <v>5198.0600000000004</v>
      </c>
      <c r="F35" s="8">
        <f>IF($C35&lt;&gt;"M5","",Price!G35)</f>
        <v>5193.32</v>
      </c>
      <c r="G35" s="8">
        <f>IF($C35&lt;&gt;"M5","",Dual_Tema!E35)</f>
        <v>5197.66</v>
      </c>
      <c r="H35" s="8">
        <f>IF($C35&lt;&gt;"M5","",Dual_Tema!F35)</f>
        <v>5191.68</v>
      </c>
      <c r="I35" s="6">
        <f>IF($C35&lt;&gt;"M5","",SSA!E35)</f>
        <v>5193.7567200000003</v>
      </c>
      <c r="L35" s="7">
        <f t="shared" si="1"/>
        <v>7.6957707891733149E-5</v>
      </c>
      <c r="M35" s="7">
        <f t="shared" si="0"/>
        <v>3.1589003944761964E-4</v>
      </c>
      <c r="R35" s="17"/>
      <c r="S35" s="17"/>
      <c r="T35" s="17"/>
      <c r="U35" s="19"/>
      <c r="V35" s="19"/>
      <c r="W35" s="19"/>
    </row>
    <row r="36" spans="1:23" x14ac:dyDescent="0.55000000000000004">
      <c r="A36" s="6">
        <f>IF('Data Validation'!$K$2&lt;&gt;TRUE,"",'Data Validation'!A36)</f>
        <v>1772035200</v>
      </c>
      <c r="B36" s="6" t="str">
        <f>IF('Data Validation'!$K$2&lt;&gt;TRUE,"",'Data Validation'!C36)</f>
        <v>XAUUSD</v>
      </c>
      <c r="C36" s="6" t="str">
        <f>IF('Data Validation'!$K$2&lt;&gt;TRUE,"",'Data Validation'!E36)</f>
        <v>M5</v>
      </c>
      <c r="D36" s="6">
        <f>IF('Data Validation'!$K$2&lt;&gt;TRUE,"",'Data Validation'!G36)</f>
        <v>5194.37</v>
      </c>
      <c r="E36" s="6">
        <f>IF($C36&lt;&gt;"M5","",Price!F36)</f>
        <v>5198.45</v>
      </c>
      <c r="F36" s="8">
        <f>IF($C36&lt;&gt;"M5","",Price!G36)</f>
        <v>5193.09</v>
      </c>
      <c r="G36" s="8">
        <f>IF($C36&lt;&gt;"M5","",Dual_Tema!E36)</f>
        <v>5198.6400000000003</v>
      </c>
      <c r="H36" s="8">
        <f>IF($C36&lt;&gt;"M5","",Dual_Tema!F36)</f>
        <v>5193.3100000000004</v>
      </c>
      <c r="I36" s="6">
        <f>IF($C36&lt;&gt;"M5","",SSA!E36)</f>
        <v>5195.2444999999998</v>
      </c>
      <c r="L36" s="7">
        <f t="shared" si="1"/>
        <v>-3.6548020251548346E-5</v>
      </c>
      <c r="M36" s="7">
        <f t="shared" si="0"/>
        <v>-4.2362192898219952E-5</v>
      </c>
      <c r="R36" s="17"/>
      <c r="S36" s="17"/>
      <c r="T36" s="17"/>
      <c r="U36" s="19"/>
      <c r="V36" s="19"/>
      <c r="W36" s="19"/>
    </row>
    <row r="37" spans="1:23" x14ac:dyDescent="0.55000000000000004">
      <c r="A37" s="6">
        <f>IF('Data Validation'!$K$2&lt;&gt;TRUE,"",'Data Validation'!A37)</f>
        <v>1772035500</v>
      </c>
      <c r="B37" s="6" t="str">
        <f>IF('Data Validation'!$K$2&lt;&gt;TRUE,"",'Data Validation'!C37)</f>
        <v>XAUUSD</v>
      </c>
      <c r="C37" s="6" t="str">
        <f>IF('Data Validation'!$K$2&lt;&gt;TRUE,"",'Data Validation'!E37)</f>
        <v>M5</v>
      </c>
      <c r="D37" s="6">
        <f>IF('Data Validation'!$K$2&lt;&gt;TRUE,"",'Data Validation'!G37)</f>
        <v>5191.37</v>
      </c>
      <c r="E37" s="6">
        <f>IF($C37&lt;&gt;"M5","",Price!F37)</f>
        <v>5195.3100000000004</v>
      </c>
      <c r="F37" s="8">
        <f>IF($C37&lt;&gt;"M5","",Price!G37)</f>
        <v>5190.4799999999996</v>
      </c>
      <c r="G37" s="8">
        <f>IF($C37&lt;&gt;"M5","",Dual_Tema!E37)</f>
        <v>5197.62</v>
      </c>
      <c r="H37" s="8">
        <f>IF($C37&lt;&gt;"M5","",Dual_Tema!F37)</f>
        <v>5192.8999999999996</v>
      </c>
      <c r="I37" s="6">
        <f>IF($C37&lt;&gt;"M5","",SSA!E37)</f>
        <v>5196.4962299999997</v>
      </c>
      <c r="L37" s="7">
        <f t="shared" si="1"/>
        <v>-4.4443418333766044E-4</v>
      </c>
      <c r="M37" s="7">
        <f t="shared" si="0"/>
        <v>-4.6602091316991912E-4</v>
      </c>
      <c r="R37" s="17"/>
      <c r="S37" s="17"/>
      <c r="T37" s="17"/>
      <c r="U37" s="19"/>
      <c r="V37" s="19"/>
      <c r="W37" s="19"/>
    </row>
    <row r="38" spans="1:23" x14ac:dyDescent="0.55000000000000004">
      <c r="A38" s="6">
        <f>IF('Data Validation'!$K$2&lt;&gt;TRUE,"",'Data Validation'!A38)</f>
        <v>1772035800</v>
      </c>
      <c r="B38" s="6" t="str">
        <f>IF('Data Validation'!$K$2&lt;&gt;TRUE,"",'Data Validation'!C38)</f>
        <v>XAUUSD</v>
      </c>
      <c r="C38" s="6" t="str">
        <f>IF('Data Validation'!$K$2&lt;&gt;TRUE,"",'Data Validation'!E38)</f>
        <v>M5</v>
      </c>
      <c r="D38" s="6">
        <f>IF('Data Validation'!$K$2&lt;&gt;TRUE,"",'Data Validation'!G38)</f>
        <v>5192.5200000000004</v>
      </c>
      <c r="E38" s="6">
        <f>IF($C38&lt;&gt;"M5","",Price!F38)</f>
        <v>5195.83</v>
      </c>
      <c r="F38" s="8">
        <f>IF($C38&lt;&gt;"M5","",Price!G38)</f>
        <v>5189.8599999999997</v>
      </c>
      <c r="G38" s="8">
        <f>IF($C38&lt;&gt;"M5","",Dual_Tema!E38)</f>
        <v>5197.12</v>
      </c>
      <c r="H38" s="8">
        <f>IF($C38&lt;&gt;"M5","",Dual_Tema!F38)</f>
        <v>5192.18</v>
      </c>
      <c r="I38" s="6">
        <f>IF($C38&lt;&gt;"M5","",SSA!E38)</f>
        <v>5197.7055899999996</v>
      </c>
      <c r="L38" s="7">
        <f t="shared" si="1"/>
        <v>-2.4821439566528457E-4</v>
      </c>
      <c r="M38" s="7">
        <f t="shared" si="0"/>
        <v>-4.4682580341987726E-4</v>
      </c>
      <c r="R38" s="17"/>
      <c r="S38" s="17"/>
      <c r="T38" s="17"/>
      <c r="U38" s="19"/>
      <c r="V38" s="19"/>
      <c r="W38" s="19"/>
    </row>
    <row r="39" spans="1:23" x14ac:dyDescent="0.55000000000000004">
      <c r="A39" s="6">
        <f>IF('Data Validation'!$K$2&lt;&gt;TRUE,"",'Data Validation'!A39)</f>
        <v>1772036100</v>
      </c>
      <c r="B39" s="6" t="str">
        <f>IF('Data Validation'!$K$2&lt;&gt;TRUE,"",'Data Validation'!C39)</f>
        <v>XAUUSD</v>
      </c>
      <c r="C39" s="6" t="str">
        <f>IF('Data Validation'!$K$2&lt;&gt;TRUE,"",'Data Validation'!E39)</f>
        <v>M5</v>
      </c>
      <c r="D39" s="6">
        <f>IF('Data Validation'!$K$2&lt;&gt;TRUE,"",'Data Validation'!G39)</f>
        <v>5197.05</v>
      </c>
      <c r="E39" s="6">
        <f>IF($C39&lt;&gt;"M5","",Price!F39)</f>
        <v>5197.6400000000003</v>
      </c>
      <c r="F39" s="8">
        <f>IF($C39&lt;&gt;"M5","",Price!G39)</f>
        <v>5191.8100000000004</v>
      </c>
      <c r="G39" s="8">
        <f>IF($C39&lt;&gt;"M5","",Dual_Tema!E39)</f>
        <v>5197.62</v>
      </c>
      <c r="H39" s="8">
        <f>IF($C39&lt;&gt;"M5","",Dual_Tema!F39)</f>
        <v>5192.54</v>
      </c>
      <c r="I39" s="6">
        <f>IF($C39&lt;&gt;"M5","",SSA!E39)</f>
        <v>5199.0129500000003</v>
      </c>
      <c r="L39" s="7">
        <f t="shared" si="1"/>
        <v>3.8479150073373113E-6</v>
      </c>
      <c r="M39" s="7">
        <f t="shared" si="0"/>
        <v>-1.4058630265718962E-4</v>
      </c>
      <c r="R39" s="17"/>
      <c r="S39" s="17"/>
      <c r="T39" s="17"/>
      <c r="U39" s="19"/>
      <c r="V39" s="19"/>
      <c r="W39" s="19"/>
    </row>
    <row r="40" spans="1:23" x14ac:dyDescent="0.55000000000000004">
      <c r="A40" s="6">
        <f>IF('Data Validation'!$K$2&lt;&gt;TRUE,"",'Data Validation'!A40)</f>
        <v>1772036400</v>
      </c>
      <c r="B40" s="6" t="str">
        <f>IF('Data Validation'!$K$2&lt;&gt;TRUE,"",'Data Validation'!C40)</f>
        <v>XAUUSD</v>
      </c>
      <c r="C40" s="6" t="str">
        <f>IF('Data Validation'!$K$2&lt;&gt;TRUE,"",'Data Validation'!E40)</f>
        <v>M5</v>
      </c>
      <c r="D40" s="6">
        <f>IF('Data Validation'!$K$2&lt;&gt;TRUE,"",'Data Validation'!G40)</f>
        <v>5205.29</v>
      </c>
      <c r="E40" s="6">
        <f>IF($C40&lt;&gt;"M5","",Price!F40)</f>
        <v>5205.75</v>
      </c>
      <c r="F40" s="8">
        <f>IF($C40&lt;&gt;"M5","",Price!G40)</f>
        <v>5197.05</v>
      </c>
      <c r="G40" s="8">
        <f>IF($C40&lt;&gt;"M5","",Dual_Tema!E40)</f>
        <v>5201.83</v>
      </c>
      <c r="H40" s="8">
        <f>IF($C40&lt;&gt;"M5","",Dual_Tema!F40)</f>
        <v>5195.21</v>
      </c>
      <c r="I40" s="6">
        <f>IF($C40&lt;&gt;"M5","",SSA!E40)</f>
        <v>5200.4602199999999</v>
      </c>
      <c r="L40" s="7">
        <f t="shared" si="1"/>
        <v>7.5358095131906899E-4</v>
      </c>
      <c r="M40" s="7">
        <f t="shared" si="0"/>
        <v>3.541724011156711E-4</v>
      </c>
      <c r="R40" s="17"/>
      <c r="S40" s="17"/>
      <c r="T40" s="17"/>
      <c r="U40" s="19"/>
      <c r="V40" s="19"/>
      <c r="W40" s="19"/>
    </row>
    <row r="41" spans="1:23" x14ac:dyDescent="0.55000000000000004">
      <c r="A41" s="6">
        <f>IF('Data Validation'!$K$2&lt;&gt;TRUE,"",'Data Validation'!A41)</f>
        <v>1772036700</v>
      </c>
      <c r="B41" s="6" t="str">
        <f>IF('Data Validation'!$K$2&lt;&gt;TRUE,"",'Data Validation'!C41)</f>
        <v>XAUUSD</v>
      </c>
      <c r="C41" s="6" t="str">
        <f>IF('Data Validation'!$K$2&lt;&gt;TRUE,"",'Data Validation'!E41)</f>
        <v>M5</v>
      </c>
      <c r="D41" s="6">
        <f>IF('Data Validation'!$K$2&lt;&gt;TRUE,"",'Data Validation'!G41)</f>
        <v>5203.22</v>
      </c>
      <c r="E41" s="6">
        <f>IF($C41&lt;&gt;"M5","",Price!F41)</f>
        <v>5206.1899999999996</v>
      </c>
      <c r="F41" s="8">
        <f>IF($C41&lt;&gt;"M5","",Price!G41)</f>
        <v>5201.1899999999996</v>
      </c>
      <c r="G41" s="8">
        <f>IF($C41&lt;&gt;"M5","",Dual_Tema!E41)</f>
        <v>5204.6400000000003</v>
      </c>
      <c r="H41" s="8">
        <f>IF($C41&lt;&gt;"M5","",Dual_Tema!F41)</f>
        <v>5198.82</v>
      </c>
      <c r="I41" s="6">
        <f>IF($C41&lt;&gt;"M5","",SSA!E41)</f>
        <v>5201.9456700000001</v>
      </c>
      <c r="L41" s="7">
        <f t="shared" si="1"/>
        <v>2.9781118386656372E-4</v>
      </c>
      <c r="M41" s="7">
        <f t="shared" si="0"/>
        <v>4.5587267880016833E-4</v>
      </c>
      <c r="R41" s="17"/>
      <c r="S41" s="17"/>
      <c r="T41" s="17"/>
      <c r="U41" s="19"/>
      <c r="V41" s="19"/>
      <c r="W41" s="19"/>
    </row>
    <row r="42" spans="1:23" x14ac:dyDescent="0.55000000000000004">
      <c r="A42" s="6">
        <f>IF('Data Validation'!$K$2&lt;&gt;TRUE,"",'Data Validation'!A42)</f>
        <v>1772037000</v>
      </c>
      <c r="B42" s="6" t="str">
        <f>IF('Data Validation'!$K$2&lt;&gt;TRUE,"",'Data Validation'!C42)</f>
        <v>XAUUSD</v>
      </c>
      <c r="C42" s="6" t="str">
        <f>IF('Data Validation'!$K$2&lt;&gt;TRUE,"",'Data Validation'!E42)</f>
        <v>M5</v>
      </c>
      <c r="D42" s="6">
        <f>IF('Data Validation'!$K$2&lt;&gt;TRUE,"",'Data Validation'!G42)</f>
        <v>5206.5600000000004</v>
      </c>
      <c r="E42" s="6">
        <f>IF($C42&lt;&gt;"M5","",Price!F42)</f>
        <v>5206.68</v>
      </c>
      <c r="F42" s="8">
        <f>IF($C42&lt;&gt;"M5","",Price!G42)</f>
        <v>5199.2700000000004</v>
      </c>
      <c r="G42" s="8">
        <f>IF($C42&lt;&gt;"M5","",Dual_Tema!E42)</f>
        <v>5206.5200000000004</v>
      </c>
      <c r="H42" s="8">
        <f>IF($C42&lt;&gt;"M5","",Dual_Tema!F42)</f>
        <v>5200.03</v>
      </c>
      <c r="I42" s="6">
        <f>IF($C42&lt;&gt;"M5","",SSA!E42)</f>
        <v>5203.5989600000003</v>
      </c>
      <c r="L42" s="7">
        <f t="shared" si="1"/>
        <v>3.0730699200205599E-5</v>
      </c>
      <c r="M42" s="7">
        <f t="shared" si="0"/>
        <v>-1.4615300296331153E-4</v>
      </c>
      <c r="R42" s="17"/>
      <c r="S42" s="17"/>
      <c r="T42" s="17"/>
      <c r="U42" s="19"/>
      <c r="V42" s="19"/>
      <c r="W42" s="19"/>
    </row>
    <row r="43" spans="1:23" x14ac:dyDescent="0.55000000000000004">
      <c r="A43" s="6">
        <f>IF('Data Validation'!$K$2&lt;&gt;TRUE,"",'Data Validation'!A43)</f>
        <v>1772037300</v>
      </c>
      <c r="B43" s="6" t="str">
        <f>IF('Data Validation'!$K$2&lt;&gt;TRUE,"",'Data Validation'!C43)</f>
        <v>XAUUSD</v>
      </c>
      <c r="C43" s="6" t="str">
        <f>IF('Data Validation'!$K$2&lt;&gt;TRUE,"",'Data Validation'!E43)</f>
        <v>M5</v>
      </c>
      <c r="D43" s="6">
        <f>IF('Data Validation'!$K$2&lt;&gt;TRUE,"",'Data Validation'!G43)</f>
        <v>5203.3900000000003</v>
      </c>
      <c r="E43" s="6">
        <f>IF($C43&lt;&gt;"M5","",Price!F43)</f>
        <v>5207.1099999999997</v>
      </c>
      <c r="F43" s="8">
        <f>IF($C43&lt;&gt;"M5","",Price!G43)</f>
        <v>5202.5200000000004</v>
      </c>
      <c r="G43" s="8">
        <f>IF($C43&lt;&gt;"M5","",Dual_Tema!E43)</f>
        <v>5207.76</v>
      </c>
      <c r="H43" s="8">
        <f>IF($C43&lt;&gt;"M5","",Dual_Tema!F43)</f>
        <v>5202.1899999999996</v>
      </c>
      <c r="I43" s="6">
        <f>IF($C43&lt;&gt;"M5","",SSA!E43)</f>
        <v>5205.3474299999998</v>
      </c>
      <c r="L43" s="7">
        <f t="shared" si="1"/>
        <v>-1.2481373949654854E-4</v>
      </c>
      <c r="M43" s="7">
        <f t="shared" si="0"/>
        <v>6.3434822642163539E-5</v>
      </c>
      <c r="R43" s="17"/>
      <c r="S43" s="17"/>
      <c r="T43" s="17"/>
      <c r="U43" s="19"/>
      <c r="V43" s="19"/>
      <c r="W43" s="19"/>
    </row>
    <row r="44" spans="1:23" x14ac:dyDescent="0.55000000000000004">
      <c r="A44" s="6">
        <f>IF('Data Validation'!$K$2&lt;&gt;TRUE,"",'Data Validation'!A44)</f>
        <v>1772037600</v>
      </c>
      <c r="B44" s="6" t="str">
        <f>IF('Data Validation'!$K$2&lt;&gt;TRUE,"",'Data Validation'!C44)</f>
        <v>XAUUSD</v>
      </c>
      <c r="C44" s="6" t="str">
        <f>IF('Data Validation'!$K$2&lt;&gt;TRUE,"",'Data Validation'!E44)</f>
        <v>M5</v>
      </c>
      <c r="D44" s="6">
        <f>IF('Data Validation'!$K$2&lt;&gt;TRUE,"",'Data Validation'!G44)</f>
        <v>5207.51</v>
      </c>
      <c r="E44" s="6">
        <f>IF($C44&lt;&gt;"M5","",Price!F44)</f>
        <v>5207.54</v>
      </c>
      <c r="F44" s="8">
        <f>IF($C44&lt;&gt;"M5","",Price!G44)</f>
        <v>5203.5</v>
      </c>
      <c r="G44" s="8">
        <f>IF($C44&lt;&gt;"M5","",Dual_Tema!E44)</f>
        <v>5208.57</v>
      </c>
      <c r="H44" s="8">
        <f>IF($C44&lt;&gt;"M5","",Dual_Tema!F44)</f>
        <v>5203.8500000000004</v>
      </c>
      <c r="I44" s="6">
        <f>IF($C44&lt;&gt;"M5","",SSA!E44)</f>
        <v>5207.2406199999996</v>
      </c>
      <c r="L44" s="7">
        <f t="shared" si="1"/>
        <v>-1.9775101419386616E-4</v>
      </c>
      <c r="M44" s="7">
        <f t="shared" si="0"/>
        <v>-6.7257895596599401E-5</v>
      </c>
      <c r="R44" s="17"/>
      <c r="S44" s="17"/>
      <c r="T44" s="17"/>
      <c r="U44" s="19"/>
      <c r="V44" s="19"/>
      <c r="W44" s="19"/>
    </row>
    <row r="45" spans="1:23" x14ac:dyDescent="0.55000000000000004">
      <c r="A45" s="6">
        <f>IF('Data Validation'!$K$2&lt;&gt;TRUE,"",'Data Validation'!A45)</f>
        <v>1772037900</v>
      </c>
      <c r="B45" s="6" t="str">
        <f>IF('Data Validation'!$K$2&lt;&gt;TRUE,"",'Data Validation'!C45)</f>
        <v>XAUUSD</v>
      </c>
      <c r="C45" s="6" t="str">
        <f>IF('Data Validation'!$K$2&lt;&gt;TRUE,"",'Data Validation'!E45)</f>
        <v>M5</v>
      </c>
      <c r="D45" s="6">
        <f>IF('Data Validation'!$K$2&lt;&gt;TRUE,"",'Data Validation'!G45)</f>
        <v>5208.18</v>
      </c>
      <c r="E45" s="6">
        <f>IF($C45&lt;&gt;"M5","",Price!F45)</f>
        <v>5213.8</v>
      </c>
      <c r="F45" s="8">
        <f>IF($C45&lt;&gt;"M5","",Price!G45)</f>
        <v>5206.78</v>
      </c>
      <c r="G45" s="8">
        <f>IF($C45&lt;&gt;"M5","",Dual_Tema!E45)</f>
        <v>5211.97</v>
      </c>
      <c r="H45" s="8">
        <f>IF($C45&lt;&gt;"M5","",Dual_Tema!F45)</f>
        <v>5206.3100000000004</v>
      </c>
      <c r="I45" s="6">
        <f>IF($C45&lt;&gt;"M5","",SSA!E45)</f>
        <v>5209.0803299999998</v>
      </c>
      <c r="L45" s="7">
        <f t="shared" si="1"/>
        <v>3.511148375757971E-4</v>
      </c>
      <c r="M45" s="7">
        <f t="shared" si="0"/>
        <v>9.0275070059090825E-5</v>
      </c>
      <c r="R45" s="17"/>
      <c r="S45" s="17"/>
      <c r="T45" s="17"/>
      <c r="U45" s="19"/>
      <c r="V45" s="19"/>
      <c r="W45" s="19"/>
    </row>
    <row r="46" spans="1:23" x14ac:dyDescent="0.55000000000000004">
      <c r="A46" s="6">
        <f>IF('Data Validation'!$K$2&lt;&gt;TRUE,"",'Data Validation'!A46)</f>
        <v>1772038200</v>
      </c>
      <c r="B46" s="6" t="str">
        <f>IF('Data Validation'!$K$2&lt;&gt;TRUE,"",'Data Validation'!C46)</f>
        <v>XAUUSD</v>
      </c>
      <c r="C46" s="6" t="str">
        <f>IF('Data Validation'!$K$2&lt;&gt;TRUE,"",'Data Validation'!E46)</f>
        <v>M5</v>
      </c>
      <c r="D46" s="6">
        <f>IF('Data Validation'!$K$2&lt;&gt;TRUE,"",'Data Validation'!G46)</f>
        <v>5211.95</v>
      </c>
      <c r="E46" s="6">
        <f>IF($C46&lt;&gt;"M5","",Price!F46)</f>
        <v>5212.49</v>
      </c>
      <c r="F46" s="8">
        <f>IF($C46&lt;&gt;"M5","",Price!G46)</f>
        <v>5207.6000000000004</v>
      </c>
      <c r="G46" s="8">
        <f>IF($C46&lt;&gt;"M5","",Dual_Tema!E46)</f>
        <v>5213.3100000000004</v>
      </c>
      <c r="H46" s="8">
        <f>IF($C46&lt;&gt;"M5","",Dual_Tema!F46)</f>
        <v>5208.0600000000004</v>
      </c>
      <c r="I46" s="6">
        <f>IF($C46&lt;&gt;"M5","",SSA!E46)</f>
        <v>5210.7730799999999</v>
      </c>
      <c r="L46" s="7">
        <f t="shared" si="1"/>
        <v>-1.5728970653972589E-4</v>
      </c>
      <c r="M46" s="7">
        <f t="shared" si="0"/>
        <v>-8.8324635276866312E-5</v>
      </c>
      <c r="R46" s="17"/>
      <c r="S46" s="17"/>
      <c r="T46" s="17"/>
      <c r="U46" s="19"/>
      <c r="V46" s="19"/>
      <c r="W46" s="19"/>
    </row>
    <row r="47" spans="1:23" x14ac:dyDescent="0.55000000000000004">
      <c r="A47" s="6">
        <f>IF('Data Validation'!$K$2&lt;&gt;TRUE,"",'Data Validation'!A47)</f>
        <v>1772038500</v>
      </c>
      <c r="B47" s="6" t="str">
        <f>IF('Data Validation'!$K$2&lt;&gt;TRUE,"",'Data Validation'!C47)</f>
        <v>XAUUSD</v>
      </c>
      <c r="C47" s="6" t="str">
        <f>IF('Data Validation'!$K$2&lt;&gt;TRUE,"",'Data Validation'!E47)</f>
        <v>M5</v>
      </c>
      <c r="D47" s="6">
        <f>IF('Data Validation'!$K$2&lt;&gt;TRUE,"",'Data Validation'!G47)</f>
        <v>5212.3100000000004</v>
      </c>
      <c r="E47" s="6">
        <f>IF($C47&lt;&gt;"M5","",Price!F47)</f>
        <v>5212.79</v>
      </c>
      <c r="F47" s="8">
        <f>IF($C47&lt;&gt;"M5","",Price!G47)</f>
        <v>5210.16</v>
      </c>
      <c r="G47" s="8">
        <f>IF($C47&lt;&gt;"M5","",Dual_Tema!E47)</f>
        <v>5214.09</v>
      </c>
      <c r="H47" s="8">
        <f>IF($C47&lt;&gt;"M5","",Dual_Tema!F47)</f>
        <v>5210.2</v>
      </c>
      <c r="I47" s="6">
        <f>IF($C47&lt;&gt;"M5","",SSA!E47)</f>
        <v>5212.1550399999996</v>
      </c>
      <c r="L47" s="7">
        <f t="shared" si="1"/>
        <v>-2.4932442669769447E-4</v>
      </c>
      <c r="M47" s="7">
        <f t="shared" si="0"/>
        <v>-7.6772484741398835E-6</v>
      </c>
      <c r="R47" s="17"/>
      <c r="S47" s="17"/>
      <c r="T47" s="17"/>
      <c r="U47" s="19"/>
      <c r="V47" s="19"/>
      <c r="W47" s="19"/>
    </row>
    <row r="48" spans="1:23" x14ac:dyDescent="0.55000000000000004">
      <c r="A48" s="6">
        <f>IF('Data Validation'!$K$2&lt;&gt;TRUE,"",'Data Validation'!A48)</f>
        <v>1772038800</v>
      </c>
      <c r="B48" s="6" t="str">
        <f>IF('Data Validation'!$K$2&lt;&gt;TRUE,"",'Data Validation'!C48)</f>
        <v>XAUUSD</v>
      </c>
      <c r="C48" s="6" t="str">
        <f>IF('Data Validation'!$K$2&lt;&gt;TRUE,"",'Data Validation'!E48)</f>
        <v>M5</v>
      </c>
      <c r="D48" s="6">
        <f>IF('Data Validation'!$K$2&lt;&gt;TRUE,"",'Data Validation'!G48)</f>
        <v>5210.09</v>
      </c>
      <c r="E48" s="6">
        <f>IF($C48&lt;&gt;"M5","",Price!F48)</f>
        <v>5212.66</v>
      </c>
      <c r="F48" s="8">
        <f>IF($C48&lt;&gt;"M5","",Price!G48)</f>
        <v>5208.17</v>
      </c>
      <c r="G48" s="8">
        <f>IF($C48&lt;&gt;"M5","",Dual_Tema!E48)</f>
        <v>5214.33</v>
      </c>
      <c r="H48" s="8">
        <f>IF($C48&lt;&gt;"M5","",Dual_Tema!F48)</f>
        <v>5210.3599999999997</v>
      </c>
      <c r="I48" s="6">
        <f>IF($C48&lt;&gt;"M5","",SSA!E48)</f>
        <v>5213.18055</v>
      </c>
      <c r="L48" s="7">
        <f t="shared" si="1"/>
        <v>-3.202712524907462E-4</v>
      </c>
      <c r="M48" s="7">
        <f t="shared" si="0"/>
        <v>-4.2031644646427501E-4</v>
      </c>
      <c r="R48" s="17"/>
      <c r="S48" s="17"/>
      <c r="T48" s="17"/>
      <c r="U48" s="19"/>
      <c r="V48" s="19"/>
      <c r="W48" s="19"/>
    </row>
    <row r="49" spans="1:23" x14ac:dyDescent="0.55000000000000004">
      <c r="A49" s="6">
        <f>IF('Data Validation'!$K$2&lt;&gt;TRUE,"",'Data Validation'!A49)</f>
        <v>1772039100</v>
      </c>
      <c r="B49" s="6" t="str">
        <f>IF('Data Validation'!$K$2&lt;&gt;TRUE,"",'Data Validation'!C49)</f>
        <v>XAUUSD</v>
      </c>
      <c r="C49" s="6" t="str">
        <f>IF('Data Validation'!$K$2&lt;&gt;TRUE,"",'Data Validation'!E49)</f>
        <v>M5</v>
      </c>
      <c r="D49" s="6">
        <f>IF('Data Validation'!$K$2&lt;&gt;TRUE,"",'Data Validation'!G49)</f>
        <v>5214.6899999999996</v>
      </c>
      <c r="E49" s="6">
        <f>IF($C49&lt;&gt;"M5","",Price!F49)</f>
        <v>5214.96</v>
      </c>
      <c r="F49" s="8">
        <f>IF($C49&lt;&gt;"M5","",Price!G49)</f>
        <v>5207.95</v>
      </c>
      <c r="G49" s="8">
        <f>IF($C49&lt;&gt;"M5","",Dual_Tema!E49)</f>
        <v>5215.41</v>
      </c>
      <c r="H49" s="8">
        <f>IF($C49&lt;&gt;"M5","",Dual_Tema!F49)</f>
        <v>5210.13</v>
      </c>
      <c r="I49" s="6">
        <f>IF($C49&lt;&gt;"M5","",SSA!E49)</f>
        <v>5213.9115000000002</v>
      </c>
      <c r="L49" s="7">
        <f t="shared" si="1"/>
        <v>-8.6282765880308187E-5</v>
      </c>
      <c r="M49" s="7">
        <f t="shared" si="0"/>
        <v>-4.1841566333283256E-4</v>
      </c>
      <c r="R49" s="17"/>
      <c r="S49" s="17"/>
      <c r="T49" s="17"/>
      <c r="U49" s="19"/>
      <c r="V49" s="19"/>
      <c r="W49" s="19"/>
    </row>
    <row r="50" spans="1:23" x14ac:dyDescent="0.55000000000000004">
      <c r="A50" s="6">
        <f>IF('Data Validation'!$K$2&lt;&gt;TRUE,"",'Data Validation'!A50)</f>
        <v>1772039400</v>
      </c>
      <c r="B50" s="6" t="str">
        <f>IF('Data Validation'!$K$2&lt;&gt;TRUE,"",'Data Validation'!C50)</f>
        <v>XAUUSD</v>
      </c>
      <c r="C50" s="6" t="str">
        <f>IF('Data Validation'!$K$2&lt;&gt;TRUE,"",'Data Validation'!E50)</f>
        <v>M5</v>
      </c>
      <c r="D50" s="6">
        <f>IF('Data Validation'!$K$2&lt;&gt;TRUE,"",'Data Validation'!G50)</f>
        <v>5215.17</v>
      </c>
      <c r="E50" s="6">
        <f>IF($C50&lt;&gt;"M5","",Price!F50)</f>
        <v>5217.63</v>
      </c>
      <c r="F50" s="8">
        <f>IF($C50&lt;&gt;"M5","",Price!G50)</f>
        <v>5214.1899999999996</v>
      </c>
      <c r="G50" s="8">
        <f>IF($C50&lt;&gt;"M5","",Dual_Tema!E50)</f>
        <v>5217.2299999999996</v>
      </c>
      <c r="H50" s="8">
        <f>IF($C50&lt;&gt;"M5","",Dual_Tema!F50)</f>
        <v>5212.83</v>
      </c>
      <c r="I50" s="6">
        <f>IF($C50&lt;&gt;"M5","",SSA!E50)</f>
        <v>5214.2557200000001</v>
      </c>
      <c r="L50" s="7">
        <f t="shared" si="1"/>
        <v>7.6669037017832397E-5</v>
      </c>
      <c r="M50" s="7">
        <f t="shared" si="0"/>
        <v>2.6089475390520553E-4</v>
      </c>
      <c r="R50" s="17"/>
      <c r="S50" s="17"/>
      <c r="T50" s="17"/>
      <c r="U50" s="19"/>
      <c r="V50" s="19"/>
      <c r="W50" s="19"/>
    </row>
    <row r="51" spans="1:23" x14ac:dyDescent="0.55000000000000004">
      <c r="A51" s="6">
        <f>IF('Data Validation'!$K$2&lt;&gt;TRUE,"",'Data Validation'!A51)</f>
        <v>1772039700</v>
      </c>
      <c r="B51" s="6" t="str">
        <f>IF('Data Validation'!$K$2&lt;&gt;TRUE,"",'Data Validation'!C51)</f>
        <v>XAUUSD</v>
      </c>
      <c r="C51" s="6" t="str">
        <f>IF('Data Validation'!$K$2&lt;&gt;TRUE,"",'Data Validation'!E51)</f>
        <v>M5</v>
      </c>
      <c r="D51" s="6">
        <f>IF('Data Validation'!$K$2&lt;&gt;TRUE,"",'Data Validation'!G51)</f>
        <v>5214.53</v>
      </c>
      <c r="E51" s="6">
        <f>IF($C51&lt;&gt;"M5","",Price!F51)</f>
        <v>5215.29</v>
      </c>
      <c r="F51" s="8">
        <f>IF($C51&lt;&gt;"M5","",Price!G51)</f>
        <v>5212.12</v>
      </c>
      <c r="G51" s="8">
        <f>IF($C51&lt;&gt;"M5","",Dual_Tema!E51)</f>
        <v>5217.08</v>
      </c>
      <c r="H51" s="8">
        <f>IF($C51&lt;&gt;"M5","",Dual_Tema!F51)</f>
        <v>5213.3599999999997</v>
      </c>
      <c r="I51" s="6">
        <f>IF($C51&lt;&gt;"M5","",SSA!E51)</f>
        <v>5214.1904999999997</v>
      </c>
      <c r="L51" s="7">
        <f t="shared" si="1"/>
        <v>-3.4310380519370293E-4</v>
      </c>
      <c r="M51" s="7">
        <f t="shared" si="0"/>
        <v>-2.3785044577772911E-4</v>
      </c>
      <c r="R51" s="17"/>
      <c r="S51" s="17"/>
      <c r="T51" s="17"/>
      <c r="U51" s="19"/>
      <c r="V51" s="19"/>
      <c r="W51" s="19"/>
    </row>
    <row r="52" spans="1:23" x14ac:dyDescent="0.55000000000000004">
      <c r="A52" s="6">
        <f>IF('Data Validation'!$K$2&lt;&gt;TRUE,"",'Data Validation'!A52)</f>
        <v>1772040000</v>
      </c>
      <c r="B52" s="6" t="str">
        <f>IF('Data Validation'!$K$2&lt;&gt;TRUE,"",'Data Validation'!C52)</f>
        <v>XAUUSD</v>
      </c>
      <c r="C52" s="6" t="str">
        <f>IF('Data Validation'!$K$2&lt;&gt;TRUE,"",'Data Validation'!E52)</f>
        <v>M5</v>
      </c>
      <c r="D52" s="6">
        <f>IF('Data Validation'!$K$2&lt;&gt;TRUE,"",'Data Validation'!G52)</f>
        <v>5213.2700000000004</v>
      </c>
      <c r="E52" s="6">
        <f>IF($C52&lt;&gt;"M5","",Price!F52)</f>
        <v>5215.6499999999996</v>
      </c>
      <c r="F52" s="8">
        <f>IF($C52&lt;&gt;"M5","",Price!G52)</f>
        <v>5211.46</v>
      </c>
      <c r="G52" s="8">
        <f>IF($C52&lt;&gt;"M5","",Dual_Tema!E52)</f>
        <v>5217</v>
      </c>
      <c r="H52" s="8">
        <f>IF($C52&lt;&gt;"M5","",Dual_Tema!F52)</f>
        <v>5213.1899999999996</v>
      </c>
      <c r="I52" s="6">
        <f>IF($C52&lt;&gt;"M5","",SSA!E52)</f>
        <v>5213.7426699999996</v>
      </c>
      <c r="L52" s="7">
        <f t="shared" si="1"/>
        <v>-2.5876940770564767E-4</v>
      </c>
      <c r="M52" s="7">
        <f t="shared" si="0"/>
        <v>-3.3185055599346342E-4</v>
      </c>
      <c r="R52" s="17"/>
      <c r="S52" s="17"/>
      <c r="T52" s="17"/>
      <c r="U52" s="19"/>
      <c r="V52" s="19"/>
      <c r="W52" s="19"/>
    </row>
    <row r="53" spans="1:23" x14ac:dyDescent="0.55000000000000004">
      <c r="A53" s="6">
        <f>IF('Data Validation'!$K$2&lt;&gt;TRUE,"",'Data Validation'!A53)</f>
        <v>1772040300</v>
      </c>
      <c r="B53" s="6" t="str">
        <f>IF('Data Validation'!$K$2&lt;&gt;TRUE,"",'Data Validation'!C53)</f>
        <v>XAUUSD</v>
      </c>
      <c r="C53" s="6" t="str">
        <f>IF('Data Validation'!$K$2&lt;&gt;TRUE,"",'Data Validation'!E53)</f>
        <v>M5</v>
      </c>
      <c r="D53" s="6">
        <f>IF('Data Validation'!$K$2&lt;&gt;TRUE,"",'Data Validation'!G53)</f>
        <v>5213.1000000000004</v>
      </c>
      <c r="E53" s="6">
        <f>IF($C53&lt;&gt;"M5","",Price!F53)</f>
        <v>5215.97</v>
      </c>
      <c r="F53" s="8">
        <f>IF($C53&lt;&gt;"M5","",Price!G53)</f>
        <v>5212.26</v>
      </c>
      <c r="G53" s="8">
        <f>IF($C53&lt;&gt;"M5","",Dual_Tema!E53)</f>
        <v>5216.96</v>
      </c>
      <c r="H53" s="8">
        <f>IF($C53&lt;&gt;"M5","",Dual_Tema!F53)</f>
        <v>5213.3</v>
      </c>
      <c r="I53" s="6">
        <f>IF($C53&lt;&gt;"M5","",SSA!E53)</f>
        <v>5212.9681899999996</v>
      </c>
      <c r="L53" s="7">
        <f t="shared" si="1"/>
        <v>-1.8976568729677469E-4</v>
      </c>
      <c r="M53" s="7">
        <f t="shared" si="0"/>
        <v>-1.9948976655860271E-4</v>
      </c>
      <c r="R53" s="17"/>
      <c r="S53" s="17"/>
      <c r="T53" s="17"/>
      <c r="U53" s="19"/>
      <c r="V53" s="19"/>
      <c r="W53" s="19"/>
    </row>
    <row r="54" spans="1:23" x14ac:dyDescent="0.55000000000000004">
      <c r="A54" s="6">
        <f>IF('Data Validation'!$K$2&lt;&gt;TRUE,"",'Data Validation'!A54)</f>
        <v>1772040600</v>
      </c>
      <c r="B54" s="6" t="str">
        <f>IF('Data Validation'!$K$2&lt;&gt;TRUE,"",'Data Validation'!C54)</f>
        <v>XAUUSD</v>
      </c>
      <c r="C54" s="6" t="str">
        <f>IF('Data Validation'!$K$2&lt;&gt;TRUE,"",'Data Validation'!E54)</f>
        <v>M5</v>
      </c>
      <c r="D54" s="6">
        <f>IF('Data Validation'!$K$2&lt;&gt;TRUE,"",'Data Validation'!G54)</f>
        <v>5211.8500000000004</v>
      </c>
      <c r="E54" s="6">
        <f>IF($C54&lt;&gt;"M5","",Price!F54)</f>
        <v>5214.42</v>
      </c>
      <c r="F54" s="8">
        <f>IF($C54&lt;&gt;"M5","",Price!G54)</f>
        <v>5211.05</v>
      </c>
      <c r="G54" s="8">
        <f>IF($C54&lt;&gt;"M5","",Dual_Tema!E54)</f>
        <v>5216.0600000000004</v>
      </c>
      <c r="H54" s="8">
        <f>IF($C54&lt;&gt;"M5","",Dual_Tema!F54)</f>
        <v>5212.6499999999996</v>
      </c>
      <c r="I54" s="6">
        <f>IF($C54&lt;&gt;"M5","",SSA!E54)</f>
        <v>5211.9174400000002</v>
      </c>
      <c r="L54" s="7">
        <f t="shared" si="1"/>
        <v>-3.1441356119376066E-4</v>
      </c>
      <c r="M54" s="7">
        <f t="shared" si="0"/>
        <v>-3.0694560348372792E-4</v>
      </c>
      <c r="R54" s="17"/>
      <c r="S54" s="17"/>
      <c r="T54" s="17"/>
      <c r="U54" s="19"/>
      <c r="V54" s="19"/>
      <c r="W54" s="19"/>
    </row>
    <row r="55" spans="1:23" x14ac:dyDescent="0.55000000000000004">
      <c r="A55" s="6">
        <f>IF('Data Validation'!$K$2&lt;&gt;TRUE,"",'Data Validation'!A55)</f>
        <v>1772040900</v>
      </c>
      <c r="B55" s="6" t="str">
        <f>IF('Data Validation'!$K$2&lt;&gt;TRUE,"",'Data Validation'!C55)</f>
        <v>XAUUSD</v>
      </c>
      <c r="C55" s="6" t="str">
        <f>IF('Data Validation'!$K$2&lt;&gt;TRUE,"",'Data Validation'!E55)</f>
        <v>M5</v>
      </c>
      <c r="D55" s="6">
        <f>IF('Data Validation'!$K$2&lt;&gt;TRUE,"",'Data Validation'!G55)</f>
        <v>5213.17</v>
      </c>
      <c r="E55" s="6">
        <f>IF($C55&lt;&gt;"M5","",Price!F55)</f>
        <v>5213.46</v>
      </c>
      <c r="F55" s="8">
        <f>IF($C55&lt;&gt;"M5","",Price!G55)</f>
        <v>5210.33</v>
      </c>
      <c r="G55" s="8">
        <f>IF($C55&lt;&gt;"M5","",Dual_Tema!E55)</f>
        <v>5214.93</v>
      </c>
      <c r="H55" s="8">
        <f>IF($C55&lt;&gt;"M5","",Dual_Tema!F55)</f>
        <v>5211.76</v>
      </c>
      <c r="I55" s="6">
        <f>IF($C55&lt;&gt;"M5","",SSA!E55)</f>
        <v>5210.6895199999999</v>
      </c>
      <c r="L55" s="7">
        <f t="shared" si="1"/>
        <v>-2.818829782950595E-4</v>
      </c>
      <c r="M55" s="7">
        <f t="shared" si="0"/>
        <v>-2.743794802524082E-4</v>
      </c>
      <c r="R55" s="17"/>
      <c r="S55" s="17"/>
      <c r="T55" s="17"/>
      <c r="U55" s="19"/>
      <c r="V55" s="19"/>
      <c r="W55" s="19"/>
    </row>
    <row r="56" spans="1:23" x14ac:dyDescent="0.55000000000000004">
      <c r="A56" s="6">
        <f>IF('Data Validation'!$K$2&lt;&gt;TRUE,"",'Data Validation'!A56)</f>
        <v>1772041200</v>
      </c>
      <c r="B56" s="6" t="str">
        <f>IF('Data Validation'!$K$2&lt;&gt;TRUE,"",'Data Validation'!C56)</f>
        <v>XAUUSD</v>
      </c>
      <c r="C56" s="6" t="str">
        <f>IF('Data Validation'!$K$2&lt;&gt;TRUE,"",'Data Validation'!E56)</f>
        <v>M5</v>
      </c>
      <c r="D56" s="6">
        <f>IF('Data Validation'!$K$2&lt;&gt;TRUE,"",'Data Validation'!G56)</f>
        <v>5208.33</v>
      </c>
      <c r="E56" s="6">
        <f>IF($C56&lt;&gt;"M5","",Price!F56)</f>
        <v>5213.79</v>
      </c>
      <c r="F56" s="8">
        <f>IF($C56&lt;&gt;"M5","",Price!G56)</f>
        <v>5208.18</v>
      </c>
      <c r="G56" s="8">
        <f>IF($C56&lt;&gt;"M5","",Dual_Tema!E56)</f>
        <v>5214.32</v>
      </c>
      <c r="H56" s="8">
        <f>IF($C56&lt;&gt;"M5","",Dual_Tema!F56)</f>
        <v>5210.07</v>
      </c>
      <c r="I56" s="6">
        <f>IF($C56&lt;&gt;"M5","",SSA!E56)</f>
        <v>5209.35059</v>
      </c>
      <c r="L56" s="7">
        <f t="shared" si="1"/>
        <v>-1.0164316727775537E-4</v>
      </c>
      <c r="M56" s="7">
        <f t="shared" si="0"/>
        <v>-3.6275904162504883E-4</v>
      </c>
      <c r="R56" s="17"/>
      <c r="S56" s="17"/>
      <c r="T56" s="17"/>
      <c r="U56" s="19"/>
      <c r="V56" s="19"/>
      <c r="W56" s="19"/>
    </row>
    <row r="57" spans="1:23" x14ac:dyDescent="0.55000000000000004">
      <c r="A57" s="6">
        <f>IF('Data Validation'!$K$2&lt;&gt;TRUE,"",'Data Validation'!A57)</f>
        <v>1772041500</v>
      </c>
      <c r="B57" s="6" t="str">
        <f>IF('Data Validation'!$K$2&lt;&gt;TRUE,"",'Data Validation'!C57)</f>
        <v>XAUUSD</v>
      </c>
      <c r="C57" s="6" t="str">
        <f>IF('Data Validation'!$K$2&lt;&gt;TRUE,"",'Data Validation'!E57)</f>
        <v>M5</v>
      </c>
      <c r="D57" s="6">
        <f>IF('Data Validation'!$K$2&lt;&gt;TRUE,"",'Data Validation'!G57)</f>
        <v>5206.71</v>
      </c>
      <c r="E57" s="6">
        <f>IF($C57&lt;&gt;"M5","",Price!F57)</f>
        <v>5209.0200000000004</v>
      </c>
      <c r="F57" s="8">
        <f>IF($C57&lt;&gt;"M5","",Price!G57)</f>
        <v>5204.41</v>
      </c>
      <c r="G57" s="8">
        <f>IF($C57&lt;&gt;"M5","",Dual_Tema!E57)</f>
        <v>5211.58</v>
      </c>
      <c r="H57" s="8">
        <f>IF($C57&lt;&gt;"M5","",Dual_Tema!F57)</f>
        <v>5207.1099999999997</v>
      </c>
      <c r="I57" s="6">
        <f>IF($C57&lt;&gt;"M5","",SSA!E57)</f>
        <v>5208.15733</v>
      </c>
      <c r="L57" s="7">
        <f t="shared" si="1"/>
        <v>-4.9121379696742456E-4</v>
      </c>
      <c r="M57" s="7">
        <f t="shared" si="0"/>
        <v>-5.1852179039809385E-4</v>
      </c>
      <c r="R57" s="17"/>
      <c r="S57" s="17"/>
      <c r="T57" s="17"/>
      <c r="U57" s="19"/>
      <c r="V57" s="19"/>
      <c r="W57" s="19"/>
    </row>
    <row r="58" spans="1:23" x14ac:dyDescent="0.55000000000000004">
      <c r="A58" s="6">
        <f>IF('Data Validation'!$K$2&lt;&gt;TRUE,"",'Data Validation'!A58)</f>
        <v>1772041800</v>
      </c>
      <c r="B58" s="6" t="str">
        <f>IF('Data Validation'!$K$2&lt;&gt;TRUE,"",'Data Validation'!C58)</f>
        <v>XAUUSD</v>
      </c>
      <c r="C58" s="6" t="str">
        <f>IF('Data Validation'!$K$2&lt;&gt;TRUE,"",'Data Validation'!E58)</f>
        <v>M5</v>
      </c>
      <c r="D58" s="6">
        <f>IF('Data Validation'!$K$2&lt;&gt;TRUE,"",'Data Validation'!G58)</f>
        <v>5206.32</v>
      </c>
      <c r="E58" s="6">
        <f>IF($C58&lt;&gt;"M5","",Price!F58)</f>
        <v>5210.67</v>
      </c>
      <c r="F58" s="8">
        <f>IF($C58&lt;&gt;"M5","",Price!G58)</f>
        <v>5204.88</v>
      </c>
      <c r="G58" s="8">
        <f>IF($C58&lt;&gt;"M5","",Dual_Tema!E58)</f>
        <v>5210.6499999999996</v>
      </c>
      <c r="H58" s="8">
        <f>IF($C58&lt;&gt;"M5","",Dual_Tema!F58)</f>
        <v>5205.47</v>
      </c>
      <c r="I58" s="6">
        <f>IF($C58&lt;&gt;"M5","",SSA!E58)</f>
        <v>5207.2686800000001</v>
      </c>
      <c r="L58" s="7">
        <f t="shared" si="1"/>
        <v>3.8382927274786369E-6</v>
      </c>
      <c r="M58" s="7">
        <f t="shared" si="0"/>
        <v>-1.1334231106896121E-4</v>
      </c>
      <c r="R58" s="17"/>
      <c r="S58" s="17"/>
      <c r="T58" s="17"/>
      <c r="U58" s="19"/>
      <c r="V58" s="19"/>
      <c r="W58" s="19"/>
    </row>
    <row r="59" spans="1:23" x14ac:dyDescent="0.55000000000000004">
      <c r="A59" s="6">
        <f>IF('Data Validation'!$K$2&lt;&gt;TRUE,"",'Data Validation'!A59)</f>
        <v>1772042100</v>
      </c>
      <c r="B59" s="6" t="str">
        <f>IF('Data Validation'!$K$2&lt;&gt;TRUE,"",'Data Validation'!C59)</f>
        <v>XAUUSD</v>
      </c>
      <c r="C59" s="6" t="str">
        <f>IF('Data Validation'!$K$2&lt;&gt;TRUE,"",'Data Validation'!E59)</f>
        <v>M5</v>
      </c>
      <c r="D59" s="6">
        <f>IF('Data Validation'!$K$2&lt;&gt;TRUE,"",'Data Validation'!G59)</f>
        <v>5206.82</v>
      </c>
      <c r="E59" s="6">
        <f>IF($C59&lt;&gt;"M5","",Price!F59)</f>
        <v>5208.03</v>
      </c>
      <c r="F59" s="8">
        <f>IF($C59&lt;&gt;"M5","",Price!G59)</f>
        <v>5203.4399999999996</v>
      </c>
      <c r="G59" s="8">
        <f>IF($C59&lt;&gt;"M5","",Dual_Tema!E59)</f>
        <v>5208.82</v>
      </c>
      <c r="H59" s="8">
        <f>IF($C59&lt;&gt;"M5","",Dual_Tema!F59)</f>
        <v>5203.78</v>
      </c>
      <c r="I59" s="6">
        <f>IF($C59&lt;&gt;"M5","",SSA!E59)</f>
        <v>5206.7393300000003</v>
      </c>
      <c r="L59" s="7">
        <f t="shared" si="1"/>
        <v>-1.5166582834499247E-4</v>
      </c>
      <c r="M59" s="7">
        <f t="shared" si="0"/>
        <v>-6.5337120324100091E-5</v>
      </c>
      <c r="R59" s="17"/>
      <c r="S59" s="17"/>
      <c r="T59" s="17"/>
      <c r="U59" s="19"/>
      <c r="V59" s="19"/>
      <c r="W59" s="19"/>
    </row>
    <row r="60" spans="1:23" x14ac:dyDescent="0.55000000000000004">
      <c r="A60" s="6">
        <f>IF('Data Validation'!$K$2&lt;&gt;TRUE,"",'Data Validation'!A60)</f>
        <v>1772042400</v>
      </c>
      <c r="B60" s="6" t="str">
        <f>IF('Data Validation'!$K$2&lt;&gt;TRUE,"",'Data Validation'!C60)</f>
        <v>XAUUSD</v>
      </c>
      <c r="C60" s="6" t="str">
        <f>IF('Data Validation'!$K$2&lt;&gt;TRUE,"",'Data Validation'!E60)</f>
        <v>M5</v>
      </c>
      <c r="D60" s="6">
        <f>IF('Data Validation'!$K$2&lt;&gt;TRUE,"",'Data Validation'!G60)</f>
        <v>5207.3999999999996</v>
      </c>
      <c r="E60" s="6">
        <f>IF($C60&lt;&gt;"M5","",Price!F60)</f>
        <v>5207.45</v>
      </c>
      <c r="F60" s="8">
        <f>IF($C60&lt;&gt;"M5","",Price!G60)</f>
        <v>5206.83</v>
      </c>
      <c r="G60" s="8">
        <f>IF($C60&lt;&gt;"M5","",Dual_Tema!E60)</f>
        <v>5207.4399999999996</v>
      </c>
      <c r="H60" s="8">
        <f>IF($C60&lt;&gt;"M5","",Dual_Tema!F60)</f>
        <v>5204.45</v>
      </c>
      <c r="I60" s="6">
        <f>IF($C60&lt;&gt;"M5","",SSA!E60)</f>
        <v>5206.5485600000002</v>
      </c>
      <c r="L60" s="7">
        <f t="shared" si="1"/>
        <v>1.9203293749362989E-6</v>
      </c>
      <c r="M60" s="7">
        <f t="shared" si="0"/>
        <v>4.5730096359847998E-4</v>
      </c>
      <c r="R60" s="17"/>
      <c r="S60" s="17"/>
      <c r="T60" s="17"/>
      <c r="U60" s="19"/>
      <c r="V60" s="19"/>
      <c r="W60" s="19"/>
    </row>
    <row r="61" spans="1:23" x14ac:dyDescent="0.55000000000000004">
      <c r="A61" s="6">
        <f>IF('Data Validation'!$K$2&lt;&gt;TRUE,"",'Data Validation'!A61)</f>
        <v>1772042700</v>
      </c>
      <c r="B61" s="6" t="str">
        <f>IF('Data Validation'!$K$2&lt;&gt;TRUE,"",'Data Validation'!C61)</f>
        <v>XAUUSD</v>
      </c>
      <c r="C61" s="6" t="str">
        <f>IF('Data Validation'!$K$2&lt;&gt;TRUE,"",'Data Validation'!E61)</f>
        <v>M5</v>
      </c>
      <c r="D61" s="6">
        <f>IF('Data Validation'!$K$2&lt;&gt;TRUE,"",'Data Validation'!G61)</f>
        <v>5207.07</v>
      </c>
      <c r="E61" s="6">
        <f>IF($C61&lt;&gt;"M5","",Price!F61)</f>
        <v>5207.53</v>
      </c>
      <c r="F61" s="8">
        <f>IF($C61&lt;&gt;"M5","",Price!G61)</f>
        <v>5207.0200000000004</v>
      </c>
      <c r="G61" s="8">
        <f>IF($C61&lt;&gt;"M5","",Dual_Tema!E61)</f>
        <v>5206.7</v>
      </c>
      <c r="H61" s="8">
        <f>IF($C61&lt;&gt;"M5","",Dual_Tema!F61)</f>
        <v>5205.07</v>
      </c>
      <c r="I61" s="6">
        <f>IF($C61&lt;&gt;"M5","",SSA!E61)</f>
        <v>5206.6013999999996</v>
      </c>
      <c r="L61" s="7">
        <f t="shared" si="1"/>
        <v>1.5940999097315521E-4</v>
      </c>
      <c r="M61" s="7">
        <f t="shared" si="0"/>
        <v>3.7463473113728108E-4</v>
      </c>
      <c r="R61" s="17"/>
      <c r="S61" s="17"/>
      <c r="T61" s="17"/>
      <c r="U61" s="19"/>
      <c r="V61" s="19"/>
      <c r="W61" s="19"/>
    </row>
    <row r="62" spans="1:23" x14ac:dyDescent="0.55000000000000004">
      <c r="A62" s="6">
        <f>IF('Data Validation'!$K$2&lt;&gt;TRUE,"",'Data Validation'!A62)</f>
        <v>1772043000</v>
      </c>
      <c r="B62" s="6" t="str">
        <f>IF('Data Validation'!$K$2&lt;&gt;TRUE,"",'Data Validation'!C62)</f>
        <v>XAUUSD</v>
      </c>
      <c r="C62" s="6" t="str">
        <f>IF('Data Validation'!$K$2&lt;&gt;TRUE,"",'Data Validation'!E62)</f>
        <v>M5</v>
      </c>
      <c r="D62" s="6">
        <f>IF('Data Validation'!$K$2&lt;&gt;TRUE,"",'Data Validation'!G62)</f>
        <v>5206.8900000000003</v>
      </c>
      <c r="E62" s="6">
        <f>IF($C62&lt;&gt;"M5","",Price!F62)</f>
        <v>5207.1000000000004</v>
      </c>
      <c r="F62" s="8">
        <f>IF($C62&lt;&gt;"M5","",Price!G62)</f>
        <v>5206.72</v>
      </c>
      <c r="G62" s="8">
        <f>IF($C62&lt;&gt;"M5","",Dual_Tema!E62)</f>
        <v>5206.1400000000003</v>
      </c>
      <c r="H62" s="8">
        <f>IF($C62&lt;&gt;"M5","",Dual_Tema!F62)</f>
        <v>5205.3900000000003</v>
      </c>
      <c r="I62" s="6">
        <f>IF($C62&lt;&gt;"M5","",SSA!E62)</f>
        <v>5206.7888400000002</v>
      </c>
      <c r="L62" s="7">
        <f t="shared" si="1"/>
        <v>1.8439765353986569E-4</v>
      </c>
      <c r="M62" s="7">
        <f t="shared" si="0"/>
        <v>2.5550439064122519E-4</v>
      </c>
      <c r="R62" s="17"/>
      <c r="S62" s="17"/>
      <c r="T62" s="17"/>
      <c r="U62" s="19"/>
      <c r="V62" s="19"/>
      <c r="W62" s="19"/>
    </row>
    <row r="63" spans="1:23" x14ac:dyDescent="0.55000000000000004">
      <c r="A63" s="6">
        <f>IF('Data Validation'!$K$2&lt;&gt;TRUE,"",'Data Validation'!A63)</f>
        <v>1772043300</v>
      </c>
      <c r="B63" s="6" t="str">
        <f>IF('Data Validation'!$K$2&lt;&gt;TRUE,"",'Data Validation'!C63)</f>
        <v>XAUUSD</v>
      </c>
      <c r="C63" s="6" t="str">
        <f>IF('Data Validation'!$K$2&lt;&gt;TRUE,"",'Data Validation'!E63)</f>
        <v>M5</v>
      </c>
      <c r="D63" s="6">
        <f>IF('Data Validation'!$K$2&lt;&gt;TRUE,"",'Data Validation'!G63)</f>
        <v>5206.8</v>
      </c>
      <c r="E63" s="6">
        <f>IF($C63&lt;&gt;"M5","",Price!F63)</f>
        <v>5207.29</v>
      </c>
      <c r="F63" s="8">
        <f>IF($C63&lt;&gt;"M5","",Price!G63)</f>
        <v>5206.71</v>
      </c>
      <c r="G63" s="8">
        <f>IF($C63&lt;&gt;"M5","",Dual_Tema!E63)</f>
        <v>5205.9799999999996</v>
      </c>
      <c r="H63" s="8">
        <f>IF($C63&lt;&gt;"M5","",Dual_Tema!F63)</f>
        <v>5205.6499999999996</v>
      </c>
      <c r="I63" s="6">
        <f>IF($C63&lt;&gt;"M5","",SSA!E63)</f>
        <v>5206.9786000000004</v>
      </c>
      <c r="L63" s="7">
        <f t="shared" si="1"/>
        <v>2.5163369817025812E-4</v>
      </c>
      <c r="M63" s="7">
        <f t="shared" si="0"/>
        <v>2.0362490755244787E-4</v>
      </c>
      <c r="R63" s="17"/>
      <c r="S63" s="17"/>
      <c r="T63" s="17"/>
      <c r="U63" s="19"/>
      <c r="V63" s="19"/>
      <c r="W63" s="19"/>
    </row>
    <row r="64" spans="1:23" x14ac:dyDescent="0.55000000000000004">
      <c r="A64" s="6">
        <f>IF('Data Validation'!$K$2&lt;&gt;TRUE,"",'Data Validation'!A64)</f>
        <v>1772043600</v>
      </c>
      <c r="B64" s="6" t="str">
        <f>IF('Data Validation'!$K$2&lt;&gt;TRUE,"",'Data Validation'!C64)</f>
        <v>XAUUSD</v>
      </c>
      <c r="C64" s="6" t="str">
        <f>IF('Data Validation'!$K$2&lt;&gt;TRUE,"",'Data Validation'!E64)</f>
        <v>M5</v>
      </c>
      <c r="D64" s="6">
        <f>IF('Data Validation'!$K$2&lt;&gt;TRUE,"",'Data Validation'!G64)</f>
        <v>5206.7700000000004</v>
      </c>
      <c r="E64" s="6">
        <f>IF($C64&lt;&gt;"M5","",Price!F64)</f>
        <v>5207.28</v>
      </c>
      <c r="F64" s="8">
        <f>IF($C64&lt;&gt;"M5","",Price!G64)</f>
        <v>5206.7299999999996</v>
      </c>
      <c r="G64" s="8">
        <f>IF($C64&lt;&gt;"M5","",Dual_Tema!E64)</f>
        <v>5205.9799999999996</v>
      </c>
      <c r="H64" s="8">
        <f>IF($C64&lt;&gt;"M5","",Dual_Tema!F64)</f>
        <v>5205.87</v>
      </c>
      <c r="I64" s="6">
        <f>IF($C64&lt;&gt;"M5","",SSA!E64)</f>
        <v>5207.0427</v>
      </c>
      <c r="L64" s="7">
        <f t="shared" si="1"/>
        <v>2.4971283024525294E-4</v>
      </c>
      <c r="M64" s="7">
        <f t="shared" si="0"/>
        <v>1.6519813210849919E-4</v>
      </c>
      <c r="R64" s="17"/>
      <c r="S64" s="17"/>
      <c r="T64" s="17"/>
      <c r="U64" s="19"/>
      <c r="V64" s="19"/>
      <c r="W64" s="19"/>
    </row>
    <row r="65" spans="1:23" x14ac:dyDescent="0.55000000000000004">
      <c r="A65" s="6">
        <f>IF('Data Validation'!$K$2&lt;&gt;TRUE,"",'Data Validation'!A65)</f>
        <v>1772043900</v>
      </c>
      <c r="B65" s="6" t="str">
        <f>IF('Data Validation'!$K$2&lt;&gt;TRUE,"",'Data Validation'!C65)</f>
        <v>XAUUSD</v>
      </c>
      <c r="C65" s="6" t="str">
        <f>IF('Data Validation'!$K$2&lt;&gt;TRUE,"",'Data Validation'!E65)</f>
        <v>M5</v>
      </c>
      <c r="D65" s="6">
        <f>IF('Data Validation'!$K$2&lt;&gt;TRUE,"",'Data Validation'!G65)</f>
        <v>5206.8</v>
      </c>
      <c r="E65" s="6">
        <f>IF($C65&lt;&gt;"M5","",Price!F65)</f>
        <v>5207.04</v>
      </c>
      <c r="F65" s="8">
        <f>IF($C65&lt;&gt;"M5","",Price!G65)</f>
        <v>5206.6400000000003</v>
      </c>
      <c r="G65" s="8">
        <f>IF($C65&lt;&gt;"M5","",Dual_Tema!E65)</f>
        <v>5205.96</v>
      </c>
      <c r="H65" s="8">
        <f>IF($C65&lt;&gt;"M5","",Dual_Tema!F65)</f>
        <v>5206.01</v>
      </c>
      <c r="I65" s="6">
        <f>IF($C65&lt;&gt;"M5","",SSA!E65)</f>
        <v>5206.8735299999998</v>
      </c>
      <c r="L65" s="7">
        <f t="shared" si="1"/>
        <v>2.0745453288152949E-4</v>
      </c>
      <c r="M65" s="7">
        <f t="shared" si="0"/>
        <v>1.2101398191707452E-4</v>
      </c>
      <c r="R65" s="17"/>
      <c r="S65" s="17"/>
      <c r="T65" s="17"/>
      <c r="U65" s="19"/>
      <c r="V65" s="19"/>
      <c r="W65" s="19"/>
    </row>
    <row r="66" spans="1:23" x14ac:dyDescent="0.55000000000000004">
      <c r="A66" s="6">
        <f>IF('Data Validation'!$K$2&lt;&gt;TRUE,"",'Data Validation'!A66)</f>
        <v>1772044200</v>
      </c>
      <c r="B66" s="6" t="str">
        <f>IF('Data Validation'!$K$2&lt;&gt;TRUE,"",'Data Validation'!C66)</f>
        <v>XAUUSD</v>
      </c>
      <c r="C66" s="6" t="str">
        <f>IF('Data Validation'!$K$2&lt;&gt;TRUE,"",'Data Validation'!E66)</f>
        <v>M5</v>
      </c>
      <c r="D66" s="6">
        <f>IF('Data Validation'!$K$2&lt;&gt;TRUE,"",'Data Validation'!G66)</f>
        <v>5206.8</v>
      </c>
      <c r="E66" s="6">
        <f>IF($C66&lt;&gt;"M5","",Price!F66)</f>
        <v>5207.29</v>
      </c>
      <c r="F66" s="8">
        <f>IF($C66&lt;&gt;"M5","",Price!G66)</f>
        <v>5206.75</v>
      </c>
      <c r="G66" s="8">
        <f>IF($C66&lt;&gt;"M5","",Dual_Tema!E66)</f>
        <v>5206.16</v>
      </c>
      <c r="H66" s="8">
        <f>IF($C66&lt;&gt;"M5","",Dual_Tema!F66)</f>
        <v>5206.18</v>
      </c>
      <c r="I66" s="6">
        <f>IF($C66&lt;&gt;"M5","",SSA!E66)</f>
        <v>5206.4339499999996</v>
      </c>
      <c r="L66" s="7">
        <f t="shared" si="1"/>
        <v>2.1705057086223036E-4</v>
      </c>
      <c r="M66" s="7">
        <f t="shared" ref="M66:M129" si="2">(F66-H66)/H66</f>
        <v>1.0948526558814888E-4</v>
      </c>
      <c r="R66" s="17"/>
      <c r="S66" s="17"/>
      <c r="T66" s="17"/>
      <c r="U66" s="19"/>
      <c r="V66" s="19"/>
      <c r="W66" s="19"/>
    </row>
    <row r="67" spans="1:23" x14ac:dyDescent="0.55000000000000004">
      <c r="A67" s="6">
        <f>IF('Data Validation'!$K$2&lt;&gt;TRUE,"",'Data Validation'!A67)</f>
        <v>1772044500</v>
      </c>
      <c r="B67" s="6" t="str">
        <f>IF('Data Validation'!$K$2&lt;&gt;TRUE,"",'Data Validation'!C67)</f>
        <v>XAUUSD</v>
      </c>
      <c r="C67" s="6" t="str">
        <f>IF('Data Validation'!$K$2&lt;&gt;TRUE,"",'Data Validation'!E67)</f>
        <v>M5</v>
      </c>
      <c r="D67" s="6">
        <f>IF('Data Validation'!$K$2&lt;&gt;TRUE,"",'Data Validation'!G67)</f>
        <v>5206.3900000000003</v>
      </c>
      <c r="E67" s="6">
        <f>IF($C67&lt;&gt;"M5","",Price!F67)</f>
        <v>5206.8100000000004</v>
      </c>
      <c r="F67" s="8">
        <f>IF($C67&lt;&gt;"M5","",Price!G67)</f>
        <v>5205.87</v>
      </c>
      <c r="G67" s="8">
        <f>IF($C67&lt;&gt;"M5","",Dual_Tema!E67)</f>
        <v>5206.12</v>
      </c>
      <c r="H67" s="8">
        <f>IF($C67&lt;&gt;"M5","",Dual_Tema!F67)</f>
        <v>5205.88</v>
      </c>
      <c r="I67" s="6">
        <f>IF($C67&lt;&gt;"M5","",SSA!E67)</f>
        <v>5205.6887100000004</v>
      </c>
      <c r="L67" s="7">
        <f t="shared" si="1"/>
        <v>1.3253632263576508E-4</v>
      </c>
      <c r="M67" s="7">
        <f t="shared" si="2"/>
        <v>-1.9209048230497589E-6</v>
      </c>
      <c r="R67" s="17"/>
      <c r="S67" s="17"/>
      <c r="T67" s="17"/>
      <c r="U67" s="19"/>
      <c r="V67" s="19"/>
      <c r="W67" s="19"/>
    </row>
    <row r="68" spans="1:23" x14ac:dyDescent="0.55000000000000004">
      <c r="A68" s="6">
        <f>IF('Data Validation'!$K$2&lt;&gt;TRUE,"",'Data Validation'!A68)</f>
        <v>1772044800</v>
      </c>
      <c r="B68" s="6" t="str">
        <f>IF('Data Validation'!$K$2&lt;&gt;TRUE,"",'Data Validation'!C68)</f>
        <v>XAUUSD</v>
      </c>
      <c r="C68" s="6" t="str">
        <f>IF('Data Validation'!$K$2&lt;&gt;TRUE,"",'Data Validation'!E68)</f>
        <v>M5</v>
      </c>
      <c r="D68" s="6">
        <f>IF('Data Validation'!$K$2&lt;&gt;TRUE,"",'Data Validation'!G68)</f>
        <v>5205.13</v>
      </c>
      <c r="E68" s="6">
        <f>IF($C68&lt;&gt;"M5","",Price!F68)</f>
        <v>5206.6000000000004</v>
      </c>
      <c r="F68" s="8">
        <f>IF($C68&lt;&gt;"M5","",Price!G68)</f>
        <v>5204.95</v>
      </c>
      <c r="G68" s="8">
        <f>IF($C68&lt;&gt;"M5","",Dual_Tema!E68)</f>
        <v>5206.0600000000004</v>
      </c>
      <c r="H68" s="8">
        <f>IF($C68&lt;&gt;"M5","",Dual_Tema!F68)</f>
        <v>5205.26</v>
      </c>
      <c r="I68" s="6">
        <f>IF($C68&lt;&gt;"M5","",SSA!E68)</f>
        <v>5204.6597899999997</v>
      </c>
      <c r="L68" s="7">
        <f t="shared" ref="L68:L131" si="3">(E68-G68)/G68</f>
        <v>1.0372527400759184E-4</v>
      </c>
      <c r="M68" s="7">
        <f t="shared" si="2"/>
        <v>-5.9555142298444297E-5</v>
      </c>
      <c r="R68" s="17"/>
      <c r="S68" s="17"/>
      <c r="T68" s="17"/>
      <c r="U68" s="19"/>
      <c r="V68" s="19"/>
      <c r="W68" s="19"/>
    </row>
    <row r="69" spans="1:23" x14ac:dyDescent="0.55000000000000004">
      <c r="A69" s="6">
        <f>IF('Data Validation'!$K$2&lt;&gt;TRUE,"",'Data Validation'!A69)</f>
        <v>1772045100</v>
      </c>
      <c r="B69" s="6" t="str">
        <f>IF('Data Validation'!$K$2&lt;&gt;TRUE,"",'Data Validation'!C69)</f>
        <v>XAUUSD</v>
      </c>
      <c r="C69" s="6" t="str">
        <f>IF('Data Validation'!$K$2&lt;&gt;TRUE,"",'Data Validation'!E69)</f>
        <v>M5</v>
      </c>
      <c r="D69" s="6">
        <f>IF('Data Validation'!$K$2&lt;&gt;TRUE,"",'Data Validation'!G69)</f>
        <v>5200.95</v>
      </c>
      <c r="E69" s="6">
        <f>IF($C69&lt;&gt;"M5","",Price!F69)</f>
        <v>5205.38</v>
      </c>
      <c r="F69" s="8">
        <f>IF($C69&lt;&gt;"M5","",Price!G69)</f>
        <v>5200.71</v>
      </c>
      <c r="G69" s="8">
        <f>IF($C69&lt;&gt;"M5","",Dual_Tema!E69)</f>
        <v>5205.4799999999996</v>
      </c>
      <c r="H69" s="8">
        <f>IF($C69&lt;&gt;"M5","",Dual_Tema!F69)</f>
        <v>5202.83</v>
      </c>
      <c r="I69" s="6">
        <f>IF($C69&lt;&gt;"M5","",SSA!E69)</f>
        <v>5203.4443099999999</v>
      </c>
      <c r="L69" s="7">
        <f t="shared" si="3"/>
        <v>-1.9210524293524191E-5</v>
      </c>
      <c r="M69" s="7">
        <f t="shared" si="2"/>
        <v>-4.0747054968159462E-4</v>
      </c>
      <c r="R69" s="17"/>
      <c r="S69" s="17"/>
      <c r="T69" s="17"/>
      <c r="U69" s="19"/>
      <c r="V69" s="19"/>
      <c r="W69" s="19"/>
    </row>
    <row r="70" spans="1:23" x14ac:dyDescent="0.55000000000000004">
      <c r="A70" s="6">
        <f>IF('Data Validation'!$K$2&lt;&gt;TRUE,"",'Data Validation'!A70)</f>
        <v>1772045400</v>
      </c>
      <c r="B70" s="6" t="str">
        <f>IF('Data Validation'!$K$2&lt;&gt;TRUE,"",'Data Validation'!C70)</f>
        <v>XAUUSD</v>
      </c>
      <c r="C70" s="6" t="str">
        <f>IF('Data Validation'!$K$2&lt;&gt;TRUE,"",'Data Validation'!E70)</f>
        <v>M5</v>
      </c>
      <c r="D70" s="6">
        <f>IF('Data Validation'!$K$2&lt;&gt;TRUE,"",'Data Validation'!G70)</f>
        <v>5202.58</v>
      </c>
      <c r="E70" s="6">
        <f>IF($C70&lt;&gt;"M5","",Price!F70)</f>
        <v>5204</v>
      </c>
      <c r="F70" s="8">
        <f>IF($C70&lt;&gt;"M5","",Price!G70)</f>
        <v>5200.84</v>
      </c>
      <c r="G70" s="8">
        <f>IF($C70&lt;&gt;"M5","",Dual_Tema!E70)</f>
        <v>5204.4799999999996</v>
      </c>
      <c r="H70" s="8">
        <f>IF($C70&lt;&gt;"M5","",Dual_Tema!F70)</f>
        <v>5201.3900000000003</v>
      </c>
      <c r="I70" s="6">
        <f>IF($C70&lt;&gt;"M5","",SSA!E70)</f>
        <v>5202.2417100000002</v>
      </c>
      <c r="L70" s="7">
        <f t="shared" si="3"/>
        <v>-9.2228234136659861E-5</v>
      </c>
      <c r="M70" s="7">
        <f t="shared" si="2"/>
        <v>-1.057409653958234E-4</v>
      </c>
      <c r="R70" s="17"/>
      <c r="S70" s="17"/>
      <c r="T70" s="17"/>
      <c r="U70" s="19"/>
      <c r="V70" s="19"/>
      <c r="W70" s="19"/>
    </row>
    <row r="71" spans="1:23" x14ac:dyDescent="0.55000000000000004">
      <c r="A71" s="6">
        <f>IF('Data Validation'!$K$2&lt;&gt;TRUE,"",'Data Validation'!A71)</f>
        <v>1772045700</v>
      </c>
      <c r="B71" s="6" t="str">
        <f>IF('Data Validation'!$K$2&lt;&gt;TRUE,"",'Data Validation'!C71)</f>
        <v>XAUUSD</v>
      </c>
      <c r="C71" s="6" t="str">
        <f>IF('Data Validation'!$K$2&lt;&gt;TRUE,"",'Data Validation'!E71)</f>
        <v>M5</v>
      </c>
      <c r="D71" s="6">
        <f>IF('Data Validation'!$K$2&lt;&gt;TRUE,"",'Data Validation'!G71)</f>
        <v>5202.12</v>
      </c>
      <c r="E71" s="6">
        <f>IF($C71&lt;&gt;"M5","",Price!F71)</f>
        <v>5203.55</v>
      </c>
      <c r="F71" s="8">
        <f>IF($C71&lt;&gt;"M5","",Price!G71)</f>
        <v>5201.2299999999996</v>
      </c>
      <c r="G71" s="8">
        <f>IF($C71&lt;&gt;"M5","",Dual_Tema!E71)</f>
        <v>5203.6899999999996</v>
      </c>
      <c r="H71" s="8">
        <f>IF($C71&lt;&gt;"M5","",Dual_Tema!F71)</f>
        <v>5200.75</v>
      </c>
      <c r="I71" s="6">
        <f>IF($C71&lt;&gt;"M5","",SSA!E71)</f>
        <v>5201.1130400000002</v>
      </c>
      <c r="L71" s="7">
        <f t="shared" si="3"/>
        <v>-2.6903985440988592E-5</v>
      </c>
      <c r="M71" s="7">
        <f t="shared" si="2"/>
        <v>9.2294380618096131E-5</v>
      </c>
      <c r="R71" s="17"/>
      <c r="S71" s="17"/>
      <c r="T71" s="17"/>
      <c r="U71" s="19"/>
      <c r="V71" s="19"/>
      <c r="W71" s="19"/>
    </row>
    <row r="72" spans="1:23" x14ac:dyDescent="0.55000000000000004">
      <c r="A72" s="6">
        <f>IF('Data Validation'!$K$2&lt;&gt;TRUE,"",'Data Validation'!A72)</f>
        <v>1772046000</v>
      </c>
      <c r="B72" s="6" t="str">
        <f>IF('Data Validation'!$K$2&lt;&gt;TRUE,"",'Data Validation'!C72)</f>
        <v>XAUUSD</v>
      </c>
      <c r="C72" s="6" t="str">
        <f>IF('Data Validation'!$K$2&lt;&gt;TRUE,"",'Data Validation'!E72)</f>
        <v>M5</v>
      </c>
      <c r="D72" s="6">
        <f>IF('Data Validation'!$K$2&lt;&gt;TRUE,"",'Data Validation'!G72)</f>
        <v>5200.91</v>
      </c>
      <c r="E72" s="6">
        <f>IF($C72&lt;&gt;"M5","",Price!F72)</f>
        <v>5202.74</v>
      </c>
      <c r="F72" s="8">
        <f>IF($C72&lt;&gt;"M5","",Price!G72)</f>
        <v>5200.91</v>
      </c>
      <c r="G72" s="8">
        <f>IF($C72&lt;&gt;"M5","",Dual_Tema!E72)</f>
        <v>5202.8599999999997</v>
      </c>
      <c r="H72" s="8">
        <f>IF($C72&lt;&gt;"M5","",Dual_Tema!F72)</f>
        <v>5200.28</v>
      </c>
      <c r="I72" s="6">
        <f>IF($C72&lt;&gt;"M5","",SSA!E72)</f>
        <v>5200.2024099999999</v>
      </c>
      <c r="L72" s="7">
        <f t="shared" si="3"/>
        <v>-2.3064237746141711E-5</v>
      </c>
      <c r="M72" s="7">
        <f t="shared" si="2"/>
        <v>1.2114732283648364E-4</v>
      </c>
      <c r="R72" s="17"/>
      <c r="S72" s="17"/>
      <c r="T72" s="17"/>
      <c r="U72" s="19"/>
      <c r="V72" s="19"/>
      <c r="W72" s="19"/>
    </row>
    <row r="73" spans="1:23" x14ac:dyDescent="0.55000000000000004">
      <c r="A73" s="6">
        <f>IF('Data Validation'!$K$2&lt;&gt;TRUE,"",'Data Validation'!A73)</f>
        <v>1772046300</v>
      </c>
      <c r="B73" s="6" t="str">
        <f>IF('Data Validation'!$K$2&lt;&gt;TRUE,"",'Data Validation'!C73)</f>
        <v>XAUUSD</v>
      </c>
      <c r="C73" s="6" t="str">
        <f>IF('Data Validation'!$K$2&lt;&gt;TRUE,"",'Data Validation'!E73)</f>
        <v>M5</v>
      </c>
      <c r="D73" s="6">
        <f>IF('Data Validation'!$K$2&lt;&gt;TRUE,"",'Data Validation'!G73)</f>
        <v>5194.29</v>
      </c>
      <c r="E73" s="6">
        <f>IF($C73&lt;&gt;"M5","",Price!F73)</f>
        <v>5201.18</v>
      </c>
      <c r="F73" s="8">
        <f>IF($C73&lt;&gt;"M5","",Price!G73)</f>
        <v>5194.07</v>
      </c>
      <c r="G73" s="8">
        <f>IF($C73&lt;&gt;"M5","",Dual_Tema!E73)</f>
        <v>5201.6400000000003</v>
      </c>
      <c r="H73" s="8">
        <f>IF($C73&lt;&gt;"M5","",Dual_Tema!F73)</f>
        <v>5196.74</v>
      </c>
      <c r="I73" s="6">
        <f>IF($C73&lt;&gt;"M5","",SSA!E73)</f>
        <v>5199.6579199999996</v>
      </c>
      <c r="L73" s="7">
        <f t="shared" si="3"/>
        <v>-8.8433647849531371E-5</v>
      </c>
      <c r="M73" s="7">
        <f t="shared" si="2"/>
        <v>-5.1378364128281827E-4</v>
      </c>
      <c r="R73" s="17"/>
      <c r="S73" s="17"/>
      <c r="T73" s="17"/>
      <c r="U73" s="19"/>
      <c r="V73" s="19"/>
      <c r="W73" s="19"/>
    </row>
    <row r="74" spans="1:23" x14ac:dyDescent="0.55000000000000004">
      <c r="A74" s="6">
        <f>IF('Data Validation'!$K$2&lt;&gt;TRUE,"",'Data Validation'!A74)</f>
        <v>1772046600</v>
      </c>
      <c r="B74" s="6" t="str">
        <f>IF('Data Validation'!$K$2&lt;&gt;TRUE,"",'Data Validation'!C74)</f>
        <v>XAUUSD</v>
      </c>
      <c r="C74" s="6" t="str">
        <f>IF('Data Validation'!$K$2&lt;&gt;TRUE,"",'Data Validation'!E74)</f>
        <v>M5</v>
      </c>
      <c r="D74" s="6">
        <f>IF('Data Validation'!$K$2&lt;&gt;TRUE,"",'Data Validation'!G74)</f>
        <v>5207.04</v>
      </c>
      <c r="E74" s="6">
        <f>IF($C74&lt;&gt;"M5","",Price!F74)</f>
        <v>5207.87</v>
      </c>
      <c r="F74" s="8">
        <f>IF($C74&lt;&gt;"M5","",Price!G74)</f>
        <v>5191.67</v>
      </c>
      <c r="G74" s="8">
        <f>IF($C74&lt;&gt;"M5","",Dual_Tema!E74)</f>
        <v>5204.21</v>
      </c>
      <c r="H74" s="8">
        <f>IF($C74&lt;&gt;"M5","",Dual_Tema!F74)</f>
        <v>5193.42</v>
      </c>
      <c r="I74" s="6">
        <f>IF($C74&lt;&gt;"M5","",SSA!E74)</f>
        <v>5199.7269999999999</v>
      </c>
      <c r="L74" s="7">
        <f t="shared" si="3"/>
        <v>7.0327677015336704E-4</v>
      </c>
      <c r="M74" s="7">
        <f t="shared" si="2"/>
        <v>-3.3696485167769986E-4</v>
      </c>
      <c r="R74" s="17"/>
      <c r="S74" s="17"/>
      <c r="T74" s="17"/>
      <c r="U74" s="19"/>
      <c r="V74" s="19"/>
      <c r="W74" s="19"/>
    </row>
    <row r="75" spans="1:23" x14ac:dyDescent="0.55000000000000004">
      <c r="A75" s="6">
        <f>IF('Data Validation'!$K$2&lt;&gt;TRUE,"",'Data Validation'!A75)</f>
        <v>1772046900</v>
      </c>
      <c r="B75" s="6" t="str">
        <f>IF('Data Validation'!$K$2&lt;&gt;TRUE,"",'Data Validation'!C75)</f>
        <v>XAUUSD</v>
      </c>
      <c r="C75" s="6" t="str">
        <f>IF('Data Validation'!$K$2&lt;&gt;TRUE,"",'Data Validation'!E75)</f>
        <v>M5</v>
      </c>
      <c r="D75" s="6">
        <f>IF('Data Validation'!$K$2&lt;&gt;TRUE,"",'Data Validation'!G75)</f>
        <v>5200.55</v>
      </c>
      <c r="E75" s="6">
        <f>IF($C75&lt;&gt;"M5","",Price!F75)</f>
        <v>5207.22</v>
      </c>
      <c r="F75" s="8">
        <f>IF($C75&lt;&gt;"M5","",Price!G75)</f>
        <v>5200.4399999999996</v>
      </c>
      <c r="G75" s="8">
        <f>IF($C75&lt;&gt;"M5","",Dual_Tema!E75)</f>
        <v>5205.6000000000004</v>
      </c>
      <c r="H75" s="8">
        <f>IF($C75&lt;&gt;"M5","",Dual_Tema!F75)</f>
        <v>5195.76</v>
      </c>
      <c r="I75" s="6">
        <f>IF($C75&lt;&gt;"M5","",SSA!E75)</f>
        <v>5200.0603799999999</v>
      </c>
      <c r="L75" s="7">
        <f t="shared" si="3"/>
        <v>3.1120331950205369E-4</v>
      </c>
      <c r="M75" s="7">
        <f t="shared" si="2"/>
        <v>9.0073444500888829E-4</v>
      </c>
      <c r="R75" s="17"/>
      <c r="S75" s="17"/>
      <c r="T75" s="17"/>
      <c r="U75" s="19"/>
      <c r="V75" s="19"/>
      <c r="W75" s="19"/>
    </row>
    <row r="76" spans="1:23" x14ac:dyDescent="0.55000000000000004">
      <c r="A76" s="6">
        <f>IF('Data Validation'!$K$2&lt;&gt;TRUE,"",'Data Validation'!A76)</f>
        <v>1772047200</v>
      </c>
      <c r="B76" s="6" t="str">
        <f>IF('Data Validation'!$K$2&lt;&gt;TRUE,"",'Data Validation'!C76)</f>
        <v>XAUUSD</v>
      </c>
      <c r="C76" s="6" t="str">
        <f>IF('Data Validation'!$K$2&lt;&gt;TRUE,"",'Data Validation'!E76)</f>
        <v>M5</v>
      </c>
      <c r="D76" s="6">
        <f>IF('Data Validation'!$K$2&lt;&gt;TRUE,"",'Data Validation'!G76)</f>
        <v>5197.32</v>
      </c>
      <c r="E76" s="6">
        <f>IF($C76&lt;&gt;"M5","",Price!F76)</f>
        <v>5200.6099999999997</v>
      </c>
      <c r="F76" s="8">
        <f>IF($C76&lt;&gt;"M5","",Price!G76)</f>
        <v>5194.3100000000004</v>
      </c>
      <c r="G76" s="8">
        <f>IF($C76&lt;&gt;"M5","",Dual_Tema!E76)</f>
        <v>5203.28</v>
      </c>
      <c r="H76" s="8">
        <f>IF($C76&lt;&gt;"M5","",Dual_Tema!F76)</f>
        <v>5194.42</v>
      </c>
      <c r="I76" s="6">
        <f>IF($C76&lt;&gt;"M5","",SSA!E76)</f>
        <v>5200.77063</v>
      </c>
      <c r="L76" s="7">
        <f t="shared" si="3"/>
        <v>-5.1313786688397952E-4</v>
      </c>
      <c r="M76" s="7">
        <f t="shared" si="2"/>
        <v>-2.1176570242620463E-5</v>
      </c>
      <c r="R76" s="17"/>
      <c r="S76" s="17"/>
      <c r="T76" s="17"/>
      <c r="U76" s="19"/>
      <c r="V76" s="19"/>
      <c r="W76" s="19"/>
    </row>
    <row r="77" spans="1:23" x14ac:dyDescent="0.55000000000000004">
      <c r="A77" s="6">
        <f>IF('Data Validation'!$K$2&lt;&gt;TRUE,"",'Data Validation'!A77)</f>
        <v>1772047500</v>
      </c>
      <c r="B77" s="6" t="str">
        <f>IF('Data Validation'!$K$2&lt;&gt;TRUE,"",'Data Validation'!C77)</f>
        <v>XAUUSD</v>
      </c>
      <c r="C77" s="6" t="str">
        <f>IF('Data Validation'!$K$2&lt;&gt;TRUE,"",'Data Validation'!E77)</f>
        <v>M5</v>
      </c>
      <c r="D77" s="6">
        <f>IF('Data Validation'!$K$2&lt;&gt;TRUE,"",'Data Validation'!G77)</f>
        <v>5202.59</v>
      </c>
      <c r="E77" s="6">
        <f>IF($C77&lt;&gt;"M5","",Price!F77)</f>
        <v>5202.7299999999996</v>
      </c>
      <c r="F77" s="8">
        <f>IF($C77&lt;&gt;"M5","",Price!G77)</f>
        <v>5194.0600000000004</v>
      </c>
      <c r="G77" s="8">
        <f>IF($C77&lt;&gt;"M5","",Dual_Tema!E77)</f>
        <v>5202.8500000000004</v>
      </c>
      <c r="H77" s="8">
        <f>IF($C77&lt;&gt;"M5","",Dual_Tema!F77)</f>
        <v>5193.58</v>
      </c>
      <c r="I77" s="6">
        <f>IF($C77&lt;&gt;"M5","",SSA!E77)</f>
        <v>5201.8271999999997</v>
      </c>
      <c r="L77" s="7">
        <f t="shared" si="3"/>
        <v>-2.3064282076323621E-5</v>
      </c>
      <c r="M77" s="7">
        <f t="shared" si="2"/>
        <v>9.2421797681074123E-5</v>
      </c>
      <c r="R77" s="17"/>
      <c r="S77" s="17"/>
      <c r="T77" s="17"/>
      <c r="U77" s="19"/>
      <c r="V77" s="19"/>
      <c r="W77" s="19"/>
    </row>
    <row r="78" spans="1:23" x14ac:dyDescent="0.55000000000000004">
      <c r="A78" s="6">
        <f>IF('Data Validation'!$K$2&lt;&gt;TRUE,"",'Data Validation'!A78)</f>
        <v>1772047800</v>
      </c>
      <c r="B78" s="6" t="str">
        <f>IF('Data Validation'!$K$2&lt;&gt;TRUE,"",'Data Validation'!C78)</f>
        <v>XAUUSD</v>
      </c>
      <c r="C78" s="6" t="str">
        <f>IF('Data Validation'!$K$2&lt;&gt;TRUE,"",'Data Validation'!E78)</f>
        <v>M5</v>
      </c>
      <c r="D78" s="6">
        <f>IF('Data Validation'!$K$2&lt;&gt;TRUE,"",'Data Validation'!G78)</f>
        <v>5202.51</v>
      </c>
      <c r="E78" s="6">
        <f>IF($C78&lt;&gt;"M5","",Price!F78)</f>
        <v>5204.51</v>
      </c>
      <c r="F78" s="8">
        <f>IF($C78&lt;&gt;"M5","",Price!G78)</f>
        <v>5199.62</v>
      </c>
      <c r="G78" s="8">
        <f>IF($C78&lt;&gt;"M5","",Dual_Tema!E78)</f>
        <v>5203.4799999999996</v>
      </c>
      <c r="H78" s="8">
        <f>IF($C78&lt;&gt;"M5","",Dual_Tema!F78)</f>
        <v>5195.88</v>
      </c>
      <c r="I78" s="6">
        <f>IF($C78&lt;&gt;"M5","",SSA!E78)</f>
        <v>5202.9073500000004</v>
      </c>
      <c r="L78" s="7">
        <f t="shared" si="3"/>
        <v>1.9794445255879814E-4</v>
      </c>
      <c r="M78" s="7">
        <f t="shared" si="2"/>
        <v>7.1980107315792162E-4</v>
      </c>
      <c r="R78" s="17"/>
      <c r="S78" s="17"/>
      <c r="T78" s="17"/>
      <c r="U78" s="19"/>
      <c r="V78" s="19"/>
      <c r="W78" s="19"/>
    </row>
    <row r="79" spans="1:23" x14ac:dyDescent="0.55000000000000004">
      <c r="A79" s="6">
        <f>IF('Data Validation'!$K$2&lt;&gt;TRUE,"",'Data Validation'!A79)</f>
        <v>1772048100</v>
      </c>
      <c r="B79" s="6" t="str">
        <f>IF('Data Validation'!$K$2&lt;&gt;TRUE,"",'Data Validation'!C79)</f>
        <v>XAUUSD</v>
      </c>
      <c r="C79" s="6" t="str">
        <f>IF('Data Validation'!$K$2&lt;&gt;TRUE,"",'Data Validation'!E79)</f>
        <v>M5</v>
      </c>
      <c r="D79" s="6">
        <f>IF('Data Validation'!$K$2&lt;&gt;TRUE,"",'Data Validation'!G79)</f>
        <v>5201</v>
      </c>
      <c r="E79" s="6">
        <f>IF($C79&lt;&gt;"M5","",Price!F79)</f>
        <v>5206.3</v>
      </c>
      <c r="F79" s="8">
        <f>IF($C79&lt;&gt;"M5","",Price!G79)</f>
        <v>5200.84</v>
      </c>
      <c r="G79" s="8">
        <f>IF($C79&lt;&gt;"M5","",Dual_Tema!E79)</f>
        <v>5204.79</v>
      </c>
      <c r="H79" s="8">
        <f>IF($C79&lt;&gt;"M5","",Dual_Tema!F79)</f>
        <v>5198.05</v>
      </c>
      <c r="I79" s="6">
        <f>IF($C79&lt;&gt;"M5","",SSA!E79)</f>
        <v>5203.8024599999999</v>
      </c>
      <c r="L79" s="7">
        <f t="shared" si="3"/>
        <v>2.9011737265100386E-4</v>
      </c>
      <c r="M79" s="7">
        <f t="shared" si="2"/>
        <v>5.3673973894055723E-4</v>
      </c>
      <c r="R79" s="17"/>
      <c r="S79" s="17"/>
      <c r="T79" s="17"/>
      <c r="U79" s="19"/>
      <c r="V79" s="19"/>
      <c r="W79" s="19"/>
    </row>
    <row r="80" spans="1:23" x14ac:dyDescent="0.55000000000000004">
      <c r="A80" s="6">
        <f>IF('Data Validation'!$K$2&lt;&gt;TRUE,"",'Data Validation'!A80)</f>
        <v>1772048400</v>
      </c>
      <c r="B80" s="6" t="str">
        <f>IF('Data Validation'!$K$2&lt;&gt;TRUE,"",'Data Validation'!C80)</f>
        <v>XAUUSD</v>
      </c>
      <c r="C80" s="6" t="str">
        <f>IF('Data Validation'!$K$2&lt;&gt;TRUE,"",'Data Validation'!E80)</f>
        <v>M5</v>
      </c>
      <c r="D80" s="6">
        <f>IF('Data Validation'!$K$2&lt;&gt;TRUE,"",'Data Validation'!G80)</f>
        <v>5204.32</v>
      </c>
      <c r="E80" s="6">
        <f>IF($C80&lt;&gt;"M5","",Price!F80)</f>
        <v>5205.1400000000003</v>
      </c>
      <c r="F80" s="8">
        <f>IF($C80&lt;&gt;"M5","",Price!G80)</f>
        <v>5200.72</v>
      </c>
      <c r="G80" s="8">
        <f>IF($C80&lt;&gt;"M5","",Dual_Tema!E80)</f>
        <v>5205.07</v>
      </c>
      <c r="H80" s="8">
        <f>IF($C80&lt;&gt;"M5","",Dual_Tema!F80)</f>
        <v>5199.42</v>
      </c>
      <c r="I80" s="6">
        <f>IF($C80&lt;&gt;"M5","",SSA!E80)</f>
        <v>5204.3631299999997</v>
      </c>
      <c r="L80" s="7">
        <f t="shared" si="3"/>
        <v>1.344842624606748E-5</v>
      </c>
      <c r="M80" s="7">
        <f t="shared" si="2"/>
        <v>2.5002788772597362E-4</v>
      </c>
      <c r="R80" s="17"/>
      <c r="S80" s="17"/>
      <c r="T80" s="17"/>
      <c r="U80" s="19"/>
      <c r="V80" s="19"/>
      <c r="W80" s="19"/>
    </row>
    <row r="81" spans="1:23" x14ac:dyDescent="0.55000000000000004">
      <c r="A81" s="6">
        <f>IF('Data Validation'!$K$2&lt;&gt;TRUE,"",'Data Validation'!A81)</f>
        <v>1772048700</v>
      </c>
      <c r="B81" s="6" t="str">
        <f>IF('Data Validation'!$K$2&lt;&gt;TRUE,"",'Data Validation'!C81)</f>
        <v>XAUUSD</v>
      </c>
      <c r="C81" s="6" t="str">
        <f>IF('Data Validation'!$K$2&lt;&gt;TRUE,"",'Data Validation'!E81)</f>
        <v>M5</v>
      </c>
      <c r="D81" s="6">
        <f>IF('Data Validation'!$K$2&lt;&gt;TRUE,"",'Data Validation'!G81)</f>
        <v>5205</v>
      </c>
      <c r="E81" s="6">
        <f>IF($C81&lt;&gt;"M5","",Price!F81)</f>
        <v>5207.58</v>
      </c>
      <c r="F81" s="8">
        <f>IF($C81&lt;&gt;"M5","",Price!G81)</f>
        <v>5200.29</v>
      </c>
      <c r="G81" s="8">
        <f>IF($C81&lt;&gt;"M5","",Dual_Tema!E81)</f>
        <v>5206.4399999999996</v>
      </c>
      <c r="H81" s="8">
        <f>IF($C81&lt;&gt;"M5","",Dual_Tema!F81)</f>
        <v>5200.09</v>
      </c>
      <c r="I81" s="6">
        <f>IF($C81&lt;&gt;"M5","",SSA!E81)</f>
        <v>5204.3838900000001</v>
      </c>
      <c r="L81" s="7">
        <f t="shared" si="3"/>
        <v>2.1895959619247076E-4</v>
      </c>
      <c r="M81" s="7">
        <f t="shared" si="2"/>
        <v>3.84608727925513E-5</v>
      </c>
      <c r="R81" s="17"/>
      <c r="S81" s="17"/>
      <c r="T81" s="17"/>
      <c r="U81" s="19"/>
      <c r="V81" s="19"/>
      <c r="W81" s="19"/>
    </row>
    <row r="82" spans="1:23" x14ac:dyDescent="0.55000000000000004">
      <c r="A82" s="6">
        <f>IF('Data Validation'!$K$2&lt;&gt;TRUE,"",'Data Validation'!A82)</f>
        <v>1772049000</v>
      </c>
      <c r="B82" s="6" t="str">
        <f>IF('Data Validation'!$K$2&lt;&gt;TRUE,"",'Data Validation'!C82)</f>
        <v>XAUUSD</v>
      </c>
      <c r="C82" s="6" t="str">
        <f>IF('Data Validation'!$K$2&lt;&gt;TRUE,"",'Data Validation'!E82)</f>
        <v>M5</v>
      </c>
      <c r="D82" s="6">
        <f>IF('Data Validation'!$K$2&lt;&gt;TRUE,"",'Data Validation'!G82)</f>
        <v>5204.97</v>
      </c>
      <c r="E82" s="6">
        <f>IF($C82&lt;&gt;"M5","",Price!F82)</f>
        <v>5208.32</v>
      </c>
      <c r="F82" s="8">
        <f>IF($C82&lt;&gt;"M5","",Price!G82)</f>
        <v>5200.63</v>
      </c>
      <c r="G82" s="8">
        <f>IF($C82&lt;&gt;"M5","",Dual_Tema!E82)</f>
        <v>5207.6400000000003</v>
      </c>
      <c r="H82" s="8">
        <f>IF($C82&lt;&gt;"M5","",Dual_Tema!F82)</f>
        <v>5200.6499999999996</v>
      </c>
      <c r="I82" s="6">
        <f>IF($C82&lt;&gt;"M5","",SSA!E82)</f>
        <v>5203.7779700000001</v>
      </c>
      <c r="L82" s="7">
        <f t="shared" si="3"/>
        <v>1.3057738246103446E-4</v>
      </c>
      <c r="M82" s="7">
        <f t="shared" si="2"/>
        <v>-3.8456731369207818E-6</v>
      </c>
      <c r="R82" s="17"/>
      <c r="S82" s="17"/>
      <c r="T82" s="17"/>
      <c r="U82" s="19"/>
      <c r="V82" s="19"/>
      <c r="W82" s="19"/>
    </row>
    <row r="83" spans="1:23" x14ac:dyDescent="0.55000000000000004">
      <c r="A83" s="6">
        <f>IF('Data Validation'!$K$2&lt;&gt;TRUE,"",'Data Validation'!A83)</f>
        <v>1772049300</v>
      </c>
      <c r="B83" s="6" t="str">
        <f>IF('Data Validation'!$K$2&lt;&gt;TRUE,"",'Data Validation'!C83)</f>
        <v>XAUUSD</v>
      </c>
      <c r="C83" s="6" t="str">
        <f>IF('Data Validation'!$K$2&lt;&gt;TRUE,"",'Data Validation'!E83)</f>
        <v>M5</v>
      </c>
      <c r="D83" s="6">
        <f>IF('Data Validation'!$K$2&lt;&gt;TRUE,"",'Data Validation'!G83)</f>
        <v>5204.87</v>
      </c>
      <c r="E83" s="6">
        <f>IF($C83&lt;&gt;"M5","",Price!F83)</f>
        <v>5207.55</v>
      </c>
      <c r="F83" s="8">
        <f>IF($C83&lt;&gt;"M5","",Price!G83)</f>
        <v>5203.6000000000004</v>
      </c>
      <c r="G83" s="8">
        <f>IF($C83&lt;&gt;"M5","",Dual_Tema!E83)</f>
        <v>5207.99</v>
      </c>
      <c r="H83" s="8">
        <f>IF($C83&lt;&gt;"M5","",Dual_Tema!F83)</f>
        <v>5202.43</v>
      </c>
      <c r="I83" s="6">
        <f>IF($C83&lt;&gt;"M5","",SSA!E83)</f>
        <v>5202.5578299999997</v>
      </c>
      <c r="L83" s="7">
        <f t="shared" si="3"/>
        <v>-8.4485569288650673E-5</v>
      </c>
      <c r="M83" s="7">
        <f t="shared" si="2"/>
        <v>2.2489490488100227E-4</v>
      </c>
      <c r="R83" s="17"/>
      <c r="S83" s="17"/>
      <c r="T83" s="17"/>
      <c r="U83" s="19"/>
      <c r="V83" s="19"/>
      <c r="W83" s="19"/>
    </row>
    <row r="84" spans="1:23" x14ac:dyDescent="0.55000000000000004">
      <c r="A84" s="6">
        <f>IF('Data Validation'!$K$2&lt;&gt;TRUE,"",'Data Validation'!A84)</f>
        <v>1772049600</v>
      </c>
      <c r="B84" s="6" t="str">
        <f>IF('Data Validation'!$K$2&lt;&gt;TRUE,"",'Data Validation'!C84)</f>
        <v>XAUUSD</v>
      </c>
      <c r="C84" s="6" t="str">
        <f>IF('Data Validation'!$K$2&lt;&gt;TRUE,"",'Data Validation'!E84)</f>
        <v>M5</v>
      </c>
      <c r="D84" s="6">
        <f>IF('Data Validation'!$K$2&lt;&gt;TRUE,"",'Data Validation'!G84)</f>
        <v>5201.76</v>
      </c>
      <c r="E84" s="6">
        <f>IF($C84&lt;&gt;"M5","",Price!F84)</f>
        <v>5205.24</v>
      </c>
      <c r="F84" s="8">
        <f>IF($C84&lt;&gt;"M5","",Price!G84)</f>
        <v>5196.8100000000004</v>
      </c>
      <c r="G84" s="8">
        <f>IF($C84&lt;&gt;"M5","",Dual_Tema!E84)</f>
        <v>5207.03</v>
      </c>
      <c r="H84" s="8">
        <f>IF($C84&lt;&gt;"M5","",Dual_Tema!F84)</f>
        <v>5200.2</v>
      </c>
      <c r="I84" s="6">
        <f>IF($C84&lt;&gt;"M5","",SSA!E84)</f>
        <v>5200.7848199999999</v>
      </c>
      <c r="L84" s="7">
        <f t="shared" si="3"/>
        <v>-3.4376602400984128E-4</v>
      </c>
      <c r="M84" s="7">
        <f t="shared" si="2"/>
        <v>-6.5189800392281415E-4</v>
      </c>
      <c r="R84" s="17"/>
      <c r="S84" s="17"/>
      <c r="T84" s="17"/>
      <c r="U84" s="19"/>
      <c r="V84" s="19"/>
      <c r="W84" s="19"/>
    </row>
    <row r="85" spans="1:23" x14ac:dyDescent="0.55000000000000004">
      <c r="A85" s="6">
        <f>IF('Data Validation'!$K$2&lt;&gt;TRUE,"",'Data Validation'!A85)</f>
        <v>1772049900</v>
      </c>
      <c r="B85" s="6" t="str">
        <f>IF('Data Validation'!$K$2&lt;&gt;TRUE,"",'Data Validation'!C85)</f>
        <v>XAUUSD</v>
      </c>
      <c r="C85" s="6" t="str">
        <f>IF('Data Validation'!$K$2&lt;&gt;TRUE,"",'Data Validation'!E85)</f>
        <v>M5</v>
      </c>
      <c r="D85" s="6">
        <f>IF('Data Validation'!$K$2&lt;&gt;TRUE,"",'Data Validation'!G85)</f>
        <v>5202.46</v>
      </c>
      <c r="E85" s="6">
        <f>IF($C85&lt;&gt;"M5","",Price!F85)</f>
        <v>5205.8100000000004</v>
      </c>
      <c r="F85" s="8">
        <f>IF($C85&lt;&gt;"M5","",Price!G85)</f>
        <v>5200.96</v>
      </c>
      <c r="G85" s="8">
        <f>IF($C85&lt;&gt;"M5","",Dual_Tema!E85)</f>
        <v>5206.6400000000003</v>
      </c>
      <c r="H85" s="8">
        <f>IF($C85&lt;&gt;"M5","",Dual_Tema!F85)</f>
        <v>5200.75</v>
      </c>
      <c r="I85" s="6">
        <f>IF($C85&lt;&gt;"M5","",SSA!E85)</f>
        <v>5198.6184300000004</v>
      </c>
      <c r="L85" s="7">
        <f t="shared" si="3"/>
        <v>-1.5941182797349677E-4</v>
      </c>
      <c r="M85" s="7">
        <f t="shared" si="2"/>
        <v>4.0378791520460772E-5</v>
      </c>
      <c r="R85" s="17"/>
      <c r="S85" s="17"/>
      <c r="T85" s="17"/>
      <c r="U85" s="19"/>
      <c r="V85" s="19"/>
      <c r="W85" s="19"/>
    </row>
    <row r="86" spans="1:23" x14ac:dyDescent="0.55000000000000004">
      <c r="A86" s="6">
        <f>IF('Data Validation'!$K$2&lt;&gt;TRUE,"",'Data Validation'!A86)</f>
        <v>1772050200</v>
      </c>
      <c r="B86" s="6" t="str">
        <f>IF('Data Validation'!$K$2&lt;&gt;TRUE,"",'Data Validation'!C86)</f>
        <v>XAUUSD</v>
      </c>
      <c r="C86" s="6" t="str">
        <f>IF('Data Validation'!$K$2&lt;&gt;TRUE,"",'Data Validation'!E86)</f>
        <v>M5</v>
      </c>
      <c r="D86" s="6">
        <f>IF('Data Validation'!$K$2&lt;&gt;TRUE,"",'Data Validation'!G86)</f>
        <v>5195.2700000000004</v>
      </c>
      <c r="E86" s="6">
        <f>IF($C86&lt;&gt;"M5","",Price!F86)</f>
        <v>5206.05</v>
      </c>
      <c r="F86" s="8">
        <f>IF($C86&lt;&gt;"M5","",Price!G86)</f>
        <v>5195.1899999999996</v>
      </c>
      <c r="G86" s="8">
        <f>IF($C86&lt;&gt;"M5","",Dual_Tema!E86)</f>
        <v>5206.49</v>
      </c>
      <c r="H86" s="8">
        <f>IF($C86&lt;&gt;"M5","",Dual_Tema!F86)</f>
        <v>5198.26</v>
      </c>
      <c r="I86" s="6">
        <f>IF($C86&lt;&gt;"M5","",SSA!E86)</f>
        <v>5196.0899300000001</v>
      </c>
      <c r="L86" s="7">
        <f t="shared" si="3"/>
        <v>-8.4509909747180895E-5</v>
      </c>
      <c r="M86" s="7">
        <f t="shared" si="2"/>
        <v>-5.9058223328587226E-4</v>
      </c>
      <c r="R86" s="17"/>
      <c r="S86" s="17"/>
      <c r="T86" s="17"/>
      <c r="U86" s="19"/>
      <c r="V86" s="19"/>
      <c r="W86" s="19"/>
    </row>
    <row r="87" spans="1:23" x14ac:dyDescent="0.55000000000000004">
      <c r="A87" s="6">
        <f>IF('Data Validation'!$K$2&lt;&gt;TRUE,"",'Data Validation'!A87)</f>
        <v>1772050500</v>
      </c>
      <c r="B87" s="6" t="str">
        <f>IF('Data Validation'!$K$2&lt;&gt;TRUE,"",'Data Validation'!C87)</f>
        <v>XAUUSD</v>
      </c>
      <c r="C87" s="6" t="str">
        <f>IF('Data Validation'!$K$2&lt;&gt;TRUE,"",'Data Validation'!E87)</f>
        <v>M5</v>
      </c>
      <c r="D87" s="6">
        <f>IF('Data Validation'!$K$2&lt;&gt;TRUE,"",'Data Validation'!G87)</f>
        <v>5184.8</v>
      </c>
      <c r="E87" s="6">
        <f>IF($C87&lt;&gt;"M5","",Price!F87)</f>
        <v>5196.3500000000004</v>
      </c>
      <c r="F87" s="8">
        <f>IF($C87&lt;&gt;"M5","",Price!G87)</f>
        <v>5183.51</v>
      </c>
      <c r="G87" s="8">
        <f>IF($C87&lt;&gt;"M5","",Dual_Tema!E87)</f>
        <v>5201.63</v>
      </c>
      <c r="H87" s="8">
        <f>IF($C87&lt;&gt;"M5","",Dual_Tema!F87)</f>
        <v>5190.97</v>
      </c>
      <c r="I87" s="6">
        <f>IF($C87&lt;&gt;"M5","",SSA!E87)</f>
        <v>5193.4003400000001</v>
      </c>
      <c r="L87" s="7">
        <f t="shared" si="3"/>
        <v>-1.0150664310994333E-3</v>
      </c>
      <c r="M87" s="7">
        <f t="shared" si="2"/>
        <v>-1.4371109831110632E-3</v>
      </c>
      <c r="R87" s="17"/>
      <c r="S87" s="17"/>
      <c r="T87" s="17"/>
      <c r="U87" s="19"/>
      <c r="V87" s="19"/>
      <c r="W87" s="19"/>
    </row>
    <row r="88" spans="1:23" x14ac:dyDescent="0.55000000000000004">
      <c r="A88" s="6">
        <f>IF('Data Validation'!$K$2&lt;&gt;TRUE,"",'Data Validation'!A88)</f>
        <v>1772050800</v>
      </c>
      <c r="B88" s="6" t="str">
        <f>IF('Data Validation'!$K$2&lt;&gt;TRUE,"",'Data Validation'!C88)</f>
        <v>XAUUSD</v>
      </c>
      <c r="C88" s="6" t="str">
        <f>IF('Data Validation'!$K$2&lt;&gt;TRUE,"",'Data Validation'!E88)</f>
        <v>M5</v>
      </c>
      <c r="D88" s="6">
        <f>IF('Data Validation'!$K$2&lt;&gt;TRUE,"",'Data Validation'!G88)</f>
        <v>5189</v>
      </c>
      <c r="E88" s="6">
        <f>IF($C88&lt;&gt;"M5","",Price!F88)</f>
        <v>5189.0200000000004</v>
      </c>
      <c r="F88" s="8">
        <f>IF($C88&lt;&gt;"M5","",Price!G88)</f>
        <v>5183.2700000000004</v>
      </c>
      <c r="G88" s="8">
        <f>IF($C88&lt;&gt;"M5","",Dual_Tema!E88)</f>
        <v>5194.99</v>
      </c>
      <c r="H88" s="8">
        <f>IF($C88&lt;&gt;"M5","",Dual_Tema!F88)</f>
        <v>5186.28</v>
      </c>
      <c r="I88" s="6">
        <f>IF($C88&lt;&gt;"M5","",SSA!E88)</f>
        <v>5190.7657200000003</v>
      </c>
      <c r="L88" s="7">
        <f t="shared" si="3"/>
        <v>-1.1491841177748842E-3</v>
      </c>
      <c r="M88" s="7">
        <f t="shared" si="2"/>
        <v>-5.8037745744528042E-4</v>
      </c>
      <c r="R88" s="17"/>
      <c r="S88" s="17"/>
      <c r="T88" s="17"/>
      <c r="U88" s="19"/>
      <c r="V88" s="19"/>
      <c r="W88" s="19"/>
    </row>
    <row r="89" spans="1:23" x14ac:dyDescent="0.55000000000000004">
      <c r="A89" s="6">
        <f>IF('Data Validation'!$K$2&lt;&gt;TRUE,"",'Data Validation'!A89)</f>
        <v>1772051100</v>
      </c>
      <c r="B89" s="6" t="str">
        <f>IF('Data Validation'!$K$2&lt;&gt;TRUE,"",'Data Validation'!C89)</f>
        <v>XAUUSD</v>
      </c>
      <c r="C89" s="6" t="str">
        <f>IF('Data Validation'!$K$2&lt;&gt;TRUE,"",'Data Validation'!E89)</f>
        <v>M5</v>
      </c>
      <c r="D89" s="6">
        <f>IF('Data Validation'!$K$2&lt;&gt;TRUE,"",'Data Validation'!G89)</f>
        <v>5186.1099999999997</v>
      </c>
      <c r="E89" s="6">
        <f>IF($C89&lt;&gt;"M5","",Price!F89)</f>
        <v>5193.3500000000004</v>
      </c>
      <c r="F89" s="8">
        <f>IF($C89&lt;&gt;"M5","",Price!G89)</f>
        <v>5185.75</v>
      </c>
      <c r="G89" s="8">
        <f>IF($C89&lt;&gt;"M5","",Dual_Tema!E89)</f>
        <v>5192.99</v>
      </c>
      <c r="H89" s="8">
        <f>IF($C89&lt;&gt;"M5","",Dual_Tema!F89)</f>
        <v>5184.6899999999996</v>
      </c>
      <c r="I89" s="6">
        <f>IF($C89&lt;&gt;"M5","",SSA!E89)</f>
        <v>5187.9149600000001</v>
      </c>
      <c r="L89" s="7">
        <f t="shared" si="3"/>
        <v>6.9324223616949409E-5</v>
      </c>
      <c r="M89" s="7">
        <f t="shared" si="2"/>
        <v>2.0444809622183779E-4</v>
      </c>
      <c r="R89" s="17"/>
      <c r="S89" s="17"/>
      <c r="T89" s="17"/>
      <c r="U89" s="19"/>
      <c r="V89" s="19"/>
      <c r="W89" s="19"/>
    </row>
    <row r="90" spans="1:23" x14ac:dyDescent="0.55000000000000004">
      <c r="A90" s="6">
        <f>IF('Data Validation'!$K$2&lt;&gt;TRUE,"",'Data Validation'!A90)</f>
        <v>1772051400</v>
      </c>
      <c r="B90" s="6" t="str">
        <f>IF('Data Validation'!$K$2&lt;&gt;TRUE,"",'Data Validation'!C90)</f>
        <v>XAUUSD</v>
      </c>
      <c r="C90" s="6" t="str">
        <f>IF('Data Validation'!$K$2&lt;&gt;TRUE,"",'Data Validation'!E90)</f>
        <v>M5</v>
      </c>
      <c r="D90" s="6">
        <f>IF('Data Validation'!$K$2&lt;&gt;TRUE,"",'Data Validation'!G90)</f>
        <v>5188.12</v>
      </c>
      <c r="E90" s="6">
        <f>IF($C90&lt;&gt;"M5","",Price!F90)</f>
        <v>5190.6099999999997</v>
      </c>
      <c r="F90" s="8">
        <f>IF($C90&lt;&gt;"M5","",Price!G90)</f>
        <v>5180.6000000000004</v>
      </c>
      <c r="G90" s="8">
        <f>IF($C90&lt;&gt;"M5","",Dual_Tema!E90)</f>
        <v>5190.59</v>
      </c>
      <c r="H90" s="8">
        <f>IF($C90&lt;&gt;"M5","",Dual_Tema!F90)</f>
        <v>5181.3999999999996</v>
      </c>
      <c r="I90" s="6">
        <f>IF($C90&lt;&gt;"M5","",SSA!E90)</f>
        <v>5184.7467800000004</v>
      </c>
      <c r="L90" s="7">
        <f t="shared" si="3"/>
        <v>3.8531265230979646E-6</v>
      </c>
      <c r="M90" s="7">
        <f t="shared" si="2"/>
        <v>-1.5439842513592319E-4</v>
      </c>
      <c r="R90" s="17"/>
      <c r="S90" s="17"/>
      <c r="T90" s="17"/>
      <c r="U90" s="19"/>
      <c r="V90" s="19"/>
      <c r="W90" s="19"/>
    </row>
    <row r="91" spans="1:23" x14ac:dyDescent="0.55000000000000004">
      <c r="A91" s="6">
        <f>IF('Data Validation'!$K$2&lt;&gt;TRUE,"",'Data Validation'!A91)</f>
        <v>1772051700</v>
      </c>
      <c r="B91" s="6" t="str">
        <f>IF('Data Validation'!$K$2&lt;&gt;TRUE,"",'Data Validation'!C91)</f>
        <v>XAUUSD</v>
      </c>
      <c r="C91" s="6" t="str">
        <f>IF('Data Validation'!$K$2&lt;&gt;TRUE,"",'Data Validation'!E91)</f>
        <v>M5</v>
      </c>
      <c r="D91" s="6">
        <f>IF('Data Validation'!$K$2&lt;&gt;TRUE,"",'Data Validation'!G91)</f>
        <v>5183.41</v>
      </c>
      <c r="E91" s="6">
        <f>IF($C91&lt;&gt;"M5","",Price!F91)</f>
        <v>5188.49</v>
      </c>
      <c r="F91" s="8">
        <f>IF($C91&lt;&gt;"M5","",Price!G91)</f>
        <v>5181.25</v>
      </c>
      <c r="G91" s="8">
        <f>IF($C91&lt;&gt;"M5","",Dual_Tema!E91)</f>
        <v>5188.25</v>
      </c>
      <c r="H91" s="8">
        <f>IF($C91&lt;&gt;"M5","",Dual_Tema!F91)</f>
        <v>5179.8599999999997</v>
      </c>
      <c r="I91" s="6">
        <f>IF($C91&lt;&gt;"M5","",SSA!E91)</f>
        <v>5181.0769700000001</v>
      </c>
      <c r="L91" s="7">
        <f t="shared" si="3"/>
        <v>4.6258372283483199E-5</v>
      </c>
      <c r="M91" s="7">
        <f t="shared" si="2"/>
        <v>2.6834702096201972E-4</v>
      </c>
      <c r="R91" s="17"/>
      <c r="S91" s="17"/>
      <c r="T91" s="17"/>
      <c r="U91" s="19"/>
      <c r="V91" s="19"/>
      <c r="W91" s="19"/>
    </row>
    <row r="92" spans="1:23" x14ac:dyDescent="0.55000000000000004">
      <c r="A92" s="6">
        <f>IF('Data Validation'!$K$2&lt;&gt;TRUE,"",'Data Validation'!A92)</f>
        <v>1772052000</v>
      </c>
      <c r="B92" s="6" t="str">
        <f>IF('Data Validation'!$K$2&lt;&gt;TRUE,"",'Data Validation'!C92)</f>
        <v>XAUUSD</v>
      </c>
      <c r="C92" s="6" t="str">
        <f>IF('Data Validation'!$K$2&lt;&gt;TRUE,"",'Data Validation'!E92)</f>
        <v>M5</v>
      </c>
      <c r="D92" s="6">
        <f>IF('Data Validation'!$K$2&lt;&gt;TRUE,"",'Data Validation'!G92)</f>
        <v>5181.4799999999996</v>
      </c>
      <c r="E92" s="6">
        <f>IF($C92&lt;&gt;"M5","",Price!F92)</f>
        <v>5184.2</v>
      </c>
      <c r="F92" s="8">
        <f>IF($C92&lt;&gt;"M5","",Price!G92)</f>
        <v>5177.3999999999996</v>
      </c>
      <c r="G92" s="8">
        <f>IF($C92&lt;&gt;"M5","",Dual_Tema!E92)</f>
        <v>5184.8999999999996</v>
      </c>
      <c r="H92" s="8">
        <f>IF($C92&lt;&gt;"M5","",Dual_Tema!F92)</f>
        <v>5177.2700000000004</v>
      </c>
      <c r="I92" s="6">
        <f>IF($C92&lt;&gt;"M5","",SSA!E92)</f>
        <v>5177.0102500000003</v>
      </c>
      <c r="L92" s="7">
        <f t="shared" si="3"/>
        <v>-1.3500742540836238E-4</v>
      </c>
      <c r="M92" s="7">
        <f t="shared" si="2"/>
        <v>2.5109758617804293E-5</v>
      </c>
      <c r="R92" s="17"/>
      <c r="S92" s="17"/>
      <c r="T92" s="17"/>
      <c r="U92" s="19"/>
      <c r="V92" s="19"/>
      <c r="W92" s="19"/>
    </row>
    <row r="93" spans="1:23" x14ac:dyDescent="0.55000000000000004">
      <c r="A93" s="6">
        <f>IF('Data Validation'!$K$2&lt;&gt;TRUE,"",'Data Validation'!A93)</f>
        <v>1772052300</v>
      </c>
      <c r="B93" s="6" t="str">
        <f>IF('Data Validation'!$K$2&lt;&gt;TRUE,"",'Data Validation'!C93)</f>
        <v>XAUUSD</v>
      </c>
      <c r="C93" s="6" t="str">
        <f>IF('Data Validation'!$K$2&lt;&gt;TRUE,"",'Data Validation'!E93)</f>
        <v>M5</v>
      </c>
      <c r="D93" s="6">
        <f>IF('Data Validation'!$K$2&lt;&gt;TRUE,"",'Data Validation'!G93)</f>
        <v>5173.57</v>
      </c>
      <c r="E93" s="6">
        <f>IF($C93&lt;&gt;"M5","",Price!F93)</f>
        <v>5181.4799999999996</v>
      </c>
      <c r="F93" s="8">
        <f>IF($C93&lt;&gt;"M5","",Price!G93)</f>
        <v>5167.2700000000004</v>
      </c>
      <c r="G93" s="8">
        <f>IF($C93&lt;&gt;"M5","",Dual_Tema!E93)</f>
        <v>5181.71</v>
      </c>
      <c r="H93" s="8">
        <f>IF($C93&lt;&gt;"M5","",Dual_Tema!F93)</f>
        <v>5170.9399999999996</v>
      </c>
      <c r="I93" s="6">
        <f>IF($C93&lt;&gt;"M5","",SSA!E93)</f>
        <v>5172.71792</v>
      </c>
      <c r="L93" s="7">
        <f t="shared" si="3"/>
        <v>-4.4386891586073503E-5</v>
      </c>
      <c r="M93" s="7">
        <f t="shared" si="2"/>
        <v>-7.0973556065225343E-4</v>
      </c>
      <c r="R93" s="17"/>
      <c r="S93" s="17"/>
      <c r="T93" s="17"/>
      <c r="U93" s="19"/>
      <c r="V93" s="19"/>
      <c r="W93" s="19"/>
    </row>
    <row r="94" spans="1:23" x14ac:dyDescent="0.55000000000000004">
      <c r="A94" s="6">
        <f>IF('Data Validation'!$K$2&lt;&gt;TRUE,"",'Data Validation'!A94)</f>
        <v>1772052600</v>
      </c>
      <c r="B94" s="6" t="str">
        <f>IF('Data Validation'!$K$2&lt;&gt;TRUE,"",'Data Validation'!C94)</f>
        <v>XAUUSD</v>
      </c>
      <c r="C94" s="6" t="str">
        <f>IF('Data Validation'!$K$2&lt;&gt;TRUE,"",'Data Validation'!E94)</f>
        <v>M5</v>
      </c>
      <c r="D94" s="6">
        <f>IF('Data Validation'!$K$2&lt;&gt;TRUE,"",'Data Validation'!G94)</f>
        <v>5178.01</v>
      </c>
      <c r="E94" s="6">
        <f>IF($C94&lt;&gt;"M5","",Price!F94)</f>
        <v>5180.59</v>
      </c>
      <c r="F94" s="8">
        <f>IF($C94&lt;&gt;"M5","",Price!G94)</f>
        <v>5172.18</v>
      </c>
      <c r="G94" s="8">
        <f>IF($C94&lt;&gt;"M5","",Dual_Tema!E94)</f>
        <v>5179.5200000000004</v>
      </c>
      <c r="H94" s="8">
        <f>IF($C94&lt;&gt;"M5","",Dual_Tema!F94)</f>
        <v>5169.62</v>
      </c>
      <c r="I94" s="6">
        <f>IF($C94&lt;&gt;"M5","",SSA!E94)</f>
        <v>5168.6567400000004</v>
      </c>
      <c r="L94" s="7">
        <f t="shared" si="3"/>
        <v>2.0658284937594774E-4</v>
      </c>
      <c r="M94" s="7">
        <f t="shared" si="2"/>
        <v>4.952008077963951E-4</v>
      </c>
      <c r="R94" s="17"/>
      <c r="S94" s="17"/>
      <c r="T94" s="17"/>
      <c r="U94" s="19"/>
      <c r="V94" s="19"/>
      <c r="W94" s="19"/>
    </row>
    <row r="95" spans="1:23" x14ac:dyDescent="0.55000000000000004">
      <c r="A95" s="6">
        <f>IF('Data Validation'!$K$2&lt;&gt;TRUE,"",'Data Validation'!A95)</f>
        <v>1772052900</v>
      </c>
      <c r="B95" s="6" t="str">
        <f>IF('Data Validation'!$K$2&lt;&gt;TRUE,"",'Data Validation'!C95)</f>
        <v>XAUUSD</v>
      </c>
      <c r="C95" s="6" t="str">
        <f>IF('Data Validation'!$K$2&lt;&gt;TRUE,"",'Data Validation'!E95)</f>
        <v>M5</v>
      </c>
      <c r="D95" s="6">
        <f>IF('Data Validation'!$K$2&lt;&gt;TRUE,"",'Data Validation'!G95)</f>
        <v>5152.16</v>
      </c>
      <c r="E95" s="6">
        <f>IF($C95&lt;&gt;"M5","",Price!F95)</f>
        <v>5178.01</v>
      </c>
      <c r="F95" s="8">
        <f>IF($C95&lt;&gt;"M5","",Price!G95)</f>
        <v>5145.45</v>
      </c>
      <c r="G95" s="8">
        <f>IF($C95&lt;&gt;"M5","",Dual_Tema!E95)</f>
        <v>5177.18</v>
      </c>
      <c r="H95" s="8">
        <f>IF($C95&lt;&gt;"M5","",Dual_Tema!F95)</f>
        <v>5156.08</v>
      </c>
      <c r="I95" s="6">
        <f>IF($C95&lt;&gt;"M5","",SSA!E95)</f>
        <v>5165.0134600000001</v>
      </c>
      <c r="L95" s="7">
        <f t="shared" si="3"/>
        <v>1.6031893810914961E-4</v>
      </c>
      <c r="M95" s="7">
        <f t="shared" si="2"/>
        <v>-2.0616437293447948E-3</v>
      </c>
      <c r="R95" s="17"/>
      <c r="S95" s="17"/>
      <c r="T95" s="17"/>
      <c r="U95" s="19"/>
      <c r="V95" s="19"/>
      <c r="W95" s="19"/>
    </row>
    <row r="96" spans="1:23" x14ac:dyDescent="0.55000000000000004">
      <c r="A96" s="6">
        <f>IF('Data Validation'!$K$2&lt;&gt;TRUE,"",'Data Validation'!A96)</f>
        <v>1772053200</v>
      </c>
      <c r="B96" s="6" t="str">
        <f>IF('Data Validation'!$K$2&lt;&gt;TRUE,"",'Data Validation'!C96)</f>
        <v>XAUUSD</v>
      </c>
      <c r="C96" s="6" t="str">
        <f>IF('Data Validation'!$K$2&lt;&gt;TRUE,"",'Data Validation'!E96)</f>
        <v>M5</v>
      </c>
      <c r="D96" s="6">
        <f>IF('Data Validation'!$K$2&lt;&gt;TRUE,"",'Data Validation'!G96)</f>
        <v>5156.08</v>
      </c>
      <c r="E96" s="6">
        <f>IF($C96&lt;&gt;"M5","",Price!F96)</f>
        <v>5160.12</v>
      </c>
      <c r="F96" s="8">
        <f>IF($C96&lt;&gt;"M5","",Price!G96)</f>
        <v>5150.5</v>
      </c>
      <c r="G96" s="8">
        <f>IF($C96&lt;&gt;"M5","",Dual_Tema!E96)</f>
        <v>5167.2700000000004</v>
      </c>
      <c r="H96" s="8">
        <f>IF($C96&lt;&gt;"M5","",Dual_Tema!F96)</f>
        <v>5150.3500000000004</v>
      </c>
      <c r="I96" s="6">
        <f>IF($C96&lt;&gt;"M5","",SSA!E96)</f>
        <v>5162.7623800000001</v>
      </c>
      <c r="L96" s="7">
        <f t="shared" si="3"/>
        <v>-1.3837093861943628E-3</v>
      </c>
      <c r="M96" s="7">
        <f t="shared" si="2"/>
        <v>2.9124234275269873E-5</v>
      </c>
      <c r="R96" s="17"/>
      <c r="S96" s="17"/>
      <c r="T96" s="17"/>
      <c r="U96" s="19"/>
      <c r="V96" s="19"/>
      <c r="W96" s="19"/>
    </row>
    <row r="97" spans="1:23" x14ac:dyDescent="0.55000000000000004">
      <c r="A97" s="6">
        <f>IF('Data Validation'!$K$2&lt;&gt;TRUE,"",'Data Validation'!A97)</f>
        <v>1772053500</v>
      </c>
      <c r="B97" s="6" t="str">
        <f>IF('Data Validation'!$K$2&lt;&gt;TRUE,"",'Data Validation'!C97)</f>
        <v>XAUUSD</v>
      </c>
      <c r="C97" s="6" t="str">
        <f>IF('Data Validation'!$K$2&lt;&gt;TRUE,"",'Data Validation'!E97)</f>
        <v>M5</v>
      </c>
      <c r="D97" s="6">
        <f>IF('Data Validation'!$K$2&lt;&gt;TRUE,"",'Data Validation'!G97)</f>
        <v>5163.03</v>
      </c>
      <c r="E97" s="6">
        <f>IF($C97&lt;&gt;"M5","",Price!F97)</f>
        <v>5163.3100000000004</v>
      </c>
      <c r="F97" s="8">
        <f>IF($C97&lt;&gt;"M5","",Price!G97)</f>
        <v>5156.0600000000004</v>
      </c>
      <c r="G97" s="8">
        <f>IF($C97&lt;&gt;"M5","",Dual_Tema!E97)</f>
        <v>5162.88</v>
      </c>
      <c r="H97" s="8">
        <f>IF($C97&lt;&gt;"M5","",Dual_Tema!F97)</f>
        <v>5149.97</v>
      </c>
      <c r="I97" s="6">
        <f>IF($C97&lt;&gt;"M5","",SSA!E97)</f>
        <v>5161.9336700000003</v>
      </c>
      <c r="L97" s="7">
        <f t="shared" si="3"/>
        <v>8.3286847650979886E-5</v>
      </c>
      <c r="M97" s="7">
        <f t="shared" si="2"/>
        <v>1.1825311603757198E-3</v>
      </c>
      <c r="R97" s="17"/>
      <c r="S97" s="17"/>
      <c r="T97" s="17"/>
      <c r="U97" s="19"/>
      <c r="V97" s="19"/>
      <c r="W97" s="19"/>
    </row>
    <row r="98" spans="1:23" x14ac:dyDescent="0.55000000000000004">
      <c r="A98" s="6">
        <f>IF('Data Validation'!$K$2&lt;&gt;TRUE,"",'Data Validation'!A98)</f>
        <v>1772053800</v>
      </c>
      <c r="B98" s="6" t="str">
        <f>IF('Data Validation'!$K$2&lt;&gt;TRUE,"",'Data Validation'!C98)</f>
        <v>XAUUSD</v>
      </c>
      <c r="C98" s="6" t="str">
        <f>IF('Data Validation'!$K$2&lt;&gt;TRUE,"",'Data Validation'!E98)</f>
        <v>M5</v>
      </c>
      <c r="D98" s="6">
        <f>IF('Data Validation'!$K$2&lt;&gt;TRUE,"",'Data Validation'!G98)</f>
        <v>5161.84</v>
      </c>
      <c r="E98" s="6">
        <f>IF($C98&lt;&gt;"M5","",Price!F98)</f>
        <v>5165.32</v>
      </c>
      <c r="F98" s="8">
        <f>IF($C98&lt;&gt;"M5","",Price!G98)</f>
        <v>5158.55</v>
      </c>
      <c r="G98" s="8">
        <f>IF($C98&lt;&gt;"M5","",Dual_Tema!E98)</f>
        <v>5161.53</v>
      </c>
      <c r="H98" s="8">
        <f>IF($C98&lt;&gt;"M5","",Dual_Tema!F98)</f>
        <v>5151.5200000000004</v>
      </c>
      <c r="I98" s="6">
        <f>IF($C98&lt;&gt;"M5","",SSA!E98)</f>
        <v>5162.26044</v>
      </c>
      <c r="L98" s="7">
        <f t="shared" si="3"/>
        <v>7.3427840194670259E-4</v>
      </c>
      <c r="M98" s="7">
        <f t="shared" si="2"/>
        <v>1.3646457744509862E-3</v>
      </c>
      <c r="R98" s="17"/>
      <c r="S98" s="17"/>
      <c r="T98" s="17"/>
      <c r="U98" s="19"/>
      <c r="V98" s="19"/>
      <c r="W98" s="19"/>
    </row>
    <row r="99" spans="1:23" x14ac:dyDescent="0.55000000000000004">
      <c r="A99" s="6">
        <f>IF('Data Validation'!$K$2&lt;&gt;TRUE,"",'Data Validation'!A99)</f>
        <v>1772054100</v>
      </c>
      <c r="B99" s="6" t="str">
        <f>IF('Data Validation'!$K$2&lt;&gt;TRUE,"",'Data Validation'!C99)</f>
        <v>XAUUSD</v>
      </c>
      <c r="C99" s="6" t="str">
        <f>IF('Data Validation'!$K$2&lt;&gt;TRUE,"",'Data Validation'!E99)</f>
        <v>M5</v>
      </c>
      <c r="D99" s="6">
        <f>IF('Data Validation'!$K$2&lt;&gt;TRUE,"",'Data Validation'!G99)</f>
        <v>5165.38</v>
      </c>
      <c r="E99" s="6">
        <f>IF($C99&lt;&gt;"M5","",Price!F99)</f>
        <v>5173.3599999999997</v>
      </c>
      <c r="F99" s="8">
        <f>IF($C99&lt;&gt;"M5","",Price!G99)</f>
        <v>5160.8599999999997</v>
      </c>
      <c r="G99" s="8">
        <f>IF($C99&lt;&gt;"M5","",Dual_Tema!E99)</f>
        <v>5165.0600000000004</v>
      </c>
      <c r="H99" s="8">
        <f>IF($C99&lt;&gt;"M5","",Dual_Tema!F99)</f>
        <v>5154.1099999999997</v>
      </c>
      <c r="I99" s="6">
        <f>IF($C99&lt;&gt;"M5","",SSA!E99)</f>
        <v>5163.5161699999999</v>
      </c>
      <c r="L99" s="7">
        <f t="shared" si="3"/>
        <v>1.6069513229273757E-3</v>
      </c>
      <c r="M99" s="7">
        <f t="shared" si="2"/>
        <v>1.3096344470723365E-3</v>
      </c>
      <c r="R99" s="17"/>
      <c r="S99" s="17"/>
      <c r="T99" s="17"/>
      <c r="U99" s="19"/>
      <c r="V99" s="19"/>
      <c r="W99" s="19"/>
    </row>
    <row r="100" spans="1:23" x14ac:dyDescent="0.55000000000000004">
      <c r="A100" s="6">
        <f>IF('Data Validation'!$K$2&lt;&gt;TRUE,"",'Data Validation'!A100)</f>
        <v>1772054400</v>
      </c>
      <c r="B100" s="6" t="str">
        <f>IF('Data Validation'!$K$2&lt;&gt;TRUE,"",'Data Validation'!C100)</f>
        <v>XAUUSD</v>
      </c>
      <c r="C100" s="6" t="str">
        <f>IF('Data Validation'!$K$2&lt;&gt;TRUE,"",'Data Validation'!E100)</f>
        <v>M5</v>
      </c>
      <c r="D100" s="6">
        <f>IF('Data Validation'!$K$2&lt;&gt;TRUE,"",'Data Validation'!G100)</f>
        <v>5169.17</v>
      </c>
      <c r="E100" s="6">
        <f>IF($C100&lt;&gt;"M5","",Price!F100)</f>
        <v>5170.21</v>
      </c>
      <c r="F100" s="8">
        <f>IF($C100&lt;&gt;"M5","",Price!G100)</f>
        <v>5165.07</v>
      </c>
      <c r="G100" s="8">
        <f>IF($C100&lt;&gt;"M5","",Dual_Tema!E100)</f>
        <v>5166.17</v>
      </c>
      <c r="H100" s="8">
        <f>IF($C100&lt;&gt;"M5","",Dual_Tema!F100)</f>
        <v>5158.1899999999996</v>
      </c>
      <c r="I100" s="6">
        <f>IF($C100&lt;&gt;"M5","",SSA!E100)</f>
        <v>5165.2532099999999</v>
      </c>
      <c r="L100" s="7">
        <f t="shared" si="3"/>
        <v>7.8201065779871033E-4</v>
      </c>
      <c r="M100" s="7">
        <f t="shared" si="2"/>
        <v>1.3338011977069688E-3</v>
      </c>
      <c r="R100" s="17"/>
      <c r="S100" s="17"/>
      <c r="T100" s="17"/>
      <c r="U100" s="19"/>
      <c r="V100" s="19"/>
      <c r="W100" s="19"/>
    </row>
    <row r="101" spans="1:23" x14ac:dyDescent="0.55000000000000004">
      <c r="A101" s="6">
        <f>IF('Data Validation'!$K$2&lt;&gt;TRUE,"",'Data Validation'!A101)</f>
        <v>1772054700</v>
      </c>
      <c r="B101" s="6" t="str">
        <f>IF('Data Validation'!$K$2&lt;&gt;TRUE,"",'Data Validation'!C101)</f>
        <v>XAUUSD</v>
      </c>
      <c r="C101" s="6" t="str">
        <f>IF('Data Validation'!$K$2&lt;&gt;TRUE,"",'Data Validation'!E101)</f>
        <v>M5</v>
      </c>
      <c r="D101" s="6">
        <f>IF('Data Validation'!$K$2&lt;&gt;TRUE,"",'Data Validation'!G101)</f>
        <v>5169.12</v>
      </c>
      <c r="E101" s="6">
        <f>IF($C101&lt;&gt;"M5","",Price!F101)</f>
        <v>5170.51</v>
      </c>
      <c r="F101" s="8">
        <f>IF($C101&lt;&gt;"M5","",Price!G101)</f>
        <v>5167.75</v>
      </c>
      <c r="G101" s="8">
        <f>IF($C101&lt;&gt;"M5","",Dual_Tema!E101)</f>
        <v>5167.3100000000004</v>
      </c>
      <c r="H101" s="8">
        <f>IF($C101&lt;&gt;"M5","",Dual_Tema!F101)</f>
        <v>5162.3500000000004</v>
      </c>
      <c r="I101" s="6">
        <f>IF($C101&lt;&gt;"M5","",SSA!E101)</f>
        <v>5166.9846799999996</v>
      </c>
      <c r="L101" s="7">
        <f t="shared" si="3"/>
        <v>6.1927772864407552E-4</v>
      </c>
      <c r="M101" s="7">
        <f t="shared" si="2"/>
        <v>1.0460352358905606E-3</v>
      </c>
      <c r="R101" s="17"/>
      <c r="S101" s="17"/>
      <c r="T101" s="17"/>
      <c r="U101" s="19"/>
      <c r="V101" s="19"/>
      <c r="W101" s="19"/>
    </row>
    <row r="102" spans="1:23" x14ac:dyDescent="0.55000000000000004">
      <c r="A102" s="6">
        <f>IF('Data Validation'!$K$2&lt;&gt;TRUE,"",'Data Validation'!A102)</f>
        <v>1772055000</v>
      </c>
      <c r="B102" s="6" t="str">
        <f>IF('Data Validation'!$K$2&lt;&gt;TRUE,"",'Data Validation'!C102)</f>
        <v>XAUUSD</v>
      </c>
      <c r="C102" s="6" t="str">
        <f>IF('Data Validation'!$K$2&lt;&gt;TRUE,"",'Data Validation'!E102)</f>
        <v>M5</v>
      </c>
      <c r="D102" s="6">
        <f>IF('Data Validation'!$K$2&lt;&gt;TRUE,"",'Data Validation'!G102)</f>
        <v>5168.22</v>
      </c>
      <c r="E102" s="6">
        <f>IF($C102&lt;&gt;"M5","",Price!F102)</f>
        <v>5171.26</v>
      </c>
      <c r="F102" s="8">
        <f>IF($C102&lt;&gt;"M5","",Price!G102)</f>
        <v>5166.6899999999996</v>
      </c>
      <c r="G102" s="8">
        <f>IF($C102&lt;&gt;"M5","",Dual_Tema!E102)</f>
        <v>5168.62</v>
      </c>
      <c r="H102" s="8">
        <f>IF($C102&lt;&gt;"M5","",Dual_Tema!F102)</f>
        <v>5164.62</v>
      </c>
      <c r="I102" s="6">
        <f>IF($C102&lt;&gt;"M5","",SSA!E102)</f>
        <v>5168.4143199999999</v>
      </c>
      <c r="L102" s="7">
        <f t="shared" si="3"/>
        <v>5.1077463616987272E-4</v>
      </c>
      <c r="M102" s="7">
        <f t="shared" si="2"/>
        <v>4.0080393136372261E-4</v>
      </c>
      <c r="R102" s="17"/>
      <c r="S102" s="17"/>
      <c r="T102" s="17"/>
      <c r="U102" s="19"/>
      <c r="V102" s="19"/>
      <c r="W102" s="19"/>
    </row>
    <row r="103" spans="1:23" x14ac:dyDescent="0.55000000000000004">
      <c r="A103" s="6">
        <f>IF('Data Validation'!$K$2&lt;&gt;TRUE,"",'Data Validation'!A103)</f>
        <v>1772055300</v>
      </c>
      <c r="B103" s="6" t="str">
        <f>IF('Data Validation'!$K$2&lt;&gt;TRUE,"",'Data Validation'!C103)</f>
        <v>XAUUSD</v>
      </c>
      <c r="C103" s="6" t="str">
        <f>IF('Data Validation'!$K$2&lt;&gt;TRUE,"",'Data Validation'!E103)</f>
        <v>M5</v>
      </c>
      <c r="D103" s="6">
        <f>IF('Data Validation'!$K$2&lt;&gt;TRUE,"",'Data Validation'!G103)</f>
        <v>5168.8999999999996</v>
      </c>
      <c r="E103" s="6">
        <f>IF($C103&lt;&gt;"M5","",Price!F103)</f>
        <v>5173.4799999999996</v>
      </c>
      <c r="F103" s="8">
        <f>IF($C103&lt;&gt;"M5","",Price!G103)</f>
        <v>5168.2</v>
      </c>
      <c r="G103" s="8">
        <f>IF($C103&lt;&gt;"M5","",Dual_Tema!E103)</f>
        <v>5170.7</v>
      </c>
      <c r="H103" s="8">
        <f>IF($C103&lt;&gt;"M5","",Dual_Tema!F103)</f>
        <v>5166.84</v>
      </c>
      <c r="I103" s="6">
        <f>IF($C103&lt;&gt;"M5","",SSA!E103)</f>
        <v>5169.3990700000004</v>
      </c>
      <c r="L103" s="7">
        <f t="shared" si="3"/>
        <v>5.3764480631244226E-4</v>
      </c>
      <c r="M103" s="7">
        <f t="shared" si="2"/>
        <v>2.6321697594655001E-4</v>
      </c>
      <c r="R103" s="17"/>
      <c r="S103" s="17"/>
      <c r="T103" s="17"/>
      <c r="U103" s="19"/>
      <c r="V103" s="19"/>
      <c r="W103" s="19"/>
    </row>
    <row r="104" spans="1:23" x14ac:dyDescent="0.55000000000000004">
      <c r="A104" s="6">
        <f>IF('Data Validation'!$K$2&lt;&gt;TRUE,"",'Data Validation'!A104)</f>
        <v>1772055600</v>
      </c>
      <c r="B104" s="6" t="str">
        <f>IF('Data Validation'!$K$2&lt;&gt;TRUE,"",'Data Validation'!C104)</f>
        <v>XAUUSD</v>
      </c>
      <c r="C104" s="6" t="str">
        <f>IF('Data Validation'!$K$2&lt;&gt;TRUE,"",'Data Validation'!E104)</f>
        <v>M5</v>
      </c>
      <c r="D104" s="6">
        <f>IF('Data Validation'!$K$2&lt;&gt;TRUE,"",'Data Validation'!G104)</f>
        <v>5170.25</v>
      </c>
      <c r="E104" s="6">
        <f>IF($C104&lt;&gt;"M5","",Price!F104)</f>
        <v>5170.71</v>
      </c>
      <c r="F104" s="8">
        <f>IF($C104&lt;&gt;"M5","",Price!G104)</f>
        <v>5168.21</v>
      </c>
      <c r="G104" s="8">
        <f>IF($C104&lt;&gt;"M5","",Dual_Tema!E104)</f>
        <v>5170.78</v>
      </c>
      <c r="H104" s="8">
        <f>IF($C104&lt;&gt;"M5","",Dual_Tema!F104)</f>
        <v>5168.25</v>
      </c>
      <c r="I104" s="6">
        <f>IF($C104&lt;&gt;"M5","",SSA!E104)</f>
        <v>5169.9373800000003</v>
      </c>
      <c r="L104" s="7">
        <f t="shared" si="3"/>
        <v>-1.3537609412836935E-5</v>
      </c>
      <c r="M104" s="7">
        <f t="shared" si="2"/>
        <v>-7.7395636820903824E-6</v>
      </c>
      <c r="R104" s="17"/>
      <c r="S104" s="17"/>
      <c r="T104" s="17"/>
      <c r="U104" s="19"/>
      <c r="V104" s="19"/>
      <c r="W104" s="19"/>
    </row>
    <row r="105" spans="1:23" x14ac:dyDescent="0.55000000000000004">
      <c r="A105" s="6">
        <f>IF('Data Validation'!$K$2&lt;&gt;TRUE,"",'Data Validation'!A105)</f>
        <v>1772055900</v>
      </c>
      <c r="B105" s="6" t="str">
        <f>IF('Data Validation'!$K$2&lt;&gt;TRUE,"",'Data Validation'!C105)</f>
        <v>XAUUSD</v>
      </c>
      <c r="C105" s="6" t="str">
        <f>IF('Data Validation'!$K$2&lt;&gt;TRUE,"",'Data Validation'!E105)</f>
        <v>M5</v>
      </c>
      <c r="D105" s="6">
        <f>IF('Data Validation'!$K$2&lt;&gt;TRUE,"",'Data Validation'!G105)</f>
        <v>5170.9399999999996</v>
      </c>
      <c r="E105" s="6">
        <f>IF($C105&lt;&gt;"M5","",Price!F105)</f>
        <v>5171.59</v>
      </c>
      <c r="F105" s="8">
        <f>IF($C105&lt;&gt;"M5","",Price!G105)</f>
        <v>5168.8900000000003</v>
      </c>
      <c r="G105" s="8">
        <f>IF($C105&lt;&gt;"M5","",Dual_Tema!E105)</f>
        <v>5171.3100000000004</v>
      </c>
      <c r="H105" s="8">
        <f>IF($C105&lt;&gt;"M5","",Dual_Tema!F105)</f>
        <v>5169.42</v>
      </c>
      <c r="I105" s="6">
        <f>IF($C105&lt;&gt;"M5","",SSA!E105)</f>
        <v>5170.09987</v>
      </c>
      <c r="L105" s="7">
        <f t="shared" si="3"/>
        <v>5.4144887852351787E-5</v>
      </c>
      <c r="M105" s="7">
        <f t="shared" si="2"/>
        <v>-1.0252600872046483E-4</v>
      </c>
      <c r="R105" s="17"/>
      <c r="S105" s="17"/>
      <c r="T105" s="17"/>
      <c r="U105" s="19"/>
      <c r="V105" s="19"/>
      <c r="W105" s="19"/>
    </row>
    <row r="106" spans="1:23" x14ac:dyDescent="0.55000000000000004">
      <c r="A106" s="6">
        <f>IF('Data Validation'!$K$2&lt;&gt;TRUE,"",'Data Validation'!A106)</f>
        <v>1772056200</v>
      </c>
      <c r="B106" s="6" t="str">
        <f>IF('Data Validation'!$K$2&lt;&gt;TRUE,"",'Data Validation'!C106)</f>
        <v>XAUUSD</v>
      </c>
      <c r="C106" s="6" t="str">
        <f>IF('Data Validation'!$K$2&lt;&gt;TRUE,"",'Data Validation'!E106)</f>
        <v>M5</v>
      </c>
      <c r="D106" s="6">
        <f>IF('Data Validation'!$K$2&lt;&gt;TRUE,"",'Data Validation'!G106)</f>
        <v>5164.3100000000004</v>
      </c>
      <c r="E106" s="6">
        <f>IF($C106&lt;&gt;"M5","",Price!F106)</f>
        <v>5171.3999999999996</v>
      </c>
      <c r="F106" s="8">
        <f>IF($C106&lt;&gt;"M5","",Price!G106)</f>
        <v>5163.07</v>
      </c>
      <c r="G106" s="8">
        <f>IF($C106&lt;&gt;"M5","",Dual_Tema!E106)</f>
        <v>5171.6000000000004</v>
      </c>
      <c r="H106" s="8">
        <f>IF($C106&lt;&gt;"M5","",Dual_Tema!F106)</f>
        <v>5167.24</v>
      </c>
      <c r="I106" s="6">
        <f>IF($C106&lt;&gt;"M5","",SSA!E106)</f>
        <v>5170.0877799999998</v>
      </c>
      <c r="L106" s="7">
        <f t="shared" si="3"/>
        <v>-3.8672751179659597E-5</v>
      </c>
      <c r="M106" s="7">
        <f t="shared" si="2"/>
        <v>-8.070072224243644E-4</v>
      </c>
      <c r="R106" s="17"/>
      <c r="S106" s="17"/>
      <c r="T106" s="17"/>
      <c r="U106" s="19"/>
      <c r="V106" s="19"/>
      <c r="W106" s="19"/>
    </row>
    <row r="107" spans="1:23" x14ac:dyDescent="0.55000000000000004">
      <c r="A107" s="6">
        <f>IF('Data Validation'!$K$2&lt;&gt;TRUE,"",'Data Validation'!A107)</f>
        <v>1772056500</v>
      </c>
      <c r="B107" s="6" t="str">
        <f>IF('Data Validation'!$K$2&lt;&gt;TRUE,"",'Data Validation'!C107)</f>
        <v>XAUUSD</v>
      </c>
      <c r="C107" s="6" t="str">
        <f>IF('Data Validation'!$K$2&lt;&gt;TRUE,"",'Data Validation'!E107)</f>
        <v>M5</v>
      </c>
      <c r="D107" s="6">
        <f>IF('Data Validation'!$K$2&lt;&gt;TRUE,"",'Data Validation'!G107)</f>
        <v>5164.8900000000003</v>
      </c>
      <c r="E107" s="6">
        <f>IF($C107&lt;&gt;"M5","",Price!F107)</f>
        <v>5170.5200000000004</v>
      </c>
      <c r="F107" s="8">
        <f>IF($C107&lt;&gt;"M5","",Price!G107)</f>
        <v>5163.63</v>
      </c>
      <c r="G107" s="8">
        <f>IF($C107&lt;&gt;"M5","",Dual_Tema!E107)</f>
        <v>5171.37</v>
      </c>
      <c r="H107" s="8">
        <f>IF($C107&lt;&gt;"M5","",Dual_Tema!F107)</f>
        <v>5166.05</v>
      </c>
      <c r="I107" s="6">
        <f>IF($C107&lt;&gt;"M5","",SSA!E107)</f>
        <v>5170.3068800000001</v>
      </c>
      <c r="L107" s="7">
        <f t="shared" si="3"/>
        <v>-1.64366502493431E-4</v>
      </c>
      <c r="M107" s="7">
        <f t="shared" si="2"/>
        <v>-4.6844300771383795E-4</v>
      </c>
      <c r="R107" s="17"/>
      <c r="S107" s="17"/>
      <c r="T107" s="17"/>
      <c r="U107" s="19"/>
      <c r="V107" s="19"/>
      <c r="W107" s="19"/>
    </row>
    <row r="108" spans="1:23" x14ac:dyDescent="0.55000000000000004">
      <c r="A108" s="6">
        <f>IF('Data Validation'!$K$2&lt;&gt;TRUE,"",'Data Validation'!A108)</f>
        <v>1772060400</v>
      </c>
      <c r="B108" s="6" t="str">
        <f>IF('Data Validation'!$K$2&lt;&gt;TRUE,"",'Data Validation'!C108)</f>
        <v>XAUUSD</v>
      </c>
      <c r="C108" s="6" t="str">
        <f>IF('Data Validation'!$K$2&lt;&gt;TRUE,"",'Data Validation'!E108)</f>
        <v>M5</v>
      </c>
      <c r="D108" s="6">
        <f>IF('Data Validation'!$K$2&lt;&gt;TRUE,"",'Data Validation'!G108)</f>
        <v>5175.34</v>
      </c>
      <c r="E108" s="6">
        <f>IF($C108&lt;&gt;"M5","",Price!F108)</f>
        <v>5178.95</v>
      </c>
      <c r="F108" s="8">
        <f>IF($C108&lt;&gt;"M5","",Price!G108)</f>
        <v>5160.41</v>
      </c>
      <c r="G108" s="8">
        <f>IF($C108&lt;&gt;"M5","",Dual_Tema!E108)</f>
        <v>5175.34</v>
      </c>
      <c r="H108" s="8">
        <f>IF($C108&lt;&gt;"M5","",Dual_Tema!F108)</f>
        <v>5163.68</v>
      </c>
      <c r="I108" s="6">
        <f>IF($C108&lt;&gt;"M5","",SSA!E108)</f>
        <v>5170.8734899999999</v>
      </c>
      <c r="L108" s="7">
        <f t="shared" si="3"/>
        <v>6.9753871243235664E-4</v>
      </c>
      <c r="M108" s="7">
        <f t="shared" si="2"/>
        <v>-6.3326929631589033E-4</v>
      </c>
      <c r="R108" s="17"/>
      <c r="S108" s="17"/>
      <c r="T108" s="17"/>
      <c r="U108" s="19"/>
      <c r="V108" s="19"/>
      <c r="W108" s="19"/>
    </row>
    <row r="109" spans="1:23" x14ac:dyDescent="0.55000000000000004">
      <c r="A109" s="6">
        <f>IF('Data Validation'!$K$2&lt;&gt;TRUE,"",'Data Validation'!A109)</f>
        <v>1772060700</v>
      </c>
      <c r="B109" s="6" t="str">
        <f>IF('Data Validation'!$K$2&lt;&gt;TRUE,"",'Data Validation'!C109)</f>
        <v>XAUUSD</v>
      </c>
      <c r="C109" s="6" t="str">
        <f>IF('Data Validation'!$K$2&lt;&gt;TRUE,"",'Data Validation'!E109)</f>
        <v>M5</v>
      </c>
      <c r="D109" s="6">
        <f>IF('Data Validation'!$K$2&lt;&gt;TRUE,"",'Data Validation'!G109)</f>
        <v>5179.7299999999996</v>
      </c>
      <c r="E109" s="6">
        <f>IF($C109&lt;&gt;"M5","",Price!F109)</f>
        <v>5182.16</v>
      </c>
      <c r="F109" s="8">
        <f>IF($C109&lt;&gt;"M5","",Price!G109)</f>
        <v>5174.09</v>
      </c>
      <c r="G109" s="8">
        <f>IF($C109&lt;&gt;"M5","",Dual_Tema!E109)</f>
        <v>5179.41</v>
      </c>
      <c r="H109" s="8">
        <f>IF($C109&lt;&gt;"M5","",Dual_Tema!F109)</f>
        <v>5168.84</v>
      </c>
      <c r="I109" s="6">
        <f>IF($C109&lt;&gt;"M5","",SSA!E109)</f>
        <v>5171.5006700000004</v>
      </c>
      <c r="L109" s="7">
        <f t="shared" si="3"/>
        <v>5.3094850571783279E-4</v>
      </c>
      <c r="M109" s="7">
        <f t="shared" si="2"/>
        <v>1.0157017822180604E-3</v>
      </c>
      <c r="R109" s="17"/>
      <c r="S109" s="17"/>
      <c r="T109" s="17"/>
      <c r="U109" s="19"/>
      <c r="V109" s="19"/>
      <c r="W109" s="19"/>
    </row>
    <row r="110" spans="1:23" x14ac:dyDescent="0.55000000000000004">
      <c r="A110" s="6">
        <f>IF('Data Validation'!$K$2&lt;&gt;TRUE,"",'Data Validation'!A110)</f>
        <v>1772061000</v>
      </c>
      <c r="B110" s="6" t="str">
        <f>IF('Data Validation'!$K$2&lt;&gt;TRUE,"",'Data Validation'!C110)</f>
        <v>XAUUSD</v>
      </c>
      <c r="C110" s="6" t="str">
        <f>IF('Data Validation'!$K$2&lt;&gt;TRUE,"",'Data Validation'!E110)</f>
        <v>M5</v>
      </c>
      <c r="D110" s="6">
        <f>IF('Data Validation'!$K$2&lt;&gt;TRUE,"",'Data Validation'!G110)</f>
        <v>5168.8</v>
      </c>
      <c r="E110" s="6">
        <f>IF($C110&lt;&gt;"M5","",Price!F110)</f>
        <v>5179.76</v>
      </c>
      <c r="F110" s="8">
        <f>IF($C110&lt;&gt;"M5","",Price!G110)</f>
        <v>5166.24</v>
      </c>
      <c r="G110" s="8">
        <f>IF($C110&lt;&gt;"M5","",Dual_Tema!E110)</f>
        <v>5180.7299999999996</v>
      </c>
      <c r="H110" s="8">
        <f>IF($C110&lt;&gt;"M5","",Dual_Tema!F110)</f>
        <v>5168.2700000000004</v>
      </c>
      <c r="I110" s="6">
        <f>IF($C110&lt;&gt;"M5","",SSA!E110)</f>
        <v>5171.9835300000004</v>
      </c>
      <c r="L110" s="7">
        <f t="shared" si="3"/>
        <v>-1.8723230123927423E-4</v>
      </c>
      <c r="M110" s="7">
        <f t="shared" si="2"/>
        <v>-3.9278133688848584E-4</v>
      </c>
      <c r="R110" s="17"/>
      <c r="S110" s="17"/>
      <c r="T110" s="17"/>
      <c r="U110" s="19"/>
      <c r="V110" s="19"/>
      <c r="W110" s="19"/>
    </row>
    <row r="111" spans="1:23" x14ac:dyDescent="0.55000000000000004">
      <c r="A111" s="6">
        <f>IF('Data Validation'!$K$2&lt;&gt;TRUE,"",'Data Validation'!A111)</f>
        <v>1772061300</v>
      </c>
      <c r="B111" s="6" t="str">
        <f>IF('Data Validation'!$K$2&lt;&gt;TRUE,"",'Data Validation'!C111)</f>
        <v>XAUUSD</v>
      </c>
      <c r="C111" s="6" t="str">
        <f>IF('Data Validation'!$K$2&lt;&gt;TRUE,"",'Data Validation'!E111)</f>
        <v>M5</v>
      </c>
      <c r="D111" s="6">
        <f>IF('Data Validation'!$K$2&lt;&gt;TRUE,"",'Data Validation'!G111)</f>
        <v>5174.01</v>
      </c>
      <c r="E111" s="6">
        <f>IF($C111&lt;&gt;"M5","",Price!F111)</f>
        <v>5174.99</v>
      </c>
      <c r="F111" s="8">
        <f>IF($C111&lt;&gt;"M5","",Price!G111)</f>
        <v>5164.29</v>
      </c>
      <c r="G111" s="8">
        <f>IF($C111&lt;&gt;"M5","",Dual_Tema!E111)</f>
        <v>5179.09</v>
      </c>
      <c r="H111" s="8">
        <f>IF($C111&lt;&gt;"M5","",Dual_Tema!F111)</f>
        <v>5166.8900000000003</v>
      </c>
      <c r="I111" s="6">
        <f>IF($C111&lt;&gt;"M5","",SSA!E111)</f>
        <v>5172.4506899999997</v>
      </c>
      <c r="L111" s="7">
        <f t="shared" si="3"/>
        <v>-7.9164486425228441E-4</v>
      </c>
      <c r="M111" s="7">
        <f t="shared" si="2"/>
        <v>-5.0320405505059401E-4</v>
      </c>
      <c r="R111" s="17"/>
      <c r="S111" s="17"/>
      <c r="T111" s="17"/>
      <c r="U111" s="19"/>
      <c r="V111" s="19"/>
      <c r="W111" s="19"/>
    </row>
    <row r="112" spans="1:23" x14ac:dyDescent="0.55000000000000004">
      <c r="A112" s="6">
        <f>IF('Data Validation'!$K$2&lt;&gt;TRUE,"",'Data Validation'!A112)</f>
        <v>1772061600</v>
      </c>
      <c r="B112" s="6" t="str">
        <f>IF('Data Validation'!$K$2&lt;&gt;TRUE,"",'Data Validation'!C112)</f>
        <v>XAUUSD</v>
      </c>
      <c r="C112" s="6" t="str">
        <f>IF('Data Validation'!$K$2&lt;&gt;TRUE,"",'Data Validation'!E112)</f>
        <v>M5</v>
      </c>
      <c r="D112" s="6">
        <f>IF('Data Validation'!$K$2&lt;&gt;TRUE,"",'Data Validation'!G112)</f>
        <v>5170.68</v>
      </c>
      <c r="E112" s="6">
        <f>IF($C112&lt;&gt;"M5","",Price!F112)</f>
        <v>5179.9799999999996</v>
      </c>
      <c r="F112" s="8">
        <f>IF($C112&lt;&gt;"M5","",Price!G112)</f>
        <v>5170.46</v>
      </c>
      <c r="G112" s="8">
        <f>IF($C112&lt;&gt;"M5","",Dual_Tema!E112)</f>
        <v>5180.33</v>
      </c>
      <c r="H112" s="8">
        <f>IF($C112&lt;&gt;"M5","",Dual_Tema!F112)</f>
        <v>5168.96</v>
      </c>
      <c r="I112" s="6">
        <f>IF($C112&lt;&gt;"M5","",SSA!E112)</f>
        <v>5172.5747799999999</v>
      </c>
      <c r="L112" s="7">
        <f t="shared" si="3"/>
        <v>-6.7563263344297327E-5</v>
      </c>
      <c r="M112" s="7">
        <f t="shared" si="2"/>
        <v>2.9019377205472669E-4</v>
      </c>
      <c r="R112" s="17"/>
      <c r="S112" s="17"/>
      <c r="T112" s="17"/>
      <c r="U112" s="19"/>
      <c r="V112" s="19"/>
      <c r="W112" s="19"/>
    </row>
    <row r="113" spans="1:23" x14ac:dyDescent="0.55000000000000004">
      <c r="A113" s="6">
        <f>IF('Data Validation'!$K$2&lt;&gt;TRUE,"",'Data Validation'!A113)</f>
        <v>1772061900</v>
      </c>
      <c r="B113" s="6" t="str">
        <f>IF('Data Validation'!$K$2&lt;&gt;TRUE,"",'Data Validation'!C113)</f>
        <v>XAUUSD</v>
      </c>
      <c r="C113" s="6" t="str">
        <f>IF('Data Validation'!$K$2&lt;&gt;TRUE,"",'Data Validation'!E113)</f>
        <v>M5</v>
      </c>
      <c r="D113" s="6">
        <f>IF('Data Validation'!$K$2&lt;&gt;TRUE,"",'Data Validation'!G113)</f>
        <v>5170.04</v>
      </c>
      <c r="E113" s="6">
        <f>IF($C113&lt;&gt;"M5","",Price!F113)</f>
        <v>5171.4399999999996</v>
      </c>
      <c r="F113" s="8">
        <f>IF($C113&lt;&gt;"M5","",Price!G113)</f>
        <v>5167.08</v>
      </c>
      <c r="G113" s="8">
        <f>IF($C113&lt;&gt;"M5","",Dual_Tema!E113)</f>
        <v>5176.84</v>
      </c>
      <c r="H113" s="8">
        <f>IF($C113&lt;&gt;"M5","",Dual_Tema!F113)</f>
        <v>5168.58</v>
      </c>
      <c r="I113" s="6">
        <f>IF($C113&lt;&gt;"M5","",SSA!E113)</f>
        <v>5172.2710200000001</v>
      </c>
      <c r="L113" s="7">
        <f t="shared" si="3"/>
        <v>-1.0431073782462942E-3</v>
      </c>
      <c r="M113" s="7">
        <f t="shared" si="2"/>
        <v>-2.9021510743763276E-4</v>
      </c>
      <c r="R113" s="17"/>
      <c r="S113" s="17"/>
      <c r="T113" s="17"/>
      <c r="U113" s="19"/>
      <c r="V113" s="19"/>
      <c r="W113" s="19"/>
    </row>
    <row r="114" spans="1:23" x14ac:dyDescent="0.55000000000000004">
      <c r="A114" s="6">
        <f>IF('Data Validation'!$K$2&lt;&gt;TRUE,"",'Data Validation'!A114)</f>
        <v>1772062200</v>
      </c>
      <c r="B114" s="6" t="str">
        <f>IF('Data Validation'!$K$2&lt;&gt;TRUE,"",'Data Validation'!C114)</f>
        <v>XAUUSD</v>
      </c>
      <c r="C114" s="6" t="str">
        <f>IF('Data Validation'!$K$2&lt;&gt;TRUE,"",'Data Validation'!E114)</f>
        <v>M5</v>
      </c>
      <c r="D114" s="6">
        <f>IF('Data Validation'!$K$2&lt;&gt;TRUE,"",'Data Validation'!G114)</f>
        <v>5168.9799999999996</v>
      </c>
      <c r="E114" s="6">
        <f>IF($C114&lt;&gt;"M5","",Price!F114)</f>
        <v>5170.2299999999996</v>
      </c>
      <c r="F114" s="8">
        <f>IF($C114&lt;&gt;"M5","",Price!G114)</f>
        <v>5165.41</v>
      </c>
      <c r="G114" s="8">
        <f>IF($C114&lt;&gt;"M5","",Dual_Tema!E114)</f>
        <v>5173.93</v>
      </c>
      <c r="H114" s="8">
        <f>IF($C114&lt;&gt;"M5","",Dual_Tema!F114)</f>
        <v>5167.46</v>
      </c>
      <c r="I114" s="6">
        <f>IF($C114&lt;&gt;"M5","",SSA!E114)</f>
        <v>5171.4568399999998</v>
      </c>
      <c r="L114" s="7">
        <f t="shared" si="3"/>
        <v>-7.1512370673757224E-4</v>
      </c>
      <c r="M114" s="7">
        <f t="shared" si="2"/>
        <v>-3.9671327886431281E-4</v>
      </c>
      <c r="R114" s="17"/>
      <c r="S114" s="17"/>
      <c r="T114" s="17"/>
      <c r="U114" s="19"/>
      <c r="V114" s="19"/>
      <c r="W114" s="19"/>
    </row>
    <row r="115" spans="1:23" x14ac:dyDescent="0.55000000000000004">
      <c r="A115" s="6">
        <f>IF('Data Validation'!$K$2&lt;&gt;TRUE,"",'Data Validation'!A115)</f>
        <v>1772062500</v>
      </c>
      <c r="B115" s="6" t="str">
        <f>IF('Data Validation'!$K$2&lt;&gt;TRUE,"",'Data Validation'!C115)</f>
        <v>XAUUSD</v>
      </c>
      <c r="C115" s="6" t="str">
        <f>IF('Data Validation'!$K$2&lt;&gt;TRUE,"",'Data Validation'!E115)</f>
        <v>M5</v>
      </c>
      <c r="D115" s="6">
        <f>IF('Data Validation'!$K$2&lt;&gt;TRUE,"",'Data Validation'!G115)</f>
        <v>5169.88</v>
      </c>
      <c r="E115" s="6">
        <f>IF($C115&lt;&gt;"M5","",Price!F115)</f>
        <v>5169.88</v>
      </c>
      <c r="F115" s="8">
        <f>IF($C115&lt;&gt;"M5","",Price!G115)</f>
        <v>5164.08</v>
      </c>
      <c r="G115" s="8">
        <f>IF($C115&lt;&gt;"M5","",Dual_Tema!E115)</f>
        <v>5171.8900000000003</v>
      </c>
      <c r="H115" s="8">
        <f>IF($C115&lt;&gt;"M5","",Dual_Tema!F115)</f>
        <v>5166.05</v>
      </c>
      <c r="I115" s="6">
        <f>IF($C115&lt;&gt;"M5","",SSA!E115)</f>
        <v>5170.1718300000002</v>
      </c>
      <c r="L115" s="7">
        <f t="shared" si="3"/>
        <v>-3.8863935621218126E-4</v>
      </c>
      <c r="M115" s="7">
        <f t="shared" si="2"/>
        <v>-3.8133583685799686E-4</v>
      </c>
      <c r="R115" s="17"/>
      <c r="S115" s="17"/>
      <c r="T115" s="17"/>
      <c r="U115" s="19"/>
      <c r="V115" s="19"/>
      <c r="W115" s="19"/>
    </row>
    <row r="116" spans="1:23" x14ac:dyDescent="0.55000000000000004">
      <c r="A116" s="6">
        <f>IF('Data Validation'!$K$2&lt;&gt;TRUE,"",'Data Validation'!A116)</f>
        <v>1772062800</v>
      </c>
      <c r="B116" s="6" t="str">
        <f>IF('Data Validation'!$K$2&lt;&gt;TRUE,"",'Data Validation'!C116)</f>
        <v>XAUUSD</v>
      </c>
      <c r="C116" s="6" t="str">
        <f>IF('Data Validation'!$K$2&lt;&gt;TRUE,"",'Data Validation'!E116)</f>
        <v>M5</v>
      </c>
      <c r="D116" s="6">
        <f>IF('Data Validation'!$K$2&lt;&gt;TRUE,"",'Data Validation'!G116)</f>
        <v>5172.62</v>
      </c>
      <c r="E116" s="6">
        <f>IF($C116&lt;&gt;"M5","",Price!F116)</f>
        <v>5174.3500000000004</v>
      </c>
      <c r="F116" s="8">
        <f>IF($C116&lt;&gt;"M5","",Price!G116)</f>
        <v>5168.71</v>
      </c>
      <c r="G116" s="8">
        <f>IF($C116&lt;&gt;"M5","",Dual_Tema!E116)</f>
        <v>5172.8</v>
      </c>
      <c r="H116" s="8">
        <f>IF($C116&lt;&gt;"M5","",Dual_Tema!F116)</f>
        <v>5167.3900000000003</v>
      </c>
      <c r="I116" s="6">
        <f>IF($C116&lt;&gt;"M5","",SSA!E116)</f>
        <v>5168.5217499999999</v>
      </c>
      <c r="L116" s="7">
        <f t="shared" si="3"/>
        <v>2.9964429322614091E-4</v>
      </c>
      <c r="M116" s="7">
        <f t="shared" si="2"/>
        <v>2.5544810823253304E-4</v>
      </c>
      <c r="R116" s="17"/>
      <c r="S116" s="17"/>
      <c r="T116" s="17"/>
      <c r="U116" s="19"/>
      <c r="V116" s="19"/>
      <c r="W116" s="19"/>
    </row>
    <row r="117" spans="1:23" x14ac:dyDescent="0.55000000000000004">
      <c r="A117" s="6">
        <f>IF('Data Validation'!$K$2&lt;&gt;TRUE,"",'Data Validation'!A117)</f>
        <v>1772063100</v>
      </c>
      <c r="B117" s="6" t="str">
        <f>IF('Data Validation'!$K$2&lt;&gt;TRUE,"",'Data Validation'!C117)</f>
        <v>XAUUSD</v>
      </c>
      <c r="C117" s="6" t="str">
        <f>IF('Data Validation'!$K$2&lt;&gt;TRUE,"",'Data Validation'!E117)</f>
        <v>M5</v>
      </c>
      <c r="D117" s="6">
        <f>IF('Data Validation'!$K$2&lt;&gt;TRUE,"",'Data Validation'!G117)</f>
        <v>5167.3100000000004</v>
      </c>
      <c r="E117" s="6">
        <f>IF($C117&lt;&gt;"M5","",Price!F117)</f>
        <v>5178.82</v>
      </c>
      <c r="F117" s="8">
        <f>IF($C117&lt;&gt;"M5","",Price!G117)</f>
        <v>5166.51</v>
      </c>
      <c r="G117" s="8">
        <f>IF($C117&lt;&gt;"M5","",Dual_Tema!E117)</f>
        <v>5175.6099999999997</v>
      </c>
      <c r="H117" s="8">
        <f>IF($C117&lt;&gt;"M5","",Dual_Tema!F117)</f>
        <v>5167.17</v>
      </c>
      <c r="I117" s="6">
        <f>IF($C117&lt;&gt;"M5","",SSA!E117)</f>
        <v>5166.6915300000001</v>
      </c>
      <c r="L117" s="7">
        <f t="shared" si="3"/>
        <v>6.2021674739789838E-4</v>
      </c>
      <c r="M117" s="7">
        <f t="shared" si="2"/>
        <v>-1.2772949215912279E-4</v>
      </c>
      <c r="R117" s="17"/>
      <c r="S117" s="17"/>
      <c r="T117" s="17"/>
      <c r="U117" s="19"/>
      <c r="V117" s="19"/>
      <c r="W117" s="19"/>
    </row>
    <row r="118" spans="1:23" x14ac:dyDescent="0.55000000000000004">
      <c r="A118" s="6">
        <f>IF('Data Validation'!$K$2&lt;&gt;TRUE,"",'Data Validation'!A118)</f>
        <v>1772063400</v>
      </c>
      <c r="B118" s="6" t="str">
        <f>IF('Data Validation'!$K$2&lt;&gt;TRUE,"",'Data Validation'!C118)</f>
        <v>XAUUSD</v>
      </c>
      <c r="C118" s="6" t="str">
        <f>IF('Data Validation'!$K$2&lt;&gt;TRUE,"",'Data Validation'!E118)</f>
        <v>M5</v>
      </c>
      <c r="D118" s="6">
        <f>IF('Data Validation'!$K$2&lt;&gt;TRUE,"",'Data Validation'!G118)</f>
        <v>5169.57</v>
      </c>
      <c r="E118" s="6">
        <f>IF($C118&lt;&gt;"M5","",Price!F118)</f>
        <v>5170.68</v>
      </c>
      <c r="F118" s="8">
        <f>IF($C118&lt;&gt;"M5","",Price!G118)</f>
        <v>5165.3</v>
      </c>
      <c r="G118" s="8">
        <f>IF($C118&lt;&gt;"M5","",Dual_Tema!E118)</f>
        <v>5173.43</v>
      </c>
      <c r="H118" s="8">
        <f>IF($C118&lt;&gt;"M5","",Dual_Tema!F118)</f>
        <v>5166.41</v>
      </c>
      <c r="I118" s="6">
        <f>IF($C118&lt;&gt;"M5","",SSA!E118)</f>
        <v>5165.1573200000003</v>
      </c>
      <c r="L118" s="7">
        <f t="shared" si="3"/>
        <v>-5.3156223240673976E-4</v>
      </c>
      <c r="M118" s="7">
        <f t="shared" si="2"/>
        <v>-2.1484938284024548E-4</v>
      </c>
      <c r="R118" s="17"/>
      <c r="S118" s="17"/>
      <c r="T118" s="17"/>
      <c r="U118" s="19"/>
      <c r="V118" s="19"/>
      <c r="W118" s="19"/>
    </row>
    <row r="119" spans="1:23" x14ac:dyDescent="0.55000000000000004">
      <c r="A119" s="6">
        <f>IF('Data Validation'!$K$2&lt;&gt;TRUE,"",'Data Validation'!A119)</f>
        <v>1772063700</v>
      </c>
      <c r="B119" s="6" t="str">
        <f>IF('Data Validation'!$K$2&lt;&gt;TRUE,"",'Data Validation'!C119)</f>
        <v>XAUUSD</v>
      </c>
      <c r="C119" s="6" t="str">
        <f>IF('Data Validation'!$K$2&lt;&gt;TRUE,"",'Data Validation'!E119)</f>
        <v>M5</v>
      </c>
      <c r="D119" s="6">
        <f>IF('Data Validation'!$K$2&lt;&gt;TRUE,"",'Data Validation'!G119)</f>
        <v>5163.13</v>
      </c>
      <c r="E119" s="6">
        <f>IF($C119&lt;&gt;"M5","",Price!F119)</f>
        <v>5170.67</v>
      </c>
      <c r="F119" s="8">
        <f>IF($C119&lt;&gt;"M5","",Price!G119)</f>
        <v>5161.5200000000004</v>
      </c>
      <c r="G119" s="8">
        <f>IF($C119&lt;&gt;"M5","",Dual_Tema!E119)</f>
        <v>5172.03</v>
      </c>
      <c r="H119" s="8">
        <f>IF($C119&lt;&gt;"M5","",Dual_Tema!F119)</f>
        <v>5164.07</v>
      </c>
      <c r="I119" s="6">
        <f>IF($C119&lt;&gt;"M5","",SSA!E119)</f>
        <v>5164.2052400000002</v>
      </c>
      <c r="L119" s="7">
        <f t="shared" si="3"/>
        <v>-2.629528444343271E-4</v>
      </c>
      <c r="M119" s="7">
        <f t="shared" si="2"/>
        <v>-4.9379655969018093E-4</v>
      </c>
      <c r="R119" s="17"/>
      <c r="S119" s="17"/>
      <c r="T119" s="17"/>
      <c r="U119" s="19"/>
      <c r="V119" s="19"/>
      <c r="W119" s="19"/>
    </row>
    <row r="120" spans="1:23" x14ac:dyDescent="0.55000000000000004">
      <c r="A120" s="6">
        <f>IF('Data Validation'!$K$2&lt;&gt;TRUE,"",'Data Validation'!A120)</f>
        <v>1772064000</v>
      </c>
      <c r="B120" s="6" t="str">
        <f>IF('Data Validation'!$K$2&lt;&gt;TRUE,"",'Data Validation'!C120)</f>
        <v>XAUUSD</v>
      </c>
      <c r="C120" s="6" t="str">
        <f>IF('Data Validation'!$K$2&lt;&gt;TRUE,"",'Data Validation'!E120)</f>
        <v>M5</v>
      </c>
      <c r="D120" s="6">
        <f>IF('Data Validation'!$K$2&lt;&gt;TRUE,"",'Data Validation'!G120)</f>
        <v>5160.24</v>
      </c>
      <c r="E120" s="6">
        <f>IF($C120&lt;&gt;"M5","",Price!F120)</f>
        <v>5168.08</v>
      </c>
      <c r="F120" s="8">
        <f>IF($C120&lt;&gt;"M5","",Price!G120)</f>
        <v>5155.71</v>
      </c>
      <c r="G120" s="8">
        <f>IF($C120&lt;&gt;"M5","",Dual_Tema!E120)</f>
        <v>5169.8900000000003</v>
      </c>
      <c r="H120" s="8">
        <f>IF($C120&lt;&gt;"M5","",Dual_Tema!F120)</f>
        <v>5159.75</v>
      </c>
      <c r="I120" s="6">
        <f>IF($C120&lt;&gt;"M5","",SSA!E120)</f>
        <v>5164.2995700000001</v>
      </c>
      <c r="L120" s="7">
        <f t="shared" si="3"/>
        <v>-3.5010416082361523E-4</v>
      </c>
      <c r="M120" s="7">
        <f t="shared" si="2"/>
        <v>-7.8298367168951283E-4</v>
      </c>
      <c r="R120" s="17"/>
      <c r="S120" s="17"/>
      <c r="T120" s="17"/>
      <c r="U120" s="19"/>
      <c r="V120" s="19"/>
      <c r="W120" s="19"/>
    </row>
    <row r="121" spans="1:23" x14ac:dyDescent="0.55000000000000004">
      <c r="A121" s="6">
        <f>IF('Data Validation'!$K$2&lt;&gt;TRUE,"",'Data Validation'!A121)</f>
        <v>1772064300</v>
      </c>
      <c r="B121" s="6" t="str">
        <f>IF('Data Validation'!$K$2&lt;&gt;TRUE,"",'Data Validation'!C121)</f>
        <v>XAUUSD</v>
      </c>
      <c r="C121" s="6" t="str">
        <f>IF('Data Validation'!$K$2&lt;&gt;TRUE,"",'Data Validation'!E121)</f>
        <v>M5</v>
      </c>
      <c r="D121" s="6">
        <f>IF('Data Validation'!$K$2&lt;&gt;TRUE,"",'Data Validation'!G121)</f>
        <v>5161.95</v>
      </c>
      <c r="E121" s="6">
        <f>IF($C121&lt;&gt;"M5","",Price!F121)</f>
        <v>5167.3</v>
      </c>
      <c r="F121" s="8">
        <f>IF($C121&lt;&gt;"M5","",Price!G121)</f>
        <v>5156.41</v>
      </c>
      <c r="G121" s="8">
        <f>IF($C121&lt;&gt;"M5","",Dual_Tema!E121)</f>
        <v>5168.21</v>
      </c>
      <c r="H121" s="8">
        <f>IF($C121&lt;&gt;"M5","",Dual_Tema!F121)</f>
        <v>5157.42</v>
      </c>
      <c r="I121" s="6">
        <f>IF($C121&lt;&gt;"M5","",SSA!E121)</f>
        <v>5165.6709300000002</v>
      </c>
      <c r="L121" s="7">
        <f t="shared" si="3"/>
        <v>-1.7607643652248157E-4</v>
      </c>
      <c r="M121" s="7">
        <f t="shared" si="2"/>
        <v>-1.9583435128421153E-4</v>
      </c>
      <c r="R121" s="17"/>
      <c r="S121" s="17"/>
      <c r="T121" s="17"/>
      <c r="U121" s="19"/>
      <c r="V121" s="19"/>
      <c r="W121" s="19"/>
    </row>
    <row r="122" spans="1:23" x14ac:dyDescent="0.55000000000000004">
      <c r="A122" s="6">
        <f>IF('Data Validation'!$K$2&lt;&gt;TRUE,"",'Data Validation'!A122)</f>
        <v>1772064600</v>
      </c>
      <c r="B122" s="6" t="str">
        <f>IF('Data Validation'!$K$2&lt;&gt;TRUE,"",'Data Validation'!C122)</f>
        <v>XAUUSD</v>
      </c>
      <c r="C122" s="6" t="str">
        <f>IF('Data Validation'!$K$2&lt;&gt;TRUE,"",'Data Validation'!E122)</f>
        <v>M5</v>
      </c>
      <c r="D122" s="6">
        <f>IF('Data Validation'!$K$2&lt;&gt;TRUE,"",'Data Validation'!G122)</f>
        <v>5167.67</v>
      </c>
      <c r="E122" s="6">
        <f>IF($C122&lt;&gt;"M5","",Price!F122)</f>
        <v>5169.33</v>
      </c>
      <c r="F122" s="8">
        <f>IF($C122&lt;&gt;"M5","",Price!G122)</f>
        <v>5160.82</v>
      </c>
      <c r="G122" s="8">
        <f>IF($C122&lt;&gt;"M5","",Dual_Tema!E122)</f>
        <v>5168.21</v>
      </c>
      <c r="H122" s="8">
        <f>IF($C122&lt;&gt;"M5","",Dual_Tema!F122)</f>
        <v>5158.22</v>
      </c>
      <c r="I122" s="6">
        <f>IF($C122&lt;&gt;"M5","",SSA!E122)</f>
        <v>5168.2558300000001</v>
      </c>
      <c r="L122" s="7">
        <f t="shared" si="3"/>
        <v>2.1670946033537547E-4</v>
      </c>
      <c r="M122" s="7">
        <f t="shared" si="2"/>
        <v>5.0404984665242158E-4</v>
      </c>
      <c r="R122" s="17"/>
      <c r="S122" s="17"/>
      <c r="T122" s="17"/>
      <c r="U122" s="19"/>
      <c r="V122" s="19"/>
      <c r="W122" s="19"/>
    </row>
    <row r="123" spans="1:23" x14ac:dyDescent="0.55000000000000004">
      <c r="A123" s="6">
        <f>IF('Data Validation'!$K$2&lt;&gt;TRUE,"",'Data Validation'!A123)</f>
        <v>1772064900</v>
      </c>
      <c r="B123" s="6" t="str">
        <f>IF('Data Validation'!$K$2&lt;&gt;TRUE,"",'Data Validation'!C123)</f>
        <v>XAUUSD</v>
      </c>
      <c r="C123" s="6" t="str">
        <f>IF('Data Validation'!$K$2&lt;&gt;TRUE,"",'Data Validation'!E123)</f>
        <v>M5</v>
      </c>
      <c r="D123" s="6">
        <f>IF('Data Validation'!$K$2&lt;&gt;TRUE,"",'Data Validation'!G123)</f>
        <v>5169.72</v>
      </c>
      <c r="E123" s="6">
        <f>IF($C123&lt;&gt;"M5","",Price!F123)</f>
        <v>5174.5600000000004</v>
      </c>
      <c r="F123" s="8">
        <f>IF($C123&lt;&gt;"M5","",Price!G123)</f>
        <v>5167.59</v>
      </c>
      <c r="G123" s="8">
        <f>IF($C123&lt;&gt;"M5","",Dual_Tema!E123)</f>
        <v>5170.8599999999997</v>
      </c>
      <c r="H123" s="8">
        <f>IF($C123&lt;&gt;"M5","",Dual_Tema!F123)</f>
        <v>5162.17</v>
      </c>
      <c r="I123" s="6">
        <f>IF($C123&lt;&gt;"M5","",SSA!E123)</f>
        <v>5171.7230200000004</v>
      </c>
      <c r="L123" s="7">
        <f t="shared" si="3"/>
        <v>7.1554828403799905E-4</v>
      </c>
      <c r="M123" s="7">
        <f t="shared" si="2"/>
        <v>1.049946049820148E-3</v>
      </c>
      <c r="R123" s="17"/>
      <c r="S123" s="17"/>
      <c r="T123" s="17"/>
      <c r="U123" s="19"/>
      <c r="V123" s="19"/>
      <c r="W123" s="19"/>
    </row>
    <row r="124" spans="1:23" x14ac:dyDescent="0.55000000000000004">
      <c r="A124" s="6">
        <f>IF('Data Validation'!$K$2&lt;&gt;TRUE,"",'Data Validation'!A124)</f>
        <v>1772065200</v>
      </c>
      <c r="B124" s="6" t="str">
        <f>IF('Data Validation'!$K$2&lt;&gt;TRUE,"",'Data Validation'!C124)</f>
        <v>XAUUSD</v>
      </c>
      <c r="C124" s="6" t="str">
        <f>IF('Data Validation'!$K$2&lt;&gt;TRUE,"",'Data Validation'!E124)</f>
        <v>M5</v>
      </c>
      <c r="D124" s="6">
        <f>IF('Data Validation'!$K$2&lt;&gt;TRUE,"",'Data Validation'!G124)</f>
        <v>5180.9399999999996</v>
      </c>
      <c r="E124" s="6">
        <f>IF($C124&lt;&gt;"M5","",Price!F124)</f>
        <v>5182.62</v>
      </c>
      <c r="F124" s="8">
        <f>IF($C124&lt;&gt;"M5","",Price!G124)</f>
        <v>5169.8100000000004</v>
      </c>
      <c r="G124" s="8">
        <f>IF($C124&lt;&gt;"M5","",Dual_Tema!E124)</f>
        <v>5176.54</v>
      </c>
      <c r="H124" s="8">
        <f>IF($C124&lt;&gt;"M5","",Dual_Tema!F124)</f>
        <v>5165.8500000000004</v>
      </c>
      <c r="I124" s="6">
        <f>IF($C124&lt;&gt;"M5","",SSA!E124)</f>
        <v>5175.7213599999995</v>
      </c>
      <c r="L124" s="7">
        <f t="shared" si="3"/>
        <v>1.1745297051698484E-3</v>
      </c>
      <c r="M124" s="7">
        <f t="shared" si="2"/>
        <v>7.6657278085891689E-4</v>
      </c>
      <c r="R124" s="17"/>
      <c r="S124" s="17"/>
      <c r="T124" s="17"/>
      <c r="U124" s="19"/>
      <c r="V124" s="19"/>
      <c r="W124" s="19"/>
    </row>
    <row r="125" spans="1:23" x14ac:dyDescent="0.55000000000000004">
      <c r="A125" s="6">
        <f>IF('Data Validation'!$K$2&lt;&gt;TRUE,"",'Data Validation'!A125)</f>
        <v>1772065500</v>
      </c>
      <c r="B125" s="6" t="str">
        <f>IF('Data Validation'!$K$2&lt;&gt;TRUE,"",'Data Validation'!C125)</f>
        <v>XAUUSD</v>
      </c>
      <c r="C125" s="6" t="str">
        <f>IF('Data Validation'!$K$2&lt;&gt;TRUE,"",'Data Validation'!E125)</f>
        <v>M5</v>
      </c>
      <c r="D125" s="6">
        <f>IF('Data Validation'!$K$2&lt;&gt;TRUE,"",'Data Validation'!G125)</f>
        <v>5185.25</v>
      </c>
      <c r="E125" s="6">
        <f>IF($C125&lt;&gt;"M5","",Price!F125)</f>
        <v>5186.34</v>
      </c>
      <c r="F125" s="8">
        <f>IF($C125&lt;&gt;"M5","",Price!G125)</f>
        <v>5179</v>
      </c>
      <c r="G125" s="8">
        <f>IF($C125&lt;&gt;"M5","",Dual_Tema!E125)</f>
        <v>5181.95</v>
      </c>
      <c r="H125" s="8">
        <f>IF($C125&lt;&gt;"M5","",Dual_Tema!F125)</f>
        <v>5172.67</v>
      </c>
      <c r="I125" s="6">
        <f>IF($C125&lt;&gt;"M5","",SSA!E125)</f>
        <v>5179.6087699999998</v>
      </c>
      <c r="L125" s="7">
        <f t="shared" si="3"/>
        <v>8.4717143160399611E-4</v>
      </c>
      <c r="M125" s="7">
        <f t="shared" si="2"/>
        <v>1.2237393841091598E-3</v>
      </c>
      <c r="R125" s="17"/>
      <c r="S125" s="17"/>
      <c r="T125" s="17"/>
      <c r="U125" s="19"/>
      <c r="V125" s="19"/>
      <c r="W125" s="19"/>
    </row>
    <row r="126" spans="1:23" x14ac:dyDescent="0.55000000000000004">
      <c r="A126" s="6">
        <f>IF('Data Validation'!$K$2&lt;&gt;TRUE,"",'Data Validation'!A126)</f>
        <v>1772065800</v>
      </c>
      <c r="B126" s="6" t="str">
        <f>IF('Data Validation'!$K$2&lt;&gt;TRUE,"",'Data Validation'!C126)</f>
        <v>XAUUSD</v>
      </c>
      <c r="C126" s="6" t="str">
        <f>IF('Data Validation'!$K$2&lt;&gt;TRUE,"",'Data Validation'!E126)</f>
        <v>M5</v>
      </c>
      <c r="D126" s="6">
        <f>IF('Data Validation'!$K$2&lt;&gt;TRUE,"",'Data Validation'!G126)</f>
        <v>5182.32</v>
      </c>
      <c r="E126" s="6">
        <f>IF($C126&lt;&gt;"M5","",Price!F126)</f>
        <v>5189.46</v>
      </c>
      <c r="F126" s="8">
        <f>IF($C126&lt;&gt;"M5","",Price!G126)</f>
        <v>5182.32</v>
      </c>
      <c r="G126" s="8">
        <f>IF($C126&lt;&gt;"M5","",Dual_Tema!E126)</f>
        <v>5186.79</v>
      </c>
      <c r="H126" s="8">
        <f>IF($C126&lt;&gt;"M5","",Dual_Tema!F126)</f>
        <v>5178.54</v>
      </c>
      <c r="I126" s="6">
        <f>IF($C126&lt;&gt;"M5","",SSA!E126)</f>
        <v>5183.0240700000004</v>
      </c>
      <c r="L126" s="7">
        <f t="shared" si="3"/>
        <v>5.147692503456035E-4</v>
      </c>
      <c r="M126" s="7">
        <f t="shared" si="2"/>
        <v>7.2993546443587292E-4</v>
      </c>
      <c r="R126" s="17"/>
      <c r="S126" s="17"/>
      <c r="T126" s="17"/>
      <c r="U126" s="19"/>
      <c r="V126" s="19"/>
      <c r="W126" s="19"/>
    </row>
    <row r="127" spans="1:23" x14ac:dyDescent="0.55000000000000004">
      <c r="A127" s="6">
        <f>IF('Data Validation'!$K$2&lt;&gt;TRUE,"",'Data Validation'!A127)</f>
        <v>1772066100</v>
      </c>
      <c r="B127" s="6" t="str">
        <f>IF('Data Validation'!$K$2&lt;&gt;TRUE,"",'Data Validation'!C127)</f>
        <v>XAUUSD</v>
      </c>
      <c r="C127" s="6" t="str">
        <f>IF('Data Validation'!$K$2&lt;&gt;TRUE,"",'Data Validation'!E127)</f>
        <v>M5</v>
      </c>
      <c r="D127" s="6">
        <f>IF('Data Validation'!$K$2&lt;&gt;TRUE,"",'Data Validation'!G127)</f>
        <v>5182.63</v>
      </c>
      <c r="E127" s="6">
        <f>IF($C127&lt;&gt;"M5","",Price!F127)</f>
        <v>5185.18</v>
      </c>
      <c r="F127" s="8">
        <f>IF($C127&lt;&gt;"M5","",Price!G127)</f>
        <v>5181.43</v>
      </c>
      <c r="G127" s="8">
        <f>IF($C127&lt;&gt;"M5","",Dual_Tema!E127)</f>
        <v>5187.57</v>
      </c>
      <c r="H127" s="8">
        <f>IF($C127&lt;&gt;"M5","",Dual_Tema!F127)</f>
        <v>5181.62</v>
      </c>
      <c r="I127" s="6">
        <f>IF($C127&lt;&gt;"M5","",SSA!E127)</f>
        <v>5185.8508000000002</v>
      </c>
      <c r="L127" s="7">
        <f t="shared" si="3"/>
        <v>-4.6071667466644653E-4</v>
      </c>
      <c r="M127" s="7">
        <f t="shared" si="2"/>
        <v>-3.6668069059406097E-5</v>
      </c>
      <c r="R127" s="17"/>
      <c r="S127" s="17"/>
      <c r="T127" s="17"/>
      <c r="U127" s="19"/>
      <c r="V127" s="19"/>
      <c r="W127" s="19"/>
    </row>
    <row r="128" spans="1:23" x14ac:dyDescent="0.55000000000000004">
      <c r="A128" s="6">
        <f>IF('Data Validation'!$K$2&lt;&gt;TRUE,"",'Data Validation'!A128)</f>
        <v>1772066400</v>
      </c>
      <c r="B128" s="6" t="str">
        <f>IF('Data Validation'!$K$2&lt;&gt;TRUE,"",'Data Validation'!C128)</f>
        <v>XAUUSD</v>
      </c>
      <c r="C128" s="6" t="str">
        <f>IF('Data Validation'!$K$2&lt;&gt;TRUE,"",'Data Validation'!E128)</f>
        <v>M5</v>
      </c>
      <c r="D128" s="6">
        <f>IF('Data Validation'!$K$2&lt;&gt;TRUE,"",'Data Validation'!G128)</f>
        <v>5188.37</v>
      </c>
      <c r="E128" s="6">
        <f>IF($C128&lt;&gt;"M5","",Price!F128)</f>
        <v>5188.43</v>
      </c>
      <c r="F128" s="8">
        <f>IF($C128&lt;&gt;"M5","",Price!G128)</f>
        <v>5181.29</v>
      </c>
      <c r="G128" s="8">
        <f>IF($C128&lt;&gt;"M5","",Dual_Tema!E128)</f>
        <v>5189.3999999999996</v>
      </c>
      <c r="H128" s="8">
        <f>IF($C128&lt;&gt;"M5","",Dual_Tema!F128)</f>
        <v>5183.2299999999996</v>
      </c>
      <c r="I128" s="6">
        <f>IF($C128&lt;&gt;"M5","",SSA!E128)</f>
        <v>5187.9755800000003</v>
      </c>
      <c r="L128" s="7">
        <f t="shared" si="3"/>
        <v>-1.8691948972893692E-4</v>
      </c>
      <c r="M128" s="7">
        <f t="shared" si="2"/>
        <v>-3.7428398894118144E-4</v>
      </c>
      <c r="R128" s="17"/>
      <c r="S128" s="17"/>
      <c r="T128" s="17"/>
      <c r="U128" s="19"/>
      <c r="V128" s="19"/>
      <c r="W128" s="19"/>
    </row>
    <row r="129" spans="1:23" x14ac:dyDescent="0.55000000000000004">
      <c r="A129" s="6">
        <f>IF('Data Validation'!$K$2&lt;&gt;TRUE,"",'Data Validation'!A129)</f>
        <v>1772066700</v>
      </c>
      <c r="B129" s="6" t="str">
        <f>IF('Data Validation'!$K$2&lt;&gt;TRUE,"",'Data Validation'!C129)</f>
        <v>XAUUSD</v>
      </c>
      <c r="C129" s="6" t="str">
        <f>IF('Data Validation'!$K$2&lt;&gt;TRUE,"",'Data Validation'!E129)</f>
        <v>M5</v>
      </c>
      <c r="D129" s="6">
        <f>IF('Data Validation'!$K$2&lt;&gt;TRUE,"",'Data Validation'!G129)</f>
        <v>5185.97</v>
      </c>
      <c r="E129" s="6">
        <f>IF($C129&lt;&gt;"M5","",Price!F129)</f>
        <v>5190.0600000000004</v>
      </c>
      <c r="F129" s="8">
        <f>IF($C129&lt;&gt;"M5","",Price!G129)</f>
        <v>5185.24</v>
      </c>
      <c r="G129" s="8">
        <f>IF($C129&lt;&gt;"M5","",Dual_Tema!E129)</f>
        <v>5191.12</v>
      </c>
      <c r="H129" s="8">
        <f>IF($C129&lt;&gt;"M5","",Dual_Tema!F129)</f>
        <v>5185.8900000000003</v>
      </c>
      <c r="I129" s="6">
        <f>IF($C129&lt;&gt;"M5","",SSA!E129)</f>
        <v>5189.2330599999996</v>
      </c>
      <c r="L129" s="7">
        <f t="shared" si="3"/>
        <v>-2.041948558306282E-4</v>
      </c>
      <c r="M129" s="7">
        <f t="shared" si="2"/>
        <v>-1.2534010555575719E-4</v>
      </c>
      <c r="R129" s="17"/>
      <c r="S129" s="17"/>
      <c r="T129" s="17"/>
      <c r="U129" s="19"/>
      <c r="V129" s="19"/>
      <c r="W129" s="19"/>
    </row>
    <row r="130" spans="1:23" x14ac:dyDescent="0.55000000000000004">
      <c r="A130" s="6">
        <f>IF('Data Validation'!$K$2&lt;&gt;TRUE,"",'Data Validation'!A130)</f>
        <v>1772067000</v>
      </c>
      <c r="B130" s="6" t="str">
        <f>IF('Data Validation'!$K$2&lt;&gt;TRUE,"",'Data Validation'!C130)</f>
        <v>XAUUSD</v>
      </c>
      <c r="C130" s="6" t="str">
        <f>IF('Data Validation'!$K$2&lt;&gt;TRUE,"",'Data Validation'!E130)</f>
        <v>M5</v>
      </c>
      <c r="D130" s="6">
        <f>IF('Data Validation'!$K$2&lt;&gt;TRUE,"",'Data Validation'!G130)</f>
        <v>5189.7</v>
      </c>
      <c r="E130" s="6">
        <f>IF($C130&lt;&gt;"M5","",Price!F130)</f>
        <v>5191.1000000000004</v>
      </c>
      <c r="F130" s="8">
        <f>IF($C130&lt;&gt;"M5","",Price!G130)</f>
        <v>5184.97</v>
      </c>
      <c r="G130" s="8">
        <f>IF($C130&lt;&gt;"M5","",Dual_Tema!E130)</f>
        <v>5192.47</v>
      </c>
      <c r="H130" s="8">
        <f>IF($C130&lt;&gt;"M5","",Dual_Tema!F130)</f>
        <v>5187.1499999999996</v>
      </c>
      <c r="I130" s="6">
        <f>IF($C130&lt;&gt;"M5","",SSA!E130)</f>
        <v>5189.7484100000001</v>
      </c>
      <c r="L130" s="7">
        <f t="shared" si="3"/>
        <v>-2.6384360429620025E-4</v>
      </c>
      <c r="M130" s="7">
        <f t="shared" ref="M130:M193" si="4">(F130-H130)/H130</f>
        <v>-4.2026931937564591E-4</v>
      </c>
      <c r="R130" s="17"/>
      <c r="S130" s="17"/>
      <c r="T130" s="17"/>
      <c r="U130" s="19"/>
      <c r="V130" s="19"/>
      <c r="W130" s="19"/>
    </row>
    <row r="131" spans="1:23" x14ac:dyDescent="0.55000000000000004">
      <c r="A131" s="6">
        <f>IF('Data Validation'!$K$2&lt;&gt;TRUE,"",'Data Validation'!A131)</f>
        <v>1772067300</v>
      </c>
      <c r="B131" s="6" t="str">
        <f>IF('Data Validation'!$K$2&lt;&gt;TRUE,"",'Data Validation'!C131)</f>
        <v>XAUUSD</v>
      </c>
      <c r="C131" s="6" t="str">
        <f>IF('Data Validation'!$K$2&lt;&gt;TRUE,"",'Data Validation'!E131)</f>
        <v>M5</v>
      </c>
      <c r="D131" s="6">
        <f>IF('Data Validation'!$K$2&lt;&gt;TRUE,"",'Data Validation'!G131)</f>
        <v>5188.3100000000004</v>
      </c>
      <c r="E131" s="6">
        <f>IF($C131&lt;&gt;"M5","",Price!F131)</f>
        <v>5192.1499999999996</v>
      </c>
      <c r="F131" s="8">
        <f>IF($C131&lt;&gt;"M5","",Price!G131)</f>
        <v>5186.13</v>
      </c>
      <c r="G131" s="8">
        <f>IF($C131&lt;&gt;"M5","",Dual_Tema!E131)</f>
        <v>5193.6000000000004</v>
      </c>
      <c r="H131" s="8">
        <f>IF($C131&lt;&gt;"M5","",Dual_Tema!F131)</f>
        <v>5188.22</v>
      </c>
      <c r="I131" s="6">
        <f>IF($C131&lt;&gt;"M5","",SSA!E131)</f>
        <v>5189.5547299999998</v>
      </c>
      <c r="L131" s="7">
        <f t="shared" si="3"/>
        <v>-2.7918977202725034E-4</v>
      </c>
      <c r="M131" s="7">
        <f t="shared" si="4"/>
        <v>-4.0283565461760398E-4</v>
      </c>
      <c r="R131" s="17"/>
      <c r="S131" s="17"/>
      <c r="T131" s="17"/>
      <c r="U131" s="19"/>
      <c r="V131" s="19"/>
      <c r="W131" s="19"/>
    </row>
    <row r="132" spans="1:23" x14ac:dyDescent="0.55000000000000004">
      <c r="A132" s="6">
        <f>IF('Data Validation'!$K$2&lt;&gt;TRUE,"",'Data Validation'!A132)</f>
        <v>1772067600</v>
      </c>
      <c r="B132" s="6" t="str">
        <f>IF('Data Validation'!$K$2&lt;&gt;TRUE,"",'Data Validation'!C132)</f>
        <v>XAUUSD</v>
      </c>
      <c r="C132" s="6" t="str">
        <f>IF('Data Validation'!$K$2&lt;&gt;TRUE,"",'Data Validation'!E132)</f>
        <v>M5</v>
      </c>
      <c r="D132" s="6">
        <f>IF('Data Validation'!$K$2&lt;&gt;TRUE,"",'Data Validation'!G132)</f>
        <v>5194.75</v>
      </c>
      <c r="E132" s="6">
        <f>IF($C132&lt;&gt;"M5","",Price!F132)</f>
        <v>5198.49</v>
      </c>
      <c r="F132" s="8">
        <f>IF($C132&lt;&gt;"M5","",Price!G132)</f>
        <v>5188.24</v>
      </c>
      <c r="G132" s="8">
        <f>IF($C132&lt;&gt;"M5","",Dual_Tema!E132)</f>
        <v>5197.18</v>
      </c>
      <c r="H132" s="8">
        <f>IF($C132&lt;&gt;"M5","",Dual_Tema!F132)</f>
        <v>5189.6499999999996</v>
      </c>
      <c r="I132" s="6">
        <f>IF($C132&lt;&gt;"M5","",SSA!E132)</f>
        <v>5188.8802500000002</v>
      </c>
      <c r="L132" s="7">
        <f t="shared" ref="L132:L195" si="5">(E132-G132)/G132</f>
        <v>2.5205977087564615E-4</v>
      </c>
      <c r="M132" s="7">
        <f t="shared" si="4"/>
        <v>-2.7169462295142341E-4</v>
      </c>
      <c r="R132" s="17"/>
      <c r="S132" s="17"/>
      <c r="T132" s="17"/>
      <c r="U132" s="19"/>
      <c r="V132" s="19"/>
      <c r="W132" s="19"/>
    </row>
    <row r="133" spans="1:23" x14ac:dyDescent="0.55000000000000004">
      <c r="A133" s="6">
        <f>IF('Data Validation'!$K$2&lt;&gt;TRUE,"",'Data Validation'!A133)</f>
        <v>1772067900</v>
      </c>
      <c r="B133" s="6" t="str">
        <f>IF('Data Validation'!$K$2&lt;&gt;TRUE,"",'Data Validation'!C133)</f>
        <v>XAUUSD</v>
      </c>
      <c r="C133" s="6" t="str">
        <f>IF('Data Validation'!$K$2&lt;&gt;TRUE,"",'Data Validation'!E133)</f>
        <v>M5</v>
      </c>
      <c r="D133" s="6">
        <f>IF('Data Validation'!$K$2&lt;&gt;TRUE,"",'Data Validation'!G133)</f>
        <v>5183.93</v>
      </c>
      <c r="E133" s="6">
        <f>IF($C133&lt;&gt;"M5","",Price!F133)</f>
        <v>5194.96</v>
      </c>
      <c r="F133" s="8">
        <f>IF($C133&lt;&gt;"M5","",Price!G133)</f>
        <v>5182.96</v>
      </c>
      <c r="G133" s="8">
        <f>IF($C133&lt;&gt;"M5","",Dual_Tema!E133)</f>
        <v>5197.49</v>
      </c>
      <c r="H133" s="8">
        <f>IF($C133&lt;&gt;"M5","",Dual_Tema!F133)</f>
        <v>5187.71</v>
      </c>
      <c r="I133" s="6">
        <f>IF($C133&lt;&gt;"M5","",SSA!E133)</f>
        <v>5187.7817599999998</v>
      </c>
      <c r="L133" s="7">
        <f t="shared" si="5"/>
        <v>-4.8677342332544081E-4</v>
      </c>
      <c r="M133" s="7">
        <f t="shared" si="4"/>
        <v>-9.1562558431369529E-4</v>
      </c>
      <c r="R133" s="17"/>
      <c r="S133" s="17"/>
      <c r="T133" s="17"/>
      <c r="U133" s="19"/>
      <c r="V133" s="19"/>
      <c r="W133" s="19"/>
    </row>
    <row r="134" spans="1:23" x14ac:dyDescent="0.55000000000000004">
      <c r="A134" s="6">
        <f>IF('Data Validation'!$K$2&lt;&gt;TRUE,"",'Data Validation'!A134)</f>
        <v>1772068200</v>
      </c>
      <c r="B134" s="6" t="str">
        <f>IF('Data Validation'!$K$2&lt;&gt;TRUE,"",'Data Validation'!C134)</f>
        <v>XAUUSD</v>
      </c>
      <c r="C134" s="6" t="str">
        <f>IF('Data Validation'!$K$2&lt;&gt;TRUE,"",'Data Validation'!E134)</f>
        <v>M5</v>
      </c>
      <c r="D134" s="6">
        <f>IF('Data Validation'!$K$2&lt;&gt;TRUE,"",'Data Validation'!G134)</f>
        <v>5187.53</v>
      </c>
      <c r="E134" s="6">
        <f>IF($C134&lt;&gt;"M5","",Price!F134)</f>
        <v>5188.99</v>
      </c>
      <c r="F134" s="8">
        <f>IF($C134&lt;&gt;"M5","",Price!G134)</f>
        <v>5182.7700000000004</v>
      </c>
      <c r="G134" s="8">
        <f>IF($C134&lt;&gt;"M5","",Dual_Tema!E134)</f>
        <v>5194.51</v>
      </c>
      <c r="H134" s="8">
        <f>IF($C134&lt;&gt;"M5","",Dual_Tema!F134)</f>
        <v>5186.1499999999996</v>
      </c>
      <c r="I134" s="6">
        <f>IF($C134&lt;&gt;"M5","",SSA!E134)</f>
        <v>5186.7898800000003</v>
      </c>
      <c r="L134" s="7">
        <f t="shared" si="5"/>
        <v>-1.0626603856765001E-3</v>
      </c>
      <c r="M134" s="7">
        <f t="shared" si="4"/>
        <v>-6.5173587343196778E-4</v>
      </c>
      <c r="R134" s="17"/>
      <c r="S134" s="17"/>
      <c r="T134" s="17"/>
      <c r="U134" s="19"/>
      <c r="V134" s="19"/>
      <c r="W134" s="19"/>
    </row>
    <row r="135" spans="1:23" x14ac:dyDescent="0.55000000000000004">
      <c r="A135" s="6">
        <f>IF('Data Validation'!$K$2&lt;&gt;TRUE,"",'Data Validation'!A135)</f>
        <v>1772068500</v>
      </c>
      <c r="B135" s="6" t="str">
        <f>IF('Data Validation'!$K$2&lt;&gt;TRUE,"",'Data Validation'!C135)</f>
        <v>XAUUSD</v>
      </c>
      <c r="C135" s="6" t="str">
        <f>IF('Data Validation'!$K$2&lt;&gt;TRUE,"",'Data Validation'!E135)</f>
        <v>M5</v>
      </c>
      <c r="D135" s="6">
        <f>IF('Data Validation'!$K$2&lt;&gt;TRUE,"",'Data Validation'!G135)</f>
        <v>5189.46</v>
      </c>
      <c r="E135" s="6">
        <f>IF($C135&lt;&gt;"M5","",Price!F135)</f>
        <v>5192.5</v>
      </c>
      <c r="F135" s="8">
        <f>IF($C135&lt;&gt;"M5","",Price!G135)</f>
        <v>5187.47</v>
      </c>
      <c r="G135" s="8">
        <f>IF($C135&lt;&gt;"M5","",Dual_Tema!E135)</f>
        <v>5194.13</v>
      </c>
      <c r="H135" s="8">
        <f>IF($C135&lt;&gt;"M5","",Dual_Tema!F135)</f>
        <v>5187.28</v>
      </c>
      <c r="I135" s="6">
        <f>IF($C135&lt;&gt;"M5","",SSA!E135)</f>
        <v>5186.0186400000002</v>
      </c>
      <c r="L135" s="7">
        <f t="shared" si="5"/>
        <v>-3.1381578820709324E-4</v>
      </c>
      <c r="M135" s="7">
        <f t="shared" si="4"/>
        <v>3.6628059406954957E-5</v>
      </c>
      <c r="R135" s="17"/>
      <c r="S135" s="17"/>
      <c r="T135" s="17"/>
      <c r="U135" s="19"/>
      <c r="V135" s="19"/>
      <c r="W135" s="19"/>
    </row>
    <row r="136" spans="1:23" x14ac:dyDescent="0.55000000000000004">
      <c r="A136" s="6">
        <f>IF('Data Validation'!$K$2&lt;&gt;TRUE,"",'Data Validation'!A136)</f>
        <v>1772068800</v>
      </c>
      <c r="B136" s="6" t="str">
        <f>IF('Data Validation'!$K$2&lt;&gt;TRUE,"",'Data Validation'!C136)</f>
        <v>XAUUSD</v>
      </c>
      <c r="C136" s="6" t="str">
        <f>IF('Data Validation'!$K$2&lt;&gt;TRUE,"",'Data Validation'!E136)</f>
        <v>M5</v>
      </c>
      <c r="D136" s="6">
        <f>IF('Data Validation'!$K$2&lt;&gt;TRUE,"",'Data Validation'!G136)</f>
        <v>5186.05</v>
      </c>
      <c r="E136" s="6">
        <f>IF($C136&lt;&gt;"M5","",Price!F136)</f>
        <v>5195.0200000000004</v>
      </c>
      <c r="F136" s="8">
        <f>IF($C136&lt;&gt;"M5","",Price!G136)</f>
        <v>5183.5200000000004</v>
      </c>
      <c r="G136" s="8">
        <f>IF($C136&lt;&gt;"M5","",Dual_Tema!E136)</f>
        <v>5194.9799999999996</v>
      </c>
      <c r="H136" s="8">
        <f>IF($C136&lt;&gt;"M5","",Dual_Tema!F136)</f>
        <v>5185.9399999999996</v>
      </c>
      <c r="I136" s="6">
        <f>IF($C136&lt;&gt;"M5","",SSA!E136)</f>
        <v>5185.56736</v>
      </c>
      <c r="L136" s="7">
        <f t="shared" si="5"/>
        <v>7.6997409038866588E-6</v>
      </c>
      <c r="M136" s="7">
        <f t="shared" si="4"/>
        <v>-4.6664635533754024E-4</v>
      </c>
      <c r="R136" s="17"/>
      <c r="S136" s="17"/>
      <c r="T136" s="17"/>
      <c r="U136" s="19"/>
      <c r="V136" s="19"/>
      <c r="W136" s="19"/>
    </row>
    <row r="137" spans="1:23" x14ac:dyDescent="0.55000000000000004">
      <c r="A137" s="6">
        <f>IF('Data Validation'!$K$2&lt;&gt;TRUE,"",'Data Validation'!A137)</f>
        <v>1772069100</v>
      </c>
      <c r="B137" s="6" t="str">
        <f>IF('Data Validation'!$K$2&lt;&gt;TRUE,"",'Data Validation'!C137)</f>
        <v>XAUUSD</v>
      </c>
      <c r="C137" s="6" t="str">
        <f>IF('Data Validation'!$K$2&lt;&gt;TRUE,"",'Data Validation'!E137)</f>
        <v>M5</v>
      </c>
      <c r="D137" s="6">
        <f>IF('Data Validation'!$K$2&lt;&gt;TRUE,"",'Data Validation'!G137)</f>
        <v>5180.54</v>
      </c>
      <c r="E137" s="6">
        <f>IF($C137&lt;&gt;"M5","",Price!F137)</f>
        <v>5187.07</v>
      </c>
      <c r="F137" s="8">
        <f>IF($C137&lt;&gt;"M5","",Price!G137)</f>
        <v>5179.01</v>
      </c>
      <c r="G137" s="8">
        <f>IF($C137&lt;&gt;"M5","",Dual_Tema!E137)</f>
        <v>5191.53</v>
      </c>
      <c r="H137" s="8">
        <f>IF($C137&lt;&gt;"M5","",Dual_Tema!F137)</f>
        <v>5182.78</v>
      </c>
      <c r="I137" s="6">
        <f>IF($C137&lt;&gt;"M5","",SSA!E137)</f>
        <v>5185.6213299999999</v>
      </c>
      <c r="L137" s="7">
        <f t="shared" si="5"/>
        <v>-8.5909163579908751E-4</v>
      </c>
      <c r="M137" s="7">
        <f t="shared" si="4"/>
        <v>-7.2740884235864293E-4</v>
      </c>
      <c r="R137" s="17"/>
      <c r="S137" s="17"/>
      <c r="T137" s="17"/>
      <c r="U137" s="19"/>
      <c r="V137" s="19"/>
      <c r="W137" s="19"/>
    </row>
    <row r="138" spans="1:23" x14ac:dyDescent="0.55000000000000004">
      <c r="A138" s="6">
        <f>IF('Data Validation'!$K$2&lt;&gt;TRUE,"",'Data Validation'!A138)</f>
        <v>1772069400</v>
      </c>
      <c r="B138" s="6" t="str">
        <f>IF('Data Validation'!$K$2&lt;&gt;TRUE,"",'Data Validation'!C138)</f>
        <v>XAUUSD</v>
      </c>
      <c r="C138" s="6" t="str">
        <f>IF('Data Validation'!$K$2&lt;&gt;TRUE,"",'Data Validation'!E138)</f>
        <v>M5</v>
      </c>
      <c r="D138" s="6">
        <f>IF('Data Validation'!$K$2&lt;&gt;TRUE,"",'Data Validation'!G138)</f>
        <v>5187.99</v>
      </c>
      <c r="E138" s="6">
        <f>IF($C138&lt;&gt;"M5","",Price!F138)</f>
        <v>5188.26</v>
      </c>
      <c r="F138" s="8">
        <f>IF($C138&lt;&gt;"M5","",Price!G138)</f>
        <v>5178.5600000000004</v>
      </c>
      <c r="G138" s="8">
        <f>IF($C138&lt;&gt;"M5","",Dual_Tema!E138)</f>
        <v>5189.83</v>
      </c>
      <c r="H138" s="8">
        <f>IF($C138&lt;&gt;"M5","",Dual_Tema!F138)</f>
        <v>5180.49</v>
      </c>
      <c r="I138" s="6">
        <f>IF($C138&lt;&gt;"M5","",SSA!E138)</f>
        <v>5186.3205799999996</v>
      </c>
      <c r="L138" s="7">
        <f t="shared" si="5"/>
        <v>-3.0251472591582169E-4</v>
      </c>
      <c r="M138" s="7">
        <f t="shared" si="4"/>
        <v>-3.7255163121623276E-4</v>
      </c>
      <c r="R138" s="17"/>
      <c r="S138" s="17"/>
      <c r="T138" s="17"/>
      <c r="U138" s="19"/>
      <c r="V138" s="19"/>
      <c r="W138" s="19"/>
    </row>
    <row r="139" spans="1:23" x14ac:dyDescent="0.55000000000000004">
      <c r="A139" s="6">
        <f>IF('Data Validation'!$K$2&lt;&gt;TRUE,"",'Data Validation'!A139)</f>
        <v>1772069700</v>
      </c>
      <c r="B139" s="6" t="str">
        <f>IF('Data Validation'!$K$2&lt;&gt;TRUE,"",'Data Validation'!C139)</f>
        <v>XAUUSD</v>
      </c>
      <c r="C139" s="6" t="str">
        <f>IF('Data Validation'!$K$2&lt;&gt;TRUE,"",'Data Validation'!E139)</f>
        <v>M5</v>
      </c>
      <c r="D139" s="6">
        <f>IF('Data Validation'!$K$2&lt;&gt;TRUE,"",'Data Validation'!G139)</f>
        <v>5185.42</v>
      </c>
      <c r="E139" s="6">
        <f>IF($C139&lt;&gt;"M5","",Price!F139)</f>
        <v>5191.43</v>
      </c>
      <c r="F139" s="8">
        <f>IF($C139&lt;&gt;"M5","",Price!G139)</f>
        <v>5184.84</v>
      </c>
      <c r="G139" s="8">
        <f>IF($C139&lt;&gt;"M5","",Dual_Tema!E139)</f>
        <v>5190.29</v>
      </c>
      <c r="H139" s="8">
        <f>IF($C139&lt;&gt;"M5","",Dual_Tema!F139)</f>
        <v>5182.1099999999997</v>
      </c>
      <c r="I139" s="6">
        <f>IF($C139&lt;&gt;"M5","",SSA!E139)</f>
        <v>5187.3405199999997</v>
      </c>
      <c r="L139" s="7">
        <f t="shared" si="5"/>
        <v>2.196409063848701E-4</v>
      </c>
      <c r="M139" s="7">
        <f t="shared" si="4"/>
        <v>5.2681243740493214E-4</v>
      </c>
      <c r="R139" s="17"/>
      <c r="S139" s="17"/>
      <c r="T139" s="17"/>
      <c r="U139" s="19"/>
      <c r="V139" s="19"/>
      <c r="W139" s="19"/>
    </row>
    <row r="140" spans="1:23" x14ac:dyDescent="0.55000000000000004">
      <c r="A140" s="6">
        <f>IF('Data Validation'!$K$2&lt;&gt;TRUE,"",'Data Validation'!A140)</f>
        <v>1772070000</v>
      </c>
      <c r="B140" s="6" t="str">
        <f>IF('Data Validation'!$K$2&lt;&gt;TRUE,"",'Data Validation'!C140)</f>
        <v>XAUUSD</v>
      </c>
      <c r="C140" s="6" t="str">
        <f>IF('Data Validation'!$K$2&lt;&gt;TRUE,"",'Data Validation'!E140)</f>
        <v>M5</v>
      </c>
      <c r="D140" s="6">
        <f>IF('Data Validation'!$K$2&lt;&gt;TRUE,"",'Data Validation'!G140)</f>
        <v>5189.54</v>
      </c>
      <c r="E140" s="6">
        <f>IF($C140&lt;&gt;"M5","",Price!F140)</f>
        <v>5192.62</v>
      </c>
      <c r="F140" s="8">
        <f>IF($C140&lt;&gt;"M5","",Price!G140)</f>
        <v>5185.1400000000003</v>
      </c>
      <c r="G140" s="8">
        <f>IF($C140&lt;&gt;"M5","",Dual_Tema!E140)</f>
        <v>5191.17</v>
      </c>
      <c r="H140" s="8">
        <f>IF($C140&lt;&gt;"M5","",Dual_Tema!F140)</f>
        <v>5183.32</v>
      </c>
      <c r="I140" s="6">
        <f>IF($C140&lt;&gt;"M5","",SSA!E140)</f>
        <v>5188.5525799999996</v>
      </c>
      <c r="L140" s="7">
        <f t="shared" si="5"/>
        <v>2.7932046147589428E-4</v>
      </c>
      <c r="M140" s="7">
        <f t="shared" si="4"/>
        <v>3.5112630514817116E-4</v>
      </c>
      <c r="R140" s="17"/>
      <c r="S140" s="17"/>
      <c r="T140" s="17"/>
      <c r="U140" s="19"/>
      <c r="V140" s="19"/>
      <c r="W140" s="19"/>
    </row>
    <row r="141" spans="1:23" x14ac:dyDescent="0.55000000000000004">
      <c r="A141" s="6">
        <f>IF('Data Validation'!$K$2&lt;&gt;TRUE,"",'Data Validation'!A141)</f>
        <v>1772070300</v>
      </c>
      <c r="B141" s="6" t="str">
        <f>IF('Data Validation'!$K$2&lt;&gt;TRUE,"",'Data Validation'!C141)</f>
        <v>XAUUSD</v>
      </c>
      <c r="C141" s="6" t="str">
        <f>IF('Data Validation'!$K$2&lt;&gt;TRUE,"",'Data Validation'!E141)</f>
        <v>M5</v>
      </c>
      <c r="D141" s="6">
        <f>IF('Data Validation'!$K$2&lt;&gt;TRUE,"",'Data Validation'!G141)</f>
        <v>5189.93</v>
      </c>
      <c r="E141" s="6">
        <f>IF($C141&lt;&gt;"M5","",Price!F141)</f>
        <v>5192.2</v>
      </c>
      <c r="F141" s="8">
        <f>IF($C141&lt;&gt;"M5","",Price!G141)</f>
        <v>5187.08</v>
      </c>
      <c r="G141" s="8">
        <f>IF($C141&lt;&gt;"M5","",Dual_Tema!E141)</f>
        <v>5191.5200000000004</v>
      </c>
      <c r="H141" s="8">
        <f>IF($C141&lt;&gt;"M5","",Dual_Tema!F141)</f>
        <v>5185.03</v>
      </c>
      <c r="I141" s="6">
        <f>IF($C141&lt;&gt;"M5","",SSA!E141)</f>
        <v>5189.63177</v>
      </c>
      <c r="L141" s="7">
        <f t="shared" si="5"/>
        <v>1.3098283354381405E-4</v>
      </c>
      <c r="M141" s="7">
        <f t="shared" si="4"/>
        <v>3.9536897568580743E-4</v>
      </c>
      <c r="R141" s="17"/>
      <c r="S141" s="17"/>
      <c r="T141" s="17"/>
      <c r="U141" s="19"/>
      <c r="V141" s="19"/>
      <c r="W141" s="19"/>
    </row>
    <row r="142" spans="1:23" x14ac:dyDescent="0.55000000000000004">
      <c r="A142" s="6">
        <f>IF('Data Validation'!$K$2&lt;&gt;TRUE,"",'Data Validation'!A142)</f>
        <v>1772070600</v>
      </c>
      <c r="B142" s="6" t="str">
        <f>IF('Data Validation'!$K$2&lt;&gt;TRUE,"",'Data Validation'!C142)</f>
        <v>XAUUSD</v>
      </c>
      <c r="C142" s="6" t="str">
        <f>IF('Data Validation'!$K$2&lt;&gt;TRUE,"",'Data Validation'!E142)</f>
        <v>M5</v>
      </c>
      <c r="D142" s="6">
        <f>IF('Data Validation'!$K$2&lt;&gt;TRUE,"",'Data Validation'!G142)</f>
        <v>5191.16</v>
      </c>
      <c r="E142" s="6">
        <f>IF($C142&lt;&gt;"M5","",Price!F142)</f>
        <v>5193.5200000000004</v>
      </c>
      <c r="F142" s="8">
        <f>IF($C142&lt;&gt;"M5","",Price!G142)</f>
        <v>5185.1000000000004</v>
      </c>
      <c r="G142" s="8">
        <f>IF($C142&lt;&gt;"M5","",Dual_Tema!E142)</f>
        <v>5192.3900000000003</v>
      </c>
      <c r="H142" s="8">
        <f>IF($C142&lt;&gt;"M5","",Dual_Tema!F142)</f>
        <v>5185.1400000000003</v>
      </c>
      <c r="I142" s="6">
        <f>IF($C142&lt;&gt;"M5","",SSA!E142)</f>
        <v>5190.3365299999996</v>
      </c>
      <c r="L142" s="7">
        <f t="shared" si="5"/>
        <v>2.1762617985168853E-4</v>
      </c>
      <c r="M142" s="7">
        <f t="shared" si="4"/>
        <v>-7.7143529393543129E-6</v>
      </c>
      <c r="R142" s="17"/>
      <c r="S142" s="17"/>
      <c r="T142" s="17"/>
      <c r="U142" s="19"/>
      <c r="V142" s="19"/>
      <c r="W142" s="19"/>
    </row>
    <row r="143" spans="1:23" x14ac:dyDescent="0.55000000000000004">
      <c r="A143" s="6">
        <f>IF('Data Validation'!$K$2&lt;&gt;TRUE,"",'Data Validation'!A143)</f>
        <v>1772070900</v>
      </c>
      <c r="B143" s="6" t="str">
        <f>IF('Data Validation'!$K$2&lt;&gt;TRUE,"",'Data Validation'!C143)</f>
        <v>XAUUSD</v>
      </c>
      <c r="C143" s="6" t="str">
        <f>IF('Data Validation'!$K$2&lt;&gt;TRUE,"",'Data Validation'!E143)</f>
        <v>M5</v>
      </c>
      <c r="D143" s="6">
        <f>IF('Data Validation'!$K$2&lt;&gt;TRUE,"",'Data Validation'!G143)</f>
        <v>5191.71</v>
      </c>
      <c r="E143" s="6">
        <f>IF($C143&lt;&gt;"M5","",Price!F143)</f>
        <v>5194.08</v>
      </c>
      <c r="F143" s="8">
        <f>IF($C143&lt;&gt;"M5","",Price!G143)</f>
        <v>5190.34</v>
      </c>
      <c r="G143" s="8">
        <f>IF($C143&lt;&gt;"M5","",Dual_Tema!E143)</f>
        <v>5193.2</v>
      </c>
      <c r="H143" s="8">
        <f>IF($C143&lt;&gt;"M5","",Dual_Tema!F143)</f>
        <v>5187.7299999999996</v>
      </c>
      <c r="I143" s="6">
        <f>IF($C143&lt;&gt;"M5","",SSA!E143)</f>
        <v>5190.4504299999999</v>
      </c>
      <c r="L143" s="7">
        <f t="shared" si="5"/>
        <v>1.6945236077950187E-4</v>
      </c>
      <c r="M143" s="7">
        <f t="shared" si="4"/>
        <v>5.0311022354682729E-4</v>
      </c>
      <c r="R143" s="17"/>
      <c r="S143" s="17"/>
      <c r="T143" s="17"/>
      <c r="U143" s="19"/>
      <c r="V143" s="19"/>
      <c r="W143" s="19"/>
    </row>
    <row r="144" spans="1:23" x14ac:dyDescent="0.55000000000000004">
      <c r="A144" s="6">
        <f>IF('Data Validation'!$K$2&lt;&gt;TRUE,"",'Data Validation'!A144)</f>
        <v>1772071200</v>
      </c>
      <c r="B144" s="6" t="str">
        <f>IF('Data Validation'!$K$2&lt;&gt;TRUE,"",'Data Validation'!C144)</f>
        <v>XAUUSD</v>
      </c>
      <c r="C144" s="6" t="str">
        <f>IF('Data Validation'!$K$2&lt;&gt;TRUE,"",'Data Validation'!E144)</f>
        <v>M5</v>
      </c>
      <c r="D144" s="6">
        <f>IF('Data Validation'!$K$2&lt;&gt;TRUE,"",'Data Validation'!G144)</f>
        <v>5190.17</v>
      </c>
      <c r="E144" s="6">
        <f>IF($C144&lt;&gt;"M5","",Price!F144)</f>
        <v>5195.51</v>
      </c>
      <c r="F144" s="8">
        <f>IF($C144&lt;&gt;"M5","",Price!G144)</f>
        <v>5187.74</v>
      </c>
      <c r="G144" s="8">
        <f>IF($C144&lt;&gt;"M5","",Dual_Tema!E144)</f>
        <v>5194.38</v>
      </c>
      <c r="H144" s="8">
        <f>IF($C144&lt;&gt;"M5","",Dual_Tema!F144)</f>
        <v>5188.05</v>
      </c>
      <c r="I144" s="6">
        <f>IF($C144&lt;&gt;"M5","",SSA!E144)</f>
        <v>5189.84825</v>
      </c>
      <c r="L144" s="7">
        <f t="shared" si="5"/>
        <v>2.1754280587868218E-4</v>
      </c>
      <c r="M144" s="7">
        <f t="shared" si="4"/>
        <v>-5.9752700918533968E-5</v>
      </c>
      <c r="R144" s="17"/>
      <c r="S144" s="17"/>
      <c r="T144" s="17"/>
      <c r="U144" s="19"/>
      <c r="V144" s="19"/>
      <c r="W144" s="19"/>
    </row>
    <row r="145" spans="1:23" x14ac:dyDescent="0.55000000000000004">
      <c r="A145" s="6">
        <f>IF('Data Validation'!$K$2&lt;&gt;TRUE,"",'Data Validation'!A145)</f>
        <v>1772071500</v>
      </c>
      <c r="B145" s="6" t="str">
        <f>IF('Data Validation'!$K$2&lt;&gt;TRUE,"",'Data Validation'!C145)</f>
        <v>XAUUSD</v>
      </c>
      <c r="C145" s="6" t="str">
        <f>IF('Data Validation'!$K$2&lt;&gt;TRUE,"",'Data Validation'!E145)</f>
        <v>M5</v>
      </c>
      <c r="D145" s="6">
        <f>IF('Data Validation'!$K$2&lt;&gt;TRUE,"",'Data Validation'!G145)</f>
        <v>5187.26</v>
      </c>
      <c r="E145" s="6">
        <f>IF($C145&lt;&gt;"M5","",Price!F145)</f>
        <v>5190.2700000000004</v>
      </c>
      <c r="F145" s="8">
        <f>IF($C145&lt;&gt;"M5","",Price!G145)</f>
        <v>5184.7700000000004</v>
      </c>
      <c r="G145" s="8">
        <f>IF($C145&lt;&gt;"M5","",Dual_Tema!E145)</f>
        <v>5192.54</v>
      </c>
      <c r="H145" s="8">
        <f>IF($C145&lt;&gt;"M5","",Dual_Tema!F145)</f>
        <v>5186.74</v>
      </c>
      <c r="I145" s="6">
        <f>IF($C145&lt;&gt;"M5","",SSA!E145)</f>
        <v>5188.5621499999997</v>
      </c>
      <c r="L145" s="7">
        <f t="shared" si="5"/>
        <v>-4.3716562607115731E-4</v>
      </c>
      <c r="M145" s="7">
        <f t="shared" si="4"/>
        <v>-3.7981468128330036E-4</v>
      </c>
      <c r="R145" s="17"/>
      <c r="S145" s="17"/>
      <c r="T145" s="17"/>
      <c r="U145" s="19"/>
      <c r="V145" s="19"/>
      <c r="W145" s="19"/>
    </row>
    <row r="146" spans="1:23" x14ac:dyDescent="0.55000000000000004">
      <c r="A146" s="6">
        <f>IF('Data Validation'!$K$2&lt;&gt;TRUE,"",'Data Validation'!A146)</f>
        <v>1772071800</v>
      </c>
      <c r="B146" s="6" t="str">
        <f>IF('Data Validation'!$K$2&lt;&gt;TRUE,"",'Data Validation'!C146)</f>
        <v>XAUUSD</v>
      </c>
      <c r="C146" s="6" t="str">
        <f>IF('Data Validation'!$K$2&lt;&gt;TRUE,"",'Data Validation'!E146)</f>
        <v>M5</v>
      </c>
      <c r="D146" s="6">
        <f>IF('Data Validation'!$K$2&lt;&gt;TRUE,"",'Data Validation'!G146)</f>
        <v>5183.0600000000004</v>
      </c>
      <c r="E146" s="6">
        <f>IF($C146&lt;&gt;"M5","",Price!F146)</f>
        <v>5190.97</v>
      </c>
      <c r="F146" s="8">
        <f>IF($C146&lt;&gt;"M5","",Price!G146)</f>
        <v>5182.2</v>
      </c>
      <c r="G146" s="8">
        <f>IF($C146&lt;&gt;"M5","",Dual_Tema!E146)</f>
        <v>5191.67</v>
      </c>
      <c r="H146" s="8">
        <f>IF($C146&lt;&gt;"M5","",Dual_Tema!F146)</f>
        <v>5184.59</v>
      </c>
      <c r="I146" s="6">
        <f>IF($C146&lt;&gt;"M5","",SSA!E146)</f>
        <v>5186.7647900000002</v>
      </c>
      <c r="L146" s="7">
        <f t="shared" si="5"/>
        <v>-1.3483137410502172E-4</v>
      </c>
      <c r="M146" s="7">
        <f t="shared" si="4"/>
        <v>-4.6098148551772223E-4</v>
      </c>
      <c r="R146" s="17"/>
      <c r="S146" s="17"/>
      <c r="T146" s="17"/>
      <c r="U146" s="19"/>
      <c r="V146" s="19"/>
      <c r="W146" s="19"/>
    </row>
    <row r="147" spans="1:23" x14ac:dyDescent="0.55000000000000004">
      <c r="A147" s="6">
        <f>IF('Data Validation'!$K$2&lt;&gt;TRUE,"",'Data Validation'!A147)</f>
        <v>1772072100</v>
      </c>
      <c r="B147" s="6" t="str">
        <f>IF('Data Validation'!$K$2&lt;&gt;TRUE,"",'Data Validation'!C147)</f>
        <v>XAUUSD</v>
      </c>
      <c r="C147" s="6" t="str">
        <f>IF('Data Validation'!$K$2&lt;&gt;TRUE,"",'Data Validation'!E147)</f>
        <v>M5</v>
      </c>
      <c r="D147" s="6">
        <f>IF('Data Validation'!$K$2&lt;&gt;TRUE,"",'Data Validation'!G147)</f>
        <v>5188.25</v>
      </c>
      <c r="E147" s="6">
        <f>IF($C147&lt;&gt;"M5","",Price!F147)</f>
        <v>5190.04</v>
      </c>
      <c r="F147" s="8">
        <f>IF($C147&lt;&gt;"M5","",Price!G147)</f>
        <v>5181.8</v>
      </c>
      <c r="G147" s="8">
        <f>IF($C147&lt;&gt;"M5","",Dual_Tema!E147)</f>
        <v>5190.67</v>
      </c>
      <c r="H147" s="8">
        <f>IF($C147&lt;&gt;"M5","",Dual_Tema!F147)</f>
        <v>5183</v>
      </c>
      <c r="I147" s="6">
        <f>IF($C147&lt;&gt;"M5","",SSA!E147)</f>
        <v>5184.7471800000003</v>
      </c>
      <c r="L147" s="7">
        <f t="shared" si="5"/>
        <v>-1.213716148397238E-4</v>
      </c>
      <c r="M147" s="7">
        <f t="shared" si="4"/>
        <v>-2.3152614316029676E-4</v>
      </c>
      <c r="R147" s="17"/>
      <c r="S147" s="17"/>
      <c r="T147" s="17"/>
      <c r="U147" s="19"/>
      <c r="V147" s="19"/>
      <c r="W147" s="19"/>
    </row>
    <row r="148" spans="1:23" x14ac:dyDescent="0.55000000000000004">
      <c r="A148" s="6">
        <f>IF('Data Validation'!$K$2&lt;&gt;TRUE,"",'Data Validation'!A148)</f>
        <v>1772072400</v>
      </c>
      <c r="B148" s="6" t="str">
        <f>IF('Data Validation'!$K$2&lt;&gt;TRUE,"",'Data Validation'!C148)</f>
        <v>XAUUSD</v>
      </c>
      <c r="C148" s="6" t="str">
        <f>IF('Data Validation'!$K$2&lt;&gt;TRUE,"",'Data Validation'!E148)</f>
        <v>M5</v>
      </c>
      <c r="D148" s="6">
        <f>IF('Data Validation'!$K$2&lt;&gt;TRUE,"",'Data Validation'!G148)</f>
        <v>5183.4399999999996</v>
      </c>
      <c r="E148" s="6">
        <f>IF($C148&lt;&gt;"M5","",Price!F148)</f>
        <v>5189.3500000000004</v>
      </c>
      <c r="F148" s="8">
        <f>IF($C148&lt;&gt;"M5","",Price!G148)</f>
        <v>5181.3500000000004</v>
      </c>
      <c r="G148" s="8">
        <f>IF($C148&lt;&gt;"M5","",Dual_Tema!E148)</f>
        <v>5189.72</v>
      </c>
      <c r="H148" s="8">
        <f>IF($C148&lt;&gt;"M5","",Dual_Tema!F148)</f>
        <v>5181.8</v>
      </c>
      <c r="I148" s="6">
        <f>IF($C148&lt;&gt;"M5","",SSA!E148)</f>
        <v>5182.6210300000002</v>
      </c>
      <c r="L148" s="7">
        <f t="shared" si="5"/>
        <v>-7.1294790470370433E-5</v>
      </c>
      <c r="M148" s="7">
        <f t="shared" si="4"/>
        <v>-8.6842409973333215E-5</v>
      </c>
      <c r="R148" s="17"/>
      <c r="S148" s="17"/>
      <c r="T148" s="17"/>
      <c r="U148" s="19"/>
      <c r="V148" s="19"/>
      <c r="W148" s="19"/>
    </row>
    <row r="149" spans="1:23" x14ac:dyDescent="0.55000000000000004">
      <c r="A149" s="6">
        <f>IF('Data Validation'!$K$2&lt;&gt;TRUE,"",'Data Validation'!A149)</f>
        <v>1772072700</v>
      </c>
      <c r="B149" s="6" t="str">
        <f>IF('Data Validation'!$K$2&lt;&gt;TRUE,"",'Data Validation'!C149)</f>
        <v>XAUUSD</v>
      </c>
      <c r="C149" s="6" t="str">
        <f>IF('Data Validation'!$K$2&lt;&gt;TRUE,"",'Data Validation'!E149)</f>
        <v>M5</v>
      </c>
      <c r="D149" s="6">
        <f>IF('Data Validation'!$K$2&lt;&gt;TRUE,"",'Data Validation'!G149)</f>
        <v>5180.79</v>
      </c>
      <c r="E149" s="6">
        <f>IF($C149&lt;&gt;"M5","",Price!F149)</f>
        <v>5184.7</v>
      </c>
      <c r="F149" s="8">
        <f>IF($C149&lt;&gt;"M5","",Price!G149)</f>
        <v>5180.67</v>
      </c>
      <c r="G149" s="8">
        <f>IF($C149&lt;&gt;"M5","",Dual_Tema!E149)</f>
        <v>5186.88</v>
      </c>
      <c r="H149" s="8">
        <f>IF($C149&lt;&gt;"M5","",Dual_Tema!F149)</f>
        <v>5180.76</v>
      </c>
      <c r="I149" s="6">
        <f>IF($C149&lt;&gt;"M5","",SSA!E149)</f>
        <v>5180.77934</v>
      </c>
      <c r="L149" s="7">
        <f t="shared" si="5"/>
        <v>-4.2029119624905357E-4</v>
      </c>
      <c r="M149" s="7">
        <f t="shared" si="4"/>
        <v>-1.7371968591508875E-5</v>
      </c>
      <c r="R149" s="17"/>
      <c r="S149" s="17"/>
      <c r="T149" s="17"/>
      <c r="U149" s="19"/>
      <c r="V149" s="19"/>
      <c r="W149" s="19"/>
    </row>
    <row r="150" spans="1:23" x14ac:dyDescent="0.55000000000000004">
      <c r="A150" s="6">
        <f>IF('Data Validation'!$K$2&lt;&gt;TRUE,"",'Data Validation'!A150)</f>
        <v>1772073000</v>
      </c>
      <c r="B150" s="6" t="str">
        <f>IF('Data Validation'!$K$2&lt;&gt;TRUE,"",'Data Validation'!C150)</f>
        <v>XAUUSD</v>
      </c>
      <c r="C150" s="6" t="str">
        <f>IF('Data Validation'!$K$2&lt;&gt;TRUE,"",'Data Validation'!E150)</f>
        <v>M5</v>
      </c>
      <c r="D150" s="6">
        <f>IF('Data Validation'!$K$2&lt;&gt;TRUE,"",'Data Validation'!G150)</f>
        <v>5178.87</v>
      </c>
      <c r="E150" s="6">
        <f>IF($C150&lt;&gt;"M5","",Price!F150)</f>
        <v>5183.7299999999996</v>
      </c>
      <c r="F150" s="8">
        <f>IF($C150&lt;&gt;"M5","",Price!G150)</f>
        <v>5178.12</v>
      </c>
      <c r="G150" s="8">
        <f>IF($C150&lt;&gt;"M5","",Dual_Tema!E150)</f>
        <v>5184.67</v>
      </c>
      <c r="H150" s="8">
        <f>IF($C150&lt;&gt;"M5","",Dual_Tema!F150)</f>
        <v>5178.92</v>
      </c>
      <c r="I150" s="6">
        <f>IF($C150&lt;&gt;"M5","",SSA!E150)</f>
        <v>5179.5485900000003</v>
      </c>
      <c r="L150" s="7">
        <f t="shared" si="5"/>
        <v>-1.813037281062265E-4</v>
      </c>
      <c r="M150" s="7">
        <f t="shared" si="4"/>
        <v>-1.5447236103283731E-4</v>
      </c>
      <c r="R150" s="17"/>
      <c r="S150" s="17"/>
      <c r="T150" s="17"/>
      <c r="U150" s="19"/>
      <c r="V150" s="19"/>
      <c r="W150" s="19"/>
    </row>
    <row r="151" spans="1:23" x14ac:dyDescent="0.55000000000000004">
      <c r="A151" s="6">
        <f>IF('Data Validation'!$K$2&lt;&gt;TRUE,"",'Data Validation'!A151)</f>
        <v>1772073300</v>
      </c>
      <c r="B151" s="6" t="str">
        <f>IF('Data Validation'!$K$2&lt;&gt;TRUE,"",'Data Validation'!C151)</f>
        <v>XAUUSD</v>
      </c>
      <c r="C151" s="6" t="str">
        <f>IF('Data Validation'!$K$2&lt;&gt;TRUE,"",'Data Validation'!E151)</f>
        <v>M5</v>
      </c>
      <c r="D151" s="6">
        <f>IF('Data Validation'!$K$2&lt;&gt;TRUE,"",'Data Validation'!G151)</f>
        <v>5180.5200000000004</v>
      </c>
      <c r="E151" s="6">
        <f>IF($C151&lt;&gt;"M5","",Price!F151)</f>
        <v>5184.17</v>
      </c>
      <c r="F151" s="8">
        <f>IF($C151&lt;&gt;"M5","",Price!G151)</f>
        <v>5174.7299999999996</v>
      </c>
      <c r="G151" s="8">
        <f>IF($C151&lt;&gt;"M5","",Dual_Tema!E151)</f>
        <v>5183.59</v>
      </c>
      <c r="H151" s="8">
        <f>IF($C151&lt;&gt;"M5","",Dual_Tema!F151)</f>
        <v>5176.18</v>
      </c>
      <c r="I151" s="6">
        <f>IF($C151&lt;&gt;"M5","",SSA!E151)</f>
        <v>5179.1472400000002</v>
      </c>
      <c r="L151" s="7">
        <f t="shared" si="5"/>
        <v>1.1189156549802882E-4</v>
      </c>
      <c r="M151" s="7">
        <f t="shared" si="4"/>
        <v>-2.8012936180749656E-4</v>
      </c>
      <c r="R151" s="17"/>
      <c r="S151" s="17"/>
      <c r="T151" s="17"/>
      <c r="U151" s="19"/>
      <c r="V151" s="19"/>
      <c r="W151" s="19"/>
    </row>
    <row r="152" spans="1:23" x14ac:dyDescent="0.55000000000000004">
      <c r="A152" s="6">
        <f>IF('Data Validation'!$K$2&lt;&gt;TRUE,"",'Data Validation'!A152)</f>
        <v>1772073600</v>
      </c>
      <c r="B152" s="6" t="str">
        <f>IF('Data Validation'!$K$2&lt;&gt;TRUE,"",'Data Validation'!C152)</f>
        <v>XAUUSD</v>
      </c>
      <c r="C152" s="6" t="str">
        <f>IF('Data Validation'!$K$2&lt;&gt;TRUE,"",'Data Validation'!E152)</f>
        <v>M5</v>
      </c>
      <c r="D152" s="6">
        <f>IF('Data Validation'!$K$2&lt;&gt;TRUE,"",'Data Validation'!G152)</f>
        <v>5176.09</v>
      </c>
      <c r="E152" s="6">
        <f>IF($C152&lt;&gt;"M5","",Price!F152)</f>
        <v>5180.3900000000003</v>
      </c>
      <c r="F152" s="8">
        <f>IF($C152&lt;&gt;"M5","",Price!G152)</f>
        <v>5174.34</v>
      </c>
      <c r="G152" s="8">
        <f>IF($C152&lt;&gt;"M5","",Dual_Tema!E152)</f>
        <v>5181.1899999999996</v>
      </c>
      <c r="H152" s="8">
        <f>IF($C152&lt;&gt;"M5","",Dual_Tema!F152)</f>
        <v>5174.37</v>
      </c>
      <c r="I152" s="6">
        <f>IF($C152&lt;&gt;"M5","",SSA!E152)</f>
        <v>5179.5730199999998</v>
      </c>
      <c r="J152">
        <f t="shared" ref="J152:J215" si="6">AVERAGE(I117:I152)</f>
        <v>5181.9889844444442</v>
      </c>
      <c r="K152">
        <f>J152</f>
        <v>5181.9889844444442</v>
      </c>
      <c r="L152" s="7">
        <f t="shared" si="5"/>
        <v>-1.5440468309389782E-4</v>
      </c>
      <c r="M152" s="7">
        <f t="shared" si="4"/>
        <v>-5.7978072692415389E-6</v>
      </c>
      <c r="R152" s="17"/>
      <c r="S152" s="17"/>
      <c r="T152" s="17"/>
      <c r="U152" s="19"/>
      <c r="V152" s="19"/>
      <c r="W152" s="19"/>
    </row>
    <row r="153" spans="1:23" x14ac:dyDescent="0.55000000000000004">
      <c r="A153" s="6">
        <f>IF('Data Validation'!$K$2&lt;&gt;TRUE,"",'Data Validation'!A153)</f>
        <v>1772073900</v>
      </c>
      <c r="B153" s="6" t="str">
        <f>IF('Data Validation'!$K$2&lt;&gt;TRUE,"",'Data Validation'!C153)</f>
        <v>XAUUSD</v>
      </c>
      <c r="C153" s="6" t="str">
        <f>IF('Data Validation'!$K$2&lt;&gt;TRUE,"",'Data Validation'!E153)</f>
        <v>M5</v>
      </c>
      <c r="D153" s="6">
        <f>IF('Data Validation'!$K$2&lt;&gt;TRUE,"",'Data Validation'!G153)</f>
        <v>5180.78</v>
      </c>
      <c r="E153" s="6">
        <f>IF($C153&lt;&gt;"M5","",Price!F153)</f>
        <v>5183.21</v>
      </c>
      <c r="F153" s="8">
        <f>IF($C153&lt;&gt;"M5","",Price!G153)</f>
        <v>5176.09</v>
      </c>
      <c r="G153" s="8">
        <f>IF($C153&lt;&gt;"M5","",Dual_Tema!E153)</f>
        <v>5181.1899999999996</v>
      </c>
      <c r="H153" s="8">
        <f>IF($C153&lt;&gt;"M5","",Dual_Tema!F153)</f>
        <v>5174.22</v>
      </c>
      <c r="I153" s="6">
        <f>IF($C153&lt;&gt;"M5","",SSA!E153)</f>
        <v>5180.8447800000004</v>
      </c>
      <c r="J153">
        <f t="shared" si="6"/>
        <v>5182.3821302777787</v>
      </c>
      <c r="K153">
        <f t="shared" ref="K153:K216" si="7">IF(J153="","",J153*0.2+K152*0.8)</f>
        <v>5182.0676136111115</v>
      </c>
      <c r="L153" s="7">
        <f t="shared" si="5"/>
        <v>3.8987182481253085E-4</v>
      </c>
      <c r="M153" s="7">
        <f t="shared" si="4"/>
        <v>3.6140712996352893E-4</v>
      </c>
      <c r="O153">
        <f t="shared" ref="O153:O216" si="8">J153-K153</f>
        <v>0.31451666666725941</v>
      </c>
      <c r="R153" s="17"/>
      <c r="S153" s="17"/>
      <c r="T153" s="17"/>
      <c r="U153" s="19"/>
      <c r="V153" s="19"/>
      <c r="W153" s="19"/>
    </row>
    <row r="154" spans="1:23" x14ac:dyDescent="0.55000000000000004">
      <c r="A154" s="6">
        <f>IF('Data Validation'!$K$2&lt;&gt;TRUE,"",'Data Validation'!A154)</f>
        <v>1772074200</v>
      </c>
      <c r="B154" s="6" t="str">
        <f>IF('Data Validation'!$K$2&lt;&gt;TRUE,"",'Data Validation'!C154)</f>
        <v>XAUUSD</v>
      </c>
      <c r="C154" s="6" t="str">
        <f>IF('Data Validation'!$K$2&lt;&gt;TRUE,"",'Data Validation'!E154)</f>
        <v>M5</v>
      </c>
      <c r="D154" s="6">
        <f>IF('Data Validation'!$K$2&lt;&gt;TRUE,"",'Data Validation'!G154)</f>
        <v>5184.6899999999996</v>
      </c>
      <c r="E154" s="6">
        <f>IF($C154&lt;&gt;"M5","",Price!F154)</f>
        <v>5184.7700000000004</v>
      </c>
      <c r="F154" s="8">
        <f>IF($C154&lt;&gt;"M5","",Price!G154)</f>
        <v>5180.7299999999996</v>
      </c>
      <c r="G154" s="8">
        <f>IF($C154&lt;&gt;"M5","",Dual_Tema!E154)</f>
        <v>5182.1099999999997</v>
      </c>
      <c r="H154" s="8">
        <f>IF($C154&lt;&gt;"M5","",Dual_Tema!F154)</f>
        <v>5176.55</v>
      </c>
      <c r="I154" s="6">
        <f>IF($C154&lt;&gt;"M5","",SSA!E154)</f>
        <v>5182.6275500000002</v>
      </c>
      <c r="J154">
        <f t="shared" si="6"/>
        <v>5182.8674144444449</v>
      </c>
      <c r="K154">
        <f t="shared" si="7"/>
        <v>5182.2275737777782</v>
      </c>
      <c r="L154" s="7">
        <f t="shared" si="5"/>
        <v>5.1330442618947956E-4</v>
      </c>
      <c r="M154" s="7">
        <f t="shared" si="4"/>
        <v>8.0748761240582653E-4</v>
      </c>
      <c r="O154">
        <f t="shared" si="8"/>
        <v>0.63984066666671424</v>
      </c>
      <c r="P154">
        <f>IF(O154&gt;=0,1,-1)</f>
        <v>1</v>
      </c>
      <c r="Q154">
        <f t="shared" ref="Q154" si="9">IF(P154=P153,Q153+P154,P154)</f>
        <v>1</v>
      </c>
      <c r="R154" s="17"/>
      <c r="S154" s="17"/>
      <c r="T154" s="17"/>
      <c r="U154" s="19"/>
      <c r="V154" s="19"/>
      <c r="W154" s="19"/>
    </row>
    <row r="155" spans="1:23" x14ac:dyDescent="0.55000000000000004">
      <c r="A155" s="6">
        <f>IF('Data Validation'!$K$2&lt;&gt;TRUE,"",'Data Validation'!A155)</f>
        <v>1772074500</v>
      </c>
      <c r="B155" s="6" t="str">
        <f>IF('Data Validation'!$K$2&lt;&gt;TRUE,"",'Data Validation'!C155)</f>
        <v>XAUUSD</v>
      </c>
      <c r="C155" s="6" t="str">
        <f>IF('Data Validation'!$K$2&lt;&gt;TRUE,"",'Data Validation'!E155)</f>
        <v>M5</v>
      </c>
      <c r="D155" s="6">
        <f>IF('Data Validation'!$K$2&lt;&gt;TRUE,"",'Data Validation'!G155)</f>
        <v>5184.34</v>
      </c>
      <c r="E155" s="6">
        <f>IF($C155&lt;&gt;"M5","",Price!F155)</f>
        <v>5186.34</v>
      </c>
      <c r="F155" s="8">
        <f>IF($C155&lt;&gt;"M5","",Price!G155)</f>
        <v>5183.78</v>
      </c>
      <c r="G155" s="8">
        <f>IF($C155&lt;&gt;"M5","",Dual_Tema!E155)</f>
        <v>5183.59</v>
      </c>
      <c r="H155" s="8">
        <f>IF($C155&lt;&gt;"M5","",Dual_Tema!F155)</f>
        <v>5179.6499999999996</v>
      </c>
      <c r="I155" s="6">
        <f>IF($C155&lt;&gt;"M5","",SSA!E155)</f>
        <v>5184.5319300000001</v>
      </c>
      <c r="J155">
        <f t="shared" si="6"/>
        <v>5183.4320447222226</v>
      </c>
      <c r="K155">
        <f t="shared" si="7"/>
        <v>5182.468467966667</v>
      </c>
      <c r="L155" s="7">
        <f t="shared" si="5"/>
        <v>5.3052035365451359E-4</v>
      </c>
      <c r="M155" s="7">
        <f t="shared" si="4"/>
        <v>7.9735117237653304E-4</v>
      </c>
      <c r="O155">
        <f t="shared" si="8"/>
        <v>0.96357675555555033</v>
      </c>
      <c r="P155">
        <f t="shared" ref="P155:P218" si="10">IF(O155&gt;=0,1,-1)</f>
        <v>1</v>
      </c>
      <c r="Q155">
        <f t="shared" ref="Q155:Q218" si="11">IF(P155=P154,Q154+P155,P155)</f>
        <v>2</v>
      </c>
      <c r="R155" s="17"/>
      <c r="S155" s="17"/>
      <c r="T155" s="17"/>
      <c r="U155" s="19"/>
      <c r="V155" s="19"/>
      <c r="W155" s="19"/>
    </row>
    <row r="156" spans="1:23" x14ac:dyDescent="0.55000000000000004">
      <c r="A156" s="6">
        <f>IF('Data Validation'!$K$2&lt;&gt;TRUE,"",'Data Validation'!A156)</f>
        <v>1772074800</v>
      </c>
      <c r="B156" s="6" t="str">
        <f>IF('Data Validation'!$K$2&lt;&gt;TRUE,"",'Data Validation'!C156)</f>
        <v>XAUUSD</v>
      </c>
      <c r="C156" s="6" t="str">
        <f>IF('Data Validation'!$K$2&lt;&gt;TRUE,"",'Data Validation'!E156)</f>
        <v>M5</v>
      </c>
      <c r="D156" s="6">
        <f>IF('Data Validation'!$K$2&lt;&gt;TRUE,"",'Data Validation'!G156)</f>
        <v>5187.4399999999996</v>
      </c>
      <c r="E156" s="6">
        <f>IF($C156&lt;&gt;"M5","",Price!F156)</f>
        <v>5187.6099999999997</v>
      </c>
      <c r="F156" s="8">
        <f>IF($C156&lt;&gt;"M5","",Price!G156)</f>
        <v>5182.95</v>
      </c>
      <c r="G156" s="8">
        <f>IF($C156&lt;&gt;"M5","",Dual_Tema!E156)</f>
        <v>5185.25</v>
      </c>
      <c r="H156" s="8">
        <f>IF($C156&lt;&gt;"M5","",Dual_Tema!F156)</f>
        <v>5181.2700000000004</v>
      </c>
      <c r="I156" s="6">
        <f>IF($C156&lt;&gt;"M5","",SSA!E156)</f>
        <v>5186.3059199999998</v>
      </c>
      <c r="J156">
        <f t="shared" si="6"/>
        <v>5184.0433322222225</v>
      </c>
      <c r="K156">
        <f t="shared" si="7"/>
        <v>5182.7834408177787</v>
      </c>
      <c r="L156" s="7">
        <f t="shared" si="5"/>
        <v>4.5513716792819489E-4</v>
      </c>
      <c r="M156" s="7">
        <f t="shared" si="4"/>
        <v>3.2424482800536963E-4</v>
      </c>
      <c r="O156">
        <f t="shared" si="8"/>
        <v>1.2598914044438061</v>
      </c>
      <c r="P156">
        <f t="shared" si="10"/>
        <v>1</v>
      </c>
      <c r="Q156">
        <f t="shared" si="11"/>
        <v>3</v>
      </c>
      <c r="R156" s="17"/>
      <c r="S156" s="17"/>
      <c r="T156" s="17"/>
      <c r="U156" s="19"/>
      <c r="V156" s="19"/>
      <c r="W156" s="19"/>
    </row>
    <row r="157" spans="1:23" x14ac:dyDescent="0.55000000000000004">
      <c r="A157" s="6">
        <f>IF('Data Validation'!$K$2&lt;&gt;TRUE,"",'Data Validation'!A157)</f>
        <v>1772075100</v>
      </c>
      <c r="B157" s="6" t="str">
        <f>IF('Data Validation'!$K$2&lt;&gt;TRUE,"",'Data Validation'!C157)</f>
        <v>XAUUSD</v>
      </c>
      <c r="C157" s="6" t="str">
        <f>IF('Data Validation'!$K$2&lt;&gt;TRUE,"",'Data Validation'!E157)</f>
        <v>M5</v>
      </c>
      <c r="D157" s="6">
        <f>IF('Data Validation'!$K$2&lt;&gt;TRUE,"",'Data Validation'!G157)</f>
        <v>5185.97</v>
      </c>
      <c r="E157" s="6">
        <f>IF($C157&lt;&gt;"M5","",Price!F157)</f>
        <v>5187.53</v>
      </c>
      <c r="F157" s="8">
        <f>IF($C157&lt;&gt;"M5","",Price!G157)</f>
        <v>5184.33</v>
      </c>
      <c r="G157" s="8">
        <f>IF($C157&lt;&gt;"M5","",Dual_Tema!E157)</f>
        <v>5186.3100000000004</v>
      </c>
      <c r="H157" s="8">
        <f>IF($C157&lt;&gt;"M5","",Dual_Tema!F157)</f>
        <v>5182.97</v>
      </c>
      <c r="I157" s="6">
        <f>IF($C157&lt;&gt;"M5","",SSA!E157)</f>
        <v>5187.6740200000004</v>
      </c>
      <c r="J157">
        <f t="shared" si="6"/>
        <v>5184.6545291666671</v>
      </c>
      <c r="K157">
        <f t="shared" si="7"/>
        <v>5183.1576584875565</v>
      </c>
      <c r="L157" s="7">
        <f t="shared" si="5"/>
        <v>2.3523468516138546E-4</v>
      </c>
      <c r="M157" s="7">
        <f t="shared" si="4"/>
        <v>2.6239781438049467E-4</v>
      </c>
      <c r="O157">
        <f t="shared" si="8"/>
        <v>1.4968706791105433</v>
      </c>
      <c r="P157">
        <f t="shared" si="10"/>
        <v>1</v>
      </c>
      <c r="Q157">
        <f t="shared" si="11"/>
        <v>4</v>
      </c>
      <c r="R157" s="17"/>
      <c r="S157" s="17"/>
      <c r="T157" s="17"/>
      <c r="U157" s="19"/>
      <c r="V157" s="19"/>
      <c r="W157" s="19"/>
    </row>
    <row r="158" spans="1:23" x14ac:dyDescent="0.55000000000000004">
      <c r="A158" s="6">
        <f>IF('Data Validation'!$K$2&lt;&gt;TRUE,"",'Data Validation'!A158)</f>
        <v>1772075400</v>
      </c>
      <c r="B158" s="6" t="str">
        <f>IF('Data Validation'!$K$2&lt;&gt;TRUE,"",'Data Validation'!C158)</f>
        <v>XAUUSD</v>
      </c>
      <c r="C158" s="6" t="str">
        <f>IF('Data Validation'!$K$2&lt;&gt;TRUE,"",'Data Validation'!E158)</f>
        <v>M5</v>
      </c>
      <c r="D158" s="6">
        <f>IF('Data Validation'!$K$2&lt;&gt;TRUE,"",'Data Validation'!G158)</f>
        <v>5187.26</v>
      </c>
      <c r="E158" s="6">
        <f>IF($C158&lt;&gt;"M5","",Price!F158)</f>
        <v>5188.1400000000003</v>
      </c>
      <c r="F158" s="8">
        <f>IF($C158&lt;&gt;"M5","",Price!G158)</f>
        <v>5184.3599999999997</v>
      </c>
      <c r="G158" s="8">
        <f>IF($C158&lt;&gt;"M5","",Dual_Tema!E158)</f>
        <v>5187.3</v>
      </c>
      <c r="H158" s="8">
        <f>IF($C158&lt;&gt;"M5","",Dual_Tema!F158)</f>
        <v>5184.04</v>
      </c>
      <c r="I158" s="6">
        <f>IF($C158&lt;&gt;"M5","",SSA!E158)</f>
        <v>5188.5767800000003</v>
      </c>
      <c r="J158">
        <f t="shared" si="6"/>
        <v>5185.219000000001</v>
      </c>
      <c r="K158">
        <f t="shared" si="7"/>
        <v>5183.5699267900454</v>
      </c>
      <c r="L158" s="7">
        <f t="shared" si="5"/>
        <v>1.6193395408018536E-4</v>
      </c>
      <c r="M158" s="7">
        <f t="shared" si="4"/>
        <v>6.1727918766002758E-5</v>
      </c>
      <c r="O158">
        <f t="shared" si="8"/>
        <v>1.6490732099555316</v>
      </c>
      <c r="P158">
        <f t="shared" si="10"/>
        <v>1</v>
      </c>
      <c r="Q158">
        <f t="shared" si="11"/>
        <v>5</v>
      </c>
      <c r="R158" s="17"/>
      <c r="S158" s="17"/>
      <c r="T158" s="17"/>
      <c r="U158" s="19"/>
      <c r="V158" s="19"/>
      <c r="W158" s="19"/>
    </row>
    <row r="159" spans="1:23" x14ac:dyDescent="0.55000000000000004">
      <c r="A159" s="6">
        <f>IF('Data Validation'!$K$2&lt;&gt;TRUE,"",'Data Validation'!A159)</f>
        <v>1772075700</v>
      </c>
      <c r="B159" s="6" t="str">
        <f>IF('Data Validation'!$K$2&lt;&gt;TRUE,"",'Data Validation'!C159)</f>
        <v>XAUUSD</v>
      </c>
      <c r="C159" s="6" t="str">
        <f>IF('Data Validation'!$K$2&lt;&gt;TRUE,"",'Data Validation'!E159)</f>
        <v>M5</v>
      </c>
      <c r="D159" s="6">
        <f>IF('Data Validation'!$K$2&lt;&gt;TRUE,"",'Data Validation'!G159)</f>
        <v>5190.1899999999996</v>
      </c>
      <c r="E159" s="6">
        <f>IF($C159&lt;&gt;"M5","",Price!F159)</f>
        <v>5193.82</v>
      </c>
      <c r="F159" s="8">
        <f>IF($C159&lt;&gt;"M5","",Price!G159)</f>
        <v>5185.54</v>
      </c>
      <c r="G159" s="8">
        <f>IF($C159&lt;&gt;"M5","",Dual_Tema!E159)</f>
        <v>5190.7</v>
      </c>
      <c r="H159" s="8">
        <f>IF($C159&lt;&gt;"M5","",Dual_Tema!F159)</f>
        <v>5185.2299999999996</v>
      </c>
      <c r="I159" s="6">
        <f>IF($C159&lt;&gt;"M5","",SSA!E159)</f>
        <v>5188.9750400000003</v>
      </c>
      <c r="J159">
        <f t="shared" si="6"/>
        <v>5185.698222777778</v>
      </c>
      <c r="K159">
        <f t="shared" si="7"/>
        <v>5183.9955859875918</v>
      </c>
      <c r="L159" s="7">
        <f t="shared" si="5"/>
        <v>6.0107499951834835E-4</v>
      </c>
      <c r="M159" s="7">
        <f t="shared" si="4"/>
        <v>5.9785197570869608E-5</v>
      </c>
      <c r="O159">
        <f t="shared" si="8"/>
        <v>1.7026367901862614</v>
      </c>
      <c r="P159">
        <f t="shared" si="10"/>
        <v>1</v>
      </c>
      <c r="Q159">
        <f t="shared" si="11"/>
        <v>6</v>
      </c>
      <c r="R159" s="17"/>
      <c r="S159" s="17"/>
      <c r="T159" s="17"/>
      <c r="U159" s="19"/>
      <c r="V159" s="19"/>
      <c r="W159" s="19"/>
    </row>
    <row r="160" spans="1:23" x14ac:dyDescent="0.55000000000000004">
      <c r="A160" s="6">
        <f>IF('Data Validation'!$K$2&lt;&gt;TRUE,"",'Data Validation'!A160)</f>
        <v>1772076000</v>
      </c>
      <c r="B160" s="6" t="str">
        <f>IF('Data Validation'!$K$2&lt;&gt;TRUE,"",'Data Validation'!C160)</f>
        <v>XAUUSD</v>
      </c>
      <c r="C160" s="6" t="str">
        <f>IF('Data Validation'!$K$2&lt;&gt;TRUE,"",'Data Validation'!E160)</f>
        <v>M5</v>
      </c>
      <c r="D160" s="6">
        <f>IF('Data Validation'!$K$2&lt;&gt;TRUE,"",'Data Validation'!G160)</f>
        <v>5191.04</v>
      </c>
      <c r="E160" s="6">
        <f>IF($C160&lt;&gt;"M5","",Price!F160)</f>
        <v>5191.72</v>
      </c>
      <c r="F160" s="8">
        <f>IF($C160&lt;&gt;"M5","",Price!G160)</f>
        <v>5187.8900000000003</v>
      </c>
      <c r="G160" s="8">
        <f>IF($C160&lt;&gt;"M5","",Dual_Tema!E160)</f>
        <v>5191.79</v>
      </c>
      <c r="H160" s="8">
        <f>IF($C160&lt;&gt;"M5","",Dual_Tema!F160)</f>
        <v>5187.0600000000004</v>
      </c>
      <c r="I160" s="6">
        <f>IF($C160&lt;&gt;"M5","",SSA!E160)</f>
        <v>5188.90391</v>
      </c>
      <c r="J160">
        <f t="shared" si="6"/>
        <v>5186.0644047222231</v>
      </c>
      <c r="K160">
        <f t="shared" si="7"/>
        <v>5184.4093497345184</v>
      </c>
      <c r="L160" s="7">
        <f t="shared" si="5"/>
        <v>-1.3482825769091001E-5</v>
      </c>
      <c r="M160" s="7">
        <f t="shared" si="4"/>
        <v>1.6001357223551052E-4</v>
      </c>
      <c r="O160">
        <f t="shared" si="8"/>
        <v>1.655054987704716</v>
      </c>
      <c r="P160">
        <f t="shared" si="10"/>
        <v>1</v>
      </c>
      <c r="Q160">
        <f t="shared" si="11"/>
        <v>7</v>
      </c>
      <c r="R160" s="17"/>
      <c r="S160" s="17"/>
      <c r="T160" s="17"/>
      <c r="U160" s="19"/>
      <c r="V160" s="19"/>
      <c r="W160" s="19"/>
    </row>
    <row r="161" spans="1:24" x14ac:dyDescent="0.55000000000000004">
      <c r="A161" s="6">
        <f>IF('Data Validation'!$K$2&lt;&gt;TRUE,"",'Data Validation'!A161)</f>
        <v>1772076300</v>
      </c>
      <c r="B161" s="6" t="str">
        <f>IF('Data Validation'!$K$2&lt;&gt;TRUE,"",'Data Validation'!C161)</f>
        <v>XAUUSD</v>
      </c>
      <c r="C161" s="6" t="str">
        <f>IF('Data Validation'!$K$2&lt;&gt;TRUE,"",'Data Validation'!E161)</f>
        <v>M5</v>
      </c>
      <c r="D161" s="6">
        <f>IF('Data Validation'!$K$2&lt;&gt;TRUE,"",'Data Validation'!G161)</f>
        <v>5188.3500000000004</v>
      </c>
      <c r="E161" s="6">
        <f>IF($C161&lt;&gt;"M5","",Price!F161)</f>
        <v>5191.25</v>
      </c>
      <c r="F161" s="8">
        <f>IF($C161&lt;&gt;"M5","",Price!G161)</f>
        <v>5187.78</v>
      </c>
      <c r="G161" s="8">
        <f>IF($C161&lt;&gt;"M5","",Dual_Tema!E161)</f>
        <v>5192.16</v>
      </c>
      <c r="H161" s="8">
        <f>IF($C161&lt;&gt;"M5","",Dual_Tema!F161)</f>
        <v>5188.08</v>
      </c>
      <c r="I161" s="6">
        <f>IF($C161&lt;&gt;"M5","",SSA!E161)</f>
        <v>5188.5233900000003</v>
      </c>
      <c r="J161">
        <f t="shared" si="6"/>
        <v>5186.3120330555557</v>
      </c>
      <c r="K161">
        <f t="shared" si="7"/>
        <v>5184.7898863987257</v>
      </c>
      <c r="L161" s="7">
        <f t="shared" si="5"/>
        <v>-1.7526424455329855E-4</v>
      </c>
      <c r="M161" s="7">
        <f t="shared" si="4"/>
        <v>-5.7824860063873704E-5</v>
      </c>
      <c r="O161">
        <f t="shared" si="8"/>
        <v>1.5221466568300457</v>
      </c>
      <c r="P161">
        <f t="shared" si="10"/>
        <v>1</v>
      </c>
      <c r="Q161">
        <f t="shared" si="11"/>
        <v>8</v>
      </c>
      <c r="R161" s="17"/>
      <c r="S161" s="17"/>
      <c r="T161" s="17"/>
      <c r="U161" s="19"/>
      <c r="V161" s="19"/>
      <c r="W161" s="19"/>
    </row>
    <row r="162" spans="1:24" x14ac:dyDescent="0.55000000000000004">
      <c r="A162" s="6">
        <f>IF('Data Validation'!$K$2&lt;&gt;TRUE,"",'Data Validation'!A162)</f>
        <v>1772076600</v>
      </c>
      <c r="B162" s="6" t="str">
        <f>IF('Data Validation'!$K$2&lt;&gt;TRUE,"",'Data Validation'!C162)</f>
        <v>XAUUSD</v>
      </c>
      <c r="C162" s="6" t="str">
        <f>IF('Data Validation'!$K$2&lt;&gt;TRUE,"",'Data Validation'!E162)</f>
        <v>M5</v>
      </c>
      <c r="D162" s="6">
        <f>IF('Data Validation'!$K$2&lt;&gt;TRUE,"",'Data Validation'!G162)</f>
        <v>5188.5600000000004</v>
      </c>
      <c r="E162" s="6">
        <f>IF($C162&lt;&gt;"M5","",Price!F162)</f>
        <v>5189.7700000000004</v>
      </c>
      <c r="F162" s="8">
        <f>IF($C162&lt;&gt;"M5","",Price!G162)</f>
        <v>5187.8999999999996</v>
      </c>
      <c r="G162" s="8">
        <f>IF($C162&lt;&gt;"M5","",Dual_Tema!E162)</f>
        <v>5191.58</v>
      </c>
      <c r="H162" s="8">
        <f>IF($C162&lt;&gt;"M5","",Dual_Tema!F162)</f>
        <v>5188.67</v>
      </c>
      <c r="I162" s="6">
        <f>IF($C162&lt;&gt;"M5","",SSA!E162)</f>
        <v>5188.1372899999997</v>
      </c>
      <c r="J162">
        <f t="shared" si="6"/>
        <v>5186.454066944445</v>
      </c>
      <c r="K162">
        <f t="shared" si="7"/>
        <v>5185.1227225078692</v>
      </c>
      <c r="L162" s="7">
        <f t="shared" si="5"/>
        <v>-3.4864145404664681E-4</v>
      </c>
      <c r="M162" s="7">
        <f t="shared" si="4"/>
        <v>-1.4840026442237346E-4</v>
      </c>
      <c r="O162">
        <f t="shared" si="8"/>
        <v>1.3313444365758187</v>
      </c>
      <c r="P162">
        <f t="shared" si="10"/>
        <v>1</v>
      </c>
      <c r="Q162">
        <f t="shared" si="11"/>
        <v>9</v>
      </c>
      <c r="R162" s="17"/>
      <c r="S162" s="17"/>
      <c r="T162" s="17"/>
      <c r="U162" s="19"/>
      <c r="V162" s="19"/>
      <c r="W162" s="19"/>
    </row>
    <row r="163" spans="1:24" x14ac:dyDescent="0.55000000000000004">
      <c r="A163" s="6">
        <f>IF('Data Validation'!$K$2&lt;&gt;TRUE,"",'Data Validation'!A163)</f>
        <v>1772076900</v>
      </c>
      <c r="B163" s="6" t="str">
        <f>IF('Data Validation'!$K$2&lt;&gt;TRUE,"",'Data Validation'!C163)</f>
        <v>XAUUSD</v>
      </c>
      <c r="C163" s="6" t="str">
        <f>IF('Data Validation'!$K$2&lt;&gt;TRUE,"",'Data Validation'!E163)</f>
        <v>M5</v>
      </c>
      <c r="D163" s="6">
        <f>IF('Data Validation'!$K$2&lt;&gt;TRUE,"",'Data Validation'!G163)</f>
        <v>5186.58</v>
      </c>
      <c r="E163" s="6">
        <f>IF($C163&lt;&gt;"M5","",Price!F163)</f>
        <v>5188.82</v>
      </c>
      <c r="F163" s="8">
        <f>IF($C163&lt;&gt;"M5","",Price!G163)</f>
        <v>5186.17</v>
      </c>
      <c r="G163" s="8">
        <f>IF($C163&lt;&gt;"M5","",Dual_Tema!E163)</f>
        <v>5190.66</v>
      </c>
      <c r="H163" s="8">
        <f>IF($C163&lt;&gt;"M5","",Dual_Tema!F163)</f>
        <v>5188.09</v>
      </c>
      <c r="I163" s="6">
        <f>IF($C163&lt;&gt;"M5","",SSA!E163)</f>
        <v>5187.9687700000004</v>
      </c>
      <c r="J163">
        <f t="shared" si="6"/>
        <v>5186.5128994444449</v>
      </c>
      <c r="K163">
        <f t="shared" si="7"/>
        <v>5185.4007578951851</v>
      </c>
      <c r="L163" s="7">
        <f t="shared" si="5"/>
        <v>-3.5448285959784412E-4</v>
      </c>
      <c r="M163" s="7">
        <f t="shared" si="4"/>
        <v>-3.7007839108420878E-4</v>
      </c>
      <c r="O163">
        <f t="shared" si="8"/>
        <v>1.1121415492598317</v>
      </c>
      <c r="P163">
        <f t="shared" si="10"/>
        <v>1</v>
      </c>
      <c r="Q163">
        <f t="shared" si="11"/>
        <v>10</v>
      </c>
      <c r="R163" s="18"/>
      <c r="S163" s="17"/>
      <c r="T163" s="17"/>
      <c r="U163" s="20"/>
      <c r="V163" s="19"/>
      <c r="W163" s="19"/>
      <c r="X163" s="4"/>
    </row>
    <row r="164" spans="1:24" x14ac:dyDescent="0.55000000000000004">
      <c r="A164" s="6">
        <f>IF('Data Validation'!$K$2&lt;&gt;TRUE,"",'Data Validation'!A164)</f>
        <v>1772077200</v>
      </c>
      <c r="B164" s="6" t="str">
        <f>IF('Data Validation'!$K$2&lt;&gt;TRUE,"",'Data Validation'!C164)</f>
        <v>XAUUSD</v>
      </c>
      <c r="C164" s="6" t="str">
        <f>IF('Data Validation'!$K$2&lt;&gt;TRUE,"",'Data Validation'!E164)</f>
        <v>M5</v>
      </c>
      <c r="D164" s="6">
        <f>IF('Data Validation'!$K$2&lt;&gt;TRUE,"",'Data Validation'!G164)</f>
        <v>5186.18</v>
      </c>
      <c r="E164" s="6">
        <f>IF($C164&lt;&gt;"M5","",Price!F164)</f>
        <v>5188.75</v>
      </c>
      <c r="F164" s="8">
        <f>IF($C164&lt;&gt;"M5","",Price!G164)</f>
        <v>5185.95</v>
      </c>
      <c r="G164" s="8">
        <f>IF($C164&lt;&gt;"M5","",Dual_Tema!E164)</f>
        <v>5189.9799999999996</v>
      </c>
      <c r="H164" s="8">
        <f>IF($C164&lt;&gt;"M5","",Dual_Tema!F164)</f>
        <v>5187.51</v>
      </c>
      <c r="I164" s="6">
        <f>IF($C164&lt;&gt;"M5","",SSA!E164)</f>
        <v>5188.2540799999997</v>
      </c>
      <c r="J164">
        <f t="shared" si="6"/>
        <v>5186.5206355555556</v>
      </c>
      <c r="K164">
        <f t="shared" si="7"/>
        <v>5185.6247334272593</v>
      </c>
      <c r="L164" s="7">
        <f t="shared" si="5"/>
        <v>-2.3699513292913722E-4</v>
      </c>
      <c r="M164" s="7">
        <f t="shared" si="4"/>
        <v>-3.0072231186068079E-4</v>
      </c>
      <c r="O164">
        <f t="shared" si="8"/>
        <v>0.89590212829625671</v>
      </c>
      <c r="P164">
        <f t="shared" si="10"/>
        <v>1</v>
      </c>
      <c r="Q164">
        <f t="shared" si="11"/>
        <v>11</v>
      </c>
      <c r="R164" s="18"/>
      <c r="S164" s="17"/>
      <c r="T164" s="17"/>
      <c r="U164" s="20"/>
      <c r="V164" s="19"/>
      <c r="W164" s="19"/>
      <c r="X164" s="4"/>
    </row>
    <row r="165" spans="1:24" x14ac:dyDescent="0.55000000000000004">
      <c r="A165" s="6">
        <f>IF('Data Validation'!$K$2&lt;&gt;TRUE,"",'Data Validation'!A165)</f>
        <v>1772077500</v>
      </c>
      <c r="B165" s="6" t="str">
        <f>IF('Data Validation'!$K$2&lt;&gt;TRUE,"",'Data Validation'!C165)</f>
        <v>XAUUSD</v>
      </c>
      <c r="C165" s="6" t="str">
        <f>IF('Data Validation'!$K$2&lt;&gt;TRUE,"",'Data Validation'!E165)</f>
        <v>M5</v>
      </c>
      <c r="D165" s="6">
        <f>IF('Data Validation'!$K$2&lt;&gt;TRUE,"",'Data Validation'!G165)</f>
        <v>5188.6099999999997</v>
      </c>
      <c r="E165" s="6">
        <f>IF($C165&lt;&gt;"M5","",Price!F165)</f>
        <v>5188.63</v>
      </c>
      <c r="F165" s="8">
        <f>IF($C165&lt;&gt;"M5","",Price!G165)</f>
        <v>5184.24</v>
      </c>
      <c r="G165" s="8">
        <f>IF($C165&lt;&gt;"M5","",Dual_Tema!E165)</f>
        <v>5189.45</v>
      </c>
      <c r="H165" s="8">
        <f>IF($C165&lt;&gt;"M5","",Dual_Tema!F165)</f>
        <v>5186.2299999999996</v>
      </c>
      <c r="I165" s="6">
        <f>IF($C165&lt;&gt;"M5","",SSA!E165)</f>
        <v>5189.0796600000003</v>
      </c>
      <c r="J165">
        <f t="shared" si="6"/>
        <v>5186.5163744444453</v>
      </c>
      <c r="K165">
        <f t="shared" si="7"/>
        <v>5185.8030616306969</v>
      </c>
      <c r="L165" s="7">
        <f t="shared" si="5"/>
        <v>-1.5801289153950977E-4</v>
      </c>
      <c r="M165" s="7">
        <f t="shared" si="4"/>
        <v>-3.8370839704366793E-4</v>
      </c>
      <c r="O165">
        <f t="shared" si="8"/>
        <v>0.71331281374841637</v>
      </c>
      <c r="P165">
        <f t="shared" si="10"/>
        <v>1</v>
      </c>
      <c r="Q165">
        <f t="shared" si="11"/>
        <v>12</v>
      </c>
      <c r="R165" s="18"/>
      <c r="S165" s="17"/>
      <c r="T165" s="17"/>
      <c r="U165" s="20"/>
      <c r="V165" s="19"/>
      <c r="W165" s="19"/>
      <c r="X165" s="4"/>
    </row>
    <row r="166" spans="1:24" x14ac:dyDescent="0.55000000000000004">
      <c r="A166" s="6">
        <f>IF('Data Validation'!$K$2&lt;&gt;TRUE,"",'Data Validation'!A166)</f>
        <v>1772077800</v>
      </c>
      <c r="B166" s="6" t="str">
        <f>IF('Data Validation'!$K$2&lt;&gt;TRUE,"",'Data Validation'!C166)</f>
        <v>XAUUSD</v>
      </c>
      <c r="C166" s="6" t="str">
        <f>IF('Data Validation'!$K$2&lt;&gt;TRUE,"",'Data Validation'!E166)</f>
        <v>M5</v>
      </c>
      <c r="D166" s="6">
        <f>IF('Data Validation'!$K$2&lt;&gt;TRUE,"",'Data Validation'!G166)</f>
        <v>5191.34</v>
      </c>
      <c r="E166" s="6">
        <f>IF($C166&lt;&gt;"M5","",Price!F166)</f>
        <v>5191.5200000000004</v>
      </c>
      <c r="F166" s="8">
        <f>IF($C166&lt;&gt;"M5","",Price!G166)</f>
        <v>5187.75</v>
      </c>
      <c r="G166" s="8">
        <f>IF($C166&lt;&gt;"M5","",Dual_Tema!E166)</f>
        <v>5190.5</v>
      </c>
      <c r="H166" s="8">
        <f>IF($C166&lt;&gt;"M5","",Dual_Tema!F166)</f>
        <v>5187.07</v>
      </c>
      <c r="I166" s="6">
        <f>IF($C166&lt;&gt;"M5","",SSA!E166)</f>
        <v>5190.3456399999995</v>
      </c>
      <c r="J166">
        <f t="shared" si="6"/>
        <v>5186.5329641666676</v>
      </c>
      <c r="K166">
        <f t="shared" si="7"/>
        <v>5185.9490421378914</v>
      </c>
      <c r="L166" s="7">
        <f t="shared" si="5"/>
        <v>1.9651286003283624E-4</v>
      </c>
      <c r="M166" s="7">
        <f t="shared" si="4"/>
        <v>1.3109520403624611E-4</v>
      </c>
      <c r="O166">
        <f t="shared" si="8"/>
        <v>0.58392202877621457</v>
      </c>
      <c r="P166">
        <f t="shared" si="10"/>
        <v>1</v>
      </c>
      <c r="Q166">
        <f t="shared" si="11"/>
        <v>13</v>
      </c>
      <c r="R166" s="18"/>
      <c r="S166" s="17"/>
      <c r="T166" s="17"/>
      <c r="U166" s="20"/>
      <c r="V166" s="19"/>
      <c r="W166" s="19"/>
      <c r="X166" s="4"/>
    </row>
    <row r="167" spans="1:24" x14ac:dyDescent="0.55000000000000004">
      <c r="A167" s="6">
        <f>IF('Data Validation'!$K$2&lt;&gt;TRUE,"",'Data Validation'!A167)</f>
        <v>1772078100</v>
      </c>
      <c r="B167" s="6" t="str">
        <f>IF('Data Validation'!$K$2&lt;&gt;TRUE,"",'Data Validation'!C167)</f>
        <v>XAUUSD</v>
      </c>
      <c r="C167" s="6" t="str">
        <f>IF('Data Validation'!$K$2&lt;&gt;TRUE,"",'Data Validation'!E167)</f>
        <v>M5</v>
      </c>
      <c r="D167" s="6">
        <f>IF('Data Validation'!$K$2&lt;&gt;TRUE,"",'Data Validation'!G167)</f>
        <v>5192.63</v>
      </c>
      <c r="E167" s="6">
        <f>IF($C167&lt;&gt;"M5","",Price!F167)</f>
        <v>5192.87</v>
      </c>
      <c r="F167" s="8">
        <f>IF($C167&lt;&gt;"M5","",Price!G167)</f>
        <v>5190.46</v>
      </c>
      <c r="G167" s="8">
        <f>IF($C167&lt;&gt;"M5","",Dual_Tema!E167)</f>
        <v>5191.8100000000004</v>
      </c>
      <c r="H167" s="8">
        <f>IF($C167&lt;&gt;"M5","",Dual_Tema!F167)</f>
        <v>5188.8999999999996</v>
      </c>
      <c r="I167" s="6">
        <f>IF($C167&lt;&gt;"M5","",SSA!E167)</f>
        <v>5191.8522499999999</v>
      </c>
      <c r="J167">
        <f t="shared" si="6"/>
        <v>5186.596784166667</v>
      </c>
      <c r="K167">
        <f t="shared" si="7"/>
        <v>5186.0785905436469</v>
      </c>
      <c r="L167" s="7">
        <f t="shared" si="5"/>
        <v>2.041677180019089E-4</v>
      </c>
      <c r="M167" s="7">
        <f t="shared" si="4"/>
        <v>3.0064175451452143E-4</v>
      </c>
      <c r="O167">
        <f t="shared" si="8"/>
        <v>0.51819362302012451</v>
      </c>
      <c r="P167">
        <f t="shared" si="10"/>
        <v>1</v>
      </c>
      <c r="Q167">
        <f t="shared" si="11"/>
        <v>14</v>
      </c>
      <c r="R167" s="18"/>
      <c r="S167" s="17"/>
      <c r="T167" s="17"/>
      <c r="U167" s="20"/>
      <c r="V167" s="19"/>
      <c r="W167" s="19"/>
      <c r="X167" s="4"/>
    </row>
    <row r="168" spans="1:24" x14ac:dyDescent="0.55000000000000004">
      <c r="A168" s="6">
        <f>IF('Data Validation'!$K$2&lt;&gt;TRUE,"",'Data Validation'!A168)</f>
        <v>1772078400</v>
      </c>
      <c r="B168" s="6" t="str">
        <f>IF('Data Validation'!$K$2&lt;&gt;TRUE,"",'Data Validation'!C168)</f>
        <v>XAUUSD</v>
      </c>
      <c r="C168" s="6" t="str">
        <f>IF('Data Validation'!$K$2&lt;&gt;TRUE,"",'Data Validation'!E168)</f>
        <v>M5</v>
      </c>
      <c r="D168" s="6">
        <f>IF('Data Validation'!$K$2&lt;&gt;TRUE,"",'Data Validation'!G168)</f>
        <v>5194.08</v>
      </c>
      <c r="E168" s="6">
        <f>IF($C168&lt;&gt;"M5","",Price!F168)</f>
        <v>5195.47</v>
      </c>
      <c r="F168" s="8">
        <f>IF($C168&lt;&gt;"M5","",Price!G168)</f>
        <v>5192.38</v>
      </c>
      <c r="G168" s="8">
        <f>IF($C168&lt;&gt;"M5","",Dual_Tema!E168)</f>
        <v>5193.88</v>
      </c>
      <c r="H168" s="8">
        <f>IF($C168&lt;&gt;"M5","",Dual_Tema!F168)</f>
        <v>5190.95</v>
      </c>
      <c r="I168" s="6">
        <f>IF($C168&lt;&gt;"M5","",SSA!E168)</f>
        <v>5193.3862399999998</v>
      </c>
      <c r="J168">
        <f t="shared" si="6"/>
        <v>5186.7219505555558</v>
      </c>
      <c r="K168">
        <f t="shared" si="7"/>
        <v>5186.2072625460287</v>
      </c>
      <c r="L168" s="7">
        <f t="shared" si="5"/>
        <v>3.0612952166783706E-4</v>
      </c>
      <c r="M168" s="7">
        <f t="shared" si="4"/>
        <v>2.7547944017959934E-4</v>
      </c>
      <c r="O168">
        <f t="shared" si="8"/>
        <v>0.51468800952716265</v>
      </c>
      <c r="P168">
        <f t="shared" si="10"/>
        <v>1</v>
      </c>
      <c r="Q168">
        <f t="shared" si="11"/>
        <v>15</v>
      </c>
      <c r="R168" s="18"/>
      <c r="S168" s="17"/>
      <c r="T168" s="17"/>
      <c r="U168" s="20"/>
      <c r="V168" s="19"/>
      <c r="W168" s="19"/>
      <c r="X168" s="4"/>
    </row>
    <row r="169" spans="1:24" x14ac:dyDescent="0.55000000000000004">
      <c r="A169" s="6">
        <f>IF('Data Validation'!$K$2&lt;&gt;TRUE,"",'Data Validation'!A169)</f>
        <v>1772078700</v>
      </c>
      <c r="B169" s="6" t="str">
        <f>IF('Data Validation'!$K$2&lt;&gt;TRUE,"",'Data Validation'!C169)</f>
        <v>XAUUSD</v>
      </c>
      <c r="C169" s="6" t="str">
        <f>IF('Data Validation'!$K$2&lt;&gt;TRUE,"",'Data Validation'!E169)</f>
        <v>M5</v>
      </c>
      <c r="D169" s="6">
        <f>IF('Data Validation'!$K$2&lt;&gt;TRUE,"",'Data Validation'!G169)</f>
        <v>5195.76</v>
      </c>
      <c r="E169" s="6">
        <f>IF($C169&lt;&gt;"M5","",Price!F169)</f>
        <v>5196.53</v>
      </c>
      <c r="F169" s="8">
        <f>IF($C169&lt;&gt;"M5","",Price!G169)</f>
        <v>5193.34</v>
      </c>
      <c r="G169" s="8">
        <f>IF($C169&lt;&gt;"M5","",Dual_Tema!E169)</f>
        <v>5195.6499999999996</v>
      </c>
      <c r="H169" s="8">
        <f>IF($C169&lt;&gt;"M5","",Dual_Tema!F169)</f>
        <v>5192.6400000000003</v>
      </c>
      <c r="I169" s="6">
        <f>IF($C169&lt;&gt;"M5","",SSA!E169)</f>
        <v>5194.6911600000003</v>
      </c>
      <c r="J169">
        <f t="shared" si="6"/>
        <v>5186.9138783333337</v>
      </c>
      <c r="K169">
        <f t="shared" si="7"/>
        <v>5186.3485857034902</v>
      </c>
      <c r="L169" s="7">
        <f t="shared" si="5"/>
        <v>1.6937245580439582E-4</v>
      </c>
      <c r="M169" s="7">
        <f t="shared" si="4"/>
        <v>1.3480618721879777E-4</v>
      </c>
      <c r="N169">
        <f t="shared" ref="N169:N232" si="12">I169-J169</f>
        <v>7.7772816666665676</v>
      </c>
      <c r="O169">
        <f t="shared" si="8"/>
        <v>0.56529262984349771</v>
      </c>
      <c r="P169">
        <f t="shared" si="10"/>
        <v>1</v>
      </c>
      <c r="Q169">
        <f t="shared" si="11"/>
        <v>16</v>
      </c>
      <c r="R169" s="18"/>
      <c r="S169" s="18"/>
      <c r="T169" s="18"/>
      <c r="U169" s="20"/>
      <c r="V169" s="20"/>
      <c r="W169" s="20"/>
      <c r="X169" s="4"/>
    </row>
    <row r="170" spans="1:24" x14ac:dyDescent="0.55000000000000004">
      <c r="A170" s="6">
        <f>IF('Data Validation'!$K$2&lt;&gt;TRUE,"",'Data Validation'!A170)</f>
        <v>1772079000</v>
      </c>
      <c r="B170" s="6" t="str">
        <f>IF('Data Validation'!$K$2&lt;&gt;TRUE,"",'Data Validation'!C170)</f>
        <v>XAUUSD</v>
      </c>
      <c r="C170" s="6" t="str">
        <f>IF('Data Validation'!$K$2&lt;&gt;TRUE,"",'Data Validation'!E170)</f>
        <v>M5</v>
      </c>
      <c r="D170" s="6">
        <f>IF('Data Validation'!$K$2&lt;&gt;TRUE,"",'Data Validation'!G170)</f>
        <v>5196.8</v>
      </c>
      <c r="E170" s="6">
        <f>IF($C170&lt;&gt;"M5","",Price!F170)</f>
        <v>5199.09</v>
      </c>
      <c r="F170" s="8">
        <f>IF($C170&lt;&gt;"M5","",Price!G170)</f>
        <v>5194.96</v>
      </c>
      <c r="G170" s="8">
        <f>IF($C170&lt;&gt;"M5","",Dual_Tema!E170)</f>
        <v>5197.93</v>
      </c>
      <c r="H170" s="8">
        <f>IF($C170&lt;&gt;"M5","",Dual_Tema!F170)</f>
        <v>5194.3999999999996</v>
      </c>
      <c r="I170" s="6">
        <f>IF($C170&lt;&gt;"M5","",SSA!E170)</f>
        <v>5195.5563599999996</v>
      </c>
      <c r="J170">
        <f t="shared" si="6"/>
        <v>5187.1573916666666</v>
      </c>
      <c r="K170">
        <f t="shared" si="7"/>
        <v>5186.5103468961261</v>
      </c>
      <c r="L170" s="7">
        <f t="shared" si="5"/>
        <v>2.2316576021605801E-4</v>
      </c>
      <c r="M170" s="7">
        <f t="shared" si="4"/>
        <v>1.078084090559834E-4</v>
      </c>
      <c r="N170">
        <f t="shared" si="12"/>
        <v>8.3989683333329594</v>
      </c>
      <c r="O170">
        <f t="shared" si="8"/>
        <v>0.64704477054056042</v>
      </c>
      <c r="P170">
        <f t="shared" si="10"/>
        <v>1</v>
      </c>
      <c r="Q170">
        <f t="shared" si="11"/>
        <v>17</v>
      </c>
      <c r="R170" s="18"/>
      <c r="S170" s="18"/>
      <c r="T170" s="18"/>
      <c r="U170" s="20"/>
      <c r="V170" s="20"/>
      <c r="W170" s="20"/>
      <c r="X170" s="4"/>
    </row>
    <row r="171" spans="1:24" x14ac:dyDescent="0.55000000000000004">
      <c r="A171" s="6">
        <f>IF('Data Validation'!$K$2&lt;&gt;TRUE,"",'Data Validation'!A171)</f>
        <v>1772079300</v>
      </c>
      <c r="B171" s="6" t="str">
        <f>IF('Data Validation'!$K$2&lt;&gt;TRUE,"",'Data Validation'!C171)</f>
        <v>XAUUSD</v>
      </c>
      <c r="C171" s="6" t="str">
        <f>IF('Data Validation'!$K$2&lt;&gt;TRUE,"",'Data Validation'!E171)</f>
        <v>M5</v>
      </c>
      <c r="D171" s="6">
        <f>IF('Data Validation'!$K$2&lt;&gt;TRUE,"",'Data Validation'!G171)</f>
        <v>5193.83</v>
      </c>
      <c r="E171" s="6">
        <f>IF($C171&lt;&gt;"M5","",Price!F171)</f>
        <v>5197.1000000000004</v>
      </c>
      <c r="F171" s="8">
        <f>IF($C171&lt;&gt;"M5","",Price!G171)</f>
        <v>5191.6499999999996</v>
      </c>
      <c r="G171" s="8">
        <f>IF($C171&lt;&gt;"M5","",Dual_Tema!E171)</f>
        <v>5198.29</v>
      </c>
      <c r="H171" s="8">
        <f>IF($C171&lt;&gt;"M5","",Dual_Tema!F171)</f>
        <v>5193.78</v>
      </c>
      <c r="I171" s="6">
        <f>IF($C171&lt;&gt;"M5","",SSA!E171)</f>
        <v>5195.8564800000004</v>
      </c>
      <c r="J171">
        <f t="shared" si="6"/>
        <v>5187.430664999999</v>
      </c>
      <c r="K171">
        <f t="shared" si="7"/>
        <v>5186.6944105169005</v>
      </c>
      <c r="L171" s="7">
        <f t="shared" si="5"/>
        <v>-2.289214337791081E-4</v>
      </c>
      <c r="M171" s="7">
        <f t="shared" si="4"/>
        <v>-4.101059344061761E-4</v>
      </c>
      <c r="N171">
        <f t="shared" si="12"/>
        <v>8.4258150000014211</v>
      </c>
      <c r="O171">
        <f t="shared" si="8"/>
        <v>0.73625448309849162</v>
      </c>
      <c r="P171">
        <f t="shared" si="10"/>
        <v>1</v>
      </c>
      <c r="Q171">
        <f t="shared" si="11"/>
        <v>18</v>
      </c>
      <c r="R171" s="18"/>
      <c r="S171" s="18"/>
      <c r="T171" s="18"/>
      <c r="U171" s="20"/>
      <c r="V171" s="20"/>
      <c r="W171" s="20"/>
      <c r="X171" s="4"/>
    </row>
    <row r="172" spans="1:24" x14ac:dyDescent="0.55000000000000004">
      <c r="A172" s="6">
        <f>IF('Data Validation'!$K$2&lt;&gt;TRUE,"",'Data Validation'!A172)</f>
        <v>1772079600</v>
      </c>
      <c r="B172" s="6" t="str">
        <f>IF('Data Validation'!$K$2&lt;&gt;TRUE,"",'Data Validation'!C172)</f>
        <v>XAUUSD</v>
      </c>
      <c r="C172" s="6" t="str">
        <f>IF('Data Validation'!$K$2&lt;&gt;TRUE,"",'Data Validation'!E172)</f>
        <v>M5</v>
      </c>
      <c r="D172" s="6">
        <f>IF('Data Validation'!$K$2&lt;&gt;TRUE,"",'Data Validation'!G172)</f>
        <v>5193.75</v>
      </c>
      <c r="E172" s="6">
        <f>IF($C172&lt;&gt;"M5","",Price!F172)</f>
        <v>5195.37</v>
      </c>
      <c r="F172" s="8">
        <f>IF($C172&lt;&gt;"M5","",Price!G172)</f>
        <v>5191.54</v>
      </c>
      <c r="G172" s="8">
        <f>IF($C172&lt;&gt;"M5","",Dual_Tema!E172)</f>
        <v>5197.54</v>
      </c>
      <c r="H172" s="8">
        <f>IF($C172&lt;&gt;"M5","",Dual_Tema!F172)</f>
        <v>5193.2</v>
      </c>
      <c r="I172" s="6">
        <f>IF($C172&lt;&gt;"M5","",SSA!E172)</f>
        <v>5195.6751400000003</v>
      </c>
      <c r="J172">
        <f t="shared" si="6"/>
        <v>5187.7114366666665</v>
      </c>
      <c r="K172">
        <f t="shared" si="7"/>
        <v>5186.8978157468546</v>
      </c>
      <c r="L172" s="7">
        <f t="shared" si="5"/>
        <v>-4.1750520438516546E-4</v>
      </c>
      <c r="M172" s="7">
        <f t="shared" si="4"/>
        <v>-3.1964877147035636E-4</v>
      </c>
      <c r="N172">
        <f t="shared" si="12"/>
        <v>7.9637033333337968</v>
      </c>
      <c r="O172">
        <f t="shared" si="8"/>
        <v>0.81362091981191043</v>
      </c>
      <c r="P172">
        <f t="shared" si="10"/>
        <v>1</v>
      </c>
      <c r="Q172">
        <f t="shared" si="11"/>
        <v>19</v>
      </c>
      <c r="R172" s="18"/>
      <c r="S172" s="18"/>
      <c r="T172" s="18"/>
      <c r="U172" s="20"/>
      <c r="V172" s="20"/>
      <c r="W172" s="20"/>
      <c r="X172" s="4"/>
    </row>
    <row r="173" spans="1:24" x14ac:dyDescent="0.55000000000000004">
      <c r="A173" s="6">
        <f>IF('Data Validation'!$K$2&lt;&gt;TRUE,"",'Data Validation'!A173)</f>
        <v>1772079900</v>
      </c>
      <c r="B173" s="6" t="str">
        <f>IF('Data Validation'!$K$2&lt;&gt;TRUE,"",'Data Validation'!C173)</f>
        <v>XAUUSD</v>
      </c>
      <c r="C173" s="6" t="str">
        <f>IF('Data Validation'!$K$2&lt;&gt;TRUE,"",'Data Validation'!E173)</f>
        <v>M5</v>
      </c>
      <c r="D173" s="6">
        <f>IF('Data Validation'!$K$2&lt;&gt;TRUE,"",'Data Validation'!G173)</f>
        <v>5194.13</v>
      </c>
      <c r="E173" s="6">
        <f>IF($C173&lt;&gt;"M5","",Price!F173)</f>
        <v>5194.75</v>
      </c>
      <c r="F173" s="8">
        <f>IF($C173&lt;&gt;"M5","",Price!G173)</f>
        <v>5191.7</v>
      </c>
      <c r="G173" s="8">
        <f>IF($C173&lt;&gt;"M5","",Dual_Tema!E173)</f>
        <v>5196.6499999999996</v>
      </c>
      <c r="H173" s="8">
        <f>IF($C173&lt;&gt;"M5","",Dual_Tema!F173)</f>
        <v>5192.82</v>
      </c>
      <c r="I173" s="6">
        <f>IF($C173&lt;&gt;"M5","",SSA!E173)</f>
        <v>5195.1001200000001</v>
      </c>
      <c r="J173">
        <f t="shared" si="6"/>
        <v>5187.9747363888882</v>
      </c>
      <c r="K173">
        <f t="shared" si="7"/>
        <v>5187.1131998752617</v>
      </c>
      <c r="L173" s="7">
        <f t="shared" si="5"/>
        <v>-3.6562015914091506E-4</v>
      </c>
      <c r="M173" s="7">
        <f t="shared" si="4"/>
        <v>-2.1568242303794295E-4</v>
      </c>
      <c r="N173">
        <f t="shared" si="12"/>
        <v>7.1253836111118289</v>
      </c>
      <c r="O173">
        <f t="shared" si="8"/>
        <v>0.86153651362656092</v>
      </c>
      <c r="P173">
        <f t="shared" si="10"/>
        <v>1</v>
      </c>
      <c r="Q173">
        <f t="shared" si="11"/>
        <v>20</v>
      </c>
      <c r="R173" s="18"/>
      <c r="S173" s="18"/>
      <c r="T173" s="18"/>
      <c r="U173" s="20"/>
      <c r="V173" s="20"/>
      <c r="W173" s="20"/>
      <c r="X173" s="4"/>
    </row>
    <row r="174" spans="1:24" x14ac:dyDescent="0.55000000000000004">
      <c r="A174" s="6">
        <f>IF('Data Validation'!$K$2&lt;&gt;TRUE,"",'Data Validation'!A174)</f>
        <v>1772080200</v>
      </c>
      <c r="B174" s="6" t="str">
        <f>IF('Data Validation'!$K$2&lt;&gt;TRUE,"",'Data Validation'!C174)</f>
        <v>XAUUSD</v>
      </c>
      <c r="C174" s="6" t="str">
        <f>IF('Data Validation'!$K$2&lt;&gt;TRUE,"",'Data Validation'!E174)</f>
        <v>M5</v>
      </c>
      <c r="D174" s="6">
        <f>IF('Data Validation'!$K$2&lt;&gt;TRUE,"",'Data Validation'!G174)</f>
        <v>5194.8599999999997</v>
      </c>
      <c r="E174" s="6">
        <f>IF($C174&lt;&gt;"M5","",Price!F174)</f>
        <v>5195.01</v>
      </c>
      <c r="F174" s="8">
        <f>IF($C174&lt;&gt;"M5","",Price!G174)</f>
        <v>5192.8</v>
      </c>
      <c r="G174" s="8">
        <f>IF($C174&lt;&gt;"M5","",Dual_Tema!E174)</f>
        <v>5196.12</v>
      </c>
      <c r="H174" s="8">
        <f>IF($C174&lt;&gt;"M5","",Dual_Tema!F174)</f>
        <v>5193.04</v>
      </c>
      <c r="I174" s="6">
        <f>IF($C174&lt;&gt;"M5","",SSA!E174)</f>
        <v>5194.2746699999998</v>
      </c>
      <c r="J174">
        <f t="shared" si="6"/>
        <v>5188.1956833333334</v>
      </c>
      <c r="K174">
        <f t="shared" si="7"/>
        <v>5187.329696566876</v>
      </c>
      <c r="L174" s="7">
        <f t="shared" si="5"/>
        <v>-2.1362093254191061E-4</v>
      </c>
      <c r="M174" s="7">
        <f t="shared" si="4"/>
        <v>-4.6215704096209874E-5</v>
      </c>
      <c r="N174">
        <f t="shared" si="12"/>
        <v>6.0789866666664238</v>
      </c>
      <c r="O174">
        <f t="shared" si="8"/>
        <v>0.86598676645735395</v>
      </c>
      <c r="P174">
        <f t="shared" si="10"/>
        <v>1</v>
      </c>
      <c r="Q174">
        <f t="shared" si="11"/>
        <v>21</v>
      </c>
      <c r="R174" s="18"/>
      <c r="S174" s="18"/>
      <c r="T174" s="18"/>
      <c r="U174" s="20"/>
      <c r="V174" s="20"/>
      <c r="W174" s="20"/>
      <c r="X174" s="4"/>
    </row>
    <row r="175" spans="1:24" x14ac:dyDescent="0.55000000000000004">
      <c r="A175" s="6">
        <f>IF('Data Validation'!$K$2&lt;&gt;TRUE,"",'Data Validation'!A175)</f>
        <v>1772080500</v>
      </c>
      <c r="B175" s="6" t="str">
        <f>IF('Data Validation'!$K$2&lt;&gt;TRUE,"",'Data Validation'!C175)</f>
        <v>XAUUSD</v>
      </c>
      <c r="C175" s="6" t="str">
        <f>IF('Data Validation'!$K$2&lt;&gt;TRUE,"",'Data Validation'!E175)</f>
        <v>M5</v>
      </c>
      <c r="D175" s="6">
        <f>IF('Data Validation'!$K$2&lt;&gt;TRUE,"",'Data Validation'!G175)</f>
        <v>5195.3999999999996</v>
      </c>
      <c r="E175" s="6">
        <f>IF($C175&lt;&gt;"M5","",Price!F175)</f>
        <v>5195.57</v>
      </c>
      <c r="F175" s="8">
        <f>IF($C175&lt;&gt;"M5","",Price!G175)</f>
        <v>5194.22</v>
      </c>
      <c r="G175" s="8">
        <f>IF($C175&lt;&gt;"M5","",Dual_Tema!E175)</f>
        <v>5196.01</v>
      </c>
      <c r="H175" s="8">
        <f>IF($C175&lt;&gt;"M5","",Dual_Tema!F175)</f>
        <v>5193.8100000000004</v>
      </c>
      <c r="I175" s="6">
        <f>IF($C175&lt;&gt;"M5","",SSA!E175)</f>
        <v>5193.3845600000004</v>
      </c>
      <c r="J175">
        <f t="shared" si="6"/>
        <v>5188.3635733333322</v>
      </c>
      <c r="K175">
        <f t="shared" si="7"/>
        <v>5187.5364719201671</v>
      </c>
      <c r="L175" s="7">
        <f t="shared" si="5"/>
        <v>-8.4680360507487343E-5</v>
      </c>
      <c r="M175" s="7">
        <f t="shared" si="4"/>
        <v>7.8940122954026897E-5</v>
      </c>
      <c r="N175">
        <f t="shared" si="12"/>
        <v>5.0209866666682501</v>
      </c>
      <c r="O175">
        <f t="shared" si="8"/>
        <v>0.82710141316510999</v>
      </c>
      <c r="P175">
        <f t="shared" si="10"/>
        <v>1</v>
      </c>
      <c r="Q175">
        <f t="shared" si="11"/>
        <v>22</v>
      </c>
      <c r="R175" s="18" t="str">
        <f t="shared" ref="R175:R238" si="13">IF(Q175&lt;=23,"-----",IF(AND(Q175&gt;=24,Q175&lt;=72),"Bullish",IF(Q175&gt;=73,"Vulnerable Bullish","-----")))</f>
        <v>-----</v>
      </c>
      <c r="S175" s="18" t="str">
        <f t="shared" ref="S175:S238" si="14">IF(OR(AND(R175="Bullish",N175&lt;0),AND(R175="Vulnerable Bullish",N175&lt;0)),"Under Price","-----")</f>
        <v>-----</v>
      </c>
      <c r="T175" s="18" t="str">
        <f t="shared" ref="T175:T238" si="15">IF(AND(S175="Under Price",M175&lt;-0.025%),"Deep Under Price","-----")</f>
        <v>-----</v>
      </c>
      <c r="U175" s="20" t="str">
        <f t="shared" ref="U175:U238" si="16">IF(Q175&gt;=-23,"-----",IF(AND(Q175&lt;=-24,Q175&gt;=-72),"Bearish",IF(Q175&lt;=-73,"Vulnerable Bearish","-----")))</f>
        <v>-----</v>
      </c>
      <c r="V175" s="20" t="str">
        <f t="shared" ref="V175:V238" si="17">IF(OR(AND(U175="Bearish",N175&gt;0),AND(U175="Vulnerable Bearish",N175&gt;0)),"Over Price","-----")</f>
        <v>-----</v>
      </c>
      <c r="W175" s="20" t="str">
        <f t="shared" ref="W175:W238" si="18">IF(AND(V175="Over Price",L175&gt;0.025%),"Deep Over Price","-----")</f>
        <v>-----</v>
      </c>
      <c r="X175" s="4"/>
    </row>
    <row r="176" spans="1:24" x14ac:dyDescent="0.55000000000000004">
      <c r="A176" s="6">
        <f>IF('Data Validation'!$K$2&lt;&gt;TRUE,"",'Data Validation'!A176)</f>
        <v>1772080800</v>
      </c>
      <c r="B176" s="6" t="str">
        <f>IF('Data Validation'!$K$2&lt;&gt;TRUE,"",'Data Validation'!C176)</f>
        <v>XAUUSD</v>
      </c>
      <c r="C176" s="6" t="str">
        <f>IF('Data Validation'!$K$2&lt;&gt;TRUE,"",'Data Validation'!E176)</f>
        <v>M5</v>
      </c>
      <c r="D176" s="6">
        <f>IF('Data Validation'!$K$2&lt;&gt;TRUE,"",'Data Validation'!G176)</f>
        <v>5194.26</v>
      </c>
      <c r="E176" s="6">
        <f>IF($C176&lt;&gt;"M5","",Price!F176)</f>
        <v>5195.8</v>
      </c>
      <c r="F176" s="8">
        <f>IF($C176&lt;&gt;"M5","",Price!G176)</f>
        <v>5194.1099999999997</v>
      </c>
      <c r="G176" s="8">
        <f>IF($C176&lt;&gt;"M5","",Dual_Tema!E176)</f>
        <v>5196</v>
      </c>
      <c r="H176" s="8">
        <f>IF($C176&lt;&gt;"M5","",Dual_Tema!F176)</f>
        <v>5194.1899999999996</v>
      </c>
      <c r="I176" s="6">
        <f>IF($C176&lt;&gt;"M5","",SSA!E176)</f>
        <v>5192.6406399999996</v>
      </c>
      <c r="J176">
        <f t="shared" si="6"/>
        <v>5188.477130555555</v>
      </c>
      <c r="K176">
        <f t="shared" si="7"/>
        <v>5187.7246036472452</v>
      </c>
      <c r="L176" s="7">
        <f t="shared" si="5"/>
        <v>-3.8491147036146674E-5</v>
      </c>
      <c r="M176" s="7">
        <f t="shared" si="4"/>
        <v>-1.5401823960988574E-5</v>
      </c>
      <c r="N176">
        <f t="shared" si="12"/>
        <v>4.1635094444445713</v>
      </c>
      <c r="O176">
        <f t="shared" si="8"/>
        <v>0.75252690830984648</v>
      </c>
      <c r="P176">
        <f t="shared" si="10"/>
        <v>1</v>
      </c>
      <c r="Q176">
        <f t="shared" si="11"/>
        <v>23</v>
      </c>
      <c r="R176" s="18" t="str">
        <f t="shared" si="13"/>
        <v>-----</v>
      </c>
      <c r="S176" s="18" t="str">
        <f t="shared" si="14"/>
        <v>-----</v>
      </c>
      <c r="T176" s="18" t="str">
        <f t="shared" si="15"/>
        <v>-----</v>
      </c>
      <c r="U176" s="20" t="str">
        <f t="shared" si="16"/>
        <v>-----</v>
      </c>
      <c r="V176" s="20" t="str">
        <f t="shared" si="17"/>
        <v>-----</v>
      </c>
      <c r="W176" s="20" t="str">
        <f t="shared" si="18"/>
        <v>-----</v>
      </c>
      <c r="X176" s="4"/>
    </row>
    <row r="177" spans="1:24" x14ac:dyDescent="0.55000000000000004">
      <c r="A177" s="6">
        <f>IF('Data Validation'!$K$2&lt;&gt;TRUE,"",'Data Validation'!A177)</f>
        <v>1772081100</v>
      </c>
      <c r="B177" s="6" t="str">
        <f>IF('Data Validation'!$K$2&lt;&gt;TRUE,"",'Data Validation'!C177)</f>
        <v>XAUUSD</v>
      </c>
      <c r="C177" s="6" t="str">
        <f>IF('Data Validation'!$K$2&lt;&gt;TRUE,"",'Data Validation'!E177)</f>
        <v>M5</v>
      </c>
      <c r="D177" s="6">
        <f>IF('Data Validation'!$K$2&lt;&gt;TRUE,"",'Data Validation'!G177)</f>
        <v>5191.38</v>
      </c>
      <c r="E177" s="6">
        <f>IF($C177&lt;&gt;"M5","",Price!F177)</f>
        <v>5194.8</v>
      </c>
      <c r="F177" s="8">
        <f>IF($C177&lt;&gt;"M5","",Price!G177)</f>
        <v>5190.66</v>
      </c>
      <c r="G177" s="8">
        <f>IF($C177&lt;&gt;"M5","",Dual_Tema!E177)</f>
        <v>5195.4799999999996</v>
      </c>
      <c r="H177" s="8">
        <f>IF($C177&lt;&gt;"M5","",Dual_Tema!F177)</f>
        <v>5192.6899999999996</v>
      </c>
      <c r="I177" s="6">
        <f>IF($C177&lt;&gt;"M5","",SSA!E177)</f>
        <v>5192.2647100000004</v>
      </c>
      <c r="J177">
        <f t="shared" si="6"/>
        <v>5188.5502677777768</v>
      </c>
      <c r="K177">
        <f t="shared" si="7"/>
        <v>5187.8897364733521</v>
      </c>
      <c r="L177" s="7">
        <f t="shared" si="5"/>
        <v>-1.30882998298402E-4</v>
      </c>
      <c r="M177" s="7">
        <f t="shared" si="4"/>
        <v>-3.9093417862413231E-4</v>
      </c>
      <c r="N177">
        <f t="shared" si="12"/>
        <v>3.7144422222236244</v>
      </c>
      <c r="O177">
        <f t="shared" si="8"/>
        <v>0.6605313044246941</v>
      </c>
      <c r="P177">
        <f t="shared" si="10"/>
        <v>1</v>
      </c>
      <c r="Q177">
        <f t="shared" si="11"/>
        <v>24</v>
      </c>
      <c r="R177" s="18" t="str">
        <f t="shared" si="13"/>
        <v>Bullish</v>
      </c>
      <c r="S177" s="18" t="str">
        <f t="shared" si="14"/>
        <v>-----</v>
      </c>
      <c r="T177" s="18" t="str">
        <f t="shared" si="15"/>
        <v>-----</v>
      </c>
      <c r="U177" s="20" t="str">
        <f t="shared" si="16"/>
        <v>-----</v>
      </c>
      <c r="V177" s="20" t="str">
        <f t="shared" si="17"/>
        <v>-----</v>
      </c>
      <c r="W177" s="20" t="str">
        <f t="shared" si="18"/>
        <v>-----</v>
      </c>
      <c r="X177" s="4"/>
    </row>
    <row r="178" spans="1:24" x14ac:dyDescent="0.55000000000000004">
      <c r="A178" s="6">
        <f>IF('Data Validation'!$K$2&lt;&gt;TRUE,"",'Data Validation'!A178)</f>
        <v>1772081400</v>
      </c>
      <c r="B178" s="6" t="str">
        <f>IF('Data Validation'!$K$2&lt;&gt;TRUE,"",'Data Validation'!C178)</f>
        <v>XAUUSD</v>
      </c>
      <c r="C178" s="6" t="str">
        <f>IF('Data Validation'!$K$2&lt;&gt;TRUE,"",'Data Validation'!E178)</f>
        <v>M5</v>
      </c>
      <c r="D178" s="6">
        <f>IF('Data Validation'!$K$2&lt;&gt;TRUE,"",'Data Validation'!G178)</f>
        <v>5192.6099999999997</v>
      </c>
      <c r="E178" s="6">
        <f>IF($C178&lt;&gt;"M5","",Price!F178)</f>
        <v>5192.97</v>
      </c>
      <c r="F178" s="8">
        <f>IF($C178&lt;&gt;"M5","",Price!G178)</f>
        <v>5190.49</v>
      </c>
      <c r="G178" s="8">
        <f>IF($C178&lt;&gt;"M5","",Dual_Tema!E178)</f>
        <v>5194.2299999999996</v>
      </c>
      <c r="H178" s="8">
        <f>IF($C178&lt;&gt;"M5","",Dual_Tema!F178)</f>
        <v>5191.6099999999997</v>
      </c>
      <c r="I178" s="6">
        <f>IF($C178&lt;&gt;"M5","",SSA!E178)</f>
        <v>5192.4526699999997</v>
      </c>
      <c r="J178">
        <f t="shared" si="6"/>
        <v>5188.6090494444434</v>
      </c>
      <c r="K178">
        <f t="shared" si="7"/>
        <v>5188.0335990675703</v>
      </c>
      <c r="L178" s="7">
        <f t="shared" si="5"/>
        <v>-2.4257685932261547E-4</v>
      </c>
      <c r="M178" s="7">
        <f t="shared" si="4"/>
        <v>-2.157326917853789E-4</v>
      </c>
      <c r="N178">
        <f t="shared" si="12"/>
        <v>3.8436205555562992</v>
      </c>
      <c r="O178">
        <f t="shared" si="8"/>
        <v>0.57545037687305012</v>
      </c>
      <c r="P178">
        <f t="shared" si="10"/>
        <v>1</v>
      </c>
      <c r="Q178">
        <f t="shared" si="11"/>
        <v>25</v>
      </c>
      <c r="R178" s="18" t="str">
        <f t="shared" si="13"/>
        <v>Bullish</v>
      </c>
      <c r="S178" s="18" t="str">
        <f t="shared" si="14"/>
        <v>-----</v>
      </c>
      <c r="T178" s="18" t="str">
        <f t="shared" si="15"/>
        <v>-----</v>
      </c>
      <c r="U178" s="20" t="str">
        <f t="shared" si="16"/>
        <v>-----</v>
      </c>
      <c r="V178" s="20" t="str">
        <f t="shared" si="17"/>
        <v>-----</v>
      </c>
      <c r="W178" s="20" t="str">
        <f t="shared" si="18"/>
        <v>-----</v>
      </c>
      <c r="X178" s="4"/>
    </row>
    <row r="179" spans="1:24" x14ac:dyDescent="0.55000000000000004">
      <c r="A179" s="6">
        <f>IF('Data Validation'!$K$2&lt;&gt;TRUE,"",'Data Validation'!A179)</f>
        <v>1772081700</v>
      </c>
      <c r="B179" s="6" t="str">
        <f>IF('Data Validation'!$K$2&lt;&gt;TRUE,"",'Data Validation'!C179)</f>
        <v>XAUUSD</v>
      </c>
      <c r="C179" s="6" t="str">
        <f>IF('Data Validation'!$K$2&lt;&gt;TRUE,"",'Data Validation'!E179)</f>
        <v>M5</v>
      </c>
      <c r="D179" s="6">
        <f>IF('Data Validation'!$K$2&lt;&gt;TRUE,"",'Data Validation'!G179)</f>
        <v>5192.6899999999996</v>
      </c>
      <c r="E179" s="6">
        <f>IF($C179&lt;&gt;"M5","",Price!F179)</f>
        <v>5193.5600000000004</v>
      </c>
      <c r="F179" s="8">
        <f>IF($C179&lt;&gt;"M5","",Price!G179)</f>
        <v>5192.05</v>
      </c>
      <c r="G179" s="8">
        <f>IF($C179&lt;&gt;"M5","",Dual_Tema!E179)</f>
        <v>5193.72</v>
      </c>
      <c r="H179" s="8">
        <f>IF($C179&lt;&gt;"M5","",Dual_Tema!F179)</f>
        <v>5191.67</v>
      </c>
      <c r="I179" s="6">
        <f>IF($C179&lt;&gt;"M5","",SSA!E179)</f>
        <v>5193.2141199999996</v>
      </c>
      <c r="J179">
        <f t="shared" si="6"/>
        <v>5188.6858186111094</v>
      </c>
      <c r="K179">
        <f t="shared" si="7"/>
        <v>5188.1640429762783</v>
      </c>
      <c r="L179" s="7">
        <f t="shared" si="5"/>
        <v>-3.0806435464340486E-5</v>
      </c>
      <c r="M179" s="7">
        <f t="shared" si="4"/>
        <v>7.3194174514194685E-5</v>
      </c>
      <c r="N179">
        <f t="shared" si="12"/>
        <v>4.5283013888902133</v>
      </c>
      <c r="O179">
        <f t="shared" si="8"/>
        <v>0.52177563483110134</v>
      </c>
      <c r="P179">
        <f t="shared" si="10"/>
        <v>1</v>
      </c>
      <c r="Q179">
        <f t="shared" si="11"/>
        <v>26</v>
      </c>
      <c r="R179" s="18" t="str">
        <f t="shared" si="13"/>
        <v>Bullish</v>
      </c>
      <c r="S179" s="18" t="str">
        <f t="shared" si="14"/>
        <v>-----</v>
      </c>
      <c r="T179" s="18" t="str">
        <f t="shared" si="15"/>
        <v>-----</v>
      </c>
      <c r="U179" s="20" t="str">
        <f t="shared" si="16"/>
        <v>-----</v>
      </c>
      <c r="V179" s="20" t="str">
        <f t="shared" si="17"/>
        <v>-----</v>
      </c>
      <c r="W179" s="20" t="str">
        <f t="shared" si="18"/>
        <v>-----</v>
      </c>
      <c r="X179" s="4"/>
    </row>
    <row r="180" spans="1:24" x14ac:dyDescent="0.55000000000000004">
      <c r="A180" s="6">
        <f>IF('Data Validation'!$K$2&lt;&gt;TRUE,"",'Data Validation'!A180)</f>
        <v>1772082000</v>
      </c>
      <c r="B180" s="6" t="str">
        <f>IF('Data Validation'!$K$2&lt;&gt;TRUE,"",'Data Validation'!C180)</f>
        <v>XAUUSD</v>
      </c>
      <c r="C180" s="6" t="str">
        <f>IF('Data Validation'!$K$2&lt;&gt;TRUE,"",'Data Validation'!E180)</f>
        <v>M5</v>
      </c>
      <c r="D180" s="6">
        <f>IF('Data Validation'!$K$2&lt;&gt;TRUE,"",'Data Validation'!G180)</f>
        <v>5193.25</v>
      </c>
      <c r="E180" s="6">
        <f>IF($C180&lt;&gt;"M5","",Price!F180)</f>
        <v>5195.22</v>
      </c>
      <c r="F180" s="8">
        <f>IF($C180&lt;&gt;"M5","",Price!G180)</f>
        <v>5190.54</v>
      </c>
      <c r="G180" s="8">
        <f>IF($C180&lt;&gt;"M5","",Dual_Tema!E180)</f>
        <v>5194.2299999999996</v>
      </c>
      <c r="H180" s="8">
        <f>IF($C180&lt;&gt;"M5","",Dual_Tema!F180)</f>
        <v>5190.9799999999996</v>
      </c>
      <c r="I180" s="6">
        <f>IF($C180&lt;&gt;"M5","",SSA!E180)</f>
        <v>5194.4838399999999</v>
      </c>
      <c r="J180">
        <f t="shared" si="6"/>
        <v>5188.8145849999992</v>
      </c>
      <c r="K180">
        <f t="shared" si="7"/>
        <v>5188.2941513810229</v>
      </c>
      <c r="L180" s="7">
        <f t="shared" si="5"/>
        <v>1.9059610375372121E-4</v>
      </c>
      <c r="M180" s="7">
        <f t="shared" si="4"/>
        <v>-8.476241480406394E-5</v>
      </c>
      <c r="N180">
        <f t="shared" si="12"/>
        <v>5.6692550000007031</v>
      </c>
      <c r="O180">
        <f t="shared" si="8"/>
        <v>0.52043361897631257</v>
      </c>
      <c r="P180">
        <f t="shared" si="10"/>
        <v>1</v>
      </c>
      <c r="Q180">
        <f t="shared" si="11"/>
        <v>27</v>
      </c>
      <c r="R180" s="18" t="str">
        <f t="shared" si="13"/>
        <v>Bullish</v>
      </c>
      <c r="S180" s="18" t="str">
        <f t="shared" si="14"/>
        <v>-----</v>
      </c>
      <c r="T180" s="18" t="str">
        <f t="shared" si="15"/>
        <v>-----</v>
      </c>
      <c r="U180" s="20" t="str">
        <f t="shared" si="16"/>
        <v>-----</v>
      </c>
      <c r="V180" s="20" t="str">
        <f t="shared" si="17"/>
        <v>-----</v>
      </c>
      <c r="W180" s="20" t="str">
        <f t="shared" si="18"/>
        <v>-----</v>
      </c>
      <c r="X180" s="4"/>
    </row>
    <row r="181" spans="1:24" x14ac:dyDescent="0.55000000000000004">
      <c r="A181" s="6">
        <f>IF('Data Validation'!$K$2&lt;&gt;TRUE,"",'Data Validation'!A181)</f>
        <v>1772082300</v>
      </c>
      <c r="B181" s="6" t="str">
        <f>IF('Data Validation'!$K$2&lt;&gt;TRUE,"",'Data Validation'!C181)</f>
        <v>XAUUSD</v>
      </c>
      <c r="C181" s="6" t="str">
        <f>IF('Data Validation'!$K$2&lt;&gt;TRUE,"",'Data Validation'!E181)</f>
        <v>M5</v>
      </c>
      <c r="D181" s="6">
        <f>IF('Data Validation'!$K$2&lt;&gt;TRUE,"",'Data Validation'!G181)</f>
        <v>5194.54</v>
      </c>
      <c r="E181" s="6">
        <f>IF($C181&lt;&gt;"M5","",Price!F181)</f>
        <v>5194.54</v>
      </c>
      <c r="F181" s="8">
        <f>IF($C181&lt;&gt;"M5","",Price!G181)</f>
        <v>5192.0200000000004</v>
      </c>
      <c r="G181" s="8">
        <f>IF($C181&lt;&gt;"M5","",Dual_Tema!E181)</f>
        <v>5194.24</v>
      </c>
      <c r="H181" s="8">
        <f>IF($C181&lt;&gt;"M5","",Dual_Tema!F181)</f>
        <v>5191.2700000000004</v>
      </c>
      <c r="I181" s="6">
        <f>IF($C181&lt;&gt;"M5","",SSA!E181)</f>
        <v>5196.0911800000003</v>
      </c>
      <c r="J181">
        <f t="shared" si="6"/>
        <v>5189.0237247222212</v>
      </c>
      <c r="K181">
        <f t="shared" si="7"/>
        <v>5188.4400660492629</v>
      </c>
      <c r="L181" s="26">
        <f t="shared" si="5"/>
        <v>5.7756283883721564E-5</v>
      </c>
      <c r="M181" s="26">
        <f t="shared" si="4"/>
        <v>1.4447331770453087E-4</v>
      </c>
      <c r="N181">
        <f t="shared" si="12"/>
        <v>7.0674552777791178</v>
      </c>
      <c r="O181">
        <f t="shared" si="8"/>
        <v>0.58365867295833596</v>
      </c>
      <c r="P181">
        <f t="shared" si="10"/>
        <v>1</v>
      </c>
      <c r="Q181">
        <f t="shared" si="11"/>
        <v>28</v>
      </c>
      <c r="R181" s="18" t="str">
        <f t="shared" si="13"/>
        <v>Bullish</v>
      </c>
      <c r="S181" s="18" t="str">
        <f t="shared" si="14"/>
        <v>-----</v>
      </c>
      <c r="T181" s="18" t="str">
        <f t="shared" si="15"/>
        <v>-----</v>
      </c>
      <c r="U181" s="20" t="str">
        <f t="shared" si="16"/>
        <v>-----</v>
      </c>
      <c r="V181" s="20" t="str">
        <f t="shared" si="17"/>
        <v>-----</v>
      </c>
      <c r="W181" s="20" t="str">
        <f t="shared" si="18"/>
        <v>-----</v>
      </c>
      <c r="X181" s="4"/>
    </row>
    <row r="182" spans="1:24" x14ac:dyDescent="0.55000000000000004">
      <c r="A182" s="6">
        <f>IF('Data Validation'!$K$2&lt;&gt;TRUE,"",'Data Validation'!A182)</f>
        <v>1772082600</v>
      </c>
      <c r="B182" s="6" t="str">
        <f>IF('Data Validation'!$K$2&lt;&gt;TRUE,"",'Data Validation'!C182)</f>
        <v>XAUUSD</v>
      </c>
      <c r="C182" s="6" t="str">
        <f>IF('Data Validation'!$K$2&lt;&gt;TRUE,"",'Data Validation'!E182)</f>
        <v>M5</v>
      </c>
      <c r="D182" s="6">
        <f>IF('Data Validation'!$K$2&lt;&gt;TRUE,"",'Data Validation'!G182)</f>
        <v>5197.8500000000004</v>
      </c>
      <c r="E182" s="6">
        <f>IF($C182&lt;&gt;"M5","",Price!F182)</f>
        <v>5199.62</v>
      </c>
      <c r="F182" s="8">
        <f>IF($C182&lt;&gt;"M5","",Price!G182)</f>
        <v>5193.6000000000004</v>
      </c>
      <c r="G182" s="8">
        <f>IF($C182&lt;&gt;"M5","",Dual_Tema!E182)</f>
        <v>5196.7299999999996</v>
      </c>
      <c r="H182" s="8">
        <f>IF($C182&lt;&gt;"M5","",Dual_Tema!F182)</f>
        <v>5192.25</v>
      </c>
      <c r="I182" s="6">
        <f>IF($C182&lt;&gt;"M5","",SSA!E182)</f>
        <v>5197.7813299999998</v>
      </c>
      <c r="J182">
        <f t="shared" si="6"/>
        <v>5189.3297397222213</v>
      </c>
      <c r="K182">
        <f t="shared" si="7"/>
        <v>5188.6180007838548</v>
      </c>
      <c r="L182" s="26">
        <f t="shared" si="5"/>
        <v>5.5611894402832695E-4</v>
      </c>
      <c r="M182" s="26">
        <f t="shared" si="4"/>
        <v>2.6000288892105808E-4</v>
      </c>
      <c r="N182">
        <f t="shared" si="12"/>
        <v>8.4515902777784504</v>
      </c>
      <c r="O182">
        <f t="shared" si="8"/>
        <v>0.71173893836657953</v>
      </c>
      <c r="P182">
        <f t="shared" si="10"/>
        <v>1</v>
      </c>
      <c r="Q182">
        <f t="shared" si="11"/>
        <v>29</v>
      </c>
      <c r="R182" s="18" t="str">
        <f t="shared" si="13"/>
        <v>Bullish</v>
      </c>
      <c r="S182" s="18" t="str">
        <f t="shared" si="14"/>
        <v>-----</v>
      </c>
      <c r="T182" s="18" t="str">
        <f t="shared" si="15"/>
        <v>-----</v>
      </c>
      <c r="U182" s="20" t="str">
        <f t="shared" si="16"/>
        <v>-----</v>
      </c>
      <c r="V182" s="20" t="str">
        <f t="shared" si="17"/>
        <v>-----</v>
      </c>
      <c r="W182" s="20" t="str">
        <f t="shared" si="18"/>
        <v>-----</v>
      </c>
      <c r="X182" s="4"/>
    </row>
    <row r="183" spans="1:24" x14ac:dyDescent="0.55000000000000004">
      <c r="A183" s="6">
        <f>IF('Data Validation'!$K$2&lt;&gt;TRUE,"",'Data Validation'!A183)</f>
        <v>1772082900</v>
      </c>
      <c r="B183" s="6" t="str">
        <f>IF('Data Validation'!$K$2&lt;&gt;TRUE,"",'Data Validation'!C183)</f>
        <v>XAUUSD</v>
      </c>
      <c r="C183" s="6" t="str">
        <f>IF('Data Validation'!$K$2&lt;&gt;TRUE,"",'Data Validation'!E183)</f>
        <v>M5</v>
      </c>
      <c r="D183" s="6">
        <f>IF('Data Validation'!$K$2&lt;&gt;TRUE,"",'Data Validation'!G183)</f>
        <v>5199.82</v>
      </c>
      <c r="E183" s="6">
        <f>IF($C183&lt;&gt;"M5","",Price!F183)</f>
        <v>5202.41</v>
      </c>
      <c r="F183" s="8">
        <f>IF($C183&lt;&gt;"M5","",Price!G183)</f>
        <v>5196.62</v>
      </c>
      <c r="G183" s="8">
        <f>IF($C183&lt;&gt;"M5","",Dual_Tema!E183)</f>
        <v>5199.68</v>
      </c>
      <c r="H183" s="8">
        <f>IF($C183&lt;&gt;"M5","",Dual_Tema!F183)</f>
        <v>5194.3500000000004</v>
      </c>
      <c r="I183" s="6">
        <f>IF($C183&lt;&gt;"M5","",SSA!E183)</f>
        <v>5199.2459500000004</v>
      </c>
      <c r="J183">
        <f t="shared" si="6"/>
        <v>5189.7324833333332</v>
      </c>
      <c r="K183">
        <f t="shared" si="7"/>
        <v>5188.8408972937505</v>
      </c>
      <c r="L183" s="26">
        <f t="shared" si="5"/>
        <v>5.2503230968051174E-4</v>
      </c>
      <c r="M183" s="26">
        <f t="shared" si="4"/>
        <v>4.3701329328973347E-4</v>
      </c>
      <c r="N183">
        <f t="shared" si="12"/>
        <v>9.5134666666672274</v>
      </c>
      <c r="O183">
        <f t="shared" si="8"/>
        <v>0.89158603958276217</v>
      </c>
      <c r="P183">
        <f t="shared" si="10"/>
        <v>1</v>
      </c>
      <c r="Q183">
        <f t="shared" si="11"/>
        <v>30</v>
      </c>
      <c r="R183" s="18" t="str">
        <f t="shared" si="13"/>
        <v>Bullish</v>
      </c>
      <c r="S183" s="18" t="str">
        <f t="shared" si="14"/>
        <v>-----</v>
      </c>
      <c r="T183" s="18" t="str">
        <f t="shared" si="15"/>
        <v>-----</v>
      </c>
      <c r="U183" s="20" t="str">
        <f t="shared" si="16"/>
        <v>-----</v>
      </c>
      <c r="V183" s="20" t="str">
        <f t="shared" si="17"/>
        <v>-----</v>
      </c>
      <c r="W183" s="20" t="str">
        <f t="shared" si="18"/>
        <v>-----</v>
      </c>
      <c r="X183" s="4"/>
    </row>
    <row r="184" spans="1:24" x14ac:dyDescent="0.55000000000000004">
      <c r="A184" s="6">
        <f>IF('Data Validation'!$K$2&lt;&gt;TRUE,"",'Data Validation'!A184)</f>
        <v>1772083200</v>
      </c>
      <c r="B184" s="6" t="str">
        <f>IF('Data Validation'!$K$2&lt;&gt;TRUE,"",'Data Validation'!C184)</f>
        <v>XAUUSD</v>
      </c>
      <c r="C184" s="6" t="str">
        <f>IF('Data Validation'!$K$2&lt;&gt;TRUE,"",'Data Validation'!E184)</f>
        <v>M5</v>
      </c>
      <c r="D184" s="6">
        <f>IF('Data Validation'!$K$2&lt;&gt;TRUE,"",'Data Validation'!G184)</f>
        <v>5202.71</v>
      </c>
      <c r="E184" s="6">
        <f>IF($C184&lt;&gt;"M5","",Price!F184)</f>
        <v>5203.1000000000004</v>
      </c>
      <c r="F184" s="8">
        <f>IF($C184&lt;&gt;"M5","",Price!G184)</f>
        <v>5197.9799999999996</v>
      </c>
      <c r="G184" s="8">
        <f>IF($C184&lt;&gt;"M5","",Dual_Tema!E184)</f>
        <v>5201.83</v>
      </c>
      <c r="H184" s="8">
        <f>IF($C184&lt;&gt;"M5","",Dual_Tema!F184)</f>
        <v>5196.33</v>
      </c>
      <c r="I184" s="6">
        <f>IF($C184&lt;&gt;"M5","",SSA!E184)</f>
        <v>5200.2420499999998</v>
      </c>
      <c r="J184">
        <f t="shared" si="6"/>
        <v>5190.2219561111115</v>
      </c>
      <c r="K184">
        <f t="shared" si="7"/>
        <v>5189.1171090572234</v>
      </c>
      <c r="L184" s="26">
        <f t="shared" si="5"/>
        <v>2.4414484902436959E-4</v>
      </c>
      <c r="M184" s="26">
        <f t="shared" si="4"/>
        <v>3.1753179647936837E-4</v>
      </c>
      <c r="N184">
        <f t="shared" si="12"/>
        <v>10.020093888888368</v>
      </c>
      <c r="O184">
        <f t="shared" si="8"/>
        <v>1.1048470538880792</v>
      </c>
      <c r="P184">
        <f t="shared" si="10"/>
        <v>1</v>
      </c>
      <c r="Q184">
        <f t="shared" si="11"/>
        <v>31</v>
      </c>
      <c r="R184" s="18" t="str">
        <f t="shared" si="13"/>
        <v>Bullish</v>
      </c>
      <c r="S184" s="18" t="str">
        <f t="shared" si="14"/>
        <v>-----</v>
      </c>
      <c r="T184" s="18" t="str">
        <f t="shared" si="15"/>
        <v>-----</v>
      </c>
      <c r="U184" s="20" t="str">
        <f t="shared" si="16"/>
        <v>-----</v>
      </c>
      <c r="V184" s="20" t="str">
        <f t="shared" si="17"/>
        <v>-----</v>
      </c>
      <c r="W184" s="20" t="str">
        <f t="shared" si="18"/>
        <v>-----</v>
      </c>
      <c r="X184" s="4"/>
    </row>
    <row r="185" spans="1:24" x14ac:dyDescent="0.55000000000000004">
      <c r="A185" s="6">
        <f>IF('Data Validation'!$K$2&lt;&gt;TRUE,"",'Data Validation'!A185)</f>
        <v>1772083500</v>
      </c>
      <c r="B185" s="6" t="str">
        <f>IF('Data Validation'!$K$2&lt;&gt;TRUE,"",'Data Validation'!C185)</f>
        <v>XAUUSD</v>
      </c>
      <c r="C185" s="6" t="str">
        <f>IF('Data Validation'!$K$2&lt;&gt;TRUE,"",'Data Validation'!E185)</f>
        <v>M5</v>
      </c>
      <c r="D185" s="6">
        <f>IF('Data Validation'!$K$2&lt;&gt;TRUE,"",'Data Validation'!G185)</f>
        <v>5200.41</v>
      </c>
      <c r="E185" s="6">
        <f>IF($C185&lt;&gt;"M5","",Price!F185)</f>
        <v>5205.3100000000004</v>
      </c>
      <c r="F185" s="8">
        <f>IF($C185&lt;&gt;"M5","",Price!G185)</f>
        <v>5199.6099999999997</v>
      </c>
      <c r="G185" s="8">
        <f>IF($C185&lt;&gt;"M5","",Dual_Tema!E185)</f>
        <v>5204.1899999999996</v>
      </c>
      <c r="H185" s="8">
        <f>IF($C185&lt;&gt;"M5","",Dual_Tema!F185)</f>
        <v>5198.33</v>
      </c>
      <c r="I185" s="6">
        <f>IF($C185&lt;&gt;"M5","",SSA!E185)</f>
        <v>5200.5782099999997</v>
      </c>
      <c r="J185">
        <f t="shared" si="6"/>
        <v>5190.7719247222221</v>
      </c>
      <c r="K185">
        <f t="shared" si="7"/>
        <v>5189.4480721902228</v>
      </c>
      <c r="L185" s="26">
        <f t="shared" si="5"/>
        <v>2.1521120481781035E-4</v>
      </c>
      <c r="M185" s="26">
        <f t="shared" si="4"/>
        <v>2.4623292480464788E-4</v>
      </c>
      <c r="N185">
        <f t="shared" si="12"/>
        <v>9.8062852777775333</v>
      </c>
      <c r="O185">
        <f t="shared" si="8"/>
        <v>1.3238525319993641</v>
      </c>
      <c r="P185">
        <f t="shared" si="10"/>
        <v>1</v>
      </c>
      <c r="Q185">
        <f t="shared" si="11"/>
        <v>32</v>
      </c>
      <c r="R185" s="18" t="str">
        <f t="shared" si="13"/>
        <v>Bullish</v>
      </c>
      <c r="S185" s="18" t="str">
        <f t="shared" si="14"/>
        <v>-----</v>
      </c>
      <c r="T185" s="18" t="str">
        <f t="shared" si="15"/>
        <v>-----</v>
      </c>
      <c r="U185" s="20" t="str">
        <f t="shared" si="16"/>
        <v>-----</v>
      </c>
      <c r="V185" s="20" t="str">
        <f t="shared" si="17"/>
        <v>-----</v>
      </c>
      <c r="W185" s="20" t="str">
        <f t="shared" si="18"/>
        <v>-----</v>
      </c>
      <c r="X185" s="4"/>
    </row>
    <row r="186" spans="1:24" x14ac:dyDescent="0.55000000000000004">
      <c r="A186" s="6">
        <f>IF('Data Validation'!$K$2&lt;&gt;TRUE,"",'Data Validation'!A186)</f>
        <v>1772083800</v>
      </c>
      <c r="B186" s="6" t="str">
        <f>IF('Data Validation'!$K$2&lt;&gt;TRUE,"",'Data Validation'!C186)</f>
        <v>XAUUSD</v>
      </c>
      <c r="C186" s="6" t="str">
        <f>IF('Data Validation'!$K$2&lt;&gt;TRUE,"",'Data Validation'!E186)</f>
        <v>M5</v>
      </c>
      <c r="D186" s="6">
        <f>IF('Data Validation'!$K$2&lt;&gt;TRUE,"",'Data Validation'!G186)</f>
        <v>5201.13</v>
      </c>
      <c r="E186" s="6">
        <f>IF($C186&lt;&gt;"M5","",Price!F186)</f>
        <v>5201.63</v>
      </c>
      <c r="F186" s="8">
        <f>IF($C186&lt;&gt;"M5","",Price!G186)</f>
        <v>5199.0600000000004</v>
      </c>
      <c r="G186" s="8">
        <f>IF($C186&lt;&gt;"M5","",Dual_Tema!E186)</f>
        <v>5203.76</v>
      </c>
      <c r="H186" s="8">
        <f>IF($C186&lt;&gt;"M5","",Dual_Tema!F186)</f>
        <v>5199.25</v>
      </c>
      <c r="I186" s="6">
        <f>IF($C186&lt;&gt;"M5","",SSA!E186)</f>
        <v>5200.3155999999999</v>
      </c>
      <c r="J186">
        <f t="shared" si="6"/>
        <v>5191.3487861111116</v>
      </c>
      <c r="K186">
        <f t="shared" si="7"/>
        <v>5189.8282149744009</v>
      </c>
      <c r="L186" s="26">
        <f t="shared" si="5"/>
        <v>-4.0931941519211284E-4</v>
      </c>
      <c r="M186" s="26">
        <f t="shared" si="4"/>
        <v>-3.6543732269000305E-5</v>
      </c>
      <c r="N186">
        <f t="shared" si="12"/>
        <v>8.9668138888882822</v>
      </c>
      <c r="O186">
        <f t="shared" si="8"/>
        <v>1.5205711367107142</v>
      </c>
      <c r="P186">
        <f t="shared" si="10"/>
        <v>1</v>
      </c>
      <c r="Q186">
        <f t="shared" si="11"/>
        <v>33</v>
      </c>
      <c r="R186" s="18" t="str">
        <f t="shared" si="13"/>
        <v>Bullish</v>
      </c>
      <c r="S186" s="18" t="str">
        <f t="shared" si="14"/>
        <v>-----</v>
      </c>
      <c r="T186" s="18" t="str">
        <f t="shared" si="15"/>
        <v>-----</v>
      </c>
      <c r="U186" s="20" t="str">
        <f t="shared" si="16"/>
        <v>-----</v>
      </c>
      <c r="V186" s="20" t="str">
        <f t="shared" si="17"/>
        <v>-----</v>
      </c>
      <c r="W186" s="20" t="str">
        <f t="shared" si="18"/>
        <v>-----</v>
      </c>
      <c r="X186" s="4"/>
    </row>
    <row r="187" spans="1:24" x14ac:dyDescent="0.55000000000000004">
      <c r="A187" s="6">
        <f>IF('Data Validation'!$K$2&lt;&gt;TRUE,"",'Data Validation'!A187)</f>
        <v>1772084100</v>
      </c>
      <c r="B187" s="6" t="str">
        <f>IF('Data Validation'!$K$2&lt;&gt;TRUE,"",'Data Validation'!C187)</f>
        <v>XAUUSD</v>
      </c>
      <c r="C187" s="6" t="str">
        <f>IF('Data Validation'!$K$2&lt;&gt;TRUE,"",'Data Validation'!E187)</f>
        <v>M5</v>
      </c>
      <c r="D187" s="6">
        <f>IF('Data Validation'!$K$2&lt;&gt;TRUE,"",'Data Validation'!G187)</f>
        <v>5199.26</v>
      </c>
      <c r="E187" s="6">
        <f>IF($C187&lt;&gt;"M5","",Price!F187)</f>
        <v>5203.26</v>
      </c>
      <c r="F187" s="8">
        <f>IF($C187&lt;&gt;"M5","",Price!G187)</f>
        <v>5195.84</v>
      </c>
      <c r="G187" s="8">
        <f>IF($C187&lt;&gt;"M5","",Dual_Tema!E187)</f>
        <v>5204.1400000000003</v>
      </c>
      <c r="H187" s="8">
        <f>IF($C187&lt;&gt;"M5","",Dual_Tema!F187)</f>
        <v>5198.16</v>
      </c>
      <c r="I187" s="6">
        <f>IF($C187&lt;&gt;"M5","",SSA!E187)</f>
        <v>5199.5412500000002</v>
      </c>
      <c r="J187">
        <f t="shared" si="6"/>
        <v>5191.9152863888903</v>
      </c>
      <c r="K187">
        <f t="shared" si="7"/>
        <v>5190.2456292572988</v>
      </c>
      <c r="L187" s="26">
        <f t="shared" si="5"/>
        <v>-1.6909614268642063E-4</v>
      </c>
      <c r="M187" s="26">
        <f t="shared" si="4"/>
        <v>-4.4631177185767832E-4</v>
      </c>
      <c r="N187">
        <f t="shared" si="12"/>
        <v>7.6259636111099098</v>
      </c>
      <c r="O187">
        <f t="shared" si="8"/>
        <v>1.6696571315915207</v>
      </c>
      <c r="P187">
        <f t="shared" si="10"/>
        <v>1</v>
      </c>
      <c r="Q187">
        <f t="shared" si="11"/>
        <v>34</v>
      </c>
      <c r="R187" s="18" t="str">
        <f t="shared" si="13"/>
        <v>Bullish</v>
      </c>
      <c r="S187" s="18" t="str">
        <f t="shared" si="14"/>
        <v>-----</v>
      </c>
      <c r="T187" s="18" t="str">
        <f t="shared" si="15"/>
        <v>-----</v>
      </c>
      <c r="U187" s="20" t="str">
        <f t="shared" si="16"/>
        <v>-----</v>
      </c>
      <c r="V187" s="20" t="str">
        <f t="shared" si="17"/>
        <v>-----</v>
      </c>
      <c r="W187" s="20" t="str">
        <f t="shared" si="18"/>
        <v>-----</v>
      </c>
      <c r="X187" s="4"/>
    </row>
    <row r="188" spans="1:24" x14ac:dyDescent="0.55000000000000004">
      <c r="A188" s="6">
        <f>IF('Data Validation'!$K$2&lt;&gt;TRUE,"",'Data Validation'!A188)</f>
        <v>1772084400</v>
      </c>
      <c r="B188" s="6" t="str">
        <f>IF('Data Validation'!$K$2&lt;&gt;TRUE,"",'Data Validation'!C188)</f>
        <v>XAUUSD</v>
      </c>
      <c r="C188" s="6" t="str">
        <f>IF('Data Validation'!$K$2&lt;&gt;TRUE,"",'Data Validation'!E188)</f>
        <v>M5</v>
      </c>
      <c r="D188" s="6">
        <f>IF('Data Validation'!$K$2&lt;&gt;TRUE,"",'Data Validation'!G188)</f>
        <v>5199.6899999999996</v>
      </c>
      <c r="E188" s="6">
        <f>IF($C188&lt;&gt;"M5","",Price!F188)</f>
        <v>5201.71</v>
      </c>
      <c r="F188" s="8">
        <f>IF($C188&lt;&gt;"M5","",Price!G188)</f>
        <v>5198.9399999999996</v>
      </c>
      <c r="G188" s="8">
        <f>IF($C188&lt;&gt;"M5","",Dual_Tema!E188)</f>
        <v>5203.51</v>
      </c>
      <c r="H188" s="8">
        <f>IF($C188&lt;&gt;"M5","",Dual_Tema!F188)</f>
        <v>5198.88</v>
      </c>
      <c r="I188" s="6">
        <f>IF($C188&lt;&gt;"M5","",SSA!E188)</f>
        <v>5198.4792699999998</v>
      </c>
      <c r="J188">
        <f t="shared" si="6"/>
        <v>5192.4404600000016</v>
      </c>
      <c r="K188">
        <f t="shared" si="7"/>
        <v>5190.6845954058399</v>
      </c>
      <c r="L188" s="26">
        <f t="shared" si="5"/>
        <v>-3.4592034991768667E-4</v>
      </c>
      <c r="M188" s="26">
        <f t="shared" si="4"/>
        <v>1.1540947280854853E-5</v>
      </c>
      <c r="N188">
        <f t="shared" si="12"/>
        <v>6.0388099999981932</v>
      </c>
      <c r="O188">
        <f t="shared" si="8"/>
        <v>1.7558645941617215</v>
      </c>
      <c r="P188">
        <f t="shared" si="10"/>
        <v>1</v>
      </c>
      <c r="Q188">
        <f t="shared" si="11"/>
        <v>35</v>
      </c>
      <c r="R188" s="18" t="str">
        <f t="shared" si="13"/>
        <v>Bullish</v>
      </c>
      <c r="S188" s="18" t="str">
        <f t="shared" si="14"/>
        <v>-----</v>
      </c>
      <c r="T188" s="18" t="str">
        <f t="shared" si="15"/>
        <v>-----</v>
      </c>
      <c r="U188" s="20" t="str">
        <f t="shared" si="16"/>
        <v>-----</v>
      </c>
      <c r="V188" s="20" t="str">
        <f t="shared" si="17"/>
        <v>-----</v>
      </c>
      <c r="W188" s="20" t="str">
        <f t="shared" si="18"/>
        <v>-----</v>
      </c>
      <c r="X188" s="4"/>
    </row>
    <row r="189" spans="1:24" x14ac:dyDescent="0.55000000000000004">
      <c r="A189" s="6">
        <f>IF('Data Validation'!$K$2&lt;&gt;TRUE,"",'Data Validation'!A189)</f>
        <v>1772084700</v>
      </c>
      <c r="B189" s="6" t="str">
        <f>IF('Data Validation'!$K$2&lt;&gt;TRUE,"",'Data Validation'!C189)</f>
        <v>XAUUSD</v>
      </c>
      <c r="C189" s="6" t="str">
        <f>IF('Data Validation'!$K$2&lt;&gt;TRUE,"",'Data Validation'!E189)</f>
        <v>M5</v>
      </c>
      <c r="D189" s="6">
        <f>IF('Data Validation'!$K$2&lt;&gt;TRUE,"",'Data Validation'!G189)</f>
        <v>5193.88</v>
      </c>
      <c r="E189" s="6">
        <f>IF($C189&lt;&gt;"M5","",Price!F189)</f>
        <v>5199.99</v>
      </c>
      <c r="F189" s="8">
        <f>IF($C189&lt;&gt;"M5","",Price!G189)</f>
        <v>5191.3500000000004</v>
      </c>
      <c r="G189" s="8">
        <f>IF($C189&lt;&gt;"M5","",Dual_Tema!E189)</f>
        <v>5202.17</v>
      </c>
      <c r="H189" s="8">
        <f>IF($C189&lt;&gt;"M5","",Dual_Tema!F189)</f>
        <v>5195.5600000000004</v>
      </c>
      <c r="I189" s="6">
        <f>IF($C189&lt;&gt;"M5","",SSA!E189)</f>
        <v>5197.3186299999998</v>
      </c>
      <c r="J189">
        <f t="shared" si="6"/>
        <v>5192.8980669444454</v>
      </c>
      <c r="K189">
        <f t="shared" si="7"/>
        <v>5191.1272897135614</v>
      </c>
      <c r="L189" s="26">
        <f t="shared" si="5"/>
        <v>-4.1905589398275929E-4</v>
      </c>
      <c r="M189" s="26">
        <f t="shared" si="4"/>
        <v>-8.1030726235478679E-4</v>
      </c>
      <c r="N189">
        <f t="shared" si="12"/>
        <v>4.4205630555543394</v>
      </c>
      <c r="O189">
        <f t="shared" si="8"/>
        <v>1.7707772308840504</v>
      </c>
      <c r="P189">
        <f t="shared" si="10"/>
        <v>1</v>
      </c>
      <c r="Q189">
        <f t="shared" si="11"/>
        <v>36</v>
      </c>
      <c r="R189" s="18" t="str">
        <f t="shared" si="13"/>
        <v>Bullish</v>
      </c>
      <c r="S189" s="18" t="str">
        <f t="shared" si="14"/>
        <v>-----</v>
      </c>
      <c r="T189" s="18" t="str">
        <f t="shared" si="15"/>
        <v>-----</v>
      </c>
      <c r="U189" s="20" t="str">
        <f t="shared" si="16"/>
        <v>-----</v>
      </c>
      <c r="V189" s="20" t="str">
        <f t="shared" si="17"/>
        <v>-----</v>
      </c>
      <c r="W189" s="20" t="str">
        <f t="shared" si="18"/>
        <v>-----</v>
      </c>
      <c r="X189" s="4"/>
    </row>
    <row r="190" spans="1:24" x14ac:dyDescent="0.55000000000000004">
      <c r="A190" s="6">
        <f>IF('Data Validation'!$K$2&lt;&gt;TRUE,"",'Data Validation'!A190)</f>
        <v>1772085000</v>
      </c>
      <c r="B190" s="6" t="str">
        <f>IF('Data Validation'!$K$2&lt;&gt;TRUE,"",'Data Validation'!C190)</f>
        <v>XAUUSD</v>
      </c>
      <c r="C190" s="6" t="str">
        <f>IF('Data Validation'!$K$2&lt;&gt;TRUE,"",'Data Validation'!E190)</f>
        <v>M5</v>
      </c>
      <c r="D190" s="6">
        <f>IF('Data Validation'!$K$2&lt;&gt;TRUE,"",'Data Validation'!G190)</f>
        <v>5194.18</v>
      </c>
      <c r="E190" s="6">
        <f>IF($C190&lt;&gt;"M5","",Price!F190)</f>
        <v>5196.3599999999997</v>
      </c>
      <c r="F190" s="8">
        <f>IF($C190&lt;&gt;"M5","",Price!G190)</f>
        <v>5193.28</v>
      </c>
      <c r="G190" s="8">
        <f>IF($C190&lt;&gt;"M5","",Dual_Tema!E190)</f>
        <v>5199.47</v>
      </c>
      <c r="H190" s="8">
        <f>IF($C190&lt;&gt;"M5","",Dual_Tema!F190)</f>
        <v>5194.34</v>
      </c>
      <c r="I190" s="6">
        <f>IF($C190&lt;&gt;"M5","",SSA!E190)</f>
        <v>5196.4073900000003</v>
      </c>
      <c r="J190">
        <f t="shared" si="6"/>
        <v>5193.2808402777791</v>
      </c>
      <c r="K190">
        <f t="shared" si="7"/>
        <v>5191.5579998264056</v>
      </c>
      <c r="L190" s="26">
        <f t="shared" si="5"/>
        <v>-5.981378871309156E-4</v>
      </c>
      <c r="M190" s="26">
        <f t="shared" si="4"/>
        <v>-2.0406827431404184E-4</v>
      </c>
      <c r="N190">
        <f t="shared" si="12"/>
        <v>3.1265497222211707</v>
      </c>
      <c r="O190">
        <f t="shared" si="8"/>
        <v>1.7228404513734858</v>
      </c>
      <c r="P190">
        <f t="shared" si="10"/>
        <v>1</v>
      </c>
      <c r="Q190">
        <f t="shared" si="11"/>
        <v>37</v>
      </c>
      <c r="R190" s="18" t="str">
        <f t="shared" si="13"/>
        <v>Bullish</v>
      </c>
      <c r="S190" s="18" t="str">
        <f t="shared" si="14"/>
        <v>-----</v>
      </c>
      <c r="T190" s="18" t="str">
        <f t="shared" si="15"/>
        <v>-----</v>
      </c>
      <c r="U190" s="20" t="str">
        <f t="shared" si="16"/>
        <v>-----</v>
      </c>
      <c r="V190" s="20" t="str">
        <f t="shared" si="17"/>
        <v>-----</v>
      </c>
      <c r="W190" s="20" t="str">
        <f t="shared" si="18"/>
        <v>-----</v>
      </c>
      <c r="X190" s="4"/>
    </row>
    <row r="191" spans="1:24" x14ac:dyDescent="0.55000000000000004">
      <c r="A191" s="6">
        <f>IF('Data Validation'!$K$2&lt;&gt;TRUE,"",'Data Validation'!A191)</f>
        <v>1772085300</v>
      </c>
      <c r="B191" s="6" t="str">
        <f>IF('Data Validation'!$K$2&lt;&gt;TRUE,"",'Data Validation'!C191)</f>
        <v>XAUUSD</v>
      </c>
      <c r="C191" s="6" t="str">
        <f>IF('Data Validation'!$K$2&lt;&gt;TRUE,"",'Data Validation'!E191)</f>
        <v>M5</v>
      </c>
      <c r="D191" s="6">
        <f>IF('Data Validation'!$K$2&lt;&gt;TRUE,"",'Data Validation'!G191)</f>
        <v>5198.46</v>
      </c>
      <c r="E191" s="6">
        <f>IF($C191&lt;&gt;"M5","",Price!F191)</f>
        <v>5198.6099999999997</v>
      </c>
      <c r="F191" s="8">
        <f>IF($C191&lt;&gt;"M5","",Price!G191)</f>
        <v>5194.38</v>
      </c>
      <c r="G191" s="8">
        <f>IF($C191&lt;&gt;"M5","",Dual_Tema!E191)</f>
        <v>5198.83</v>
      </c>
      <c r="H191" s="8">
        <f>IF($C191&lt;&gt;"M5","",Dual_Tema!F191)</f>
        <v>5194.1099999999997</v>
      </c>
      <c r="I191" s="6">
        <f>IF($C191&lt;&gt;"M5","",SSA!E191)</f>
        <v>5195.86528</v>
      </c>
      <c r="J191">
        <f t="shared" si="6"/>
        <v>5193.5956555555567</v>
      </c>
      <c r="K191">
        <f t="shared" si="7"/>
        <v>5191.9655309722366</v>
      </c>
      <c r="L191" s="26">
        <f t="shared" si="5"/>
        <v>-4.2317213680819466E-5</v>
      </c>
      <c r="M191" s="26">
        <f t="shared" si="4"/>
        <v>5.19819564854107E-5</v>
      </c>
      <c r="N191">
        <f t="shared" si="12"/>
        <v>2.2696244444432523</v>
      </c>
      <c r="O191">
        <f t="shared" si="8"/>
        <v>1.6301245833201392</v>
      </c>
      <c r="P191">
        <f t="shared" si="10"/>
        <v>1</v>
      </c>
      <c r="Q191">
        <f t="shared" si="11"/>
        <v>38</v>
      </c>
      <c r="R191" s="18" t="str">
        <f t="shared" si="13"/>
        <v>Bullish</v>
      </c>
      <c r="S191" s="18" t="str">
        <f t="shared" si="14"/>
        <v>-----</v>
      </c>
      <c r="T191" s="18" t="str">
        <f t="shared" si="15"/>
        <v>-----</v>
      </c>
      <c r="U191" s="20" t="str">
        <f t="shared" si="16"/>
        <v>-----</v>
      </c>
      <c r="V191" s="20" t="str">
        <f t="shared" si="17"/>
        <v>-----</v>
      </c>
      <c r="W191" s="20" t="str">
        <f t="shared" si="18"/>
        <v>-----</v>
      </c>
      <c r="X191" s="4"/>
    </row>
    <row r="192" spans="1:24" x14ac:dyDescent="0.55000000000000004">
      <c r="A192" s="6">
        <f>IF('Data Validation'!$K$2&lt;&gt;TRUE,"",'Data Validation'!A192)</f>
        <v>1772085600</v>
      </c>
      <c r="B192" s="6" t="str">
        <f>IF('Data Validation'!$K$2&lt;&gt;TRUE,"",'Data Validation'!C192)</f>
        <v>XAUUSD</v>
      </c>
      <c r="C192" s="6" t="str">
        <f>IF('Data Validation'!$K$2&lt;&gt;TRUE,"",'Data Validation'!E192)</f>
        <v>M5</v>
      </c>
      <c r="D192" s="6">
        <f>IF('Data Validation'!$K$2&lt;&gt;TRUE,"",'Data Validation'!G192)</f>
        <v>5193.7700000000004</v>
      </c>
      <c r="E192" s="6">
        <f>IF($C192&lt;&gt;"M5","",Price!F192)</f>
        <v>5199.3599999999997</v>
      </c>
      <c r="F192" s="8">
        <f>IF($C192&lt;&gt;"M5","",Price!G192)</f>
        <v>5193.51</v>
      </c>
      <c r="G192" s="8">
        <f>IF($C192&lt;&gt;"M5","",Dual_Tema!E192)</f>
        <v>5198.8100000000004</v>
      </c>
      <c r="H192" s="8">
        <f>IF($C192&lt;&gt;"M5","",Dual_Tema!F192)</f>
        <v>5193.5600000000004</v>
      </c>
      <c r="I192" s="6">
        <f>IF($C192&lt;&gt;"M5","",SSA!E192)</f>
        <v>5195.6347500000002</v>
      </c>
      <c r="J192">
        <f t="shared" si="6"/>
        <v>5193.8547897222243</v>
      </c>
      <c r="K192">
        <f t="shared" si="7"/>
        <v>5192.3433827222343</v>
      </c>
      <c r="L192" s="26">
        <f t="shared" si="5"/>
        <v>1.0579344119120959E-4</v>
      </c>
      <c r="M192" s="26">
        <f t="shared" si="4"/>
        <v>-9.6273076656824793E-6</v>
      </c>
      <c r="N192">
        <f t="shared" si="12"/>
        <v>1.7799602777758992</v>
      </c>
      <c r="O192">
        <f t="shared" si="8"/>
        <v>1.5114069999899584</v>
      </c>
      <c r="P192">
        <f t="shared" si="10"/>
        <v>1</v>
      </c>
      <c r="Q192">
        <f t="shared" si="11"/>
        <v>39</v>
      </c>
      <c r="R192" s="18" t="str">
        <f t="shared" si="13"/>
        <v>Bullish</v>
      </c>
      <c r="S192" s="18" t="str">
        <f t="shared" si="14"/>
        <v>-----</v>
      </c>
      <c r="T192" s="18" t="str">
        <f t="shared" si="15"/>
        <v>-----</v>
      </c>
      <c r="U192" s="20" t="str">
        <f t="shared" si="16"/>
        <v>-----</v>
      </c>
      <c r="V192" s="20" t="str">
        <f t="shared" si="17"/>
        <v>-----</v>
      </c>
      <c r="W192" s="20" t="str">
        <f t="shared" si="18"/>
        <v>-----</v>
      </c>
      <c r="X192" s="4"/>
    </row>
    <row r="193" spans="1:24" x14ac:dyDescent="0.55000000000000004">
      <c r="A193" s="6">
        <f>IF('Data Validation'!$K$2&lt;&gt;TRUE,"",'Data Validation'!A193)</f>
        <v>1772085900</v>
      </c>
      <c r="B193" s="6" t="str">
        <f>IF('Data Validation'!$K$2&lt;&gt;TRUE,"",'Data Validation'!C193)</f>
        <v>XAUUSD</v>
      </c>
      <c r="C193" s="6" t="str">
        <f>IF('Data Validation'!$K$2&lt;&gt;TRUE,"",'Data Validation'!E193)</f>
        <v>M5</v>
      </c>
      <c r="D193" s="6">
        <f>IF('Data Validation'!$K$2&lt;&gt;TRUE,"",'Data Validation'!G193)</f>
        <v>5198.41</v>
      </c>
      <c r="E193" s="6">
        <f>IF($C193&lt;&gt;"M5","",Price!F193)</f>
        <v>5199.63</v>
      </c>
      <c r="F193" s="8">
        <f>IF($C193&lt;&gt;"M5","",Price!G193)</f>
        <v>5193.5</v>
      </c>
      <c r="G193" s="8">
        <f>IF($C193&lt;&gt;"M5","",Dual_Tema!E193)</f>
        <v>5198.96</v>
      </c>
      <c r="H193" s="8">
        <f>IF($C193&lt;&gt;"M5","",Dual_Tema!F193)</f>
        <v>5193.24</v>
      </c>
      <c r="I193" s="6">
        <f>IF($C193&lt;&gt;"M5","",SSA!E193)</f>
        <v>5195.7973000000002</v>
      </c>
      <c r="J193">
        <f t="shared" si="6"/>
        <v>5194.080436388891</v>
      </c>
      <c r="K193">
        <f t="shared" si="7"/>
        <v>5192.6907934555657</v>
      </c>
      <c r="L193" s="26">
        <f t="shared" si="5"/>
        <v>1.2887192823181421E-4</v>
      </c>
      <c r="M193" s="26">
        <f t="shared" si="4"/>
        <v>5.0065084610035025E-5</v>
      </c>
      <c r="N193">
        <f t="shared" si="12"/>
        <v>1.7168636111091473</v>
      </c>
      <c r="O193">
        <f t="shared" si="8"/>
        <v>1.3896429333253764</v>
      </c>
      <c r="P193">
        <f t="shared" si="10"/>
        <v>1</v>
      </c>
      <c r="Q193">
        <f t="shared" si="11"/>
        <v>40</v>
      </c>
      <c r="R193" s="18" t="str">
        <f t="shared" si="13"/>
        <v>Bullish</v>
      </c>
      <c r="S193" s="18" t="str">
        <f t="shared" si="14"/>
        <v>-----</v>
      </c>
      <c r="T193" s="18" t="str">
        <f t="shared" si="15"/>
        <v>-----</v>
      </c>
      <c r="U193" s="20" t="str">
        <f t="shared" si="16"/>
        <v>-----</v>
      </c>
      <c r="V193" s="20" t="str">
        <f t="shared" si="17"/>
        <v>-----</v>
      </c>
      <c r="W193" s="20" t="str">
        <f t="shared" si="18"/>
        <v>-----</v>
      </c>
      <c r="X193" s="4"/>
    </row>
    <row r="194" spans="1:24" x14ac:dyDescent="0.55000000000000004">
      <c r="A194" s="6">
        <f>IF('Data Validation'!$K$2&lt;&gt;TRUE,"",'Data Validation'!A194)</f>
        <v>1772086200</v>
      </c>
      <c r="B194" s="6" t="str">
        <f>IF('Data Validation'!$K$2&lt;&gt;TRUE,"",'Data Validation'!C194)</f>
        <v>XAUUSD</v>
      </c>
      <c r="C194" s="6" t="str">
        <f>IF('Data Validation'!$K$2&lt;&gt;TRUE,"",'Data Validation'!E194)</f>
        <v>M5</v>
      </c>
      <c r="D194" s="6">
        <f>IF('Data Validation'!$K$2&lt;&gt;TRUE,"",'Data Validation'!G194)</f>
        <v>5197.99</v>
      </c>
      <c r="E194" s="6">
        <f>IF($C194&lt;&gt;"M5","",Price!F194)</f>
        <v>5198.41</v>
      </c>
      <c r="F194" s="8">
        <f>IF($C194&lt;&gt;"M5","",Price!G194)</f>
        <v>5195.75</v>
      </c>
      <c r="G194" s="8">
        <f>IF($C194&lt;&gt;"M5","",Dual_Tema!E194)</f>
        <v>5198.4799999999996</v>
      </c>
      <c r="H194" s="8">
        <f>IF($C194&lt;&gt;"M5","",Dual_Tema!F194)</f>
        <v>5194.18</v>
      </c>
      <c r="I194" s="6">
        <f>IF($C194&lt;&gt;"M5","",SSA!E194)</f>
        <v>5196.1157800000001</v>
      </c>
      <c r="J194">
        <f t="shared" si="6"/>
        <v>5194.2898530555567</v>
      </c>
      <c r="K194">
        <f t="shared" si="7"/>
        <v>5193.0106053755644</v>
      </c>
      <c r="L194" s="26">
        <f t="shared" si="5"/>
        <v>-1.3465474523266218E-5</v>
      </c>
      <c r="M194" s="26">
        <f t="shared" ref="M194:M257" si="19">(F194-H194)/H194</f>
        <v>3.0226137715668475E-4</v>
      </c>
      <c r="N194">
        <f t="shared" si="12"/>
        <v>1.8259269444433812</v>
      </c>
      <c r="O194">
        <f t="shared" si="8"/>
        <v>1.2792476799922952</v>
      </c>
      <c r="P194">
        <f t="shared" si="10"/>
        <v>1</v>
      </c>
      <c r="Q194">
        <f t="shared" si="11"/>
        <v>41</v>
      </c>
      <c r="R194" s="18" t="str">
        <f t="shared" si="13"/>
        <v>Bullish</v>
      </c>
      <c r="S194" s="18" t="str">
        <f t="shared" si="14"/>
        <v>-----</v>
      </c>
      <c r="T194" s="18" t="str">
        <f t="shared" si="15"/>
        <v>-----</v>
      </c>
      <c r="U194" s="20" t="str">
        <f t="shared" si="16"/>
        <v>-----</v>
      </c>
      <c r="V194" s="20" t="str">
        <f t="shared" si="17"/>
        <v>-----</v>
      </c>
      <c r="W194" s="20" t="str">
        <f t="shared" si="18"/>
        <v>-----</v>
      </c>
      <c r="X194" s="4"/>
    </row>
    <row r="195" spans="1:24" x14ac:dyDescent="0.55000000000000004">
      <c r="A195" s="6">
        <f>IF('Data Validation'!$K$2&lt;&gt;TRUE,"",'Data Validation'!A195)</f>
        <v>1772086500</v>
      </c>
      <c r="B195" s="6" t="str">
        <f>IF('Data Validation'!$K$2&lt;&gt;TRUE,"",'Data Validation'!C195)</f>
        <v>XAUUSD</v>
      </c>
      <c r="C195" s="6" t="str">
        <f>IF('Data Validation'!$K$2&lt;&gt;TRUE,"",'Data Validation'!E195)</f>
        <v>M5</v>
      </c>
      <c r="D195" s="6">
        <f>IF('Data Validation'!$K$2&lt;&gt;TRUE,"",'Data Validation'!G195)</f>
        <v>5196.0600000000004</v>
      </c>
      <c r="E195" s="6">
        <f>IF($C195&lt;&gt;"M5","",Price!F195)</f>
        <v>5198.51</v>
      </c>
      <c r="F195" s="8">
        <f>IF($C195&lt;&gt;"M5","",Price!G195)</f>
        <v>5194.66</v>
      </c>
      <c r="G195" s="8">
        <f>IF($C195&lt;&gt;"M5","",Dual_Tema!E195)</f>
        <v>5198.25</v>
      </c>
      <c r="H195" s="8">
        <f>IF($C195&lt;&gt;"M5","",Dual_Tema!F195)</f>
        <v>5194.2700000000004</v>
      </c>
      <c r="I195" s="6">
        <f>IF($C195&lt;&gt;"M5","",SSA!E195)</f>
        <v>5196.4506099999999</v>
      </c>
      <c r="J195">
        <f t="shared" si="6"/>
        <v>5194.497507777779</v>
      </c>
      <c r="K195">
        <f t="shared" si="7"/>
        <v>5193.3079858560077</v>
      </c>
      <c r="L195" s="26">
        <f t="shared" si="5"/>
        <v>5.0016832587932148E-5</v>
      </c>
      <c r="M195" s="26">
        <f t="shared" si="19"/>
        <v>7.5082735398702394E-5</v>
      </c>
      <c r="N195">
        <f t="shared" si="12"/>
        <v>1.9531022222208776</v>
      </c>
      <c r="O195">
        <f t="shared" si="8"/>
        <v>1.189521921771302</v>
      </c>
      <c r="P195">
        <f t="shared" si="10"/>
        <v>1</v>
      </c>
      <c r="Q195">
        <f t="shared" si="11"/>
        <v>42</v>
      </c>
      <c r="R195" s="18" t="str">
        <f t="shared" si="13"/>
        <v>Bullish</v>
      </c>
      <c r="S195" s="18" t="str">
        <f t="shared" si="14"/>
        <v>-----</v>
      </c>
      <c r="T195" s="18" t="str">
        <f t="shared" si="15"/>
        <v>-----</v>
      </c>
      <c r="U195" s="20" t="str">
        <f t="shared" si="16"/>
        <v>-----</v>
      </c>
      <c r="V195" s="20" t="str">
        <f t="shared" si="17"/>
        <v>-----</v>
      </c>
      <c r="W195" s="20" t="str">
        <f t="shared" si="18"/>
        <v>-----</v>
      </c>
      <c r="X195" s="4"/>
    </row>
    <row r="196" spans="1:24" x14ac:dyDescent="0.55000000000000004">
      <c r="A196" s="6">
        <f>IF('Data Validation'!$K$2&lt;&gt;TRUE,"",'Data Validation'!A196)</f>
        <v>1772086800</v>
      </c>
      <c r="B196" s="6" t="str">
        <f>IF('Data Validation'!$K$2&lt;&gt;TRUE,"",'Data Validation'!C196)</f>
        <v>XAUUSD</v>
      </c>
      <c r="C196" s="6" t="str">
        <f>IF('Data Validation'!$K$2&lt;&gt;TRUE,"",'Data Validation'!E196)</f>
        <v>M5</v>
      </c>
      <c r="D196" s="6">
        <f>IF('Data Validation'!$K$2&lt;&gt;TRUE,"",'Data Validation'!G196)</f>
        <v>5196.4399999999996</v>
      </c>
      <c r="E196" s="6">
        <f>IF($C196&lt;&gt;"M5","",Price!F196)</f>
        <v>5197.2</v>
      </c>
      <c r="F196" s="8">
        <f>IF($C196&lt;&gt;"M5","",Price!G196)</f>
        <v>5192.83</v>
      </c>
      <c r="G196" s="8">
        <f>IF($C196&lt;&gt;"M5","",Dual_Tema!E196)</f>
        <v>5197.49</v>
      </c>
      <c r="H196" s="8">
        <f>IF($C196&lt;&gt;"M5","",Dual_Tema!F196)</f>
        <v>5193.45</v>
      </c>
      <c r="I196" s="6">
        <f>IF($C196&lt;&gt;"M5","",SSA!E196)</f>
        <v>5196.6937600000001</v>
      </c>
      <c r="J196">
        <f t="shared" si="6"/>
        <v>5194.7138924999999</v>
      </c>
      <c r="K196">
        <f t="shared" si="7"/>
        <v>5193.5891671848058</v>
      </c>
      <c r="L196" s="26">
        <f t="shared" ref="L196:L259" si="20">(E196-G196)/G196</f>
        <v>-5.5796163147974045E-5</v>
      </c>
      <c r="M196" s="26">
        <f t="shared" si="19"/>
        <v>-1.1938114355580411E-4</v>
      </c>
      <c r="N196">
        <f t="shared" si="12"/>
        <v>1.9798675000001822</v>
      </c>
      <c r="O196">
        <f t="shared" si="8"/>
        <v>1.124725315194155</v>
      </c>
      <c r="P196">
        <f t="shared" si="10"/>
        <v>1</v>
      </c>
      <c r="Q196">
        <f t="shared" si="11"/>
        <v>43</v>
      </c>
      <c r="R196" s="18" t="str">
        <f t="shared" si="13"/>
        <v>Bullish</v>
      </c>
      <c r="S196" s="18" t="str">
        <f t="shared" si="14"/>
        <v>-----</v>
      </c>
      <c r="T196" s="18" t="str">
        <f t="shared" si="15"/>
        <v>-----</v>
      </c>
      <c r="U196" s="20" t="str">
        <f t="shared" si="16"/>
        <v>-----</v>
      </c>
      <c r="V196" s="20" t="str">
        <f t="shared" si="17"/>
        <v>-----</v>
      </c>
      <c r="W196" s="20" t="str">
        <f t="shared" si="18"/>
        <v>-----</v>
      </c>
      <c r="X196" s="4"/>
    </row>
    <row r="197" spans="1:24" x14ac:dyDescent="0.55000000000000004">
      <c r="A197" s="6">
        <f>IF('Data Validation'!$K$2&lt;&gt;TRUE,"",'Data Validation'!A197)</f>
        <v>1772087100</v>
      </c>
      <c r="B197" s="6" t="str">
        <f>IF('Data Validation'!$K$2&lt;&gt;TRUE,"",'Data Validation'!C197)</f>
        <v>XAUUSD</v>
      </c>
      <c r="C197" s="6" t="str">
        <f>IF('Data Validation'!$K$2&lt;&gt;TRUE,"",'Data Validation'!E197)</f>
        <v>M5</v>
      </c>
      <c r="D197" s="6">
        <f>IF('Data Validation'!$K$2&lt;&gt;TRUE,"",'Data Validation'!G197)</f>
        <v>5193.49</v>
      </c>
      <c r="E197" s="6">
        <f>IF($C197&lt;&gt;"M5","",Price!F197)</f>
        <v>5197.92</v>
      </c>
      <c r="F197" s="8">
        <f>IF($C197&lt;&gt;"M5","",Price!G197)</f>
        <v>5193.16</v>
      </c>
      <c r="G197" s="8">
        <f>IF($C197&lt;&gt;"M5","",Dual_Tema!E197)</f>
        <v>5197.3999999999996</v>
      </c>
      <c r="H197" s="8">
        <f>IF($C197&lt;&gt;"M5","",Dual_Tema!F197)</f>
        <v>5193.1099999999997</v>
      </c>
      <c r="I197" s="6">
        <f>IF($C197&lt;&gt;"M5","",SSA!E197)</f>
        <v>5196.7126200000002</v>
      </c>
      <c r="J197">
        <f t="shared" si="6"/>
        <v>5194.9413711111119</v>
      </c>
      <c r="K197">
        <f t="shared" si="7"/>
        <v>5193.8596079700674</v>
      </c>
      <c r="L197" s="26">
        <f t="shared" si="20"/>
        <v>1.0005002501259026E-4</v>
      </c>
      <c r="M197" s="26">
        <f t="shared" si="19"/>
        <v>9.6281419034416559E-6</v>
      </c>
      <c r="N197">
        <f t="shared" si="12"/>
        <v>1.7712488888882945</v>
      </c>
      <c r="O197">
        <f t="shared" si="8"/>
        <v>1.0817631410445756</v>
      </c>
      <c r="P197">
        <f t="shared" si="10"/>
        <v>1</v>
      </c>
      <c r="Q197">
        <f t="shared" si="11"/>
        <v>44</v>
      </c>
      <c r="R197" s="18" t="str">
        <f t="shared" si="13"/>
        <v>Bullish</v>
      </c>
      <c r="S197" s="18" t="str">
        <f t="shared" si="14"/>
        <v>-----</v>
      </c>
      <c r="T197" s="18" t="str">
        <f t="shared" si="15"/>
        <v>-----</v>
      </c>
      <c r="U197" s="20" t="str">
        <f t="shared" si="16"/>
        <v>-----</v>
      </c>
      <c r="V197" s="20" t="str">
        <f t="shared" si="17"/>
        <v>-----</v>
      </c>
      <c r="W197" s="20" t="str">
        <f t="shared" si="18"/>
        <v>-----</v>
      </c>
      <c r="X197" s="4"/>
    </row>
    <row r="198" spans="1:24" x14ac:dyDescent="0.55000000000000004">
      <c r="A198" s="6">
        <f>IF('Data Validation'!$K$2&lt;&gt;TRUE,"",'Data Validation'!A198)</f>
        <v>1772087400</v>
      </c>
      <c r="B198" s="6" t="str">
        <f>IF('Data Validation'!$K$2&lt;&gt;TRUE,"",'Data Validation'!C198)</f>
        <v>XAUUSD</v>
      </c>
      <c r="C198" s="6" t="str">
        <f>IF('Data Validation'!$K$2&lt;&gt;TRUE,"",'Data Validation'!E198)</f>
        <v>M5</v>
      </c>
      <c r="D198" s="6">
        <f>IF('Data Validation'!$K$2&lt;&gt;TRUE,"",'Data Validation'!G198)</f>
        <v>5196.8999999999996</v>
      </c>
      <c r="E198" s="6">
        <f>IF($C198&lt;&gt;"M5","",Price!F198)</f>
        <v>5197.3599999999997</v>
      </c>
      <c r="F198" s="8">
        <f>IF($C198&lt;&gt;"M5","",Price!G198)</f>
        <v>5193.51</v>
      </c>
      <c r="G198" s="8">
        <f>IF($C198&lt;&gt;"M5","",Dual_Tema!E198)</f>
        <v>5197.1099999999997</v>
      </c>
      <c r="H198" s="8">
        <f>IF($C198&lt;&gt;"M5","",Dual_Tema!F198)</f>
        <v>5193.09</v>
      </c>
      <c r="I198" s="6">
        <f>IF($C198&lt;&gt;"M5","",SSA!E198)</f>
        <v>5196.5048399999996</v>
      </c>
      <c r="J198">
        <f t="shared" si="6"/>
        <v>5195.1738030555553</v>
      </c>
      <c r="K198">
        <f t="shared" si="7"/>
        <v>5194.1224469871649</v>
      </c>
      <c r="L198" s="26">
        <f t="shared" si="20"/>
        <v>4.8103657609710017E-5</v>
      </c>
      <c r="M198" s="26">
        <f t="shared" si="19"/>
        <v>8.0876703465580752E-5</v>
      </c>
      <c r="N198">
        <f t="shared" si="12"/>
        <v>1.3310369444443495</v>
      </c>
      <c r="O198">
        <f t="shared" si="8"/>
        <v>1.0513560683903052</v>
      </c>
      <c r="P198">
        <f t="shared" si="10"/>
        <v>1</v>
      </c>
      <c r="Q198">
        <f t="shared" si="11"/>
        <v>45</v>
      </c>
      <c r="R198" s="18" t="str">
        <f t="shared" si="13"/>
        <v>Bullish</v>
      </c>
      <c r="S198" s="18" t="str">
        <f t="shared" si="14"/>
        <v>-----</v>
      </c>
      <c r="T198" s="18" t="str">
        <f t="shared" si="15"/>
        <v>-----</v>
      </c>
      <c r="U198" s="20" t="str">
        <f t="shared" si="16"/>
        <v>-----</v>
      </c>
      <c r="V198" s="20" t="str">
        <f t="shared" si="17"/>
        <v>-----</v>
      </c>
      <c r="W198" s="20" t="str">
        <f t="shared" si="18"/>
        <v>-----</v>
      </c>
      <c r="X198" s="4"/>
    </row>
    <row r="199" spans="1:24" x14ac:dyDescent="0.55000000000000004">
      <c r="A199" s="6">
        <f>IF('Data Validation'!$K$2&lt;&gt;TRUE,"",'Data Validation'!A199)</f>
        <v>1772087700</v>
      </c>
      <c r="B199" s="6" t="str">
        <f>IF('Data Validation'!$K$2&lt;&gt;TRUE,"",'Data Validation'!C199)</f>
        <v>XAUUSD</v>
      </c>
      <c r="C199" s="6" t="str">
        <f>IF('Data Validation'!$K$2&lt;&gt;TRUE,"",'Data Validation'!E199)</f>
        <v>M5</v>
      </c>
      <c r="D199" s="6">
        <f>IF('Data Validation'!$K$2&lt;&gt;TRUE,"",'Data Validation'!G199)</f>
        <v>5196.79</v>
      </c>
      <c r="E199" s="6">
        <f>IF($C199&lt;&gt;"M5","",Price!F199)</f>
        <v>5198.24</v>
      </c>
      <c r="F199" s="8">
        <f>IF($C199&lt;&gt;"M5","",Price!G199)</f>
        <v>5194.1400000000003</v>
      </c>
      <c r="G199" s="8">
        <f>IF($C199&lt;&gt;"M5","",Dual_Tema!E199)</f>
        <v>5197.3999999999996</v>
      </c>
      <c r="H199" s="8">
        <f>IF($C199&lt;&gt;"M5","",Dual_Tema!F199)</f>
        <v>5193.42</v>
      </c>
      <c r="I199" s="6">
        <f>IF($C199&lt;&gt;"M5","",SSA!E199)</f>
        <v>5195.9514600000002</v>
      </c>
      <c r="J199">
        <f t="shared" si="6"/>
        <v>5195.3955444444455</v>
      </c>
      <c r="K199">
        <f t="shared" si="7"/>
        <v>5194.3770664786216</v>
      </c>
      <c r="L199" s="26">
        <f t="shared" si="20"/>
        <v>1.6161927117407657E-4</v>
      </c>
      <c r="M199" s="26">
        <f t="shared" si="19"/>
        <v>1.3863696754744554E-4</v>
      </c>
      <c r="N199">
        <f t="shared" si="12"/>
        <v>0.5559155555547477</v>
      </c>
      <c r="O199">
        <f t="shared" si="8"/>
        <v>1.0184779658238767</v>
      </c>
      <c r="P199">
        <f t="shared" si="10"/>
        <v>1</v>
      </c>
      <c r="Q199">
        <f t="shared" si="11"/>
        <v>46</v>
      </c>
      <c r="R199" s="18" t="str">
        <f t="shared" si="13"/>
        <v>Bullish</v>
      </c>
      <c r="S199" s="18" t="str">
        <f t="shared" si="14"/>
        <v>-----</v>
      </c>
      <c r="T199" s="18" t="str">
        <f t="shared" si="15"/>
        <v>-----</v>
      </c>
      <c r="U199" s="20" t="str">
        <f t="shared" si="16"/>
        <v>-----</v>
      </c>
      <c r="V199" s="20" t="str">
        <f t="shared" si="17"/>
        <v>-----</v>
      </c>
      <c r="W199" s="20" t="str">
        <f t="shared" si="18"/>
        <v>-----</v>
      </c>
      <c r="X199" s="4"/>
    </row>
    <row r="200" spans="1:24" x14ac:dyDescent="0.55000000000000004">
      <c r="A200" s="6">
        <f>IF('Data Validation'!$K$2&lt;&gt;TRUE,"",'Data Validation'!A200)</f>
        <v>1772088000</v>
      </c>
      <c r="B200" s="6" t="str">
        <f>IF('Data Validation'!$K$2&lt;&gt;TRUE,"",'Data Validation'!C200)</f>
        <v>XAUUSD</v>
      </c>
      <c r="C200" s="6" t="str">
        <f>IF('Data Validation'!$K$2&lt;&gt;TRUE,"",'Data Validation'!E200)</f>
        <v>M5</v>
      </c>
      <c r="D200" s="6">
        <f>IF('Data Validation'!$K$2&lt;&gt;TRUE,"",'Data Validation'!G200)</f>
        <v>5196.4399999999996</v>
      </c>
      <c r="E200" s="6">
        <f>IF($C200&lt;&gt;"M5","",Price!F200)</f>
        <v>5197.21</v>
      </c>
      <c r="F200" s="8">
        <f>IF($C200&lt;&gt;"M5","",Price!G200)</f>
        <v>5194.2700000000004</v>
      </c>
      <c r="G200" s="8">
        <f>IF($C200&lt;&gt;"M5","",Dual_Tema!E200)</f>
        <v>5197.1099999999997</v>
      </c>
      <c r="H200" s="8">
        <f>IF($C200&lt;&gt;"M5","",Dual_Tema!F200)</f>
        <v>5193.72</v>
      </c>
      <c r="I200" s="6">
        <f>IF($C200&lt;&gt;"M5","",SSA!E200)</f>
        <v>5195.06286</v>
      </c>
      <c r="J200">
        <f t="shared" si="6"/>
        <v>5195.584677222223</v>
      </c>
      <c r="K200">
        <f t="shared" si="7"/>
        <v>5194.6185886273424</v>
      </c>
      <c r="L200" s="26">
        <f t="shared" si="20"/>
        <v>1.9241463043954007E-5</v>
      </c>
      <c r="M200" s="26">
        <f t="shared" si="19"/>
        <v>1.0589712190880176E-4</v>
      </c>
      <c r="N200">
        <f t="shared" si="12"/>
        <v>-0.52181722222303506</v>
      </c>
      <c r="O200">
        <f t="shared" si="8"/>
        <v>0.96608859488060261</v>
      </c>
      <c r="P200">
        <f t="shared" si="10"/>
        <v>1</v>
      </c>
      <c r="Q200">
        <f t="shared" si="11"/>
        <v>47</v>
      </c>
      <c r="R200" s="18" t="str">
        <f t="shared" si="13"/>
        <v>Bullish</v>
      </c>
      <c r="S200" s="18" t="str">
        <f t="shared" si="14"/>
        <v>Under Price</v>
      </c>
      <c r="T200" s="18" t="str">
        <f t="shared" si="15"/>
        <v>-----</v>
      </c>
      <c r="U200" s="20" t="str">
        <f t="shared" si="16"/>
        <v>-----</v>
      </c>
      <c r="V200" s="20" t="str">
        <f t="shared" si="17"/>
        <v>-----</v>
      </c>
      <c r="W200" s="20" t="str">
        <f t="shared" si="18"/>
        <v>-----</v>
      </c>
      <c r="X200" s="4"/>
    </row>
    <row r="201" spans="1:24" x14ac:dyDescent="0.55000000000000004">
      <c r="A201" s="6">
        <f>IF('Data Validation'!$K$2&lt;&gt;TRUE,"",'Data Validation'!A201)</f>
        <v>1772088300</v>
      </c>
      <c r="B201" s="6" t="str">
        <f>IF('Data Validation'!$K$2&lt;&gt;TRUE,"",'Data Validation'!C201)</f>
        <v>XAUUSD</v>
      </c>
      <c r="C201" s="6" t="str">
        <f>IF('Data Validation'!$K$2&lt;&gt;TRUE,"",'Data Validation'!E201)</f>
        <v>M5</v>
      </c>
      <c r="D201" s="6">
        <f>IF('Data Validation'!$K$2&lt;&gt;TRUE,"",'Data Validation'!G201)</f>
        <v>5192.8</v>
      </c>
      <c r="E201" s="6">
        <f>IF($C201&lt;&gt;"M5","",Price!F201)</f>
        <v>5196.96</v>
      </c>
      <c r="F201" s="8">
        <f>IF($C201&lt;&gt;"M5","",Price!G201)</f>
        <v>5192.25</v>
      </c>
      <c r="G201" s="8">
        <f>IF($C201&lt;&gt;"M5","",Dual_Tema!E201)</f>
        <v>5196.84</v>
      </c>
      <c r="H201" s="8">
        <f>IF($C201&lt;&gt;"M5","",Dual_Tema!F201)</f>
        <v>5192.9399999999996</v>
      </c>
      <c r="I201" s="6">
        <f>IF($C201&lt;&gt;"M5","",SSA!E201)</f>
        <v>5193.8986699999996</v>
      </c>
      <c r="J201">
        <f t="shared" si="6"/>
        <v>5195.7185386111114</v>
      </c>
      <c r="K201">
        <f t="shared" si="7"/>
        <v>5194.838578624097</v>
      </c>
      <c r="L201" s="7">
        <f t="shared" si="20"/>
        <v>2.3090955272798636E-5</v>
      </c>
      <c r="M201" s="7">
        <f t="shared" si="19"/>
        <v>-1.3287270794571089E-4</v>
      </c>
      <c r="N201">
        <f t="shared" si="12"/>
        <v>-1.819868611111815</v>
      </c>
      <c r="O201">
        <f t="shared" si="8"/>
        <v>0.87995998701444478</v>
      </c>
      <c r="P201">
        <f t="shared" si="10"/>
        <v>1</v>
      </c>
      <c r="Q201">
        <f t="shared" si="11"/>
        <v>48</v>
      </c>
      <c r="R201" s="18" t="str">
        <f t="shared" si="13"/>
        <v>Bullish</v>
      </c>
      <c r="S201" s="18" t="str">
        <f t="shared" si="14"/>
        <v>Under Price</v>
      </c>
      <c r="T201" s="18" t="str">
        <f t="shared" si="15"/>
        <v>-----</v>
      </c>
      <c r="U201" s="20" t="str">
        <f t="shared" si="16"/>
        <v>-----</v>
      </c>
      <c r="V201" s="20" t="str">
        <f t="shared" si="17"/>
        <v>-----</v>
      </c>
      <c r="W201" s="20" t="str">
        <f t="shared" si="18"/>
        <v>-----</v>
      </c>
      <c r="X201" s="4"/>
    </row>
    <row r="202" spans="1:24" x14ac:dyDescent="0.55000000000000004">
      <c r="A202" s="6">
        <f>IF('Data Validation'!$K$2&lt;&gt;TRUE,"",'Data Validation'!A202)</f>
        <v>1772088600</v>
      </c>
      <c r="B202" s="6" t="str">
        <f>IF('Data Validation'!$K$2&lt;&gt;TRUE,"",'Data Validation'!C202)</f>
        <v>XAUUSD</v>
      </c>
      <c r="C202" s="6" t="str">
        <f>IF('Data Validation'!$K$2&lt;&gt;TRUE,"",'Data Validation'!E202)</f>
        <v>M5</v>
      </c>
      <c r="D202" s="6">
        <f>IF('Data Validation'!$K$2&lt;&gt;TRUE,"",'Data Validation'!G202)</f>
        <v>5192.66</v>
      </c>
      <c r="E202" s="6">
        <f>IF($C202&lt;&gt;"M5","",Price!F202)</f>
        <v>5196.8100000000004</v>
      </c>
      <c r="F202" s="8">
        <f>IF($C202&lt;&gt;"M5","",Price!G202)</f>
        <v>5191.22</v>
      </c>
      <c r="G202" s="8">
        <f>IF($C202&lt;&gt;"M5","",Dual_Tema!E202)</f>
        <v>5196.63</v>
      </c>
      <c r="H202" s="8">
        <f>IF($C202&lt;&gt;"M5","",Dual_Tema!F202)</f>
        <v>5191.96</v>
      </c>
      <c r="I202" s="6">
        <f>IF($C202&lt;&gt;"M5","",SSA!E202)</f>
        <v>5192.6411600000001</v>
      </c>
      <c r="J202">
        <f t="shared" si="6"/>
        <v>5195.7823030555555</v>
      </c>
      <c r="K202">
        <f t="shared" si="7"/>
        <v>5195.0273235103896</v>
      </c>
      <c r="L202" s="7">
        <f t="shared" si="20"/>
        <v>3.4637832595411073E-5</v>
      </c>
      <c r="M202" s="7">
        <f t="shared" si="19"/>
        <v>-1.4252806261985489E-4</v>
      </c>
      <c r="N202">
        <f t="shared" si="12"/>
        <v>-3.1411430555554034</v>
      </c>
      <c r="O202">
        <f t="shared" si="8"/>
        <v>0.754979545165952</v>
      </c>
      <c r="P202">
        <f t="shared" si="10"/>
        <v>1</v>
      </c>
      <c r="Q202">
        <f t="shared" si="11"/>
        <v>49</v>
      </c>
      <c r="R202" s="18" t="str">
        <f t="shared" si="13"/>
        <v>Bullish</v>
      </c>
      <c r="S202" s="18" t="str">
        <f t="shared" si="14"/>
        <v>Under Price</v>
      </c>
      <c r="T202" s="18" t="str">
        <f t="shared" si="15"/>
        <v>-----</v>
      </c>
      <c r="U202" s="20" t="str">
        <f t="shared" si="16"/>
        <v>-----</v>
      </c>
      <c r="V202" s="20" t="str">
        <f t="shared" si="17"/>
        <v>-----</v>
      </c>
      <c r="W202" s="20" t="str">
        <f t="shared" si="18"/>
        <v>-----</v>
      </c>
      <c r="X202" s="4"/>
    </row>
    <row r="203" spans="1:24" x14ac:dyDescent="0.55000000000000004">
      <c r="A203" s="6">
        <f>IF('Data Validation'!$K$2&lt;&gt;TRUE,"",'Data Validation'!A203)</f>
        <v>1772088900</v>
      </c>
      <c r="B203" s="6" t="str">
        <f>IF('Data Validation'!$K$2&lt;&gt;TRUE,"",'Data Validation'!C203)</f>
        <v>XAUUSD</v>
      </c>
      <c r="C203" s="6" t="str">
        <f>IF('Data Validation'!$K$2&lt;&gt;TRUE,"",'Data Validation'!E203)</f>
        <v>M5</v>
      </c>
      <c r="D203" s="6">
        <f>IF('Data Validation'!$K$2&lt;&gt;TRUE,"",'Data Validation'!G203)</f>
        <v>5193.26</v>
      </c>
      <c r="E203" s="6">
        <f>IF($C203&lt;&gt;"M5","",Price!F203)</f>
        <v>5193.33</v>
      </c>
      <c r="F203" s="8">
        <f>IF($C203&lt;&gt;"M5","",Price!G203)</f>
        <v>5190.37</v>
      </c>
      <c r="G203" s="8">
        <f>IF($C203&lt;&gt;"M5","",Dual_Tema!E203)</f>
        <v>5194.83</v>
      </c>
      <c r="H203" s="8">
        <f>IF($C203&lt;&gt;"M5","",Dual_Tema!F203)</f>
        <v>5190.95</v>
      </c>
      <c r="I203" s="6">
        <f>IF($C203&lt;&gt;"M5","",SSA!E203)</f>
        <v>5191.3582299999998</v>
      </c>
      <c r="J203">
        <f t="shared" si="6"/>
        <v>5195.7685802777778</v>
      </c>
      <c r="K203">
        <f t="shared" si="7"/>
        <v>5195.175574863867</v>
      </c>
      <c r="L203" s="7">
        <f t="shared" si="20"/>
        <v>-2.8874862122533367E-4</v>
      </c>
      <c r="M203" s="7">
        <f t="shared" si="19"/>
        <v>-1.1173291979308745E-4</v>
      </c>
      <c r="N203">
        <f t="shared" si="12"/>
        <v>-4.4103502777779795</v>
      </c>
      <c r="O203">
        <f t="shared" si="8"/>
        <v>0.59300541391075967</v>
      </c>
      <c r="P203">
        <f t="shared" si="10"/>
        <v>1</v>
      </c>
      <c r="Q203">
        <f t="shared" si="11"/>
        <v>50</v>
      </c>
      <c r="R203" s="18" t="str">
        <f t="shared" si="13"/>
        <v>Bullish</v>
      </c>
      <c r="S203" s="18" t="str">
        <f t="shared" si="14"/>
        <v>Under Price</v>
      </c>
      <c r="T203" s="18" t="str">
        <f t="shared" si="15"/>
        <v>-----</v>
      </c>
      <c r="U203" s="20" t="str">
        <f t="shared" si="16"/>
        <v>-----</v>
      </c>
      <c r="V203" s="20" t="str">
        <f t="shared" si="17"/>
        <v>-----</v>
      </c>
      <c r="W203" s="20" t="str">
        <f t="shared" si="18"/>
        <v>-----</v>
      </c>
      <c r="X203" s="4"/>
    </row>
    <row r="204" spans="1:24" x14ac:dyDescent="0.55000000000000004">
      <c r="A204" s="6">
        <f>IF('Data Validation'!$K$2&lt;&gt;TRUE,"",'Data Validation'!A204)</f>
        <v>1772089200</v>
      </c>
      <c r="B204" s="6" t="str">
        <f>IF('Data Validation'!$K$2&lt;&gt;TRUE,"",'Data Validation'!C204)</f>
        <v>XAUUSD</v>
      </c>
      <c r="C204" s="6" t="str">
        <f>IF('Data Validation'!$K$2&lt;&gt;TRUE,"",'Data Validation'!E204)</f>
        <v>M5</v>
      </c>
      <c r="D204" s="6">
        <f>IF('Data Validation'!$K$2&lt;&gt;TRUE,"",'Data Validation'!G204)</f>
        <v>5190.96</v>
      </c>
      <c r="E204" s="6">
        <f>IF($C204&lt;&gt;"M5","",Price!F204)</f>
        <v>5194.72</v>
      </c>
      <c r="F204" s="8">
        <f>IF($C204&lt;&gt;"M5","",Price!G204)</f>
        <v>5185.4399999999996</v>
      </c>
      <c r="G204" s="8">
        <f>IF($C204&lt;&gt;"M5","",Dual_Tema!E204)</f>
        <v>5194.41</v>
      </c>
      <c r="H204" s="8">
        <f>IF($C204&lt;&gt;"M5","",Dual_Tema!F204)</f>
        <v>5187.9399999999996</v>
      </c>
      <c r="I204" s="6">
        <f>IF($C204&lt;&gt;"M5","",SSA!E204)</f>
        <v>5190.0676100000001</v>
      </c>
      <c r="J204">
        <f t="shared" si="6"/>
        <v>5195.676396111111</v>
      </c>
      <c r="K204">
        <f t="shared" si="7"/>
        <v>5195.2757391133164</v>
      </c>
      <c r="L204" s="7">
        <f t="shared" si="20"/>
        <v>5.9679540121091748E-5</v>
      </c>
      <c r="M204" s="7">
        <f t="shared" si="19"/>
        <v>-4.8188683755016448E-4</v>
      </c>
      <c r="N204">
        <f t="shared" si="12"/>
        <v>-5.6087861111109305</v>
      </c>
      <c r="O204">
        <f t="shared" si="8"/>
        <v>0.40065699779461283</v>
      </c>
      <c r="P204">
        <f t="shared" si="10"/>
        <v>1</v>
      </c>
      <c r="Q204">
        <f t="shared" si="11"/>
        <v>51</v>
      </c>
      <c r="R204" s="18" t="str">
        <f t="shared" si="13"/>
        <v>Bullish</v>
      </c>
      <c r="S204" s="18" t="str">
        <f t="shared" si="14"/>
        <v>Under Price</v>
      </c>
      <c r="T204" s="18" t="str">
        <f t="shared" si="15"/>
        <v>Deep Under Price</v>
      </c>
      <c r="U204" s="20" t="str">
        <f t="shared" si="16"/>
        <v>-----</v>
      </c>
      <c r="V204" s="20" t="str">
        <f t="shared" si="17"/>
        <v>-----</v>
      </c>
      <c r="W204" s="20" t="str">
        <f t="shared" si="18"/>
        <v>-----</v>
      </c>
      <c r="X204" s="4"/>
    </row>
    <row r="205" spans="1:24" x14ac:dyDescent="0.55000000000000004">
      <c r="A205" s="6">
        <f>IF('Data Validation'!$K$2&lt;&gt;TRUE,"",'Data Validation'!A205)</f>
        <v>1772089500</v>
      </c>
      <c r="B205" s="6" t="str">
        <f>IF('Data Validation'!$K$2&lt;&gt;TRUE,"",'Data Validation'!C205)</f>
        <v>XAUUSD</v>
      </c>
      <c r="C205" s="6" t="str">
        <f>IF('Data Validation'!$K$2&lt;&gt;TRUE,"",'Data Validation'!E205)</f>
        <v>M5</v>
      </c>
      <c r="D205" s="6">
        <f>IF('Data Validation'!$K$2&lt;&gt;TRUE,"",'Data Validation'!G205)</f>
        <v>5184.75</v>
      </c>
      <c r="E205" s="6">
        <f>IF($C205&lt;&gt;"M5","",Price!F205)</f>
        <v>5190.7700000000004</v>
      </c>
      <c r="F205" s="8">
        <f>IF($C205&lt;&gt;"M5","",Price!G205)</f>
        <v>5182.59</v>
      </c>
      <c r="G205" s="8">
        <f>IF($C205&lt;&gt;"M5","",Dual_Tema!E205)</f>
        <v>5192.2700000000004</v>
      </c>
      <c r="H205" s="8">
        <f>IF($C205&lt;&gt;"M5","",Dual_Tema!F205)</f>
        <v>5184.71</v>
      </c>
      <c r="I205" s="6">
        <f>IF($C205&lt;&gt;"M5","",SSA!E205)</f>
        <v>5188.8510399999996</v>
      </c>
      <c r="J205">
        <f t="shared" si="6"/>
        <v>5195.5141705555561</v>
      </c>
      <c r="K205">
        <f t="shared" si="7"/>
        <v>5195.3234254017643</v>
      </c>
      <c r="L205" s="7">
        <f t="shared" si="20"/>
        <v>-2.8889098602345406E-4</v>
      </c>
      <c r="M205" s="7">
        <f t="shared" si="19"/>
        <v>-4.0889461512792248E-4</v>
      </c>
      <c r="N205">
        <f t="shared" si="12"/>
        <v>-6.6631305555565632</v>
      </c>
      <c r="O205">
        <f t="shared" si="8"/>
        <v>0.19074515379179502</v>
      </c>
      <c r="P205">
        <f t="shared" si="10"/>
        <v>1</v>
      </c>
      <c r="Q205">
        <f t="shared" si="11"/>
        <v>52</v>
      </c>
      <c r="R205" s="18" t="str">
        <f t="shared" si="13"/>
        <v>Bullish</v>
      </c>
      <c r="S205" s="18" t="str">
        <f t="shared" si="14"/>
        <v>Under Price</v>
      </c>
      <c r="T205" s="18" t="str">
        <f t="shared" si="15"/>
        <v>Deep Under Price</v>
      </c>
      <c r="U205" s="20" t="str">
        <f t="shared" si="16"/>
        <v>-----</v>
      </c>
      <c r="V205" s="20" t="str">
        <f t="shared" si="17"/>
        <v>-----</v>
      </c>
      <c r="W205" s="20" t="str">
        <f t="shared" si="18"/>
        <v>-----</v>
      </c>
      <c r="X205" s="4"/>
    </row>
    <row r="206" spans="1:24" x14ac:dyDescent="0.55000000000000004">
      <c r="A206" s="6">
        <f>IF('Data Validation'!$K$2&lt;&gt;TRUE,"",'Data Validation'!A206)</f>
        <v>1772089800</v>
      </c>
      <c r="B206" s="6" t="str">
        <f>IF('Data Validation'!$K$2&lt;&gt;TRUE,"",'Data Validation'!C206)</f>
        <v>XAUUSD</v>
      </c>
      <c r="C206" s="6" t="str">
        <f>IF('Data Validation'!$K$2&lt;&gt;TRUE,"",'Data Validation'!E206)</f>
        <v>M5</v>
      </c>
      <c r="D206" s="6">
        <f>IF('Data Validation'!$K$2&lt;&gt;TRUE,"",'Data Validation'!G206)</f>
        <v>5187.62</v>
      </c>
      <c r="E206" s="6">
        <f>IF($C206&lt;&gt;"M5","",Price!F206)</f>
        <v>5187.78</v>
      </c>
      <c r="F206" s="8">
        <f>IF($C206&lt;&gt;"M5","",Price!G206)</f>
        <v>5182.45</v>
      </c>
      <c r="G206" s="8">
        <f>IF($C206&lt;&gt;"M5","",Dual_Tema!E206)</f>
        <v>5189.53</v>
      </c>
      <c r="H206" s="8">
        <f>IF($C206&lt;&gt;"M5","",Dual_Tema!F206)</f>
        <v>5182.71</v>
      </c>
      <c r="I206" s="6">
        <f>IF($C206&lt;&gt;"M5","",SSA!E206)</f>
        <v>5187.8724199999997</v>
      </c>
      <c r="J206">
        <f t="shared" si="6"/>
        <v>5195.3007277777788</v>
      </c>
      <c r="K206">
        <f t="shared" si="7"/>
        <v>5195.3188858769681</v>
      </c>
      <c r="L206" s="7">
        <f t="shared" si="20"/>
        <v>-3.372174358756959E-4</v>
      </c>
      <c r="M206" s="7">
        <f t="shared" si="19"/>
        <v>-5.0166804625421501E-5</v>
      </c>
      <c r="N206">
        <f t="shared" si="12"/>
        <v>-7.4283077777790822</v>
      </c>
      <c r="O206">
        <f t="shared" si="8"/>
        <v>-1.8158099189349741E-2</v>
      </c>
      <c r="P206">
        <f t="shared" si="10"/>
        <v>-1</v>
      </c>
      <c r="Q206">
        <f t="shared" si="11"/>
        <v>-1</v>
      </c>
      <c r="R206" s="18" t="str">
        <f t="shared" si="13"/>
        <v>-----</v>
      </c>
      <c r="S206" s="18" t="str">
        <f t="shared" si="14"/>
        <v>-----</v>
      </c>
      <c r="T206" s="18" t="str">
        <f t="shared" si="15"/>
        <v>-----</v>
      </c>
      <c r="U206" s="20" t="str">
        <f t="shared" si="16"/>
        <v>-----</v>
      </c>
      <c r="V206" s="20" t="str">
        <f t="shared" si="17"/>
        <v>-----</v>
      </c>
      <c r="W206" s="20" t="str">
        <f t="shared" si="18"/>
        <v>-----</v>
      </c>
      <c r="X206" s="4"/>
    </row>
    <row r="207" spans="1:24" x14ac:dyDescent="0.55000000000000004">
      <c r="A207" s="6">
        <f>IF('Data Validation'!$K$2&lt;&gt;TRUE,"",'Data Validation'!A207)</f>
        <v>1772090100</v>
      </c>
      <c r="B207" s="6" t="str">
        <f>IF('Data Validation'!$K$2&lt;&gt;TRUE,"",'Data Validation'!C207)</f>
        <v>XAUUSD</v>
      </c>
      <c r="C207" s="6" t="str">
        <f>IF('Data Validation'!$K$2&lt;&gt;TRUE,"",'Data Validation'!E207)</f>
        <v>M5</v>
      </c>
      <c r="D207" s="6">
        <f>IF('Data Validation'!$K$2&lt;&gt;TRUE,"",'Data Validation'!G207)</f>
        <v>5188.55</v>
      </c>
      <c r="E207" s="6">
        <f>IF($C207&lt;&gt;"M5","",Price!F207)</f>
        <v>5190.8100000000004</v>
      </c>
      <c r="F207" s="8">
        <f>IF($C207&lt;&gt;"M5","",Price!G207)</f>
        <v>5185.24</v>
      </c>
      <c r="G207" s="8">
        <f>IF($C207&lt;&gt;"M5","",Dual_Tema!E207)</f>
        <v>5189.38</v>
      </c>
      <c r="H207" s="8">
        <f>IF($C207&lt;&gt;"M5","",Dual_Tema!F207)</f>
        <v>5182.96</v>
      </c>
      <c r="I207" s="6">
        <f>IF($C207&lt;&gt;"M5","",SSA!E207)</f>
        <v>5187.0402899999999</v>
      </c>
      <c r="J207">
        <f t="shared" si="6"/>
        <v>5195.0558336111117</v>
      </c>
      <c r="K207">
        <f t="shared" si="7"/>
        <v>5195.2662754237972</v>
      </c>
      <c r="L207" s="7">
        <f t="shared" si="20"/>
        <v>2.7556278399351966E-4</v>
      </c>
      <c r="M207" s="7">
        <f t="shared" si="19"/>
        <v>4.3990306697326342E-4</v>
      </c>
      <c r="N207">
        <f t="shared" si="12"/>
        <v>-8.0155436111117524</v>
      </c>
      <c r="O207">
        <f t="shared" si="8"/>
        <v>-0.21044181268553075</v>
      </c>
      <c r="P207">
        <f t="shared" si="10"/>
        <v>-1</v>
      </c>
      <c r="Q207">
        <f t="shared" si="11"/>
        <v>-2</v>
      </c>
      <c r="R207" s="18" t="str">
        <f t="shared" si="13"/>
        <v>-----</v>
      </c>
      <c r="S207" s="18" t="str">
        <f t="shared" si="14"/>
        <v>-----</v>
      </c>
      <c r="T207" s="18" t="str">
        <f t="shared" si="15"/>
        <v>-----</v>
      </c>
      <c r="U207" s="20" t="str">
        <f t="shared" si="16"/>
        <v>-----</v>
      </c>
      <c r="V207" s="20" t="str">
        <f t="shared" si="17"/>
        <v>-----</v>
      </c>
      <c r="W207" s="20" t="str">
        <f t="shared" si="18"/>
        <v>-----</v>
      </c>
      <c r="X207" s="4"/>
    </row>
    <row r="208" spans="1:24" x14ac:dyDescent="0.55000000000000004">
      <c r="A208" s="6">
        <f>IF('Data Validation'!$K$2&lt;&gt;TRUE,"",'Data Validation'!A208)</f>
        <v>1772090400</v>
      </c>
      <c r="B208" s="6" t="str">
        <f>IF('Data Validation'!$K$2&lt;&gt;TRUE,"",'Data Validation'!C208)</f>
        <v>XAUUSD</v>
      </c>
      <c r="C208" s="6" t="str">
        <f>IF('Data Validation'!$K$2&lt;&gt;TRUE,"",'Data Validation'!E208)</f>
        <v>M5</v>
      </c>
      <c r="D208" s="6">
        <f>IF('Data Validation'!$K$2&lt;&gt;TRUE,"",'Data Validation'!G208)</f>
        <v>5186.04</v>
      </c>
      <c r="E208" s="6">
        <f>IF($C208&lt;&gt;"M5","",Price!F208)</f>
        <v>5189.16</v>
      </c>
      <c r="F208" s="8">
        <f>IF($C208&lt;&gt;"M5","",Price!G208)</f>
        <v>5182.0600000000004</v>
      </c>
      <c r="G208" s="8">
        <f>IF($C208&lt;&gt;"M5","",Dual_Tema!E208)</f>
        <v>5188.6099999999997</v>
      </c>
      <c r="H208" s="8">
        <f>IF($C208&lt;&gt;"M5","",Dual_Tema!F208)</f>
        <v>5181.74</v>
      </c>
      <c r="I208" s="6">
        <f>IF($C208&lt;&gt;"M5","",SSA!E208)</f>
        <v>5186.3099599999996</v>
      </c>
      <c r="J208">
        <f t="shared" si="6"/>
        <v>5194.795689722223</v>
      </c>
      <c r="K208">
        <f t="shared" si="7"/>
        <v>5195.1721582834825</v>
      </c>
      <c r="L208" s="7">
        <f t="shared" si="20"/>
        <v>1.0600141463709586E-4</v>
      </c>
      <c r="M208" s="7">
        <f t="shared" si="19"/>
        <v>6.1755317711930448E-5</v>
      </c>
      <c r="N208">
        <f t="shared" si="12"/>
        <v>-8.4857297222233683</v>
      </c>
      <c r="O208">
        <f t="shared" si="8"/>
        <v>-0.37646856125957129</v>
      </c>
      <c r="P208">
        <f t="shared" si="10"/>
        <v>-1</v>
      </c>
      <c r="Q208">
        <f t="shared" si="11"/>
        <v>-3</v>
      </c>
      <c r="R208" s="18" t="str">
        <f t="shared" si="13"/>
        <v>-----</v>
      </c>
      <c r="S208" s="18" t="str">
        <f t="shared" si="14"/>
        <v>-----</v>
      </c>
      <c r="T208" s="18" t="str">
        <f t="shared" si="15"/>
        <v>-----</v>
      </c>
      <c r="U208" s="20" t="str">
        <f t="shared" si="16"/>
        <v>-----</v>
      </c>
      <c r="V208" s="20" t="str">
        <f t="shared" si="17"/>
        <v>-----</v>
      </c>
      <c r="W208" s="20" t="str">
        <f t="shared" si="18"/>
        <v>-----</v>
      </c>
      <c r="X208" s="4"/>
    </row>
    <row r="209" spans="1:24" x14ac:dyDescent="0.55000000000000004">
      <c r="A209" s="6">
        <f>IF('Data Validation'!$K$2&lt;&gt;TRUE,"",'Data Validation'!A209)</f>
        <v>1772090700</v>
      </c>
      <c r="B209" s="6" t="str">
        <f>IF('Data Validation'!$K$2&lt;&gt;TRUE,"",'Data Validation'!C209)</f>
        <v>XAUUSD</v>
      </c>
      <c r="C209" s="6" t="str">
        <f>IF('Data Validation'!$K$2&lt;&gt;TRUE,"",'Data Validation'!E209)</f>
        <v>M5</v>
      </c>
      <c r="D209" s="6">
        <f>IF('Data Validation'!$K$2&lt;&gt;TRUE,"",'Data Validation'!G209)</f>
        <v>5184.88</v>
      </c>
      <c r="E209" s="6">
        <f>IF($C209&lt;&gt;"M5","",Price!F209)</f>
        <v>5188.0200000000004</v>
      </c>
      <c r="F209" s="8">
        <f>IF($C209&lt;&gt;"M5","",Price!G209)</f>
        <v>5184.43</v>
      </c>
      <c r="G209" s="8">
        <f>IF($C209&lt;&gt;"M5","",Dual_Tema!E209)</f>
        <v>5187.68</v>
      </c>
      <c r="H209" s="8">
        <f>IF($C209&lt;&gt;"M5","",Dual_Tema!F209)</f>
        <v>5182.26</v>
      </c>
      <c r="I209" s="6">
        <f>IF($C209&lt;&gt;"M5","",SSA!E209)</f>
        <v>5185.7392799999998</v>
      </c>
      <c r="J209">
        <f t="shared" si="6"/>
        <v>5194.5356663888897</v>
      </c>
      <c r="K209">
        <f t="shared" si="7"/>
        <v>5195.0448599045649</v>
      </c>
      <c r="L209" s="7">
        <f t="shared" si="20"/>
        <v>6.5539894519350746E-5</v>
      </c>
      <c r="M209" s="7">
        <f t="shared" si="19"/>
        <v>4.187362270515321E-4</v>
      </c>
      <c r="N209">
        <f t="shared" si="12"/>
        <v>-8.7963863888899141</v>
      </c>
      <c r="O209">
        <f t="shared" si="8"/>
        <v>-0.50919351567517879</v>
      </c>
      <c r="P209">
        <f t="shared" si="10"/>
        <v>-1</v>
      </c>
      <c r="Q209">
        <f t="shared" si="11"/>
        <v>-4</v>
      </c>
      <c r="R209" s="18" t="str">
        <f t="shared" si="13"/>
        <v>-----</v>
      </c>
      <c r="S209" s="18" t="str">
        <f t="shared" si="14"/>
        <v>-----</v>
      </c>
      <c r="T209" s="18" t="str">
        <f t="shared" si="15"/>
        <v>-----</v>
      </c>
      <c r="U209" s="20" t="str">
        <f t="shared" si="16"/>
        <v>-----</v>
      </c>
      <c r="V209" s="20" t="str">
        <f t="shared" si="17"/>
        <v>-----</v>
      </c>
      <c r="W209" s="20" t="str">
        <f t="shared" si="18"/>
        <v>-----</v>
      </c>
      <c r="X209" s="4"/>
    </row>
    <row r="210" spans="1:24" x14ac:dyDescent="0.55000000000000004">
      <c r="A210" s="6">
        <f>IF('Data Validation'!$K$2&lt;&gt;TRUE,"",'Data Validation'!A210)</f>
        <v>1772091000</v>
      </c>
      <c r="B210" s="6" t="str">
        <f>IF('Data Validation'!$K$2&lt;&gt;TRUE,"",'Data Validation'!C210)</f>
        <v>XAUUSD</v>
      </c>
      <c r="C210" s="6" t="str">
        <f>IF('Data Validation'!$K$2&lt;&gt;TRUE,"",'Data Validation'!E210)</f>
        <v>M5</v>
      </c>
      <c r="D210" s="6">
        <f>IF('Data Validation'!$K$2&lt;&gt;TRUE,"",'Data Validation'!G210)</f>
        <v>5186.1499999999996</v>
      </c>
      <c r="E210" s="6">
        <f>IF($C210&lt;&gt;"M5","",Price!F210)</f>
        <v>5188.7299999999996</v>
      </c>
      <c r="F210" s="8">
        <f>IF($C210&lt;&gt;"M5","",Price!G210)</f>
        <v>5184.58</v>
      </c>
      <c r="G210" s="8">
        <f>IF($C210&lt;&gt;"M5","",Dual_Tema!E210)</f>
        <v>5187.5600000000004</v>
      </c>
      <c r="H210" s="8">
        <f>IF($C210&lt;&gt;"M5","",Dual_Tema!F210)</f>
        <v>5182.8100000000004</v>
      </c>
      <c r="I210" s="6">
        <f>IF($C210&lt;&gt;"M5","",SSA!E210)</f>
        <v>5185.3648700000003</v>
      </c>
      <c r="J210">
        <f t="shared" si="6"/>
        <v>5194.2881719444449</v>
      </c>
      <c r="K210">
        <f t="shared" si="7"/>
        <v>5194.8935223125409</v>
      </c>
      <c r="L210" s="7">
        <f t="shared" si="20"/>
        <v>2.2553956002420466E-4</v>
      </c>
      <c r="M210" s="7">
        <f t="shared" si="19"/>
        <v>3.4151358047073441E-4</v>
      </c>
      <c r="N210">
        <f t="shared" si="12"/>
        <v>-8.9233019444445745</v>
      </c>
      <c r="O210">
        <f t="shared" si="8"/>
        <v>-0.60535036809596932</v>
      </c>
      <c r="P210">
        <f t="shared" si="10"/>
        <v>-1</v>
      </c>
      <c r="Q210">
        <f t="shared" si="11"/>
        <v>-5</v>
      </c>
      <c r="R210" s="18" t="str">
        <f t="shared" si="13"/>
        <v>-----</v>
      </c>
      <c r="S210" s="18" t="str">
        <f t="shared" si="14"/>
        <v>-----</v>
      </c>
      <c r="T210" s="18" t="str">
        <f t="shared" si="15"/>
        <v>-----</v>
      </c>
      <c r="U210" s="20" t="str">
        <f t="shared" si="16"/>
        <v>-----</v>
      </c>
      <c r="V210" s="20" t="str">
        <f t="shared" si="17"/>
        <v>-----</v>
      </c>
      <c r="W210" s="20" t="str">
        <f t="shared" si="18"/>
        <v>-----</v>
      </c>
      <c r="X210" s="4"/>
    </row>
    <row r="211" spans="1:24" x14ac:dyDescent="0.55000000000000004">
      <c r="A211" s="6">
        <f>IF('Data Validation'!$K$2&lt;&gt;TRUE,"",'Data Validation'!A211)</f>
        <v>1772091300</v>
      </c>
      <c r="B211" s="6" t="str">
        <f>IF('Data Validation'!$K$2&lt;&gt;TRUE,"",'Data Validation'!C211)</f>
        <v>XAUUSD</v>
      </c>
      <c r="C211" s="6" t="str">
        <f>IF('Data Validation'!$K$2&lt;&gt;TRUE,"",'Data Validation'!E211)</f>
        <v>M5</v>
      </c>
      <c r="D211" s="6">
        <f>IF('Data Validation'!$K$2&lt;&gt;TRUE,"",'Data Validation'!G211)</f>
        <v>5188.3500000000004</v>
      </c>
      <c r="E211" s="6">
        <f>IF($C211&lt;&gt;"M5","",Price!F211)</f>
        <v>5189</v>
      </c>
      <c r="F211" s="8">
        <f>IF($C211&lt;&gt;"M5","",Price!G211)</f>
        <v>5184.6400000000003</v>
      </c>
      <c r="G211" s="8">
        <f>IF($C211&lt;&gt;"M5","",Dual_Tema!E211)</f>
        <v>5187.74</v>
      </c>
      <c r="H211" s="8">
        <f>IF($C211&lt;&gt;"M5","",Dual_Tema!F211)</f>
        <v>5183.29</v>
      </c>
      <c r="I211" s="6">
        <f>IF($C211&lt;&gt;"M5","",SSA!E211)</f>
        <v>5185.1516799999999</v>
      </c>
      <c r="J211">
        <f t="shared" si="6"/>
        <v>5194.0594808333344</v>
      </c>
      <c r="K211">
        <f t="shared" si="7"/>
        <v>5194.7267140166996</v>
      </c>
      <c r="L211" s="7">
        <f t="shared" si="20"/>
        <v>2.4288032939203167E-4</v>
      </c>
      <c r="M211" s="7">
        <f t="shared" si="19"/>
        <v>2.6045233818682028E-4</v>
      </c>
      <c r="N211">
        <f t="shared" si="12"/>
        <v>-8.9078008333344769</v>
      </c>
      <c r="O211">
        <f t="shared" si="8"/>
        <v>-0.66723318336516968</v>
      </c>
      <c r="P211">
        <f t="shared" si="10"/>
        <v>-1</v>
      </c>
      <c r="Q211">
        <f t="shared" si="11"/>
        <v>-6</v>
      </c>
      <c r="R211" s="18" t="str">
        <f t="shared" si="13"/>
        <v>-----</v>
      </c>
      <c r="S211" s="18" t="str">
        <f t="shared" si="14"/>
        <v>-----</v>
      </c>
      <c r="T211" s="18" t="str">
        <f t="shared" si="15"/>
        <v>-----</v>
      </c>
      <c r="U211" s="20" t="str">
        <f t="shared" si="16"/>
        <v>-----</v>
      </c>
      <c r="V211" s="20" t="str">
        <f t="shared" si="17"/>
        <v>-----</v>
      </c>
      <c r="W211" s="20" t="str">
        <f t="shared" si="18"/>
        <v>-----</v>
      </c>
      <c r="X211" s="4"/>
    </row>
    <row r="212" spans="1:24" x14ac:dyDescent="0.55000000000000004">
      <c r="A212" s="6">
        <f>IF('Data Validation'!$K$2&lt;&gt;TRUE,"",'Data Validation'!A212)</f>
        <v>1772091600</v>
      </c>
      <c r="B212" s="6" t="str">
        <f>IF('Data Validation'!$K$2&lt;&gt;TRUE,"",'Data Validation'!C212)</f>
        <v>XAUUSD</v>
      </c>
      <c r="C212" s="6" t="str">
        <f>IF('Data Validation'!$K$2&lt;&gt;TRUE,"",'Data Validation'!E212)</f>
        <v>M5</v>
      </c>
      <c r="D212" s="6">
        <f>IF('Data Validation'!$K$2&lt;&gt;TRUE,"",'Data Validation'!G212)</f>
        <v>5186.49</v>
      </c>
      <c r="E212" s="6">
        <f>IF($C212&lt;&gt;"M5","",Price!F212)</f>
        <v>5189.78</v>
      </c>
      <c r="F212" s="8">
        <f>IF($C212&lt;&gt;"M5","",Price!G212)</f>
        <v>5186.08</v>
      </c>
      <c r="G212" s="8">
        <f>IF($C212&lt;&gt;"M5","",Dual_Tema!E212)</f>
        <v>5188.33</v>
      </c>
      <c r="H212" s="8">
        <f>IF($C212&lt;&gt;"M5","",Dual_Tema!F212)</f>
        <v>5184.3900000000003</v>
      </c>
      <c r="I212" s="6">
        <f>IF($C212&lt;&gt;"M5","",SSA!E212)</f>
        <v>5185.0366999999997</v>
      </c>
      <c r="J212">
        <f t="shared" si="6"/>
        <v>5193.8482602777785</v>
      </c>
      <c r="K212">
        <f t="shared" si="7"/>
        <v>5194.5510232689157</v>
      </c>
      <c r="L212" s="7">
        <f t="shared" si="20"/>
        <v>2.7947335655207321E-4</v>
      </c>
      <c r="M212" s="7">
        <f t="shared" si="19"/>
        <v>3.2597856256948258E-4</v>
      </c>
      <c r="N212">
        <f t="shared" si="12"/>
        <v>-8.8115602777788808</v>
      </c>
      <c r="O212">
        <f t="shared" si="8"/>
        <v>-0.70276299113720597</v>
      </c>
      <c r="P212">
        <f t="shared" si="10"/>
        <v>-1</v>
      </c>
      <c r="Q212">
        <f t="shared" si="11"/>
        <v>-7</v>
      </c>
      <c r="R212" s="18" t="str">
        <f t="shared" si="13"/>
        <v>-----</v>
      </c>
      <c r="S212" s="18" t="str">
        <f t="shared" si="14"/>
        <v>-----</v>
      </c>
      <c r="T212" s="18" t="str">
        <f t="shared" si="15"/>
        <v>-----</v>
      </c>
      <c r="U212" s="20" t="str">
        <f t="shared" si="16"/>
        <v>-----</v>
      </c>
      <c r="V212" s="20" t="str">
        <f t="shared" si="17"/>
        <v>-----</v>
      </c>
      <c r="W212" s="20" t="str">
        <f t="shared" si="18"/>
        <v>-----</v>
      </c>
      <c r="X212" s="4"/>
    </row>
    <row r="213" spans="1:24" x14ac:dyDescent="0.55000000000000004">
      <c r="A213" s="6">
        <f>IF('Data Validation'!$K$2&lt;&gt;TRUE,"",'Data Validation'!A213)</f>
        <v>1772091900</v>
      </c>
      <c r="B213" s="6" t="str">
        <f>IF('Data Validation'!$K$2&lt;&gt;TRUE,"",'Data Validation'!C213)</f>
        <v>XAUUSD</v>
      </c>
      <c r="C213" s="6" t="str">
        <f>IF('Data Validation'!$K$2&lt;&gt;TRUE,"",'Data Validation'!E213)</f>
        <v>M5</v>
      </c>
      <c r="D213" s="6">
        <f>IF('Data Validation'!$K$2&lt;&gt;TRUE,"",'Data Validation'!G213)</f>
        <v>5181.91</v>
      </c>
      <c r="E213" s="6">
        <f>IF($C213&lt;&gt;"M5","",Price!F213)</f>
        <v>5186.8999999999996</v>
      </c>
      <c r="F213" s="8">
        <f>IF($C213&lt;&gt;"M5","",Price!G213)</f>
        <v>5181.87</v>
      </c>
      <c r="G213" s="8">
        <f>IF($C213&lt;&gt;"M5","",Dual_Tema!E213)</f>
        <v>5187.38</v>
      </c>
      <c r="H213" s="8">
        <f>IF($C213&lt;&gt;"M5","",Dual_Tema!F213)</f>
        <v>5183.09</v>
      </c>
      <c r="I213" s="6">
        <f>IF($C213&lt;&gt;"M5","",SSA!E213)</f>
        <v>5185.0460599999997</v>
      </c>
      <c r="J213">
        <f t="shared" si="6"/>
        <v>5193.6477422222233</v>
      </c>
      <c r="K213">
        <f t="shared" si="7"/>
        <v>5194.3703670595778</v>
      </c>
      <c r="L213" s="7">
        <f t="shared" si="20"/>
        <v>-9.2532260987333281E-5</v>
      </c>
      <c r="M213" s="7">
        <f t="shared" si="19"/>
        <v>-2.3538082495196006E-4</v>
      </c>
      <c r="N213">
        <f t="shared" si="12"/>
        <v>-8.6016822222236442</v>
      </c>
      <c r="O213">
        <f t="shared" si="8"/>
        <v>-0.72262483735448768</v>
      </c>
      <c r="P213">
        <f t="shared" si="10"/>
        <v>-1</v>
      </c>
      <c r="Q213">
        <f t="shared" si="11"/>
        <v>-8</v>
      </c>
      <c r="R213" s="18" t="str">
        <f t="shared" si="13"/>
        <v>-----</v>
      </c>
      <c r="S213" s="18" t="str">
        <f t="shared" si="14"/>
        <v>-----</v>
      </c>
      <c r="T213" s="18" t="str">
        <f t="shared" si="15"/>
        <v>-----</v>
      </c>
      <c r="U213" s="20" t="str">
        <f t="shared" si="16"/>
        <v>-----</v>
      </c>
      <c r="V213" s="20" t="str">
        <f t="shared" si="17"/>
        <v>-----</v>
      </c>
      <c r="W213" s="20" t="str">
        <f t="shared" si="18"/>
        <v>-----</v>
      </c>
      <c r="X213" s="4"/>
    </row>
    <row r="214" spans="1:24" x14ac:dyDescent="0.55000000000000004">
      <c r="A214" s="6">
        <f>IF('Data Validation'!$K$2&lt;&gt;TRUE,"",'Data Validation'!A214)</f>
        <v>1772092200</v>
      </c>
      <c r="B214" s="6" t="str">
        <f>IF('Data Validation'!$K$2&lt;&gt;TRUE,"",'Data Validation'!C214)</f>
        <v>XAUUSD</v>
      </c>
      <c r="C214" s="6" t="str">
        <f>IF('Data Validation'!$K$2&lt;&gt;TRUE,"",'Data Validation'!E214)</f>
        <v>M5</v>
      </c>
      <c r="D214" s="6">
        <f>IF('Data Validation'!$K$2&lt;&gt;TRUE,"",'Data Validation'!G214)</f>
        <v>5183.7</v>
      </c>
      <c r="E214" s="6">
        <f>IF($C214&lt;&gt;"M5","",Price!F214)</f>
        <v>5184.2</v>
      </c>
      <c r="F214" s="8">
        <f>IF($C214&lt;&gt;"M5","",Price!G214)</f>
        <v>5179.72</v>
      </c>
      <c r="G214" s="8">
        <f>IF($C214&lt;&gt;"M5","",Dual_Tema!E214)</f>
        <v>5185.5200000000004</v>
      </c>
      <c r="H214" s="8">
        <f>IF($C214&lt;&gt;"M5","",Dual_Tema!F214)</f>
        <v>5181.25</v>
      </c>
      <c r="I214" s="6">
        <f>IF($C214&lt;&gt;"M5","",SSA!E214)</f>
        <v>5185.24737</v>
      </c>
      <c r="J214">
        <f t="shared" si="6"/>
        <v>5193.4475950000015</v>
      </c>
      <c r="K214">
        <f t="shared" si="7"/>
        <v>5194.1858126476627</v>
      </c>
      <c r="L214" s="7">
        <f t="shared" si="20"/>
        <v>-2.5455499159209071E-4</v>
      </c>
      <c r="M214" s="7">
        <f t="shared" si="19"/>
        <v>-2.9529553679126568E-4</v>
      </c>
      <c r="N214">
        <f t="shared" si="12"/>
        <v>-8.2002250000014101</v>
      </c>
      <c r="O214">
        <f t="shared" si="8"/>
        <v>-0.73821764766125852</v>
      </c>
      <c r="P214">
        <f t="shared" si="10"/>
        <v>-1</v>
      </c>
      <c r="Q214">
        <f t="shared" si="11"/>
        <v>-9</v>
      </c>
      <c r="R214" s="18" t="str">
        <f t="shared" si="13"/>
        <v>-----</v>
      </c>
      <c r="S214" s="18" t="str">
        <f t="shared" si="14"/>
        <v>-----</v>
      </c>
      <c r="T214" s="18" t="str">
        <f t="shared" si="15"/>
        <v>-----</v>
      </c>
      <c r="U214" s="20" t="str">
        <f t="shared" si="16"/>
        <v>-----</v>
      </c>
      <c r="V214" s="20" t="str">
        <f t="shared" si="17"/>
        <v>-----</v>
      </c>
      <c r="W214" s="20" t="str">
        <f t="shared" si="18"/>
        <v>-----</v>
      </c>
      <c r="X214" s="4"/>
    </row>
    <row r="215" spans="1:24" x14ac:dyDescent="0.55000000000000004">
      <c r="A215" s="6">
        <f>IF('Data Validation'!$K$2&lt;&gt;TRUE,"",'Data Validation'!A215)</f>
        <v>1772092500</v>
      </c>
      <c r="B215" s="6" t="str">
        <f>IF('Data Validation'!$K$2&lt;&gt;TRUE,"",'Data Validation'!C215)</f>
        <v>XAUUSD</v>
      </c>
      <c r="C215" s="6" t="str">
        <f>IF('Data Validation'!$K$2&lt;&gt;TRUE,"",'Data Validation'!E215)</f>
        <v>M5</v>
      </c>
      <c r="D215" s="6">
        <f>IF('Data Validation'!$K$2&lt;&gt;TRUE,"",'Data Validation'!G215)</f>
        <v>5186.0200000000004</v>
      </c>
      <c r="E215" s="6">
        <f>IF($C215&lt;&gt;"M5","",Price!F215)</f>
        <v>5188.1400000000003</v>
      </c>
      <c r="F215" s="8">
        <f>IF($C215&lt;&gt;"M5","",Price!G215)</f>
        <v>5183.7299999999996</v>
      </c>
      <c r="G215" s="8">
        <f>IF($C215&lt;&gt;"M5","",Dual_Tema!E215)</f>
        <v>5186.3500000000004</v>
      </c>
      <c r="H215" s="8">
        <f>IF($C215&lt;&gt;"M5","",Dual_Tema!F215)</f>
        <v>5182.1099999999997</v>
      </c>
      <c r="I215" s="6">
        <f>IF($C215&lt;&gt;"M5","",SSA!E215)</f>
        <v>5185.4771600000004</v>
      </c>
      <c r="J215">
        <f t="shared" si="6"/>
        <v>5193.2326794444443</v>
      </c>
      <c r="K215">
        <f t="shared" si="7"/>
        <v>5193.9951860070196</v>
      </c>
      <c r="L215" s="7">
        <f t="shared" si="20"/>
        <v>3.4513675320793305E-4</v>
      </c>
      <c r="M215" s="7">
        <f t="shared" si="19"/>
        <v>3.1261397384460982E-4</v>
      </c>
      <c r="N215">
        <f t="shared" si="12"/>
        <v>-7.7555194444439621</v>
      </c>
      <c r="O215">
        <f t="shared" si="8"/>
        <v>-0.76250656257525407</v>
      </c>
      <c r="P215">
        <f t="shared" si="10"/>
        <v>-1</v>
      </c>
      <c r="Q215">
        <f t="shared" si="11"/>
        <v>-10</v>
      </c>
      <c r="R215" s="18" t="str">
        <f t="shared" si="13"/>
        <v>-----</v>
      </c>
      <c r="S215" s="18" t="str">
        <f t="shared" si="14"/>
        <v>-----</v>
      </c>
      <c r="T215" s="18" t="str">
        <f t="shared" si="15"/>
        <v>-----</v>
      </c>
      <c r="U215" s="20" t="str">
        <f t="shared" si="16"/>
        <v>-----</v>
      </c>
      <c r="V215" s="20" t="str">
        <f t="shared" si="17"/>
        <v>-----</v>
      </c>
      <c r="W215" s="20" t="str">
        <f t="shared" si="18"/>
        <v>-----</v>
      </c>
      <c r="X215" s="4"/>
    </row>
    <row r="216" spans="1:24" x14ac:dyDescent="0.55000000000000004">
      <c r="A216" s="6">
        <f>IF('Data Validation'!$K$2&lt;&gt;TRUE,"",'Data Validation'!A216)</f>
        <v>1772092800</v>
      </c>
      <c r="B216" s="6" t="str">
        <f>IF('Data Validation'!$K$2&lt;&gt;TRUE,"",'Data Validation'!C216)</f>
        <v>XAUUSD</v>
      </c>
      <c r="C216" s="6" t="str">
        <f>IF('Data Validation'!$K$2&lt;&gt;TRUE,"",'Data Validation'!E216)</f>
        <v>M5</v>
      </c>
      <c r="D216" s="6">
        <f>IF('Data Validation'!$K$2&lt;&gt;TRUE,"",'Data Validation'!G216)</f>
        <v>5181.47</v>
      </c>
      <c r="E216" s="6">
        <f>IF($C216&lt;&gt;"M5","",Price!F216)</f>
        <v>5187.05</v>
      </c>
      <c r="F216" s="8">
        <f>IF($C216&lt;&gt;"M5","",Price!G216)</f>
        <v>5179.66</v>
      </c>
      <c r="G216" s="8">
        <f>IF($C216&lt;&gt;"M5","",Dual_Tema!E216)</f>
        <v>5186.43</v>
      </c>
      <c r="H216" s="8">
        <f>IF($C216&lt;&gt;"M5","",Dual_Tema!F216)</f>
        <v>5180.74</v>
      </c>
      <c r="I216" s="6">
        <f>IF($C216&lt;&gt;"M5","",SSA!E216)</f>
        <v>5185.5363799999996</v>
      </c>
      <c r="J216">
        <f t="shared" ref="J216:J279" si="21">AVERAGE(I181:I216)</f>
        <v>5192.984138888889</v>
      </c>
      <c r="K216">
        <f t="shared" si="7"/>
        <v>5193.7929765833942</v>
      </c>
      <c r="L216" s="7">
        <f t="shared" si="20"/>
        <v>1.195427297774945E-4</v>
      </c>
      <c r="M216" s="7">
        <f t="shared" si="19"/>
        <v>-2.0846442786164279E-4</v>
      </c>
      <c r="N216">
        <f t="shared" si="12"/>
        <v>-7.4477588888894388</v>
      </c>
      <c r="O216">
        <f t="shared" si="8"/>
        <v>-0.80883769450520049</v>
      </c>
      <c r="P216">
        <f t="shared" si="10"/>
        <v>-1</v>
      </c>
      <c r="Q216">
        <f t="shared" si="11"/>
        <v>-11</v>
      </c>
      <c r="R216" s="18" t="str">
        <f t="shared" si="13"/>
        <v>-----</v>
      </c>
      <c r="S216" s="18" t="str">
        <f t="shared" si="14"/>
        <v>-----</v>
      </c>
      <c r="T216" s="18" t="str">
        <f t="shared" si="15"/>
        <v>-----</v>
      </c>
      <c r="U216" s="20" t="str">
        <f t="shared" si="16"/>
        <v>-----</v>
      </c>
      <c r="V216" s="20" t="str">
        <f t="shared" si="17"/>
        <v>-----</v>
      </c>
      <c r="W216" s="20" t="str">
        <f t="shared" si="18"/>
        <v>-----</v>
      </c>
      <c r="X216" s="4"/>
    </row>
    <row r="217" spans="1:24" x14ac:dyDescent="0.55000000000000004">
      <c r="A217" s="6">
        <f>IF('Data Validation'!$K$2&lt;&gt;TRUE,"",'Data Validation'!A217)</f>
        <v>1772093100</v>
      </c>
      <c r="B217" s="6" t="str">
        <f>IF('Data Validation'!$K$2&lt;&gt;TRUE,"",'Data Validation'!C217)</f>
        <v>XAUUSD</v>
      </c>
      <c r="C217" s="6" t="str">
        <f>IF('Data Validation'!$K$2&lt;&gt;TRUE,"",'Data Validation'!E217)</f>
        <v>M5</v>
      </c>
      <c r="D217" s="6">
        <f>IF('Data Validation'!$K$2&lt;&gt;TRUE,"",'Data Validation'!G217)</f>
        <v>5183.96</v>
      </c>
      <c r="E217" s="6">
        <f>IF($C217&lt;&gt;"M5","",Price!F217)</f>
        <v>5185.37</v>
      </c>
      <c r="F217" s="8">
        <f>IF($C217&lt;&gt;"M5","",Price!G217)</f>
        <v>5179.41</v>
      </c>
      <c r="G217" s="8">
        <f>IF($C217&lt;&gt;"M5","",Dual_Tema!E217)</f>
        <v>5185.72</v>
      </c>
      <c r="H217" s="8">
        <f>IF($C217&lt;&gt;"M5","",Dual_Tema!F217)</f>
        <v>5179.8</v>
      </c>
      <c r="I217" s="6">
        <f>IF($C217&lt;&gt;"M5","",SSA!E217)</f>
        <v>5185.4002</v>
      </c>
      <c r="J217">
        <f t="shared" si="21"/>
        <v>5192.6871672222223</v>
      </c>
      <c r="K217">
        <f t="shared" ref="K217:K280" si="22">IF(J217="","",J217*0.2+K216*0.8)</f>
        <v>5193.5718147111602</v>
      </c>
      <c r="L217" s="7">
        <f t="shared" si="20"/>
        <v>-6.749303857523426E-5</v>
      </c>
      <c r="M217" s="7">
        <f t="shared" si="19"/>
        <v>-7.5292482335288501E-5</v>
      </c>
      <c r="N217">
        <f t="shared" si="12"/>
        <v>-7.2869672222223016</v>
      </c>
      <c r="O217">
        <f t="shared" ref="O217:O280" si="23">J217-K217</f>
        <v>-0.88464748893784417</v>
      </c>
      <c r="P217">
        <f t="shared" si="10"/>
        <v>-1</v>
      </c>
      <c r="Q217">
        <f t="shared" si="11"/>
        <v>-12</v>
      </c>
      <c r="R217" s="18" t="str">
        <f t="shared" si="13"/>
        <v>-----</v>
      </c>
      <c r="S217" s="18" t="str">
        <f t="shared" si="14"/>
        <v>-----</v>
      </c>
      <c r="T217" s="18" t="str">
        <f t="shared" si="15"/>
        <v>-----</v>
      </c>
      <c r="U217" s="20" t="str">
        <f t="shared" si="16"/>
        <v>-----</v>
      </c>
      <c r="V217" s="20" t="str">
        <f t="shared" si="17"/>
        <v>-----</v>
      </c>
      <c r="W217" s="20" t="str">
        <f t="shared" si="18"/>
        <v>-----</v>
      </c>
      <c r="X217" s="4"/>
    </row>
    <row r="218" spans="1:24" x14ac:dyDescent="0.55000000000000004">
      <c r="A218" s="6">
        <f>IF('Data Validation'!$K$2&lt;&gt;TRUE,"",'Data Validation'!A218)</f>
        <v>1772093400</v>
      </c>
      <c r="B218" s="6" t="str">
        <f>IF('Data Validation'!$K$2&lt;&gt;TRUE,"",'Data Validation'!C218)</f>
        <v>XAUUSD</v>
      </c>
      <c r="C218" s="6" t="str">
        <f>IF('Data Validation'!$K$2&lt;&gt;TRUE,"",'Data Validation'!E218)</f>
        <v>M5</v>
      </c>
      <c r="D218" s="6">
        <f>IF('Data Validation'!$K$2&lt;&gt;TRUE,"",'Data Validation'!G218)</f>
        <v>5189.4799999999996</v>
      </c>
      <c r="E218" s="6">
        <f>IF($C218&lt;&gt;"M5","",Price!F218)</f>
        <v>5190.47</v>
      </c>
      <c r="F218" s="8">
        <f>IF($C218&lt;&gt;"M5","",Price!G218)</f>
        <v>5183.76</v>
      </c>
      <c r="G218" s="8">
        <f>IF($C218&lt;&gt;"M5","",Dual_Tema!E218)</f>
        <v>5187.8100000000004</v>
      </c>
      <c r="H218" s="8">
        <f>IF($C218&lt;&gt;"M5","",Dual_Tema!F218)</f>
        <v>5181.3999999999996</v>
      </c>
      <c r="I218" s="6">
        <f>IF($C218&lt;&gt;"M5","",SSA!E218)</f>
        <v>5184.8827300000003</v>
      </c>
      <c r="J218">
        <f t="shared" si="21"/>
        <v>5192.3288727777781</v>
      </c>
      <c r="K218">
        <f t="shared" si="22"/>
        <v>5193.3232263244845</v>
      </c>
      <c r="L218" s="7">
        <f t="shared" si="20"/>
        <v>5.1274044346262765E-4</v>
      </c>
      <c r="M218" s="7">
        <f t="shared" si="19"/>
        <v>4.5547535415150001E-4</v>
      </c>
      <c r="N218">
        <f t="shared" si="12"/>
        <v>-7.4461427777778226</v>
      </c>
      <c r="O218">
        <f t="shared" si="23"/>
        <v>-0.99435354670640663</v>
      </c>
      <c r="P218">
        <f t="shared" si="10"/>
        <v>-1</v>
      </c>
      <c r="Q218">
        <f t="shared" si="11"/>
        <v>-13</v>
      </c>
      <c r="R218" s="18" t="str">
        <f t="shared" si="13"/>
        <v>-----</v>
      </c>
      <c r="S218" s="18" t="str">
        <f t="shared" si="14"/>
        <v>-----</v>
      </c>
      <c r="T218" s="18" t="str">
        <f t="shared" si="15"/>
        <v>-----</v>
      </c>
      <c r="U218" s="20" t="str">
        <f t="shared" si="16"/>
        <v>-----</v>
      </c>
      <c r="V218" s="20" t="str">
        <f t="shared" si="17"/>
        <v>-----</v>
      </c>
      <c r="W218" s="20" t="str">
        <f t="shared" si="18"/>
        <v>-----</v>
      </c>
      <c r="X218" s="4"/>
    </row>
    <row r="219" spans="1:24" x14ac:dyDescent="0.55000000000000004">
      <c r="A219" s="6">
        <f>IF('Data Validation'!$K$2&lt;&gt;TRUE,"",'Data Validation'!A219)</f>
        <v>1772093700</v>
      </c>
      <c r="B219" s="6" t="str">
        <f>IF('Data Validation'!$K$2&lt;&gt;TRUE,"",'Data Validation'!C219)</f>
        <v>XAUUSD</v>
      </c>
      <c r="C219" s="6" t="str">
        <f>IF('Data Validation'!$K$2&lt;&gt;TRUE,"",'Data Validation'!E219)</f>
        <v>M5</v>
      </c>
      <c r="D219" s="6">
        <f>IF('Data Validation'!$K$2&lt;&gt;TRUE,"",'Data Validation'!G219)</f>
        <v>5187.25</v>
      </c>
      <c r="E219" s="6">
        <f>IF($C219&lt;&gt;"M5","",Price!F219)</f>
        <v>5190.8500000000004</v>
      </c>
      <c r="F219" s="8">
        <f>IF($C219&lt;&gt;"M5","",Price!G219)</f>
        <v>5184.8900000000003</v>
      </c>
      <c r="G219" s="8">
        <f>IF($C219&lt;&gt;"M5","",Dual_Tema!E219)</f>
        <v>5189.37</v>
      </c>
      <c r="H219" s="8">
        <f>IF($C219&lt;&gt;"M5","",Dual_Tema!F219)</f>
        <v>5183.03</v>
      </c>
      <c r="I219" s="6">
        <f>IF($C219&lt;&gt;"M5","",SSA!E219)</f>
        <v>5183.78701</v>
      </c>
      <c r="J219">
        <f t="shared" si="21"/>
        <v>5191.8994577777776</v>
      </c>
      <c r="K219">
        <f t="shared" si="22"/>
        <v>5193.0384726151433</v>
      </c>
      <c r="L219" s="7">
        <f t="shared" si="20"/>
        <v>2.8519839595181551E-4</v>
      </c>
      <c r="M219" s="7">
        <f t="shared" si="19"/>
        <v>3.5886344474189463E-4</v>
      </c>
      <c r="N219">
        <f t="shared" si="12"/>
        <v>-8.112447777777561</v>
      </c>
      <c r="O219">
        <f t="shared" si="23"/>
        <v>-1.1390148373657212</v>
      </c>
      <c r="P219">
        <f t="shared" ref="P219:P282" si="24">IF(O219&gt;=0,1,-1)</f>
        <v>-1</v>
      </c>
      <c r="Q219">
        <f t="shared" ref="Q219:Q282" si="25">IF(P219=P218,Q218+P219,P219)</f>
        <v>-14</v>
      </c>
      <c r="R219" s="18" t="str">
        <f t="shared" si="13"/>
        <v>-----</v>
      </c>
      <c r="S219" s="18" t="str">
        <f t="shared" si="14"/>
        <v>-----</v>
      </c>
      <c r="T219" s="18" t="str">
        <f t="shared" si="15"/>
        <v>-----</v>
      </c>
      <c r="U219" s="20" t="str">
        <f t="shared" si="16"/>
        <v>-----</v>
      </c>
      <c r="V219" s="20" t="str">
        <f t="shared" si="17"/>
        <v>-----</v>
      </c>
      <c r="W219" s="20" t="str">
        <f t="shared" si="18"/>
        <v>-----</v>
      </c>
      <c r="X219" s="4"/>
    </row>
    <row r="220" spans="1:24" x14ac:dyDescent="0.55000000000000004">
      <c r="A220" s="6">
        <f>IF('Data Validation'!$K$2&lt;&gt;TRUE,"",'Data Validation'!A220)</f>
        <v>1772094000</v>
      </c>
      <c r="B220" s="6" t="str">
        <f>IF('Data Validation'!$K$2&lt;&gt;TRUE,"",'Data Validation'!C220)</f>
        <v>XAUUSD</v>
      </c>
      <c r="C220" s="6" t="str">
        <f>IF('Data Validation'!$K$2&lt;&gt;TRUE,"",'Data Validation'!E220)</f>
        <v>M5</v>
      </c>
      <c r="D220" s="6">
        <f>IF('Data Validation'!$K$2&lt;&gt;TRUE,"",'Data Validation'!G220)</f>
        <v>5187.01</v>
      </c>
      <c r="E220" s="6">
        <f>IF($C220&lt;&gt;"M5","",Price!F220)</f>
        <v>5187.55</v>
      </c>
      <c r="F220" s="8">
        <f>IF($C220&lt;&gt;"M5","",Price!G220)</f>
        <v>5184.9399999999996</v>
      </c>
      <c r="G220" s="8">
        <f>IF($C220&lt;&gt;"M5","",Dual_Tema!E220)</f>
        <v>5188.75</v>
      </c>
      <c r="H220" s="8">
        <f>IF($C220&lt;&gt;"M5","",Dual_Tema!F220)</f>
        <v>5184.1099999999997</v>
      </c>
      <c r="I220" s="6">
        <f>IF($C220&lt;&gt;"M5","",SSA!E220)</f>
        <v>5182.2341500000002</v>
      </c>
      <c r="J220">
        <f t="shared" si="21"/>
        <v>5191.3992383333334</v>
      </c>
      <c r="K220">
        <f t="shared" si="22"/>
        <v>5192.7106257587811</v>
      </c>
      <c r="L220" s="7">
        <f t="shared" si="20"/>
        <v>-2.3126957359668863E-4</v>
      </c>
      <c r="M220" s="7">
        <f t="shared" si="19"/>
        <v>1.6010462740951239E-4</v>
      </c>
      <c r="N220">
        <f t="shared" si="12"/>
        <v>-9.1650883333331876</v>
      </c>
      <c r="O220">
        <f t="shared" si="23"/>
        <v>-1.3113874254477196</v>
      </c>
      <c r="P220">
        <f t="shared" si="24"/>
        <v>-1</v>
      </c>
      <c r="Q220">
        <f t="shared" si="25"/>
        <v>-15</v>
      </c>
      <c r="R220" s="18" t="str">
        <f t="shared" si="13"/>
        <v>-----</v>
      </c>
      <c r="S220" s="18" t="str">
        <f t="shared" si="14"/>
        <v>-----</v>
      </c>
      <c r="T220" s="18" t="str">
        <f t="shared" si="15"/>
        <v>-----</v>
      </c>
      <c r="U220" s="20" t="str">
        <f t="shared" si="16"/>
        <v>-----</v>
      </c>
      <c r="V220" s="20" t="str">
        <f t="shared" si="17"/>
        <v>-----</v>
      </c>
      <c r="W220" s="20" t="str">
        <f t="shared" si="18"/>
        <v>-----</v>
      </c>
      <c r="X220" s="4"/>
    </row>
    <row r="221" spans="1:24" x14ac:dyDescent="0.55000000000000004">
      <c r="A221" s="6">
        <f>IF('Data Validation'!$K$2&lt;&gt;TRUE,"",'Data Validation'!A221)</f>
        <v>1772094300</v>
      </c>
      <c r="B221" s="6" t="str">
        <f>IF('Data Validation'!$K$2&lt;&gt;TRUE,"",'Data Validation'!C221)</f>
        <v>XAUUSD</v>
      </c>
      <c r="C221" s="6" t="str">
        <f>IF('Data Validation'!$K$2&lt;&gt;TRUE,"",'Data Validation'!E221)</f>
        <v>M5</v>
      </c>
      <c r="D221" s="6">
        <f>IF('Data Validation'!$K$2&lt;&gt;TRUE,"",'Data Validation'!G221)</f>
        <v>5176.99</v>
      </c>
      <c r="E221" s="6">
        <f>IF($C221&lt;&gt;"M5","",Price!F221)</f>
        <v>5187.6899999999996</v>
      </c>
      <c r="F221" s="8">
        <f>IF($C221&lt;&gt;"M5","",Price!G221)</f>
        <v>5175.41</v>
      </c>
      <c r="G221" s="8">
        <f>IF($C221&lt;&gt;"M5","",Dual_Tema!E221)</f>
        <v>5188.41</v>
      </c>
      <c r="H221" s="8">
        <f>IF($C221&lt;&gt;"M5","",Dual_Tema!F221)</f>
        <v>5180.1400000000003</v>
      </c>
      <c r="I221" s="6">
        <f>IF($C221&lt;&gt;"M5","",SSA!E221)</f>
        <v>5180.3831499999997</v>
      </c>
      <c r="J221">
        <f t="shared" si="21"/>
        <v>5190.8382644444455</v>
      </c>
      <c r="K221">
        <f t="shared" si="22"/>
        <v>5192.336153495914</v>
      </c>
      <c r="L221" s="7">
        <f t="shared" si="20"/>
        <v>-1.387708373085887E-4</v>
      </c>
      <c r="M221" s="7">
        <f t="shared" si="19"/>
        <v>-9.131027346752159E-4</v>
      </c>
      <c r="N221">
        <f t="shared" si="12"/>
        <v>-10.455114444445826</v>
      </c>
      <c r="O221">
        <f t="shared" si="23"/>
        <v>-1.497889051468519</v>
      </c>
      <c r="P221">
        <f t="shared" si="24"/>
        <v>-1</v>
      </c>
      <c r="Q221">
        <f t="shared" si="25"/>
        <v>-16</v>
      </c>
      <c r="R221" s="18" t="str">
        <f t="shared" si="13"/>
        <v>-----</v>
      </c>
      <c r="S221" s="18" t="str">
        <f t="shared" si="14"/>
        <v>-----</v>
      </c>
      <c r="T221" s="18" t="str">
        <f t="shared" si="15"/>
        <v>-----</v>
      </c>
      <c r="U221" s="20" t="str">
        <f t="shared" si="16"/>
        <v>-----</v>
      </c>
      <c r="V221" s="20" t="str">
        <f t="shared" si="17"/>
        <v>-----</v>
      </c>
      <c r="W221" s="20" t="str">
        <f t="shared" si="18"/>
        <v>-----</v>
      </c>
      <c r="X221" s="4"/>
    </row>
    <row r="222" spans="1:24" x14ac:dyDescent="0.55000000000000004">
      <c r="A222" s="6">
        <f>IF('Data Validation'!$K$2&lt;&gt;TRUE,"",'Data Validation'!A222)</f>
        <v>1772094600</v>
      </c>
      <c r="B222" s="6" t="str">
        <f>IF('Data Validation'!$K$2&lt;&gt;TRUE,"",'Data Validation'!C222)</f>
        <v>XAUUSD</v>
      </c>
      <c r="C222" s="6" t="str">
        <f>IF('Data Validation'!$K$2&lt;&gt;TRUE,"",'Data Validation'!E222)</f>
        <v>M5</v>
      </c>
      <c r="D222" s="6">
        <f>IF('Data Validation'!$K$2&lt;&gt;TRUE,"",'Data Validation'!G222)</f>
        <v>5175.0600000000004</v>
      </c>
      <c r="E222" s="6">
        <f>IF($C222&lt;&gt;"M5","",Price!F222)</f>
        <v>5180.83</v>
      </c>
      <c r="F222" s="8">
        <f>IF($C222&lt;&gt;"M5","",Price!G222)</f>
        <v>5171.24</v>
      </c>
      <c r="G222" s="8">
        <f>IF($C222&lt;&gt;"M5","",Dual_Tema!E222)</f>
        <v>5184.83</v>
      </c>
      <c r="H222" s="8">
        <f>IF($C222&lt;&gt;"M5","",Dual_Tema!F222)</f>
        <v>5175.58</v>
      </c>
      <c r="I222" s="6">
        <f>IF($C222&lt;&gt;"M5","",SSA!E222)</f>
        <v>5178.7068799999997</v>
      </c>
      <c r="J222">
        <f t="shared" si="21"/>
        <v>5190.2380222222237</v>
      </c>
      <c r="K222">
        <f t="shared" si="22"/>
        <v>5191.9165272411765</v>
      </c>
      <c r="L222" s="7">
        <f t="shared" si="20"/>
        <v>-7.7148141790569797E-4</v>
      </c>
      <c r="M222" s="7">
        <f t="shared" si="19"/>
        <v>-8.3855336020313578E-4</v>
      </c>
      <c r="N222">
        <f t="shared" si="12"/>
        <v>-11.531142222223934</v>
      </c>
      <c r="O222">
        <f t="shared" si="23"/>
        <v>-1.6785050189528192</v>
      </c>
      <c r="P222">
        <f t="shared" si="24"/>
        <v>-1</v>
      </c>
      <c r="Q222">
        <f t="shared" si="25"/>
        <v>-17</v>
      </c>
      <c r="R222" s="18" t="str">
        <f t="shared" si="13"/>
        <v>-----</v>
      </c>
      <c r="S222" s="18" t="str">
        <f t="shared" si="14"/>
        <v>-----</v>
      </c>
      <c r="T222" s="18" t="str">
        <f t="shared" si="15"/>
        <v>-----</v>
      </c>
      <c r="U222" s="20" t="str">
        <f t="shared" si="16"/>
        <v>-----</v>
      </c>
      <c r="V222" s="20" t="str">
        <f t="shared" si="17"/>
        <v>-----</v>
      </c>
      <c r="W222" s="20" t="str">
        <f t="shared" si="18"/>
        <v>-----</v>
      </c>
      <c r="X222" s="4"/>
    </row>
    <row r="223" spans="1:24" x14ac:dyDescent="0.55000000000000004">
      <c r="A223" s="6">
        <f>IF('Data Validation'!$K$2&lt;&gt;TRUE,"",'Data Validation'!A223)</f>
        <v>1772094900</v>
      </c>
      <c r="B223" s="6" t="str">
        <f>IF('Data Validation'!$K$2&lt;&gt;TRUE,"",'Data Validation'!C223)</f>
        <v>XAUUSD</v>
      </c>
      <c r="C223" s="6" t="str">
        <f>IF('Data Validation'!$K$2&lt;&gt;TRUE,"",'Data Validation'!E223)</f>
        <v>M5</v>
      </c>
      <c r="D223" s="6">
        <f>IF('Data Validation'!$K$2&lt;&gt;TRUE,"",'Data Validation'!G223)</f>
        <v>5174.82</v>
      </c>
      <c r="E223" s="6">
        <f>IF($C223&lt;&gt;"M5","",Price!F223)</f>
        <v>5177.72</v>
      </c>
      <c r="F223" s="8">
        <f>IF($C223&lt;&gt;"M5","",Price!G223)</f>
        <v>5172.7700000000004</v>
      </c>
      <c r="G223" s="8">
        <f>IF($C223&lt;&gt;"M5","",Dual_Tema!E223)</f>
        <v>5181.0600000000004</v>
      </c>
      <c r="H223" s="8">
        <f>IF($C223&lt;&gt;"M5","",Dual_Tema!F223)</f>
        <v>5173.5</v>
      </c>
      <c r="I223" s="6">
        <f>IF($C223&lt;&gt;"M5","",SSA!E223)</f>
        <v>5177.4473099999996</v>
      </c>
      <c r="J223">
        <f t="shared" si="21"/>
        <v>5189.6243016666667</v>
      </c>
      <c r="K223">
        <f t="shared" si="22"/>
        <v>5191.4580821262753</v>
      </c>
      <c r="L223" s="7">
        <f t="shared" si="20"/>
        <v>-6.4465572682040838E-4</v>
      </c>
      <c r="M223" s="7">
        <f t="shared" si="19"/>
        <v>-1.411037015559222E-4</v>
      </c>
      <c r="N223">
        <f t="shared" si="12"/>
        <v>-12.176991666667163</v>
      </c>
      <c r="O223">
        <f t="shared" si="23"/>
        <v>-1.8337804596085334</v>
      </c>
      <c r="P223">
        <f t="shared" si="24"/>
        <v>-1</v>
      </c>
      <c r="Q223">
        <f t="shared" si="25"/>
        <v>-18</v>
      </c>
      <c r="R223" s="18" t="str">
        <f t="shared" si="13"/>
        <v>-----</v>
      </c>
      <c r="S223" s="18" t="str">
        <f t="shared" si="14"/>
        <v>-----</v>
      </c>
      <c r="T223" s="18" t="str">
        <f t="shared" si="15"/>
        <v>-----</v>
      </c>
      <c r="U223" s="20" t="str">
        <f t="shared" si="16"/>
        <v>-----</v>
      </c>
      <c r="V223" s="20" t="str">
        <f t="shared" si="17"/>
        <v>-----</v>
      </c>
      <c r="W223" s="20" t="str">
        <f t="shared" si="18"/>
        <v>-----</v>
      </c>
      <c r="X223" s="4"/>
    </row>
    <row r="224" spans="1:24" x14ac:dyDescent="0.55000000000000004">
      <c r="A224" s="6">
        <f>IF('Data Validation'!$K$2&lt;&gt;TRUE,"",'Data Validation'!A224)</f>
        <v>1772095200</v>
      </c>
      <c r="B224" s="6" t="str">
        <f>IF('Data Validation'!$K$2&lt;&gt;TRUE,"",'Data Validation'!C224)</f>
        <v>XAUUSD</v>
      </c>
      <c r="C224" s="6" t="str">
        <f>IF('Data Validation'!$K$2&lt;&gt;TRUE,"",'Data Validation'!E224)</f>
        <v>M5</v>
      </c>
      <c r="D224" s="6">
        <f>IF('Data Validation'!$K$2&lt;&gt;TRUE,"",'Data Validation'!G224)</f>
        <v>5174.28</v>
      </c>
      <c r="E224" s="6">
        <f>IF($C224&lt;&gt;"M5","",Price!F224)</f>
        <v>5176.67</v>
      </c>
      <c r="F224" s="8">
        <f>IF($C224&lt;&gt;"M5","",Price!G224)</f>
        <v>5171.71</v>
      </c>
      <c r="G224" s="8">
        <f>IF($C224&lt;&gt;"M5","",Dual_Tema!E224)</f>
        <v>5178.2299999999996</v>
      </c>
      <c r="H224" s="8">
        <f>IF($C224&lt;&gt;"M5","",Dual_Tema!F224)</f>
        <v>5171.8100000000004</v>
      </c>
      <c r="I224" s="6">
        <f>IF($C224&lt;&gt;"M5","",SSA!E224)</f>
        <v>5176.7096799999999</v>
      </c>
      <c r="J224">
        <f t="shared" si="21"/>
        <v>5189.0195908333344</v>
      </c>
      <c r="K224">
        <f t="shared" si="22"/>
        <v>5190.9703838676878</v>
      </c>
      <c r="L224" s="7">
        <f t="shared" si="20"/>
        <v>-3.0126124177556635E-4</v>
      </c>
      <c r="M224" s="7">
        <f t="shared" si="19"/>
        <v>-1.933559044132785E-5</v>
      </c>
      <c r="N224">
        <f t="shared" si="12"/>
        <v>-12.30991083333447</v>
      </c>
      <c r="O224">
        <f>J224-K224</f>
        <v>-1.9507930343534099</v>
      </c>
      <c r="P224">
        <f t="shared" si="24"/>
        <v>-1</v>
      </c>
      <c r="Q224">
        <f t="shared" si="25"/>
        <v>-19</v>
      </c>
      <c r="R224" s="18" t="str">
        <f t="shared" si="13"/>
        <v>-----</v>
      </c>
      <c r="S224" s="18" t="str">
        <f t="shared" si="14"/>
        <v>-----</v>
      </c>
      <c r="T224" s="18" t="str">
        <f t="shared" si="15"/>
        <v>-----</v>
      </c>
      <c r="U224" s="20" t="str">
        <f t="shared" si="16"/>
        <v>-----</v>
      </c>
      <c r="V224" s="20" t="str">
        <f t="shared" si="17"/>
        <v>-----</v>
      </c>
      <c r="W224" s="20" t="str">
        <f t="shared" si="18"/>
        <v>-----</v>
      </c>
      <c r="X224" s="4"/>
    </row>
    <row r="225" spans="1:24" x14ac:dyDescent="0.55000000000000004">
      <c r="A225" s="6">
        <f>IF('Data Validation'!$K$2&lt;&gt;TRUE,"",'Data Validation'!A225)</f>
        <v>1772095500</v>
      </c>
      <c r="B225" s="6" t="str">
        <f>IF('Data Validation'!$K$2&lt;&gt;TRUE,"",'Data Validation'!C225)</f>
        <v>XAUUSD</v>
      </c>
      <c r="C225" s="6" t="str">
        <f>IF('Data Validation'!$K$2&lt;&gt;TRUE,"",'Data Validation'!E225)</f>
        <v>M5</v>
      </c>
      <c r="D225" s="6">
        <f>IF('Data Validation'!$K$2&lt;&gt;TRUE,"",'Data Validation'!G225)</f>
        <v>5179.75</v>
      </c>
      <c r="E225" s="6">
        <f>IF($C225&lt;&gt;"M5","",Price!F225)</f>
        <v>5179.8500000000004</v>
      </c>
      <c r="F225" s="8">
        <f>IF($C225&lt;&gt;"M5","",Price!G225)</f>
        <v>5167.91</v>
      </c>
      <c r="G225" s="8">
        <f>IF($C225&lt;&gt;"M5","",Dual_Tema!E225)</f>
        <v>5178.12</v>
      </c>
      <c r="H225" s="8">
        <f>IF($C225&lt;&gt;"M5","",Dual_Tema!F225)</f>
        <v>5169.03</v>
      </c>
      <c r="I225" s="6">
        <f>IF($C225&lt;&gt;"M5","",SSA!E225)</f>
        <v>5176.5192399999996</v>
      </c>
      <c r="J225">
        <f t="shared" si="21"/>
        <v>5188.4418299999998</v>
      </c>
      <c r="K225">
        <f t="shared" si="22"/>
        <v>5190.4646730941504</v>
      </c>
      <c r="L225" s="7">
        <f t="shared" si="20"/>
        <v>3.3409808965425154E-4</v>
      </c>
      <c r="M225" s="7">
        <f t="shared" si="19"/>
        <v>-2.1667508217206922E-4</v>
      </c>
      <c r="N225">
        <f t="shared" si="12"/>
        <v>-11.922590000000127</v>
      </c>
      <c r="O225">
        <f t="shared" si="23"/>
        <v>-2.0228430941506303</v>
      </c>
      <c r="P225">
        <f t="shared" si="24"/>
        <v>-1</v>
      </c>
      <c r="Q225">
        <f t="shared" si="25"/>
        <v>-20</v>
      </c>
      <c r="R225" s="18" t="str">
        <f t="shared" si="13"/>
        <v>-----</v>
      </c>
      <c r="S225" s="18" t="str">
        <f t="shared" si="14"/>
        <v>-----</v>
      </c>
      <c r="T225" s="18" t="str">
        <f t="shared" si="15"/>
        <v>-----</v>
      </c>
      <c r="U225" s="20" t="str">
        <f t="shared" si="16"/>
        <v>-----</v>
      </c>
      <c r="V225" s="20" t="str">
        <f t="shared" si="17"/>
        <v>-----</v>
      </c>
      <c r="W225" s="20" t="str">
        <f t="shared" si="18"/>
        <v>-----</v>
      </c>
      <c r="X225" s="4"/>
    </row>
    <row r="226" spans="1:24" x14ac:dyDescent="0.55000000000000004">
      <c r="A226" s="6">
        <f>IF('Data Validation'!$K$2&lt;&gt;TRUE,"",'Data Validation'!A226)</f>
        <v>1772095800</v>
      </c>
      <c r="B226" s="6" t="str">
        <f>IF('Data Validation'!$K$2&lt;&gt;TRUE,"",'Data Validation'!C226)</f>
        <v>XAUUSD</v>
      </c>
      <c r="C226" s="6" t="str">
        <f>IF('Data Validation'!$K$2&lt;&gt;TRUE,"",'Data Validation'!E226)</f>
        <v>M5</v>
      </c>
      <c r="D226" s="6">
        <f>IF('Data Validation'!$K$2&lt;&gt;TRUE,"",'Data Validation'!G226)</f>
        <v>5178.38</v>
      </c>
      <c r="E226" s="6">
        <f>IF($C226&lt;&gt;"M5","",Price!F226)</f>
        <v>5182.29</v>
      </c>
      <c r="F226" s="8">
        <f>IF($C226&lt;&gt;"M5","",Price!G226)</f>
        <v>5177.83</v>
      </c>
      <c r="G226" s="8">
        <f>IF($C226&lt;&gt;"M5","",Dual_Tema!E226)</f>
        <v>5179.3999999999996</v>
      </c>
      <c r="H226" s="8">
        <f>IF($C226&lt;&gt;"M5","",Dual_Tema!F226)</f>
        <v>5172.28</v>
      </c>
      <c r="I226" s="6">
        <f>IF($C226&lt;&gt;"M5","",SSA!E226)</f>
        <v>5176.6531599999998</v>
      </c>
      <c r="J226">
        <f t="shared" si="21"/>
        <v>5187.8931013888887</v>
      </c>
      <c r="K226">
        <f t="shared" si="22"/>
        <v>5189.950358753099</v>
      </c>
      <c r="L226" s="7">
        <f t="shared" si="20"/>
        <v>5.5797968876710195E-4</v>
      </c>
      <c r="M226" s="7">
        <f t="shared" si="19"/>
        <v>1.0730277556513148E-3</v>
      </c>
      <c r="N226">
        <f t="shared" si="12"/>
        <v>-11.239941388888838</v>
      </c>
      <c r="O226">
        <f t="shared" si="23"/>
        <v>-2.0572573642102725</v>
      </c>
      <c r="P226">
        <f t="shared" si="24"/>
        <v>-1</v>
      </c>
      <c r="Q226">
        <f t="shared" si="25"/>
        <v>-21</v>
      </c>
      <c r="R226" s="18" t="str">
        <f t="shared" si="13"/>
        <v>-----</v>
      </c>
      <c r="S226" s="18" t="str">
        <f t="shared" si="14"/>
        <v>-----</v>
      </c>
      <c r="T226" s="18" t="str">
        <f t="shared" si="15"/>
        <v>-----</v>
      </c>
      <c r="U226" s="20" t="str">
        <f t="shared" si="16"/>
        <v>-----</v>
      </c>
      <c r="V226" s="20" t="str">
        <f t="shared" si="17"/>
        <v>-----</v>
      </c>
      <c r="W226" s="20" t="str">
        <f t="shared" si="18"/>
        <v>-----</v>
      </c>
      <c r="X226" s="4"/>
    </row>
    <row r="227" spans="1:24" x14ac:dyDescent="0.55000000000000004">
      <c r="A227" s="6">
        <f>IF('Data Validation'!$K$2&lt;&gt;TRUE,"",'Data Validation'!A227)</f>
        <v>1772096100</v>
      </c>
      <c r="B227" s="6" t="str">
        <f>IF('Data Validation'!$K$2&lt;&gt;TRUE,"",'Data Validation'!C227)</f>
        <v>XAUUSD</v>
      </c>
      <c r="C227" s="6" t="str">
        <f>IF('Data Validation'!$K$2&lt;&gt;TRUE,"",'Data Validation'!E227)</f>
        <v>M5</v>
      </c>
      <c r="D227" s="6">
        <f>IF('Data Validation'!$K$2&lt;&gt;TRUE,"",'Data Validation'!G227)</f>
        <v>5179.41</v>
      </c>
      <c r="E227" s="6">
        <f>IF($C227&lt;&gt;"M5","",Price!F227)</f>
        <v>5181.51</v>
      </c>
      <c r="F227" s="8">
        <f>IF($C227&lt;&gt;"M5","",Price!G227)</f>
        <v>5175.3500000000004</v>
      </c>
      <c r="G227" s="8">
        <f>IF($C227&lt;&gt;"M5","",Dual_Tema!E227)</f>
        <v>5179.96</v>
      </c>
      <c r="H227" s="8">
        <f>IF($C227&lt;&gt;"M5","",Dual_Tema!F227)</f>
        <v>5173.3100000000004</v>
      </c>
      <c r="I227" s="6">
        <f>IF($C227&lt;&gt;"M5","",SSA!E227)</f>
        <v>5177.02243</v>
      </c>
      <c r="J227">
        <f t="shared" si="21"/>
        <v>5187.369688888889</v>
      </c>
      <c r="K227">
        <f t="shared" si="22"/>
        <v>5189.434224780257</v>
      </c>
      <c r="L227" s="7">
        <f t="shared" si="20"/>
        <v>2.9923010988505352E-4</v>
      </c>
      <c r="M227" s="7">
        <f t="shared" si="19"/>
        <v>3.9433167546502402E-4</v>
      </c>
      <c r="N227">
        <f t="shared" si="12"/>
        <v>-10.347258888888973</v>
      </c>
      <c r="O227">
        <f t="shared" si="23"/>
        <v>-2.0645358913679956</v>
      </c>
      <c r="P227">
        <f t="shared" si="24"/>
        <v>-1</v>
      </c>
      <c r="Q227">
        <f t="shared" si="25"/>
        <v>-22</v>
      </c>
      <c r="R227" s="18" t="str">
        <f t="shared" si="13"/>
        <v>-----</v>
      </c>
      <c r="S227" s="18" t="str">
        <f t="shared" si="14"/>
        <v>-----</v>
      </c>
      <c r="T227" s="18" t="str">
        <f t="shared" si="15"/>
        <v>-----</v>
      </c>
      <c r="U227" s="20" t="str">
        <f t="shared" si="16"/>
        <v>-----</v>
      </c>
      <c r="V227" s="20" t="str">
        <f t="shared" si="17"/>
        <v>-----</v>
      </c>
      <c r="W227" s="20" t="str">
        <f t="shared" si="18"/>
        <v>-----</v>
      </c>
      <c r="X227" s="4"/>
    </row>
    <row r="228" spans="1:24" x14ac:dyDescent="0.55000000000000004">
      <c r="A228" s="6">
        <f>IF('Data Validation'!$K$2&lt;&gt;TRUE,"",'Data Validation'!A228)</f>
        <v>1772096400</v>
      </c>
      <c r="B228" s="6" t="str">
        <f>IF('Data Validation'!$K$2&lt;&gt;TRUE,"",'Data Validation'!C228)</f>
        <v>XAUUSD</v>
      </c>
      <c r="C228" s="6" t="str">
        <f>IF('Data Validation'!$K$2&lt;&gt;TRUE,"",'Data Validation'!E228)</f>
        <v>M5</v>
      </c>
      <c r="D228" s="6">
        <f>IF('Data Validation'!$K$2&lt;&gt;TRUE,"",'Data Validation'!G228)</f>
        <v>5174.4399999999996</v>
      </c>
      <c r="E228" s="6">
        <f>IF($C228&lt;&gt;"M5","",Price!F228)</f>
        <v>5180.45</v>
      </c>
      <c r="F228" s="8">
        <f>IF($C228&lt;&gt;"M5","",Price!G228)</f>
        <v>5174.43</v>
      </c>
      <c r="G228" s="8">
        <f>IF($C228&lt;&gt;"M5","",Dual_Tema!E228)</f>
        <v>5179.8999999999996</v>
      </c>
      <c r="H228" s="8">
        <f>IF($C228&lt;&gt;"M5","",Dual_Tema!F228)</f>
        <v>5173.6000000000004</v>
      </c>
      <c r="I228" s="6">
        <f>IF($C228&lt;&gt;"M5","",SSA!E228)</f>
        <v>5177.4684299999999</v>
      </c>
      <c r="J228">
        <f t="shared" si="21"/>
        <v>5186.8650688888893</v>
      </c>
      <c r="K228">
        <f t="shared" si="22"/>
        <v>5188.920393601984</v>
      </c>
      <c r="L228" s="7">
        <f t="shared" si="20"/>
        <v>1.0617965597794975E-4</v>
      </c>
      <c r="M228" s="7">
        <f t="shared" si="19"/>
        <v>1.6042987474871023E-4</v>
      </c>
      <c r="N228">
        <f t="shared" si="12"/>
        <v>-9.3966388888893562</v>
      </c>
      <c r="O228">
        <f t="shared" si="23"/>
        <v>-2.0553247130947057</v>
      </c>
      <c r="P228">
        <f t="shared" si="24"/>
        <v>-1</v>
      </c>
      <c r="Q228">
        <f t="shared" si="25"/>
        <v>-23</v>
      </c>
      <c r="R228" s="18" t="str">
        <f t="shared" si="13"/>
        <v>-----</v>
      </c>
      <c r="S228" s="18" t="str">
        <f t="shared" si="14"/>
        <v>-----</v>
      </c>
      <c r="T228" s="18" t="str">
        <f t="shared" si="15"/>
        <v>-----</v>
      </c>
      <c r="U228" s="20" t="str">
        <f t="shared" si="16"/>
        <v>-----</v>
      </c>
      <c r="V228" s="20" t="str">
        <f t="shared" si="17"/>
        <v>-----</v>
      </c>
      <c r="W228" s="20" t="str">
        <f t="shared" si="18"/>
        <v>-----</v>
      </c>
      <c r="X228" s="4"/>
    </row>
    <row r="229" spans="1:24" x14ac:dyDescent="0.55000000000000004">
      <c r="A229" s="6">
        <f>IF('Data Validation'!$K$2&lt;&gt;TRUE,"",'Data Validation'!A229)</f>
        <v>1772096700</v>
      </c>
      <c r="B229" s="6" t="str">
        <f>IF('Data Validation'!$K$2&lt;&gt;TRUE,"",'Data Validation'!C229)</f>
        <v>XAUUSD</v>
      </c>
      <c r="C229" s="6" t="str">
        <f>IF('Data Validation'!$K$2&lt;&gt;TRUE,"",'Data Validation'!E229)</f>
        <v>M5</v>
      </c>
      <c r="D229" s="6">
        <f>IF('Data Validation'!$K$2&lt;&gt;TRUE,"",'Data Validation'!G229)</f>
        <v>5178.01</v>
      </c>
      <c r="E229" s="6">
        <f>IF($C229&lt;&gt;"M5","",Price!F229)</f>
        <v>5178.3999999999996</v>
      </c>
      <c r="F229" s="8">
        <f>IF($C229&lt;&gt;"M5","",Price!G229)</f>
        <v>5173.92</v>
      </c>
      <c r="G229" s="8">
        <f>IF($C229&lt;&gt;"M5","",Dual_Tema!E229)</f>
        <v>5178.93</v>
      </c>
      <c r="H229" s="8">
        <f>IF($C229&lt;&gt;"M5","",Dual_Tema!F229)</f>
        <v>5173.6099999999997</v>
      </c>
      <c r="I229" s="6">
        <f>IF($C229&lt;&gt;"M5","",SSA!E229)</f>
        <v>5178.0092999999997</v>
      </c>
      <c r="J229">
        <f t="shared" si="21"/>
        <v>5186.3709577777781</v>
      </c>
      <c r="K229">
        <f t="shared" si="22"/>
        <v>5188.4105064371433</v>
      </c>
      <c r="L229" s="7">
        <f t="shared" si="20"/>
        <v>-1.0233774157995084E-4</v>
      </c>
      <c r="M229" s="7">
        <f t="shared" si="19"/>
        <v>5.9919475955937958E-5</v>
      </c>
      <c r="N229">
        <f t="shared" si="12"/>
        <v>-8.3616577777784187</v>
      </c>
      <c r="O229">
        <f t="shared" si="23"/>
        <v>-2.0395486593652095</v>
      </c>
      <c r="P229">
        <f t="shared" si="24"/>
        <v>-1</v>
      </c>
      <c r="Q229">
        <f t="shared" si="25"/>
        <v>-24</v>
      </c>
      <c r="R229" s="18" t="str">
        <f t="shared" si="13"/>
        <v>-----</v>
      </c>
      <c r="S229" s="18" t="str">
        <f t="shared" si="14"/>
        <v>-----</v>
      </c>
      <c r="T229" s="18" t="str">
        <f t="shared" si="15"/>
        <v>-----</v>
      </c>
      <c r="U229" s="20" t="str">
        <f t="shared" si="16"/>
        <v>Bearish</v>
      </c>
      <c r="V229" s="20" t="str">
        <f t="shared" si="17"/>
        <v>-----</v>
      </c>
      <c r="W229" s="20" t="str">
        <f t="shared" si="18"/>
        <v>-----</v>
      </c>
      <c r="X229" s="4"/>
    </row>
    <row r="230" spans="1:24" x14ac:dyDescent="0.55000000000000004">
      <c r="A230" s="6">
        <f>IF('Data Validation'!$K$2&lt;&gt;TRUE,"",'Data Validation'!A230)</f>
        <v>1772097000</v>
      </c>
      <c r="B230" s="6" t="str">
        <f>IF('Data Validation'!$K$2&lt;&gt;TRUE,"",'Data Validation'!C230)</f>
        <v>XAUUSD</v>
      </c>
      <c r="C230" s="6" t="str">
        <f>IF('Data Validation'!$K$2&lt;&gt;TRUE,"",'Data Validation'!E230)</f>
        <v>M5</v>
      </c>
      <c r="D230" s="6">
        <f>IF('Data Validation'!$K$2&lt;&gt;TRUE,"",'Data Validation'!G230)</f>
        <v>5181.6400000000003</v>
      </c>
      <c r="E230" s="6">
        <f>IF($C230&lt;&gt;"M5","",Price!F230)</f>
        <v>5182.57</v>
      </c>
      <c r="F230" s="8">
        <f>IF($C230&lt;&gt;"M5","",Price!G230)</f>
        <v>5177.62</v>
      </c>
      <c r="G230" s="8">
        <f>IF($C230&lt;&gt;"M5","",Dual_Tema!E230)</f>
        <v>5180.41</v>
      </c>
      <c r="H230" s="8">
        <f>IF($C230&lt;&gt;"M5","",Dual_Tema!F230)</f>
        <v>5175.47</v>
      </c>
      <c r="I230" s="6">
        <f>IF($C230&lt;&gt;"M5","",SSA!E230)</f>
        <v>5178.4912700000004</v>
      </c>
      <c r="J230">
        <f t="shared" si="21"/>
        <v>5185.8813880555554</v>
      </c>
      <c r="K230">
        <f t="shared" si="22"/>
        <v>5187.9046827608254</v>
      </c>
      <c r="L230" s="26">
        <f t="shared" si="20"/>
        <v>4.1695541472583337E-4</v>
      </c>
      <c r="M230" s="26">
        <f t="shared" si="19"/>
        <v>4.154212081220906E-4</v>
      </c>
      <c r="N230">
        <f t="shared" si="12"/>
        <v>-7.3901180555549217</v>
      </c>
      <c r="O230">
        <f t="shared" si="23"/>
        <v>-2.0232947052700183</v>
      </c>
      <c r="P230">
        <f t="shared" si="24"/>
        <v>-1</v>
      </c>
      <c r="Q230">
        <f t="shared" si="25"/>
        <v>-25</v>
      </c>
      <c r="R230" s="18" t="str">
        <f t="shared" si="13"/>
        <v>-----</v>
      </c>
      <c r="S230" s="18" t="str">
        <f t="shared" si="14"/>
        <v>-----</v>
      </c>
      <c r="T230" s="18" t="str">
        <f t="shared" si="15"/>
        <v>-----</v>
      </c>
      <c r="U230" s="20" t="str">
        <f t="shared" si="16"/>
        <v>Bearish</v>
      </c>
      <c r="V230" s="20" t="str">
        <f t="shared" si="17"/>
        <v>-----</v>
      </c>
      <c r="W230" s="20" t="str">
        <f t="shared" si="18"/>
        <v>-----</v>
      </c>
      <c r="X230" s="4"/>
    </row>
    <row r="231" spans="1:24" x14ac:dyDescent="0.55000000000000004">
      <c r="A231" s="6">
        <f>IF('Data Validation'!$K$2&lt;&gt;TRUE,"",'Data Validation'!A231)</f>
        <v>1772097300</v>
      </c>
      <c r="B231" s="6" t="str">
        <f>IF('Data Validation'!$K$2&lt;&gt;TRUE,"",'Data Validation'!C231)</f>
        <v>XAUUSD</v>
      </c>
      <c r="C231" s="6" t="str">
        <f>IF('Data Validation'!$K$2&lt;&gt;TRUE,"",'Data Validation'!E231)</f>
        <v>M5</v>
      </c>
      <c r="D231" s="6">
        <f>IF('Data Validation'!$K$2&lt;&gt;TRUE,"",'Data Validation'!G231)</f>
        <v>5176.99</v>
      </c>
      <c r="E231" s="6">
        <f>IF($C231&lt;&gt;"M5","",Price!F231)</f>
        <v>5182.3100000000004</v>
      </c>
      <c r="F231" s="8">
        <f>IF($C231&lt;&gt;"M5","",Price!G231)</f>
        <v>5175.91</v>
      </c>
      <c r="G231" s="8">
        <f>IF($C231&lt;&gt;"M5","",Dual_Tema!E231)</f>
        <v>5181.28</v>
      </c>
      <c r="H231" s="8">
        <f>IF($C231&lt;&gt;"M5","",Dual_Tema!F231)</f>
        <v>5175.8500000000004</v>
      </c>
      <c r="I231" s="6">
        <f>IF($C231&lt;&gt;"M5","",SSA!E231)</f>
        <v>5178.8335800000004</v>
      </c>
      <c r="J231">
        <f t="shared" si="21"/>
        <v>5185.3920261111107</v>
      </c>
      <c r="K231">
        <f t="shared" si="22"/>
        <v>5187.4021514308834</v>
      </c>
      <c r="L231" s="26">
        <f t="shared" si="20"/>
        <v>1.9879257635191592E-4</v>
      </c>
      <c r="M231" s="26">
        <f t="shared" si="19"/>
        <v>1.1592298849365936E-5</v>
      </c>
      <c r="N231">
        <f t="shared" si="12"/>
        <v>-6.5584461111102428</v>
      </c>
      <c r="O231">
        <f t="shared" si="23"/>
        <v>-2.0101253197726692</v>
      </c>
      <c r="P231">
        <f t="shared" si="24"/>
        <v>-1</v>
      </c>
      <c r="Q231">
        <f t="shared" si="25"/>
        <v>-26</v>
      </c>
      <c r="R231" s="18" t="str">
        <f t="shared" si="13"/>
        <v>-----</v>
      </c>
      <c r="S231" s="18" t="str">
        <f t="shared" si="14"/>
        <v>-----</v>
      </c>
      <c r="T231" s="18" t="str">
        <f t="shared" si="15"/>
        <v>-----</v>
      </c>
      <c r="U231" s="20" t="str">
        <f t="shared" si="16"/>
        <v>Bearish</v>
      </c>
      <c r="V231" s="20" t="str">
        <f t="shared" si="17"/>
        <v>-----</v>
      </c>
      <c r="W231" s="20" t="str">
        <f t="shared" si="18"/>
        <v>-----</v>
      </c>
      <c r="X231" s="4"/>
    </row>
    <row r="232" spans="1:24" x14ac:dyDescent="0.55000000000000004">
      <c r="A232" s="6">
        <f>IF('Data Validation'!$K$2&lt;&gt;TRUE,"",'Data Validation'!A232)</f>
        <v>1772097600</v>
      </c>
      <c r="B232" s="6" t="str">
        <f>IF('Data Validation'!$K$2&lt;&gt;TRUE,"",'Data Validation'!C232)</f>
        <v>XAUUSD</v>
      </c>
      <c r="C232" s="6" t="str">
        <f>IF('Data Validation'!$K$2&lt;&gt;TRUE,"",'Data Validation'!E232)</f>
        <v>M5</v>
      </c>
      <c r="D232" s="6">
        <f>IF('Data Validation'!$K$2&lt;&gt;TRUE,"",'Data Validation'!G232)</f>
        <v>5176.5600000000004</v>
      </c>
      <c r="E232" s="6">
        <f>IF($C232&lt;&gt;"M5","",Price!F232)</f>
        <v>5177.1000000000004</v>
      </c>
      <c r="F232" s="8">
        <f>IF($C232&lt;&gt;"M5","",Price!G232)</f>
        <v>5174.75</v>
      </c>
      <c r="G232" s="8">
        <f>IF($C232&lt;&gt;"M5","",Dual_Tema!E232)</f>
        <v>5179.32</v>
      </c>
      <c r="H232" s="8">
        <f>IF($C232&lt;&gt;"M5","",Dual_Tema!F232)</f>
        <v>5175.5200000000004</v>
      </c>
      <c r="I232" s="6">
        <f>IF($C232&lt;&gt;"M5","",SSA!E232)</f>
        <v>5179.2638399999996</v>
      </c>
      <c r="J232">
        <f t="shared" si="21"/>
        <v>5184.9078616666666</v>
      </c>
      <c r="K232">
        <f t="shared" si="22"/>
        <v>5186.9032934780398</v>
      </c>
      <c r="L232" s="26">
        <f t="shared" si="20"/>
        <v>-4.2862769629977397E-4</v>
      </c>
      <c r="M232" s="26">
        <f t="shared" si="19"/>
        <v>-1.4877732092629078E-4</v>
      </c>
      <c r="N232">
        <f t="shared" si="12"/>
        <v>-5.6440216666669585</v>
      </c>
      <c r="O232">
        <f t="shared" si="23"/>
        <v>-1.995431811373237</v>
      </c>
      <c r="P232">
        <f t="shared" si="24"/>
        <v>-1</v>
      </c>
      <c r="Q232">
        <f t="shared" si="25"/>
        <v>-27</v>
      </c>
      <c r="R232" s="18" t="str">
        <f t="shared" si="13"/>
        <v>-----</v>
      </c>
      <c r="S232" s="18" t="str">
        <f t="shared" si="14"/>
        <v>-----</v>
      </c>
      <c r="T232" s="18" t="str">
        <f t="shared" si="15"/>
        <v>-----</v>
      </c>
      <c r="U232" s="20" t="str">
        <f t="shared" si="16"/>
        <v>Bearish</v>
      </c>
      <c r="V232" s="20" t="str">
        <f t="shared" si="17"/>
        <v>-----</v>
      </c>
      <c r="W232" s="20" t="str">
        <f t="shared" si="18"/>
        <v>-----</v>
      </c>
      <c r="X232" s="4"/>
    </row>
    <row r="233" spans="1:24" x14ac:dyDescent="0.55000000000000004">
      <c r="A233" s="6">
        <f>IF('Data Validation'!$K$2&lt;&gt;TRUE,"",'Data Validation'!A233)</f>
        <v>1772097900</v>
      </c>
      <c r="B233" s="6" t="str">
        <f>IF('Data Validation'!$K$2&lt;&gt;TRUE,"",'Data Validation'!C233)</f>
        <v>XAUUSD</v>
      </c>
      <c r="C233" s="6" t="str">
        <f>IF('Data Validation'!$K$2&lt;&gt;TRUE,"",'Data Validation'!E233)</f>
        <v>M5</v>
      </c>
      <c r="D233" s="6">
        <f>IF('Data Validation'!$K$2&lt;&gt;TRUE,"",'Data Validation'!G233)</f>
        <v>5181.2</v>
      </c>
      <c r="E233" s="6">
        <f>IF($C233&lt;&gt;"M5","",Price!F233)</f>
        <v>5182.28</v>
      </c>
      <c r="F233" s="8">
        <f>IF($C233&lt;&gt;"M5","",Price!G233)</f>
        <v>5176.5600000000004</v>
      </c>
      <c r="G233" s="8">
        <f>IF($C233&lt;&gt;"M5","",Dual_Tema!E233)</f>
        <v>5180.62</v>
      </c>
      <c r="H233" s="8">
        <f>IF($C233&lt;&gt;"M5","",Dual_Tema!F233)</f>
        <v>5176.18</v>
      </c>
      <c r="I233" s="6">
        <f>IF($C233&lt;&gt;"M5","",SSA!E233)</f>
        <v>5179.9306299999998</v>
      </c>
      <c r="J233">
        <f t="shared" si="21"/>
        <v>5184.4416952777774</v>
      </c>
      <c r="K233">
        <f t="shared" si="22"/>
        <v>5186.4109738379875</v>
      </c>
      <c r="L233" s="26">
        <f t="shared" si="20"/>
        <v>3.2042496844004282E-4</v>
      </c>
      <c r="M233" s="26">
        <f t="shared" si="19"/>
        <v>7.3413212059879893E-5</v>
      </c>
      <c r="N233">
        <f t="shared" ref="N233:N296" si="26">I233-J233</f>
        <v>-4.5110652777775613</v>
      </c>
      <c r="O233">
        <f t="shared" si="23"/>
        <v>-1.9692785602101139</v>
      </c>
      <c r="P233">
        <f t="shared" si="24"/>
        <v>-1</v>
      </c>
      <c r="Q233">
        <f t="shared" si="25"/>
        <v>-28</v>
      </c>
      <c r="R233" s="18" t="str">
        <f t="shared" si="13"/>
        <v>-----</v>
      </c>
      <c r="S233" s="18" t="str">
        <f t="shared" si="14"/>
        <v>-----</v>
      </c>
      <c r="T233" s="18" t="str">
        <f t="shared" si="15"/>
        <v>-----</v>
      </c>
      <c r="U233" s="20" t="str">
        <f t="shared" si="16"/>
        <v>Bearish</v>
      </c>
      <c r="V233" s="20" t="str">
        <f t="shared" si="17"/>
        <v>-----</v>
      </c>
      <c r="W233" s="20" t="str">
        <f t="shared" si="18"/>
        <v>-----</v>
      </c>
      <c r="X233" s="4"/>
    </row>
    <row r="234" spans="1:24" x14ac:dyDescent="0.55000000000000004">
      <c r="A234" s="6">
        <f>IF('Data Validation'!$K$2&lt;&gt;TRUE,"",'Data Validation'!A234)</f>
        <v>1772098200</v>
      </c>
      <c r="B234" s="6" t="str">
        <f>IF('Data Validation'!$K$2&lt;&gt;TRUE,"",'Data Validation'!C234)</f>
        <v>XAUUSD</v>
      </c>
      <c r="C234" s="6" t="str">
        <f>IF('Data Validation'!$K$2&lt;&gt;TRUE,"",'Data Validation'!E234)</f>
        <v>M5</v>
      </c>
      <c r="D234" s="6">
        <f>IF('Data Validation'!$K$2&lt;&gt;TRUE,"",'Data Validation'!G234)</f>
        <v>5181.63</v>
      </c>
      <c r="E234" s="6">
        <f>IF($C234&lt;&gt;"M5","",Price!F234)</f>
        <v>5183.53</v>
      </c>
      <c r="F234" s="8">
        <f>IF($C234&lt;&gt;"M5","",Price!G234)</f>
        <v>5179.3</v>
      </c>
      <c r="G234" s="8">
        <f>IF($C234&lt;&gt;"M5","",Dual_Tema!E234)</f>
        <v>5182.09</v>
      </c>
      <c r="H234" s="8">
        <f>IF($C234&lt;&gt;"M5","",Dual_Tema!F234)</f>
        <v>5177.93</v>
      </c>
      <c r="I234" s="6">
        <f>IF($C234&lt;&gt;"M5","",SSA!E234)</f>
        <v>5180.8189499999999</v>
      </c>
      <c r="J234">
        <f t="shared" si="21"/>
        <v>5184.0059761111106</v>
      </c>
      <c r="K234">
        <f t="shared" si="22"/>
        <v>5185.9299742926123</v>
      </c>
      <c r="L234" s="26">
        <f t="shared" si="20"/>
        <v>2.7788016032133747E-4</v>
      </c>
      <c r="M234" s="26">
        <f t="shared" si="19"/>
        <v>2.6458449612101569E-4</v>
      </c>
      <c r="N234">
        <f t="shared" si="26"/>
        <v>-3.1870261111107538</v>
      </c>
      <c r="O234">
        <f t="shared" si="23"/>
        <v>-1.9239981815017018</v>
      </c>
      <c r="P234">
        <f t="shared" si="24"/>
        <v>-1</v>
      </c>
      <c r="Q234">
        <f t="shared" si="25"/>
        <v>-29</v>
      </c>
      <c r="R234" s="18" t="str">
        <f t="shared" si="13"/>
        <v>-----</v>
      </c>
      <c r="S234" s="18" t="str">
        <f t="shared" si="14"/>
        <v>-----</v>
      </c>
      <c r="T234" s="18" t="str">
        <f t="shared" si="15"/>
        <v>-----</v>
      </c>
      <c r="U234" s="20" t="str">
        <f t="shared" si="16"/>
        <v>Bearish</v>
      </c>
      <c r="V234" s="20" t="str">
        <f t="shared" si="17"/>
        <v>-----</v>
      </c>
      <c r="W234" s="20" t="str">
        <f t="shared" si="18"/>
        <v>-----</v>
      </c>
      <c r="X234" s="4"/>
    </row>
    <row r="235" spans="1:24" x14ac:dyDescent="0.55000000000000004">
      <c r="A235" s="6">
        <f>IF('Data Validation'!$K$2&lt;&gt;TRUE,"",'Data Validation'!A235)</f>
        <v>1772098500</v>
      </c>
      <c r="B235" s="6" t="str">
        <f>IF('Data Validation'!$K$2&lt;&gt;TRUE,"",'Data Validation'!C235)</f>
        <v>XAUUSD</v>
      </c>
      <c r="C235" s="6" t="str">
        <f>IF('Data Validation'!$K$2&lt;&gt;TRUE,"",'Data Validation'!E235)</f>
        <v>M5</v>
      </c>
      <c r="D235" s="6">
        <f>IF('Data Validation'!$K$2&lt;&gt;TRUE,"",'Data Validation'!G235)</f>
        <v>5183.3</v>
      </c>
      <c r="E235" s="6">
        <f>IF($C235&lt;&gt;"M5","",Price!F235)</f>
        <v>5183.7</v>
      </c>
      <c r="F235" s="8">
        <f>IF($C235&lt;&gt;"M5","",Price!G235)</f>
        <v>5180.25</v>
      </c>
      <c r="G235" s="8">
        <f>IF($C235&lt;&gt;"M5","",Dual_Tema!E235)</f>
        <v>5183.1099999999997</v>
      </c>
      <c r="H235" s="8">
        <f>IF($C235&lt;&gt;"M5","",Dual_Tema!F235)</f>
        <v>5179.4799999999996</v>
      </c>
      <c r="I235" s="6">
        <f>IF($C235&lt;&gt;"M5","",SSA!E235)</f>
        <v>5181.9837100000004</v>
      </c>
      <c r="J235">
        <f t="shared" si="21"/>
        <v>5183.6179830555548</v>
      </c>
      <c r="K235">
        <f t="shared" si="22"/>
        <v>5185.467576045201</v>
      </c>
      <c r="L235" s="26">
        <f t="shared" si="20"/>
        <v>1.1383127118663226E-4</v>
      </c>
      <c r="M235" s="26">
        <f t="shared" si="19"/>
        <v>1.4866357240503615E-4</v>
      </c>
      <c r="N235">
        <f t="shared" si="26"/>
        <v>-1.6342730555543312</v>
      </c>
      <c r="O235">
        <f t="shared" si="23"/>
        <v>-1.8495929896462258</v>
      </c>
      <c r="P235">
        <f t="shared" si="24"/>
        <v>-1</v>
      </c>
      <c r="Q235">
        <f t="shared" si="25"/>
        <v>-30</v>
      </c>
      <c r="R235" s="18" t="str">
        <f t="shared" si="13"/>
        <v>-----</v>
      </c>
      <c r="S235" s="18" t="str">
        <f t="shared" si="14"/>
        <v>-----</v>
      </c>
      <c r="T235" s="18" t="str">
        <f t="shared" si="15"/>
        <v>-----</v>
      </c>
      <c r="U235" s="20" t="str">
        <f t="shared" si="16"/>
        <v>Bearish</v>
      </c>
      <c r="V235" s="20" t="str">
        <f t="shared" si="17"/>
        <v>-----</v>
      </c>
      <c r="W235" s="20" t="str">
        <f t="shared" si="18"/>
        <v>-----</v>
      </c>
      <c r="X235" s="4"/>
    </row>
    <row r="236" spans="1:24" x14ac:dyDescent="0.55000000000000004">
      <c r="A236" s="6">
        <f>IF('Data Validation'!$K$2&lt;&gt;TRUE,"",'Data Validation'!A236)</f>
        <v>1772098800</v>
      </c>
      <c r="B236" s="6" t="str">
        <f>IF('Data Validation'!$K$2&lt;&gt;TRUE,"",'Data Validation'!C236)</f>
        <v>XAUUSD</v>
      </c>
      <c r="C236" s="6" t="str">
        <f>IF('Data Validation'!$K$2&lt;&gt;TRUE,"",'Data Validation'!E236)</f>
        <v>M5</v>
      </c>
      <c r="D236" s="6">
        <f>IF('Data Validation'!$K$2&lt;&gt;TRUE,"",'Data Validation'!G236)</f>
        <v>5181.5</v>
      </c>
      <c r="E236" s="6">
        <f>IF($C236&lt;&gt;"M5","",Price!F236)</f>
        <v>5183.55</v>
      </c>
      <c r="F236" s="8">
        <f>IF($C236&lt;&gt;"M5","",Price!G236)</f>
        <v>5180.3599999999997</v>
      </c>
      <c r="G236" s="8">
        <f>IF($C236&lt;&gt;"M5","",Dual_Tema!E236)</f>
        <v>5183.66</v>
      </c>
      <c r="H236" s="8">
        <f>IF($C236&lt;&gt;"M5","",Dual_Tema!F236)</f>
        <v>5180.45</v>
      </c>
      <c r="I236" s="6">
        <f>IF($C236&lt;&gt;"M5","",SSA!E236)</f>
        <v>5183.3785699999999</v>
      </c>
      <c r="J236">
        <f t="shared" si="21"/>
        <v>5183.2934194444433</v>
      </c>
      <c r="K236">
        <f t="shared" si="22"/>
        <v>5185.0327447250502</v>
      </c>
      <c r="L236" s="26">
        <f t="shared" si="20"/>
        <v>-2.1220527580835274E-5</v>
      </c>
      <c r="M236" s="26">
        <f t="shared" si="19"/>
        <v>-1.73730081363869E-5</v>
      </c>
      <c r="N236">
        <f t="shared" si="26"/>
        <v>8.5150555556538166E-2</v>
      </c>
      <c r="O236">
        <f t="shared" si="23"/>
        <v>-1.7393252806068631</v>
      </c>
      <c r="P236">
        <f t="shared" si="24"/>
        <v>-1</v>
      </c>
      <c r="Q236">
        <f t="shared" si="25"/>
        <v>-31</v>
      </c>
      <c r="R236" s="18" t="str">
        <f t="shared" si="13"/>
        <v>-----</v>
      </c>
      <c r="S236" s="18" t="str">
        <f t="shared" si="14"/>
        <v>-----</v>
      </c>
      <c r="T236" s="18" t="str">
        <f t="shared" si="15"/>
        <v>-----</v>
      </c>
      <c r="U236" s="20" t="str">
        <f t="shared" si="16"/>
        <v>Bearish</v>
      </c>
      <c r="V236" s="20" t="str">
        <f t="shared" si="17"/>
        <v>Over Price</v>
      </c>
      <c r="W236" s="20" t="str">
        <f t="shared" si="18"/>
        <v>-----</v>
      </c>
      <c r="X236" s="4"/>
    </row>
    <row r="237" spans="1:24" x14ac:dyDescent="0.55000000000000004">
      <c r="A237" s="6">
        <f>IF('Data Validation'!$K$2&lt;&gt;TRUE,"",'Data Validation'!A237)</f>
        <v>1772099100</v>
      </c>
      <c r="B237" s="6" t="str">
        <f>IF('Data Validation'!$K$2&lt;&gt;TRUE,"",'Data Validation'!C237)</f>
        <v>XAUUSD</v>
      </c>
      <c r="C237" s="6" t="str">
        <f>IF('Data Validation'!$K$2&lt;&gt;TRUE,"",'Data Validation'!E237)</f>
        <v>M5</v>
      </c>
      <c r="D237" s="6">
        <f>IF('Data Validation'!$K$2&lt;&gt;TRUE,"",'Data Validation'!G237)</f>
        <v>5184.6400000000003</v>
      </c>
      <c r="E237" s="6">
        <f>IF($C237&lt;&gt;"M5","",Price!F237)</f>
        <v>5185.2700000000004</v>
      </c>
      <c r="F237" s="8">
        <f>IF($C237&lt;&gt;"M5","",Price!G237)</f>
        <v>5181.55</v>
      </c>
      <c r="G237" s="8">
        <f>IF($C237&lt;&gt;"M5","",Dual_Tema!E237)</f>
        <v>5184.8</v>
      </c>
      <c r="H237" s="8">
        <f>IF($C237&lt;&gt;"M5","",Dual_Tema!F237)</f>
        <v>5181.57</v>
      </c>
      <c r="I237" s="6">
        <f>IF($C237&lt;&gt;"M5","",SSA!E237)</f>
        <v>5184.9561299999996</v>
      </c>
      <c r="J237">
        <f t="shared" si="21"/>
        <v>5183.0450155555554</v>
      </c>
      <c r="K237">
        <f t="shared" si="22"/>
        <v>5184.635198891152</v>
      </c>
      <c r="L237" s="26">
        <f t="shared" si="20"/>
        <v>9.0649591112531758E-5</v>
      </c>
      <c r="M237" s="26">
        <f t="shared" si="19"/>
        <v>-3.8598339884488799E-6</v>
      </c>
      <c r="N237">
        <f t="shared" si="26"/>
        <v>1.9111144444441379</v>
      </c>
      <c r="O237">
        <f t="shared" si="23"/>
        <v>-1.5901833355965209</v>
      </c>
      <c r="P237">
        <f t="shared" si="24"/>
        <v>-1</v>
      </c>
      <c r="Q237">
        <f t="shared" si="25"/>
        <v>-32</v>
      </c>
      <c r="R237" s="18" t="str">
        <f t="shared" si="13"/>
        <v>-----</v>
      </c>
      <c r="S237" s="18" t="str">
        <f t="shared" si="14"/>
        <v>-----</v>
      </c>
      <c r="T237" s="18" t="str">
        <f t="shared" si="15"/>
        <v>-----</v>
      </c>
      <c r="U237" s="20" t="str">
        <f t="shared" si="16"/>
        <v>Bearish</v>
      </c>
      <c r="V237" s="20" t="str">
        <f t="shared" si="17"/>
        <v>Over Price</v>
      </c>
      <c r="W237" s="20" t="str">
        <f t="shared" si="18"/>
        <v>-----</v>
      </c>
      <c r="X237" s="4"/>
    </row>
    <row r="238" spans="1:24" x14ac:dyDescent="0.55000000000000004">
      <c r="A238" s="6">
        <f>IF('Data Validation'!$K$2&lt;&gt;TRUE,"",'Data Validation'!A238)</f>
        <v>1772099400</v>
      </c>
      <c r="B238" s="6" t="str">
        <f>IF('Data Validation'!$K$2&lt;&gt;TRUE,"",'Data Validation'!C238)</f>
        <v>XAUUSD</v>
      </c>
      <c r="C238" s="6" t="str">
        <f>IF('Data Validation'!$K$2&lt;&gt;TRUE,"",'Data Validation'!E238)</f>
        <v>M5</v>
      </c>
      <c r="D238" s="6">
        <f>IF('Data Validation'!$K$2&lt;&gt;TRUE,"",'Data Validation'!G238)</f>
        <v>5186.9799999999996</v>
      </c>
      <c r="E238" s="6">
        <f>IF($C238&lt;&gt;"M5","",Price!F238)</f>
        <v>5187.22</v>
      </c>
      <c r="F238" s="8">
        <f>IF($C238&lt;&gt;"M5","",Price!G238)</f>
        <v>5184.05</v>
      </c>
      <c r="G238" s="8">
        <f>IF($C238&lt;&gt;"M5","",Dual_Tema!E238)</f>
        <v>5186.43</v>
      </c>
      <c r="H238" s="8">
        <f>IF($C238&lt;&gt;"M5","",Dual_Tema!F238)</f>
        <v>5183.41</v>
      </c>
      <c r="I238" s="6">
        <f>IF($C238&lt;&gt;"M5","",SSA!E238)</f>
        <v>5186.4503299999997</v>
      </c>
      <c r="J238">
        <f t="shared" si="21"/>
        <v>5182.873048055555</v>
      </c>
      <c r="K238">
        <f t="shared" si="22"/>
        <v>5184.2827687240333</v>
      </c>
      <c r="L238" s="26">
        <f t="shared" si="20"/>
        <v>1.5232057503908536E-4</v>
      </c>
      <c r="M238" s="26">
        <f t="shared" si="19"/>
        <v>1.2347084255351736E-4</v>
      </c>
      <c r="N238">
        <f t="shared" si="26"/>
        <v>3.5772819444446213</v>
      </c>
      <c r="O238">
        <f t="shared" si="23"/>
        <v>-1.4097206684782577</v>
      </c>
      <c r="P238">
        <f t="shared" si="24"/>
        <v>-1</v>
      </c>
      <c r="Q238">
        <f t="shared" si="25"/>
        <v>-33</v>
      </c>
      <c r="R238" s="18" t="str">
        <f t="shared" si="13"/>
        <v>-----</v>
      </c>
      <c r="S238" s="18" t="str">
        <f t="shared" si="14"/>
        <v>-----</v>
      </c>
      <c r="T238" s="18" t="str">
        <f t="shared" si="15"/>
        <v>-----</v>
      </c>
      <c r="U238" s="20" t="str">
        <f t="shared" si="16"/>
        <v>Bearish</v>
      </c>
      <c r="V238" s="20" t="str">
        <f t="shared" si="17"/>
        <v>Over Price</v>
      </c>
      <c r="W238" s="20" t="str">
        <f t="shared" si="18"/>
        <v>-----</v>
      </c>
      <c r="X238" s="4"/>
    </row>
    <row r="239" spans="1:24" x14ac:dyDescent="0.55000000000000004">
      <c r="A239" s="6">
        <f>IF('Data Validation'!$K$2&lt;&gt;TRUE,"",'Data Validation'!A239)</f>
        <v>1772099700</v>
      </c>
      <c r="B239" s="6" t="str">
        <f>IF('Data Validation'!$K$2&lt;&gt;TRUE,"",'Data Validation'!C239)</f>
        <v>XAUUSD</v>
      </c>
      <c r="C239" s="6" t="str">
        <f>IF('Data Validation'!$K$2&lt;&gt;TRUE,"",'Data Validation'!E239)</f>
        <v>M5</v>
      </c>
      <c r="D239" s="6">
        <f>IF('Data Validation'!$K$2&lt;&gt;TRUE,"",'Data Validation'!G239)</f>
        <v>5186.32</v>
      </c>
      <c r="E239" s="6">
        <f>IF($C239&lt;&gt;"M5","",Price!F239)</f>
        <v>5189.72</v>
      </c>
      <c r="F239" s="8">
        <f>IF($C239&lt;&gt;"M5","",Price!G239)</f>
        <v>5186.04</v>
      </c>
      <c r="G239" s="8">
        <f>IF($C239&lt;&gt;"M5","",Dual_Tema!E239)</f>
        <v>5188.6099999999997</v>
      </c>
      <c r="H239" s="8">
        <f>IF($C239&lt;&gt;"M5","",Dual_Tema!F239)</f>
        <v>5185.45</v>
      </c>
      <c r="I239" s="6">
        <f>IF($C239&lt;&gt;"M5","",SSA!E239)</f>
        <v>5187.5739999999996</v>
      </c>
      <c r="J239">
        <f t="shared" si="21"/>
        <v>5182.7679305555539</v>
      </c>
      <c r="K239">
        <f t="shared" si="22"/>
        <v>5183.9798010903378</v>
      </c>
      <c r="L239" s="26">
        <f t="shared" si="20"/>
        <v>2.1393012772218033E-4</v>
      </c>
      <c r="M239" s="26">
        <f t="shared" si="19"/>
        <v>1.1377990338353384E-4</v>
      </c>
      <c r="N239">
        <f t="shared" si="26"/>
        <v>4.8060694444457113</v>
      </c>
      <c r="O239">
        <f t="shared" si="23"/>
        <v>-1.2118705347838841</v>
      </c>
      <c r="P239">
        <f t="shared" si="24"/>
        <v>-1</v>
      </c>
      <c r="Q239">
        <f t="shared" si="25"/>
        <v>-34</v>
      </c>
      <c r="R239" s="18" t="str">
        <f t="shared" ref="R239:R302" si="27">IF(Q239&lt;=23,"-----",IF(AND(Q239&gt;=24,Q239&lt;=72),"Bullish",IF(Q239&gt;=73,"Vulnerable Bullish","-----")))</f>
        <v>-----</v>
      </c>
      <c r="S239" s="18" t="str">
        <f t="shared" ref="S239:S302" si="28">IF(OR(AND(R239="Bullish",N239&lt;0),AND(R239="Vulnerable Bullish",N239&lt;0)),"Under Price","-----")</f>
        <v>-----</v>
      </c>
      <c r="T239" s="18" t="str">
        <f t="shared" ref="T239:T302" si="29">IF(AND(S239="Under Price",M239&lt;-0.025%),"Deep Under Price","-----")</f>
        <v>-----</v>
      </c>
      <c r="U239" s="20" t="str">
        <f t="shared" ref="U239:U302" si="30">IF(Q239&gt;=-23,"-----",IF(AND(Q239&lt;=-24,Q239&gt;=-72),"Bearish",IF(Q239&lt;=-73,"Vulnerable Bearish","-----")))</f>
        <v>Bearish</v>
      </c>
      <c r="V239" s="20" t="str">
        <f t="shared" ref="V239:V302" si="31">IF(OR(AND(U239="Bearish",N239&gt;0),AND(U239="Vulnerable Bearish",N239&gt;0)),"Over Price","-----")</f>
        <v>Over Price</v>
      </c>
      <c r="W239" s="20" t="str">
        <f t="shared" ref="W239:W302" si="32">IF(AND(V239="Over Price",L239&gt;0.025%),"Deep Over Price","-----")</f>
        <v>-----</v>
      </c>
      <c r="X239" s="4"/>
    </row>
    <row r="240" spans="1:24" x14ac:dyDescent="0.55000000000000004">
      <c r="A240" s="6">
        <f>IF('Data Validation'!$K$2&lt;&gt;TRUE,"",'Data Validation'!A240)</f>
        <v>1772100000</v>
      </c>
      <c r="B240" s="6" t="str">
        <f>IF('Data Validation'!$K$2&lt;&gt;TRUE,"",'Data Validation'!C240)</f>
        <v>XAUUSD</v>
      </c>
      <c r="C240" s="6" t="str">
        <f>IF('Data Validation'!$K$2&lt;&gt;TRUE,"",'Data Validation'!E240)</f>
        <v>M5</v>
      </c>
      <c r="D240" s="6">
        <f>IF('Data Validation'!$K$2&lt;&gt;TRUE,"",'Data Validation'!G240)</f>
        <v>5189.51</v>
      </c>
      <c r="E240" s="6">
        <f>IF($C240&lt;&gt;"M5","",Price!F240)</f>
        <v>5189.5200000000004</v>
      </c>
      <c r="F240" s="8">
        <f>IF($C240&lt;&gt;"M5","",Price!G240)</f>
        <v>5185.62</v>
      </c>
      <c r="G240" s="8">
        <f>IF($C240&lt;&gt;"M5","",Dual_Tema!E240)</f>
        <v>5189.8</v>
      </c>
      <c r="H240" s="8">
        <f>IF($C240&lt;&gt;"M5","",Dual_Tema!F240)</f>
        <v>5186.41</v>
      </c>
      <c r="I240" s="6">
        <f>IF($C240&lt;&gt;"M5","",SSA!E240)</f>
        <v>5188.1281900000004</v>
      </c>
      <c r="J240">
        <f t="shared" si="21"/>
        <v>5182.7140577777764</v>
      </c>
      <c r="K240">
        <f t="shared" si="22"/>
        <v>5183.7266524278257</v>
      </c>
      <c r="L240" s="26">
        <f t="shared" si="20"/>
        <v>-5.3951982735316456E-5</v>
      </c>
      <c r="M240" s="26">
        <f t="shared" si="19"/>
        <v>-1.5232116242255503E-4</v>
      </c>
      <c r="N240">
        <f t="shared" si="26"/>
        <v>5.4141322222239978</v>
      </c>
      <c r="O240">
        <f t="shared" si="23"/>
        <v>-1.0125946500493228</v>
      </c>
      <c r="P240">
        <f t="shared" si="24"/>
        <v>-1</v>
      </c>
      <c r="Q240">
        <f t="shared" si="25"/>
        <v>-35</v>
      </c>
      <c r="R240" s="18" t="str">
        <f t="shared" si="27"/>
        <v>-----</v>
      </c>
      <c r="S240" s="18" t="str">
        <f t="shared" si="28"/>
        <v>-----</v>
      </c>
      <c r="T240" s="18" t="str">
        <f t="shared" si="29"/>
        <v>-----</v>
      </c>
      <c r="U240" s="20" t="str">
        <f t="shared" si="30"/>
        <v>Bearish</v>
      </c>
      <c r="V240" s="20" t="str">
        <f t="shared" si="31"/>
        <v>Over Price</v>
      </c>
      <c r="W240" s="20" t="str">
        <f t="shared" si="32"/>
        <v>-----</v>
      </c>
      <c r="X240" s="4"/>
    </row>
    <row r="241" spans="1:24" x14ac:dyDescent="0.55000000000000004">
      <c r="A241" s="6">
        <f>IF('Data Validation'!$K$2&lt;&gt;TRUE,"",'Data Validation'!A241)</f>
        <v>1772100300</v>
      </c>
      <c r="B241" s="6" t="str">
        <f>IF('Data Validation'!$K$2&lt;&gt;TRUE,"",'Data Validation'!C241)</f>
        <v>XAUUSD</v>
      </c>
      <c r="C241" s="6" t="str">
        <f>IF('Data Validation'!$K$2&lt;&gt;TRUE,"",'Data Validation'!E241)</f>
        <v>M5</v>
      </c>
      <c r="D241" s="6">
        <f>IF('Data Validation'!$K$2&lt;&gt;TRUE,"",'Data Validation'!G241)</f>
        <v>5188.45</v>
      </c>
      <c r="E241" s="6">
        <f>IF($C241&lt;&gt;"M5","",Price!F241)</f>
        <v>5190.1000000000004</v>
      </c>
      <c r="F241" s="8">
        <f>IF($C241&lt;&gt;"M5","",Price!G241)</f>
        <v>5188.17</v>
      </c>
      <c r="G241" s="8">
        <f>IF($C241&lt;&gt;"M5","",Dual_Tema!E241)</f>
        <v>5190.72</v>
      </c>
      <c r="H241" s="8">
        <f>IF($C241&lt;&gt;"M5","",Dual_Tema!F241)</f>
        <v>5188.1099999999997</v>
      </c>
      <c r="I241" s="6">
        <f>IF($C241&lt;&gt;"M5","",SSA!E241)</f>
        <v>5187.8615499999996</v>
      </c>
      <c r="J241">
        <f t="shared" si="21"/>
        <v>5182.6865719444431</v>
      </c>
      <c r="K241">
        <f t="shared" si="22"/>
        <v>5183.5186363311495</v>
      </c>
      <c r="L241" s="26">
        <f t="shared" si="20"/>
        <v>-1.1944393070708704E-4</v>
      </c>
      <c r="M241" s="26">
        <f t="shared" si="19"/>
        <v>1.1564905138942733E-5</v>
      </c>
      <c r="N241">
        <f t="shared" si="26"/>
        <v>5.1749780555564939</v>
      </c>
      <c r="O241">
        <f t="shared" si="23"/>
        <v>-0.83206438670640637</v>
      </c>
      <c r="P241">
        <f t="shared" si="24"/>
        <v>-1</v>
      </c>
      <c r="Q241">
        <f t="shared" si="25"/>
        <v>-36</v>
      </c>
      <c r="R241" s="18" t="str">
        <f t="shared" si="27"/>
        <v>-----</v>
      </c>
      <c r="S241" s="18" t="str">
        <f t="shared" si="28"/>
        <v>-----</v>
      </c>
      <c r="T241" s="18" t="str">
        <f t="shared" si="29"/>
        <v>-----</v>
      </c>
      <c r="U241" s="20" t="str">
        <f t="shared" si="30"/>
        <v>Bearish</v>
      </c>
      <c r="V241" s="20" t="str">
        <f t="shared" si="31"/>
        <v>Over Price</v>
      </c>
      <c r="W241" s="20" t="str">
        <f t="shared" si="32"/>
        <v>-----</v>
      </c>
      <c r="X241" s="4"/>
    </row>
    <row r="242" spans="1:24" x14ac:dyDescent="0.55000000000000004">
      <c r="A242" s="6">
        <f>IF('Data Validation'!$K$2&lt;&gt;TRUE,"",'Data Validation'!A242)</f>
        <v>1772100600</v>
      </c>
      <c r="B242" s="6" t="str">
        <f>IF('Data Validation'!$K$2&lt;&gt;TRUE,"",'Data Validation'!C242)</f>
        <v>XAUUSD</v>
      </c>
      <c r="C242" s="6" t="str">
        <f>IF('Data Validation'!$K$2&lt;&gt;TRUE,"",'Data Validation'!E242)</f>
        <v>M5</v>
      </c>
      <c r="D242" s="6">
        <f>IF('Data Validation'!$K$2&lt;&gt;TRUE,"",'Data Validation'!G242)</f>
        <v>5187.8900000000003</v>
      </c>
      <c r="E242" s="6">
        <f>IF($C242&lt;&gt;"M5","",Price!F242)</f>
        <v>5188.6899999999996</v>
      </c>
      <c r="F242" s="8">
        <f>IF($C242&lt;&gt;"M5","",Price!G242)</f>
        <v>5187.1000000000004</v>
      </c>
      <c r="G242" s="8">
        <f>IF($C242&lt;&gt;"M5","",Dual_Tema!E242)</f>
        <v>5190.49</v>
      </c>
      <c r="H242" s="8">
        <f>IF($C242&lt;&gt;"M5","",Dual_Tema!F242)</f>
        <v>5188.5200000000004</v>
      </c>
      <c r="I242" s="6">
        <f>IF($C242&lt;&gt;"M5","",SSA!E242)</f>
        <v>5186.7412199999999</v>
      </c>
      <c r="J242">
        <f t="shared" si="21"/>
        <v>5182.6551497222208</v>
      </c>
      <c r="K242">
        <f t="shared" si="22"/>
        <v>5183.345939009364</v>
      </c>
      <c r="L242" s="26">
        <f t="shared" si="20"/>
        <v>-3.4678806817856924E-4</v>
      </c>
      <c r="M242" s="26">
        <f t="shared" si="19"/>
        <v>-2.7368112679532365E-4</v>
      </c>
      <c r="N242">
        <f t="shared" si="26"/>
        <v>4.0860702777790721</v>
      </c>
      <c r="O242">
        <f t="shared" si="23"/>
        <v>-0.69078928714316135</v>
      </c>
      <c r="P242">
        <f t="shared" si="24"/>
        <v>-1</v>
      </c>
      <c r="Q242">
        <f t="shared" si="25"/>
        <v>-37</v>
      </c>
      <c r="R242" s="18" t="str">
        <f t="shared" si="27"/>
        <v>-----</v>
      </c>
      <c r="S242" s="18" t="str">
        <f t="shared" si="28"/>
        <v>-----</v>
      </c>
      <c r="T242" s="18" t="str">
        <f t="shared" si="29"/>
        <v>-----</v>
      </c>
      <c r="U242" s="20" t="str">
        <f t="shared" si="30"/>
        <v>Bearish</v>
      </c>
      <c r="V242" s="20" t="str">
        <f t="shared" si="31"/>
        <v>Over Price</v>
      </c>
      <c r="W242" s="20" t="str">
        <f t="shared" si="32"/>
        <v>-----</v>
      </c>
      <c r="X242" s="4"/>
    </row>
    <row r="243" spans="1:24" x14ac:dyDescent="0.55000000000000004">
      <c r="A243" s="6">
        <f>IF('Data Validation'!$K$2&lt;&gt;TRUE,"",'Data Validation'!A243)</f>
        <v>1772100900</v>
      </c>
      <c r="B243" s="6" t="str">
        <f>IF('Data Validation'!$K$2&lt;&gt;TRUE,"",'Data Validation'!C243)</f>
        <v>XAUUSD</v>
      </c>
      <c r="C243" s="6" t="str">
        <f>IF('Data Validation'!$K$2&lt;&gt;TRUE,"",'Data Validation'!E243)</f>
        <v>M5</v>
      </c>
      <c r="D243" s="6">
        <f>IF('Data Validation'!$K$2&lt;&gt;TRUE,"",'Data Validation'!G243)</f>
        <v>5182.8500000000004</v>
      </c>
      <c r="E243" s="6">
        <f>IF($C243&lt;&gt;"M5","",Price!F243)</f>
        <v>5188.75</v>
      </c>
      <c r="F243" s="8">
        <f>IF($C243&lt;&gt;"M5","",Price!G243)</f>
        <v>5181.92</v>
      </c>
      <c r="G243" s="8">
        <f>IF($C243&lt;&gt;"M5","",Dual_Tema!E243)</f>
        <v>5190.24</v>
      </c>
      <c r="H243" s="8">
        <f>IF($C243&lt;&gt;"M5","",Dual_Tema!F243)</f>
        <v>5186.1000000000004</v>
      </c>
      <c r="I243" s="6">
        <f>IF($C243&lt;&gt;"M5","",SSA!E243)</f>
        <v>5184.83871</v>
      </c>
      <c r="J243">
        <f t="shared" si="21"/>
        <v>5182.5939947222214</v>
      </c>
      <c r="K243">
        <f t="shared" si="22"/>
        <v>5183.1955501519351</v>
      </c>
      <c r="L243" s="26">
        <f t="shared" si="20"/>
        <v>-2.870772835167125E-4</v>
      </c>
      <c r="M243" s="26">
        <f t="shared" si="19"/>
        <v>-8.0600065559867547E-4</v>
      </c>
      <c r="N243">
        <f t="shared" si="26"/>
        <v>2.2447152777785959</v>
      </c>
      <c r="O243">
        <f t="shared" si="23"/>
        <v>-0.60155542971369869</v>
      </c>
      <c r="P243">
        <f t="shared" si="24"/>
        <v>-1</v>
      </c>
      <c r="Q243">
        <f t="shared" si="25"/>
        <v>-38</v>
      </c>
      <c r="R243" s="18" t="str">
        <f t="shared" si="27"/>
        <v>-----</v>
      </c>
      <c r="S243" s="18" t="str">
        <f t="shared" si="28"/>
        <v>-----</v>
      </c>
      <c r="T243" s="18" t="str">
        <f t="shared" si="29"/>
        <v>-----</v>
      </c>
      <c r="U243" s="20" t="str">
        <f t="shared" si="30"/>
        <v>Bearish</v>
      </c>
      <c r="V243" s="20" t="str">
        <f t="shared" si="31"/>
        <v>Over Price</v>
      </c>
      <c r="W243" s="20" t="str">
        <f t="shared" si="32"/>
        <v>-----</v>
      </c>
      <c r="X243" s="4"/>
    </row>
    <row r="244" spans="1:24" x14ac:dyDescent="0.55000000000000004">
      <c r="A244" s="6">
        <f>IF('Data Validation'!$K$2&lt;&gt;TRUE,"",'Data Validation'!A244)</f>
        <v>1772101200</v>
      </c>
      <c r="B244" s="6" t="str">
        <f>IF('Data Validation'!$K$2&lt;&gt;TRUE,"",'Data Validation'!C244)</f>
        <v>XAUUSD</v>
      </c>
      <c r="C244" s="6" t="str">
        <f>IF('Data Validation'!$K$2&lt;&gt;TRUE,"",'Data Validation'!E244)</f>
        <v>M5</v>
      </c>
      <c r="D244" s="6">
        <f>IF('Data Validation'!$K$2&lt;&gt;TRUE,"",'Data Validation'!G244)</f>
        <v>5183.6000000000004</v>
      </c>
      <c r="E244" s="6">
        <f>IF($C244&lt;&gt;"M5","",Price!F244)</f>
        <v>5184.58</v>
      </c>
      <c r="F244" s="8">
        <f>IF($C244&lt;&gt;"M5","",Price!G244)</f>
        <v>5181.3599999999997</v>
      </c>
      <c r="G244" s="8">
        <f>IF($C244&lt;&gt;"M5","",Dual_Tema!E244)</f>
        <v>5187.95</v>
      </c>
      <c r="H244" s="8">
        <f>IF($C244&lt;&gt;"M5","",Dual_Tema!F244)</f>
        <v>5184.16</v>
      </c>
      <c r="I244" s="6">
        <f>IF($C244&lt;&gt;"M5","",SSA!E244)</f>
        <v>5182.4650099999999</v>
      </c>
      <c r="J244">
        <f t="shared" si="21"/>
        <v>5182.4871905555547</v>
      </c>
      <c r="K244">
        <f t="shared" si="22"/>
        <v>5183.0538782326585</v>
      </c>
      <c r="L244" s="26">
        <f t="shared" si="20"/>
        <v>-6.4958220491714283E-4</v>
      </c>
      <c r="M244" s="26">
        <f t="shared" si="19"/>
        <v>-5.4010678682760215E-4</v>
      </c>
      <c r="N244">
        <f t="shared" si="26"/>
        <v>-2.2180555554768944E-2</v>
      </c>
      <c r="O244">
        <f t="shared" si="23"/>
        <v>-0.56668767710380052</v>
      </c>
      <c r="P244">
        <f t="shared" si="24"/>
        <v>-1</v>
      </c>
      <c r="Q244">
        <f t="shared" si="25"/>
        <v>-39</v>
      </c>
      <c r="R244" s="18" t="str">
        <f t="shared" si="27"/>
        <v>-----</v>
      </c>
      <c r="S244" s="18" t="str">
        <f t="shared" si="28"/>
        <v>-----</v>
      </c>
      <c r="T244" s="18" t="str">
        <f t="shared" si="29"/>
        <v>-----</v>
      </c>
      <c r="U244" s="20" t="str">
        <f t="shared" si="30"/>
        <v>Bearish</v>
      </c>
      <c r="V244" s="20" t="str">
        <f t="shared" si="31"/>
        <v>-----</v>
      </c>
      <c r="W244" s="20" t="str">
        <f t="shared" si="32"/>
        <v>-----</v>
      </c>
      <c r="X244" s="4"/>
    </row>
    <row r="245" spans="1:24" x14ac:dyDescent="0.55000000000000004">
      <c r="A245" s="6">
        <f>IF('Data Validation'!$K$2&lt;&gt;TRUE,"",'Data Validation'!A245)</f>
        <v>1772101500</v>
      </c>
      <c r="B245" s="6" t="str">
        <f>IF('Data Validation'!$K$2&lt;&gt;TRUE,"",'Data Validation'!C245)</f>
        <v>XAUUSD</v>
      </c>
      <c r="C245" s="6" t="str">
        <f>IF('Data Validation'!$K$2&lt;&gt;TRUE,"",'Data Validation'!E245)</f>
        <v>M5</v>
      </c>
      <c r="D245" s="6">
        <f>IF('Data Validation'!$K$2&lt;&gt;TRUE,"",'Data Validation'!G245)</f>
        <v>5179.29</v>
      </c>
      <c r="E245" s="6">
        <f>IF($C245&lt;&gt;"M5","",Price!F245)</f>
        <v>5185.13</v>
      </c>
      <c r="F245" s="8">
        <f>IF($C245&lt;&gt;"M5","",Price!G245)</f>
        <v>5178.9799999999996</v>
      </c>
      <c r="G245" s="8">
        <f>IF($C245&lt;&gt;"M5","",Dual_Tema!E245)</f>
        <v>5186.6899999999996</v>
      </c>
      <c r="H245" s="8">
        <f>IF($C245&lt;&gt;"M5","",Dual_Tema!F245)</f>
        <v>5181.7</v>
      </c>
      <c r="I245" s="6">
        <f>IF($C245&lt;&gt;"M5","",SSA!E245)</f>
        <v>5179.8225499999999</v>
      </c>
      <c r="J245">
        <f t="shared" si="21"/>
        <v>5182.3228369444441</v>
      </c>
      <c r="K245">
        <f t="shared" si="22"/>
        <v>5182.9076699750158</v>
      </c>
      <c r="L245" s="26">
        <f t="shared" si="20"/>
        <v>-3.007698551483684E-4</v>
      </c>
      <c r="M245" s="26">
        <f t="shared" si="19"/>
        <v>-5.2492425265844318E-4</v>
      </c>
      <c r="N245">
        <f t="shared" si="26"/>
        <v>-2.5002869444442695</v>
      </c>
      <c r="O245">
        <f t="shared" si="23"/>
        <v>-0.58483303057164449</v>
      </c>
      <c r="P245">
        <f t="shared" si="24"/>
        <v>-1</v>
      </c>
      <c r="Q245">
        <f t="shared" si="25"/>
        <v>-40</v>
      </c>
      <c r="R245" s="18" t="str">
        <f t="shared" si="27"/>
        <v>-----</v>
      </c>
      <c r="S245" s="18" t="str">
        <f t="shared" si="28"/>
        <v>-----</v>
      </c>
      <c r="T245" s="18" t="str">
        <f t="shared" si="29"/>
        <v>-----</v>
      </c>
      <c r="U245" s="20" t="str">
        <f t="shared" si="30"/>
        <v>Bearish</v>
      </c>
      <c r="V245" s="20" t="str">
        <f t="shared" si="31"/>
        <v>-----</v>
      </c>
      <c r="W245" s="20" t="str">
        <f t="shared" si="32"/>
        <v>-----</v>
      </c>
      <c r="X245" s="4"/>
    </row>
    <row r="246" spans="1:24" x14ac:dyDescent="0.55000000000000004">
      <c r="A246" s="6">
        <f>IF('Data Validation'!$K$2&lt;&gt;TRUE,"",'Data Validation'!A246)</f>
        <v>1772101800</v>
      </c>
      <c r="B246" s="6" t="str">
        <f>IF('Data Validation'!$K$2&lt;&gt;TRUE,"",'Data Validation'!C246)</f>
        <v>XAUUSD</v>
      </c>
      <c r="C246" s="6" t="str">
        <f>IF('Data Validation'!$K$2&lt;&gt;TRUE,"",'Data Validation'!E246)</f>
        <v>M5</v>
      </c>
      <c r="D246" s="6">
        <f>IF('Data Validation'!$K$2&lt;&gt;TRUE,"",'Data Validation'!G246)</f>
        <v>5177.04</v>
      </c>
      <c r="E246" s="6">
        <f>IF($C246&lt;&gt;"M5","",Price!F246)</f>
        <v>5179.3599999999997</v>
      </c>
      <c r="F246" s="8">
        <f>IF($C246&lt;&gt;"M5","",Price!G246)</f>
        <v>5174.74</v>
      </c>
      <c r="G246" s="8">
        <f>IF($C246&lt;&gt;"M5","",Dual_Tema!E246)</f>
        <v>5183.05</v>
      </c>
      <c r="H246" s="8">
        <f>IF($C246&lt;&gt;"M5","",Dual_Tema!F246)</f>
        <v>5178.05</v>
      </c>
      <c r="I246" s="6">
        <f>IF($C246&lt;&gt;"M5","",SSA!E246)</f>
        <v>5177.2636400000001</v>
      </c>
      <c r="J246">
        <f t="shared" si="21"/>
        <v>5182.0978027777783</v>
      </c>
      <c r="K246">
        <f t="shared" si="22"/>
        <v>5182.7456965355686</v>
      </c>
      <c r="L246" s="7">
        <f t="shared" si="20"/>
        <v>-7.1193602222639361E-4</v>
      </c>
      <c r="M246" s="7">
        <f t="shared" si="19"/>
        <v>-6.3923677832396371E-4</v>
      </c>
      <c r="N246">
        <f t="shared" si="26"/>
        <v>-4.8341627777781468</v>
      </c>
      <c r="O246">
        <f t="shared" si="23"/>
        <v>-0.64789375779037073</v>
      </c>
      <c r="P246">
        <f t="shared" si="24"/>
        <v>-1</v>
      </c>
      <c r="Q246">
        <f t="shared" si="25"/>
        <v>-41</v>
      </c>
      <c r="R246" s="18" t="str">
        <f t="shared" si="27"/>
        <v>-----</v>
      </c>
      <c r="S246" s="18" t="str">
        <f t="shared" si="28"/>
        <v>-----</v>
      </c>
      <c r="T246" s="18" t="str">
        <f t="shared" si="29"/>
        <v>-----</v>
      </c>
      <c r="U246" s="20" t="str">
        <f t="shared" si="30"/>
        <v>Bearish</v>
      </c>
      <c r="V246" s="20" t="str">
        <f t="shared" si="31"/>
        <v>-----</v>
      </c>
      <c r="W246" s="20" t="str">
        <f t="shared" si="32"/>
        <v>-----</v>
      </c>
      <c r="X246" s="4"/>
    </row>
    <row r="247" spans="1:24" x14ac:dyDescent="0.55000000000000004">
      <c r="A247" s="6">
        <f>IF('Data Validation'!$K$2&lt;&gt;TRUE,"",'Data Validation'!A247)</f>
        <v>1772102100</v>
      </c>
      <c r="B247" s="6" t="str">
        <f>IF('Data Validation'!$K$2&lt;&gt;TRUE,"",'Data Validation'!C247)</f>
        <v>XAUUSD</v>
      </c>
      <c r="C247" s="6" t="str">
        <f>IF('Data Validation'!$K$2&lt;&gt;TRUE,"",'Data Validation'!E247)</f>
        <v>M5</v>
      </c>
      <c r="D247" s="6">
        <f>IF('Data Validation'!$K$2&lt;&gt;TRUE,"",'Data Validation'!G247)</f>
        <v>5176.09</v>
      </c>
      <c r="E247" s="6">
        <f>IF($C247&lt;&gt;"M5","",Price!F247)</f>
        <v>5177.16</v>
      </c>
      <c r="F247" s="8">
        <f>IF($C247&lt;&gt;"M5","",Price!G247)</f>
        <v>5171.8</v>
      </c>
      <c r="G247" s="8">
        <f>IF($C247&lt;&gt;"M5","",Dual_Tema!E247)</f>
        <v>5179.68</v>
      </c>
      <c r="H247" s="8">
        <f>IF($C247&lt;&gt;"M5","",Dual_Tema!F247)</f>
        <v>5174.34</v>
      </c>
      <c r="I247" s="6">
        <f>IF($C247&lt;&gt;"M5","",SSA!E247)</f>
        <v>5175.0839299999998</v>
      </c>
      <c r="J247">
        <f t="shared" si="21"/>
        <v>5181.8181430555551</v>
      </c>
      <c r="K247">
        <f t="shared" si="22"/>
        <v>5182.5601858395667</v>
      </c>
      <c r="L247" s="7">
        <f t="shared" si="20"/>
        <v>-4.8651654156249736E-4</v>
      </c>
      <c r="M247" s="7">
        <f t="shared" si="19"/>
        <v>-4.9088386151663083E-4</v>
      </c>
      <c r="N247">
        <f t="shared" si="26"/>
        <v>-6.7342130555553013</v>
      </c>
      <c r="O247">
        <f t="shared" si="23"/>
        <v>-0.74204278401157353</v>
      </c>
      <c r="P247">
        <f t="shared" si="24"/>
        <v>-1</v>
      </c>
      <c r="Q247">
        <f t="shared" si="25"/>
        <v>-42</v>
      </c>
      <c r="R247" s="18" t="str">
        <f t="shared" si="27"/>
        <v>-----</v>
      </c>
      <c r="S247" s="18" t="str">
        <f t="shared" si="28"/>
        <v>-----</v>
      </c>
      <c r="T247" s="18" t="str">
        <f t="shared" si="29"/>
        <v>-----</v>
      </c>
      <c r="U247" s="20" t="str">
        <f t="shared" si="30"/>
        <v>Bearish</v>
      </c>
      <c r="V247" s="20" t="str">
        <f t="shared" si="31"/>
        <v>-----</v>
      </c>
      <c r="W247" s="20" t="str">
        <f t="shared" si="32"/>
        <v>-----</v>
      </c>
      <c r="X247" s="4"/>
    </row>
    <row r="248" spans="1:24" x14ac:dyDescent="0.55000000000000004">
      <c r="A248" s="6">
        <f>IF('Data Validation'!$K$2&lt;&gt;TRUE,"",'Data Validation'!A248)</f>
        <v>1772102400</v>
      </c>
      <c r="B248" s="6" t="str">
        <f>IF('Data Validation'!$K$2&lt;&gt;TRUE,"",'Data Validation'!C248)</f>
        <v>XAUUSD</v>
      </c>
      <c r="C248" s="6" t="str">
        <f>IF('Data Validation'!$K$2&lt;&gt;TRUE,"",'Data Validation'!E248)</f>
        <v>M5</v>
      </c>
      <c r="D248" s="6">
        <f>IF('Data Validation'!$K$2&lt;&gt;TRUE,"",'Data Validation'!G248)</f>
        <v>5172.13</v>
      </c>
      <c r="E248" s="6">
        <f>IF($C248&lt;&gt;"M5","",Price!F248)</f>
        <v>5178.75</v>
      </c>
      <c r="F248" s="8">
        <f>IF($C248&lt;&gt;"M5","",Price!G248)</f>
        <v>5172.13</v>
      </c>
      <c r="G248" s="8">
        <f>IF($C248&lt;&gt;"M5","",Dual_Tema!E248)</f>
        <v>5178.3999999999996</v>
      </c>
      <c r="H248" s="8">
        <f>IF($C248&lt;&gt;"M5","",Dual_Tema!F248)</f>
        <v>5172.26</v>
      </c>
      <c r="I248" s="6">
        <f>IF($C248&lt;&gt;"M5","",SSA!E248)</f>
        <v>5173.46137</v>
      </c>
      <c r="J248">
        <f t="shared" si="21"/>
        <v>5181.4966061111109</v>
      </c>
      <c r="K248">
        <f t="shared" si="22"/>
        <v>5182.3474698938753</v>
      </c>
      <c r="L248" s="7">
        <f t="shared" si="20"/>
        <v>6.7588444307192143E-5</v>
      </c>
      <c r="M248" s="7">
        <f t="shared" si="19"/>
        <v>-2.5134080653352527E-5</v>
      </c>
      <c r="N248">
        <f t="shared" si="26"/>
        <v>-8.0352361111108621</v>
      </c>
      <c r="O248">
        <f t="shared" si="23"/>
        <v>-0.85086378276446339</v>
      </c>
      <c r="P248">
        <f t="shared" si="24"/>
        <v>-1</v>
      </c>
      <c r="Q248">
        <f t="shared" si="25"/>
        <v>-43</v>
      </c>
      <c r="R248" s="18" t="str">
        <f t="shared" si="27"/>
        <v>-----</v>
      </c>
      <c r="S248" s="18" t="str">
        <f t="shared" si="28"/>
        <v>-----</v>
      </c>
      <c r="T248" s="18" t="str">
        <f t="shared" si="29"/>
        <v>-----</v>
      </c>
      <c r="U248" s="20" t="str">
        <f t="shared" si="30"/>
        <v>Bearish</v>
      </c>
      <c r="V248" s="20" t="str">
        <f t="shared" si="31"/>
        <v>-----</v>
      </c>
      <c r="W248" s="20" t="str">
        <f t="shared" si="32"/>
        <v>-----</v>
      </c>
      <c r="X248" s="4"/>
    </row>
    <row r="249" spans="1:24" x14ac:dyDescent="0.55000000000000004">
      <c r="A249" s="6">
        <f>IF('Data Validation'!$K$2&lt;&gt;TRUE,"",'Data Validation'!A249)</f>
        <v>1772102700</v>
      </c>
      <c r="B249" s="6" t="str">
        <f>IF('Data Validation'!$K$2&lt;&gt;TRUE,"",'Data Validation'!C249)</f>
        <v>XAUUSD</v>
      </c>
      <c r="C249" s="6" t="str">
        <f>IF('Data Validation'!$K$2&lt;&gt;TRUE,"",'Data Validation'!E249)</f>
        <v>M5</v>
      </c>
      <c r="D249" s="6">
        <f>IF('Data Validation'!$K$2&lt;&gt;TRUE,"",'Data Validation'!G249)</f>
        <v>5171.17</v>
      </c>
      <c r="E249" s="6">
        <f>IF($C249&lt;&gt;"M5","",Price!F249)</f>
        <v>5175.1899999999996</v>
      </c>
      <c r="F249" s="8">
        <f>IF($C249&lt;&gt;"M5","",Price!G249)</f>
        <v>5170.66</v>
      </c>
      <c r="G249" s="8">
        <f>IF($C249&lt;&gt;"M5","",Dual_Tema!E249)</f>
        <v>5175.99</v>
      </c>
      <c r="H249" s="8">
        <f>IF($C249&lt;&gt;"M5","",Dual_Tema!F249)</f>
        <v>5170.38</v>
      </c>
      <c r="I249" s="6">
        <f>IF($C249&lt;&gt;"M5","",SSA!E249)</f>
        <v>5172.5539699999999</v>
      </c>
      <c r="J249">
        <f t="shared" si="21"/>
        <v>5181.1496036111103</v>
      </c>
      <c r="K249">
        <f t="shared" si="22"/>
        <v>5182.1078966373225</v>
      </c>
      <c r="L249" s="7">
        <f t="shared" si="20"/>
        <v>-1.5455980401820365E-4</v>
      </c>
      <c r="M249" s="7">
        <f t="shared" si="19"/>
        <v>5.4154626932593991E-5</v>
      </c>
      <c r="N249">
        <f t="shared" si="26"/>
        <v>-8.5956336111103155</v>
      </c>
      <c r="O249">
        <f t="shared" si="23"/>
        <v>-0.95829302621223178</v>
      </c>
      <c r="P249">
        <f t="shared" si="24"/>
        <v>-1</v>
      </c>
      <c r="Q249">
        <f t="shared" si="25"/>
        <v>-44</v>
      </c>
      <c r="R249" s="18" t="str">
        <f t="shared" si="27"/>
        <v>-----</v>
      </c>
      <c r="S249" s="18" t="str">
        <f t="shared" si="28"/>
        <v>-----</v>
      </c>
      <c r="T249" s="18" t="str">
        <f t="shared" si="29"/>
        <v>-----</v>
      </c>
      <c r="U249" s="20" t="str">
        <f t="shared" si="30"/>
        <v>Bearish</v>
      </c>
      <c r="V249" s="20" t="str">
        <f t="shared" si="31"/>
        <v>-----</v>
      </c>
      <c r="W249" s="20" t="str">
        <f t="shared" si="32"/>
        <v>-----</v>
      </c>
      <c r="X249" s="4"/>
    </row>
    <row r="250" spans="1:24" x14ac:dyDescent="0.55000000000000004">
      <c r="A250" s="6">
        <f>IF('Data Validation'!$K$2&lt;&gt;TRUE,"",'Data Validation'!A250)</f>
        <v>1772103000</v>
      </c>
      <c r="B250" s="6" t="str">
        <f>IF('Data Validation'!$K$2&lt;&gt;TRUE,"",'Data Validation'!C250)</f>
        <v>XAUUSD</v>
      </c>
      <c r="C250" s="6" t="str">
        <f>IF('Data Validation'!$K$2&lt;&gt;TRUE,"",'Data Validation'!E250)</f>
        <v>M5</v>
      </c>
      <c r="D250" s="6">
        <f>IF('Data Validation'!$K$2&lt;&gt;TRUE,"",'Data Validation'!G250)</f>
        <v>5173.6000000000004</v>
      </c>
      <c r="E250" s="6">
        <f>IF($C250&lt;&gt;"M5","",Price!F250)</f>
        <v>5173.62</v>
      </c>
      <c r="F250" s="8">
        <f>IF($C250&lt;&gt;"M5","",Price!G250)</f>
        <v>5168.84</v>
      </c>
      <c r="G250" s="8">
        <f>IF($C250&lt;&gt;"M5","",Dual_Tema!E250)</f>
        <v>5173.83</v>
      </c>
      <c r="H250" s="8">
        <f>IF($C250&lt;&gt;"M5","",Dual_Tema!F250)</f>
        <v>5168.47</v>
      </c>
      <c r="I250" s="6">
        <f>IF($C250&lt;&gt;"M5","",SSA!E250)</f>
        <v>5172.3562499999998</v>
      </c>
      <c r="J250">
        <f t="shared" si="21"/>
        <v>5180.7915169444459</v>
      </c>
      <c r="K250">
        <f t="shared" si="22"/>
        <v>5181.8446206987473</v>
      </c>
      <c r="L250" s="7">
        <f t="shared" si="20"/>
        <v>-4.0588886762811379E-5</v>
      </c>
      <c r="M250" s="7">
        <f t="shared" si="19"/>
        <v>7.1587916733557681E-5</v>
      </c>
      <c r="N250">
        <f t="shared" si="26"/>
        <v>-8.4352669444460844</v>
      </c>
      <c r="O250">
        <f t="shared" si="23"/>
        <v>-1.0531037543014463</v>
      </c>
      <c r="P250">
        <f t="shared" si="24"/>
        <v>-1</v>
      </c>
      <c r="Q250">
        <f t="shared" si="25"/>
        <v>-45</v>
      </c>
      <c r="R250" s="18" t="str">
        <f t="shared" si="27"/>
        <v>-----</v>
      </c>
      <c r="S250" s="18" t="str">
        <f t="shared" si="28"/>
        <v>-----</v>
      </c>
      <c r="T250" s="18" t="str">
        <f t="shared" si="29"/>
        <v>-----</v>
      </c>
      <c r="U250" s="20" t="str">
        <f t="shared" si="30"/>
        <v>Bearish</v>
      </c>
      <c r="V250" s="20" t="str">
        <f t="shared" si="31"/>
        <v>-----</v>
      </c>
      <c r="W250" s="20" t="str">
        <f t="shared" si="32"/>
        <v>-----</v>
      </c>
      <c r="X250" s="4"/>
    </row>
    <row r="251" spans="1:24" x14ac:dyDescent="0.55000000000000004">
      <c r="A251" s="6">
        <f>IF('Data Validation'!$K$2&lt;&gt;TRUE,"",'Data Validation'!A251)</f>
        <v>1772103300</v>
      </c>
      <c r="B251" s="6" t="str">
        <f>IF('Data Validation'!$K$2&lt;&gt;TRUE,"",'Data Validation'!C251)</f>
        <v>XAUUSD</v>
      </c>
      <c r="C251" s="6" t="str">
        <f>IF('Data Validation'!$K$2&lt;&gt;TRUE,"",'Data Validation'!E251)</f>
        <v>M5</v>
      </c>
      <c r="D251" s="6">
        <f>IF('Data Validation'!$K$2&lt;&gt;TRUE,"",'Data Validation'!G251)</f>
        <v>5171.6099999999997</v>
      </c>
      <c r="E251" s="6">
        <f>IF($C251&lt;&gt;"M5","",Price!F251)</f>
        <v>5173.7299999999996</v>
      </c>
      <c r="F251" s="8">
        <f>IF($C251&lt;&gt;"M5","",Price!G251)</f>
        <v>5166.7</v>
      </c>
      <c r="G251" s="8">
        <f>IF($C251&lt;&gt;"M5","",Dual_Tema!E251)</f>
        <v>5172.68</v>
      </c>
      <c r="H251" s="8">
        <f>IF($C251&lt;&gt;"M5","",Dual_Tema!F251)</f>
        <v>5166.42</v>
      </c>
      <c r="I251" s="6">
        <f>IF($C251&lt;&gt;"M5","",SSA!E251)</f>
        <v>5172.6755899999998</v>
      </c>
      <c r="J251">
        <f t="shared" si="21"/>
        <v>5180.4359177777787</v>
      </c>
      <c r="K251">
        <f t="shared" si="22"/>
        <v>5181.562880114554</v>
      </c>
      <c r="L251" s="7">
        <f t="shared" si="20"/>
        <v>2.0298955280420832E-4</v>
      </c>
      <c r="M251" s="7">
        <f t="shared" si="19"/>
        <v>5.4196135815467062E-5</v>
      </c>
      <c r="N251">
        <f t="shared" si="26"/>
        <v>-7.7603277777789117</v>
      </c>
      <c r="O251">
        <f t="shared" si="23"/>
        <v>-1.1269623367752502</v>
      </c>
      <c r="P251">
        <f t="shared" si="24"/>
        <v>-1</v>
      </c>
      <c r="Q251">
        <f t="shared" si="25"/>
        <v>-46</v>
      </c>
      <c r="R251" s="18" t="str">
        <f t="shared" si="27"/>
        <v>-----</v>
      </c>
      <c r="S251" s="18" t="str">
        <f t="shared" si="28"/>
        <v>-----</v>
      </c>
      <c r="T251" s="18" t="str">
        <f t="shared" si="29"/>
        <v>-----</v>
      </c>
      <c r="U251" s="20" t="str">
        <f t="shared" si="30"/>
        <v>Bearish</v>
      </c>
      <c r="V251" s="20" t="str">
        <f t="shared" si="31"/>
        <v>-----</v>
      </c>
      <c r="W251" s="20" t="str">
        <f t="shared" si="32"/>
        <v>-----</v>
      </c>
      <c r="X251" s="4"/>
    </row>
    <row r="252" spans="1:24" x14ac:dyDescent="0.55000000000000004">
      <c r="A252" s="6">
        <f>IF('Data Validation'!$K$2&lt;&gt;TRUE,"",'Data Validation'!A252)</f>
        <v>1772103600</v>
      </c>
      <c r="B252" s="6" t="str">
        <f>IF('Data Validation'!$K$2&lt;&gt;TRUE,"",'Data Validation'!C252)</f>
        <v>XAUUSD</v>
      </c>
      <c r="C252" s="6" t="str">
        <f>IF('Data Validation'!$K$2&lt;&gt;TRUE,"",'Data Validation'!E252)</f>
        <v>M5</v>
      </c>
      <c r="D252" s="6">
        <f>IF('Data Validation'!$K$2&lt;&gt;TRUE,"",'Data Validation'!G252)</f>
        <v>5173.83</v>
      </c>
      <c r="E252" s="6">
        <f>IF($C252&lt;&gt;"M5","",Price!F252)</f>
        <v>5175.22</v>
      </c>
      <c r="F252" s="8">
        <f>IF($C252&lt;&gt;"M5","",Price!G252)</f>
        <v>5169.26</v>
      </c>
      <c r="G252" s="8">
        <f>IF($C252&lt;&gt;"M5","",Dual_Tema!E252)</f>
        <v>5172.87</v>
      </c>
      <c r="H252" s="8">
        <f>IF($C252&lt;&gt;"M5","",Dual_Tema!F252)</f>
        <v>5166.5600000000004</v>
      </c>
      <c r="I252" s="6">
        <f>IF($C252&lt;&gt;"M5","",SSA!E252)</f>
        <v>5173.4049699999996</v>
      </c>
      <c r="J252">
        <f t="shared" si="21"/>
        <v>5180.0989341666682</v>
      </c>
      <c r="K252">
        <f t="shared" si="22"/>
        <v>5181.270090924977</v>
      </c>
      <c r="L252" s="7">
        <f t="shared" si="20"/>
        <v>4.5429326466746002E-4</v>
      </c>
      <c r="M252" s="7">
        <f t="shared" si="19"/>
        <v>5.225914341457019E-4</v>
      </c>
      <c r="N252">
        <f t="shared" si="26"/>
        <v>-6.693964166668593</v>
      </c>
      <c r="O252">
        <f t="shared" si="23"/>
        <v>-1.1711567583088254</v>
      </c>
      <c r="P252">
        <f t="shared" si="24"/>
        <v>-1</v>
      </c>
      <c r="Q252">
        <f t="shared" si="25"/>
        <v>-47</v>
      </c>
      <c r="R252" s="18" t="str">
        <f t="shared" si="27"/>
        <v>-----</v>
      </c>
      <c r="S252" s="18" t="str">
        <f t="shared" si="28"/>
        <v>-----</v>
      </c>
      <c r="T252" s="18" t="str">
        <f t="shared" si="29"/>
        <v>-----</v>
      </c>
      <c r="U252" s="20" t="str">
        <f t="shared" si="30"/>
        <v>Bearish</v>
      </c>
      <c r="V252" s="20" t="str">
        <f t="shared" si="31"/>
        <v>-----</v>
      </c>
      <c r="W252" s="20" t="str">
        <f t="shared" si="32"/>
        <v>-----</v>
      </c>
      <c r="X252" s="4"/>
    </row>
    <row r="253" spans="1:24" x14ac:dyDescent="0.55000000000000004">
      <c r="A253" s="6">
        <f>IF('Data Validation'!$K$2&lt;&gt;TRUE,"",'Data Validation'!A253)</f>
        <v>1772103900</v>
      </c>
      <c r="B253" s="6" t="str">
        <f>IF('Data Validation'!$K$2&lt;&gt;TRUE,"",'Data Validation'!C253)</f>
        <v>XAUUSD</v>
      </c>
      <c r="C253" s="6" t="str">
        <f>IF('Data Validation'!$K$2&lt;&gt;TRUE,"",'Data Validation'!E253)</f>
        <v>M5</v>
      </c>
      <c r="D253" s="6">
        <f>IF('Data Validation'!$K$2&lt;&gt;TRUE,"",'Data Validation'!G253)</f>
        <v>5177.33</v>
      </c>
      <c r="E253" s="6">
        <f>IF($C253&lt;&gt;"M5","",Price!F253)</f>
        <v>5178.5</v>
      </c>
      <c r="F253" s="8">
        <f>IF($C253&lt;&gt;"M5","",Price!G253)</f>
        <v>5172.74</v>
      </c>
      <c r="G253" s="8">
        <f>IF($C253&lt;&gt;"M5","",Dual_Tema!E253)</f>
        <v>5174.76</v>
      </c>
      <c r="H253" s="8">
        <f>IF($C253&lt;&gt;"M5","",Dual_Tema!F253)</f>
        <v>5168.5600000000004</v>
      </c>
      <c r="I253" s="6">
        <f>IF($C253&lt;&gt;"M5","",SSA!E253)</f>
        <v>5174.2739600000004</v>
      </c>
      <c r="J253">
        <f t="shared" si="21"/>
        <v>5179.7898719444447</v>
      </c>
      <c r="K253">
        <f t="shared" si="22"/>
        <v>5180.9740471288706</v>
      </c>
      <c r="L253" s="7">
        <f t="shared" si="20"/>
        <v>7.2273883233227852E-4</v>
      </c>
      <c r="M253" s="7">
        <f t="shared" si="19"/>
        <v>8.0873589549108091E-4</v>
      </c>
      <c r="N253">
        <f t="shared" si="26"/>
        <v>-5.5159119444442695</v>
      </c>
      <c r="O253">
        <f t="shared" si="23"/>
        <v>-1.1841751844258397</v>
      </c>
      <c r="P253">
        <f t="shared" si="24"/>
        <v>-1</v>
      </c>
      <c r="Q253">
        <f t="shared" si="25"/>
        <v>-48</v>
      </c>
      <c r="R253" s="18" t="str">
        <f t="shared" si="27"/>
        <v>-----</v>
      </c>
      <c r="S253" s="18" t="str">
        <f t="shared" si="28"/>
        <v>-----</v>
      </c>
      <c r="T253" s="18" t="str">
        <f t="shared" si="29"/>
        <v>-----</v>
      </c>
      <c r="U253" s="20" t="str">
        <f t="shared" si="30"/>
        <v>Bearish</v>
      </c>
      <c r="V253" s="20" t="str">
        <f t="shared" si="31"/>
        <v>-----</v>
      </c>
      <c r="W253" s="20" t="str">
        <f t="shared" si="32"/>
        <v>-----</v>
      </c>
      <c r="X253" s="4"/>
    </row>
    <row r="254" spans="1:24" x14ac:dyDescent="0.55000000000000004">
      <c r="A254" s="6">
        <f>IF('Data Validation'!$K$2&lt;&gt;TRUE,"",'Data Validation'!A254)</f>
        <v>1772104200</v>
      </c>
      <c r="B254" s="6" t="str">
        <f>IF('Data Validation'!$K$2&lt;&gt;TRUE,"",'Data Validation'!C254)</f>
        <v>XAUUSD</v>
      </c>
      <c r="C254" s="6" t="str">
        <f>IF('Data Validation'!$K$2&lt;&gt;TRUE,"",'Data Validation'!E254)</f>
        <v>M5</v>
      </c>
      <c r="D254" s="6">
        <f>IF('Data Validation'!$K$2&lt;&gt;TRUE,"",'Data Validation'!G254)</f>
        <v>5175.8500000000004</v>
      </c>
      <c r="E254" s="6">
        <f>IF($C254&lt;&gt;"M5","",Price!F254)</f>
        <v>5177.43</v>
      </c>
      <c r="F254" s="8">
        <f>IF($C254&lt;&gt;"M5","",Price!G254)</f>
        <v>5175.29</v>
      </c>
      <c r="G254" s="8">
        <f>IF($C254&lt;&gt;"M5","",Dual_Tema!E254)</f>
        <v>5175.59</v>
      </c>
      <c r="H254" s="8">
        <f>IF($C254&lt;&gt;"M5","",Dual_Tema!F254)</f>
        <v>5171.25</v>
      </c>
      <c r="I254" s="6">
        <f>IF($C254&lt;&gt;"M5","",SSA!E254)</f>
        <v>5174.9708300000002</v>
      </c>
      <c r="J254">
        <f t="shared" si="21"/>
        <v>5179.5145413888886</v>
      </c>
      <c r="K254">
        <f t="shared" si="22"/>
        <v>5180.6821459808743</v>
      </c>
      <c r="L254" s="7">
        <f t="shared" si="20"/>
        <v>3.555150234079874E-4</v>
      </c>
      <c r="M254" s="7">
        <f t="shared" si="19"/>
        <v>7.8124244621705845E-4</v>
      </c>
      <c r="N254">
        <f t="shared" si="26"/>
        <v>-4.5437113888883687</v>
      </c>
      <c r="O254">
        <f t="shared" si="23"/>
        <v>-1.1676045919857643</v>
      </c>
      <c r="P254">
        <f t="shared" si="24"/>
        <v>-1</v>
      </c>
      <c r="Q254">
        <f t="shared" si="25"/>
        <v>-49</v>
      </c>
      <c r="R254" s="18" t="str">
        <f t="shared" si="27"/>
        <v>-----</v>
      </c>
      <c r="S254" s="18" t="str">
        <f t="shared" si="28"/>
        <v>-----</v>
      </c>
      <c r="T254" s="18" t="str">
        <f t="shared" si="29"/>
        <v>-----</v>
      </c>
      <c r="U254" s="20" t="str">
        <f t="shared" si="30"/>
        <v>Bearish</v>
      </c>
      <c r="V254" s="20" t="str">
        <f t="shared" si="31"/>
        <v>-----</v>
      </c>
      <c r="W254" s="20" t="str">
        <f t="shared" si="32"/>
        <v>-----</v>
      </c>
      <c r="X254" s="4"/>
    </row>
    <row r="255" spans="1:24" x14ac:dyDescent="0.55000000000000004">
      <c r="A255" s="6">
        <f>IF('Data Validation'!$K$2&lt;&gt;TRUE,"",'Data Validation'!A255)</f>
        <v>1772104500</v>
      </c>
      <c r="B255" s="6" t="str">
        <f>IF('Data Validation'!$K$2&lt;&gt;TRUE,"",'Data Validation'!C255)</f>
        <v>XAUUSD</v>
      </c>
      <c r="C255" s="6" t="str">
        <f>IF('Data Validation'!$K$2&lt;&gt;TRUE,"",'Data Validation'!E255)</f>
        <v>M5</v>
      </c>
      <c r="D255" s="6">
        <f>IF('Data Validation'!$K$2&lt;&gt;TRUE,"",'Data Validation'!G255)</f>
        <v>5175.54</v>
      </c>
      <c r="E255" s="6">
        <f>IF($C255&lt;&gt;"M5","",Price!F255)</f>
        <v>5176</v>
      </c>
      <c r="F255" s="8">
        <f>IF($C255&lt;&gt;"M5","",Price!G255)</f>
        <v>5171.05</v>
      </c>
      <c r="G255" s="8">
        <f>IF($C255&lt;&gt;"M5","",Dual_Tema!E255)</f>
        <v>5175.5</v>
      </c>
      <c r="H255" s="8">
        <f>IF($C255&lt;&gt;"M5","",Dual_Tema!F255)</f>
        <v>5170.9799999999996</v>
      </c>
      <c r="I255" s="6">
        <f>IF($C255&lt;&gt;"M5","",SSA!E255)</f>
        <v>5175.3531499999999</v>
      </c>
      <c r="J255">
        <f t="shared" si="21"/>
        <v>5179.2802675000003</v>
      </c>
      <c r="K255">
        <f t="shared" si="22"/>
        <v>5180.4017702846995</v>
      </c>
      <c r="L255" s="7">
        <f t="shared" si="20"/>
        <v>9.6609023282774617E-5</v>
      </c>
      <c r="M255" s="7">
        <f t="shared" si="19"/>
        <v>1.3537085813640444E-5</v>
      </c>
      <c r="N255">
        <f t="shared" si="26"/>
        <v>-3.9271175000003495</v>
      </c>
      <c r="O255">
        <f t="shared" si="23"/>
        <v>-1.1215027846992598</v>
      </c>
      <c r="P255">
        <f t="shared" si="24"/>
        <v>-1</v>
      </c>
      <c r="Q255">
        <f t="shared" si="25"/>
        <v>-50</v>
      </c>
      <c r="R255" s="18" t="str">
        <f t="shared" si="27"/>
        <v>-----</v>
      </c>
      <c r="S255" s="18" t="str">
        <f t="shared" si="28"/>
        <v>-----</v>
      </c>
      <c r="T255" s="18" t="str">
        <f t="shared" si="29"/>
        <v>-----</v>
      </c>
      <c r="U255" s="20" t="str">
        <f t="shared" si="30"/>
        <v>Bearish</v>
      </c>
      <c r="V255" s="20" t="str">
        <f t="shared" si="31"/>
        <v>-----</v>
      </c>
      <c r="W255" s="20" t="str">
        <f t="shared" si="32"/>
        <v>-----</v>
      </c>
      <c r="X255" s="4"/>
    </row>
    <row r="256" spans="1:24" x14ac:dyDescent="0.55000000000000004">
      <c r="A256" s="6">
        <f>IF('Data Validation'!$K$2&lt;&gt;TRUE,"",'Data Validation'!A256)</f>
        <v>1772104800</v>
      </c>
      <c r="B256" s="6" t="str">
        <f>IF('Data Validation'!$K$2&lt;&gt;TRUE,"",'Data Validation'!C256)</f>
        <v>XAUUSD</v>
      </c>
      <c r="C256" s="6" t="str">
        <f>IF('Data Validation'!$K$2&lt;&gt;TRUE,"",'Data Validation'!E256)</f>
        <v>M5</v>
      </c>
      <c r="D256" s="6">
        <f>IF('Data Validation'!$K$2&lt;&gt;TRUE,"",'Data Validation'!G256)</f>
        <v>5171.7</v>
      </c>
      <c r="E256" s="6">
        <f>IF($C256&lt;&gt;"M5","",Price!F256)</f>
        <v>5175.8</v>
      </c>
      <c r="F256" s="8">
        <f>IF($C256&lt;&gt;"M5","",Price!G256)</f>
        <v>5170.9799999999996</v>
      </c>
      <c r="G256" s="8">
        <f>IF($C256&lt;&gt;"M5","",Dual_Tema!E256)</f>
        <v>5175.42</v>
      </c>
      <c r="H256" s="8">
        <f>IF($C256&lt;&gt;"M5","",Dual_Tema!F256)</f>
        <v>5170.83</v>
      </c>
      <c r="I256" s="6">
        <f>IF($C256&lt;&gt;"M5","",SSA!E256)</f>
        <v>5175.2691500000001</v>
      </c>
      <c r="J256">
        <f t="shared" si="21"/>
        <v>5179.086795277778</v>
      </c>
      <c r="K256">
        <f t="shared" si="22"/>
        <v>5180.1387752833161</v>
      </c>
      <c r="L256" s="7">
        <f t="shared" si="20"/>
        <v>7.3423992642164136E-5</v>
      </c>
      <c r="M256" s="7">
        <f t="shared" si="19"/>
        <v>2.9008882519757214E-5</v>
      </c>
      <c r="N256">
        <f t="shared" si="26"/>
        <v>-3.8176452777779559</v>
      </c>
      <c r="O256">
        <f t="shared" si="23"/>
        <v>-1.0519800055380983</v>
      </c>
      <c r="P256">
        <f t="shared" si="24"/>
        <v>-1</v>
      </c>
      <c r="Q256">
        <f t="shared" si="25"/>
        <v>-51</v>
      </c>
      <c r="R256" s="18" t="str">
        <f t="shared" si="27"/>
        <v>-----</v>
      </c>
      <c r="S256" s="18" t="str">
        <f t="shared" si="28"/>
        <v>-----</v>
      </c>
      <c r="T256" s="18" t="str">
        <f t="shared" si="29"/>
        <v>-----</v>
      </c>
      <c r="U256" s="20" t="str">
        <f t="shared" si="30"/>
        <v>Bearish</v>
      </c>
      <c r="V256" s="20" t="str">
        <f t="shared" si="31"/>
        <v>-----</v>
      </c>
      <c r="W256" s="20" t="str">
        <f t="shared" si="32"/>
        <v>-----</v>
      </c>
      <c r="X256" s="4"/>
    </row>
    <row r="257" spans="1:24" x14ac:dyDescent="0.55000000000000004">
      <c r="A257" s="6">
        <f>IF('Data Validation'!$K$2&lt;&gt;TRUE,"",'Data Validation'!A257)</f>
        <v>1772105100</v>
      </c>
      <c r="B257" s="6" t="str">
        <f>IF('Data Validation'!$K$2&lt;&gt;TRUE,"",'Data Validation'!C257)</f>
        <v>XAUUSD</v>
      </c>
      <c r="C257" s="6" t="str">
        <f>IF('Data Validation'!$K$2&lt;&gt;TRUE,"",'Data Validation'!E257)</f>
        <v>M5</v>
      </c>
      <c r="D257" s="6">
        <f>IF('Data Validation'!$K$2&lt;&gt;TRUE,"",'Data Validation'!G257)</f>
        <v>5171.88</v>
      </c>
      <c r="E257" s="6">
        <f>IF($C257&lt;&gt;"M5","",Price!F257)</f>
        <v>5176.1000000000004</v>
      </c>
      <c r="F257" s="8">
        <f>IF($C257&lt;&gt;"M5","",Price!G257)</f>
        <v>5171.43</v>
      </c>
      <c r="G257" s="8">
        <f>IF($C257&lt;&gt;"M5","",Dual_Tema!E257)</f>
        <v>5175.5600000000004</v>
      </c>
      <c r="H257" s="8">
        <f>IF($C257&lt;&gt;"M5","",Dual_Tema!F257)</f>
        <v>5171</v>
      </c>
      <c r="I257" s="6">
        <f>IF($C257&lt;&gt;"M5","",SSA!E257)</f>
        <v>5174.7300800000003</v>
      </c>
      <c r="J257">
        <f t="shared" si="21"/>
        <v>5178.9297655555565</v>
      </c>
      <c r="K257">
        <f t="shared" si="22"/>
        <v>5179.8969733377644</v>
      </c>
      <c r="L257" s="7">
        <f t="shared" si="20"/>
        <v>1.0433653556329433E-4</v>
      </c>
      <c r="M257" s="7">
        <f t="shared" si="19"/>
        <v>8.3156062657182558E-5</v>
      </c>
      <c r="N257">
        <f t="shared" si="26"/>
        <v>-4.1996855555562433</v>
      </c>
      <c r="O257">
        <f t="shared" si="23"/>
        <v>-0.96720778220787906</v>
      </c>
      <c r="P257">
        <f t="shared" si="24"/>
        <v>-1</v>
      </c>
      <c r="Q257">
        <f t="shared" si="25"/>
        <v>-52</v>
      </c>
      <c r="R257" s="18" t="str">
        <f t="shared" si="27"/>
        <v>-----</v>
      </c>
      <c r="S257" s="18" t="str">
        <f t="shared" si="28"/>
        <v>-----</v>
      </c>
      <c r="T257" s="18" t="str">
        <f t="shared" si="29"/>
        <v>-----</v>
      </c>
      <c r="U257" s="20" t="str">
        <f t="shared" si="30"/>
        <v>Bearish</v>
      </c>
      <c r="V257" s="20" t="str">
        <f t="shared" si="31"/>
        <v>-----</v>
      </c>
      <c r="W257" s="20" t="str">
        <f t="shared" si="32"/>
        <v>-----</v>
      </c>
      <c r="X257" s="4"/>
    </row>
    <row r="258" spans="1:24" x14ac:dyDescent="0.55000000000000004">
      <c r="A258" s="6">
        <f>IF('Data Validation'!$K$2&lt;&gt;TRUE,"",'Data Validation'!A258)</f>
        <v>1772105400</v>
      </c>
      <c r="B258" s="6" t="str">
        <f>IF('Data Validation'!$K$2&lt;&gt;TRUE,"",'Data Validation'!C258)</f>
        <v>XAUUSD</v>
      </c>
      <c r="C258" s="6" t="str">
        <f>IF('Data Validation'!$K$2&lt;&gt;TRUE,"",'Data Validation'!E258)</f>
        <v>M5</v>
      </c>
      <c r="D258" s="6">
        <f>IF('Data Validation'!$K$2&lt;&gt;TRUE,"",'Data Validation'!G258)</f>
        <v>5173.38</v>
      </c>
      <c r="E258" s="6">
        <f>IF($C258&lt;&gt;"M5","",Price!F258)</f>
        <v>5174.12</v>
      </c>
      <c r="F258" s="8">
        <f>IF($C258&lt;&gt;"M5","",Price!G258)</f>
        <v>5171.76</v>
      </c>
      <c r="G258" s="8">
        <f>IF($C258&lt;&gt;"M5","",Dual_Tema!E258)</f>
        <v>5174.74</v>
      </c>
      <c r="H258" s="8">
        <f>IF($C258&lt;&gt;"M5","",Dual_Tema!F258)</f>
        <v>5171.3100000000004</v>
      </c>
      <c r="I258" s="6">
        <f>IF($C258&lt;&gt;"M5","",SSA!E258)</f>
        <v>5173.7116800000003</v>
      </c>
      <c r="J258">
        <f t="shared" si="21"/>
        <v>5178.7910100000008</v>
      </c>
      <c r="K258">
        <f t="shared" si="22"/>
        <v>5179.6757806702117</v>
      </c>
      <c r="L258" s="7">
        <f t="shared" si="20"/>
        <v>-1.1981278286443201E-4</v>
      </c>
      <c r="M258" s="7">
        <f t="shared" ref="M258:M321" si="33">(F258-H258)/H258</f>
        <v>8.7018569762752196E-5</v>
      </c>
      <c r="N258">
        <f t="shared" si="26"/>
        <v>-5.079330000000482</v>
      </c>
      <c r="O258">
        <f t="shared" si="23"/>
        <v>-0.88477067021085531</v>
      </c>
      <c r="P258">
        <f t="shared" si="24"/>
        <v>-1</v>
      </c>
      <c r="Q258">
        <f t="shared" si="25"/>
        <v>-53</v>
      </c>
      <c r="R258" s="18" t="str">
        <f t="shared" si="27"/>
        <v>-----</v>
      </c>
      <c r="S258" s="18" t="str">
        <f t="shared" si="28"/>
        <v>-----</v>
      </c>
      <c r="T258" s="18" t="str">
        <f t="shared" si="29"/>
        <v>-----</v>
      </c>
      <c r="U258" s="20" t="str">
        <f t="shared" si="30"/>
        <v>Bearish</v>
      </c>
      <c r="V258" s="20" t="str">
        <f t="shared" si="31"/>
        <v>-----</v>
      </c>
      <c r="W258" s="20" t="str">
        <f t="shared" si="32"/>
        <v>-----</v>
      </c>
      <c r="X258" s="4"/>
    </row>
    <row r="259" spans="1:24" x14ac:dyDescent="0.55000000000000004">
      <c r="A259" s="6">
        <f>IF('Data Validation'!$K$2&lt;&gt;TRUE,"",'Data Validation'!A259)</f>
        <v>1772105700</v>
      </c>
      <c r="B259" s="6" t="str">
        <f>IF('Data Validation'!$K$2&lt;&gt;TRUE,"",'Data Validation'!C259)</f>
        <v>XAUUSD</v>
      </c>
      <c r="C259" s="6" t="str">
        <f>IF('Data Validation'!$K$2&lt;&gt;TRUE,"",'Data Validation'!E259)</f>
        <v>M5</v>
      </c>
      <c r="D259" s="6">
        <f>IF('Data Validation'!$K$2&lt;&gt;TRUE,"",'Data Validation'!G259)</f>
        <v>5173.54</v>
      </c>
      <c r="E259" s="6">
        <f>IF($C259&lt;&gt;"M5","",Price!F259)</f>
        <v>5175.49</v>
      </c>
      <c r="F259" s="8">
        <f>IF($C259&lt;&gt;"M5","",Price!G259)</f>
        <v>5172.4399999999996</v>
      </c>
      <c r="G259" s="8">
        <f>IF($C259&lt;&gt;"M5","",Dual_Tema!E259)</f>
        <v>5174.93</v>
      </c>
      <c r="H259" s="8">
        <f>IF($C259&lt;&gt;"M5","",Dual_Tema!F259)</f>
        <v>5171.87</v>
      </c>
      <c r="I259" s="6">
        <f>IF($C259&lt;&gt;"M5","",SSA!E259)</f>
        <v>5172.2355399999997</v>
      </c>
      <c r="J259">
        <f t="shared" si="21"/>
        <v>5178.6462386111125</v>
      </c>
      <c r="K259">
        <f t="shared" si="22"/>
        <v>5179.4698722583926</v>
      </c>
      <c r="L259" s="7">
        <f t="shared" si="20"/>
        <v>1.0821402415095289E-4</v>
      </c>
      <c r="M259" s="7">
        <f t="shared" si="33"/>
        <v>1.102115869114477E-4</v>
      </c>
      <c r="N259">
        <f t="shared" si="26"/>
        <v>-6.4106986111128208</v>
      </c>
      <c r="O259">
        <f t="shared" si="23"/>
        <v>-0.82363364728007582</v>
      </c>
      <c r="P259">
        <f t="shared" si="24"/>
        <v>-1</v>
      </c>
      <c r="Q259">
        <f t="shared" si="25"/>
        <v>-54</v>
      </c>
      <c r="R259" s="18" t="str">
        <f t="shared" si="27"/>
        <v>-----</v>
      </c>
      <c r="S259" s="18" t="str">
        <f t="shared" si="28"/>
        <v>-----</v>
      </c>
      <c r="T259" s="18" t="str">
        <f t="shared" si="29"/>
        <v>-----</v>
      </c>
      <c r="U259" s="20" t="str">
        <f t="shared" si="30"/>
        <v>Bearish</v>
      </c>
      <c r="V259" s="20" t="str">
        <f t="shared" si="31"/>
        <v>-----</v>
      </c>
      <c r="W259" s="20" t="str">
        <f t="shared" si="32"/>
        <v>-----</v>
      </c>
      <c r="X259" s="4"/>
    </row>
    <row r="260" spans="1:24" x14ac:dyDescent="0.55000000000000004">
      <c r="A260" s="6">
        <f>IF('Data Validation'!$K$2&lt;&gt;TRUE,"",'Data Validation'!A260)</f>
        <v>1772106000</v>
      </c>
      <c r="B260" s="6" t="str">
        <f>IF('Data Validation'!$K$2&lt;&gt;TRUE,"",'Data Validation'!C260)</f>
        <v>XAUUSD</v>
      </c>
      <c r="C260" s="6" t="str">
        <f>IF('Data Validation'!$K$2&lt;&gt;TRUE,"",'Data Validation'!E260)</f>
        <v>M5</v>
      </c>
      <c r="D260" s="6">
        <f>IF('Data Validation'!$K$2&lt;&gt;TRUE,"",'Data Validation'!G260)</f>
        <v>5174.68</v>
      </c>
      <c r="E260" s="6">
        <f>IF($C260&lt;&gt;"M5","",Price!F260)</f>
        <v>5175.09</v>
      </c>
      <c r="F260" s="8">
        <f>IF($C260&lt;&gt;"M5","",Price!G260)</f>
        <v>5173.1099999999997</v>
      </c>
      <c r="G260" s="8">
        <f>IF($C260&lt;&gt;"M5","",Dual_Tema!E260)</f>
        <v>5174.8999999999996</v>
      </c>
      <c r="H260" s="8">
        <f>IF($C260&lt;&gt;"M5","",Dual_Tema!F260)</f>
        <v>5172.57</v>
      </c>
      <c r="I260" s="6">
        <f>IF($C260&lt;&gt;"M5","",SSA!E260)</f>
        <v>5170.4435299999996</v>
      </c>
      <c r="J260">
        <f t="shared" si="21"/>
        <v>5178.4721788888892</v>
      </c>
      <c r="K260">
        <f t="shared" si="22"/>
        <v>5179.2703335844926</v>
      </c>
      <c r="L260" s="7">
        <f t="shared" ref="L260:L323" si="34">(E260-G260)/G260</f>
        <v>3.6715685327351126E-5</v>
      </c>
      <c r="M260" s="7">
        <f t="shared" si="33"/>
        <v>1.0439684721520707E-4</v>
      </c>
      <c r="N260">
        <f t="shared" si="26"/>
        <v>-8.0286488888896201</v>
      </c>
      <c r="O260">
        <f t="shared" si="23"/>
        <v>-0.79815469560344354</v>
      </c>
      <c r="P260">
        <f t="shared" si="24"/>
        <v>-1</v>
      </c>
      <c r="Q260">
        <f t="shared" si="25"/>
        <v>-55</v>
      </c>
      <c r="R260" s="18" t="str">
        <f t="shared" si="27"/>
        <v>-----</v>
      </c>
      <c r="S260" s="18" t="str">
        <f t="shared" si="28"/>
        <v>-----</v>
      </c>
      <c r="T260" s="18" t="str">
        <f t="shared" si="29"/>
        <v>-----</v>
      </c>
      <c r="U260" s="20" t="str">
        <f t="shared" si="30"/>
        <v>Bearish</v>
      </c>
      <c r="V260" s="20" t="str">
        <f t="shared" si="31"/>
        <v>-----</v>
      </c>
      <c r="W260" s="20" t="str">
        <f t="shared" si="32"/>
        <v>-----</v>
      </c>
      <c r="X260" s="4"/>
    </row>
    <row r="261" spans="1:24" x14ac:dyDescent="0.55000000000000004">
      <c r="A261" s="6">
        <f>IF('Data Validation'!$K$2&lt;&gt;TRUE,"",'Data Validation'!A261)</f>
        <v>1772106300</v>
      </c>
      <c r="B261" s="6" t="str">
        <f>IF('Data Validation'!$K$2&lt;&gt;TRUE,"",'Data Validation'!C261)</f>
        <v>XAUUSD</v>
      </c>
      <c r="C261" s="6" t="str">
        <f>IF('Data Validation'!$K$2&lt;&gt;TRUE,"",'Data Validation'!E261)</f>
        <v>M5</v>
      </c>
      <c r="D261" s="6">
        <f>IF('Data Validation'!$K$2&lt;&gt;TRUE,"",'Data Validation'!G261)</f>
        <v>5171.3999999999996</v>
      </c>
      <c r="E261" s="6">
        <f>IF($C261&lt;&gt;"M5","",Price!F261)</f>
        <v>5174.54</v>
      </c>
      <c r="F261" s="8">
        <f>IF($C261&lt;&gt;"M5","",Price!G261)</f>
        <v>5170.8500000000004</v>
      </c>
      <c r="G261" s="8">
        <f>IF($C261&lt;&gt;"M5","",Dual_Tema!E261)</f>
        <v>5174.6499999999996</v>
      </c>
      <c r="H261" s="8">
        <f>IF($C261&lt;&gt;"M5","",Dual_Tema!F261)</f>
        <v>5171.8999999999996</v>
      </c>
      <c r="I261" s="6">
        <f>IF($C261&lt;&gt;"M5","",SSA!E261)</f>
        <v>5168.5372299999999</v>
      </c>
      <c r="J261">
        <f t="shared" si="21"/>
        <v>5178.2504563888888</v>
      </c>
      <c r="K261">
        <f t="shared" si="22"/>
        <v>5179.0663581453719</v>
      </c>
      <c r="L261" s="7">
        <f t="shared" si="34"/>
        <v>-2.1257476350994287E-5</v>
      </c>
      <c r="M261" s="7">
        <f t="shared" si="33"/>
        <v>-2.0302016666974855E-4</v>
      </c>
      <c r="N261">
        <f t="shared" si="26"/>
        <v>-9.7132263888888701</v>
      </c>
      <c r="O261">
        <f t="shared" si="23"/>
        <v>-0.81590175648307195</v>
      </c>
      <c r="P261">
        <f t="shared" si="24"/>
        <v>-1</v>
      </c>
      <c r="Q261">
        <f t="shared" si="25"/>
        <v>-56</v>
      </c>
      <c r="R261" s="18" t="str">
        <f t="shared" si="27"/>
        <v>-----</v>
      </c>
      <c r="S261" s="18" t="str">
        <f t="shared" si="28"/>
        <v>-----</v>
      </c>
      <c r="T261" s="18" t="str">
        <f t="shared" si="29"/>
        <v>-----</v>
      </c>
      <c r="U261" s="20" t="str">
        <f t="shared" si="30"/>
        <v>Bearish</v>
      </c>
      <c r="V261" s="20" t="str">
        <f t="shared" si="31"/>
        <v>-----</v>
      </c>
      <c r="W261" s="20" t="str">
        <f t="shared" si="32"/>
        <v>-----</v>
      </c>
      <c r="X261" s="4"/>
    </row>
    <row r="262" spans="1:24" x14ac:dyDescent="0.55000000000000004">
      <c r="A262" s="6">
        <f>IF('Data Validation'!$K$2&lt;&gt;TRUE,"",'Data Validation'!A262)</f>
        <v>1772106600</v>
      </c>
      <c r="B262" s="6" t="str">
        <f>IF('Data Validation'!$K$2&lt;&gt;TRUE,"",'Data Validation'!C262)</f>
        <v>XAUUSD</v>
      </c>
      <c r="C262" s="6" t="str">
        <f>IF('Data Validation'!$K$2&lt;&gt;TRUE,"",'Data Validation'!E262)</f>
        <v>M5</v>
      </c>
      <c r="D262" s="6">
        <f>IF('Data Validation'!$K$2&lt;&gt;TRUE,"",'Data Validation'!G262)</f>
        <v>5163.51</v>
      </c>
      <c r="E262" s="6">
        <f>IF($C262&lt;&gt;"M5","",Price!F262)</f>
        <v>5171.57</v>
      </c>
      <c r="F262" s="8">
        <f>IF($C262&lt;&gt;"M5","",Price!G262)</f>
        <v>5161.25</v>
      </c>
      <c r="G262" s="8">
        <f>IF($C262&lt;&gt;"M5","",Dual_Tema!E262)</f>
        <v>5173.07</v>
      </c>
      <c r="H262" s="8">
        <f>IF($C262&lt;&gt;"M5","",Dual_Tema!F262)</f>
        <v>5166.79</v>
      </c>
      <c r="I262" s="6">
        <f>IF($C262&lt;&gt;"M5","",SSA!E262)</f>
        <v>5166.9208200000003</v>
      </c>
      <c r="J262">
        <f t="shared" si="21"/>
        <v>5177.98011361111</v>
      </c>
      <c r="K262">
        <f t="shared" si="22"/>
        <v>5178.8491092385202</v>
      </c>
      <c r="L262" s="7">
        <f t="shared" si="34"/>
        <v>-2.899632133336684E-4</v>
      </c>
      <c r="M262" s="7">
        <f t="shared" si="33"/>
        <v>-1.0722324692894357E-3</v>
      </c>
      <c r="N262">
        <f t="shared" si="26"/>
        <v>-11.059293611109752</v>
      </c>
      <c r="O262">
        <f t="shared" si="23"/>
        <v>-0.86899562741018599</v>
      </c>
      <c r="P262">
        <f t="shared" si="24"/>
        <v>-1</v>
      </c>
      <c r="Q262">
        <f t="shared" si="25"/>
        <v>-57</v>
      </c>
      <c r="R262" s="18" t="str">
        <f t="shared" si="27"/>
        <v>-----</v>
      </c>
      <c r="S262" s="18" t="str">
        <f t="shared" si="28"/>
        <v>-----</v>
      </c>
      <c r="T262" s="18" t="str">
        <f t="shared" si="29"/>
        <v>-----</v>
      </c>
      <c r="U262" s="20" t="str">
        <f t="shared" si="30"/>
        <v>Bearish</v>
      </c>
      <c r="V262" s="20" t="str">
        <f t="shared" si="31"/>
        <v>-----</v>
      </c>
      <c r="W262" s="20" t="str">
        <f t="shared" si="32"/>
        <v>-----</v>
      </c>
      <c r="X262" s="4"/>
    </row>
    <row r="263" spans="1:24" x14ac:dyDescent="0.55000000000000004">
      <c r="A263" s="6">
        <f>IF('Data Validation'!$K$2&lt;&gt;TRUE,"",'Data Validation'!A263)</f>
        <v>1772106900</v>
      </c>
      <c r="B263" s="6" t="str">
        <f>IF('Data Validation'!$K$2&lt;&gt;TRUE,"",'Data Validation'!C263)</f>
        <v>XAUUSD</v>
      </c>
      <c r="C263" s="6" t="str">
        <f>IF('Data Validation'!$K$2&lt;&gt;TRUE,"",'Data Validation'!E263)</f>
        <v>M5</v>
      </c>
      <c r="D263" s="6">
        <f>IF('Data Validation'!$K$2&lt;&gt;TRUE,"",'Data Validation'!G263)</f>
        <v>5164.71</v>
      </c>
      <c r="E263" s="6">
        <f>IF($C263&lt;&gt;"M5","",Price!F263)</f>
        <v>5165.92</v>
      </c>
      <c r="F263" s="8">
        <f>IF($C263&lt;&gt;"M5","",Price!G263)</f>
        <v>5161.83</v>
      </c>
      <c r="G263" s="8">
        <f>IF($C263&lt;&gt;"M5","",Dual_Tema!E263)</f>
        <v>5169.3500000000004</v>
      </c>
      <c r="H263" s="8">
        <f>IF($C263&lt;&gt;"M5","",Dual_Tema!F263)</f>
        <v>5163.8599999999997</v>
      </c>
      <c r="I263" s="6">
        <f>IF($C263&lt;&gt;"M5","",SSA!E263)</f>
        <v>5166.1189000000004</v>
      </c>
      <c r="J263">
        <f t="shared" si="21"/>
        <v>5177.6772377777779</v>
      </c>
      <c r="K263">
        <f t="shared" si="22"/>
        <v>5178.6147349463727</v>
      </c>
      <c r="L263" s="7">
        <f t="shared" si="34"/>
        <v>-6.6352636211521585E-4</v>
      </c>
      <c r="M263" s="7">
        <f t="shared" si="33"/>
        <v>-3.9311677698460946E-4</v>
      </c>
      <c r="N263">
        <f t="shared" si="26"/>
        <v>-11.558337777777524</v>
      </c>
      <c r="O263">
        <f t="shared" si="23"/>
        <v>-0.93749716859474574</v>
      </c>
      <c r="P263">
        <f t="shared" si="24"/>
        <v>-1</v>
      </c>
      <c r="Q263">
        <f t="shared" si="25"/>
        <v>-58</v>
      </c>
      <c r="R263" s="18" t="str">
        <f t="shared" si="27"/>
        <v>-----</v>
      </c>
      <c r="S263" s="18" t="str">
        <f t="shared" si="28"/>
        <v>-----</v>
      </c>
      <c r="T263" s="18" t="str">
        <f t="shared" si="29"/>
        <v>-----</v>
      </c>
      <c r="U263" s="20" t="str">
        <f t="shared" si="30"/>
        <v>Bearish</v>
      </c>
      <c r="V263" s="20" t="str">
        <f t="shared" si="31"/>
        <v>-----</v>
      </c>
      <c r="W263" s="20" t="str">
        <f t="shared" si="32"/>
        <v>-----</v>
      </c>
      <c r="X263" s="4"/>
    </row>
    <row r="264" spans="1:24" x14ac:dyDescent="0.55000000000000004">
      <c r="A264" s="6">
        <f>IF('Data Validation'!$K$2&lt;&gt;TRUE,"",'Data Validation'!A264)</f>
        <v>1772107200</v>
      </c>
      <c r="B264" s="6" t="str">
        <f>IF('Data Validation'!$K$2&lt;&gt;TRUE,"",'Data Validation'!C264)</f>
        <v>XAUUSD</v>
      </c>
      <c r="C264" s="6" t="str">
        <f>IF('Data Validation'!$K$2&lt;&gt;TRUE,"",'Data Validation'!E264)</f>
        <v>M5</v>
      </c>
      <c r="D264" s="6">
        <f>IF('Data Validation'!$K$2&lt;&gt;TRUE,"",'Data Validation'!G264)</f>
        <v>5165.67</v>
      </c>
      <c r="E264" s="6">
        <f>IF($C264&lt;&gt;"M5","",Price!F264)</f>
        <v>5168.17</v>
      </c>
      <c r="F264" s="8">
        <f>IF($C264&lt;&gt;"M5","",Price!G264)</f>
        <v>5157.9799999999996</v>
      </c>
      <c r="G264" s="8">
        <f>IF($C264&lt;&gt;"M5","",Dual_Tema!E264)</f>
        <v>5168.16</v>
      </c>
      <c r="H264" s="8">
        <f>IF($C264&lt;&gt;"M5","",Dual_Tema!F264)</f>
        <v>5160.2299999999996</v>
      </c>
      <c r="I264" s="6">
        <f>IF($C264&lt;&gt;"M5","",SSA!E264)</f>
        <v>5166.32834</v>
      </c>
      <c r="J264">
        <f t="shared" si="21"/>
        <v>5177.3677908333329</v>
      </c>
      <c r="K264">
        <f t="shared" si="22"/>
        <v>5178.3653461237645</v>
      </c>
      <c r="L264" s="26">
        <f t="shared" si="34"/>
        <v>1.9349246153792217E-6</v>
      </c>
      <c r="M264" s="26">
        <f t="shared" si="33"/>
        <v>-4.3602707631248998E-4</v>
      </c>
      <c r="N264">
        <f t="shared" si="26"/>
        <v>-11.039450833332921</v>
      </c>
      <c r="O264">
        <f t="shared" si="23"/>
        <v>-0.99755529043159186</v>
      </c>
      <c r="P264">
        <f t="shared" si="24"/>
        <v>-1</v>
      </c>
      <c r="Q264">
        <f t="shared" si="25"/>
        <v>-59</v>
      </c>
      <c r="R264" s="18" t="str">
        <f t="shared" si="27"/>
        <v>-----</v>
      </c>
      <c r="S264" s="18" t="str">
        <f t="shared" si="28"/>
        <v>-----</v>
      </c>
      <c r="T264" s="18" t="str">
        <f t="shared" si="29"/>
        <v>-----</v>
      </c>
      <c r="U264" s="20" t="str">
        <f t="shared" si="30"/>
        <v>Bearish</v>
      </c>
      <c r="V264" s="20" t="str">
        <f t="shared" si="31"/>
        <v>-----</v>
      </c>
      <c r="W264" s="20" t="str">
        <f t="shared" si="32"/>
        <v>-----</v>
      </c>
      <c r="X264" s="4"/>
    </row>
    <row r="265" spans="1:24" x14ac:dyDescent="0.55000000000000004">
      <c r="A265" s="6">
        <f>IF('Data Validation'!$K$2&lt;&gt;TRUE,"",'Data Validation'!A265)</f>
        <v>1772107500</v>
      </c>
      <c r="B265" s="6" t="str">
        <f>IF('Data Validation'!$K$2&lt;&gt;TRUE,"",'Data Validation'!C265)</f>
        <v>XAUUSD</v>
      </c>
      <c r="C265" s="6" t="str">
        <f>IF('Data Validation'!$K$2&lt;&gt;TRUE,"",'Data Validation'!E265)</f>
        <v>M5</v>
      </c>
      <c r="D265" s="6">
        <f>IF('Data Validation'!$K$2&lt;&gt;TRUE,"",'Data Validation'!G265)</f>
        <v>5169.1499999999996</v>
      </c>
      <c r="E265" s="6">
        <f>IF($C265&lt;&gt;"M5","",Price!F265)</f>
        <v>5169.25</v>
      </c>
      <c r="F265" s="8">
        <f>IF($C265&lt;&gt;"M5","",Price!G265)</f>
        <v>5163.18</v>
      </c>
      <c r="G265" s="8">
        <f>IF($C265&lt;&gt;"M5","",Dual_Tema!E265)</f>
        <v>5168.05</v>
      </c>
      <c r="H265" s="8">
        <f>IF($C265&lt;&gt;"M5","",Dual_Tema!F265)</f>
        <v>5160.6099999999997</v>
      </c>
      <c r="I265" s="6">
        <f>IF($C265&lt;&gt;"M5","",SSA!E265)</f>
        <v>5167.6288000000004</v>
      </c>
      <c r="J265">
        <f t="shared" si="21"/>
        <v>5177.0794436111119</v>
      </c>
      <c r="K265">
        <f t="shared" si="22"/>
        <v>5178.1081656212336</v>
      </c>
      <c r="L265" s="26">
        <f t="shared" si="34"/>
        <v>2.321958959375041E-4</v>
      </c>
      <c r="M265" s="26">
        <f t="shared" si="33"/>
        <v>4.980031430394117E-4</v>
      </c>
      <c r="N265">
        <f t="shared" si="26"/>
        <v>-9.4506436111114454</v>
      </c>
      <c r="O265">
        <f t="shared" si="23"/>
        <v>-1.0287220101217827</v>
      </c>
      <c r="P265">
        <f t="shared" si="24"/>
        <v>-1</v>
      </c>
      <c r="Q265">
        <f t="shared" si="25"/>
        <v>-60</v>
      </c>
      <c r="R265" s="18" t="str">
        <f t="shared" si="27"/>
        <v>-----</v>
      </c>
      <c r="S265" s="18" t="str">
        <f t="shared" si="28"/>
        <v>-----</v>
      </c>
      <c r="T265" s="18" t="str">
        <f t="shared" si="29"/>
        <v>-----</v>
      </c>
      <c r="U265" s="20" t="str">
        <f t="shared" si="30"/>
        <v>Bearish</v>
      </c>
      <c r="V265" s="20" t="str">
        <f t="shared" si="31"/>
        <v>-----</v>
      </c>
      <c r="W265" s="20" t="str">
        <f t="shared" si="32"/>
        <v>-----</v>
      </c>
      <c r="X265" s="4"/>
    </row>
    <row r="266" spans="1:24" x14ac:dyDescent="0.55000000000000004">
      <c r="A266" s="6">
        <f>IF('Data Validation'!$K$2&lt;&gt;TRUE,"",'Data Validation'!A266)</f>
        <v>1772107800</v>
      </c>
      <c r="B266" s="6" t="str">
        <f>IF('Data Validation'!$K$2&lt;&gt;TRUE,"",'Data Validation'!C266)</f>
        <v>XAUUSD</v>
      </c>
      <c r="C266" s="6" t="str">
        <f>IF('Data Validation'!$K$2&lt;&gt;TRUE,"",'Data Validation'!E266)</f>
        <v>M5</v>
      </c>
      <c r="D266" s="6">
        <f>IF('Data Validation'!$K$2&lt;&gt;TRUE,"",'Data Validation'!G266)</f>
        <v>5168.46</v>
      </c>
      <c r="E266" s="6">
        <f>IF($C266&lt;&gt;"M5","",Price!F266)</f>
        <v>5170.05</v>
      </c>
      <c r="F266" s="8">
        <f>IF($C266&lt;&gt;"M5","",Price!G266)</f>
        <v>5166.8500000000004</v>
      </c>
      <c r="G266" s="8">
        <f>IF($C266&lt;&gt;"M5","",Dual_Tema!E266)</f>
        <v>5168.49</v>
      </c>
      <c r="H266" s="8">
        <f>IF($C266&lt;&gt;"M5","",Dual_Tema!F266)</f>
        <v>5162.83</v>
      </c>
      <c r="I266" s="6">
        <f>IF($C266&lt;&gt;"M5","",SSA!E266)</f>
        <v>5169.86661</v>
      </c>
      <c r="J266">
        <f t="shared" si="21"/>
        <v>5176.8398697222219</v>
      </c>
      <c r="K266">
        <f t="shared" si="22"/>
        <v>5177.8545064414311</v>
      </c>
      <c r="L266" s="26">
        <f t="shared" si="34"/>
        <v>3.0182896745478856E-4</v>
      </c>
      <c r="M266" s="26">
        <f t="shared" si="33"/>
        <v>7.7864272114333349E-4</v>
      </c>
      <c r="N266">
        <f t="shared" si="26"/>
        <v>-6.9732597222218828</v>
      </c>
      <c r="O266">
        <f t="shared" si="23"/>
        <v>-1.014636719209193</v>
      </c>
      <c r="P266">
        <f t="shared" si="24"/>
        <v>-1</v>
      </c>
      <c r="Q266">
        <f t="shared" si="25"/>
        <v>-61</v>
      </c>
      <c r="R266" s="18" t="str">
        <f t="shared" si="27"/>
        <v>-----</v>
      </c>
      <c r="S266" s="18" t="str">
        <f t="shared" si="28"/>
        <v>-----</v>
      </c>
      <c r="T266" s="18" t="str">
        <f t="shared" si="29"/>
        <v>-----</v>
      </c>
      <c r="U266" s="20" t="str">
        <f t="shared" si="30"/>
        <v>Bearish</v>
      </c>
      <c r="V266" s="20" t="str">
        <f t="shared" si="31"/>
        <v>-----</v>
      </c>
      <c r="W266" s="20" t="str">
        <f t="shared" si="32"/>
        <v>-----</v>
      </c>
      <c r="X266" s="4"/>
    </row>
    <row r="267" spans="1:24" x14ac:dyDescent="0.55000000000000004">
      <c r="A267" s="6">
        <f>IF('Data Validation'!$K$2&lt;&gt;TRUE,"",'Data Validation'!A267)</f>
        <v>1772108100</v>
      </c>
      <c r="B267" s="6" t="str">
        <f>IF('Data Validation'!$K$2&lt;&gt;TRUE,"",'Data Validation'!C267)</f>
        <v>XAUUSD</v>
      </c>
      <c r="C267" s="6" t="str">
        <f>IF('Data Validation'!$K$2&lt;&gt;TRUE,"",'Data Validation'!E267)</f>
        <v>M5</v>
      </c>
      <c r="D267" s="6">
        <f>IF('Data Validation'!$K$2&lt;&gt;TRUE,"",'Data Validation'!G267)</f>
        <v>5172.18</v>
      </c>
      <c r="E267" s="6">
        <f>IF($C267&lt;&gt;"M5","",Price!F267)</f>
        <v>5173.71</v>
      </c>
      <c r="F267" s="8">
        <f>IF($C267&lt;&gt;"M5","",Price!G267)</f>
        <v>5166.13</v>
      </c>
      <c r="G267" s="8">
        <f>IF($C267&lt;&gt;"M5","",Dual_Tema!E267)</f>
        <v>5170.66</v>
      </c>
      <c r="H267" s="8">
        <f>IF($C267&lt;&gt;"M5","",Dual_Tema!F267)</f>
        <v>5164.03</v>
      </c>
      <c r="I267" s="6">
        <f>IF($C267&lt;&gt;"M5","",SSA!E267)</f>
        <v>5172.8462300000001</v>
      </c>
      <c r="J267">
        <f t="shared" si="21"/>
        <v>5176.6735544444446</v>
      </c>
      <c r="K267">
        <f t="shared" si="22"/>
        <v>5177.6183160420342</v>
      </c>
      <c r="L267" s="26">
        <f t="shared" si="34"/>
        <v>5.898666707925453E-4</v>
      </c>
      <c r="M267" s="26">
        <f t="shared" si="33"/>
        <v>4.0665914024518913E-4</v>
      </c>
      <c r="N267">
        <f t="shared" si="26"/>
        <v>-3.8273244444444572</v>
      </c>
      <c r="O267">
        <f t="shared" si="23"/>
        <v>-0.94476159758960421</v>
      </c>
      <c r="P267">
        <f t="shared" si="24"/>
        <v>-1</v>
      </c>
      <c r="Q267">
        <f t="shared" si="25"/>
        <v>-62</v>
      </c>
      <c r="R267" s="18" t="str">
        <f t="shared" si="27"/>
        <v>-----</v>
      </c>
      <c r="S267" s="18" t="str">
        <f t="shared" si="28"/>
        <v>-----</v>
      </c>
      <c r="T267" s="18" t="str">
        <f t="shared" si="29"/>
        <v>-----</v>
      </c>
      <c r="U267" s="20" t="str">
        <f t="shared" si="30"/>
        <v>Bearish</v>
      </c>
      <c r="V267" s="20" t="str">
        <f t="shared" si="31"/>
        <v>-----</v>
      </c>
      <c r="W267" s="20" t="str">
        <f t="shared" si="32"/>
        <v>-----</v>
      </c>
      <c r="X267" s="4"/>
    </row>
    <row r="268" spans="1:24" x14ac:dyDescent="0.55000000000000004">
      <c r="A268" s="6">
        <f>IF('Data Validation'!$K$2&lt;&gt;TRUE,"",'Data Validation'!A268)</f>
        <v>1772108400</v>
      </c>
      <c r="B268" s="6" t="str">
        <f>IF('Data Validation'!$K$2&lt;&gt;TRUE,"",'Data Validation'!C268)</f>
        <v>XAUUSD</v>
      </c>
      <c r="C268" s="6" t="str">
        <f>IF('Data Validation'!$K$2&lt;&gt;TRUE,"",'Data Validation'!E268)</f>
        <v>M5</v>
      </c>
      <c r="D268" s="6">
        <f>IF('Data Validation'!$K$2&lt;&gt;TRUE,"",'Data Validation'!G268)</f>
        <v>5176.5200000000004</v>
      </c>
      <c r="E268" s="6">
        <f>IF($C268&lt;&gt;"M5","",Price!F268)</f>
        <v>5176.5600000000004</v>
      </c>
      <c r="F268" s="8">
        <f>IF($C268&lt;&gt;"M5","",Price!G268)</f>
        <v>5170.29</v>
      </c>
      <c r="G268" s="8">
        <f>IF($C268&lt;&gt;"M5","",Dual_Tema!E268)</f>
        <v>5173.49</v>
      </c>
      <c r="H268" s="8">
        <f>IF($C268&lt;&gt;"M5","",Dual_Tema!F268)</f>
        <v>5166.8999999999996</v>
      </c>
      <c r="I268" s="6">
        <f>IF($C268&lt;&gt;"M5","",SSA!E268)</f>
        <v>5176.1400400000002</v>
      </c>
      <c r="J268">
        <f t="shared" si="21"/>
        <v>5176.5867822222208</v>
      </c>
      <c r="K268">
        <f t="shared" si="22"/>
        <v>5177.4120092780713</v>
      </c>
      <c r="L268" s="26">
        <f t="shared" si="34"/>
        <v>5.9340986452097492E-4</v>
      </c>
      <c r="M268" s="26">
        <f t="shared" si="33"/>
        <v>6.5609940196255541E-4</v>
      </c>
      <c r="N268">
        <f t="shared" si="26"/>
        <v>-0.44674222222056414</v>
      </c>
      <c r="O268">
        <f t="shared" si="23"/>
        <v>-0.82522705585051881</v>
      </c>
      <c r="P268">
        <f t="shared" si="24"/>
        <v>-1</v>
      </c>
      <c r="Q268">
        <f t="shared" si="25"/>
        <v>-63</v>
      </c>
      <c r="R268" s="18" t="str">
        <f t="shared" si="27"/>
        <v>-----</v>
      </c>
      <c r="S268" s="18" t="str">
        <f t="shared" si="28"/>
        <v>-----</v>
      </c>
      <c r="T268" s="18" t="str">
        <f t="shared" si="29"/>
        <v>-----</v>
      </c>
      <c r="U268" s="20" t="str">
        <f t="shared" si="30"/>
        <v>Bearish</v>
      </c>
      <c r="V268" s="20" t="str">
        <f t="shared" si="31"/>
        <v>-----</v>
      </c>
      <c r="W268" s="20" t="str">
        <f t="shared" si="32"/>
        <v>-----</v>
      </c>
      <c r="X268" s="4"/>
    </row>
    <row r="269" spans="1:24" x14ac:dyDescent="0.55000000000000004">
      <c r="A269" s="6">
        <f>IF('Data Validation'!$K$2&lt;&gt;TRUE,"",'Data Validation'!A269)</f>
        <v>1772108700</v>
      </c>
      <c r="B269" s="6" t="str">
        <f>IF('Data Validation'!$K$2&lt;&gt;TRUE,"",'Data Validation'!C269)</f>
        <v>XAUUSD</v>
      </c>
      <c r="C269" s="6" t="str">
        <f>IF('Data Validation'!$K$2&lt;&gt;TRUE,"",'Data Validation'!E269)</f>
        <v>M5</v>
      </c>
      <c r="D269" s="6">
        <f>IF('Data Validation'!$K$2&lt;&gt;TRUE,"",'Data Validation'!G269)</f>
        <v>5178.54</v>
      </c>
      <c r="E269" s="6">
        <f>IF($C269&lt;&gt;"M5","",Price!F269)</f>
        <v>5179.99</v>
      </c>
      <c r="F269" s="8">
        <f>IF($C269&lt;&gt;"M5","",Price!G269)</f>
        <v>5175.9399999999996</v>
      </c>
      <c r="G269" s="8">
        <f>IF($C269&lt;&gt;"M5","",Dual_Tema!E269)</f>
        <v>5176.9799999999996</v>
      </c>
      <c r="H269" s="8">
        <f>IF($C269&lt;&gt;"M5","",Dual_Tema!F269)</f>
        <v>5171.5200000000004</v>
      </c>
      <c r="I269" s="6">
        <f>IF($C269&lt;&gt;"M5","",SSA!E269)</f>
        <v>5179.2540499999996</v>
      </c>
      <c r="J269">
        <f t="shared" si="21"/>
        <v>5176.5679883333323</v>
      </c>
      <c r="K269">
        <f t="shared" si="22"/>
        <v>5177.2432050891239</v>
      </c>
      <c r="L269" s="26">
        <f t="shared" si="34"/>
        <v>5.8142005570819644E-4</v>
      </c>
      <c r="M269" s="26">
        <f t="shared" si="33"/>
        <v>8.5468102221381004E-4</v>
      </c>
      <c r="N269">
        <f t="shared" si="26"/>
        <v>2.6860616666672286</v>
      </c>
      <c r="O269">
        <f t="shared" si="23"/>
        <v>-0.67521675579155271</v>
      </c>
      <c r="P269">
        <f t="shared" si="24"/>
        <v>-1</v>
      </c>
      <c r="Q269">
        <f t="shared" si="25"/>
        <v>-64</v>
      </c>
      <c r="R269" s="18" t="str">
        <f t="shared" si="27"/>
        <v>-----</v>
      </c>
      <c r="S269" s="18" t="str">
        <f t="shared" si="28"/>
        <v>-----</v>
      </c>
      <c r="T269" s="18" t="str">
        <f t="shared" si="29"/>
        <v>-----</v>
      </c>
      <c r="U269" s="20" t="str">
        <f t="shared" si="30"/>
        <v>Bearish</v>
      </c>
      <c r="V269" s="20" t="str">
        <f t="shared" si="31"/>
        <v>Over Price</v>
      </c>
      <c r="W269" s="20" t="str">
        <f t="shared" si="32"/>
        <v>Deep Over Price</v>
      </c>
      <c r="X269" s="4"/>
    </row>
    <row r="270" spans="1:24" x14ac:dyDescent="0.55000000000000004">
      <c r="A270" s="6">
        <f>IF('Data Validation'!$K$2&lt;&gt;TRUE,"",'Data Validation'!A270)</f>
        <v>1772109000</v>
      </c>
      <c r="B270" s="6" t="str">
        <f>IF('Data Validation'!$K$2&lt;&gt;TRUE,"",'Data Validation'!C270)</f>
        <v>XAUUSD</v>
      </c>
      <c r="C270" s="6" t="str">
        <f>IF('Data Validation'!$K$2&lt;&gt;TRUE,"",'Data Validation'!E270)</f>
        <v>M5</v>
      </c>
      <c r="D270" s="6">
        <f>IF('Data Validation'!$K$2&lt;&gt;TRUE,"",'Data Validation'!G270)</f>
        <v>5183.1000000000004</v>
      </c>
      <c r="E270" s="6">
        <f>IF($C270&lt;&gt;"M5","",Price!F270)</f>
        <v>5184.1000000000004</v>
      </c>
      <c r="F270" s="8">
        <f>IF($C270&lt;&gt;"M5","",Price!G270)</f>
        <v>5177.8</v>
      </c>
      <c r="G270" s="8">
        <f>IF($C270&lt;&gt;"M5","",Dual_Tema!E270)</f>
        <v>5181.1499999999996</v>
      </c>
      <c r="H270" s="8">
        <f>IF($C270&lt;&gt;"M5","",Dual_Tema!F270)</f>
        <v>5175.33</v>
      </c>
      <c r="I270" s="6">
        <f>IF($C270&lt;&gt;"M5","",SSA!E270)</f>
        <v>5181.7806799999998</v>
      </c>
      <c r="J270">
        <f t="shared" si="21"/>
        <v>5176.5947030555535</v>
      </c>
      <c r="K270">
        <f t="shared" si="22"/>
        <v>5177.1135046824102</v>
      </c>
      <c r="L270" s="26">
        <f t="shared" si="34"/>
        <v>5.6937166459197818E-4</v>
      </c>
      <c r="M270" s="26">
        <f t="shared" si="33"/>
        <v>4.772642517482469E-4</v>
      </c>
      <c r="N270">
        <f t="shared" si="26"/>
        <v>5.1859769444463382</v>
      </c>
      <c r="O270">
        <f t="shared" si="23"/>
        <v>-0.51880162685665709</v>
      </c>
      <c r="P270">
        <f t="shared" si="24"/>
        <v>-1</v>
      </c>
      <c r="Q270">
        <f t="shared" si="25"/>
        <v>-65</v>
      </c>
      <c r="R270" s="18" t="str">
        <f t="shared" si="27"/>
        <v>-----</v>
      </c>
      <c r="S270" s="18" t="str">
        <f t="shared" si="28"/>
        <v>-----</v>
      </c>
      <c r="T270" s="18" t="str">
        <f t="shared" si="29"/>
        <v>-----</v>
      </c>
      <c r="U270" s="20" t="str">
        <f t="shared" si="30"/>
        <v>Bearish</v>
      </c>
      <c r="V270" s="20" t="str">
        <f t="shared" si="31"/>
        <v>Over Price</v>
      </c>
      <c r="W270" s="20" t="str">
        <f t="shared" si="32"/>
        <v>Deep Over Price</v>
      </c>
      <c r="X270" s="4"/>
    </row>
    <row r="271" spans="1:24" x14ac:dyDescent="0.55000000000000004">
      <c r="A271" s="6">
        <f>IF('Data Validation'!$K$2&lt;&gt;TRUE,"",'Data Validation'!A271)</f>
        <v>1772109300</v>
      </c>
      <c r="B271" s="6" t="str">
        <f>IF('Data Validation'!$K$2&lt;&gt;TRUE,"",'Data Validation'!C271)</f>
        <v>XAUUSD</v>
      </c>
      <c r="C271" s="6" t="str">
        <f>IF('Data Validation'!$K$2&lt;&gt;TRUE,"",'Data Validation'!E271)</f>
        <v>M5</v>
      </c>
      <c r="D271" s="6">
        <f>IF('Data Validation'!$K$2&lt;&gt;TRUE,"",'Data Validation'!G271)</f>
        <v>5182.34</v>
      </c>
      <c r="E271" s="6">
        <f>IF($C271&lt;&gt;"M5","",Price!F271)</f>
        <v>5184.38</v>
      </c>
      <c r="F271" s="8">
        <f>IF($C271&lt;&gt;"M5","",Price!G271)</f>
        <v>5179.83</v>
      </c>
      <c r="G271" s="8">
        <f>IF($C271&lt;&gt;"M5","",Dual_Tema!E271)</f>
        <v>5183.82</v>
      </c>
      <c r="H271" s="8">
        <f>IF($C271&lt;&gt;"M5","",Dual_Tema!F271)</f>
        <v>5178.62</v>
      </c>
      <c r="I271" s="6">
        <f>IF($C271&lt;&gt;"M5","",SSA!E271)</f>
        <v>5183.3291799999997</v>
      </c>
      <c r="J271">
        <f t="shared" si="21"/>
        <v>5176.6320772222207</v>
      </c>
      <c r="K271">
        <f t="shared" si="22"/>
        <v>5177.0172191903721</v>
      </c>
      <c r="L271" s="26">
        <f t="shared" si="34"/>
        <v>1.0802844234568333E-4</v>
      </c>
      <c r="M271" s="26">
        <f t="shared" si="33"/>
        <v>2.3365298090997918E-4</v>
      </c>
      <c r="N271">
        <f t="shared" si="26"/>
        <v>6.6971027777790368</v>
      </c>
      <c r="O271">
        <f t="shared" si="23"/>
        <v>-0.38514196815140167</v>
      </c>
      <c r="P271">
        <f t="shared" si="24"/>
        <v>-1</v>
      </c>
      <c r="Q271">
        <f t="shared" si="25"/>
        <v>-66</v>
      </c>
      <c r="R271" s="18" t="str">
        <f t="shared" si="27"/>
        <v>-----</v>
      </c>
      <c r="S271" s="18" t="str">
        <f t="shared" si="28"/>
        <v>-----</v>
      </c>
      <c r="T271" s="18" t="str">
        <f t="shared" si="29"/>
        <v>-----</v>
      </c>
      <c r="U271" s="20" t="str">
        <f t="shared" si="30"/>
        <v>Bearish</v>
      </c>
      <c r="V271" s="20" t="str">
        <f t="shared" si="31"/>
        <v>Over Price</v>
      </c>
      <c r="W271" s="20" t="str">
        <f t="shared" si="32"/>
        <v>-----</v>
      </c>
      <c r="X271" s="4"/>
    </row>
    <row r="272" spans="1:24" x14ac:dyDescent="0.55000000000000004">
      <c r="A272" s="6">
        <f>IF('Data Validation'!$K$2&lt;&gt;TRUE,"",'Data Validation'!A272)</f>
        <v>1772109600</v>
      </c>
      <c r="B272" s="6" t="str">
        <f>IF('Data Validation'!$K$2&lt;&gt;TRUE,"",'Data Validation'!C272)</f>
        <v>XAUUSD</v>
      </c>
      <c r="C272" s="6" t="str">
        <f>IF('Data Validation'!$K$2&lt;&gt;TRUE,"",'Data Validation'!E272)</f>
        <v>M5</v>
      </c>
      <c r="D272" s="6">
        <f>IF('Data Validation'!$K$2&lt;&gt;TRUE,"",'Data Validation'!G272)</f>
        <v>5187.5200000000004</v>
      </c>
      <c r="E272" s="6">
        <f>IF($C272&lt;&gt;"M5","",Price!F272)</f>
        <v>5187.67</v>
      </c>
      <c r="F272" s="8">
        <f>IF($C272&lt;&gt;"M5","",Price!G272)</f>
        <v>5182.26</v>
      </c>
      <c r="G272" s="8">
        <f>IF($C272&lt;&gt;"M5","",Dual_Tema!E272)</f>
        <v>5186.95</v>
      </c>
      <c r="H272" s="8">
        <f>IF($C272&lt;&gt;"M5","",Dual_Tema!F272)</f>
        <v>5181.72</v>
      </c>
      <c r="I272" s="6">
        <f>IF($C272&lt;&gt;"M5","",SSA!E272)</f>
        <v>5183.80998</v>
      </c>
      <c r="J272">
        <f t="shared" si="21"/>
        <v>5176.6440608333323</v>
      </c>
      <c r="K272">
        <f t="shared" si="22"/>
        <v>5176.9425875189645</v>
      </c>
      <c r="L272" s="26">
        <f t="shared" si="34"/>
        <v>1.3880989791693668E-4</v>
      </c>
      <c r="M272" s="26">
        <f t="shared" si="33"/>
        <v>1.0421250086843048E-4</v>
      </c>
      <c r="N272">
        <f t="shared" si="26"/>
        <v>7.1659191666676634</v>
      </c>
      <c r="O272">
        <f t="shared" si="23"/>
        <v>-0.29852668563216866</v>
      </c>
      <c r="P272">
        <f t="shared" si="24"/>
        <v>-1</v>
      </c>
      <c r="Q272">
        <f t="shared" si="25"/>
        <v>-67</v>
      </c>
      <c r="R272" s="18" t="str">
        <f t="shared" si="27"/>
        <v>-----</v>
      </c>
      <c r="S272" s="18" t="str">
        <f t="shared" si="28"/>
        <v>-----</v>
      </c>
      <c r="T272" s="18" t="str">
        <f t="shared" si="29"/>
        <v>-----</v>
      </c>
      <c r="U272" s="20" t="str">
        <f t="shared" si="30"/>
        <v>Bearish</v>
      </c>
      <c r="V272" s="20" t="str">
        <f t="shared" si="31"/>
        <v>Over Price</v>
      </c>
      <c r="W272" s="20" t="str">
        <f t="shared" si="32"/>
        <v>-----</v>
      </c>
      <c r="X272" s="4"/>
    </row>
    <row r="273" spans="1:24" x14ac:dyDescent="0.55000000000000004">
      <c r="A273" s="6">
        <f>IF('Data Validation'!$K$2&lt;&gt;TRUE,"",'Data Validation'!A273)</f>
        <v>1772109900</v>
      </c>
      <c r="B273" s="6" t="str">
        <f>IF('Data Validation'!$K$2&lt;&gt;TRUE,"",'Data Validation'!C273)</f>
        <v>XAUUSD</v>
      </c>
      <c r="C273" s="6" t="str">
        <f>IF('Data Validation'!$K$2&lt;&gt;TRUE,"",'Data Validation'!E273)</f>
        <v>M5</v>
      </c>
      <c r="D273" s="6">
        <f>IF('Data Validation'!$K$2&lt;&gt;TRUE,"",'Data Validation'!G273)</f>
        <v>5181.29</v>
      </c>
      <c r="E273" s="6">
        <f>IF($C273&lt;&gt;"M5","",Price!F273)</f>
        <v>5187.83</v>
      </c>
      <c r="F273" s="8">
        <f>IF($C273&lt;&gt;"M5","",Price!G273)</f>
        <v>5181.29</v>
      </c>
      <c r="G273" s="8">
        <f>IF($C273&lt;&gt;"M5","",Dual_Tema!E273)</f>
        <v>5188.8</v>
      </c>
      <c r="H273" s="8">
        <f>IF($C273&lt;&gt;"M5","",Dual_Tema!F273)</f>
        <v>5183</v>
      </c>
      <c r="I273" s="6">
        <f>IF($C273&lt;&gt;"M5","",SSA!E273)</f>
        <v>5183.1527699999997</v>
      </c>
      <c r="J273">
        <f t="shared" si="21"/>
        <v>5176.5939674999991</v>
      </c>
      <c r="K273">
        <f t="shared" si="22"/>
        <v>5176.872863515171</v>
      </c>
      <c r="L273" s="26">
        <f t="shared" si="34"/>
        <v>-1.869411039161761E-4</v>
      </c>
      <c r="M273" s="26">
        <f t="shared" si="33"/>
        <v>-3.2992475400347993E-4</v>
      </c>
      <c r="N273">
        <f t="shared" si="26"/>
        <v>6.5588025000006382</v>
      </c>
      <c r="O273">
        <f t="shared" si="23"/>
        <v>-0.2788960151719948</v>
      </c>
      <c r="P273">
        <f t="shared" si="24"/>
        <v>-1</v>
      </c>
      <c r="Q273">
        <f t="shared" si="25"/>
        <v>-68</v>
      </c>
      <c r="R273" s="18" t="str">
        <f t="shared" si="27"/>
        <v>-----</v>
      </c>
      <c r="S273" s="18" t="str">
        <f t="shared" si="28"/>
        <v>-----</v>
      </c>
      <c r="T273" s="18" t="str">
        <f t="shared" si="29"/>
        <v>-----</v>
      </c>
      <c r="U273" s="20" t="str">
        <f t="shared" si="30"/>
        <v>Bearish</v>
      </c>
      <c r="V273" s="20" t="str">
        <f t="shared" si="31"/>
        <v>Over Price</v>
      </c>
      <c r="W273" s="20" t="str">
        <f t="shared" si="32"/>
        <v>-----</v>
      </c>
      <c r="X273" s="4"/>
    </row>
    <row r="274" spans="1:24" x14ac:dyDescent="0.55000000000000004">
      <c r="A274" s="6">
        <f>IF('Data Validation'!$K$2&lt;&gt;TRUE,"",'Data Validation'!A274)</f>
        <v>1772110200</v>
      </c>
      <c r="B274" s="6" t="str">
        <f>IF('Data Validation'!$K$2&lt;&gt;TRUE,"",'Data Validation'!C274)</f>
        <v>XAUUSD</v>
      </c>
      <c r="C274" s="6" t="str">
        <f>IF('Data Validation'!$K$2&lt;&gt;TRUE,"",'Data Validation'!E274)</f>
        <v>M5</v>
      </c>
      <c r="D274" s="6">
        <f>IF('Data Validation'!$K$2&lt;&gt;TRUE,"",'Data Validation'!G274)</f>
        <v>5181.25</v>
      </c>
      <c r="E274" s="6">
        <f>IF($C274&lt;&gt;"M5","",Price!F274)</f>
        <v>5181.96</v>
      </c>
      <c r="F274" s="8">
        <f>IF($C274&lt;&gt;"M5","",Price!G274)</f>
        <v>5179.54</v>
      </c>
      <c r="G274" s="8">
        <f>IF($C274&lt;&gt;"M5","",Dual_Tema!E274)</f>
        <v>5186.88</v>
      </c>
      <c r="H274" s="8">
        <f>IF($C274&lt;&gt;"M5","",Dual_Tema!F274)</f>
        <v>5182.71</v>
      </c>
      <c r="I274" s="6">
        <f>IF($C274&lt;&gt;"M5","",SSA!E274)</f>
        <v>5181.7470700000003</v>
      </c>
      <c r="J274">
        <f t="shared" si="21"/>
        <v>5176.4633213888883</v>
      </c>
      <c r="K274">
        <f t="shared" si="22"/>
        <v>5176.7909550899149</v>
      </c>
      <c r="L274" s="26">
        <f t="shared" si="34"/>
        <v>-9.4854710346105417E-4</v>
      </c>
      <c r="M274" s="26">
        <f t="shared" si="33"/>
        <v>-6.1164911793252423E-4</v>
      </c>
      <c r="N274">
        <f t="shared" si="26"/>
        <v>5.2837486111120597</v>
      </c>
      <c r="O274">
        <f t="shared" si="23"/>
        <v>-0.32763370102657063</v>
      </c>
      <c r="P274">
        <f t="shared" si="24"/>
        <v>-1</v>
      </c>
      <c r="Q274">
        <f t="shared" si="25"/>
        <v>-69</v>
      </c>
      <c r="R274" s="18" t="str">
        <f t="shared" si="27"/>
        <v>-----</v>
      </c>
      <c r="S274" s="18" t="str">
        <f t="shared" si="28"/>
        <v>-----</v>
      </c>
      <c r="T274" s="18" t="str">
        <f t="shared" si="29"/>
        <v>-----</v>
      </c>
      <c r="U274" s="20" t="str">
        <f t="shared" si="30"/>
        <v>Bearish</v>
      </c>
      <c r="V274" s="20" t="str">
        <f t="shared" si="31"/>
        <v>Over Price</v>
      </c>
      <c r="W274" s="20" t="str">
        <f t="shared" si="32"/>
        <v>-----</v>
      </c>
      <c r="X274" s="4"/>
    </row>
    <row r="275" spans="1:24" x14ac:dyDescent="0.55000000000000004">
      <c r="A275" s="6">
        <f>IF('Data Validation'!$K$2&lt;&gt;TRUE,"",'Data Validation'!A275)</f>
        <v>1772110500</v>
      </c>
      <c r="B275" s="6" t="str">
        <f>IF('Data Validation'!$K$2&lt;&gt;TRUE,"",'Data Validation'!C275)</f>
        <v>XAUUSD</v>
      </c>
      <c r="C275" s="6" t="str">
        <f>IF('Data Validation'!$K$2&lt;&gt;TRUE,"",'Data Validation'!E275)</f>
        <v>M5</v>
      </c>
      <c r="D275" s="6">
        <f>IF('Data Validation'!$K$2&lt;&gt;TRUE,"",'Data Validation'!G275)</f>
        <v>5183.8500000000004</v>
      </c>
      <c r="E275" s="6">
        <f>IF($C275&lt;&gt;"M5","",Price!F275)</f>
        <v>5185.1000000000004</v>
      </c>
      <c r="F275" s="8">
        <f>IF($C275&lt;&gt;"M5","",Price!G275)</f>
        <v>5179.9799999999996</v>
      </c>
      <c r="G275" s="8">
        <f>IF($C275&lt;&gt;"M5","",Dual_Tema!E275)</f>
        <v>5186.97</v>
      </c>
      <c r="H275" s="8">
        <f>IF($C275&lt;&gt;"M5","",Dual_Tema!F275)</f>
        <v>5182.5200000000004</v>
      </c>
      <c r="I275" s="6">
        <f>IF($C275&lt;&gt;"M5","",SSA!E275)</f>
        <v>5179.89689</v>
      </c>
      <c r="J275">
        <f t="shared" si="21"/>
        <v>5176.2500683333319</v>
      </c>
      <c r="K275">
        <f t="shared" si="22"/>
        <v>5176.6827777385988</v>
      </c>
      <c r="L275" s="26">
        <f t="shared" si="34"/>
        <v>-3.6051876143488215E-4</v>
      </c>
      <c r="M275" s="26">
        <f t="shared" si="33"/>
        <v>-4.9010905891359283E-4</v>
      </c>
      <c r="N275">
        <f t="shared" si="26"/>
        <v>3.6468216666680746</v>
      </c>
      <c r="O275">
        <f t="shared" si="23"/>
        <v>-0.43270940526690538</v>
      </c>
      <c r="P275">
        <f t="shared" si="24"/>
        <v>-1</v>
      </c>
      <c r="Q275">
        <f t="shared" si="25"/>
        <v>-70</v>
      </c>
      <c r="R275" s="18" t="str">
        <f t="shared" si="27"/>
        <v>-----</v>
      </c>
      <c r="S275" s="18" t="str">
        <f t="shared" si="28"/>
        <v>-----</v>
      </c>
      <c r="T275" s="18" t="str">
        <f t="shared" si="29"/>
        <v>-----</v>
      </c>
      <c r="U275" s="20" t="str">
        <f t="shared" si="30"/>
        <v>Bearish</v>
      </c>
      <c r="V275" s="20" t="str">
        <f t="shared" si="31"/>
        <v>Over Price</v>
      </c>
      <c r="W275" s="20" t="str">
        <f t="shared" si="32"/>
        <v>-----</v>
      </c>
      <c r="X275" s="4"/>
    </row>
    <row r="276" spans="1:24" x14ac:dyDescent="0.55000000000000004">
      <c r="A276" s="6">
        <f>IF('Data Validation'!$K$2&lt;&gt;TRUE,"",'Data Validation'!A276)</f>
        <v>1772110800</v>
      </c>
      <c r="B276" s="6" t="str">
        <f>IF('Data Validation'!$K$2&lt;&gt;TRUE,"",'Data Validation'!C276)</f>
        <v>XAUUSD</v>
      </c>
      <c r="C276" s="6" t="str">
        <f>IF('Data Validation'!$K$2&lt;&gt;TRUE,"",'Data Validation'!E276)</f>
        <v>M5</v>
      </c>
      <c r="D276" s="6">
        <f>IF('Data Validation'!$K$2&lt;&gt;TRUE,"",'Data Validation'!G276)</f>
        <v>5175.76</v>
      </c>
      <c r="E276" s="6">
        <f>IF($C276&lt;&gt;"M5","",Price!F276)</f>
        <v>5185.57</v>
      </c>
      <c r="F276" s="8">
        <f>IF($C276&lt;&gt;"M5","",Price!G276)</f>
        <v>5175.17</v>
      </c>
      <c r="G276" s="8">
        <f>IF($C276&lt;&gt;"M5","",Dual_Tema!E276)</f>
        <v>5187.09</v>
      </c>
      <c r="H276" s="8">
        <f>IF($C276&lt;&gt;"M5","",Dual_Tema!F276)</f>
        <v>5179.8599999999997</v>
      </c>
      <c r="I276" s="6">
        <f>IF($C276&lt;&gt;"M5","",SSA!E276)</f>
        <v>5177.86402</v>
      </c>
      <c r="J276">
        <f t="shared" si="21"/>
        <v>5175.9649524999995</v>
      </c>
      <c r="K276">
        <f t="shared" si="22"/>
        <v>5176.5392126908791</v>
      </c>
      <c r="L276" s="26">
        <f t="shared" si="34"/>
        <v>-2.9303520856596601E-4</v>
      </c>
      <c r="M276" s="26">
        <f t="shared" si="33"/>
        <v>-9.0542987648307104E-4</v>
      </c>
      <c r="N276">
        <f t="shared" si="26"/>
        <v>1.8990675000004558</v>
      </c>
      <c r="O276">
        <f t="shared" si="23"/>
        <v>-0.57426019087961322</v>
      </c>
      <c r="P276">
        <f t="shared" si="24"/>
        <v>-1</v>
      </c>
      <c r="Q276">
        <f t="shared" si="25"/>
        <v>-71</v>
      </c>
      <c r="R276" s="18" t="str">
        <f t="shared" si="27"/>
        <v>-----</v>
      </c>
      <c r="S276" s="18" t="str">
        <f t="shared" si="28"/>
        <v>-----</v>
      </c>
      <c r="T276" s="18" t="str">
        <f t="shared" si="29"/>
        <v>-----</v>
      </c>
      <c r="U276" s="20" t="str">
        <f t="shared" si="30"/>
        <v>Bearish</v>
      </c>
      <c r="V276" s="20" t="str">
        <f t="shared" si="31"/>
        <v>Over Price</v>
      </c>
      <c r="W276" s="20" t="str">
        <f t="shared" si="32"/>
        <v>-----</v>
      </c>
      <c r="X276" s="4"/>
    </row>
    <row r="277" spans="1:24" x14ac:dyDescent="0.55000000000000004">
      <c r="A277" s="6">
        <f>IF('Data Validation'!$K$2&lt;&gt;TRUE,"",'Data Validation'!A277)</f>
        <v>1772111100</v>
      </c>
      <c r="B277" s="6" t="str">
        <f>IF('Data Validation'!$K$2&lt;&gt;TRUE,"",'Data Validation'!C277)</f>
        <v>XAUUSD</v>
      </c>
      <c r="C277" s="6" t="str">
        <f>IF('Data Validation'!$K$2&lt;&gt;TRUE,"",'Data Validation'!E277)</f>
        <v>M5</v>
      </c>
      <c r="D277" s="6">
        <f>IF('Data Validation'!$K$2&lt;&gt;TRUE,"",'Data Validation'!G277)</f>
        <v>5172.5</v>
      </c>
      <c r="E277" s="6">
        <f>IF($C277&lt;&gt;"M5","",Price!F277)</f>
        <v>5180.43</v>
      </c>
      <c r="F277" s="8">
        <f>IF($C277&lt;&gt;"M5","",Price!G277)</f>
        <v>5171.18</v>
      </c>
      <c r="G277" s="8">
        <f>IF($C277&lt;&gt;"M5","",Dual_Tema!E277)</f>
        <v>5184.51</v>
      </c>
      <c r="H277" s="8">
        <f>IF($C277&lt;&gt;"M5","",Dual_Tema!F277)</f>
        <v>5176.07</v>
      </c>
      <c r="I277" s="6">
        <f>IF($C277&lt;&gt;"M5","",SSA!E277)</f>
        <v>5176.1064699999997</v>
      </c>
      <c r="J277">
        <f t="shared" si="21"/>
        <v>5175.6384224999993</v>
      </c>
      <c r="K277">
        <f t="shared" si="22"/>
        <v>5176.3590546527039</v>
      </c>
      <c r="L277" s="7">
        <f t="shared" si="34"/>
        <v>-7.8695961624144367E-4</v>
      </c>
      <c r="M277" s="7">
        <f t="shared" si="33"/>
        <v>-9.4473220029856982E-4</v>
      </c>
      <c r="N277">
        <f t="shared" si="26"/>
        <v>0.46804750000046624</v>
      </c>
      <c r="O277">
        <f t="shared" si="23"/>
        <v>-0.72063215270463843</v>
      </c>
      <c r="P277">
        <f t="shared" si="24"/>
        <v>-1</v>
      </c>
      <c r="Q277">
        <f t="shared" si="25"/>
        <v>-72</v>
      </c>
      <c r="R277" s="18" t="str">
        <f t="shared" si="27"/>
        <v>-----</v>
      </c>
      <c r="S277" s="18" t="str">
        <f t="shared" si="28"/>
        <v>-----</v>
      </c>
      <c r="T277" s="18" t="str">
        <f t="shared" si="29"/>
        <v>-----</v>
      </c>
      <c r="U277" s="20" t="str">
        <f t="shared" si="30"/>
        <v>Bearish</v>
      </c>
      <c r="V277" s="20" t="str">
        <f t="shared" si="31"/>
        <v>Over Price</v>
      </c>
      <c r="W277" s="20" t="str">
        <f t="shared" si="32"/>
        <v>-----</v>
      </c>
      <c r="X277" s="4"/>
    </row>
    <row r="278" spans="1:24" x14ac:dyDescent="0.55000000000000004">
      <c r="A278" s="6">
        <f>IF('Data Validation'!$K$2&lt;&gt;TRUE,"",'Data Validation'!A278)</f>
        <v>1772111400</v>
      </c>
      <c r="B278" s="6" t="str">
        <f>IF('Data Validation'!$K$2&lt;&gt;TRUE,"",'Data Validation'!C278)</f>
        <v>XAUUSD</v>
      </c>
      <c r="C278" s="6" t="str">
        <f>IF('Data Validation'!$K$2&lt;&gt;TRUE,"",'Data Validation'!E278)</f>
        <v>M5</v>
      </c>
      <c r="D278" s="6">
        <f>IF('Data Validation'!$K$2&lt;&gt;TRUE,"",'Data Validation'!G278)</f>
        <v>5174</v>
      </c>
      <c r="E278" s="6">
        <f>IF($C278&lt;&gt;"M5","",Price!F278)</f>
        <v>5174.55</v>
      </c>
      <c r="F278" s="8">
        <f>IF($C278&lt;&gt;"M5","",Price!G278)</f>
        <v>5168.3100000000004</v>
      </c>
      <c r="G278" s="8">
        <f>IF($C278&lt;&gt;"M5","",Dual_Tema!E278)</f>
        <v>5179.8900000000003</v>
      </c>
      <c r="H278" s="8">
        <f>IF($C278&lt;&gt;"M5","",Dual_Tema!F278)</f>
        <v>5172.2</v>
      </c>
      <c r="I278" s="6">
        <f>IF($C278&lt;&gt;"M5","",SSA!E278)</f>
        <v>5174.8325400000003</v>
      </c>
      <c r="J278">
        <f t="shared" si="21"/>
        <v>5175.3076258333331</v>
      </c>
      <c r="K278">
        <f t="shared" si="22"/>
        <v>5176.1487688888301</v>
      </c>
      <c r="L278" s="7">
        <f t="shared" si="34"/>
        <v>-1.0309099227976163E-3</v>
      </c>
      <c r="M278" s="7">
        <f t="shared" si="33"/>
        <v>-7.5209775337369358E-4</v>
      </c>
      <c r="N278">
        <f t="shared" si="26"/>
        <v>-0.47508583333274146</v>
      </c>
      <c r="O278">
        <f t="shared" si="23"/>
        <v>-0.84114305549701385</v>
      </c>
      <c r="P278">
        <f t="shared" si="24"/>
        <v>-1</v>
      </c>
      <c r="Q278">
        <f t="shared" si="25"/>
        <v>-73</v>
      </c>
      <c r="R278" s="18" t="str">
        <f t="shared" si="27"/>
        <v>-----</v>
      </c>
      <c r="S278" s="18" t="str">
        <f t="shared" si="28"/>
        <v>-----</v>
      </c>
      <c r="T278" s="18" t="str">
        <f t="shared" si="29"/>
        <v>-----</v>
      </c>
      <c r="U278" s="20" t="str">
        <f t="shared" si="30"/>
        <v>Vulnerable Bearish</v>
      </c>
      <c r="V278" s="20" t="str">
        <f t="shared" si="31"/>
        <v>-----</v>
      </c>
      <c r="W278" s="20" t="str">
        <f t="shared" si="32"/>
        <v>-----</v>
      </c>
      <c r="X278" s="4"/>
    </row>
    <row r="279" spans="1:24" x14ac:dyDescent="0.55000000000000004">
      <c r="A279" s="6">
        <f>IF('Data Validation'!$K$2&lt;&gt;TRUE,"",'Data Validation'!A279)</f>
        <v>1772111700</v>
      </c>
      <c r="B279" s="6" t="str">
        <f>IF('Data Validation'!$K$2&lt;&gt;TRUE,"",'Data Validation'!C279)</f>
        <v>XAUUSD</v>
      </c>
      <c r="C279" s="6" t="str">
        <f>IF('Data Validation'!$K$2&lt;&gt;TRUE,"",'Data Validation'!E279)</f>
        <v>M5</v>
      </c>
      <c r="D279" s="6">
        <f>IF('Data Validation'!$K$2&lt;&gt;TRUE,"",'Data Validation'!G279)</f>
        <v>5171.6499999999996</v>
      </c>
      <c r="E279" s="6">
        <f>IF($C279&lt;&gt;"M5","",Price!F279)</f>
        <v>5177.88</v>
      </c>
      <c r="F279" s="8">
        <f>IF($C279&lt;&gt;"M5","",Price!G279)</f>
        <v>5171.55</v>
      </c>
      <c r="G279" s="8">
        <f>IF($C279&lt;&gt;"M5","",Dual_Tema!E279)</f>
        <v>5178.55</v>
      </c>
      <c r="H279" s="8">
        <f>IF($C279&lt;&gt;"M5","",Dual_Tema!F279)</f>
        <v>5171.33</v>
      </c>
      <c r="I279" s="6">
        <f>IF($C279&lt;&gt;"M5","",SSA!E279)</f>
        <v>5174.0018600000003</v>
      </c>
      <c r="J279">
        <f t="shared" si="21"/>
        <v>5175.0066022222218</v>
      </c>
      <c r="K279">
        <f t="shared" si="22"/>
        <v>5175.9203355555092</v>
      </c>
      <c r="L279" s="7">
        <f t="shared" si="34"/>
        <v>-1.2937984570972043E-4</v>
      </c>
      <c r="M279" s="7">
        <f t="shared" si="33"/>
        <v>4.254224735227778E-5</v>
      </c>
      <c r="N279">
        <f t="shared" si="26"/>
        <v>-1.0047422222214664</v>
      </c>
      <c r="O279">
        <f t="shared" si="23"/>
        <v>-0.91373333328738227</v>
      </c>
      <c r="P279">
        <f t="shared" si="24"/>
        <v>-1</v>
      </c>
      <c r="Q279">
        <f t="shared" si="25"/>
        <v>-74</v>
      </c>
      <c r="R279" s="18" t="str">
        <f t="shared" si="27"/>
        <v>-----</v>
      </c>
      <c r="S279" s="18" t="str">
        <f t="shared" si="28"/>
        <v>-----</v>
      </c>
      <c r="T279" s="18" t="str">
        <f t="shared" si="29"/>
        <v>-----</v>
      </c>
      <c r="U279" s="20" t="str">
        <f t="shared" si="30"/>
        <v>Vulnerable Bearish</v>
      </c>
      <c r="V279" s="20" t="str">
        <f t="shared" si="31"/>
        <v>-----</v>
      </c>
      <c r="W279" s="20" t="str">
        <f t="shared" si="32"/>
        <v>-----</v>
      </c>
      <c r="X279" s="4"/>
    </row>
    <row r="280" spans="1:24" x14ac:dyDescent="0.55000000000000004">
      <c r="A280" s="6">
        <f>IF('Data Validation'!$K$2&lt;&gt;TRUE,"",'Data Validation'!A280)</f>
        <v>1772112000</v>
      </c>
      <c r="B280" s="6" t="str">
        <f>IF('Data Validation'!$K$2&lt;&gt;TRUE,"",'Data Validation'!C280)</f>
        <v>XAUUSD</v>
      </c>
      <c r="C280" s="6" t="str">
        <f>IF('Data Validation'!$K$2&lt;&gt;TRUE,"",'Data Validation'!E280)</f>
        <v>M5</v>
      </c>
      <c r="D280" s="6">
        <f>IF('Data Validation'!$K$2&lt;&gt;TRUE,"",'Data Validation'!G280)</f>
        <v>5178.12</v>
      </c>
      <c r="E280" s="6">
        <f>IF($C280&lt;&gt;"M5","",Price!F280)</f>
        <v>5178.8999999999996</v>
      </c>
      <c r="F280" s="8">
        <f>IF($C280&lt;&gt;"M5","",Price!G280)</f>
        <v>5171.59</v>
      </c>
      <c r="G280" s="8">
        <f>IF($C280&lt;&gt;"M5","",Dual_Tema!E280)</f>
        <v>5178.2299999999996</v>
      </c>
      <c r="H280" s="8">
        <f>IF($C280&lt;&gt;"M5","",Dual_Tema!F280)</f>
        <v>5170.87</v>
      </c>
      <c r="I280" s="6">
        <f>IF($C280&lt;&gt;"M5","",SSA!E280)</f>
        <v>5173.5539500000004</v>
      </c>
      <c r="J280">
        <f t="shared" ref="J280:J343" si="35">AVERAGE(I245:I280)</f>
        <v>5174.7590727777779</v>
      </c>
      <c r="K280">
        <f t="shared" si="22"/>
        <v>5175.6880829999636</v>
      </c>
      <c r="L280" s="7">
        <f t="shared" si="34"/>
        <v>1.2938784101904953E-4</v>
      </c>
      <c r="M280" s="7">
        <f t="shared" si="33"/>
        <v>1.3924155896401469E-4</v>
      </c>
      <c r="N280">
        <f t="shared" si="26"/>
        <v>-1.2051227777774329</v>
      </c>
      <c r="O280">
        <f t="shared" si="23"/>
        <v>-0.92901022218575235</v>
      </c>
      <c r="P280">
        <f t="shared" si="24"/>
        <v>-1</v>
      </c>
      <c r="Q280">
        <f t="shared" si="25"/>
        <v>-75</v>
      </c>
      <c r="R280" s="18" t="str">
        <f t="shared" si="27"/>
        <v>-----</v>
      </c>
      <c r="S280" s="18" t="str">
        <f t="shared" si="28"/>
        <v>-----</v>
      </c>
      <c r="T280" s="18" t="str">
        <f t="shared" si="29"/>
        <v>-----</v>
      </c>
      <c r="U280" s="20" t="str">
        <f t="shared" si="30"/>
        <v>Vulnerable Bearish</v>
      </c>
      <c r="V280" s="20" t="str">
        <f t="shared" si="31"/>
        <v>-----</v>
      </c>
      <c r="W280" s="20" t="str">
        <f t="shared" si="32"/>
        <v>-----</v>
      </c>
      <c r="X280" s="4"/>
    </row>
    <row r="281" spans="1:24" x14ac:dyDescent="0.55000000000000004">
      <c r="A281" s="6">
        <f>IF('Data Validation'!$K$2&lt;&gt;TRUE,"",'Data Validation'!A281)</f>
        <v>1772112300</v>
      </c>
      <c r="B281" s="6" t="str">
        <f>IF('Data Validation'!$K$2&lt;&gt;TRUE,"",'Data Validation'!C281)</f>
        <v>XAUUSD</v>
      </c>
      <c r="C281" s="6" t="str">
        <f>IF('Data Validation'!$K$2&lt;&gt;TRUE,"",'Data Validation'!E281)</f>
        <v>M5</v>
      </c>
      <c r="D281" s="6">
        <f>IF('Data Validation'!$K$2&lt;&gt;TRUE,"",'Data Validation'!G281)</f>
        <v>5174.76</v>
      </c>
      <c r="E281" s="6">
        <f>IF($C281&lt;&gt;"M5","",Price!F281)</f>
        <v>5177.96</v>
      </c>
      <c r="F281" s="8">
        <f>IF($C281&lt;&gt;"M5","",Price!G281)</f>
        <v>5174.6000000000004</v>
      </c>
      <c r="G281" s="8">
        <f>IF($C281&lt;&gt;"M5","",Dual_Tema!E281)</f>
        <v>5177.63</v>
      </c>
      <c r="H281" s="8">
        <f>IF($C281&lt;&gt;"M5","",Dual_Tema!F281)</f>
        <v>5172.13</v>
      </c>
      <c r="I281" s="6">
        <f>IF($C281&lt;&gt;"M5","",SSA!E281)</f>
        <v>5173.1199100000003</v>
      </c>
      <c r="J281">
        <f t="shared" si="35"/>
        <v>5174.5728883333322</v>
      </c>
      <c r="K281">
        <f t="shared" ref="K281:K344" si="36">IF(J281="","",J281*0.2+K280*0.8)</f>
        <v>5175.4650440666373</v>
      </c>
      <c r="L281" s="7">
        <f t="shared" si="34"/>
        <v>6.3735724646204396E-5</v>
      </c>
      <c r="M281" s="7">
        <f t="shared" si="33"/>
        <v>4.7755953543322669E-4</v>
      </c>
      <c r="N281">
        <f t="shared" si="26"/>
        <v>-1.4529783333318846</v>
      </c>
      <c r="O281">
        <f t="shared" ref="O281:O344" si="37">J281-K281</f>
        <v>-0.89215573330511688</v>
      </c>
      <c r="P281">
        <f t="shared" si="24"/>
        <v>-1</v>
      </c>
      <c r="Q281">
        <f t="shared" si="25"/>
        <v>-76</v>
      </c>
      <c r="R281" s="18" t="str">
        <f t="shared" si="27"/>
        <v>-----</v>
      </c>
      <c r="S281" s="18" t="str">
        <f t="shared" si="28"/>
        <v>-----</v>
      </c>
      <c r="T281" s="18" t="str">
        <f t="shared" si="29"/>
        <v>-----</v>
      </c>
      <c r="U281" s="20" t="str">
        <f t="shared" si="30"/>
        <v>Vulnerable Bearish</v>
      </c>
      <c r="V281" s="20" t="str">
        <f t="shared" si="31"/>
        <v>-----</v>
      </c>
      <c r="W281" s="20" t="str">
        <f t="shared" si="32"/>
        <v>-----</v>
      </c>
      <c r="X281" s="4"/>
    </row>
    <row r="282" spans="1:24" x14ac:dyDescent="0.55000000000000004">
      <c r="A282" s="6">
        <f>IF('Data Validation'!$K$2&lt;&gt;TRUE,"",'Data Validation'!A282)</f>
        <v>1772112600</v>
      </c>
      <c r="B282" s="6" t="str">
        <f>IF('Data Validation'!$K$2&lt;&gt;TRUE,"",'Data Validation'!C282)</f>
        <v>XAUUSD</v>
      </c>
      <c r="C282" s="6" t="str">
        <f>IF('Data Validation'!$K$2&lt;&gt;TRUE,"",'Data Validation'!E282)</f>
        <v>M5</v>
      </c>
      <c r="D282" s="6">
        <f>IF('Data Validation'!$K$2&lt;&gt;TRUE,"",'Data Validation'!G282)</f>
        <v>5174.3599999999997</v>
      </c>
      <c r="E282" s="6">
        <f>IF($C282&lt;&gt;"M5","",Price!F282)</f>
        <v>5175.41</v>
      </c>
      <c r="F282" s="8">
        <f>IF($C282&lt;&gt;"M5","",Price!G282)</f>
        <v>5166.01</v>
      </c>
      <c r="G282" s="8">
        <f>IF($C282&lt;&gt;"M5","",Dual_Tema!E282)</f>
        <v>5176.07</v>
      </c>
      <c r="H282" s="8">
        <f>IF($C282&lt;&gt;"M5","",Dual_Tema!F282)</f>
        <v>5168.8</v>
      </c>
      <c r="I282" s="6">
        <f>IF($C282&lt;&gt;"M5","",SSA!E282)</f>
        <v>5172.6075300000002</v>
      </c>
      <c r="J282">
        <f t="shared" si="35"/>
        <v>5174.4435519444451</v>
      </c>
      <c r="K282">
        <f t="shared" si="36"/>
        <v>5175.2607456421993</v>
      </c>
      <c r="L282" s="7">
        <f t="shared" si="34"/>
        <v>-1.275098675249474E-4</v>
      </c>
      <c r="M282" s="7">
        <f t="shared" si="33"/>
        <v>-5.3977712428415943E-4</v>
      </c>
      <c r="N282">
        <f t="shared" si="26"/>
        <v>-1.8360219444448376</v>
      </c>
      <c r="O282">
        <f t="shared" si="37"/>
        <v>-0.81719369775419182</v>
      </c>
      <c r="P282">
        <f t="shared" si="24"/>
        <v>-1</v>
      </c>
      <c r="Q282">
        <f t="shared" si="25"/>
        <v>-77</v>
      </c>
      <c r="R282" s="18" t="str">
        <f t="shared" si="27"/>
        <v>-----</v>
      </c>
      <c r="S282" s="18" t="str">
        <f t="shared" si="28"/>
        <v>-----</v>
      </c>
      <c r="T282" s="18" t="str">
        <f t="shared" si="29"/>
        <v>-----</v>
      </c>
      <c r="U282" s="20" t="str">
        <f t="shared" si="30"/>
        <v>Vulnerable Bearish</v>
      </c>
      <c r="V282" s="20" t="str">
        <f t="shared" si="31"/>
        <v>-----</v>
      </c>
      <c r="W282" s="20" t="str">
        <f t="shared" si="32"/>
        <v>-----</v>
      </c>
      <c r="X282" s="4"/>
    </row>
    <row r="283" spans="1:24" x14ac:dyDescent="0.55000000000000004">
      <c r="A283" s="6">
        <f>IF('Data Validation'!$K$2&lt;&gt;TRUE,"",'Data Validation'!A283)</f>
        <v>1772112900</v>
      </c>
      <c r="B283" s="6" t="str">
        <f>IF('Data Validation'!$K$2&lt;&gt;TRUE,"",'Data Validation'!C283)</f>
        <v>XAUUSD</v>
      </c>
      <c r="C283" s="6" t="str">
        <f>IF('Data Validation'!$K$2&lt;&gt;TRUE,"",'Data Validation'!E283)</f>
        <v>M5</v>
      </c>
      <c r="D283" s="6">
        <f>IF('Data Validation'!$K$2&lt;&gt;TRUE,"",'Data Validation'!G283)</f>
        <v>5173.6099999999997</v>
      </c>
      <c r="E283" s="6">
        <f>IF($C283&lt;&gt;"M5","",Price!F283)</f>
        <v>5177.32</v>
      </c>
      <c r="F283" s="8">
        <f>IF($C283&lt;&gt;"M5","",Price!G283)</f>
        <v>5169.63</v>
      </c>
      <c r="G283" s="8">
        <f>IF($C283&lt;&gt;"M5","",Dual_Tema!E283)</f>
        <v>5176.08</v>
      </c>
      <c r="H283" s="8">
        <f>IF($C283&lt;&gt;"M5","",Dual_Tema!F283)</f>
        <v>5168.5200000000004</v>
      </c>
      <c r="I283" s="6">
        <f>IF($C283&lt;&gt;"M5","",SSA!E283)</f>
        <v>5171.8823599999996</v>
      </c>
      <c r="J283">
        <f t="shared" si="35"/>
        <v>5174.3546194444452</v>
      </c>
      <c r="K283">
        <f t="shared" si="36"/>
        <v>5175.079520402649</v>
      </c>
      <c r="L283" s="7">
        <f t="shared" si="34"/>
        <v>2.3956353070272903E-4</v>
      </c>
      <c r="M283" s="7">
        <f t="shared" si="33"/>
        <v>2.1476167258706021E-4</v>
      </c>
      <c r="N283">
        <f t="shared" si="26"/>
        <v>-2.4722594444456263</v>
      </c>
      <c r="O283">
        <f t="shared" si="37"/>
        <v>-0.72490095820376155</v>
      </c>
      <c r="P283">
        <f t="shared" ref="P283:P346" si="38">IF(O283&gt;=0,1,-1)</f>
        <v>-1</v>
      </c>
      <c r="Q283">
        <f t="shared" ref="Q283:Q346" si="39">IF(P283=P282,Q282+P283,P283)</f>
        <v>-78</v>
      </c>
      <c r="R283" s="18" t="str">
        <f t="shared" si="27"/>
        <v>-----</v>
      </c>
      <c r="S283" s="18" t="str">
        <f t="shared" si="28"/>
        <v>-----</v>
      </c>
      <c r="T283" s="18" t="str">
        <f t="shared" si="29"/>
        <v>-----</v>
      </c>
      <c r="U283" s="20" t="str">
        <f t="shared" si="30"/>
        <v>Vulnerable Bearish</v>
      </c>
      <c r="V283" s="20" t="str">
        <f t="shared" si="31"/>
        <v>-----</v>
      </c>
      <c r="W283" s="20" t="str">
        <f t="shared" si="32"/>
        <v>-----</v>
      </c>
      <c r="X283" s="4"/>
    </row>
    <row r="284" spans="1:24" x14ac:dyDescent="0.55000000000000004">
      <c r="A284" s="6">
        <f>IF('Data Validation'!$K$2&lt;&gt;TRUE,"",'Data Validation'!A284)</f>
        <v>1772113200</v>
      </c>
      <c r="B284" s="6" t="str">
        <f>IF('Data Validation'!$K$2&lt;&gt;TRUE,"",'Data Validation'!C284)</f>
        <v>XAUUSD</v>
      </c>
      <c r="C284" s="6" t="str">
        <f>IF('Data Validation'!$K$2&lt;&gt;TRUE,"",'Data Validation'!E284)</f>
        <v>M5</v>
      </c>
      <c r="D284" s="6">
        <f>IF('Data Validation'!$K$2&lt;&gt;TRUE,"",'Data Validation'!G284)</f>
        <v>5165.1400000000003</v>
      </c>
      <c r="E284" s="6">
        <f>IF($C284&lt;&gt;"M5","",Price!F284)</f>
        <v>5174.4399999999996</v>
      </c>
      <c r="F284" s="8">
        <f>IF($C284&lt;&gt;"M5","",Price!G284)</f>
        <v>5164.3599999999997</v>
      </c>
      <c r="G284" s="8">
        <f>IF($C284&lt;&gt;"M5","",Dual_Tema!E284)</f>
        <v>5174.7700000000004</v>
      </c>
      <c r="H284" s="8">
        <f>IF($C284&lt;&gt;"M5","",Dual_Tema!F284)</f>
        <v>5165.88</v>
      </c>
      <c r="I284" s="6">
        <f>IF($C284&lt;&gt;"M5","",SSA!E284)</f>
        <v>5170.8721599999999</v>
      </c>
      <c r="J284">
        <f t="shared" si="35"/>
        <v>5174.282696944445</v>
      </c>
      <c r="K284">
        <f t="shared" si="36"/>
        <v>5174.9201557110091</v>
      </c>
      <c r="L284" s="7">
        <f t="shared" si="34"/>
        <v>-6.3770950206644292E-5</v>
      </c>
      <c r="M284" s="7">
        <f t="shared" si="33"/>
        <v>-2.942383485486377E-4</v>
      </c>
      <c r="N284">
        <f t="shared" si="26"/>
        <v>-3.4105369444450844</v>
      </c>
      <c r="O284">
        <f t="shared" si="37"/>
        <v>-0.63745876656412293</v>
      </c>
      <c r="P284">
        <f t="shared" si="38"/>
        <v>-1</v>
      </c>
      <c r="Q284">
        <f t="shared" si="39"/>
        <v>-79</v>
      </c>
      <c r="R284" s="18" t="str">
        <f t="shared" si="27"/>
        <v>-----</v>
      </c>
      <c r="S284" s="18" t="str">
        <f t="shared" si="28"/>
        <v>-----</v>
      </c>
      <c r="T284" s="18" t="str">
        <f t="shared" si="29"/>
        <v>-----</v>
      </c>
      <c r="U284" s="20" t="str">
        <f t="shared" si="30"/>
        <v>Vulnerable Bearish</v>
      </c>
      <c r="V284" s="20" t="str">
        <f t="shared" si="31"/>
        <v>-----</v>
      </c>
      <c r="W284" s="20" t="str">
        <f t="shared" si="32"/>
        <v>-----</v>
      </c>
      <c r="X284" s="4"/>
    </row>
    <row r="285" spans="1:24" x14ac:dyDescent="0.55000000000000004">
      <c r="A285" s="6">
        <f>IF('Data Validation'!$K$2&lt;&gt;TRUE,"",'Data Validation'!A285)</f>
        <v>1772113500</v>
      </c>
      <c r="B285" s="6" t="str">
        <f>IF('Data Validation'!$K$2&lt;&gt;TRUE,"",'Data Validation'!C285)</f>
        <v>XAUUSD</v>
      </c>
      <c r="C285" s="6" t="str">
        <f>IF('Data Validation'!$K$2&lt;&gt;TRUE,"",'Data Validation'!E285)</f>
        <v>M5</v>
      </c>
      <c r="D285" s="6">
        <f>IF('Data Validation'!$K$2&lt;&gt;TRUE,"",'Data Validation'!G285)</f>
        <v>5168.76</v>
      </c>
      <c r="E285" s="6">
        <f>IF($C285&lt;&gt;"M5","",Price!F285)</f>
        <v>5169.6899999999996</v>
      </c>
      <c r="F285" s="8">
        <f>IF($C285&lt;&gt;"M5","",Price!G285)</f>
        <v>5164.68</v>
      </c>
      <c r="G285" s="8">
        <f>IF($C285&lt;&gt;"M5","",Dual_Tema!E285)</f>
        <v>5171.7</v>
      </c>
      <c r="H285" s="8">
        <f>IF($C285&lt;&gt;"M5","",Dual_Tema!F285)</f>
        <v>5164.46</v>
      </c>
      <c r="I285" s="6">
        <f>IF($C285&lt;&gt;"M5","",SSA!E285)</f>
        <v>5169.7852999999996</v>
      </c>
      <c r="J285">
        <f t="shared" si="35"/>
        <v>5174.2057894444442</v>
      </c>
      <c r="K285">
        <f t="shared" si="36"/>
        <v>5174.7772824576969</v>
      </c>
      <c r="L285" s="7">
        <f t="shared" si="34"/>
        <v>-3.8865363420156201E-4</v>
      </c>
      <c r="M285" s="7">
        <f t="shared" si="33"/>
        <v>4.2598838988055802E-5</v>
      </c>
      <c r="N285">
        <f t="shared" si="26"/>
        <v>-4.4204894444446836</v>
      </c>
      <c r="O285">
        <f t="shared" si="37"/>
        <v>-0.57149301325262059</v>
      </c>
      <c r="P285">
        <f t="shared" si="38"/>
        <v>-1</v>
      </c>
      <c r="Q285">
        <f t="shared" si="39"/>
        <v>-80</v>
      </c>
      <c r="R285" s="18" t="str">
        <f t="shared" si="27"/>
        <v>-----</v>
      </c>
      <c r="S285" s="18" t="str">
        <f t="shared" si="28"/>
        <v>-----</v>
      </c>
      <c r="T285" s="18" t="str">
        <f t="shared" si="29"/>
        <v>-----</v>
      </c>
      <c r="U285" s="20" t="str">
        <f t="shared" si="30"/>
        <v>Vulnerable Bearish</v>
      </c>
      <c r="V285" s="20" t="str">
        <f t="shared" si="31"/>
        <v>-----</v>
      </c>
      <c r="W285" s="20" t="str">
        <f t="shared" si="32"/>
        <v>-----</v>
      </c>
      <c r="X285" s="4"/>
    </row>
    <row r="286" spans="1:24" x14ac:dyDescent="0.55000000000000004">
      <c r="A286" s="6">
        <f>IF('Data Validation'!$K$2&lt;&gt;TRUE,"",'Data Validation'!A286)</f>
        <v>1772113800</v>
      </c>
      <c r="B286" s="6" t="str">
        <f>IF('Data Validation'!$K$2&lt;&gt;TRUE,"",'Data Validation'!C286)</f>
        <v>XAUUSD</v>
      </c>
      <c r="C286" s="6" t="str">
        <f>IF('Data Validation'!$K$2&lt;&gt;TRUE,"",'Data Validation'!E286)</f>
        <v>M5</v>
      </c>
      <c r="D286" s="6">
        <f>IF('Data Validation'!$K$2&lt;&gt;TRUE,"",'Data Validation'!G286)</f>
        <v>5170.8</v>
      </c>
      <c r="E286" s="6">
        <f>IF($C286&lt;&gt;"M5","",Price!F286)</f>
        <v>5170.8500000000004</v>
      </c>
      <c r="F286" s="8">
        <f>IF($C286&lt;&gt;"M5","",Price!G286)</f>
        <v>5167.8500000000004</v>
      </c>
      <c r="G286" s="8">
        <f>IF($C286&lt;&gt;"M5","",Dual_Tema!E286)</f>
        <v>5170.43</v>
      </c>
      <c r="H286" s="8">
        <f>IF($C286&lt;&gt;"M5","",Dual_Tema!F286)</f>
        <v>5165.25</v>
      </c>
      <c r="I286" s="6">
        <f>IF($C286&lt;&gt;"M5","",SSA!E286)</f>
        <v>5168.5586400000002</v>
      </c>
      <c r="J286">
        <f t="shared" si="35"/>
        <v>5174.100300277777</v>
      </c>
      <c r="K286">
        <f t="shared" si="36"/>
        <v>5174.6418860217136</v>
      </c>
      <c r="L286" s="7">
        <f t="shared" si="34"/>
        <v>8.1231154855606347E-5</v>
      </c>
      <c r="M286" s="7">
        <f t="shared" si="33"/>
        <v>5.0336382556514473E-4</v>
      </c>
      <c r="N286">
        <f t="shared" si="26"/>
        <v>-5.5416602777768276</v>
      </c>
      <c r="O286">
        <f t="shared" si="37"/>
        <v>-0.54158574393659364</v>
      </c>
      <c r="P286">
        <f t="shared" si="38"/>
        <v>-1</v>
      </c>
      <c r="Q286">
        <f t="shared" si="39"/>
        <v>-81</v>
      </c>
      <c r="R286" s="18" t="str">
        <f t="shared" si="27"/>
        <v>-----</v>
      </c>
      <c r="S286" s="18" t="str">
        <f t="shared" si="28"/>
        <v>-----</v>
      </c>
      <c r="T286" s="18" t="str">
        <f t="shared" si="29"/>
        <v>-----</v>
      </c>
      <c r="U286" s="20" t="str">
        <f t="shared" si="30"/>
        <v>Vulnerable Bearish</v>
      </c>
      <c r="V286" s="20" t="str">
        <f t="shared" si="31"/>
        <v>-----</v>
      </c>
      <c r="W286" s="20" t="str">
        <f t="shared" si="32"/>
        <v>-----</v>
      </c>
      <c r="X286" s="4"/>
    </row>
    <row r="287" spans="1:24" x14ac:dyDescent="0.55000000000000004">
      <c r="A287" s="6">
        <f>IF('Data Validation'!$K$2&lt;&gt;TRUE,"",'Data Validation'!A287)</f>
        <v>1772114100</v>
      </c>
      <c r="B287" s="6" t="str">
        <f>IF('Data Validation'!$K$2&lt;&gt;TRUE,"",'Data Validation'!C287)</f>
        <v>XAUUSD</v>
      </c>
      <c r="C287" s="6" t="str">
        <f>IF('Data Validation'!$K$2&lt;&gt;TRUE,"",'Data Validation'!E287)</f>
        <v>M5</v>
      </c>
      <c r="D287" s="6">
        <f>IF('Data Validation'!$K$2&lt;&gt;TRUE,"",'Data Validation'!G287)</f>
        <v>5166.3900000000003</v>
      </c>
      <c r="E287" s="6">
        <f>IF($C287&lt;&gt;"M5","",Price!F287)</f>
        <v>5171.55</v>
      </c>
      <c r="F287" s="8">
        <f>IF($C287&lt;&gt;"M5","",Price!G287)</f>
        <v>5166.07</v>
      </c>
      <c r="G287" s="8">
        <f>IF($C287&lt;&gt;"M5","",Dual_Tema!E287)</f>
        <v>5170.1000000000004</v>
      </c>
      <c r="H287" s="8">
        <f>IF($C287&lt;&gt;"M5","",Dual_Tema!F287)</f>
        <v>5165.0200000000004</v>
      </c>
      <c r="I287" s="6">
        <f>IF($C287&lt;&gt;"M5","",SSA!E287)</f>
        <v>5167.2455200000004</v>
      </c>
      <c r="J287">
        <f t="shared" si="35"/>
        <v>5173.9494650000006</v>
      </c>
      <c r="K287">
        <f t="shared" si="36"/>
        <v>5174.503401817371</v>
      </c>
      <c r="L287" s="7">
        <f t="shared" si="34"/>
        <v>2.804587918995412E-4</v>
      </c>
      <c r="M287" s="7">
        <f t="shared" si="33"/>
        <v>2.0329059713210642E-4</v>
      </c>
      <c r="N287">
        <f t="shared" si="26"/>
        <v>-6.7039450000002034</v>
      </c>
      <c r="O287">
        <f t="shared" si="37"/>
        <v>-0.55393681737041334</v>
      </c>
      <c r="P287">
        <f t="shared" si="38"/>
        <v>-1</v>
      </c>
      <c r="Q287">
        <f t="shared" si="39"/>
        <v>-82</v>
      </c>
      <c r="R287" s="18" t="str">
        <f t="shared" si="27"/>
        <v>-----</v>
      </c>
      <c r="S287" s="18" t="str">
        <f t="shared" si="28"/>
        <v>-----</v>
      </c>
      <c r="T287" s="18" t="str">
        <f t="shared" si="29"/>
        <v>-----</v>
      </c>
      <c r="U287" s="20" t="str">
        <f t="shared" si="30"/>
        <v>Vulnerable Bearish</v>
      </c>
      <c r="V287" s="20" t="str">
        <f t="shared" si="31"/>
        <v>-----</v>
      </c>
      <c r="W287" s="20" t="str">
        <f t="shared" si="32"/>
        <v>-----</v>
      </c>
      <c r="X287" s="4"/>
    </row>
    <row r="288" spans="1:24" x14ac:dyDescent="0.55000000000000004">
      <c r="A288" s="6">
        <f>IF('Data Validation'!$K$2&lt;&gt;TRUE,"",'Data Validation'!A288)</f>
        <v>1772114400</v>
      </c>
      <c r="B288" s="6" t="str">
        <f>IF('Data Validation'!$K$2&lt;&gt;TRUE,"",'Data Validation'!C288)</f>
        <v>XAUUSD</v>
      </c>
      <c r="C288" s="6" t="str">
        <f>IF('Data Validation'!$K$2&lt;&gt;TRUE,"",'Data Validation'!E288)</f>
        <v>M5</v>
      </c>
      <c r="D288" s="6">
        <f>IF('Data Validation'!$K$2&lt;&gt;TRUE,"",'Data Validation'!G288)</f>
        <v>5166.0600000000004</v>
      </c>
      <c r="E288" s="6">
        <f>IF($C288&lt;&gt;"M5","",Price!F288)</f>
        <v>5170.1099999999997</v>
      </c>
      <c r="F288" s="8">
        <f>IF($C288&lt;&gt;"M5","",Price!G288)</f>
        <v>5162.8599999999997</v>
      </c>
      <c r="G288" s="8">
        <f>IF($C288&lt;&gt;"M5","",Dual_Tema!E288)</f>
        <v>5169.34</v>
      </c>
      <c r="H288" s="8">
        <f>IF($C288&lt;&gt;"M5","",Dual_Tema!F288)</f>
        <v>5163.42</v>
      </c>
      <c r="I288" s="6">
        <f>IF($C288&lt;&gt;"M5","",SSA!E288)</f>
        <v>5166.1132600000001</v>
      </c>
      <c r="J288">
        <f t="shared" si="35"/>
        <v>5173.7469174999997</v>
      </c>
      <c r="K288">
        <f t="shared" si="36"/>
        <v>5174.3521049538977</v>
      </c>
      <c r="L288" s="7">
        <f t="shared" si="34"/>
        <v>1.4895518576830448E-4</v>
      </c>
      <c r="M288" s="7">
        <f t="shared" si="33"/>
        <v>-1.0845524865310205E-4</v>
      </c>
      <c r="N288">
        <f t="shared" si="26"/>
        <v>-7.6336574999995719</v>
      </c>
      <c r="O288">
        <f t="shared" si="37"/>
        <v>-0.60518745389799733</v>
      </c>
      <c r="P288">
        <f t="shared" si="38"/>
        <v>-1</v>
      </c>
      <c r="Q288">
        <f t="shared" si="39"/>
        <v>-83</v>
      </c>
      <c r="R288" s="18" t="str">
        <f t="shared" si="27"/>
        <v>-----</v>
      </c>
      <c r="S288" s="18" t="str">
        <f t="shared" si="28"/>
        <v>-----</v>
      </c>
      <c r="T288" s="18" t="str">
        <f t="shared" si="29"/>
        <v>-----</v>
      </c>
      <c r="U288" s="20" t="str">
        <f t="shared" si="30"/>
        <v>Vulnerable Bearish</v>
      </c>
      <c r="V288" s="20" t="str">
        <f t="shared" si="31"/>
        <v>-----</v>
      </c>
      <c r="W288" s="20" t="str">
        <f t="shared" si="32"/>
        <v>-----</v>
      </c>
      <c r="X288" s="4"/>
    </row>
    <row r="289" spans="1:24" x14ac:dyDescent="0.55000000000000004">
      <c r="A289" s="6">
        <f>IF('Data Validation'!$K$2&lt;&gt;TRUE,"",'Data Validation'!A289)</f>
        <v>1772114700</v>
      </c>
      <c r="B289" s="6" t="str">
        <f>IF('Data Validation'!$K$2&lt;&gt;TRUE,"",'Data Validation'!C289)</f>
        <v>XAUUSD</v>
      </c>
      <c r="C289" s="6" t="str">
        <f>IF('Data Validation'!$K$2&lt;&gt;TRUE,"",'Data Validation'!E289)</f>
        <v>M5</v>
      </c>
      <c r="D289" s="6">
        <f>IF('Data Validation'!$K$2&lt;&gt;TRUE,"",'Data Validation'!G289)</f>
        <v>5163.55</v>
      </c>
      <c r="E289" s="6">
        <f>IF($C289&lt;&gt;"M5","",Price!F289)</f>
        <v>5167.58</v>
      </c>
      <c r="F289" s="8">
        <f>IF($C289&lt;&gt;"M5","",Price!G289)</f>
        <v>5160.3599999999997</v>
      </c>
      <c r="G289" s="8">
        <f>IF($C289&lt;&gt;"M5","",Dual_Tema!E289)</f>
        <v>5167.76</v>
      </c>
      <c r="H289" s="8">
        <f>IF($C289&lt;&gt;"M5","",Dual_Tema!F289)</f>
        <v>5161.29</v>
      </c>
      <c r="I289" s="6">
        <f>IF($C289&lt;&gt;"M5","",SSA!E289)</f>
        <v>5165.3398399999996</v>
      </c>
      <c r="J289">
        <f t="shared" si="35"/>
        <v>5173.4987474999998</v>
      </c>
      <c r="K289">
        <f t="shared" si="36"/>
        <v>5174.1814334631181</v>
      </c>
      <c r="L289" s="7">
        <f t="shared" si="34"/>
        <v>-3.4831338916724274E-5</v>
      </c>
      <c r="M289" s="7">
        <f t="shared" si="33"/>
        <v>-1.8018751126177584E-4</v>
      </c>
      <c r="N289">
        <f t="shared" si="26"/>
        <v>-8.1589075000001685</v>
      </c>
      <c r="O289">
        <f t="shared" si="37"/>
        <v>-0.68268596311827423</v>
      </c>
      <c r="P289">
        <f t="shared" si="38"/>
        <v>-1</v>
      </c>
      <c r="Q289">
        <f t="shared" si="39"/>
        <v>-84</v>
      </c>
      <c r="R289" s="18" t="str">
        <f t="shared" si="27"/>
        <v>-----</v>
      </c>
      <c r="S289" s="18" t="str">
        <f t="shared" si="28"/>
        <v>-----</v>
      </c>
      <c r="T289" s="18" t="str">
        <f t="shared" si="29"/>
        <v>-----</v>
      </c>
      <c r="U289" s="20" t="str">
        <f t="shared" si="30"/>
        <v>Vulnerable Bearish</v>
      </c>
      <c r="V289" s="20" t="str">
        <f t="shared" si="31"/>
        <v>-----</v>
      </c>
      <c r="W289" s="20" t="str">
        <f t="shared" si="32"/>
        <v>-----</v>
      </c>
      <c r="X289" s="4"/>
    </row>
    <row r="290" spans="1:24" x14ac:dyDescent="0.55000000000000004">
      <c r="A290" s="6">
        <f>IF('Data Validation'!$K$2&lt;&gt;TRUE,"",'Data Validation'!A290)</f>
        <v>1772115000</v>
      </c>
      <c r="B290" s="6" t="str">
        <f>IF('Data Validation'!$K$2&lt;&gt;TRUE,"",'Data Validation'!C290)</f>
        <v>XAUUSD</v>
      </c>
      <c r="C290" s="6" t="str">
        <f>IF('Data Validation'!$K$2&lt;&gt;TRUE,"",'Data Validation'!E290)</f>
        <v>M5</v>
      </c>
      <c r="D290" s="6">
        <f>IF('Data Validation'!$K$2&lt;&gt;TRUE,"",'Data Validation'!G290)</f>
        <v>5166.28</v>
      </c>
      <c r="E290" s="6">
        <f>IF($C290&lt;&gt;"M5","",Price!F290)</f>
        <v>5166.75</v>
      </c>
      <c r="F290" s="8">
        <f>IF($C290&lt;&gt;"M5","",Price!G290)</f>
        <v>5162.6000000000004</v>
      </c>
      <c r="G290" s="8">
        <f>IF($C290&lt;&gt;"M5","",Dual_Tema!E290)</f>
        <v>5166.4799999999996</v>
      </c>
      <c r="H290" s="8">
        <f>IF($C290&lt;&gt;"M5","",Dual_Tema!F290)</f>
        <v>5161.16</v>
      </c>
      <c r="I290" s="6">
        <f>IF($C290&lt;&gt;"M5","",SSA!E290)</f>
        <v>5165.1408600000004</v>
      </c>
      <c r="J290">
        <f t="shared" si="35"/>
        <v>5173.225692777778</v>
      </c>
      <c r="K290">
        <f t="shared" si="36"/>
        <v>5173.9902853260501</v>
      </c>
      <c r="L290" s="7">
        <f t="shared" si="34"/>
        <v>5.225995261772746E-5</v>
      </c>
      <c r="M290" s="7">
        <f t="shared" si="33"/>
        <v>2.7900704492798311E-4</v>
      </c>
      <c r="N290">
        <f t="shared" si="26"/>
        <v>-8.0848327777775921</v>
      </c>
      <c r="O290">
        <f t="shared" si="37"/>
        <v>-0.76459254827204859</v>
      </c>
      <c r="P290">
        <f t="shared" si="38"/>
        <v>-1</v>
      </c>
      <c r="Q290">
        <f t="shared" si="39"/>
        <v>-85</v>
      </c>
      <c r="R290" s="18" t="str">
        <f t="shared" si="27"/>
        <v>-----</v>
      </c>
      <c r="S290" s="18" t="str">
        <f t="shared" si="28"/>
        <v>-----</v>
      </c>
      <c r="T290" s="18" t="str">
        <f t="shared" si="29"/>
        <v>-----</v>
      </c>
      <c r="U290" s="20" t="str">
        <f t="shared" si="30"/>
        <v>Vulnerable Bearish</v>
      </c>
      <c r="V290" s="20" t="str">
        <f t="shared" si="31"/>
        <v>-----</v>
      </c>
      <c r="W290" s="20" t="str">
        <f t="shared" si="32"/>
        <v>-----</v>
      </c>
      <c r="X290" s="4"/>
    </row>
    <row r="291" spans="1:24" x14ac:dyDescent="0.55000000000000004">
      <c r="A291" s="6">
        <f>IF('Data Validation'!$K$2&lt;&gt;TRUE,"",'Data Validation'!A291)</f>
        <v>1772115300</v>
      </c>
      <c r="B291" s="6" t="str">
        <f>IF('Data Validation'!$K$2&lt;&gt;TRUE,"",'Data Validation'!C291)</f>
        <v>XAUUSD</v>
      </c>
      <c r="C291" s="6" t="str">
        <f>IF('Data Validation'!$K$2&lt;&gt;TRUE,"",'Data Validation'!E291)</f>
        <v>M5</v>
      </c>
      <c r="D291" s="6">
        <f>IF('Data Validation'!$K$2&lt;&gt;TRUE,"",'Data Validation'!G291)</f>
        <v>5167.0200000000004</v>
      </c>
      <c r="E291" s="6">
        <f>IF($C291&lt;&gt;"M5","",Price!F291)</f>
        <v>5168.83</v>
      </c>
      <c r="F291" s="8">
        <f>IF($C291&lt;&gt;"M5","",Price!G291)</f>
        <v>5165.1899999999996</v>
      </c>
      <c r="G291" s="8">
        <f>IF($C291&lt;&gt;"M5","",Dual_Tema!E291)</f>
        <v>5166.83</v>
      </c>
      <c r="H291" s="8">
        <f>IF($C291&lt;&gt;"M5","",Dual_Tema!F291)</f>
        <v>5162.4799999999996</v>
      </c>
      <c r="I291" s="6">
        <f>IF($C291&lt;&gt;"M5","",SSA!E291)</f>
        <v>5165.5249100000001</v>
      </c>
      <c r="J291">
        <f t="shared" si="35"/>
        <v>5172.9526861111117</v>
      </c>
      <c r="K291">
        <f t="shared" si="36"/>
        <v>5173.7827654830626</v>
      </c>
      <c r="L291" s="7">
        <f t="shared" si="34"/>
        <v>3.8708453732752963E-4</v>
      </c>
      <c r="M291" s="7">
        <f t="shared" si="33"/>
        <v>5.2494150098403032E-4</v>
      </c>
      <c r="N291">
        <f t="shared" si="26"/>
        <v>-7.4277761111115979</v>
      </c>
      <c r="O291">
        <f t="shared" si="37"/>
        <v>-0.83007937195088743</v>
      </c>
      <c r="P291">
        <f t="shared" si="38"/>
        <v>-1</v>
      </c>
      <c r="Q291">
        <f t="shared" si="39"/>
        <v>-86</v>
      </c>
      <c r="R291" s="18" t="str">
        <f t="shared" si="27"/>
        <v>-----</v>
      </c>
      <c r="S291" s="18" t="str">
        <f t="shared" si="28"/>
        <v>-----</v>
      </c>
      <c r="T291" s="18" t="str">
        <f t="shared" si="29"/>
        <v>-----</v>
      </c>
      <c r="U291" s="20" t="str">
        <f t="shared" si="30"/>
        <v>Vulnerable Bearish</v>
      </c>
      <c r="V291" s="20" t="str">
        <f t="shared" si="31"/>
        <v>-----</v>
      </c>
      <c r="W291" s="20" t="str">
        <f t="shared" si="32"/>
        <v>-----</v>
      </c>
      <c r="X291" s="4"/>
    </row>
    <row r="292" spans="1:24" x14ac:dyDescent="0.55000000000000004">
      <c r="A292" s="6">
        <f>IF('Data Validation'!$K$2&lt;&gt;TRUE,"",'Data Validation'!A292)</f>
        <v>1772115600</v>
      </c>
      <c r="B292" s="6" t="str">
        <f>IF('Data Validation'!$K$2&lt;&gt;TRUE,"",'Data Validation'!C292)</f>
        <v>XAUUSD</v>
      </c>
      <c r="C292" s="6" t="str">
        <f>IF('Data Validation'!$K$2&lt;&gt;TRUE,"",'Data Validation'!E292)</f>
        <v>M5</v>
      </c>
      <c r="D292" s="6">
        <f>IF('Data Validation'!$K$2&lt;&gt;TRUE,"",'Data Validation'!G292)</f>
        <v>5168.82</v>
      </c>
      <c r="E292" s="6">
        <f>IF($C292&lt;&gt;"M5","",Price!F292)</f>
        <v>5170.04</v>
      </c>
      <c r="F292" s="8">
        <f>IF($C292&lt;&gt;"M5","",Price!G292)</f>
        <v>5163.53</v>
      </c>
      <c r="G292" s="8">
        <f>IF($C292&lt;&gt;"M5","",Dual_Tema!E292)</f>
        <v>5167.79</v>
      </c>
      <c r="H292" s="8">
        <f>IF($C292&lt;&gt;"M5","",Dual_Tema!F292)</f>
        <v>5162.62</v>
      </c>
      <c r="I292" s="6">
        <f>IF($C292&lt;&gt;"M5","",SSA!E292)</f>
        <v>5166.46702</v>
      </c>
      <c r="J292">
        <f t="shared" si="35"/>
        <v>5172.7081825000005</v>
      </c>
      <c r="K292">
        <f t="shared" si="36"/>
        <v>5173.5678488864505</v>
      </c>
      <c r="L292" s="7">
        <f t="shared" si="34"/>
        <v>4.3538920892683336E-4</v>
      </c>
      <c r="M292" s="7">
        <f t="shared" si="33"/>
        <v>1.7626708919111895E-4</v>
      </c>
      <c r="N292">
        <f t="shared" si="26"/>
        <v>-6.2411625000004278</v>
      </c>
      <c r="O292">
        <f t="shared" si="37"/>
        <v>-0.85966638645004423</v>
      </c>
      <c r="P292">
        <f t="shared" si="38"/>
        <v>-1</v>
      </c>
      <c r="Q292">
        <f t="shared" si="39"/>
        <v>-87</v>
      </c>
      <c r="R292" s="18" t="str">
        <f t="shared" si="27"/>
        <v>-----</v>
      </c>
      <c r="S292" s="18" t="str">
        <f t="shared" si="28"/>
        <v>-----</v>
      </c>
      <c r="T292" s="18" t="str">
        <f t="shared" si="29"/>
        <v>-----</v>
      </c>
      <c r="U292" s="20" t="str">
        <f t="shared" si="30"/>
        <v>Vulnerable Bearish</v>
      </c>
      <c r="V292" s="20" t="str">
        <f t="shared" si="31"/>
        <v>-----</v>
      </c>
      <c r="W292" s="20" t="str">
        <f t="shared" si="32"/>
        <v>-----</v>
      </c>
      <c r="X292" s="4"/>
    </row>
    <row r="293" spans="1:24" x14ac:dyDescent="0.55000000000000004">
      <c r="A293" s="6">
        <f>IF('Data Validation'!$K$2&lt;&gt;TRUE,"",'Data Validation'!A293)</f>
        <v>1772115900</v>
      </c>
      <c r="B293" s="6" t="str">
        <f>IF('Data Validation'!$K$2&lt;&gt;TRUE,"",'Data Validation'!C293)</f>
        <v>XAUUSD</v>
      </c>
      <c r="C293" s="6" t="str">
        <f>IF('Data Validation'!$K$2&lt;&gt;TRUE,"",'Data Validation'!E293)</f>
        <v>M5</v>
      </c>
      <c r="D293" s="6">
        <f>IF('Data Validation'!$K$2&lt;&gt;TRUE,"",'Data Validation'!G293)</f>
        <v>5170.41</v>
      </c>
      <c r="E293" s="6">
        <f>IF($C293&lt;&gt;"M5","",Price!F293)</f>
        <v>5172.32</v>
      </c>
      <c r="F293" s="8">
        <f>IF($C293&lt;&gt;"M5","",Price!G293)</f>
        <v>5168.55</v>
      </c>
      <c r="G293" s="8">
        <f>IF($C293&lt;&gt;"M5","",Dual_Tema!E293)</f>
        <v>5169.62</v>
      </c>
      <c r="H293" s="8">
        <f>IF($C293&lt;&gt;"M5","",Dual_Tema!F293)</f>
        <v>5165.24</v>
      </c>
      <c r="I293" s="6">
        <f>IF($C293&lt;&gt;"M5","",SSA!E293)</f>
        <v>5167.8062399999999</v>
      </c>
      <c r="J293">
        <f t="shared" si="35"/>
        <v>5172.5158536111121</v>
      </c>
      <c r="K293">
        <f t="shared" si="36"/>
        <v>5173.3574498313828</v>
      </c>
      <c r="L293" s="7">
        <f t="shared" si="34"/>
        <v>5.2228210197264365E-4</v>
      </c>
      <c r="M293" s="7">
        <f t="shared" si="33"/>
        <v>6.4082211087972683E-4</v>
      </c>
      <c r="N293">
        <f t="shared" si="26"/>
        <v>-4.7096136111122178</v>
      </c>
      <c r="O293">
        <f t="shared" si="37"/>
        <v>-0.84159622027073056</v>
      </c>
      <c r="P293">
        <f t="shared" si="38"/>
        <v>-1</v>
      </c>
      <c r="Q293">
        <f t="shared" si="39"/>
        <v>-88</v>
      </c>
      <c r="R293" s="18" t="str">
        <f t="shared" si="27"/>
        <v>-----</v>
      </c>
      <c r="S293" s="18" t="str">
        <f t="shared" si="28"/>
        <v>-----</v>
      </c>
      <c r="T293" s="18" t="str">
        <f t="shared" si="29"/>
        <v>-----</v>
      </c>
      <c r="U293" s="20" t="str">
        <f t="shared" si="30"/>
        <v>Vulnerable Bearish</v>
      </c>
      <c r="V293" s="20" t="str">
        <f t="shared" si="31"/>
        <v>-----</v>
      </c>
      <c r="W293" s="20" t="str">
        <f t="shared" si="32"/>
        <v>-----</v>
      </c>
      <c r="X293" s="4"/>
    </row>
    <row r="294" spans="1:24" x14ac:dyDescent="0.55000000000000004">
      <c r="A294" s="6">
        <f>IF('Data Validation'!$K$2&lt;&gt;TRUE,"",'Data Validation'!A294)</f>
        <v>1772116200</v>
      </c>
      <c r="B294" s="6" t="str">
        <f>IF('Data Validation'!$K$2&lt;&gt;TRUE,"",'Data Validation'!C294)</f>
        <v>XAUUSD</v>
      </c>
      <c r="C294" s="6" t="str">
        <f>IF('Data Validation'!$K$2&lt;&gt;TRUE,"",'Data Validation'!E294)</f>
        <v>M5</v>
      </c>
      <c r="D294" s="6">
        <f>IF('Data Validation'!$K$2&lt;&gt;TRUE,"",'Data Validation'!G294)</f>
        <v>5165.83</v>
      </c>
      <c r="E294" s="6">
        <f>IF($C294&lt;&gt;"M5","",Price!F294)</f>
        <v>5170.45</v>
      </c>
      <c r="F294" s="8">
        <f>IF($C294&lt;&gt;"M5","",Price!G294)</f>
        <v>5140.8599999999997</v>
      </c>
      <c r="G294" s="8">
        <f>IF($C294&lt;&gt;"M5","",Dual_Tema!E294)</f>
        <v>5169.9399999999996</v>
      </c>
      <c r="H294" s="8">
        <f>IF($C294&lt;&gt;"M5","",Dual_Tema!F294)</f>
        <v>5153.4399999999996</v>
      </c>
      <c r="I294" s="6">
        <f>IF($C294&lt;&gt;"M5","",SSA!E294)</f>
        <v>5169.2606500000002</v>
      </c>
      <c r="J294">
        <f t="shared" si="35"/>
        <v>5172.3922138888902</v>
      </c>
      <c r="K294">
        <f t="shared" si="36"/>
        <v>5173.1644026428839</v>
      </c>
      <c r="L294" s="7">
        <f t="shared" si="34"/>
        <v>9.8647179657833226E-5</v>
      </c>
      <c r="M294" s="7">
        <f t="shared" si="33"/>
        <v>-2.4410878946878063E-3</v>
      </c>
      <c r="N294">
        <f t="shared" si="26"/>
        <v>-3.1315638888900139</v>
      </c>
      <c r="O294">
        <f t="shared" si="37"/>
        <v>-0.77218875399375975</v>
      </c>
      <c r="P294">
        <f t="shared" si="38"/>
        <v>-1</v>
      </c>
      <c r="Q294">
        <f t="shared" si="39"/>
        <v>-89</v>
      </c>
      <c r="R294" s="18" t="str">
        <f t="shared" si="27"/>
        <v>-----</v>
      </c>
      <c r="S294" s="18" t="str">
        <f t="shared" si="28"/>
        <v>-----</v>
      </c>
      <c r="T294" s="18" t="str">
        <f t="shared" si="29"/>
        <v>-----</v>
      </c>
      <c r="U294" s="20" t="str">
        <f t="shared" si="30"/>
        <v>Vulnerable Bearish</v>
      </c>
      <c r="V294" s="20" t="str">
        <f t="shared" si="31"/>
        <v>-----</v>
      </c>
      <c r="W294" s="20" t="str">
        <f t="shared" si="32"/>
        <v>-----</v>
      </c>
      <c r="X294" s="4"/>
    </row>
    <row r="295" spans="1:24" x14ac:dyDescent="0.55000000000000004">
      <c r="A295" s="6">
        <f>IF('Data Validation'!$K$2&lt;&gt;TRUE,"",'Data Validation'!A295)</f>
        <v>1772116500</v>
      </c>
      <c r="B295" s="6" t="str">
        <f>IF('Data Validation'!$K$2&lt;&gt;TRUE,"",'Data Validation'!C295)</f>
        <v>XAUUSD</v>
      </c>
      <c r="C295" s="6" t="str">
        <f>IF('Data Validation'!$K$2&lt;&gt;TRUE,"",'Data Validation'!E295)</f>
        <v>M5</v>
      </c>
      <c r="D295" s="6">
        <f>IF('Data Validation'!$K$2&lt;&gt;TRUE,"",'Data Validation'!G295)</f>
        <v>5166.41</v>
      </c>
      <c r="E295" s="6">
        <f>IF($C295&lt;&gt;"M5","",Price!F295)</f>
        <v>5174.88</v>
      </c>
      <c r="F295" s="8">
        <f>IF($C295&lt;&gt;"M5","",Price!G295)</f>
        <v>5164.01</v>
      </c>
      <c r="G295" s="8">
        <f>IF($C295&lt;&gt;"M5","",Dual_Tema!E295)</f>
        <v>5172.3500000000004</v>
      </c>
      <c r="H295" s="8">
        <f>IF($C295&lt;&gt;"M5","",Dual_Tema!F295)</f>
        <v>5157.3100000000004</v>
      </c>
      <c r="I295" s="6">
        <f>IF($C295&lt;&gt;"M5","",SSA!E295)</f>
        <v>5170.6215599999996</v>
      </c>
      <c r="J295">
        <f t="shared" si="35"/>
        <v>5172.3473811111126</v>
      </c>
      <c r="K295">
        <f t="shared" si="36"/>
        <v>5173.0009983365298</v>
      </c>
      <c r="L295" s="7">
        <f t="shared" si="34"/>
        <v>4.8913936605213205E-4</v>
      </c>
      <c r="M295" s="7">
        <f t="shared" si="33"/>
        <v>1.2991268704033339E-3</v>
      </c>
      <c r="N295">
        <f t="shared" si="26"/>
        <v>-1.725821111112964</v>
      </c>
      <c r="O295">
        <f t="shared" si="37"/>
        <v>-0.6536172254172925</v>
      </c>
      <c r="P295">
        <f t="shared" si="38"/>
        <v>-1</v>
      </c>
      <c r="Q295">
        <f t="shared" si="39"/>
        <v>-90</v>
      </c>
      <c r="R295" s="18" t="str">
        <f t="shared" si="27"/>
        <v>-----</v>
      </c>
      <c r="S295" s="18" t="str">
        <f t="shared" si="28"/>
        <v>-----</v>
      </c>
      <c r="T295" s="18" t="str">
        <f t="shared" si="29"/>
        <v>-----</v>
      </c>
      <c r="U295" s="20" t="str">
        <f t="shared" si="30"/>
        <v>Vulnerable Bearish</v>
      </c>
      <c r="V295" s="20" t="str">
        <f t="shared" si="31"/>
        <v>-----</v>
      </c>
      <c r="W295" s="20" t="str">
        <f t="shared" si="32"/>
        <v>-----</v>
      </c>
      <c r="X295" s="4"/>
    </row>
    <row r="296" spans="1:24" x14ac:dyDescent="0.55000000000000004">
      <c r="A296" s="6">
        <f>IF('Data Validation'!$K$2&lt;&gt;TRUE,"",'Data Validation'!A296)</f>
        <v>1772116800</v>
      </c>
      <c r="B296" s="6" t="str">
        <f>IF('Data Validation'!$K$2&lt;&gt;TRUE,"",'Data Validation'!C296)</f>
        <v>XAUUSD</v>
      </c>
      <c r="C296" s="6" t="str">
        <f>IF('Data Validation'!$K$2&lt;&gt;TRUE,"",'Data Validation'!E296)</f>
        <v>M5</v>
      </c>
      <c r="D296" s="6">
        <f>IF('Data Validation'!$K$2&lt;&gt;TRUE,"",'Data Validation'!G296)</f>
        <v>5172.5600000000004</v>
      </c>
      <c r="E296" s="6">
        <f>IF($C296&lt;&gt;"M5","",Price!F296)</f>
        <v>5174.47</v>
      </c>
      <c r="F296" s="8">
        <f>IF($C296&lt;&gt;"M5","",Price!G296)</f>
        <v>5158.5</v>
      </c>
      <c r="G296" s="8">
        <f>IF($C296&lt;&gt;"M5","",Dual_Tema!E296)</f>
        <v>5173.68</v>
      </c>
      <c r="H296" s="8">
        <f>IF($C296&lt;&gt;"M5","",Dual_Tema!F296)</f>
        <v>5157.29</v>
      </c>
      <c r="I296" s="6">
        <f>IF($C296&lt;&gt;"M5","",SSA!E296)</f>
        <v>5171.4905500000004</v>
      </c>
      <c r="J296">
        <f t="shared" si="35"/>
        <v>5172.3764650000003</v>
      </c>
      <c r="K296">
        <f t="shared" si="36"/>
        <v>5172.8760916692245</v>
      </c>
      <c r="L296" s="7">
        <f t="shared" si="34"/>
        <v>1.526959533639428E-4</v>
      </c>
      <c r="M296" s="7">
        <f t="shared" si="33"/>
        <v>2.3461934465582435E-4</v>
      </c>
      <c r="N296">
        <f t="shared" si="26"/>
        <v>-0.8859149999998408</v>
      </c>
      <c r="O296">
        <f t="shared" si="37"/>
        <v>-0.49962666922419885</v>
      </c>
      <c r="P296">
        <f t="shared" si="38"/>
        <v>-1</v>
      </c>
      <c r="Q296">
        <f t="shared" si="39"/>
        <v>-91</v>
      </c>
      <c r="R296" s="18" t="str">
        <f t="shared" si="27"/>
        <v>-----</v>
      </c>
      <c r="S296" s="18" t="str">
        <f t="shared" si="28"/>
        <v>-----</v>
      </c>
      <c r="T296" s="18" t="str">
        <f t="shared" si="29"/>
        <v>-----</v>
      </c>
      <c r="U296" s="20" t="str">
        <f t="shared" si="30"/>
        <v>Vulnerable Bearish</v>
      </c>
      <c r="V296" s="20" t="str">
        <f t="shared" si="31"/>
        <v>-----</v>
      </c>
      <c r="W296" s="20" t="str">
        <f t="shared" si="32"/>
        <v>-----</v>
      </c>
      <c r="X296" s="4"/>
    </row>
    <row r="297" spans="1:24" x14ac:dyDescent="0.55000000000000004">
      <c r="A297" s="6">
        <f>IF('Data Validation'!$K$2&lt;&gt;TRUE,"",'Data Validation'!A297)</f>
        <v>1772117100</v>
      </c>
      <c r="B297" s="6" t="str">
        <f>IF('Data Validation'!$K$2&lt;&gt;TRUE,"",'Data Validation'!C297)</f>
        <v>XAUUSD</v>
      </c>
      <c r="C297" s="6" t="str">
        <f>IF('Data Validation'!$K$2&lt;&gt;TRUE,"",'Data Validation'!E297)</f>
        <v>M5</v>
      </c>
      <c r="D297" s="6">
        <f>IF('Data Validation'!$K$2&lt;&gt;TRUE,"",'Data Validation'!G297)</f>
        <v>5171.99</v>
      </c>
      <c r="E297" s="6">
        <f>IF($C297&lt;&gt;"M5","",Price!F297)</f>
        <v>5175.95</v>
      </c>
      <c r="F297" s="8">
        <f>IF($C297&lt;&gt;"M5","",Price!G297)</f>
        <v>5165.95</v>
      </c>
      <c r="G297" s="8">
        <f>IF($C297&lt;&gt;"M5","",Dual_Tema!E297)</f>
        <v>5175.22</v>
      </c>
      <c r="H297" s="8">
        <f>IF($C297&lt;&gt;"M5","",Dual_Tema!F297)</f>
        <v>5161.03</v>
      </c>
      <c r="I297" s="6">
        <f>IF($C297&lt;&gt;"M5","",SSA!E297)</f>
        <v>5171.3807200000001</v>
      </c>
      <c r="J297">
        <f t="shared" si="35"/>
        <v>5172.4554508333349</v>
      </c>
      <c r="K297">
        <f t="shared" si="36"/>
        <v>5172.7919635020471</v>
      </c>
      <c r="L297" s="7">
        <f t="shared" si="34"/>
        <v>1.4105680531447231E-4</v>
      </c>
      <c r="M297" s="7">
        <f t="shared" si="33"/>
        <v>9.5329808197202356E-4</v>
      </c>
      <c r="N297">
        <f t="shared" ref="N297:N360" si="40">I297-J297</f>
        <v>-1.0747308333347974</v>
      </c>
      <c r="O297">
        <f t="shared" si="37"/>
        <v>-0.33651266871220287</v>
      </c>
      <c r="P297">
        <f t="shared" si="38"/>
        <v>-1</v>
      </c>
      <c r="Q297">
        <f t="shared" si="39"/>
        <v>-92</v>
      </c>
      <c r="R297" s="18" t="str">
        <f t="shared" si="27"/>
        <v>-----</v>
      </c>
      <c r="S297" s="18" t="str">
        <f t="shared" si="28"/>
        <v>-----</v>
      </c>
      <c r="T297" s="18" t="str">
        <f t="shared" si="29"/>
        <v>-----</v>
      </c>
      <c r="U297" s="20" t="str">
        <f t="shared" si="30"/>
        <v>Vulnerable Bearish</v>
      </c>
      <c r="V297" s="20" t="str">
        <f t="shared" si="31"/>
        <v>-----</v>
      </c>
      <c r="W297" s="20" t="str">
        <f t="shared" si="32"/>
        <v>-----</v>
      </c>
      <c r="X297" s="4"/>
    </row>
    <row r="298" spans="1:24" x14ac:dyDescent="0.55000000000000004">
      <c r="A298" s="6">
        <f>IF('Data Validation'!$K$2&lt;&gt;TRUE,"",'Data Validation'!A298)</f>
        <v>1772117400</v>
      </c>
      <c r="B298" s="6" t="str">
        <f>IF('Data Validation'!$K$2&lt;&gt;TRUE,"",'Data Validation'!C298)</f>
        <v>XAUUSD</v>
      </c>
      <c r="C298" s="6" t="str">
        <f>IF('Data Validation'!$K$2&lt;&gt;TRUE,"",'Data Validation'!E298)</f>
        <v>M5</v>
      </c>
      <c r="D298" s="6">
        <f>IF('Data Validation'!$K$2&lt;&gt;TRUE,"",'Data Validation'!G298)</f>
        <v>5167.91</v>
      </c>
      <c r="E298" s="6">
        <f>IF($C298&lt;&gt;"M5","",Price!F298)</f>
        <v>5173.7299999999996</v>
      </c>
      <c r="F298" s="8">
        <f>IF($C298&lt;&gt;"M5","",Price!G298)</f>
        <v>5164.12</v>
      </c>
      <c r="G298" s="8">
        <f>IF($C298&lt;&gt;"M5","",Dual_Tema!E298)</f>
        <v>5175.05</v>
      </c>
      <c r="H298" s="8">
        <f>IF($C298&lt;&gt;"M5","",Dual_Tema!F298)</f>
        <v>5162.59</v>
      </c>
      <c r="I298" s="6">
        <f>IF($C298&lt;&gt;"M5","",SSA!E298)</f>
        <v>5170.1093199999996</v>
      </c>
      <c r="J298">
        <f t="shared" si="35"/>
        <v>5172.5440202777781</v>
      </c>
      <c r="K298">
        <f t="shared" si="36"/>
        <v>5172.7423748571937</v>
      </c>
      <c r="L298" s="7">
        <f t="shared" si="34"/>
        <v>-2.5506999932379751E-4</v>
      </c>
      <c r="M298" s="7">
        <f t="shared" si="33"/>
        <v>2.9636287212421388E-4</v>
      </c>
      <c r="N298">
        <f t="shared" si="40"/>
        <v>-2.4347002777785747</v>
      </c>
      <c r="O298">
        <f t="shared" si="37"/>
        <v>-0.19835457941553614</v>
      </c>
      <c r="P298">
        <f t="shared" si="38"/>
        <v>-1</v>
      </c>
      <c r="Q298">
        <f t="shared" si="39"/>
        <v>-93</v>
      </c>
      <c r="R298" s="18" t="str">
        <f t="shared" si="27"/>
        <v>-----</v>
      </c>
      <c r="S298" s="18" t="str">
        <f t="shared" si="28"/>
        <v>-----</v>
      </c>
      <c r="T298" s="18" t="str">
        <f t="shared" si="29"/>
        <v>-----</v>
      </c>
      <c r="U298" s="20" t="str">
        <f t="shared" si="30"/>
        <v>Vulnerable Bearish</v>
      </c>
      <c r="V298" s="20" t="str">
        <f t="shared" si="31"/>
        <v>-----</v>
      </c>
      <c r="W298" s="20" t="str">
        <f t="shared" si="32"/>
        <v>-----</v>
      </c>
      <c r="X298" s="4"/>
    </row>
    <row r="299" spans="1:24" x14ac:dyDescent="0.55000000000000004">
      <c r="A299" s="6">
        <f>IF('Data Validation'!$K$2&lt;&gt;TRUE,"",'Data Validation'!A299)</f>
        <v>1772117700</v>
      </c>
      <c r="B299" s="6" t="str">
        <f>IF('Data Validation'!$K$2&lt;&gt;TRUE,"",'Data Validation'!C299)</f>
        <v>XAUUSD</v>
      </c>
      <c r="C299" s="6" t="str">
        <f>IF('Data Validation'!$K$2&lt;&gt;TRUE,"",'Data Validation'!E299)</f>
        <v>M5</v>
      </c>
      <c r="D299" s="6">
        <f>IF('Data Validation'!$K$2&lt;&gt;TRUE,"",'Data Validation'!G299)</f>
        <v>5165.1400000000003</v>
      </c>
      <c r="E299" s="6">
        <f>IF($C299&lt;&gt;"M5","",Price!F299)</f>
        <v>5171.5</v>
      </c>
      <c r="F299" s="8">
        <f>IF($C299&lt;&gt;"M5","",Price!G299)</f>
        <v>5163.97</v>
      </c>
      <c r="G299" s="8">
        <f>IF($C299&lt;&gt;"M5","",Dual_Tema!E299)</f>
        <v>5173.78</v>
      </c>
      <c r="H299" s="8">
        <f>IF($C299&lt;&gt;"M5","",Dual_Tema!F299)</f>
        <v>5163.5200000000004</v>
      </c>
      <c r="I299" s="6">
        <f>IF($C299&lt;&gt;"M5","",SSA!E299)</f>
        <v>5167.78953</v>
      </c>
      <c r="J299">
        <f t="shared" si="35"/>
        <v>5172.5904266666666</v>
      </c>
      <c r="K299">
        <f t="shared" si="36"/>
        <v>5172.7119852190881</v>
      </c>
      <c r="L299" s="7">
        <f t="shared" si="34"/>
        <v>-4.4068360077153369E-4</v>
      </c>
      <c r="M299" s="7">
        <f t="shared" si="33"/>
        <v>8.7149851264218609E-5</v>
      </c>
      <c r="N299">
        <f t="shared" si="40"/>
        <v>-4.8008966666666311</v>
      </c>
      <c r="O299">
        <f t="shared" si="37"/>
        <v>-0.12155855242144753</v>
      </c>
      <c r="P299">
        <f t="shared" si="38"/>
        <v>-1</v>
      </c>
      <c r="Q299">
        <f t="shared" si="39"/>
        <v>-94</v>
      </c>
      <c r="R299" s="18" t="str">
        <f t="shared" si="27"/>
        <v>-----</v>
      </c>
      <c r="S299" s="18" t="str">
        <f t="shared" si="28"/>
        <v>-----</v>
      </c>
      <c r="T299" s="18" t="str">
        <f t="shared" si="29"/>
        <v>-----</v>
      </c>
      <c r="U299" s="20" t="str">
        <f t="shared" si="30"/>
        <v>Vulnerable Bearish</v>
      </c>
      <c r="V299" s="20" t="str">
        <f t="shared" si="31"/>
        <v>-----</v>
      </c>
      <c r="W299" s="20" t="str">
        <f t="shared" si="32"/>
        <v>-----</v>
      </c>
      <c r="X299" s="4"/>
    </row>
    <row r="300" spans="1:24" x14ac:dyDescent="0.55000000000000004">
      <c r="A300" s="6">
        <f>IF('Data Validation'!$K$2&lt;&gt;TRUE,"",'Data Validation'!A300)</f>
        <v>1772118000</v>
      </c>
      <c r="B300" s="6" t="str">
        <f>IF('Data Validation'!$K$2&lt;&gt;TRUE,"",'Data Validation'!C300)</f>
        <v>XAUUSD</v>
      </c>
      <c r="C300" s="6" t="str">
        <f>IF('Data Validation'!$K$2&lt;&gt;TRUE,"",'Data Validation'!E300)</f>
        <v>M5</v>
      </c>
      <c r="D300" s="6">
        <f>IF('Data Validation'!$K$2&lt;&gt;TRUE,"",'Data Validation'!G300)</f>
        <v>5167.7</v>
      </c>
      <c r="E300" s="6">
        <f>IF($C300&lt;&gt;"M5","",Price!F300)</f>
        <v>5172.12</v>
      </c>
      <c r="F300" s="8">
        <f>IF($C300&lt;&gt;"M5","",Price!G300)</f>
        <v>5158.92</v>
      </c>
      <c r="G300" s="8">
        <f>IF($C300&lt;&gt;"M5","",Dual_Tema!E300)</f>
        <v>5173.22</v>
      </c>
      <c r="H300" s="8">
        <f>IF($C300&lt;&gt;"M5","",Dual_Tema!F300)</f>
        <v>5161.62</v>
      </c>
      <c r="I300" s="6">
        <f>IF($C300&lt;&gt;"M5","",SSA!E300)</f>
        <v>5164.7344499999999</v>
      </c>
      <c r="J300">
        <f t="shared" si="35"/>
        <v>5172.5461519444443</v>
      </c>
      <c r="K300">
        <f t="shared" si="36"/>
        <v>5172.678818564159</v>
      </c>
      <c r="L300" s="26">
        <f t="shared" si="34"/>
        <v>-2.126335241881002E-4</v>
      </c>
      <c r="M300" s="26">
        <f t="shared" si="33"/>
        <v>-5.2309158752481162E-4</v>
      </c>
      <c r="N300">
        <f t="shared" si="40"/>
        <v>-7.811701944444394</v>
      </c>
      <c r="O300">
        <f t="shared" si="37"/>
        <v>-0.1326666197146551</v>
      </c>
      <c r="P300">
        <f t="shared" si="38"/>
        <v>-1</v>
      </c>
      <c r="Q300">
        <f t="shared" si="39"/>
        <v>-95</v>
      </c>
      <c r="R300" s="18" t="str">
        <f t="shared" si="27"/>
        <v>-----</v>
      </c>
      <c r="S300" s="18" t="str">
        <f t="shared" si="28"/>
        <v>-----</v>
      </c>
      <c r="T300" s="18" t="str">
        <f t="shared" si="29"/>
        <v>-----</v>
      </c>
      <c r="U300" s="20" t="str">
        <f t="shared" si="30"/>
        <v>Vulnerable Bearish</v>
      </c>
      <c r="V300" s="20" t="str">
        <f t="shared" si="31"/>
        <v>-----</v>
      </c>
      <c r="W300" s="20" t="str">
        <f t="shared" si="32"/>
        <v>-----</v>
      </c>
      <c r="X300" s="4"/>
    </row>
    <row r="301" spans="1:24" x14ac:dyDescent="0.55000000000000004">
      <c r="A301" s="6">
        <f>IF('Data Validation'!$K$2&lt;&gt;TRUE,"",'Data Validation'!A301)</f>
        <v>1772118300</v>
      </c>
      <c r="B301" s="6" t="str">
        <f>IF('Data Validation'!$K$2&lt;&gt;TRUE,"",'Data Validation'!C301)</f>
        <v>XAUUSD</v>
      </c>
      <c r="C301" s="6" t="str">
        <f>IF('Data Validation'!$K$2&lt;&gt;TRUE,"",'Data Validation'!E301)</f>
        <v>M5</v>
      </c>
      <c r="D301" s="6">
        <f>IF('Data Validation'!$K$2&lt;&gt;TRUE,"",'Data Validation'!G301)</f>
        <v>5167.21</v>
      </c>
      <c r="E301" s="6">
        <f>IF($C301&lt;&gt;"M5","",Price!F301)</f>
        <v>5169.8500000000004</v>
      </c>
      <c r="F301" s="8">
        <f>IF($C301&lt;&gt;"M5","",Price!G301)</f>
        <v>5163.95</v>
      </c>
      <c r="G301" s="8">
        <f>IF($C301&lt;&gt;"M5","",Dual_Tema!E301)</f>
        <v>5171.7299999999996</v>
      </c>
      <c r="H301" s="8">
        <f>IF($C301&lt;&gt;"M5","",Dual_Tema!F301)</f>
        <v>5162.8500000000004</v>
      </c>
      <c r="I301" s="6">
        <f>IF($C301&lt;&gt;"M5","",SSA!E301)</f>
        <v>5161.3053200000004</v>
      </c>
      <c r="J301">
        <f t="shared" si="35"/>
        <v>5172.3704997222221</v>
      </c>
      <c r="K301">
        <f t="shared" si="36"/>
        <v>5172.617154795772</v>
      </c>
      <c r="L301" s="26">
        <f t="shared" si="34"/>
        <v>-3.6351472331293391E-4</v>
      </c>
      <c r="M301" s="26">
        <f t="shared" si="33"/>
        <v>2.1306061574507379E-4</v>
      </c>
      <c r="N301">
        <f t="shared" si="40"/>
        <v>-11.065179722221728</v>
      </c>
      <c r="O301">
        <f t="shared" si="37"/>
        <v>-0.24665507354984584</v>
      </c>
      <c r="P301">
        <f t="shared" si="38"/>
        <v>-1</v>
      </c>
      <c r="Q301">
        <f t="shared" si="39"/>
        <v>-96</v>
      </c>
      <c r="R301" s="18" t="str">
        <f t="shared" si="27"/>
        <v>-----</v>
      </c>
      <c r="S301" s="18" t="str">
        <f t="shared" si="28"/>
        <v>-----</v>
      </c>
      <c r="T301" s="18" t="str">
        <f t="shared" si="29"/>
        <v>-----</v>
      </c>
      <c r="U301" s="20" t="str">
        <f t="shared" si="30"/>
        <v>Vulnerable Bearish</v>
      </c>
      <c r="V301" s="20" t="str">
        <f t="shared" si="31"/>
        <v>-----</v>
      </c>
      <c r="W301" s="20" t="str">
        <f t="shared" si="32"/>
        <v>-----</v>
      </c>
      <c r="X301" s="4"/>
    </row>
    <row r="302" spans="1:24" x14ac:dyDescent="0.55000000000000004">
      <c r="A302" s="6">
        <f>IF('Data Validation'!$K$2&lt;&gt;TRUE,"",'Data Validation'!A302)</f>
        <v>1772118600</v>
      </c>
      <c r="B302" s="6" t="str">
        <f>IF('Data Validation'!$K$2&lt;&gt;TRUE,"",'Data Validation'!C302)</f>
        <v>XAUUSD</v>
      </c>
      <c r="C302" s="6" t="str">
        <f>IF('Data Validation'!$K$2&lt;&gt;TRUE,"",'Data Validation'!E302)</f>
        <v>M5</v>
      </c>
      <c r="D302" s="6">
        <f>IF('Data Validation'!$K$2&lt;&gt;TRUE,"",'Data Validation'!G302)</f>
        <v>5162.38</v>
      </c>
      <c r="E302" s="6">
        <f>IF($C302&lt;&gt;"M5","",Price!F302)</f>
        <v>5171.42</v>
      </c>
      <c r="F302" s="8">
        <f>IF($C302&lt;&gt;"M5","",Price!G302)</f>
        <v>5161.25</v>
      </c>
      <c r="G302" s="8">
        <f>IF($C302&lt;&gt;"M5","",Dual_Tema!E302)</f>
        <v>5171.54</v>
      </c>
      <c r="H302" s="8">
        <f>IF($C302&lt;&gt;"M5","",Dual_Tema!F302)</f>
        <v>5162.3100000000004</v>
      </c>
      <c r="I302" s="6">
        <f>IF($C302&lt;&gt;"M5","",SSA!E302)</f>
        <v>5158.1084799999999</v>
      </c>
      <c r="J302">
        <f t="shared" si="35"/>
        <v>5172.043885</v>
      </c>
      <c r="K302">
        <f t="shared" si="36"/>
        <v>5172.5025008366174</v>
      </c>
      <c r="L302" s="26">
        <f t="shared" si="34"/>
        <v>-2.3203919915516627E-5</v>
      </c>
      <c r="M302" s="26">
        <f t="shared" si="33"/>
        <v>-2.0533443361603625E-4</v>
      </c>
      <c r="N302">
        <f t="shared" si="40"/>
        <v>-13.935405000000173</v>
      </c>
      <c r="O302">
        <f t="shared" si="37"/>
        <v>-0.45861583661735494</v>
      </c>
      <c r="P302">
        <f t="shared" si="38"/>
        <v>-1</v>
      </c>
      <c r="Q302">
        <f t="shared" si="39"/>
        <v>-97</v>
      </c>
      <c r="R302" s="18" t="str">
        <f t="shared" si="27"/>
        <v>-----</v>
      </c>
      <c r="S302" s="18" t="str">
        <f t="shared" si="28"/>
        <v>-----</v>
      </c>
      <c r="T302" s="18" t="str">
        <f t="shared" si="29"/>
        <v>-----</v>
      </c>
      <c r="U302" s="20" t="str">
        <f t="shared" si="30"/>
        <v>Vulnerable Bearish</v>
      </c>
      <c r="V302" s="20" t="str">
        <f t="shared" si="31"/>
        <v>-----</v>
      </c>
      <c r="W302" s="20" t="str">
        <f t="shared" si="32"/>
        <v>-----</v>
      </c>
      <c r="X302" s="4"/>
    </row>
    <row r="303" spans="1:24" x14ac:dyDescent="0.55000000000000004">
      <c r="A303" s="6">
        <f>IF('Data Validation'!$K$2&lt;&gt;TRUE,"",'Data Validation'!A303)</f>
        <v>1772118900</v>
      </c>
      <c r="B303" s="6" t="str">
        <f>IF('Data Validation'!$K$2&lt;&gt;TRUE,"",'Data Validation'!C303)</f>
        <v>XAUUSD</v>
      </c>
      <c r="C303" s="6" t="str">
        <f>IF('Data Validation'!$K$2&lt;&gt;TRUE,"",'Data Validation'!E303)</f>
        <v>M5</v>
      </c>
      <c r="D303" s="6">
        <f>IF('Data Validation'!$K$2&lt;&gt;TRUE,"",'Data Validation'!G303)</f>
        <v>5158.57</v>
      </c>
      <c r="E303" s="6">
        <f>IF($C303&lt;&gt;"M5","",Price!F303)</f>
        <v>5163.3100000000004</v>
      </c>
      <c r="F303" s="8">
        <f>IF($C303&lt;&gt;"M5","",Price!G303)</f>
        <v>5150.24</v>
      </c>
      <c r="G303" s="8">
        <f>IF($C303&lt;&gt;"M5","",Dual_Tema!E303)</f>
        <v>5167.47</v>
      </c>
      <c r="H303" s="8">
        <f>IF($C303&lt;&gt;"M5","",Dual_Tema!F303)</f>
        <v>5156.57</v>
      </c>
      <c r="I303" s="6">
        <f>IF($C303&lt;&gt;"M5","",SSA!E303)</f>
        <v>5155.90074</v>
      </c>
      <c r="J303">
        <f t="shared" si="35"/>
        <v>5171.5731769444428</v>
      </c>
      <c r="K303">
        <f t="shared" si="36"/>
        <v>5172.3166360581827</v>
      </c>
      <c r="L303" s="26">
        <f t="shared" si="34"/>
        <v>-8.0503612019031643E-4</v>
      </c>
      <c r="M303" s="26">
        <f t="shared" si="33"/>
        <v>-1.2275601805075715E-3</v>
      </c>
      <c r="N303">
        <f t="shared" si="40"/>
        <v>-15.672436944442779</v>
      </c>
      <c r="O303">
        <f t="shared" si="37"/>
        <v>-0.74345911373984563</v>
      </c>
      <c r="P303">
        <f t="shared" si="38"/>
        <v>-1</v>
      </c>
      <c r="Q303">
        <f t="shared" si="39"/>
        <v>-98</v>
      </c>
      <c r="R303" s="18" t="str">
        <f t="shared" ref="R303:R366" si="41">IF(Q303&lt;=23,"-----",IF(AND(Q303&gt;=24,Q303&lt;=72),"Bullish",IF(Q303&gt;=73,"Vulnerable Bullish","-----")))</f>
        <v>-----</v>
      </c>
      <c r="S303" s="18" t="str">
        <f t="shared" ref="S303:S366" si="42">IF(OR(AND(R303="Bullish",N303&lt;0),AND(R303="Vulnerable Bullish",N303&lt;0)),"Under Price","-----")</f>
        <v>-----</v>
      </c>
      <c r="T303" s="18" t="str">
        <f t="shared" ref="T303:T366" si="43">IF(AND(S303="Under Price",M303&lt;-0.025%),"Deep Under Price","-----")</f>
        <v>-----</v>
      </c>
      <c r="U303" s="20" t="str">
        <f t="shared" ref="U303:U366" si="44">IF(Q303&gt;=-23,"-----",IF(AND(Q303&lt;=-24,Q303&gt;=-72),"Bearish",IF(Q303&lt;=-73,"Vulnerable Bearish","-----")))</f>
        <v>Vulnerable Bearish</v>
      </c>
      <c r="V303" s="20" t="str">
        <f t="shared" ref="V303:V366" si="45">IF(OR(AND(U303="Bearish",N303&gt;0),AND(U303="Vulnerable Bearish",N303&gt;0)),"Over Price","-----")</f>
        <v>-----</v>
      </c>
      <c r="W303" s="20" t="str">
        <f t="shared" ref="W303:W366" si="46">IF(AND(V303="Over Price",L303&gt;0.025%),"Deep Over Price","-----")</f>
        <v>-----</v>
      </c>
      <c r="X303" s="4"/>
    </row>
    <row r="304" spans="1:24" x14ac:dyDescent="0.55000000000000004">
      <c r="A304" s="6">
        <f>IF('Data Validation'!$K$2&lt;&gt;TRUE,"",'Data Validation'!A304)</f>
        <v>1772119200</v>
      </c>
      <c r="B304" s="6" t="str">
        <f>IF('Data Validation'!$K$2&lt;&gt;TRUE,"",'Data Validation'!C304)</f>
        <v>XAUUSD</v>
      </c>
      <c r="C304" s="6" t="str">
        <f>IF('Data Validation'!$K$2&lt;&gt;TRUE,"",'Data Validation'!E304)</f>
        <v>M5</v>
      </c>
      <c r="D304" s="6">
        <f>IF('Data Validation'!$K$2&lt;&gt;TRUE,"",'Data Validation'!G304)</f>
        <v>5154.46</v>
      </c>
      <c r="E304" s="6">
        <f>IF($C304&lt;&gt;"M5","",Price!F304)</f>
        <v>5162.32</v>
      </c>
      <c r="F304" s="8">
        <f>IF($C304&lt;&gt;"M5","",Price!G304)</f>
        <v>5151.91</v>
      </c>
      <c r="G304" s="8">
        <f>IF($C304&lt;&gt;"M5","",Dual_Tema!E304)</f>
        <v>5164.4399999999996</v>
      </c>
      <c r="H304" s="8">
        <f>IF($C304&lt;&gt;"M5","",Dual_Tema!F304)</f>
        <v>5153.7700000000004</v>
      </c>
      <c r="I304" s="6">
        <f>IF($C304&lt;&gt;"M5","",SSA!E304)</f>
        <v>5155.3332099999998</v>
      </c>
      <c r="J304">
        <f t="shared" si="35"/>
        <v>5170.9952094444443</v>
      </c>
      <c r="K304">
        <f t="shared" si="36"/>
        <v>5172.0523507354355</v>
      </c>
      <c r="L304" s="26">
        <f t="shared" si="34"/>
        <v>-4.1049949268456815E-4</v>
      </c>
      <c r="M304" s="26">
        <f t="shared" si="33"/>
        <v>-3.6090085510230026E-4</v>
      </c>
      <c r="N304">
        <f t="shared" si="40"/>
        <v>-15.661999444444518</v>
      </c>
      <c r="O304">
        <f t="shared" si="37"/>
        <v>-1.0571412909912397</v>
      </c>
      <c r="P304">
        <f t="shared" si="38"/>
        <v>-1</v>
      </c>
      <c r="Q304">
        <f t="shared" si="39"/>
        <v>-99</v>
      </c>
      <c r="R304" s="18" t="str">
        <f t="shared" si="41"/>
        <v>-----</v>
      </c>
      <c r="S304" s="18" t="str">
        <f t="shared" si="42"/>
        <v>-----</v>
      </c>
      <c r="T304" s="18" t="str">
        <f t="shared" si="43"/>
        <v>-----</v>
      </c>
      <c r="U304" s="20" t="str">
        <f t="shared" si="44"/>
        <v>Vulnerable Bearish</v>
      </c>
      <c r="V304" s="20" t="str">
        <f t="shared" si="45"/>
        <v>-----</v>
      </c>
      <c r="W304" s="20" t="str">
        <f t="shared" si="46"/>
        <v>-----</v>
      </c>
      <c r="X304" s="4"/>
    </row>
    <row r="305" spans="1:24" x14ac:dyDescent="0.55000000000000004">
      <c r="A305" s="6">
        <f>IF('Data Validation'!$K$2&lt;&gt;TRUE,"",'Data Validation'!A305)</f>
        <v>1772119500</v>
      </c>
      <c r="B305" s="6" t="str">
        <f>IF('Data Validation'!$K$2&lt;&gt;TRUE,"",'Data Validation'!C305)</f>
        <v>XAUUSD</v>
      </c>
      <c r="C305" s="6" t="str">
        <f>IF('Data Validation'!$K$2&lt;&gt;TRUE,"",'Data Validation'!E305)</f>
        <v>M5</v>
      </c>
      <c r="D305" s="6">
        <f>IF('Data Validation'!$K$2&lt;&gt;TRUE,"",'Data Validation'!G305)</f>
        <v>5141.51</v>
      </c>
      <c r="E305" s="6">
        <f>IF($C305&lt;&gt;"M5","",Price!F305)</f>
        <v>5158.26</v>
      </c>
      <c r="F305" s="8">
        <f>IF($C305&lt;&gt;"M5","",Price!G305)</f>
        <v>5130.84</v>
      </c>
      <c r="G305" s="8">
        <f>IF($C305&lt;&gt;"M5","",Dual_Tema!E305)</f>
        <v>5160.63</v>
      </c>
      <c r="H305" s="8">
        <f>IF($C305&lt;&gt;"M5","",Dual_Tema!F305)</f>
        <v>5141.8100000000004</v>
      </c>
      <c r="I305" s="6">
        <f>IF($C305&lt;&gt;"M5","",SSA!E305)</f>
        <v>5156.8113199999998</v>
      </c>
      <c r="J305">
        <f t="shared" si="35"/>
        <v>5170.3718002777787</v>
      </c>
      <c r="K305">
        <f t="shared" si="36"/>
        <v>5171.7162406439047</v>
      </c>
      <c r="L305" s="26">
        <f t="shared" si="34"/>
        <v>-4.592462548177046E-4</v>
      </c>
      <c r="M305" s="26">
        <f t="shared" si="33"/>
        <v>-2.1334899578164604E-3</v>
      </c>
      <c r="N305">
        <f t="shared" si="40"/>
        <v>-13.560480277778879</v>
      </c>
      <c r="O305">
        <f t="shared" si="37"/>
        <v>-1.3444403661260367</v>
      </c>
      <c r="P305">
        <f t="shared" si="38"/>
        <v>-1</v>
      </c>
      <c r="Q305">
        <f t="shared" si="39"/>
        <v>-100</v>
      </c>
      <c r="R305" s="18" t="str">
        <f t="shared" si="41"/>
        <v>-----</v>
      </c>
      <c r="S305" s="18" t="str">
        <f t="shared" si="42"/>
        <v>-----</v>
      </c>
      <c r="T305" s="18" t="str">
        <f t="shared" si="43"/>
        <v>-----</v>
      </c>
      <c r="U305" s="20" t="str">
        <f t="shared" si="44"/>
        <v>Vulnerable Bearish</v>
      </c>
      <c r="V305" s="20" t="str">
        <f t="shared" si="45"/>
        <v>-----</v>
      </c>
      <c r="W305" s="20" t="str">
        <f t="shared" si="46"/>
        <v>-----</v>
      </c>
      <c r="X305" s="4"/>
    </row>
    <row r="306" spans="1:24" x14ac:dyDescent="0.55000000000000004">
      <c r="A306" s="6">
        <f>IF('Data Validation'!$K$2&lt;&gt;TRUE,"",'Data Validation'!A306)</f>
        <v>1772119800</v>
      </c>
      <c r="B306" s="6" t="str">
        <f>IF('Data Validation'!$K$2&lt;&gt;TRUE,"",'Data Validation'!C306)</f>
        <v>XAUUSD</v>
      </c>
      <c r="C306" s="6" t="str">
        <f>IF('Data Validation'!$K$2&lt;&gt;TRUE,"",'Data Validation'!E306)</f>
        <v>M5</v>
      </c>
      <c r="D306" s="6">
        <f>IF('Data Validation'!$K$2&lt;&gt;TRUE,"",'Data Validation'!G306)</f>
        <v>5153.62</v>
      </c>
      <c r="E306" s="6">
        <f>IF($C306&lt;&gt;"M5","",Price!F306)</f>
        <v>5156.53</v>
      </c>
      <c r="F306" s="8">
        <f>IF($C306&lt;&gt;"M5","",Price!G306)</f>
        <v>5140.67</v>
      </c>
      <c r="G306" s="8">
        <f>IF($C306&lt;&gt;"M5","",Dual_Tema!E306)</f>
        <v>5157.53</v>
      </c>
      <c r="H306" s="8">
        <f>IF($C306&lt;&gt;"M5","",Dual_Tema!F306)</f>
        <v>5139.22</v>
      </c>
      <c r="I306" s="6">
        <f>IF($C306&lt;&gt;"M5","",SSA!E306)</f>
        <v>5160.61042</v>
      </c>
      <c r="J306">
        <f t="shared" si="35"/>
        <v>5169.7837375000008</v>
      </c>
      <c r="K306">
        <f t="shared" si="36"/>
        <v>5171.3297400151241</v>
      </c>
      <c r="L306" s="26">
        <f t="shared" si="34"/>
        <v>-1.9389126190249984E-4</v>
      </c>
      <c r="M306" s="26">
        <f t="shared" si="33"/>
        <v>2.8214398293900981E-4</v>
      </c>
      <c r="N306">
        <f t="shared" si="40"/>
        <v>-9.1733175000008487</v>
      </c>
      <c r="O306">
        <f t="shared" si="37"/>
        <v>-1.5460025151232912</v>
      </c>
      <c r="P306">
        <f t="shared" si="38"/>
        <v>-1</v>
      </c>
      <c r="Q306">
        <f t="shared" si="39"/>
        <v>-101</v>
      </c>
      <c r="R306" s="18" t="str">
        <f t="shared" si="41"/>
        <v>-----</v>
      </c>
      <c r="S306" s="18" t="str">
        <f t="shared" si="42"/>
        <v>-----</v>
      </c>
      <c r="T306" s="18" t="str">
        <f t="shared" si="43"/>
        <v>-----</v>
      </c>
      <c r="U306" s="20" t="str">
        <f t="shared" si="44"/>
        <v>Vulnerable Bearish</v>
      </c>
      <c r="V306" s="20" t="str">
        <f t="shared" si="45"/>
        <v>-----</v>
      </c>
      <c r="W306" s="20" t="str">
        <f t="shared" si="46"/>
        <v>-----</v>
      </c>
      <c r="X306" s="4"/>
    </row>
    <row r="307" spans="1:24" x14ac:dyDescent="0.55000000000000004">
      <c r="A307" s="6">
        <f>IF('Data Validation'!$K$2&lt;&gt;TRUE,"",'Data Validation'!A307)</f>
        <v>1772120100</v>
      </c>
      <c r="B307" s="6" t="str">
        <f>IF('Data Validation'!$K$2&lt;&gt;TRUE,"",'Data Validation'!C307)</f>
        <v>XAUUSD</v>
      </c>
      <c r="C307" s="6" t="str">
        <f>IF('Data Validation'!$K$2&lt;&gt;TRUE,"",'Data Validation'!E307)</f>
        <v>M5</v>
      </c>
      <c r="D307" s="6">
        <f>IF('Data Validation'!$K$2&lt;&gt;TRUE,"",'Data Validation'!G307)</f>
        <v>5169.2299999999996</v>
      </c>
      <c r="E307" s="6">
        <f>IF($C307&lt;&gt;"M5","",Price!F307)</f>
        <v>5169.54</v>
      </c>
      <c r="F307" s="8">
        <f>IF($C307&lt;&gt;"M5","",Price!G307)</f>
        <v>5152.91</v>
      </c>
      <c r="G307" s="8">
        <f>IF($C307&lt;&gt;"M5","",Dual_Tema!E307)</f>
        <v>5162.1000000000004</v>
      </c>
      <c r="H307" s="8">
        <f>IF($C307&lt;&gt;"M5","",Dual_Tema!F307)</f>
        <v>5143.8999999999996</v>
      </c>
      <c r="I307" s="6">
        <f>IF($C307&lt;&gt;"M5","",SSA!E307)</f>
        <v>5165.9672200000005</v>
      </c>
      <c r="J307">
        <f t="shared" si="35"/>
        <v>5169.3014608333351</v>
      </c>
      <c r="K307">
        <f t="shared" si="36"/>
        <v>5170.9240841787669</v>
      </c>
      <c r="L307" s="26">
        <f t="shared" si="34"/>
        <v>1.4412739001568352E-3</v>
      </c>
      <c r="M307" s="26">
        <f t="shared" si="33"/>
        <v>1.7515892610665486E-3</v>
      </c>
      <c r="N307">
        <f t="shared" si="40"/>
        <v>-3.3342408333346611</v>
      </c>
      <c r="O307">
        <f t="shared" si="37"/>
        <v>-1.622623345431748</v>
      </c>
      <c r="P307">
        <f t="shared" si="38"/>
        <v>-1</v>
      </c>
      <c r="Q307">
        <f t="shared" si="39"/>
        <v>-102</v>
      </c>
      <c r="R307" s="18" t="str">
        <f t="shared" si="41"/>
        <v>-----</v>
      </c>
      <c r="S307" s="18" t="str">
        <f t="shared" si="42"/>
        <v>-----</v>
      </c>
      <c r="T307" s="18" t="str">
        <f t="shared" si="43"/>
        <v>-----</v>
      </c>
      <c r="U307" s="20" t="str">
        <f t="shared" si="44"/>
        <v>Vulnerable Bearish</v>
      </c>
      <c r="V307" s="20" t="str">
        <f t="shared" si="45"/>
        <v>-----</v>
      </c>
      <c r="W307" s="20" t="str">
        <f t="shared" si="46"/>
        <v>-----</v>
      </c>
      <c r="X307" s="4"/>
    </row>
    <row r="308" spans="1:24" x14ac:dyDescent="0.55000000000000004">
      <c r="A308" s="6">
        <f>IF('Data Validation'!$K$2&lt;&gt;TRUE,"",'Data Validation'!A308)</f>
        <v>1772120400</v>
      </c>
      <c r="B308" s="6" t="str">
        <f>IF('Data Validation'!$K$2&lt;&gt;TRUE,"",'Data Validation'!C308)</f>
        <v>XAUUSD</v>
      </c>
      <c r="C308" s="6" t="str">
        <f>IF('Data Validation'!$K$2&lt;&gt;TRUE,"",'Data Validation'!E308)</f>
        <v>M5</v>
      </c>
      <c r="D308" s="6">
        <f>IF('Data Validation'!$K$2&lt;&gt;TRUE,"",'Data Validation'!G308)</f>
        <v>5175.5600000000004</v>
      </c>
      <c r="E308" s="6">
        <f>IF($C308&lt;&gt;"M5","",Price!F308)</f>
        <v>5176.46</v>
      </c>
      <c r="F308" s="8">
        <f>IF($C308&lt;&gt;"M5","",Price!G308)</f>
        <v>5166.28</v>
      </c>
      <c r="G308" s="8">
        <f>IF($C308&lt;&gt;"M5","",Dual_Tema!E308)</f>
        <v>5168.58</v>
      </c>
      <c r="H308" s="8">
        <f>IF($C308&lt;&gt;"M5","",Dual_Tema!F308)</f>
        <v>5153.71</v>
      </c>
      <c r="I308" s="6">
        <f>IF($C308&lt;&gt;"M5","",SSA!E308)</f>
        <v>5171.7565999999997</v>
      </c>
      <c r="J308">
        <f t="shared" si="35"/>
        <v>5168.9666447222226</v>
      </c>
      <c r="K308">
        <f t="shared" si="36"/>
        <v>5170.5325962874585</v>
      </c>
      <c r="L308" s="26">
        <f t="shared" si="34"/>
        <v>1.5245966977390519E-3</v>
      </c>
      <c r="M308" s="26">
        <f t="shared" si="33"/>
        <v>2.4390196576834374E-3</v>
      </c>
      <c r="N308">
        <f t="shared" si="40"/>
        <v>2.7899552777771532</v>
      </c>
      <c r="O308">
        <f t="shared" si="37"/>
        <v>-1.5659515652359914</v>
      </c>
      <c r="P308">
        <f t="shared" si="38"/>
        <v>-1</v>
      </c>
      <c r="Q308">
        <f t="shared" si="39"/>
        <v>-103</v>
      </c>
      <c r="R308" s="18" t="str">
        <f t="shared" si="41"/>
        <v>-----</v>
      </c>
      <c r="S308" s="18" t="str">
        <f t="shared" si="42"/>
        <v>-----</v>
      </c>
      <c r="T308" s="18" t="str">
        <f t="shared" si="43"/>
        <v>-----</v>
      </c>
      <c r="U308" s="20" t="str">
        <f t="shared" si="44"/>
        <v>Vulnerable Bearish</v>
      </c>
      <c r="V308" s="20" t="str">
        <f t="shared" si="45"/>
        <v>Over Price</v>
      </c>
      <c r="W308" s="20" t="str">
        <f t="shared" si="46"/>
        <v>Deep Over Price</v>
      </c>
      <c r="X308" s="4"/>
    </row>
    <row r="309" spans="1:24" x14ac:dyDescent="0.55000000000000004">
      <c r="A309" s="6">
        <f>IF('Data Validation'!$K$2&lt;&gt;TRUE,"",'Data Validation'!A309)</f>
        <v>1772120700</v>
      </c>
      <c r="B309" s="6" t="str">
        <f>IF('Data Validation'!$K$2&lt;&gt;TRUE,"",'Data Validation'!C309)</f>
        <v>XAUUSD</v>
      </c>
      <c r="C309" s="6" t="str">
        <f>IF('Data Validation'!$K$2&lt;&gt;TRUE,"",'Data Validation'!E309)</f>
        <v>M5</v>
      </c>
      <c r="D309" s="6">
        <f>IF('Data Validation'!$K$2&lt;&gt;TRUE,"",'Data Validation'!G309)</f>
        <v>5182.38</v>
      </c>
      <c r="E309" s="6">
        <f>IF($C309&lt;&gt;"M5","",Price!F309)</f>
        <v>5185.93</v>
      </c>
      <c r="F309" s="8">
        <f>IF($C309&lt;&gt;"M5","",Price!G309)</f>
        <v>5175.29</v>
      </c>
      <c r="G309" s="8">
        <f>IF($C309&lt;&gt;"M5","",Dual_Tema!E309)</f>
        <v>5177.38</v>
      </c>
      <c r="H309" s="8">
        <f>IF($C309&lt;&gt;"M5","",Dual_Tema!F309)</f>
        <v>5164.5</v>
      </c>
      <c r="I309" s="6">
        <f>IF($C309&lt;&gt;"M5","",SSA!E309)</f>
        <v>5177.0415199999998</v>
      </c>
      <c r="J309">
        <f t="shared" si="35"/>
        <v>5168.7968877777785</v>
      </c>
      <c r="K309">
        <f t="shared" si="36"/>
        <v>5170.1854545855231</v>
      </c>
      <c r="L309" s="7">
        <f t="shared" si="34"/>
        <v>1.6514144219663578E-3</v>
      </c>
      <c r="M309" s="7">
        <f t="shared" si="33"/>
        <v>2.0892632394229767E-3</v>
      </c>
      <c r="N309">
        <f t="shared" si="40"/>
        <v>8.2446322222212984</v>
      </c>
      <c r="O309">
        <f t="shared" si="37"/>
        <v>-1.3885668077446098</v>
      </c>
      <c r="P309">
        <f t="shared" si="38"/>
        <v>-1</v>
      </c>
      <c r="Q309">
        <f t="shared" si="39"/>
        <v>-104</v>
      </c>
      <c r="R309" s="18" t="str">
        <f t="shared" si="41"/>
        <v>-----</v>
      </c>
      <c r="S309" s="18" t="str">
        <f t="shared" si="42"/>
        <v>-----</v>
      </c>
      <c r="T309" s="18" t="str">
        <f t="shared" si="43"/>
        <v>-----</v>
      </c>
      <c r="U309" s="20" t="str">
        <f t="shared" si="44"/>
        <v>Vulnerable Bearish</v>
      </c>
      <c r="V309" s="20" t="str">
        <f t="shared" si="45"/>
        <v>Over Price</v>
      </c>
      <c r="W309" s="20" t="str">
        <f t="shared" si="46"/>
        <v>Deep Over Price</v>
      </c>
      <c r="X309" s="4"/>
    </row>
    <row r="310" spans="1:24" x14ac:dyDescent="0.55000000000000004">
      <c r="A310" s="6">
        <f>IF('Data Validation'!$K$2&lt;&gt;TRUE,"",'Data Validation'!A310)</f>
        <v>1772121000</v>
      </c>
      <c r="B310" s="6" t="str">
        <f>IF('Data Validation'!$K$2&lt;&gt;TRUE,"",'Data Validation'!C310)</f>
        <v>XAUUSD</v>
      </c>
      <c r="C310" s="6" t="str">
        <f>IF('Data Validation'!$K$2&lt;&gt;TRUE,"",'Data Validation'!E310)</f>
        <v>M5</v>
      </c>
      <c r="D310" s="6">
        <f>IF('Data Validation'!$K$2&lt;&gt;TRUE,"",'Data Validation'!G310)</f>
        <v>5189.7</v>
      </c>
      <c r="E310" s="6">
        <f>IF($C310&lt;&gt;"M5","",Price!F310)</f>
        <v>5192.68</v>
      </c>
      <c r="F310" s="8">
        <f>IF($C310&lt;&gt;"M5","",Price!G310)</f>
        <v>5180.8999999999996</v>
      </c>
      <c r="G310" s="8">
        <f>IF($C310&lt;&gt;"M5","",Dual_Tema!E310)</f>
        <v>5186.1899999999996</v>
      </c>
      <c r="H310" s="8">
        <f>IF($C310&lt;&gt;"M5","",Dual_Tema!F310)</f>
        <v>5174.0200000000004</v>
      </c>
      <c r="I310" s="6">
        <f>IF($C310&lt;&gt;"M5","",SSA!E310)</f>
        <v>5181.0277400000004</v>
      </c>
      <c r="J310">
        <f t="shared" si="35"/>
        <v>5168.7769063888891</v>
      </c>
      <c r="K310">
        <f t="shared" si="36"/>
        <v>5169.9037449461966</v>
      </c>
      <c r="L310" s="7">
        <f t="shared" si="34"/>
        <v>1.2514003536316046E-3</v>
      </c>
      <c r="M310" s="7">
        <f t="shared" si="33"/>
        <v>1.3297204108216048E-3</v>
      </c>
      <c r="N310">
        <f t="shared" si="40"/>
        <v>12.250833611111375</v>
      </c>
      <c r="O310">
        <f t="shared" si="37"/>
        <v>-1.1268385573075648</v>
      </c>
      <c r="P310">
        <f t="shared" si="38"/>
        <v>-1</v>
      </c>
      <c r="Q310">
        <f t="shared" si="39"/>
        <v>-105</v>
      </c>
      <c r="R310" s="18" t="str">
        <f t="shared" si="41"/>
        <v>-----</v>
      </c>
      <c r="S310" s="18" t="str">
        <f t="shared" si="42"/>
        <v>-----</v>
      </c>
      <c r="T310" s="18" t="str">
        <f t="shared" si="43"/>
        <v>-----</v>
      </c>
      <c r="U310" s="20" t="str">
        <f t="shared" si="44"/>
        <v>Vulnerable Bearish</v>
      </c>
      <c r="V310" s="20" t="str">
        <f t="shared" si="45"/>
        <v>Over Price</v>
      </c>
      <c r="W310" s="20" t="str">
        <f t="shared" si="46"/>
        <v>Deep Over Price</v>
      </c>
      <c r="X310" s="4"/>
    </row>
    <row r="311" spans="1:24" x14ac:dyDescent="0.55000000000000004">
      <c r="A311" s="6">
        <f>IF('Data Validation'!$K$2&lt;&gt;TRUE,"",'Data Validation'!A311)</f>
        <v>1772121300</v>
      </c>
      <c r="B311" s="6" t="str">
        <f>IF('Data Validation'!$K$2&lt;&gt;TRUE,"",'Data Validation'!C311)</f>
        <v>XAUUSD</v>
      </c>
      <c r="C311" s="6" t="str">
        <f>IF('Data Validation'!$K$2&lt;&gt;TRUE,"",'Data Validation'!E311)</f>
        <v>M5</v>
      </c>
      <c r="D311" s="6">
        <f>IF('Data Validation'!$K$2&lt;&gt;TRUE,"",'Data Validation'!G311)</f>
        <v>5185.8599999999997</v>
      </c>
      <c r="E311" s="6">
        <f>IF($C311&lt;&gt;"M5","",Price!F311)</f>
        <v>5192.46</v>
      </c>
      <c r="F311" s="8">
        <f>IF($C311&lt;&gt;"M5","",Price!G311)</f>
        <v>5183.1400000000003</v>
      </c>
      <c r="G311" s="8">
        <f>IF($C311&lt;&gt;"M5","",Dual_Tema!E311)</f>
        <v>5191.43</v>
      </c>
      <c r="H311" s="8">
        <f>IF($C311&lt;&gt;"M5","",Dual_Tema!F311)</f>
        <v>5180.8999999999996</v>
      </c>
      <c r="I311" s="6">
        <f>IF($C311&lt;&gt;"M5","",SSA!E311)</f>
        <v>5183.1956</v>
      </c>
      <c r="J311">
        <f t="shared" si="35"/>
        <v>5168.8685372222226</v>
      </c>
      <c r="K311">
        <f t="shared" si="36"/>
        <v>5169.6967034014024</v>
      </c>
      <c r="L311" s="7">
        <f t="shared" si="34"/>
        <v>1.9840390797906267E-4</v>
      </c>
      <c r="M311" s="7">
        <f t="shared" si="33"/>
        <v>4.3235731243619667E-4</v>
      </c>
      <c r="N311">
        <f t="shared" si="40"/>
        <v>14.327062777777428</v>
      </c>
      <c r="O311">
        <f t="shared" si="37"/>
        <v>-0.82816617917978874</v>
      </c>
      <c r="P311">
        <f t="shared" si="38"/>
        <v>-1</v>
      </c>
      <c r="Q311">
        <f t="shared" si="39"/>
        <v>-106</v>
      </c>
      <c r="R311" s="18" t="str">
        <f t="shared" si="41"/>
        <v>-----</v>
      </c>
      <c r="S311" s="18" t="str">
        <f t="shared" si="42"/>
        <v>-----</v>
      </c>
      <c r="T311" s="18" t="str">
        <f t="shared" si="43"/>
        <v>-----</v>
      </c>
      <c r="U311" s="20" t="str">
        <f t="shared" si="44"/>
        <v>Vulnerable Bearish</v>
      </c>
      <c r="V311" s="20" t="str">
        <f t="shared" si="45"/>
        <v>Over Price</v>
      </c>
      <c r="W311" s="20" t="str">
        <f t="shared" si="46"/>
        <v>-----</v>
      </c>
      <c r="X311" s="4"/>
    </row>
    <row r="312" spans="1:24" x14ac:dyDescent="0.55000000000000004">
      <c r="A312" s="6">
        <f>IF('Data Validation'!$K$2&lt;&gt;TRUE,"",'Data Validation'!A312)</f>
        <v>1772121600</v>
      </c>
      <c r="B312" s="6" t="str">
        <f>IF('Data Validation'!$K$2&lt;&gt;TRUE,"",'Data Validation'!C312)</f>
        <v>XAUUSD</v>
      </c>
      <c r="C312" s="6" t="str">
        <f>IF('Data Validation'!$K$2&lt;&gt;TRUE,"",'Data Validation'!E312)</f>
        <v>M5</v>
      </c>
      <c r="D312" s="6">
        <f>IF('Data Validation'!$K$2&lt;&gt;TRUE,"",'Data Validation'!G312)</f>
        <v>5178.92</v>
      </c>
      <c r="E312" s="6">
        <f>IF($C312&lt;&gt;"M5","",Price!F312)</f>
        <v>5187.1099999999997</v>
      </c>
      <c r="F312" s="8">
        <f>IF($C312&lt;&gt;"M5","",Price!G312)</f>
        <v>5178.3900000000003</v>
      </c>
      <c r="G312" s="8">
        <f>IF($C312&lt;&gt;"M5","",Dual_Tema!E312)</f>
        <v>5191.78</v>
      </c>
      <c r="H312" s="8">
        <f>IF($C312&lt;&gt;"M5","",Dual_Tema!F312)</f>
        <v>5182.5600000000004</v>
      </c>
      <c r="I312" s="6">
        <f>IF($C312&lt;&gt;"M5","",SSA!E312)</f>
        <v>5183.6933399999998</v>
      </c>
      <c r="J312">
        <f t="shared" si="35"/>
        <v>5169.0304627777778</v>
      </c>
      <c r="K312">
        <f t="shared" si="36"/>
        <v>5169.5634552766778</v>
      </c>
      <c r="L312" s="7">
        <f t="shared" si="34"/>
        <v>-8.9949882313966948E-4</v>
      </c>
      <c r="M312" s="7">
        <f t="shared" si="33"/>
        <v>-8.0462165416320748E-4</v>
      </c>
      <c r="N312">
        <f t="shared" si="40"/>
        <v>14.66287722222205</v>
      </c>
      <c r="O312">
        <f t="shared" si="37"/>
        <v>-0.5329924989000574</v>
      </c>
      <c r="P312">
        <f t="shared" si="38"/>
        <v>-1</v>
      </c>
      <c r="Q312">
        <f t="shared" si="39"/>
        <v>-107</v>
      </c>
      <c r="R312" s="18" t="str">
        <f t="shared" si="41"/>
        <v>-----</v>
      </c>
      <c r="S312" s="18" t="str">
        <f t="shared" si="42"/>
        <v>-----</v>
      </c>
      <c r="T312" s="18" t="str">
        <f t="shared" si="43"/>
        <v>-----</v>
      </c>
      <c r="U312" s="20" t="str">
        <f t="shared" si="44"/>
        <v>Vulnerable Bearish</v>
      </c>
      <c r="V312" s="20" t="str">
        <f t="shared" si="45"/>
        <v>Over Price</v>
      </c>
      <c r="W312" s="20" t="str">
        <f t="shared" si="46"/>
        <v>-----</v>
      </c>
      <c r="X312" s="4"/>
    </row>
    <row r="313" spans="1:24" x14ac:dyDescent="0.55000000000000004">
      <c r="A313" s="6">
        <f>IF('Data Validation'!$K$2&lt;&gt;TRUE,"",'Data Validation'!A313)</f>
        <v>1772121900</v>
      </c>
      <c r="B313" s="6" t="str">
        <f>IF('Data Validation'!$K$2&lt;&gt;TRUE,"",'Data Validation'!C313)</f>
        <v>XAUUSD</v>
      </c>
      <c r="C313" s="6" t="str">
        <f>IF('Data Validation'!$K$2&lt;&gt;TRUE,"",'Data Validation'!E313)</f>
        <v>M5</v>
      </c>
      <c r="D313" s="6">
        <f>IF('Data Validation'!$K$2&lt;&gt;TRUE,"",'Data Validation'!G313)</f>
        <v>5177.76</v>
      </c>
      <c r="E313" s="6">
        <f>IF($C313&lt;&gt;"M5","",Price!F313)</f>
        <v>5180.82</v>
      </c>
      <c r="F313" s="8">
        <f>IF($C313&lt;&gt;"M5","",Price!G313)</f>
        <v>5176.71</v>
      </c>
      <c r="G313" s="8">
        <f>IF($C313&lt;&gt;"M5","",Dual_Tema!E313)</f>
        <v>5188.54</v>
      </c>
      <c r="H313" s="8">
        <f>IF($C313&lt;&gt;"M5","",Dual_Tema!F313)</f>
        <v>5182.33</v>
      </c>
      <c r="I313" s="6">
        <f>IF($C313&lt;&gt;"M5","",SSA!E313)</f>
        <v>5183.06268</v>
      </c>
      <c r="J313">
        <f t="shared" si="35"/>
        <v>5169.2236908333334</v>
      </c>
      <c r="K313">
        <f t="shared" si="36"/>
        <v>5169.4955023880093</v>
      </c>
      <c r="L313" s="7">
        <f t="shared" si="34"/>
        <v>-1.4878944751317818E-3</v>
      </c>
      <c r="M313" s="7">
        <f t="shared" si="33"/>
        <v>-1.0844542898657344E-3</v>
      </c>
      <c r="N313">
        <f t="shared" si="40"/>
        <v>13.838989166666579</v>
      </c>
      <c r="O313">
        <f t="shared" si="37"/>
        <v>-0.27181155467587814</v>
      </c>
      <c r="P313">
        <f t="shared" si="38"/>
        <v>-1</v>
      </c>
      <c r="Q313">
        <f t="shared" si="39"/>
        <v>-108</v>
      </c>
      <c r="R313" s="18" t="str">
        <f t="shared" si="41"/>
        <v>-----</v>
      </c>
      <c r="S313" s="18" t="str">
        <f t="shared" si="42"/>
        <v>-----</v>
      </c>
      <c r="T313" s="18" t="str">
        <f t="shared" si="43"/>
        <v>-----</v>
      </c>
      <c r="U313" s="20" t="str">
        <f t="shared" si="44"/>
        <v>Vulnerable Bearish</v>
      </c>
      <c r="V313" s="20" t="str">
        <f t="shared" si="45"/>
        <v>Over Price</v>
      </c>
      <c r="W313" s="20" t="str">
        <f t="shared" si="46"/>
        <v>-----</v>
      </c>
      <c r="X313" s="4"/>
    </row>
    <row r="314" spans="1:24" x14ac:dyDescent="0.55000000000000004">
      <c r="A314" s="6">
        <f>IF('Data Validation'!$K$2&lt;&gt;TRUE,"",'Data Validation'!A314)</f>
        <v>1772122200</v>
      </c>
      <c r="B314" s="6" t="str">
        <f>IF('Data Validation'!$K$2&lt;&gt;TRUE,"",'Data Validation'!C314)</f>
        <v>XAUUSD</v>
      </c>
      <c r="C314" s="6" t="str">
        <f>IF('Data Validation'!$K$2&lt;&gt;TRUE,"",'Data Validation'!E314)</f>
        <v>M5</v>
      </c>
      <c r="D314" s="6">
        <f>IF('Data Validation'!$K$2&lt;&gt;TRUE,"",'Data Validation'!G314)</f>
        <v>5176.76</v>
      </c>
      <c r="E314" s="6">
        <f>IF($C314&lt;&gt;"M5","",Price!F314)</f>
        <v>5180.3900000000003</v>
      </c>
      <c r="F314" s="8">
        <f>IF($C314&lt;&gt;"M5","",Price!G314)</f>
        <v>5173.07</v>
      </c>
      <c r="G314" s="8">
        <f>IF($C314&lt;&gt;"M5","",Dual_Tema!E314)</f>
        <v>5185.95</v>
      </c>
      <c r="H314" s="8">
        <f>IF($C314&lt;&gt;"M5","",Dual_Tema!F314)</f>
        <v>5179.99</v>
      </c>
      <c r="I314" s="6">
        <f>IF($C314&lt;&gt;"M5","",SSA!E314)</f>
        <v>5181.8314200000004</v>
      </c>
      <c r="J314">
        <f t="shared" si="35"/>
        <v>5169.4181041666661</v>
      </c>
      <c r="K314">
        <f t="shared" si="36"/>
        <v>5169.4800227437408</v>
      </c>
      <c r="L314" s="7">
        <f t="shared" si="34"/>
        <v>-1.0721275754682345E-3</v>
      </c>
      <c r="M314" s="7">
        <f t="shared" si="33"/>
        <v>-1.3359099148840196E-3</v>
      </c>
      <c r="N314">
        <f t="shared" si="40"/>
        <v>12.413315833334309</v>
      </c>
      <c r="O314">
        <f t="shared" si="37"/>
        <v>-6.1918577074720815E-2</v>
      </c>
      <c r="P314">
        <f t="shared" si="38"/>
        <v>-1</v>
      </c>
      <c r="Q314">
        <f t="shared" si="39"/>
        <v>-109</v>
      </c>
      <c r="R314" s="18" t="str">
        <f t="shared" si="41"/>
        <v>-----</v>
      </c>
      <c r="S314" s="18" t="str">
        <f t="shared" si="42"/>
        <v>-----</v>
      </c>
      <c r="T314" s="18" t="str">
        <f t="shared" si="43"/>
        <v>-----</v>
      </c>
      <c r="U314" s="20" t="str">
        <f t="shared" si="44"/>
        <v>Vulnerable Bearish</v>
      </c>
      <c r="V314" s="20" t="str">
        <f t="shared" si="45"/>
        <v>Over Price</v>
      </c>
      <c r="W314" s="20" t="str">
        <f t="shared" si="46"/>
        <v>-----</v>
      </c>
      <c r="X314" s="4"/>
    </row>
    <row r="315" spans="1:24" x14ac:dyDescent="0.55000000000000004">
      <c r="A315" s="6">
        <f>IF('Data Validation'!$K$2&lt;&gt;TRUE,"",'Data Validation'!A315)</f>
        <v>1772122500</v>
      </c>
      <c r="B315" s="6" t="str">
        <f>IF('Data Validation'!$K$2&lt;&gt;TRUE,"",'Data Validation'!C315)</f>
        <v>XAUUSD</v>
      </c>
      <c r="C315" s="6" t="str">
        <f>IF('Data Validation'!$K$2&lt;&gt;TRUE,"",'Data Validation'!E315)</f>
        <v>M5</v>
      </c>
      <c r="D315" s="6">
        <f>IF('Data Validation'!$K$2&lt;&gt;TRUE,"",'Data Validation'!G315)</f>
        <v>5181.3999999999996</v>
      </c>
      <c r="E315" s="6">
        <f>IF($C315&lt;&gt;"M5","",Price!F315)</f>
        <v>5184.6400000000003</v>
      </c>
      <c r="F315" s="8">
        <f>IF($C315&lt;&gt;"M5","",Price!G315)</f>
        <v>5174.05</v>
      </c>
      <c r="G315" s="8">
        <f>IF($C315&lt;&gt;"M5","",Dual_Tema!E315)</f>
        <v>5186.1499999999996</v>
      </c>
      <c r="H315" s="8">
        <f>IF($C315&lt;&gt;"M5","",Dual_Tema!F315)</f>
        <v>5178.63</v>
      </c>
      <c r="I315" s="6">
        <f>IF($C315&lt;&gt;"M5","",SSA!E315)</f>
        <v>5180.5522700000001</v>
      </c>
      <c r="J315">
        <f t="shared" si="35"/>
        <v>5169.6000600000007</v>
      </c>
      <c r="K315">
        <f t="shared" si="36"/>
        <v>5169.504030194993</v>
      </c>
      <c r="L315" s="7">
        <f t="shared" si="34"/>
        <v>-2.9116010913670233E-4</v>
      </c>
      <c r="M315" s="7">
        <f t="shared" si="33"/>
        <v>-8.8440379019160027E-4</v>
      </c>
      <c r="N315">
        <f t="shared" si="40"/>
        <v>10.952209999999468</v>
      </c>
      <c r="O315">
        <f t="shared" si="37"/>
        <v>9.602980500767444E-2</v>
      </c>
      <c r="P315">
        <f t="shared" si="38"/>
        <v>1</v>
      </c>
      <c r="Q315">
        <f t="shared" si="39"/>
        <v>1</v>
      </c>
      <c r="R315" s="18" t="str">
        <f t="shared" si="41"/>
        <v>-----</v>
      </c>
      <c r="S315" s="18" t="str">
        <f t="shared" si="42"/>
        <v>-----</v>
      </c>
      <c r="T315" s="18" t="str">
        <f t="shared" si="43"/>
        <v>-----</v>
      </c>
      <c r="U315" s="20" t="str">
        <f t="shared" si="44"/>
        <v>-----</v>
      </c>
      <c r="V315" s="20" t="str">
        <f t="shared" si="45"/>
        <v>-----</v>
      </c>
      <c r="W315" s="20" t="str">
        <f t="shared" si="46"/>
        <v>-----</v>
      </c>
      <c r="X315" s="4"/>
    </row>
    <row r="316" spans="1:24" x14ac:dyDescent="0.55000000000000004">
      <c r="A316" s="6">
        <f>IF('Data Validation'!$K$2&lt;&gt;TRUE,"",'Data Validation'!A316)</f>
        <v>1772122800</v>
      </c>
      <c r="B316" s="6" t="str">
        <f>IF('Data Validation'!$K$2&lt;&gt;TRUE,"",'Data Validation'!C316)</f>
        <v>XAUUSD</v>
      </c>
      <c r="C316" s="6" t="str">
        <f>IF('Data Validation'!$K$2&lt;&gt;TRUE,"",'Data Validation'!E316)</f>
        <v>M5</v>
      </c>
      <c r="D316" s="6">
        <f>IF('Data Validation'!$K$2&lt;&gt;TRUE,"",'Data Validation'!G316)</f>
        <v>5178.22</v>
      </c>
      <c r="E316" s="6">
        <f>IF($C316&lt;&gt;"M5","",Price!F316)</f>
        <v>5184.3</v>
      </c>
      <c r="F316" s="8">
        <f>IF($C316&lt;&gt;"M5","",Price!G316)</f>
        <v>5176.22</v>
      </c>
      <c r="G316" s="8">
        <f>IF($C316&lt;&gt;"M5","",Dual_Tema!E316)</f>
        <v>5185.9399999999996</v>
      </c>
      <c r="H316" s="8">
        <f>IF($C316&lt;&gt;"M5","",Dual_Tema!F316)</f>
        <v>5178.5600000000004</v>
      </c>
      <c r="I316" s="6">
        <f>IF($C316&lt;&gt;"M5","",SSA!E316)</f>
        <v>5179.5191999999997</v>
      </c>
      <c r="J316">
        <f t="shared" si="35"/>
        <v>5169.7657613888887</v>
      </c>
      <c r="K316">
        <f t="shared" si="36"/>
        <v>5169.5563764337721</v>
      </c>
      <c r="L316" s="7">
        <f t="shared" si="34"/>
        <v>-3.1623967882378468E-4</v>
      </c>
      <c r="M316" s="7">
        <f t="shared" si="33"/>
        <v>-4.5186306618058791E-4</v>
      </c>
      <c r="N316">
        <f t="shared" si="40"/>
        <v>9.7534386111110507</v>
      </c>
      <c r="O316">
        <f t="shared" si="37"/>
        <v>0.20938495511654764</v>
      </c>
      <c r="P316">
        <f t="shared" si="38"/>
        <v>1</v>
      </c>
      <c r="Q316">
        <f t="shared" si="39"/>
        <v>2</v>
      </c>
      <c r="R316" s="18" t="str">
        <f t="shared" si="41"/>
        <v>-----</v>
      </c>
      <c r="S316" s="18" t="str">
        <f t="shared" si="42"/>
        <v>-----</v>
      </c>
      <c r="T316" s="18" t="str">
        <f t="shared" si="43"/>
        <v>-----</v>
      </c>
      <c r="U316" s="20" t="str">
        <f t="shared" si="44"/>
        <v>-----</v>
      </c>
      <c r="V316" s="20" t="str">
        <f t="shared" si="45"/>
        <v>-----</v>
      </c>
      <c r="W316" s="20" t="str">
        <f t="shared" si="46"/>
        <v>-----</v>
      </c>
      <c r="X316" s="4"/>
    </row>
    <row r="317" spans="1:24" x14ac:dyDescent="0.55000000000000004">
      <c r="A317" s="6">
        <f>IF('Data Validation'!$K$2&lt;&gt;TRUE,"",'Data Validation'!A317)</f>
        <v>1772123100</v>
      </c>
      <c r="B317" s="6" t="str">
        <f>IF('Data Validation'!$K$2&lt;&gt;TRUE,"",'Data Validation'!C317)</f>
        <v>XAUUSD</v>
      </c>
      <c r="C317" s="6" t="str">
        <f>IF('Data Validation'!$K$2&lt;&gt;TRUE,"",'Data Validation'!E317)</f>
        <v>M5</v>
      </c>
      <c r="D317" s="6">
        <f>IF('Data Validation'!$K$2&lt;&gt;TRUE,"",'Data Validation'!G317)</f>
        <v>5180.4799999999996</v>
      </c>
      <c r="E317" s="6">
        <f>IF($C317&lt;&gt;"M5","",Price!F317)</f>
        <v>5180.51</v>
      </c>
      <c r="F317" s="8">
        <f>IF($C317&lt;&gt;"M5","",Price!G317)</f>
        <v>5175.62</v>
      </c>
      <c r="G317" s="8">
        <f>IF($C317&lt;&gt;"M5","",Dual_Tema!E317)</f>
        <v>5183.82</v>
      </c>
      <c r="H317" s="8">
        <f>IF($C317&lt;&gt;"M5","",Dual_Tema!F317)</f>
        <v>5178.0200000000004</v>
      </c>
      <c r="I317" s="6">
        <f>IF($C317&lt;&gt;"M5","",SSA!E317)</f>
        <v>5179.0778899999996</v>
      </c>
      <c r="J317">
        <f t="shared" si="35"/>
        <v>5169.9312608333321</v>
      </c>
      <c r="K317">
        <f t="shared" si="36"/>
        <v>5169.6313533136845</v>
      </c>
      <c r="L317" s="26">
        <f t="shared" si="34"/>
        <v>-6.3852525743553809E-4</v>
      </c>
      <c r="M317" s="26">
        <f t="shared" si="33"/>
        <v>-4.6349763036847009E-4</v>
      </c>
      <c r="N317">
        <f t="shared" si="40"/>
        <v>9.1466291666674806</v>
      </c>
      <c r="O317">
        <f t="shared" si="37"/>
        <v>0.2999075196476042</v>
      </c>
      <c r="P317">
        <f t="shared" si="38"/>
        <v>1</v>
      </c>
      <c r="Q317">
        <f t="shared" si="39"/>
        <v>3</v>
      </c>
      <c r="R317" s="18" t="str">
        <f t="shared" si="41"/>
        <v>-----</v>
      </c>
      <c r="S317" s="18" t="str">
        <f t="shared" si="42"/>
        <v>-----</v>
      </c>
      <c r="T317" s="18" t="str">
        <f t="shared" si="43"/>
        <v>-----</v>
      </c>
      <c r="U317" s="20" t="str">
        <f t="shared" si="44"/>
        <v>-----</v>
      </c>
      <c r="V317" s="20" t="str">
        <f t="shared" si="45"/>
        <v>-----</v>
      </c>
      <c r="W317" s="20" t="str">
        <f t="shared" si="46"/>
        <v>-----</v>
      </c>
      <c r="X317" s="4"/>
    </row>
    <row r="318" spans="1:24" x14ac:dyDescent="0.55000000000000004">
      <c r="A318" s="6">
        <f>IF('Data Validation'!$K$2&lt;&gt;TRUE,"",'Data Validation'!A318)</f>
        <v>1772123400</v>
      </c>
      <c r="B318" s="6" t="str">
        <f>IF('Data Validation'!$K$2&lt;&gt;TRUE,"",'Data Validation'!C318)</f>
        <v>XAUUSD</v>
      </c>
      <c r="C318" s="6" t="str">
        <f>IF('Data Validation'!$K$2&lt;&gt;TRUE,"",'Data Validation'!E318)</f>
        <v>M5</v>
      </c>
      <c r="D318" s="6">
        <f>IF('Data Validation'!$K$2&lt;&gt;TRUE,"",'Data Validation'!G318)</f>
        <v>5181.91</v>
      </c>
      <c r="E318" s="6">
        <f>IF($C318&lt;&gt;"M5","",Price!F318)</f>
        <v>5183.3999999999996</v>
      </c>
      <c r="F318" s="8">
        <f>IF($C318&lt;&gt;"M5","",Price!G318)</f>
        <v>5178.09</v>
      </c>
      <c r="G318" s="8">
        <f>IF($C318&lt;&gt;"M5","",Dual_Tema!E318)</f>
        <v>5183.78</v>
      </c>
      <c r="H318" s="8">
        <f>IF($C318&lt;&gt;"M5","",Dual_Tema!F318)</f>
        <v>5178.7</v>
      </c>
      <c r="I318" s="6">
        <f>IF($C318&lt;&gt;"M5","",SSA!E318)</f>
        <v>5179.2410200000004</v>
      </c>
      <c r="J318">
        <f t="shared" si="35"/>
        <v>5170.1155244444435</v>
      </c>
      <c r="K318">
        <f t="shared" si="36"/>
        <v>5169.7281875398367</v>
      </c>
      <c r="L318" s="26">
        <f t="shared" si="34"/>
        <v>-7.3305580097941881E-5</v>
      </c>
      <c r="M318" s="26">
        <f t="shared" si="33"/>
        <v>-1.1779017900238913E-4</v>
      </c>
      <c r="N318">
        <f t="shared" si="40"/>
        <v>9.1254955555568813</v>
      </c>
      <c r="O318">
        <f t="shared" si="37"/>
        <v>0.38733690460685466</v>
      </c>
      <c r="P318">
        <f t="shared" si="38"/>
        <v>1</v>
      </c>
      <c r="Q318">
        <f t="shared" si="39"/>
        <v>4</v>
      </c>
      <c r="R318" s="18" t="str">
        <f t="shared" si="41"/>
        <v>-----</v>
      </c>
      <c r="S318" s="18" t="str">
        <f t="shared" si="42"/>
        <v>-----</v>
      </c>
      <c r="T318" s="18" t="str">
        <f t="shared" si="43"/>
        <v>-----</v>
      </c>
      <c r="U318" s="20" t="str">
        <f t="shared" si="44"/>
        <v>-----</v>
      </c>
      <c r="V318" s="20" t="str">
        <f t="shared" si="45"/>
        <v>-----</v>
      </c>
      <c r="W318" s="20" t="str">
        <f t="shared" si="46"/>
        <v>-----</v>
      </c>
      <c r="X318" s="4"/>
    </row>
    <row r="319" spans="1:24" x14ac:dyDescent="0.55000000000000004">
      <c r="A319" s="6">
        <f>IF('Data Validation'!$K$2&lt;&gt;TRUE,"",'Data Validation'!A319)</f>
        <v>1772123700</v>
      </c>
      <c r="B319" s="6" t="str">
        <f>IF('Data Validation'!$K$2&lt;&gt;TRUE,"",'Data Validation'!C319)</f>
        <v>XAUUSD</v>
      </c>
      <c r="C319" s="6" t="str">
        <f>IF('Data Validation'!$K$2&lt;&gt;TRUE,"",'Data Validation'!E319)</f>
        <v>M5</v>
      </c>
      <c r="D319" s="6">
        <f>IF('Data Validation'!$K$2&lt;&gt;TRUE,"",'Data Validation'!G319)</f>
        <v>5182.3500000000004</v>
      </c>
      <c r="E319" s="6">
        <f>IF($C319&lt;&gt;"M5","",Price!F319)</f>
        <v>5184.46</v>
      </c>
      <c r="F319" s="8">
        <f>IF($C319&lt;&gt;"M5","",Price!G319)</f>
        <v>5179.63</v>
      </c>
      <c r="G319" s="8">
        <f>IF($C319&lt;&gt;"M5","",Dual_Tema!E319)</f>
        <v>5184.22</v>
      </c>
      <c r="H319" s="8">
        <f>IF($C319&lt;&gt;"M5","",Dual_Tema!F319)</f>
        <v>5179.74</v>
      </c>
      <c r="I319" s="6">
        <f>IF($C319&lt;&gt;"M5","",SSA!E319)</f>
        <v>5179.8600500000002</v>
      </c>
      <c r="J319">
        <f t="shared" si="35"/>
        <v>5170.3371269444433</v>
      </c>
      <c r="K319">
        <f t="shared" si="36"/>
        <v>5169.8499754207587</v>
      </c>
      <c r="L319" s="26">
        <f t="shared" si="34"/>
        <v>4.6294331644834073E-5</v>
      </c>
      <c r="M319" s="26">
        <f t="shared" si="33"/>
        <v>-2.1236587164543506E-5</v>
      </c>
      <c r="N319">
        <f t="shared" si="40"/>
        <v>9.5229230555569302</v>
      </c>
      <c r="O319">
        <f t="shared" si="37"/>
        <v>0.48715152368458803</v>
      </c>
      <c r="P319">
        <f t="shared" si="38"/>
        <v>1</v>
      </c>
      <c r="Q319">
        <f t="shared" si="39"/>
        <v>5</v>
      </c>
      <c r="R319" s="18" t="str">
        <f t="shared" si="41"/>
        <v>-----</v>
      </c>
      <c r="S319" s="18" t="str">
        <f t="shared" si="42"/>
        <v>-----</v>
      </c>
      <c r="T319" s="18" t="str">
        <f t="shared" si="43"/>
        <v>-----</v>
      </c>
      <c r="U319" s="20" t="str">
        <f t="shared" si="44"/>
        <v>-----</v>
      </c>
      <c r="V319" s="20" t="str">
        <f t="shared" si="45"/>
        <v>-----</v>
      </c>
      <c r="W319" s="20" t="str">
        <f t="shared" si="46"/>
        <v>-----</v>
      </c>
      <c r="X319" s="4"/>
    </row>
    <row r="320" spans="1:24" x14ac:dyDescent="0.55000000000000004">
      <c r="A320" s="6">
        <f>IF('Data Validation'!$K$2&lt;&gt;TRUE,"",'Data Validation'!A320)</f>
        <v>1772124000</v>
      </c>
      <c r="B320" s="6" t="str">
        <f>IF('Data Validation'!$K$2&lt;&gt;TRUE,"",'Data Validation'!C320)</f>
        <v>XAUUSD</v>
      </c>
      <c r="C320" s="6" t="str">
        <f>IF('Data Validation'!$K$2&lt;&gt;TRUE,"",'Data Validation'!E320)</f>
        <v>M5</v>
      </c>
      <c r="D320" s="6">
        <f>IF('Data Validation'!$K$2&lt;&gt;TRUE,"",'Data Validation'!G320)</f>
        <v>5183.3</v>
      </c>
      <c r="E320" s="6">
        <f>IF($C320&lt;&gt;"M5","",Price!F320)</f>
        <v>5186.2299999999996</v>
      </c>
      <c r="F320" s="8">
        <f>IF($C320&lt;&gt;"M5","",Price!G320)</f>
        <v>5180.24</v>
      </c>
      <c r="G320" s="8">
        <f>IF($C320&lt;&gt;"M5","",Dual_Tema!E320)</f>
        <v>5185.3</v>
      </c>
      <c r="H320" s="8">
        <f>IF($C320&lt;&gt;"M5","",Dual_Tema!F320)</f>
        <v>5180.5600000000004</v>
      </c>
      <c r="I320" s="6">
        <f>IF($C320&lt;&gt;"M5","",SSA!E320)</f>
        <v>5180.7154499999997</v>
      </c>
      <c r="J320">
        <f t="shared" si="35"/>
        <v>5170.6105516666648</v>
      </c>
      <c r="K320">
        <f t="shared" si="36"/>
        <v>5170.0020906699401</v>
      </c>
      <c r="L320" s="26">
        <f t="shared" si="34"/>
        <v>1.793531714653697E-4</v>
      </c>
      <c r="M320" s="26">
        <f t="shared" si="33"/>
        <v>-6.1769384004937384E-5</v>
      </c>
      <c r="N320">
        <f t="shared" si="40"/>
        <v>10.104898333334859</v>
      </c>
      <c r="O320">
        <f t="shared" si="37"/>
        <v>0.6084609967247161</v>
      </c>
      <c r="P320">
        <f t="shared" si="38"/>
        <v>1</v>
      </c>
      <c r="Q320">
        <f t="shared" si="39"/>
        <v>6</v>
      </c>
      <c r="R320" s="18" t="str">
        <f t="shared" si="41"/>
        <v>-----</v>
      </c>
      <c r="S320" s="18" t="str">
        <f t="shared" si="42"/>
        <v>-----</v>
      </c>
      <c r="T320" s="18" t="str">
        <f t="shared" si="43"/>
        <v>-----</v>
      </c>
      <c r="U320" s="20" t="str">
        <f t="shared" si="44"/>
        <v>-----</v>
      </c>
      <c r="V320" s="20" t="str">
        <f t="shared" si="45"/>
        <v>-----</v>
      </c>
      <c r="W320" s="20" t="str">
        <f t="shared" si="46"/>
        <v>-----</v>
      </c>
      <c r="X320" s="4"/>
    </row>
    <row r="321" spans="1:24" x14ac:dyDescent="0.55000000000000004">
      <c r="A321" s="6">
        <f>IF('Data Validation'!$K$2&lt;&gt;TRUE,"",'Data Validation'!A321)</f>
        <v>1772124300</v>
      </c>
      <c r="B321" s="6" t="str">
        <f>IF('Data Validation'!$K$2&lt;&gt;TRUE,"",'Data Validation'!C321)</f>
        <v>XAUUSD</v>
      </c>
      <c r="C321" s="6" t="str">
        <f>IF('Data Validation'!$K$2&lt;&gt;TRUE,"",'Data Validation'!E321)</f>
        <v>M5</v>
      </c>
      <c r="D321" s="6">
        <f>IF('Data Validation'!$K$2&lt;&gt;TRUE,"",'Data Validation'!G321)</f>
        <v>5181.3599999999997</v>
      </c>
      <c r="E321" s="6">
        <f>IF($C321&lt;&gt;"M5","",Price!F321)</f>
        <v>5185.3500000000004</v>
      </c>
      <c r="F321" s="8">
        <f>IF($C321&lt;&gt;"M5","",Price!G321)</f>
        <v>5178.46</v>
      </c>
      <c r="G321" s="8">
        <f>IF($C321&lt;&gt;"M5","",Dual_Tema!E321)</f>
        <v>5185.51</v>
      </c>
      <c r="H321" s="8">
        <f>IF($C321&lt;&gt;"M5","",Dual_Tema!F321)</f>
        <v>5180.08</v>
      </c>
      <c r="I321" s="6">
        <f>IF($C321&lt;&gt;"M5","",SSA!E321)</f>
        <v>5181.5349800000004</v>
      </c>
      <c r="J321">
        <f t="shared" si="35"/>
        <v>5170.9369316666653</v>
      </c>
      <c r="K321">
        <f t="shared" si="36"/>
        <v>5170.189058869285</v>
      </c>
      <c r="L321" s="26">
        <f t="shared" si="34"/>
        <v>-3.0855209998602737E-5</v>
      </c>
      <c r="M321" s="26">
        <f t="shared" si="33"/>
        <v>-3.1273648283422088E-4</v>
      </c>
      <c r="N321">
        <f t="shared" si="40"/>
        <v>10.5980483333351</v>
      </c>
      <c r="O321">
        <f t="shared" si="37"/>
        <v>0.74787279738029611</v>
      </c>
      <c r="P321">
        <f t="shared" si="38"/>
        <v>1</v>
      </c>
      <c r="Q321">
        <f t="shared" si="39"/>
        <v>7</v>
      </c>
      <c r="R321" s="18" t="str">
        <f t="shared" si="41"/>
        <v>-----</v>
      </c>
      <c r="S321" s="18" t="str">
        <f t="shared" si="42"/>
        <v>-----</v>
      </c>
      <c r="T321" s="18" t="str">
        <f t="shared" si="43"/>
        <v>-----</v>
      </c>
      <c r="U321" s="20" t="str">
        <f t="shared" si="44"/>
        <v>-----</v>
      </c>
      <c r="V321" s="20" t="str">
        <f t="shared" si="45"/>
        <v>-----</v>
      </c>
      <c r="W321" s="20" t="str">
        <f t="shared" si="46"/>
        <v>-----</v>
      </c>
      <c r="X321" s="4"/>
    </row>
    <row r="322" spans="1:24" x14ac:dyDescent="0.55000000000000004">
      <c r="A322" s="6">
        <f>IF('Data Validation'!$K$2&lt;&gt;TRUE,"",'Data Validation'!A322)</f>
        <v>1772124600</v>
      </c>
      <c r="B322" s="6" t="str">
        <f>IF('Data Validation'!$K$2&lt;&gt;TRUE,"",'Data Validation'!C322)</f>
        <v>XAUUSD</v>
      </c>
      <c r="C322" s="6" t="str">
        <f>IF('Data Validation'!$K$2&lt;&gt;TRUE,"",'Data Validation'!E322)</f>
        <v>M5</v>
      </c>
      <c r="D322" s="6">
        <f>IF('Data Validation'!$K$2&lt;&gt;TRUE,"",'Data Validation'!G322)</f>
        <v>5179.0200000000004</v>
      </c>
      <c r="E322" s="6">
        <f>IF($C322&lt;&gt;"M5","",Price!F322)</f>
        <v>5183.62</v>
      </c>
      <c r="F322" s="8">
        <f>IF($C322&lt;&gt;"M5","",Price!G322)</f>
        <v>5176.6099999999997</v>
      </c>
      <c r="G322" s="8">
        <f>IF($C322&lt;&gt;"M5","",Dual_Tema!E322)</f>
        <v>5184.74</v>
      </c>
      <c r="H322" s="8">
        <f>IF($C322&lt;&gt;"M5","",Dual_Tema!F322)</f>
        <v>5178.74</v>
      </c>
      <c r="I322" s="6">
        <f>IF($C322&lt;&gt;"M5","",SSA!E322)</f>
        <v>5182.1542099999997</v>
      </c>
      <c r="J322">
        <f t="shared" si="35"/>
        <v>5171.3145863888876</v>
      </c>
      <c r="K322">
        <f t="shared" si="36"/>
        <v>5170.4141643732064</v>
      </c>
      <c r="L322" s="26">
        <f t="shared" si="34"/>
        <v>-2.1601854673520581E-4</v>
      </c>
      <c r="M322" s="26">
        <f t="shared" ref="M322:M385" si="47">(F322-H322)/H322</f>
        <v>-4.1129695640254371E-4</v>
      </c>
      <c r="N322">
        <f t="shared" si="40"/>
        <v>10.839623611112074</v>
      </c>
      <c r="O322">
        <f t="shared" si="37"/>
        <v>0.90042201568121527</v>
      </c>
      <c r="P322">
        <f t="shared" si="38"/>
        <v>1</v>
      </c>
      <c r="Q322">
        <f t="shared" si="39"/>
        <v>8</v>
      </c>
      <c r="R322" s="18" t="str">
        <f t="shared" si="41"/>
        <v>-----</v>
      </c>
      <c r="S322" s="18" t="str">
        <f t="shared" si="42"/>
        <v>-----</v>
      </c>
      <c r="T322" s="18" t="str">
        <f t="shared" si="43"/>
        <v>-----</v>
      </c>
      <c r="U322" s="20" t="str">
        <f t="shared" si="44"/>
        <v>-----</v>
      </c>
      <c r="V322" s="20" t="str">
        <f t="shared" si="45"/>
        <v>-----</v>
      </c>
      <c r="W322" s="20" t="str">
        <f t="shared" si="46"/>
        <v>-----</v>
      </c>
      <c r="X322" s="4"/>
    </row>
    <row r="323" spans="1:24" x14ac:dyDescent="0.55000000000000004">
      <c r="A323" s="6">
        <f>IF('Data Validation'!$K$2&lt;&gt;TRUE,"",'Data Validation'!A323)</f>
        <v>1772124900</v>
      </c>
      <c r="B323" s="6" t="str">
        <f>IF('Data Validation'!$K$2&lt;&gt;TRUE,"",'Data Validation'!C323)</f>
        <v>XAUUSD</v>
      </c>
      <c r="C323" s="6" t="str">
        <f>IF('Data Validation'!$K$2&lt;&gt;TRUE,"",'Data Validation'!E323)</f>
        <v>M5</v>
      </c>
      <c r="D323" s="6">
        <f>IF('Data Validation'!$K$2&lt;&gt;TRUE,"",'Data Validation'!G323)</f>
        <v>5179.6099999999997</v>
      </c>
      <c r="E323" s="6">
        <f>IF($C323&lt;&gt;"M5","",Price!F323)</f>
        <v>5180.8900000000003</v>
      </c>
      <c r="F323" s="8">
        <f>IF($C323&lt;&gt;"M5","",Price!G323)</f>
        <v>5175.5</v>
      </c>
      <c r="G323" s="8">
        <f>IF($C323&lt;&gt;"M5","",Dual_Tema!E323)</f>
        <v>5182.87</v>
      </c>
      <c r="H323" s="8">
        <f>IF($C323&lt;&gt;"M5","",Dual_Tema!F323)</f>
        <v>5177.2700000000004</v>
      </c>
      <c r="I323" s="6">
        <f>IF($C323&lt;&gt;"M5","",SSA!E323)</f>
        <v>5182.4865900000004</v>
      </c>
      <c r="J323">
        <f t="shared" si="35"/>
        <v>5171.7379494444431</v>
      </c>
      <c r="K323">
        <f t="shared" si="36"/>
        <v>5170.6789213874545</v>
      </c>
      <c r="L323" s="26">
        <f t="shared" si="34"/>
        <v>-3.8202771823324979E-4</v>
      </c>
      <c r="M323" s="26">
        <f t="shared" si="47"/>
        <v>-3.4187902118306296E-4</v>
      </c>
      <c r="N323">
        <f t="shared" si="40"/>
        <v>10.748640555557358</v>
      </c>
      <c r="O323">
        <f t="shared" si="37"/>
        <v>1.059028056988609</v>
      </c>
      <c r="P323">
        <f t="shared" si="38"/>
        <v>1</v>
      </c>
      <c r="Q323">
        <f t="shared" si="39"/>
        <v>9</v>
      </c>
      <c r="R323" s="18" t="str">
        <f t="shared" si="41"/>
        <v>-----</v>
      </c>
      <c r="S323" s="18" t="str">
        <f t="shared" si="42"/>
        <v>-----</v>
      </c>
      <c r="T323" s="18" t="str">
        <f t="shared" si="43"/>
        <v>-----</v>
      </c>
      <c r="U323" s="20" t="str">
        <f t="shared" si="44"/>
        <v>-----</v>
      </c>
      <c r="V323" s="20" t="str">
        <f t="shared" si="45"/>
        <v>-----</v>
      </c>
      <c r="W323" s="20" t="str">
        <f t="shared" si="46"/>
        <v>-----</v>
      </c>
      <c r="X323" s="4"/>
    </row>
    <row r="324" spans="1:24" x14ac:dyDescent="0.55000000000000004">
      <c r="A324" s="6">
        <f>IF('Data Validation'!$K$2&lt;&gt;TRUE,"",'Data Validation'!A324)</f>
        <v>1772125200</v>
      </c>
      <c r="B324" s="6" t="str">
        <f>IF('Data Validation'!$K$2&lt;&gt;TRUE,"",'Data Validation'!C324)</f>
        <v>XAUUSD</v>
      </c>
      <c r="C324" s="6" t="str">
        <f>IF('Data Validation'!$K$2&lt;&gt;TRUE,"",'Data Validation'!E324)</f>
        <v>M5</v>
      </c>
      <c r="D324" s="6">
        <f>IF('Data Validation'!$K$2&lt;&gt;TRUE,"",'Data Validation'!G324)</f>
        <v>5181.28</v>
      </c>
      <c r="E324" s="6">
        <f>IF($C324&lt;&gt;"M5","",Price!F324)</f>
        <v>5182.75</v>
      </c>
      <c r="F324" s="8">
        <f>IF($C324&lt;&gt;"M5","",Price!G324)</f>
        <v>5178.3999999999996</v>
      </c>
      <c r="G324" s="8">
        <f>IF($C324&lt;&gt;"M5","",Dual_Tema!E324)</f>
        <v>5182.58</v>
      </c>
      <c r="H324" s="8">
        <f>IF($C324&lt;&gt;"M5","",Dual_Tema!F324)</f>
        <v>5177.6899999999996</v>
      </c>
      <c r="I324" s="6">
        <f>IF($C324&lt;&gt;"M5","",SSA!E324)</f>
        <v>5182.4354899999998</v>
      </c>
      <c r="J324">
        <f t="shared" si="35"/>
        <v>5172.1913447222214</v>
      </c>
      <c r="K324">
        <f t="shared" si="36"/>
        <v>5170.9814060544086</v>
      </c>
      <c r="L324" s="26">
        <f t="shared" ref="L324:L387" si="48">(E324-G324)/G324</f>
        <v>3.280219504572486E-5</v>
      </c>
      <c r="M324" s="26">
        <f t="shared" si="47"/>
        <v>1.3712678820092288E-4</v>
      </c>
      <c r="N324">
        <f t="shared" si="40"/>
        <v>10.244145277778443</v>
      </c>
      <c r="O324">
        <f t="shared" si="37"/>
        <v>1.2099386678128212</v>
      </c>
      <c r="P324">
        <f t="shared" si="38"/>
        <v>1</v>
      </c>
      <c r="Q324">
        <f t="shared" si="39"/>
        <v>10</v>
      </c>
      <c r="R324" s="18" t="str">
        <f t="shared" si="41"/>
        <v>-----</v>
      </c>
      <c r="S324" s="18" t="str">
        <f t="shared" si="42"/>
        <v>-----</v>
      </c>
      <c r="T324" s="18" t="str">
        <f t="shared" si="43"/>
        <v>-----</v>
      </c>
      <c r="U324" s="20" t="str">
        <f t="shared" si="44"/>
        <v>-----</v>
      </c>
      <c r="V324" s="20" t="str">
        <f t="shared" si="45"/>
        <v>-----</v>
      </c>
      <c r="W324" s="20" t="str">
        <f t="shared" si="46"/>
        <v>-----</v>
      </c>
      <c r="X324" s="4"/>
    </row>
    <row r="325" spans="1:24" x14ac:dyDescent="0.55000000000000004">
      <c r="A325" s="6">
        <f>IF('Data Validation'!$K$2&lt;&gt;TRUE,"",'Data Validation'!A325)</f>
        <v>1772125500</v>
      </c>
      <c r="B325" s="6" t="str">
        <f>IF('Data Validation'!$K$2&lt;&gt;TRUE,"",'Data Validation'!C325)</f>
        <v>XAUUSD</v>
      </c>
      <c r="C325" s="6" t="str">
        <f>IF('Data Validation'!$K$2&lt;&gt;TRUE,"",'Data Validation'!E325)</f>
        <v>M5</v>
      </c>
      <c r="D325" s="6">
        <f>IF('Data Validation'!$K$2&lt;&gt;TRUE,"",'Data Validation'!G325)</f>
        <v>5186.3900000000003</v>
      </c>
      <c r="E325" s="6">
        <f>IF($C325&lt;&gt;"M5","",Price!F325)</f>
        <v>5187.83</v>
      </c>
      <c r="F325" s="8">
        <f>IF($C325&lt;&gt;"M5","",Price!G325)</f>
        <v>5180.87</v>
      </c>
      <c r="G325" s="8">
        <f>IF($C325&lt;&gt;"M5","",Dual_Tema!E325)</f>
        <v>5184.88</v>
      </c>
      <c r="H325" s="8">
        <f>IF($C325&lt;&gt;"M5","",Dual_Tema!F325)</f>
        <v>5179.1499999999996</v>
      </c>
      <c r="I325" s="6">
        <f>IF($C325&lt;&gt;"M5","",SSA!E325)</f>
        <v>5181.9415600000002</v>
      </c>
      <c r="J325">
        <f t="shared" si="35"/>
        <v>5172.6525036111107</v>
      </c>
      <c r="K325">
        <f t="shared" si="36"/>
        <v>5171.3156255657495</v>
      </c>
      <c r="L325" s="26">
        <f t="shared" si="48"/>
        <v>5.6896205890971793E-4</v>
      </c>
      <c r="M325" s="26">
        <f t="shared" si="47"/>
        <v>3.3210082735588941E-4</v>
      </c>
      <c r="N325">
        <f t="shared" si="40"/>
        <v>9.2890563888895485</v>
      </c>
      <c r="O325">
        <f t="shared" si="37"/>
        <v>1.336878045361118</v>
      </c>
      <c r="P325">
        <f t="shared" si="38"/>
        <v>1</v>
      </c>
      <c r="Q325">
        <f t="shared" si="39"/>
        <v>11</v>
      </c>
      <c r="R325" s="18" t="str">
        <f t="shared" si="41"/>
        <v>-----</v>
      </c>
      <c r="S325" s="18" t="str">
        <f t="shared" si="42"/>
        <v>-----</v>
      </c>
      <c r="T325" s="18" t="str">
        <f t="shared" si="43"/>
        <v>-----</v>
      </c>
      <c r="U325" s="20" t="str">
        <f t="shared" si="44"/>
        <v>-----</v>
      </c>
      <c r="V325" s="20" t="str">
        <f t="shared" si="45"/>
        <v>-----</v>
      </c>
      <c r="W325" s="20" t="str">
        <f t="shared" si="46"/>
        <v>-----</v>
      </c>
      <c r="X325" s="4"/>
    </row>
    <row r="326" spans="1:24" x14ac:dyDescent="0.55000000000000004">
      <c r="A326" s="6">
        <f>IF('Data Validation'!$K$2&lt;&gt;TRUE,"",'Data Validation'!A326)</f>
        <v>1772125800</v>
      </c>
      <c r="B326" s="6" t="str">
        <f>IF('Data Validation'!$K$2&lt;&gt;TRUE,"",'Data Validation'!C326)</f>
        <v>XAUUSD</v>
      </c>
      <c r="C326" s="6" t="str">
        <f>IF('Data Validation'!$K$2&lt;&gt;TRUE,"",'Data Validation'!E326)</f>
        <v>M5</v>
      </c>
      <c r="D326" s="6">
        <f>IF('Data Validation'!$K$2&lt;&gt;TRUE,"",'Data Validation'!G326)</f>
        <v>5179.6499999999996</v>
      </c>
      <c r="E326" s="6">
        <f>IF($C326&lt;&gt;"M5","",Price!F326)</f>
        <v>5190.3100000000004</v>
      </c>
      <c r="F326" s="8">
        <f>IF($C326&lt;&gt;"M5","",Price!G326)</f>
        <v>5179.6499999999996</v>
      </c>
      <c r="G326" s="8">
        <f>IF($C326&lt;&gt;"M5","",Dual_Tema!E326)</f>
        <v>5187.5600000000004</v>
      </c>
      <c r="H326" s="8">
        <f>IF($C326&lt;&gt;"M5","",Dual_Tema!F326)</f>
        <v>5179.46</v>
      </c>
      <c r="I326" s="6">
        <f>IF($C326&lt;&gt;"M5","",SSA!E326)</f>
        <v>5180.9120199999998</v>
      </c>
      <c r="J326">
        <f t="shared" si="35"/>
        <v>5173.0905913888873</v>
      </c>
      <c r="K326">
        <f t="shared" si="36"/>
        <v>5171.6706187303771</v>
      </c>
      <c r="L326" s="26">
        <f t="shared" si="48"/>
        <v>5.3011435048462086E-4</v>
      </c>
      <c r="M326" s="26">
        <f t="shared" si="47"/>
        <v>3.6683360813598293E-5</v>
      </c>
      <c r="N326">
        <f t="shared" si="40"/>
        <v>7.8214286111124238</v>
      </c>
      <c r="O326">
        <f t="shared" si="37"/>
        <v>1.4199726585102326</v>
      </c>
      <c r="P326">
        <f t="shared" si="38"/>
        <v>1</v>
      </c>
      <c r="Q326">
        <f t="shared" si="39"/>
        <v>12</v>
      </c>
      <c r="R326" s="18" t="str">
        <f t="shared" si="41"/>
        <v>-----</v>
      </c>
      <c r="S326" s="18" t="str">
        <f t="shared" si="42"/>
        <v>-----</v>
      </c>
      <c r="T326" s="18" t="str">
        <f t="shared" si="43"/>
        <v>-----</v>
      </c>
      <c r="U326" s="20" t="str">
        <f t="shared" si="44"/>
        <v>-----</v>
      </c>
      <c r="V326" s="20" t="str">
        <f t="shared" si="45"/>
        <v>-----</v>
      </c>
      <c r="W326" s="20" t="str">
        <f t="shared" si="46"/>
        <v>-----</v>
      </c>
      <c r="X326" s="4"/>
    </row>
    <row r="327" spans="1:24" x14ac:dyDescent="0.55000000000000004">
      <c r="A327" s="6">
        <f>IF('Data Validation'!$K$2&lt;&gt;TRUE,"",'Data Validation'!A327)</f>
        <v>1772126100</v>
      </c>
      <c r="B327" s="6" t="str">
        <f>IF('Data Validation'!$K$2&lt;&gt;TRUE,"",'Data Validation'!C327)</f>
        <v>XAUUSD</v>
      </c>
      <c r="C327" s="6" t="str">
        <f>IF('Data Validation'!$K$2&lt;&gt;TRUE,"",'Data Validation'!E327)</f>
        <v>M5</v>
      </c>
      <c r="D327" s="6">
        <f>IF('Data Validation'!$K$2&lt;&gt;TRUE,"",'Data Validation'!G327)</f>
        <v>5178.26</v>
      </c>
      <c r="E327" s="6">
        <f>IF($C327&lt;&gt;"M5","",Price!F327)</f>
        <v>5181.3999999999996</v>
      </c>
      <c r="F327" s="8">
        <f>IF($C327&lt;&gt;"M5","",Price!G327)</f>
        <v>5175.57</v>
      </c>
      <c r="G327" s="8">
        <f>IF($C327&lt;&gt;"M5","",Dual_Tema!E327)</f>
        <v>5184.88</v>
      </c>
      <c r="H327" s="8">
        <f>IF($C327&lt;&gt;"M5","",Dual_Tema!F327)</f>
        <v>5177.62</v>
      </c>
      <c r="I327" s="6">
        <f>IF($C327&lt;&gt;"M5","",SSA!E327)</f>
        <v>5179.5916900000002</v>
      </c>
      <c r="J327">
        <f t="shared" si="35"/>
        <v>5173.4813352777765</v>
      </c>
      <c r="K327">
        <f t="shared" si="36"/>
        <v>5172.0327620398566</v>
      </c>
      <c r="L327" s="26">
        <f t="shared" si="48"/>
        <v>-6.7118236101905405E-4</v>
      </c>
      <c r="M327" s="26">
        <f t="shared" si="47"/>
        <v>-3.9593481174751759E-4</v>
      </c>
      <c r="N327">
        <f t="shared" si="40"/>
        <v>6.1103547222237466</v>
      </c>
      <c r="O327">
        <f t="shared" si="37"/>
        <v>1.4485732379198453</v>
      </c>
      <c r="P327">
        <f t="shared" si="38"/>
        <v>1</v>
      </c>
      <c r="Q327">
        <f t="shared" si="39"/>
        <v>13</v>
      </c>
      <c r="R327" s="18" t="str">
        <f t="shared" si="41"/>
        <v>-----</v>
      </c>
      <c r="S327" s="18" t="str">
        <f t="shared" si="42"/>
        <v>-----</v>
      </c>
      <c r="T327" s="18" t="str">
        <f t="shared" si="43"/>
        <v>-----</v>
      </c>
      <c r="U327" s="20" t="str">
        <f t="shared" si="44"/>
        <v>-----</v>
      </c>
      <c r="V327" s="20" t="str">
        <f t="shared" si="45"/>
        <v>-----</v>
      </c>
      <c r="W327" s="20" t="str">
        <f t="shared" si="46"/>
        <v>-----</v>
      </c>
      <c r="X327" s="4"/>
    </row>
    <row r="328" spans="1:24" x14ac:dyDescent="0.55000000000000004">
      <c r="A328" s="6">
        <f>IF('Data Validation'!$K$2&lt;&gt;TRUE,"",'Data Validation'!A328)</f>
        <v>1772126400</v>
      </c>
      <c r="B328" s="6" t="str">
        <f>IF('Data Validation'!$K$2&lt;&gt;TRUE,"",'Data Validation'!C328)</f>
        <v>XAUUSD</v>
      </c>
      <c r="C328" s="6" t="str">
        <f>IF('Data Validation'!$K$2&lt;&gt;TRUE,"",'Data Validation'!E328)</f>
        <v>M5</v>
      </c>
      <c r="D328" s="6">
        <f>IF('Data Validation'!$K$2&lt;&gt;TRUE,"",'Data Validation'!G328)</f>
        <v>5179.47</v>
      </c>
      <c r="E328" s="6">
        <f>IF($C328&lt;&gt;"M5","",Price!F328)</f>
        <v>5181.88</v>
      </c>
      <c r="F328" s="8">
        <f>IF($C328&lt;&gt;"M5","",Price!G328)</f>
        <v>5178.16</v>
      </c>
      <c r="G328" s="8">
        <f>IF($C328&lt;&gt;"M5","",Dual_Tema!E328)</f>
        <v>5183.3599999999997</v>
      </c>
      <c r="H328" s="8">
        <f>IF($C328&lt;&gt;"M5","",Dual_Tema!F328)</f>
        <v>5177.68</v>
      </c>
      <c r="I328" s="6">
        <f>IF($C328&lt;&gt;"M5","",SSA!E328)</f>
        <v>5178.0910700000004</v>
      </c>
      <c r="J328">
        <f t="shared" si="35"/>
        <v>5173.8042255555547</v>
      </c>
      <c r="K328">
        <f t="shared" si="36"/>
        <v>5172.387054742996</v>
      </c>
      <c r="L328" s="26">
        <f t="shared" si="48"/>
        <v>-2.8552907766382494E-4</v>
      </c>
      <c r="M328" s="26">
        <f t="shared" si="47"/>
        <v>9.27056133248025E-5</v>
      </c>
      <c r="N328">
        <f t="shared" si="40"/>
        <v>4.2868444444457054</v>
      </c>
      <c r="O328">
        <f t="shared" si="37"/>
        <v>1.417170812558652</v>
      </c>
      <c r="P328">
        <f t="shared" si="38"/>
        <v>1</v>
      </c>
      <c r="Q328">
        <f t="shared" si="39"/>
        <v>14</v>
      </c>
      <c r="R328" s="18" t="str">
        <f t="shared" si="41"/>
        <v>-----</v>
      </c>
      <c r="S328" s="18" t="str">
        <f t="shared" si="42"/>
        <v>-----</v>
      </c>
      <c r="T328" s="18" t="str">
        <f t="shared" si="43"/>
        <v>-----</v>
      </c>
      <c r="U328" s="20" t="str">
        <f t="shared" si="44"/>
        <v>-----</v>
      </c>
      <c r="V328" s="20" t="str">
        <f t="shared" si="45"/>
        <v>-----</v>
      </c>
      <c r="W328" s="20" t="str">
        <f t="shared" si="46"/>
        <v>-----</v>
      </c>
      <c r="X328" s="4"/>
    </row>
    <row r="329" spans="1:24" x14ac:dyDescent="0.55000000000000004">
      <c r="A329" s="6">
        <f>IF('Data Validation'!$K$2&lt;&gt;TRUE,"",'Data Validation'!A329)</f>
        <v>1772126700</v>
      </c>
      <c r="B329" s="6" t="str">
        <f>IF('Data Validation'!$K$2&lt;&gt;TRUE,"",'Data Validation'!C329)</f>
        <v>XAUUSD</v>
      </c>
      <c r="C329" s="6" t="str">
        <f>IF('Data Validation'!$K$2&lt;&gt;TRUE,"",'Data Validation'!E329)</f>
        <v>M5</v>
      </c>
      <c r="D329" s="6">
        <f>IF('Data Validation'!$K$2&lt;&gt;TRUE,"",'Data Validation'!G329)</f>
        <v>5174.3900000000003</v>
      </c>
      <c r="E329" s="6">
        <f>IF($C329&lt;&gt;"M5","",Price!F329)</f>
        <v>5180.16</v>
      </c>
      <c r="F329" s="8">
        <f>IF($C329&lt;&gt;"M5","",Price!G329)</f>
        <v>5173.7299999999996</v>
      </c>
      <c r="G329" s="8">
        <f>IF($C329&lt;&gt;"M5","",Dual_Tema!E329)</f>
        <v>5181.55</v>
      </c>
      <c r="H329" s="8">
        <f>IF($C329&lt;&gt;"M5","",Dual_Tema!F329)</f>
        <v>5175.57</v>
      </c>
      <c r="I329" s="6">
        <f>IF($C329&lt;&gt;"M5","",SSA!E329)</f>
        <v>5176.4553500000002</v>
      </c>
      <c r="J329">
        <f t="shared" si="35"/>
        <v>5174.0444786111102</v>
      </c>
      <c r="K329">
        <f t="shared" si="36"/>
        <v>5172.7185395166198</v>
      </c>
      <c r="L329" s="26">
        <f t="shared" si="48"/>
        <v>-2.6825949764073057E-4</v>
      </c>
      <c r="M329" s="26">
        <f t="shared" si="47"/>
        <v>-3.5551639722777308E-4</v>
      </c>
      <c r="N329">
        <f t="shared" si="40"/>
        <v>2.4108713888899729</v>
      </c>
      <c r="O329">
        <f t="shared" si="37"/>
        <v>1.3259390944904226</v>
      </c>
      <c r="P329">
        <f t="shared" si="38"/>
        <v>1</v>
      </c>
      <c r="Q329">
        <f t="shared" si="39"/>
        <v>15</v>
      </c>
      <c r="R329" s="18" t="str">
        <f t="shared" si="41"/>
        <v>-----</v>
      </c>
      <c r="S329" s="18" t="str">
        <f t="shared" si="42"/>
        <v>-----</v>
      </c>
      <c r="T329" s="18" t="str">
        <f t="shared" si="43"/>
        <v>-----</v>
      </c>
      <c r="U329" s="20" t="str">
        <f t="shared" si="44"/>
        <v>-----</v>
      </c>
      <c r="V329" s="20" t="str">
        <f t="shared" si="45"/>
        <v>-----</v>
      </c>
      <c r="W329" s="20" t="str">
        <f t="shared" si="46"/>
        <v>-----</v>
      </c>
      <c r="X329" s="4"/>
    </row>
    <row r="330" spans="1:24" x14ac:dyDescent="0.55000000000000004">
      <c r="A330" s="6">
        <f>IF('Data Validation'!$K$2&lt;&gt;TRUE,"",'Data Validation'!A330)</f>
        <v>1772127000</v>
      </c>
      <c r="B330" s="6" t="str">
        <f>IF('Data Validation'!$K$2&lt;&gt;TRUE,"",'Data Validation'!C330)</f>
        <v>XAUUSD</v>
      </c>
      <c r="C330" s="6" t="str">
        <f>IF('Data Validation'!$K$2&lt;&gt;TRUE,"",'Data Validation'!E330)</f>
        <v>M5</v>
      </c>
      <c r="D330" s="6">
        <f>IF('Data Validation'!$K$2&lt;&gt;TRUE,"",'Data Validation'!G330)</f>
        <v>5176.7299999999996</v>
      </c>
      <c r="E330" s="6">
        <f>IF($C330&lt;&gt;"M5","",Price!F330)</f>
        <v>5177.03</v>
      </c>
      <c r="F330" s="8">
        <f>IF($C330&lt;&gt;"M5","",Price!G330)</f>
        <v>5172</v>
      </c>
      <c r="G330" s="8">
        <f>IF($C330&lt;&gt;"M5","",Dual_Tema!E330)</f>
        <v>5178.91</v>
      </c>
      <c r="H330" s="8">
        <f>IF($C330&lt;&gt;"M5","",Dual_Tema!F330)</f>
        <v>5173.3999999999996</v>
      </c>
      <c r="I330" s="6">
        <f>IF($C330&lt;&gt;"M5","",SSA!E330)</f>
        <v>5174.8724599999996</v>
      </c>
      <c r="J330">
        <f t="shared" si="35"/>
        <v>5174.2003622222228</v>
      </c>
      <c r="K330">
        <f t="shared" si="36"/>
        <v>5173.0149040577408</v>
      </c>
      <c r="L330" s="26">
        <f t="shared" si="48"/>
        <v>-3.6301074936620048E-4</v>
      </c>
      <c r="M330" s="26">
        <f t="shared" si="47"/>
        <v>-2.7061506939336533E-4</v>
      </c>
      <c r="N330">
        <f t="shared" si="40"/>
        <v>0.67209777777679847</v>
      </c>
      <c r="O330">
        <f t="shared" si="37"/>
        <v>1.1854581644820428</v>
      </c>
      <c r="P330">
        <f t="shared" si="38"/>
        <v>1</v>
      </c>
      <c r="Q330">
        <f t="shared" si="39"/>
        <v>16</v>
      </c>
      <c r="R330" s="18" t="str">
        <f t="shared" si="41"/>
        <v>-----</v>
      </c>
      <c r="S330" s="18" t="str">
        <f t="shared" si="42"/>
        <v>-----</v>
      </c>
      <c r="T330" s="18" t="str">
        <f t="shared" si="43"/>
        <v>-----</v>
      </c>
      <c r="U330" s="20" t="str">
        <f t="shared" si="44"/>
        <v>-----</v>
      </c>
      <c r="V330" s="20" t="str">
        <f t="shared" si="45"/>
        <v>-----</v>
      </c>
      <c r="W330" s="20" t="str">
        <f t="shared" si="46"/>
        <v>-----</v>
      </c>
      <c r="X330" s="4"/>
    </row>
    <row r="331" spans="1:24" x14ac:dyDescent="0.55000000000000004">
      <c r="A331" s="6">
        <f>IF('Data Validation'!$K$2&lt;&gt;TRUE,"",'Data Validation'!A331)</f>
        <v>1772127300</v>
      </c>
      <c r="B331" s="6" t="str">
        <f>IF('Data Validation'!$K$2&lt;&gt;TRUE,"",'Data Validation'!C331)</f>
        <v>XAUUSD</v>
      </c>
      <c r="C331" s="6" t="str">
        <f>IF('Data Validation'!$K$2&lt;&gt;TRUE,"",'Data Validation'!E331)</f>
        <v>M5</v>
      </c>
      <c r="D331" s="6">
        <f>IF('Data Validation'!$K$2&lt;&gt;TRUE,"",'Data Validation'!G331)</f>
        <v>5173.9399999999996</v>
      </c>
      <c r="E331" s="6">
        <f>IF($C331&lt;&gt;"M5","",Price!F331)</f>
        <v>5177.87</v>
      </c>
      <c r="F331" s="8">
        <f>IF($C331&lt;&gt;"M5","",Price!G331)</f>
        <v>5172.87</v>
      </c>
      <c r="G331" s="8">
        <f>IF($C331&lt;&gt;"M5","",Dual_Tema!E331)</f>
        <v>5177.71</v>
      </c>
      <c r="H331" s="8">
        <f>IF($C331&lt;&gt;"M5","",Dual_Tema!F331)</f>
        <v>5172.5</v>
      </c>
      <c r="I331" s="6">
        <f>IF($C331&lt;&gt;"M5","",SSA!E331)</f>
        <v>5173.3021600000002</v>
      </c>
      <c r="J331">
        <f t="shared" si="35"/>
        <v>5174.2748233333341</v>
      </c>
      <c r="K331">
        <f t="shared" si="36"/>
        <v>5173.2668879128596</v>
      </c>
      <c r="L331" s="26">
        <f t="shared" si="48"/>
        <v>3.0901692060747801E-5</v>
      </c>
      <c r="M331" s="26">
        <f t="shared" si="47"/>
        <v>7.1532141130960046E-5</v>
      </c>
      <c r="N331">
        <f t="shared" si="40"/>
        <v>-0.97266333333391231</v>
      </c>
      <c r="O331">
        <f t="shared" si="37"/>
        <v>1.0079354204744959</v>
      </c>
      <c r="P331">
        <f t="shared" si="38"/>
        <v>1</v>
      </c>
      <c r="Q331">
        <f t="shared" si="39"/>
        <v>17</v>
      </c>
      <c r="R331" s="18" t="str">
        <f t="shared" si="41"/>
        <v>-----</v>
      </c>
      <c r="S331" s="18" t="str">
        <f t="shared" si="42"/>
        <v>-----</v>
      </c>
      <c r="T331" s="18" t="str">
        <f t="shared" si="43"/>
        <v>-----</v>
      </c>
      <c r="U331" s="20" t="str">
        <f t="shared" si="44"/>
        <v>-----</v>
      </c>
      <c r="V331" s="20" t="str">
        <f t="shared" si="45"/>
        <v>-----</v>
      </c>
      <c r="W331" s="20" t="str">
        <f t="shared" si="46"/>
        <v>-----</v>
      </c>
      <c r="X331" s="4"/>
    </row>
    <row r="332" spans="1:24" x14ac:dyDescent="0.55000000000000004">
      <c r="A332" s="6">
        <f>IF('Data Validation'!$K$2&lt;&gt;TRUE,"",'Data Validation'!A332)</f>
        <v>1772127600</v>
      </c>
      <c r="B332" s="6" t="str">
        <f>IF('Data Validation'!$K$2&lt;&gt;TRUE,"",'Data Validation'!C332)</f>
        <v>XAUUSD</v>
      </c>
      <c r="C332" s="6" t="str">
        <f>IF('Data Validation'!$K$2&lt;&gt;TRUE,"",'Data Validation'!E332)</f>
        <v>M5</v>
      </c>
      <c r="D332" s="6">
        <f>IF('Data Validation'!$K$2&lt;&gt;TRUE,"",'Data Validation'!G332)</f>
        <v>5174.7299999999996</v>
      </c>
      <c r="E332" s="6">
        <f>IF($C332&lt;&gt;"M5","",Price!F332)</f>
        <v>5176.8</v>
      </c>
      <c r="F332" s="8">
        <f>IF($C332&lt;&gt;"M5","",Price!G332)</f>
        <v>5173.62</v>
      </c>
      <c r="G332" s="8">
        <f>IF($C332&lt;&gt;"M5","",Dual_Tema!E332)</f>
        <v>5176.53</v>
      </c>
      <c r="H332" s="8">
        <f>IF($C332&lt;&gt;"M5","",Dual_Tema!F332)</f>
        <v>5172.3900000000003</v>
      </c>
      <c r="I332" s="6">
        <f>IF($C332&lt;&gt;"M5","",SSA!E332)</f>
        <v>5171.8597900000004</v>
      </c>
      <c r="J332">
        <f t="shared" si="35"/>
        <v>5174.2850800000006</v>
      </c>
      <c r="K332">
        <f t="shared" si="36"/>
        <v>5173.4705263302876</v>
      </c>
      <c r="L332" s="26">
        <f t="shared" si="48"/>
        <v>5.2158492271934395E-5</v>
      </c>
      <c r="M332" s="26">
        <f t="shared" si="47"/>
        <v>2.3780109388494745E-4</v>
      </c>
      <c r="N332">
        <f t="shared" si="40"/>
        <v>-2.4252900000001318</v>
      </c>
      <c r="O332">
        <f t="shared" si="37"/>
        <v>0.81455366971295007</v>
      </c>
      <c r="P332">
        <f t="shared" si="38"/>
        <v>1</v>
      </c>
      <c r="Q332">
        <f t="shared" si="39"/>
        <v>18</v>
      </c>
      <c r="R332" s="18" t="str">
        <f t="shared" si="41"/>
        <v>-----</v>
      </c>
      <c r="S332" s="18" t="str">
        <f t="shared" si="42"/>
        <v>-----</v>
      </c>
      <c r="T332" s="18" t="str">
        <f t="shared" si="43"/>
        <v>-----</v>
      </c>
      <c r="U332" s="20" t="str">
        <f t="shared" si="44"/>
        <v>-----</v>
      </c>
      <c r="V332" s="20" t="str">
        <f t="shared" si="45"/>
        <v>-----</v>
      </c>
      <c r="W332" s="20" t="str">
        <f t="shared" si="46"/>
        <v>-----</v>
      </c>
      <c r="X332" s="4"/>
    </row>
    <row r="333" spans="1:24" x14ac:dyDescent="0.55000000000000004">
      <c r="A333" s="6">
        <f>IF('Data Validation'!$K$2&lt;&gt;TRUE,"",'Data Validation'!A333)</f>
        <v>1772127900</v>
      </c>
      <c r="B333" s="6" t="str">
        <f>IF('Data Validation'!$K$2&lt;&gt;TRUE,"",'Data Validation'!C333)</f>
        <v>XAUUSD</v>
      </c>
      <c r="C333" s="6" t="str">
        <f>IF('Data Validation'!$K$2&lt;&gt;TRUE,"",'Data Validation'!E333)</f>
        <v>M5</v>
      </c>
      <c r="D333" s="6">
        <f>IF('Data Validation'!$K$2&lt;&gt;TRUE,"",'Data Validation'!G333)</f>
        <v>5169.95</v>
      </c>
      <c r="E333" s="6">
        <f>IF($C333&lt;&gt;"M5","",Price!F333)</f>
        <v>5175.3900000000003</v>
      </c>
      <c r="F333" s="8">
        <f>IF($C333&lt;&gt;"M5","",Price!G333)</f>
        <v>5166.72</v>
      </c>
      <c r="G333" s="8">
        <f>IF($C333&lt;&gt;"M5","",Dual_Tema!E333)</f>
        <v>5175.21</v>
      </c>
      <c r="H333" s="8">
        <f>IF($C333&lt;&gt;"M5","",Dual_Tema!F333)</f>
        <v>5169.04</v>
      </c>
      <c r="I333" s="6">
        <f>IF($C333&lt;&gt;"M5","",SSA!E333)</f>
        <v>5170.5930799999996</v>
      </c>
      <c r="J333">
        <f t="shared" si="35"/>
        <v>5174.2632011111109</v>
      </c>
      <c r="K333">
        <f t="shared" si="36"/>
        <v>5173.6290612864523</v>
      </c>
      <c r="L333" s="26">
        <f t="shared" si="48"/>
        <v>3.4781197284804105E-5</v>
      </c>
      <c r="M333" s="26">
        <f t="shared" si="47"/>
        <v>-4.4882608762936811E-4</v>
      </c>
      <c r="N333">
        <f t="shared" si="40"/>
        <v>-3.6701211111112571</v>
      </c>
      <c r="O333">
        <f t="shared" si="37"/>
        <v>0.63413982465863228</v>
      </c>
      <c r="P333">
        <f t="shared" si="38"/>
        <v>1</v>
      </c>
      <c r="Q333">
        <f t="shared" si="39"/>
        <v>19</v>
      </c>
      <c r="R333" s="18" t="str">
        <f t="shared" si="41"/>
        <v>-----</v>
      </c>
      <c r="S333" s="18" t="str">
        <f t="shared" si="42"/>
        <v>-----</v>
      </c>
      <c r="T333" s="18" t="str">
        <f t="shared" si="43"/>
        <v>-----</v>
      </c>
      <c r="U333" s="20" t="str">
        <f t="shared" si="44"/>
        <v>-----</v>
      </c>
      <c r="V333" s="20" t="str">
        <f t="shared" si="45"/>
        <v>-----</v>
      </c>
      <c r="W333" s="20" t="str">
        <f t="shared" si="46"/>
        <v>-----</v>
      </c>
      <c r="X333" s="4"/>
    </row>
    <row r="334" spans="1:24" x14ac:dyDescent="0.55000000000000004">
      <c r="A334" s="6">
        <f>IF('Data Validation'!$K$2&lt;&gt;TRUE,"",'Data Validation'!A334)</f>
        <v>1772128200</v>
      </c>
      <c r="B334" s="6" t="str">
        <f>IF('Data Validation'!$K$2&lt;&gt;TRUE,"",'Data Validation'!C334)</f>
        <v>XAUUSD</v>
      </c>
      <c r="C334" s="6" t="str">
        <f>IF('Data Validation'!$K$2&lt;&gt;TRUE,"",'Data Validation'!E334)</f>
        <v>M5</v>
      </c>
      <c r="D334" s="6">
        <f>IF('Data Validation'!$K$2&lt;&gt;TRUE,"",'Data Validation'!G334)</f>
        <v>5166.97</v>
      </c>
      <c r="E334" s="6">
        <f>IF($C334&lt;&gt;"M5","",Price!F334)</f>
        <v>5173.09</v>
      </c>
      <c r="F334" s="8">
        <f>IF($C334&lt;&gt;"M5","",Price!G334)</f>
        <v>5165.07</v>
      </c>
      <c r="G334" s="8">
        <f>IF($C334&lt;&gt;"M5","",Dual_Tema!E334)</f>
        <v>5173.38</v>
      </c>
      <c r="H334" s="8">
        <f>IF($C334&lt;&gt;"M5","",Dual_Tema!F334)</f>
        <v>5166.21</v>
      </c>
      <c r="I334" s="6">
        <f>IF($C334&lt;&gt;"M5","",SSA!E334)</f>
        <v>5169.7159499999998</v>
      </c>
      <c r="J334">
        <f t="shared" si="35"/>
        <v>5174.2522741666662</v>
      </c>
      <c r="K334">
        <f t="shared" si="36"/>
        <v>5173.7537038624951</v>
      </c>
      <c r="L334" s="26">
        <f t="shared" si="48"/>
        <v>-5.6056195369364634E-5</v>
      </c>
      <c r="M334" s="26">
        <f t="shared" si="47"/>
        <v>-2.2066466519950358E-4</v>
      </c>
      <c r="N334">
        <f t="shared" si="40"/>
        <v>-4.536324166666418</v>
      </c>
      <c r="O334">
        <f t="shared" si="37"/>
        <v>0.49857030417115311</v>
      </c>
      <c r="P334">
        <f t="shared" si="38"/>
        <v>1</v>
      </c>
      <c r="Q334">
        <f t="shared" si="39"/>
        <v>20</v>
      </c>
      <c r="R334" s="18" t="str">
        <f t="shared" si="41"/>
        <v>-----</v>
      </c>
      <c r="S334" s="18" t="str">
        <f t="shared" si="42"/>
        <v>-----</v>
      </c>
      <c r="T334" s="18" t="str">
        <f t="shared" si="43"/>
        <v>-----</v>
      </c>
      <c r="U334" s="20" t="str">
        <f t="shared" si="44"/>
        <v>-----</v>
      </c>
      <c r="V334" s="20" t="str">
        <f t="shared" si="45"/>
        <v>-----</v>
      </c>
      <c r="W334" s="20" t="str">
        <f t="shared" si="46"/>
        <v>-----</v>
      </c>
      <c r="X334" s="4"/>
    </row>
    <row r="335" spans="1:24" x14ac:dyDescent="0.55000000000000004">
      <c r="A335" s="6">
        <f>IF('Data Validation'!$K$2&lt;&gt;TRUE,"",'Data Validation'!A335)</f>
        <v>1772128500</v>
      </c>
      <c r="B335" s="6" t="str">
        <f>IF('Data Validation'!$K$2&lt;&gt;TRUE,"",'Data Validation'!C335)</f>
        <v>XAUUSD</v>
      </c>
      <c r="C335" s="6" t="str">
        <f>IF('Data Validation'!$K$2&lt;&gt;TRUE,"",'Data Validation'!E335)</f>
        <v>M5</v>
      </c>
      <c r="D335" s="6">
        <f>IF('Data Validation'!$K$2&lt;&gt;TRUE,"",'Data Validation'!G335)</f>
        <v>5167.22</v>
      </c>
      <c r="E335" s="6">
        <f>IF($C335&lt;&gt;"M5","",Price!F335)</f>
        <v>5168.71</v>
      </c>
      <c r="F335" s="8">
        <f>IF($C335&lt;&gt;"M5","",Price!G335)</f>
        <v>5162.07</v>
      </c>
      <c r="G335" s="8">
        <f>IF($C335&lt;&gt;"M5","",Dual_Tema!E335)</f>
        <v>5170.21</v>
      </c>
      <c r="H335" s="8">
        <f>IF($C335&lt;&gt;"M5","",Dual_Tema!F335)</f>
        <v>5163.1000000000004</v>
      </c>
      <c r="I335" s="6">
        <f>IF($C335&lt;&gt;"M5","",SSA!E335)</f>
        <v>5169.3729999999996</v>
      </c>
      <c r="J335">
        <f t="shared" si="35"/>
        <v>5174.2962594444434</v>
      </c>
      <c r="K335">
        <f t="shared" si="36"/>
        <v>5173.8622149788853</v>
      </c>
      <c r="L335" s="26">
        <f t="shared" si="48"/>
        <v>-2.9012361200028626E-4</v>
      </c>
      <c r="M335" s="26">
        <f t="shared" si="47"/>
        <v>-1.9949255292375797E-4</v>
      </c>
      <c r="N335">
        <f t="shared" si="40"/>
        <v>-4.9232594444438291</v>
      </c>
      <c r="O335">
        <f t="shared" si="37"/>
        <v>0.43404446555814502</v>
      </c>
      <c r="P335">
        <f t="shared" si="38"/>
        <v>1</v>
      </c>
      <c r="Q335">
        <f t="shared" si="39"/>
        <v>21</v>
      </c>
      <c r="R335" s="18" t="str">
        <f t="shared" si="41"/>
        <v>-----</v>
      </c>
      <c r="S335" s="18" t="str">
        <f t="shared" si="42"/>
        <v>-----</v>
      </c>
      <c r="T335" s="18" t="str">
        <f t="shared" si="43"/>
        <v>-----</v>
      </c>
      <c r="U335" s="20" t="str">
        <f t="shared" si="44"/>
        <v>-----</v>
      </c>
      <c r="V335" s="20" t="str">
        <f t="shared" si="45"/>
        <v>-----</v>
      </c>
      <c r="W335" s="20" t="str">
        <f t="shared" si="46"/>
        <v>-----</v>
      </c>
      <c r="X335" s="4"/>
    </row>
    <row r="336" spans="1:24" x14ac:dyDescent="0.55000000000000004">
      <c r="A336" s="6">
        <f>IF('Data Validation'!$K$2&lt;&gt;TRUE,"",'Data Validation'!A336)</f>
        <v>1772128800</v>
      </c>
      <c r="B336" s="6" t="str">
        <f>IF('Data Validation'!$K$2&lt;&gt;TRUE,"",'Data Validation'!C336)</f>
        <v>XAUUSD</v>
      </c>
      <c r="C336" s="6" t="str">
        <f>IF('Data Validation'!$K$2&lt;&gt;TRUE,"",'Data Validation'!E336)</f>
        <v>M5</v>
      </c>
      <c r="D336" s="6">
        <f>IF('Data Validation'!$K$2&lt;&gt;TRUE,"",'Data Validation'!G336)</f>
        <v>5168.87</v>
      </c>
      <c r="E336" s="6">
        <f>IF($C336&lt;&gt;"M5","",Price!F336)</f>
        <v>5171.46</v>
      </c>
      <c r="F336" s="8">
        <f>IF($C336&lt;&gt;"M5","",Price!G336)</f>
        <v>5167.37</v>
      </c>
      <c r="G336" s="8">
        <f>IF($C336&lt;&gt;"M5","",Dual_Tema!E336)</f>
        <v>5169.71</v>
      </c>
      <c r="H336" s="8">
        <f>IF($C336&lt;&gt;"M5","",Dual_Tema!F336)</f>
        <v>5163.8999999999996</v>
      </c>
      <c r="I336" s="6">
        <f>IF($C336&lt;&gt;"M5","",SSA!E336)</f>
        <v>5169.5945300000003</v>
      </c>
      <c r="J336">
        <f t="shared" si="35"/>
        <v>5174.4312616666666</v>
      </c>
      <c r="K336">
        <f t="shared" si="36"/>
        <v>5173.9760243164419</v>
      </c>
      <c r="L336" s="26">
        <f t="shared" si="48"/>
        <v>3.3851028394242619E-4</v>
      </c>
      <c r="M336" s="26">
        <f t="shared" si="47"/>
        <v>6.7197273378652857E-4</v>
      </c>
      <c r="N336">
        <f t="shared" si="40"/>
        <v>-4.83673166666631</v>
      </c>
      <c r="O336">
        <f t="shared" si="37"/>
        <v>0.45523735022470646</v>
      </c>
      <c r="P336">
        <f t="shared" si="38"/>
        <v>1</v>
      </c>
      <c r="Q336">
        <f t="shared" si="39"/>
        <v>22</v>
      </c>
      <c r="R336" s="18" t="str">
        <f t="shared" si="41"/>
        <v>-----</v>
      </c>
      <c r="S336" s="18" t="str">
        <f t="shared" si="42"/>
        <v>-----</v>
      </c>
      <c r="T336" s="18" t="str">
        <f t="shared" si="43"/>
        <v>-----</v>
      </c>
      <c r="U336" s="20" t="str">
        <f t="shared" si="44"/>
        <v>-----</v>
      </c>
      <c r="V336" s="20" t="str">
        <f t="shared" si="45"/>
        <v>-----</v>
      </c>
      <c r="W336" s="20" t="str">
        <f t="shared" si="46"/>
        <v>-----</v>
      </c>
      <c r="X336" s="4"/>
    </row>
    <row r="337" spans="1:24" x14ac:dyDescent="0.55000000000000004">
      <c r="A337" s="6">
        <f>IF('Data Validation'!$K$2&lt;&gt;TRUE,"",'Data Validation'!A337)</f>
        <v>1772129100</v>
      </c>
      <c r="B337" s="6" t="str">
        <f>IF('Data Validation'!$K$2&lt;&gt;TRUE,"",'Data Validation'!C337)</f>
        <v>XAUUSD</v>
      </c>
      <c r="C337" s="6" t="str">
        <f>IF('Data Validation'!$K$2&lt;&gt;TRUE,"",'Data Validation'!E337)</f>
        <v>M5</v>
      </c>
      <c r="D337" s="6">
        <f>IF('Data Validation'!$K$2&lt;&gt;TRUE,"",'Data Validation'!G337)</f>
        <v>5170.2</v>
      </c>
      <c r="E337" s="6">
        <f>IF($C337&lt;&gt;"M5","",Price!F337)</f>
        <v>5171.1400000000003</v>
      </c>
      <c r="F337" s="8">
        <f>IF($C337&lt;&gt;"M5","",Price!G337)</f>
        <v>5163.6000000000004</v>
      </c>
      <c r="G337" s="8">
        <f>IF($C337&lt;&gt;"M5","",Dual_Tema!E337)</f>
        <v>5169.42</v>
      </c>
      <c r="H337" s="8">
        <f>IF($C337&lt;&gt;"M5","",Dual_Tema!F337)</f>
        <v>5162.7700000000004</v>
      </c>
      <c r="I337" s="6">
        <f>IF($C337&lt;&gt;"M5","",SSA!E337)</f>
        <v>5170.2739099999999</v>
      </c>
      <c r="J337">
        <f t="shared" si="35"/>
        <v>5174.6803891666659</v>
      </c>
      <c r="K337">
        <f t="shared" si="36"/>
        <v>5174.1168972864871</v>
      </c>
      <c r="L337" s="26">
        <f t="shared" si="48"/>
        <v>3.3272591509303842E-4</v>
      </c>
      <c r="M337" s="26">
        <f t="shared" si="47"/>
        <v>1.6076641027973882E-4</v>
      </c>
      <c r="N337">
        <f t="shared" si="40"/>
        <v>-4.4064791666660312</v>
      </c>
      <c r="O337">
        <f t="shared" si="37"/>
        <v>0.56349188017884444</v>
      </c>
      <c r="P337">
        <f t="shared" si="38"/>
        <v>1</v>
      </c>
      <c r="Q337">
        <f t="shared" si="39"/>
        <v>23</v>
      </c>
      <c r="R337" s="18" t="str">
        <f t="shared" si="41"/>
        <v>-----</v>
      </c>
      <c r="S337" s="18" t="str">
        <f t="shared" si="42"/>
        <v>-----</v>
      </c>
      <c r="T337" s="18" t="str">
        <f t="shared" si="43"/>
        <v>-----</v>
      </c>
      <c r="U337" s="20" t="str">
        <f t="shared" si="44"/>
        <v>-----</v>
      </c>
      <c r="V337" s="20" t="str">
        <f t="shared" si="45"/>
        <v>-----</v>
      </c>
      <c r="W337" s="20" t="str">
        <f t="shared" si="46"/>
        <v>-----</v>
      </c>
      <c r="X337" s="4"/>
    </row>
    <row r="338" spans="1:24" x14ac:dyDescent="0.55000000000000004">
      <c r="A338" s="6">
        <f>IF('Data Validation'!$K$2&lt;&gt;TRUE,"",'Data Validation'!A338)</f>
        <v>1772129400</v>
      </c>
      <c r="B338" s="6" t="str">
        <f>IF('Data Validation'!$K$2&lt;&gt;TRUE,"",'Data Validation'!C338)</f>
        <v>XAUUSD</v>
      </c>
      <c r="C338" s="6" t="str">
        <f>IF('Data Validation'!$K$2&lt;&gt;TRUE,"",'Data Validation'!E338)</f>
        <v>M5</v>
      </c>
      <c r="D338" s="6">
        <f>IF('Data Validation'!$K$2&lt;&gt;TRUE,"",'Data Validation'!G338)</f>
        <v>5173.38</v>
      </c>
      <c r="E338" s="6">
        <f>IF($C338&lt;&gt;"M5","",Price!F338)</f>
        <v>5173.6099999999997</v>
      </c>
      <c r="F338" s="8">
        <f>IF($C338&lt;&gt;"M5","",Price!G338)</f>
        <v>5169.28</v>
      </c>
      <c r="G338" s="8">
        <f>IF($C338&lt;&gt;"M5","",Dual_Tema!E338)</f>
        <v>5170.62</v>
      </c>
      <c r="H338" s="8">
        <f>IF($C338&lt;&gt;"M5","",Dual_Tema!F338)</f>
        <v>5165</v>
      </c>
      <c r="I338" s="6">
        <f>IF($C338&lt;&gt;"M5","",SSA!E338)</f>
        <v>5171.2612300000001</v>
      </c>
      <c r="J338">
        <f t="shared" si="35"/>
        <v>5175.0457433333331</v>
      </c>
      <c r="K338">
        <f t="shared" si="36"/>
        <v>5174.302666495857</v>
      </c>
      <c r="L338" s="26">
        <f t="shared" si="48"/>
        <v>5.7826720973496056E-4</v>
      </c>
      <c r="M338" s="26">
        <f t="shared" si="47"/>
        <v>8.2865440464661088E-4</v>
      </c>
      <c r="N338">
        <f t="shared" si="40"/>
        <v>-3.7845133333330523</v>
      </c>
      <c r="O338">
        <f t="shared" si="37"/>
        <v>0.74307683747611009</v>
      </c>
      <c r="P338">
        <f t="shared" si="38"/>
        <v>1</v>
      </c>
      <c r="Q338">
        <f t="shared" si="39"/>
        <v>24</v>
      </c>
      <c r="R338" s="18" t="str">
        <f t="shared" si="41"/>
        <v>Bullish</v>
      </c>
      <c r="S338" s="18" t="str">
        <f t="shared" si="42"/>
        <v>Under Price</v>
      </c>
      <c r="T338" s="18" t="str">
        <f t="shared" si="43"/>
        <v>-----</v>
      </c>
      <c r="U338" s="20" t="str">
        <f t="shared" si="44"/>
        <v>-----</v>
      </c>
      <c r="V338" s="20" t="str">
        <f t="shared" si="45"/>
        <v>-----</v>
      </c>
      <c r="W338" s="20" t="str">
        <f t="shared" si="46"/>
        <v>-----</v>
      </c>
      <c r="X338" s="4"/>
    </row>
    <row r="339" spans="1:24" x14ac:dyDescent="0.55000000000000004">
      <c r="A339" s="6">
        <f>IF('Data Validation'!$K$2&lt;&gt;TRUE,"",'Data Validation'!A339)</f>
        <v>1772129700</v>
      </c>
      <c r="B339" s="6" t="str">
        <f>IF('Data Validation'!$K$2&lt;&gt;TRUE,"",'Data Validation'!C339)</f>
        <v>XAUUSD</v>
      </c>
      <c r="C339" s="6" t="str">
        <f>IF('Data Validation'!$K$2&lt;&gt;TRUE,"",'Data Validation'!E339)</f>
        <v>M5</v>
      </c>
      <c r="D339" s="6">
        <f>IF('Data Validation'!$K$2&lt;&gt;TRUE,"",'Data Validation'!G339)</f>
        <v>5174.8500000000004</v>
      </c>
      <c r="E339" s="6">
        <f>IF($C339&lt;&gt;"M5","",Price!F339)</f>
        <v>5176.38</v>
      </c>
      <c r="F339" s="8">
        <f>IF($C339&lt;&gt;"M5","",Price!G339)</f>
        <v>5171.78</v>
      </c>
      <c r="G339" s="8">
        <f>IF($C339&lt;&gt;"M5","",Dual_Tema!E339)</f>
        <v>5172.87</v>
      </c>
      <c r="H339" s="8">
        <f>IF($C339&lt;&gt;"M5","",Dual_Tema!F339)</f>
        <v>5167.79</v>
      </c>
      <c r="I339" s="6">
        <f>IF($C339&lt;&gt;"M5","",SSA!E339)</f>
        <v>5172.3705900000004</v>
      </c>
      <c r="J339">
        <f t="shared" si="35"/>
        <v>5175.5032391666664</v>
      </c>
      <c r="K339">
        <f t="shared" si="36"/>
        <v>5174.5427810300189</v>
      </c>
      <c r="L339" s="26">
        <f t="shared" si="48"/>
        <v>6.7854015275856886E-4</v>
      </c>
      <c r="M339" s="26">
        <f t="shared" si="47"/>
        <v>7.7209019716354224E-4</v>
      </c>
      <c r="N339">
        <f t="shared" si="40"/>
        <v>-3.1326491666659422</v>
      </c>
      <c r="O339">
        <f t="shared" si="37"/>
        <v>0.96045813664750312</v>
      </c>
      <c r="P339">
        <f t="shared" si="38"/>
        <v>1</v>
      </c>
      <c r="Q339">
        <f t="shared" si="39"/>
        <v>25</v>
      </c>
      <c r="R339" s="18" t="str">
        <f t="shared" si="41"/>
        <v>Bullish</v>
      </c>
      <c r="S339" s="18" t="str">
        <f t="shared" si="42"/>
        <v>Under Price</v>
      </c>
      <c r="T339" s="18" t="str">
        <f t="shared" si="43"/>
        <v>-----</v>
      </c>
      <c r="U339" s="20" t="str">
        <f t="shared" si="44"/>
        <v>-----</v>
      </c>
      <c r="V339" s="20" t="str">
        <f t="shared" si="45"/>
        <v>-----</v>
      </c>
      <c r="W339" s="20" t="str">
        <f t="shared" si="46"/>
        <v>-----</v>
      </c>
      <c r="X339" s="4"/>
    </row>
    <row r="340" spans="1:24" x14ac:dyDescent="0.55000000000000004">
      <c r="A340" s="6">
        <f>IF('Data Validation'!$K$2&lt;&gt;TRUE,"",'Data Validation'!A340)</f>
        <v>1772130000</v>
      </c>
      <c r="B340" s="6" t="str">
        <f>IF('Data Validation'!$K$2&lt;&gt;TRUE,"",'Data Validation'!C340)</f>
        <v>XAUUSD</v>
      </c>
      <c r="C340" s="6" t="str">
        <f>IF('Data Validation'!$K$2&lt;&gt;TRUE,"",'Data Validation'!E340)</f>
        <v>M5</v>
      </c>
      <c r="D340" s="6">
        <f>IF('Data Validation'!$K$2&lt;&gt;TRUE,"",'Data Validation'!G340)</f>
        <v>5174.8599999999997</v>
      </c>
      <c r="E340" s="6">
        <f>IF($C340&lt;&gt;"M5","",Price!F340)</f>
        <v>5176.78</v>
      </c>
      <c r="F340" s="8">
        <f>IF($C340&lt;&gt;"M5","",Price!G340)</f>
        <v>5174.03</v>
      </c>
      <c r="G340" s="8">
        <f>IF($C340&lt;&gt;"M5","",Dual_Tema!E340)</f>
        <v>5174.6000000000004</v>
      </c>
      <c r="H340" s="8">
        <f>IF($C340&lt;&gt;"M5","",Dual_Tema!F340)</f>
        <v>5170.74</v>
      </c>
      <c r="I340" s="6">
        <f>IF($C340&lt;&gt;"M5","",SSA!E340)</f>
        <v>5173.4978899999996</v>
      </c>
      <c r="J340">
        <f t="shared" si="35"/>
        <v>5176.0078136111106</v>
      </c>
      <c r="K340">
        <f t="shared" si="36"/>
        <v>5174.835787546237</v>
      </c>
      <c r="L340" s="26">
        <f t="shared" si="48"/>
        <v>4.2128860201742769E-4</v>
      </c>
      <c r="M340" s="26">
        <f t="shared" si="47"/>
        <v>6.3627256446852163E-4</v>
      </c>
      <c r="N340">
        <f t="shared" si="40"/>
        <v>-2.5099236111109349</v>
      </c>
      <c r="O340">
        <f t="shared" si="37"/>
        <v>1.1720260648735348</v>
      </c>
      <c r="P340">
        <f t="shared" si="38"/>
        <v>1</v>
      </c>
      <c r="Q340">
        <f t="shared" si="39"/>
        <v>26</v>
      </c>
      <c r="R340" s="18" t="str">
        <f t="shared" si="41"/>
        <v>Bullish</v>
      </c>
      <c r="S340" s="18" t="str">
        <f t="shared" si="42"/>
        <v>Under Price</v>
      </c>
      <c r="T340" s="18" t="str">
        <f t="shared" si="43"/>
        <v>-----</v>
      </c>
      <c r="U340" s="20" t="str">
        <f t="shared" si="44"/>
        <v>-----</v>
      </c>
      <c r="V340" s="20" t="str">
        <f t="shared" si="45"/>
        <v>-----</v>
      </c>
      <c r="W340" s="20" t="str">
        <f t="shared" si="46"/>
        <v>-----</v>
      </c>
      <c r="X340" s="4"/>
    </row>
    <row r="341" spans="1:24" x14ac:dyDescent="0.55000000000000004">
      <c r="A341" s="6">
        <f>IF('Data Validation'!$K$2&lt;&gt;TRUE,"",'Data Validation'!A341)</f>
        <v>1772130300</v>
      </c>
      <c r="B341" s="6" t="str">
        <f>IF('Data Validation'!$K$2&lt;&gt;TRUE,"",'Data Validation'!C341)</f>
        <v>XAUUSD</v>
      </c>
      <c r="C341" s="6" t="str">
        <f>IF('Data Validation'!$K$2&lt;&gt;TRUE,"",'Data Validation'!E341)</f>
        <v>M5</v>
      </c>
      <c r="D341" s="6">
        <f>IF('Data Validation'!$K$2&lt;&gt;TRUE,"",'Data Validation'!G341)</f>
        <v>5177.09</v>
      </c>
      <c r="E341" s="6">
        <f>IF($C341&lt;&gt;"M5","",Price!F341)</f>
        <v>5178.3900000000003</v>
      </c>
      <c r="F341" s="8">
        <f>IF($C341&lt;&gt;"M5","",Price!G341)</f>
        <v>5173.92</v>
      </c>
      <c r="G341" s="8">
        <f>IF($C341&lt;&gt;"M5","",Dual_Tema!E341)</f>
        <v>5176.5200000000004</v>
      </c>
      <c r="H341" s="8">
        <f>IF($C341&lt;&gt;"M5","",Dual_Tema!F341)</f>
        <v>5172.59</v>
      </c>
      <c r="I341" s="6">
        <f>IF($C341&lt;&gt;"M5","",SSA!E341)</f>
        <v>5174.6433399999996</v>
      </c>
      <c r="J341">
        <f t="shared" si="35"/>
        <v>5176.5031475000005</v>
      </c>
      <c r="K341">
        <f t="shared" si="36"/>
        <v>5175.1692595369905</v>
      </c>
      <c r="L341" s="26">
        <f t="shared" si="48"/>
        <v>3.6124655173743955E-4</v>
      </c>
      <c r="M341" s="26">
        <f t="shared" si="47"/>
        <v>2.5712457395616646E-4</v>
      </c>
      <c r="N341">
        <f t="shared" si="40"/>
        <v>-1.8598075000008976</v>
      </c>
      <c r="O341">
        <f t="shared" si="37"/>
        <v>1.3338879630100564</v>
      </c>
      <c r="P341">
        <f t="shared" si="38"/>
        <v>1</v>
      </c>
      <c r="Q341">
        <f t="shared" si="39"/>
        <v>27</v>
      </c>
      <c r="R341" s="18" t="str">
        <f t="shared" si="41"/>
        <v>Bullish</v>
      </c>
      <c r="S341" s="18" t="str">
        <f t="shared" si="42"/>
        <v>Under Price</v>
      </c>
      <c r="T341" s="18" t="str">
        <f t="shared" si="43"/>
        <v>-----</v>
      </c>
      <c r="U341" s="20" t="str">
        <f t="shared" si="44"/>
        <v>-----</v>
      </c>
      <c r="V341" s="20" t="str">
        <f t="shared" si="45"/>
        <v>-----</v>
      </c>
      <c r="W341" s="20" t="str">
        <f t="shared" si="46"/>
        <v>-----</v>
      </c>
      <c r="X341" s="4"/>
    </row>
    <row r="342" spans="1:24" x14ac:dyDescent="0.55000000000000004">
      <c r="A342" s="6">
        <f>IF('Data Validation'!$K$2&lt;&gt;TRUE,"",'Data Validation'!A342)</f>
        <v>1772130600</v>
      </c>
      <c r="B342" s="6" t="str">
        <f>IF('Data Validation'!$K$2&lt;&gt;TRUE,"",'Data Validation'!C342)</f>
        <v>XAUUSD</v>
      </c>
      <c r="C342" s="6" t="str">
        <f>IF('Data Validation'!$K$2&lt;&gt;TRUE,"",'Data Validation'!E342)</f>
        <v>M5</v>
      </c>
      <c r="D342" s="6">
        <f>IF('Data Validation'!$K$2&lt;&gt;TRUE,"",'Data Validation'!G342)</f>
        <v>5167.5600000000004</v>
      </c>
      <c r="E342" s="6">
        <f>IF($C342&lt;&gt;"M5","",Price!F342)</f>
        <v>5180.29</v>
      </c>
      <c r="F342" s="8">
        <f>IF($C342&lt;&gt;"M5","",Price!G342)</f>
        <v>5165.87</v>
      </c>
      <c r="G342" s="8">
        <f>IF($C342&lt;&gt;"M5","",Dual_Tema!E342)</f>
        <v>5178.67</v>
      </c>
      <c r="H342" s="8">
        <f>IF($C342&lt;&gt;"M5","",Dual_Tema!F342)</f>
        <v>5169.79</v>
      </c>
      <c r="I342" s="6">
        <f>IF($C342&lt;&gt;"M5","",SSA!E342)</f>
        <v>5175.79774</v>
      </c>
      <c r="J342">
        <f t="shared" si="35"/>
        <v>5176.9250175000016</v>
      </c>
      <c r="K342">
        <f t="shared" si="36"/>
        <v>5175.5204111295934</v>
      </c>
      <c r="L342" s="7">
        <f t="shared" si="48"/>
        <v>3.128216318089183E-4</v>
      </c>
      <c r="M342" s="7">
        <f t="shared" si="47"/>
        <v>-7.5825130227728257E-4</v>
      </c>
      <c r="N342">
        <f t="shared" si="40"/>
        <v>-1.1272775000015827</v>
      </c>
      <c r="O342">
        <f t="shared" si="37"/>
        <v>1.4046063704081462</v>
      </c>
      <c r="P342">
        <f t="shared" si="38"/>
        <v>1</v>
      </c>
      <c r="Q342">
        <f t="shared" si="39"/>
        <v>28</v>
      </c>
      <c r="R342" s="18" t="str">
        <f t="shared" si="41"/>
        <v>Bullish</v>
      </c>
      <c r="S342" s="18" t="str">
        <f t="shared" si="42"/>
        <v>Under Price</v>
      </c>
      <c r="T342" s="18" t="str">
        <f t="shared" si="43"/>
        <v>Deep Under Price</v>
      </c>
      <c r="U342" s="20" t="str">
        <f t="shared" si="44"/>
        <v>-----</v>
      </c>
      <c r="V342" s="20" t="str">
        <f t="shared" si="45"/>
        <v>-----</v>
      </c>
      <c r="W342" s="20" t="str">
        <f t="shared" si="46"/>
        <v>-----</v>
      </c>
      <c r="X342" s="4"/>
    </row>
    <row r="343" spans="1:24" x14ac:dyDescent="0.55000000000000004">
      <c r="A343" s="6">
        <f>IF('Data Validation'!$K$2&lt;&gt;TRUE,"",'Data Validation'!A343)</f>
        <v>1772130900</v>
      </c>
      <c r="B343" s="6" t="str">
        <f>IF('Data Validation'!$K$2&lt;&gt;TRUE,"",'Data Validation'!C343)</f>
        <v>XAUUSD</v>
      </c>
      <c r="C343" s="6" t="str">
        <f>IF('Data Validation'!$K$2&lt;&gt;TRUE,"",'Data Validation'!E343)</f>
        <v>M5</v>
      </c>
      <c r="D343" s="6">
        <f>IF('Data Validation'!$K$2&lt;&gt;TRUE,"",'Data Validation'!G343)</f>
        <v>5175.5</v>
      </c>
      <c r="E343" s="6">
        <f>IF($C343&lt;&gt;"M5","",Price!F343)</f>
        <v>5177.3100000000004</v>
      </c>
      <c r="F343" s="8">
        <f>IF($C343&lt;&gt;"M5","",Price!G343)</f>
        <v>5160.9399999999996</v>
      </c>
      <c r="G343" s="8">
        <f>IF($C343&lt;&gt;"M5","",Dual_Tema!E343)</f>
        <v>5178.54</v>
      </c>
      <c r="H343" s="8">
        <f>IF($C343&lt;&gt;"M5","",Dual_Tema!F343)</f>
        <v>5165.5600000000004</v>
      </c>
      <c r="I343" s="6">
        <f>IF($C343&lt;&gt;"M5","",SSA!E343)</f>
        <v>5177.2832500000004</v>
      </c>
      <c r="J343">
        <f t="shared" si="35"/>
        <v>5177.239351666668</v>
      </c>
      <c r="K343">
        <f t="shared" si="36"/>
        <v>5175.8641992370085</v>
      </c>
      <c r="L343" s="7">
        <f t="shared" si="48"/>
        <v>-2.3751868287192211E-4</v>
      </c>
      <c r="M343" s="7">
        <f t="shared" si="47"/>
        <v>-8.9438511990970969E-4</v>
      </c>
      <c r="N343">
        <f t="shared" si="40"/>
        <v>4.3898333332435868E-2</v>
      </c>
      <c r="O343">
        <f t="shared" si="37"/>
        <v>1.3751524296594653</v>
      </c>
      <c r="P343">
        <f t="shared" si="38"/>
        <v>1</v>
      </c>
      <c r="Q343">
        <f t="shared" si="39"/>
        <v>29</v>
      </c>
      <c r="R343" s="18" t="str">
        <f t="shared" si="41"/>
        <v>Bullish</v>
      </c>
      <c r="S343" s="18" t="str">
        <f t="shared" si="42"/>
        <v>-----</v>
      </c>
      <c r="T343" s="18" t="str">
        <f t="shared" si="43"/>
        <v>-----</v>
      </c>
      <c r="U343" s="20" t="str">
        <f t="shared" si="44"/>
        <v>-----</v>
      </c>
      <c r="V343" s="20" t="str">
        <f t="shared" si="45"/>
        <v>-----</v>
      </c>
      <c r="W343" s="20" t="str">
        <f t="shared" si="46"/>
        <v>-----</v>
      </c>
      <c r="X343" s="4"/>
    </row>
    <row r="344" spans="1:24" x14ac:dyDescent="0.55000000000000004">
      <c r="A344" s="6">
        <f>IF('Data Validation'!$K$2&lt;&gt;TRUE,"",'Data Validation'!A344)</f>
        <v>1772131200</v>
      </c>
      <c r="B344" s="6" t="str">
        <f>IF('Data Validation'!$K$2&lt;&gt;TRUE,"",'Data Validation'!C344)</f>
        <v>XAUUSD</v>
      </c>
      <c r="C344" s="6" t="str">
        <f>IF('Data Validation'!$K$2&lt;&gt;TRUE,"",'Data Validation'!E344)</f>
        <v>M5</v>
      </c>
      <c r="D344" s="6">
        <f>IF('Data Validation'!$K$2&lt;&gt;TRUE,"",'Data Validation'!G344)</f>
        <v>5181.72</v>
      </c>
      <c r="E344" s="6">
        <f>IF($C344&lt;&gt;"M5","",Price!F344)</f>
        <v>5182.3900000000003</v>
      </c>
      <c r="F344" s="8">
        <f>IF($C344&lt;&gt;"M5","",Price!G344)</f>
        <v>5174.67</v>
      </c>
      <c r="G344" s="8">
        <f>IF($C344&lt;&gt;"M5","",Dual_Tema!E344)</f>
        <v>5180.87</v>
      </c>
      <c r="H344" s="8">
        <f>IF($C344&lt;&gt;"M5","",Dual_Tema!F344)</f>
        <v>5169.6000000000004</v>
      </c>
      <c r="I344" s="6">
        <f>IF($C344&lt;&gt;"M5","",SSA!E344)</f>
        <v>5178.9163900000003</v>
      </c>
      <c r="J344">
        <f t="shared" ref="J344:J407" si="49">AVERAGE(I309:I344)</f>
        <v>5177.4382347222236</v>
      </c>
      <c r="K344">
        <f t="shared" si="36"/>
        <v>5176.1790063340522</v>
      </c>
      <c r="L344" s="7">
        <f t="shared" si="48"/>
        <v>2.9338701801057284E-4</v>
      </c>
      <c r="M344" s="7">
        <f t="shared" si="47"/>
        <v>9.8073351903429831E-4</v>
      </c>
      <c r="N344">
        <f t="shared" si="40"/>
        <v>1.4781552777767502</v>
      </c>
      <c r="O344">
        <f t="shared" si="37"/>
        <v>1.2592283881713229</v>
      </c>
      <c r="P344">
        <f t="shared" si="38"/>
        <v>1</v>
      </c>
      <c r="Q344">
        <f t="shared" si="39"/>
        <v>30</v>
      </c>
      <c r="R344" s="18" t="str">
        <f t="shared" si="41"/>
        <v>Bullish</v>
      </c>
      <c r="S344" s="18" t="str">
        <f t="shared" si="42"/>
        <v>-----</v>
      </c>
      <c r="T344" s="18" t="str">
        <f t="shared" si="43"/>
        <v>-----</v>
      </c>
      <c r="U344" s="20" t="str">
        <f t="shared" si="44"/>
        <v>-----</v>
      </c>
      <c r="V344" s="20" t="str">
        <f t="shared" si="45"/>
        <v>-----</v>
      </c>
      <c r="W344" s="20" t="str">
        <f t="shared" si="46"/>
        <v>-----</v>
      </c>
      <c r="X344" s="4"/>
    </row>
    <row r="345" spans="1:24" x14ac:dyDescent="0.55000000000000004">
      <c r="A345" s="6">
        <f>IF('Data Validation'!$K$2&lt;&gt;TRUE,"",'Data Validation'!A345)</f>
        <v>1772131500</v>
      </c>
      <c r="B345" s="6" t="str">
        <f>IF('Data Validation'!$K$2&lt;&gt;TRUE,"",'Data Validation'!C345)</f>
        <v>XAUUSD</v>
      </c>
      <c r="C345" s="6" t="str">
        <f>IF('Data Validation'!$K$2&lt;&gt;TRUE,"",'Data Validation'!E345)</f>
        <v>M5</v>
      </c>
      <c r="D345" s="6">
        <f>IF('Data Validation'!$K$2&lt;&gt;TRUE,"",'Data Validation'!G345)</f>
        <v>5184.66</v>
      </c>
      <c r="E345" s="6">
        <f>IF($C345&lt;&gt;"M5","",Price!F345)</f>
        <v>5185.07</v>
      </c>
      <c r="F345" s="8">
        <f>IF($C345&lt;&gt;"M5","",Price!G345)</f>
        <v>5181.28</v>
      </c>
      <c r="G345" s="8">
        <f>IF($C345&lt;&gt;"M5","",Dual_Tema!E345)</f>
        <v>5183.59</v>
      </c>
      <c r="H345" s="8">
        <f>IF($C345&lt;&gt;"M5","",Dual_Tema!F345)</f>
        <v>5175.45</v>
      </c>
      <c r="I345" s="6">
        <f>IF($C345&lt;&gt;"M5","",SSA!E345)</f>
        <v>5180.5209999999997</v>
      </c>
      <c r="J345">
        <f t="shared" si="49"/>
        <v>5177.534886944446</v>
      </c>
      <c r="K345">
        <f t="shared" ref="K345:K408" si="50">IF(J345="","",J345*0.2+K344*0.8)</f>
        <v>5176.4501824561312</v>
      </c>
      <c r="L345" s="7">
        <f t="shared" si="48"/>
        <v>2.855164085121631E-4</v>
      </c>
      <c r="M345" s="7">
        <f t="shared" si="47"/>
        <v>1.1264720942140156E-3</v>
      </c>
      <c r="N345">
        <f t="shared" si="40"/>
        <v>2.9861130555536874</v>
      </c>
      <c r="O345">
        <f t="shared" ref="O345:O408" si="51">J345-K345</f>
        <v>1.0847044883148556</v>
      </c>
      <c r="P345">
        <f t="shared" si="38"/>
        <v>1</v>
      </c>
      <c r="Q345">
        <f t="shared" si="39"/>
        <v>31</v>
      </c>
      <c r="R345" s="18" t="str">
        <f t="shared" si="41"/>
        <v>Bullish</v>
      </c>
      <c r="S345" s="18" t="str">
        <f t="shared" si="42"/>
        <v>-----</v>
      </c>
      <c r="T345" s="18" t="str">
        <f t="shared" si="43"/>
        <v>-----</v>
      </c>
      <c r="U345" s="20" t="str">
        <f t="shared" si="44"/>
        <v>-----</v>
      </c>
      <c r="V345" s="20" t="str">
        <f t="shared" si="45"/>
        <v>-----</v>
      </c>
      <c r="W345" s="20" t="str">
        <f t="shared" si="46"/>
        <v>-----</v>
      </c>
      <c r="X345" s="4"/>
    </row>
    <row r="346" spans="1:24" x14ac:dyDescent="0.55000000000000004">
      <c r="A346" s="6">
        <f>IF('Data Validation'!$K$2&lt;&gt;TRUE,"",'Data Validation'!A346)</f>
        <v>1772131800</v>
      </c>
      <c r="B346" s="6" t="str">
        <f>IF('Data Validation'!$K$2&lt;&gt;TRUE,"",'Data Validation'!C346)</f>
        <v>XAUUSD</v>
      </c>
      <c r="C346" s="6" t="str">
        <f>IF('Data Validation'!$K$2&lt;&gt;TRUE,"",'Data Validation'!E346)</f>
        <v>M5</v>
      </c>
      <c r="D346" s="6">
        <f>IF('Data Validation'!$K$2&lt;&gt;TRUE,"",'Data Validation'!G346)</f>
        <v>5180.8999999999996</v>
      </c>
      <c r="E346" s="6">
        <f>IF($C346&lt;&gt;"M5","",Price!F346)</f>
        <v>5185.84</v>
      </c>
      <c r="F346" s="8">
        <f>IF($C346&lt;&gt;"M5","",Price!G346)</f>
        <v>5180.8100000000004</v>
      </c>
      <c r="G346" s="8">
        <f>IF($C346&lt;&gt;"M5","",Dual_Tema!E346)</f>
        <v>5185.58</v>
      </c>
      <c r="H346" s="8">
        <f>IF($C346&lt;&gt;"M5","",Dual_Tema!F346)</f>
        <v>5178.8900000000003</v>
      </c>
      <c r="I346" s="6">
        <f>IF($C346&lt;&gt;"M5","",SSA!E346)</f>
        <v>5181.9794700000002</v>
      </c>
      <c r="J346">
        <f t="shared" si="49"/>
        <v>5177.56132388889</v>
      </c>
      <c r="K346">
        <f t="shared" si="50"/>
        <v>5176.6724107426835</v>
      </c>
      <c r="L346" s="7">
        <f t="shared" si="48"/>
        <v>5.0139039413183921E-5</v>
      </c>
      <c r="M346" s="7">
        <f t="shared" si="47"/>
        <v>3.7073581404510863E-4</v>
      </c>
      <c r="N346">
        <f t="shared" si="40"/>
        <v>4.418146111110218</v>
      </c>
      <c r="O346">
        <f t="shared" si="51"/>
        <v>0.88891314620650519</v>
      </c>
      <c r="P346">
        <f t="shared" si="38"/>
        <v>1</v>
      </c>
      <c r="Q346">
        <f t="shared" si="39"/>
        <v>32</v>
      </c>
      <c r="R346" s="18" t="str">
        <f t="shared" si="41"/>
        <v>Bullish</v>
      </c>
      <c r="S346" s="18" t="str">
        <f t="shared" si="42"/>
        <v>-----</v>
      </c>
      <c r="T346" s="18" t="str">
        <f t="shared" si="43"/>
        <v>-----</v>
      </c>
      <c r="U346" s="20" t="str">
        <f t="shared" si="44"/>
        <v>-----</v>
      </c>
      <c r="V346" s="20" t="str">
        <f t="shared" si="45"/>
        <v>-----</v>
      </c>
      <c r="W346" s="20" t="str">
        <f t="shared" si="46"/>
        <v>-----</v>
      </c>
      <c r="X346" s="4"/>
    </row>
    <row r="347" spans="1:24" x14ac:dyDescent="0.55000000000000004">
      <c r="A347" s="6">
        <f>IF('Data Validation'!$K$2&lt;&gt;TRUE,"",'Data Validation'!A347)</f>
        <v>1772132100</v>
      </c>
      <c r="B347" s="6" t="str">
        <f>IF('Data Validation'!$K$2&lt;&gt;TRUE,"",'Data Validation'!C347)</f>
        <v>XAUUSD</v>
      </c>
      <c r="C347" s="6" t="str">
        <f>IF('Data Validation'!$K$2&lt;&gt;TRUE,"",'Data Validation'!E347)</f>
        <v>M5</v>
      </c>
      <c r="D347" s="6">
        <f>IF('Data Validation'!$K$2&lt;&gt;TRUE,"",'Data Validation'!G347)</f>
        <v>5180.24</v>
      </c>
      <c r="E347" s="6">
        <f>IF($C347&lt;&gt;"M5","",Price!F347)</f>
        <v>5182.3100000000004</v>
      </c>
      <c r="F347" s="8">
        <f>IF($C347&lt;&gt;"M5","",Price!G347)</f>
        <v>5179.17</v>
      </c>
      <c r="G347" s="8">
        <f>IF($C347&lt;&gt;"M5","",Dual_Tema!E347)</f>
        <v>5184.97</v>
      </c>
      <c r="H347" s="8">
        <f>IF($C347&lt;&gt;"M5","",Dual_Tema!F347)</f>
        <v>5180.13</v>
      </c>
      <c r="I347" s="6">
        <f>IF($C347&lt;&gt;"M5","",SSA!E347)</f>
        <v>5183.35707</v>
      </c>
      <c r="J347">
        <f t="shared" si="49"/>
        <v>5177.5658091666673</v>
      </c>
      <c r="K347">
        <f t="shared" si="50"/>
        <v>5176.8510904274808</v>
      </c>
      <c r="L347" s="7">
        <f t="shared" si="48"/>
        <v>-5.1302129038352279E-4</v>
      </c>
      <c r="M347" s="7">
        <f t="shared" si="47"/>
        <v>-1.8532353435146153E-4</v>
      </c>
      <c r="N347">
        <f t="shared" si="40"/>
        <v>5.7912608333326716</v>
      </c>
      <c r="O347">
        <f t="shared" si="51"/>
        <v>0.71471873918653728</v>
      </c>
      <c r="P347">
        <f t="shared" ref="P347:P410" si="52">IF(O347&gt;=0,1,-1)</f>
        <v>1</v>
      </c>
      <c r="Q347">
        <f t="shared" ref="Q347:Q410" si="53">IF(P347=P346,Q346+P347,P347)</f>
        <v>33</v>
      </c>
      <c r="R347" s="18" t="str">
        <f t="shared" si="41"/>
        <v>Bullish</v>
      </c>
      <c r="S347" s="18" t="str">
        <f t="shared" si="42"/>
        <v>-----</v>
      </c>
      <c r="T347" s="18" t="str">
        <f t="shared" si="43"/>
        <v>-----</v>
      </c>
      <c r="U347" s="20" t="str">
        <f t="shared" si="44"/>
        <v>-----</v>
      </c>
      <c r="V347" s="20" t="str">
        <f t="shared" si="45"/>
        <v>-----</v>
      </c>
      <c r="W347" s="20" t="str">
        <f t="shared" si="46"/>
        <v>-----</v>
      </c>
      <c r="X347" s="4"/>
    </row>
    <row r="348" spans="1:24" x14ac:dyDescent="0.55000000000000004">
      <c r="A348" s="6">
        <f>IF('Data Validation'!$K$2&lt;&gt;TRUE,"",'Data Validation'!A348)</f>
        <v>1772132400</v>
      </c>
      <c r="B348" s="6" t="str">
        <f>IF('Data Validation'!$K$2&lt;&gt;TRUE,"",'Data Validation'!C348)</f>
        <v>XAUUSD</v>
      </c>
      <c r="C348" s="6" t="str">
        <f>IF('Data Validation'!$K$2&lt;&gt;TRUE,"",'Data Validation'!E348)</f>
        <v>M5</v>
      </c>
      <c r="D348" s="6">
        <f>IF('Data Validation'!$K$2&lt;&gt;TRUE,"",'Data Validation'!G348)</f>
        <v>5185.45</v>
      </c>
      <c r="E348" s="6">
        <f>IF($C348&lt;&gt;"M5","",Price!F348)</f>
        <v>5186.1899999999996</v>
      </c>
      <c r="F348" s="8">
        <f>IF($C348&lt;&gt;"M5","",Price!G348)</f>
        <v>5179.78</v>
      </c>
      <c r="G348" s="8">
        <f>IF($C348&lt;&gt;"M5","",Dual_Tema!E348)</f>
        <v>5186.33</v>
      </c>
      <c r="H348" s="8">
        <f>IF($C348&lt;&gt;"M5","",Dual_Tema!F348)</f>
        <v>5181.04</v>
      </c>
      <c r="I348" s="6">
        <f>IF($C348&lt;&gt;"M5","",SSA!E348)</f>
        <v>5184.6201000000001</v>
      </c>
      <c r="J348">
        <f t="shared" si="49"/>
        <v>5177.5915525000009</v>
      </c>
      <c r="K348">
        <f t="shared" si="50"/>
        <v>5176.9991828419852</v>
      </c>
      <c r="L348" s="7">
        <f t="shared" si="48"/>
        <v>-2.6994040101637847E-5</v>
      </c>
      <c r="M348" s="7">
        <f t="shared" si="47"/>
        <v>-2.4319441656505609E-4</v>
      </c>
      <c r="N348">
        <f t="shared" si="40"/>
        <v>7.0285474999991493</v>
      </c>
      <c r="O348">
        <f t="shared" si="51"/>
        <v>0.59236965801574115</v>
      </c>
      <c r="P348">
        <f t="shared" si="52"/>
        <v>1</v>
      </c>
      <c r="Q348">
        <f t="shared" si="53"/>
        <v>34</v>
      </c>
      <c r="R348" s="18" t="str">
        <f t="shared" si="41"/>
        <v>Bullish</v>
      </c>
      <c r="S348" s="18" t="str">
        <f t="shared" si="42"/>
        <v>-----</v>
      </c>
      <c r="T348" s="18" t="str">
        <f t="shared" si="43"/>
        <v>-----</v>
      </c>
      <c r="U348" s="20" t="str">
        <f t="shared" si="44"/>
        <v>-----</v>
      </c>
      <c r="V348" s="20" t="str">
        <f t="shared" si="45"/>
        <v>-----</v>
      </c>
      <c r="W348" s="20" t="str">
        <f t="shared" si="46"/>
        <v>-----</v>
      </c>
      <c r="X348" s="4"/>
    </row>
    <row r="349" spans="1:24" x14ac:dyDescent="0.55000000000000004">
      <c r="A349" s="6">
        <f>IF('Data Validation'!$K$2&lt;&gt;TRUE,"",'Data Validation'!A349)</f>
        <v>1772132700</v>
      </c>
      <c r="B349" s="6" t="str">
        <f>IF('Data Validation'!$K$2&lt;&gt;TRUE,"",'Data Validation'!C349)</f>
        <v>XAUUSD</v>
      </c>
      <c r="C349" s="6" t="str">
        <f>IF('Data Validation'!$K$2&lt;&gt;TRUE,"",'Data Validation'!E349)</f>
        <v>M5</v>
      </c>
      <c r="D349" s="6">
        <f>IF('Data Validation'!$K$2&lt;&gt;TRUE,"",'Data Validation'!G349)</f>
        <v>5186.22</v>
      </c>
      <c r="E349" s="6">
        <f>IF($C349&lt;&gt;"M5","",Price!F349)</f>
        <v>5187.79</v>
      </c>
      <c r="F349" s="8">
        <f>IF($C349&lt;&gt;"M5","",Price!G349)</f>
        <v>5184.1499999999996</v>
      </c>
      <c r="G349" s="8">
        <f>IF($C349&lt;&gt;"M5","",Dual_Tema!E349)</f>
        <v>5187.84</v>
      </c>
      <c r="H349" s="8">
        <f>IF($C349&lt;&gt;"M5","",Dual_Tema!F349)</f>
        <v>5183.58</v>
      </c>
      <c r="I349" s="6">
        <f>IF($C349&lt;&gt;"M5","",SSA!E349)</f>
        <v>5185.5733099999998</v>
      </c>
      <c r="J349">
        <f t="shared" si="49"/>
        <v>5177.661292222223</v>
      </c>
      <c r="K349">
        <f t="shared" si="50"/>
        <v>5177.1316047180335</v>
      </c>
      <c r="L349" s="7">
        <f t="shared" si="48"/>
        <v>-9.6379225265586244E-6</v>
      </c>
      <c r="M349" s="7">
        <f t="shared" si="47"/>
        <v>1.0996261271162188E-4</v>
      </c>
      <c r="N349">
        <f t="shared" si="40"/>
        <v>7.9120177777767822</v>
      </c>
      <c r="O349">
        <f t="shared" si="51"/>
        <v>0.52968750418949639</v>
      </c>
      <c r="P349">
        <f t="shared" si="52"/>
        <v>1</v>
      </c>
      <c r="Q349">
        <f t="shared" si="53"/>
        <v>35</v>
      </c>
      <c r="R349" s="18" t="str">
        <f t="shared" si="41"/>
        <v>Bullish</v>
      </c>
      <c r="S349" s="18" t="str">
        <f t="shared" si="42"/>
        <v>-----</v>
      </c>
      <c r="T349" s="18" t="str">
        <f t="shared" si="43"/>
        <v>-----</v>
      </c>
      <c r="U349" s="20" t="str">
        <f t="shared" si="44"/>
        <v>-----</v>
      </c>
      <c r="V349" s="20" t="str">
        <f t="shared" si="45"/>
        <v>-----</v>
      </c>
      <c r="W349" s="20" t="str">
        <f t="shared" si="46"/>
        <v>-----</v>
      </c>
      <c r="X349" s="4"/>
    </row>
    <row r="350" spans="1:24" x14ac:dyDescent="0.55000000000000004">
      <c r="A350" s="6">
        <f>IF('Data Validation'!$K$2&lt;&gt;TRUE,"",'Data Validation'!A350)</f>
        <v>1772133000</v>
      </c>
      <c r="B350" s="6" t="str">
        <f>IF('Data Validation'!$K$2&lt;&gt;TRUE,"",'Data Validation'!C350)</f>
        <v>XAUUSD</v>
      </c>
      <c r="C350" s="6" t="str">
        <f>IF('Data Validation'!$K$2&lt;&gt;TRUE,"",'Data Validation'!E350)</f>
        <v>M5</v>
      </c>
      <c r="D350" s="6">
        <f>IF('Data Validation'!$K$2&lt;&gt;TRUE,"",'Data Validation'!G350)</f>
        <v>5186.4799999999996</v>
      </c>
      <c r="E350" s="6">
        <f>IF($C350&lt;&gt;"M5","",Price!F350)</f>
        <v>5188.3100000000004</v>
      </c>
      <c r="F350" s="8">
        <f>IF($C350&lt;&gt;"M5","",Price!G350)</f>
        <v>5184.8599999999997</v>
      </c>
      <c r="G350" s="8">
        <f>IF($C350&lt;&gt;"M5","",Dual_Tema!E350)</f>
        <v>5188.91</v>
      </c>
      <c r="H350" s="8">
        <f>IF($C350&lt;&gt;"M5","",Dual_Tema!F350)</f>
        <v>5185.3599999999997</v>
      </c>
      <c r="I350" s="6">
        <f>IF($C350&lt;&gt;"M5","",SSA!E350)</f>
        <v>5186.1749399999999</v>
      </c>
      <c r="J350">
        <f t="shared" si="49"/>
        <v>5177.7819455555573</v>
      </c>
      <c r="K350">
        <f t="shared" si="50"/>
        <v>5177.2616728855382</v>
      </c>
      <c r="L350" s="7">
        <f t="shared" si="48"/>
        <v>-1.1563122120049381E-4</v>
      </c>
      <c r="M350" s="7">
        <f t="shared" si="47"/>
        <v>-9.6425320517765404E-5</v>
      </c>
      <c r="N350">
        <f t="shared" si="40"/>
        <v>8.3929944444425928</v>
      </c>
      <c r="O350">
        <f t="shared" si="51"/>
        <v>0.52027267001903965</v>
      </c>
      <c r="P350">
        <f t="shared" si="52"/>
        <v>1</v>
      </c>
      <c r="Q350">
        <f t="shared" si="53"/>
        <v>36</v>
      </c>
      <c r="R350" s="18" t="str">
        <f t="shared" si="41"/>
        <v>Bullish</v>
      </c>
      <c r="S350" s="18" t="str">
        <f t="shared" si="42"/>
        <v>-----</v>
      </c>
      <c r="T350" s="18" t="str">
        <f t="shared" si="43"/>
        <v>-----</v>
      </c>
      <c r="U350" s="20" t="str">
        <f t="shared" si="44"/>
        <v>-----</v>
      </c>
      <c r="V350" s="20" t="str">
        <f t="shared" si="45"/>
        <v>-----</v>
      </c>
      <c r="W350" s="20" t="str">
        <f t="shared" si="46"/>
        <v>-----</v>
      </c>
      <c r="X350" s="4"/>
    </row>
    <row r="351" spans="1:24" x14ac:dyDescent="0.55000000000000004">
      <c r="A351" s="6">
        <f>IF('Data Validation'!$K$2&lt;&gt;TRUE,"",'Data Validation'!A351)</f>
        <v>1772133300</v>
      </c>
      <c r="B351" s="6" t="str">
        <f>IF('Data Validation'!$K$2&lt;&gt;TRUE,"",'Data Validation'!C351)</f>
        <v>XAUUSD</v>
      </c>
      <c r="C351" s="6" t="str">
        <f>IF('Data Validation'!$K$2&lt;&gt;TRUE,"",'Data Validation'!E351)</f>
        <v>M5</v>
      </c>
      <c r="D351" s="6">
        <f>IF('Data Validation'!$K$2&lt;&gt;TRUE,"",'Data Validation'!G351)</f>
        <v>5187.7</v>
      </c>
      <c r="E351" s="6">
        <f>IF($C351&lt;&gt;"M5","",Price!F351)</f>
        <v>5187.8599999999997</v>
      </c>
      <c r="F351" s="8">
        <f>IF($C351&lt;&gt;"M5","",Price!G351)</f>
        <v>5185.17</v>
      </c>
      <c r="G351" s="8">
        <f>IF($C351&lt;&gt;"M5","",Dual_Tema!E351)</f>
        <v>5189.22</v>
      </c>
      <c r="H351" s="8">
        <f>IF($C351&lt;&gt;"M5","",Dual_Tema!F351)</f>
        <v>5186.43</v>
      </c>
      <c r="I351" s="6">
        <f>IF($C351&lt;&gt;"M5","",SSA!E351)</f>
        <v>5186.4576999999999</v>
      </c>
      <c r="J351">
        <f t="shared" si="49"/>
        <v>5177.9459852777782</v>
      </c>
      <c r="K351">
        <f t="shared" si="50"/>
        <v>5177.3985353639864</v>
      </c>
      <c r="L351" s="7">
        <f t="shared" si="48"/>
        <v>-2.6208177722289325E-4</v>
      </c>
      <c r="M351" s="7">
        <f t="shared" si="47"/>
        <v>-2.4294167664467046E-4</v>
      </c>
      <c r="N351">
        <f t="shared" si="40"/>
        <v>8.5117147222217682</v>
      </c>
      <c r="O351">
        <f t="shared" si="51"/>
        <v>0.5474499137917519</v>
      </c>
      <c r="P351">
        <f t="shared" si="52"/>
        <v>1</v>
      </c>
      <c r="Q351">
        <f t="shared" si="53"/>
        <v>37</v>
      </c>
      <c r="R351" s="18" t="str">
        <f t="shared" si="41"/>
        <v>Bullish</v>
      </c>
      <c r="S351" s="18" t="str">
        <f t="shared" si="42"/>
        <v>-----</v>
      </c>
      <c r="T351" s="18" t="str">
        <f t="shared" si="43"/>
        <v>-----</v>
      </c>
      <c r="U351" s="20" t="str">
        <f t="shared" si="44"/>
        <v>-----</v>
      </c>
      <c r="V351" s="20" t="str">
        <f t="shared" si="45"/>
        <v>-----</v>
      </c>
      <c r="W351" s="20" t="str">
        <f t="shared" si="46"/>
        <v>-----</v>
      </c>
      <c r="X351" s="4"/>
    </row>
    <row r="352" spans="1:24" x14ac:dyDescent="0.55000000000000004">
      <c r="A352" s="6">
        <f>IF('Data Validation'!$K$2&lt;&gt;TRUE,"",'Data Validation'!A352)</f>
        <v>1772133600</v>
      </c>
      <c r="B352" s="6" t="str">
        <f>IF('Data Validation'!$K$2&lt;&gt;TRUE,"",'Data Validation'!C352)</f>
        <v>XAUUSD</v>
      </c>
      <c r="C352" s="6" t="str">
        <f>IF('Data Validation'!$K$2&lt;&gt;TRUE,"",'Data Validation'!E352)</f>
        <v>M5</v>
      </c>
      <c r="D352" s="6">
        <f>IF('Data Validation'!$K$2&lt;&gt;TRUE,"",'Data Validation'!G352)</f>
        <v>5185.79</v>
      </c>
      <c r="E352" s="6">
        <f>IF($C352&lt;&gt;"M5","",Price!F352)</f>
        <v>5189.1499999999996</v>
      </c>
      <c r="F352" s="8">
        <f>IF($C352&lt;&gt;"M5","",Price!G352)</f>
        <v>5185.47</v>
      </c>
      <c r="G352" s="8">
        <f>IF($C352&lt;&gt;"M5","",Dual_Tema!E352)</f>
        <v>5189.8999999999996</v>
      </c>
      <c r="H352" s="8">
        <f>IF($C352&lt;&gt;"M5","",Dual_Tema!F352)</f>
        <v>5187.0600000000004</v>
      </c>
      <c r="I352" s="6">
        <f>IF($C352&lt;&gt;"M5","",SSA!E352)</f>
        <v>5186.50666</v>
      </c>
      <c r="J352">
        <f t="shared" si="49"/>
        <v>5178.1400813888904</v>
      </c>
      <c r="K352">
        <f t="shared" si="50"/>
        <v>5177.5468445689676</v>
      </c>
      <c r="L352" s="7">
        <f t="shared" si="48"/>
        <v>-1.4451145494132837E-4</v>
      </c>
      <c r="M352" s="7">
        <f t="shared" si="47"/>
        <v>-3.0653202392109312E-4</v>
      </c>
      <c r="N352">
        <f t="shared" si="40"/>
        <v>8.3665786111096168</v>
      </c>
      <c r="O352">
        <f t="shared" si="51"/>
        <v>0.59323681992282218</v>
      </c>
      <c r="P352">
        <f t="shared" si="52"/>
        <v>1</v>
      </c>
      <c r="Q352">
        <f t="shared" si="53"/>
        <v>38</v>
      </c>
      <c r="R352" s="18" t="str">
        <f t="shared" si="41"/>
        <v>Bullish</v>
      </c>
      <c r="S352" s="18" t="str">
        <f t="shared" si="42"/>
        <v>-----</v>
      </c>
      <c r="T352" s="18" t="str">
        <f t="shared" si="43"/>
        <v>-----</v>
      </c>
      <c r="U352" s="20" t="str">
        <f t="shared" si="44"/>
        <v>-----</v>
      </c>
      <c r="V352" s="20" t="str">
        <f t="shared" si="45"/>
        <v>-----</v>
      </c>
      <c r="W352" s="20" t="str">
        <f t="shared" si="46"/>
        <v>-----</v>
      </c>
      <c r="X352" s="4"/>
    </row>
    <row r="353" spans="1:24" x14ac:dyDescent="0.55000000000000004">
      <c r="A353" s="6">
        <f>IF('Data Validation'!$K$2&lt;&gt;TRUE,"",'Data Validation'!A353)</f>
        <v>1772133900</v>
      </c>
      <c r="B353" s="6" t="str">
        <f>IF('Data Validation'!$K$2&lt;&gt;TRUE,"",'Data Validation'!C353)</f>
        <v>XAUUSD</v>
      </c>
      <c r="C353" s="6" t="str">
        <f>IF('Data Validation'!$K$2&lt;&gt;TRUE,"",'Data Validation'!E353)</f>
        <v>M5</v>
      </c>
      <c r="D353" s="6">
        <f>IF('Data Validation'!$K$2&lt;&gt;TRUE,"",'Data Validation'!G353)</f>
        <v>5185.5600000000004</v>
      </c>
      <c r="E353" s="6">
        <f>IF($C353&lt;&gt;"M5","",Price!F353)</f>
        <v>5186.6899999999996</v>
      </c>
      <c r="F353" s="8">
        <f>IF($C353&lt;&gt;"M5","",Price!G353)</f>
        <v>5184.62</v>
      </c>
      <c r="G353" s="8">
        <f>IF($C353&lt;&gt;"M5","",Dual_Tema!E353)</f>
        <v>5189</v>
      </c>
      <c r="H353" s="8">
        <f>IF($C353&lt;&gt;"M5","",Dual_Tema!F353)</f>
        <v>5186.84</v>
      </c>
      <c r="I353" s="6">
        <f>IF($C353&lt;&gt;"M5","",SSA!E353)</f>
        <v>5186.5373300000001</v>
      </c>
      <c r="J353">
        <f t="shared" si="49"/>
        <v>5178.3472880555555</v>
      </c>
      <c r="K353">
        <f t="shared" si="50"/>
        <v>5177.7069332662859</v>
      </c>
      <c r="L353" s="7">
        <f t="shared" si="48"/>
        <v>-4.4517248024675277E-4</v>
      </c>
      <c r="M353" s="7">
        <f t="shared" si="47"/>
        <v>-4.2800626200157601E-4</v>
      </c>
      <c r="N353">
        <f t="shared" si="40"/>
        <v>8.1900419444446015</v>
      </c>
      <c r="O353">
        <f t="shared" si="51"/>
        <v>0.64035478926962242</v>
      </c>
      <c r="P353">
        <f t="shared" si="52"/>
        <v>1</v>
      </c>
      <c r="Q353">
        <f t="shared" si="53"/>
        <v>39</v>
      </c>
      <c r="R353" s="18" t="str">
        <f t="shared" si="41"/>
        <v>Bullish</v>
      </c>
      <c r="S353" s="18" t="str">
        <f t="shared" si="42"/>
        <v>-----</v>
      </c>
      <c r="T353" s="18" t="str">
        <f t="shared" si="43"/>
        <v>-----</v>
      </c>
      <c r="U353" s="20" t="str">
        <f t="shared" si="44"/>
        <v>-----</v>
      </c>
      <c r="V353" s="20" t="str">
        <f t="shared" si="45"/>
        <v>-----</v>
      </c>
      <c r="W353" s="20" t="str">
        <f t="shared" si="46"/>
        <v>-----</v>
      </c>
      <c r="X353" s="4"/>
    </row>
    <row r="354" spans="1:24" x14ac:dyDescent="0.55000000000000004">
      <c r="A354" s="6">
        <f>IF('Data Validation'!$K$2&lt;&gt;TRUE,"",'Data Validation'!A354)</f>
        <v>1772134200</v>
      </c>
      <c r="B354" s="6" t="str">
        <f>IF('Data Validation'!$K$2&lt;&gt;TRUE,"",'Data Validation'!C354)</f>
        <v>XAUUSD</v>
      </c>
      <c r="C354" s="6" t="str">
        <f>IF('Data Validation'!$K$2&lt;&gt;TRUE,"",'Data Validation'!E354)</f>
        <v>M5</v>
      </c>
      <c r="D354" s="6">
        <f>IF('Data Validation'!$K$2&lt;&gt;TRUE,"",'Data Validation'!G354)</f>
        <v>5188.8599999999997</v>
      </c>
      <c r="E354" s="6">
        <f>IF($C354&lt;&gt;"M5","",Price!F354)</f>
        <v>5188.99</v>
      </c>
      <c r="F354" s="8">
        <f>IF($C354&lt;&gt;"M5","",Price!G354)</f>
        <v>5183.5</v>
      </c>
      <c r="G354" s="8">
        <f>IF($C354&lt;&gt;"M5","",Dual_Tema!E354)</f>
        <v>5189.43</v>
      </c>
      <c r="H354" s="8">
        <f>IF($C354&lt;&gt;"M5","",Dual_Tema!F354)</f>
        <v>5185.9799999999996</v>
      </c>
      <c r="I354" s="6">
        <f>IF($C354&lt;&gt;"M5","",SSA!E354)</f>
        <v>5186.7164000000002</v>
      </c>
      <c r="J354">
        <f t="shared" si="49"/>
        <v>5178.554937500001</v>
      </c>
      <c r="K354">
        <f t="shared" si="50"/>
        <v>5177.8765341130293</v>
      </c>
      <c r="L354" s="7">
        <f t="shared" si="48"/>
        <v>-8.4787731986077328E-5</v>
      </c>
      <c r="M354" s="7">
        <f t="shared" si="47"/>
        <v>-4.7821241115460602E-4</v>
      </c>
      <c r="N354">
        <f t="shared" si="40"/>
        <v>8.1614624999992884</v>
      </c>
      <c r="O354">
        <f t="shared" si="51"/>
        <v>0.678403386971695</v>
      </c>
      <c r="P354">
        <f t="shared" si="52"/>
        <v>1</v>
      </c>
      <c r="Q354">
        <f t="shared" si="53"/>
        <v>40</v>
      </c>
      <c r="R354" s="18" t="str">
        <f t="shared" si="41"/>
        <v>Bullish</v>
      </c>
      <c r="S354" s="18" t="str">
        <f t="shared" si="42"/>
        <v>-----</v>
      </c>
      <c r="T354" s="18" t="str">
        <f t="shared" si="43"/>
        <v>-----</v>
      </c>
      <c r="U354" s="20" t="str">
        <f t="shared" si="44"/>
        <v>-----</v>
      </c>
      <c r="V354" s="20" t="str">
        <f t="shared" si="45"/>
        <v>-----</v>
      </c>
      <c r="W354" s="20" t="str">
        <f t="shared" si="46"/>
        <v>-----</v>
      </c>
      <c r="X354" s="4"/>
    </row>
    <row r="355" spans="1:24" x14ac:dyDescent="0.55000000000000004">
      <c r="A355" s="6">
        <f>IF('Data Validation'!$K$2&lt;&gt;TRUE,"",'Data Validation'!A355)</f>
        <v>1772134500</v>
      </c>
      <c r="B355" s="6" t="str">
        <f>IF('Data Validation'!$K$2&lt;&gt;TRUE,"",'Data Validation'!C355)</f>
        <v>XAUUSD</v>
      </c>
      <c r="C355" s="6" t="str">
        <f>IF('Data Validation'!$K$2&lt;&gt;TRUE,"",'Data Validation'!E355)</f>
        <v>M5</v>
      </c>
      <c r="D355" s="6">
        <f>IF('Data Validation'!$K$2&lt;&gt;TRUE,"",'Data Validation'!G355)</f>
        <v>5184.1899999999996</v>
      </c>
      <c r="E355" s="6">
        <f>IF($C355&lt;&gt;"M5","",Price!F355)</f>
        <v>5190.83</v>
      </c>
      <c r="F355" s="8">
        <f>IF($C355&lt;&gt;"M5","",Price!G355)</f>
        <v>5183.66</v>
      </c>
      <c r="G355" s="8">
        <f>IF($C355&lt;&gt;"M5","",Dual_Tema!E355)</f>
        <v>5190.5</v>
      </c>
      <c r="H355" s="8">
        <f>IF($C355&lt;&gt;"M5","",Dual_Tema!F355)</f>
        <v>5185.37</v>
      </c>
      <c r="I355" s="6">
        <f>IF($C355&lt;&gt;"M5","",SSA!E355)</f>
        <v>5187.0927199999996</v>
      </c>
      <c r="J355">
        <f t="shared" si="49"/>
        <v>5178.7558449999997</v>
      </c>
      <c r="K355">
        <f t="shared" si="50"/>
        <v>5178.0523962904235</v>
      </c>
      <c r="L355" s="7">
        <f t="shared" si="48"/>
        <v>6.3577690010582259E-5</v>
      </c>
      <c r="M355" s="7">
        <f t="shared" si="47"/>
        <v>-3.2977396019956846E-4</v>
      </c>
      <c r="N355">
        <f t="shared" si="40"/>
        <v>8.3368749999999636</v>
      </c>
      <c r="O355">
        <f t="shared" si="51"/>
        <v>0.70344870957615058</v>
      </c>
      <c r="P355">
        <f t="shared" si="52"/>
        <v>1</v>
      </c>
      <c r="Q355">
        <f t="shared" si="53"/>
        <v>41</v>
      </c>
      <c r="R355" s="18" t="str">
        <f t="shared" si="41"/>
        <v>Bullish</v>
      </c>
      <c r="S355" s="18" t="str">
        <f t="shared" si="42"/>
        <v>-----</v>
      </c>
      <c r="T355" s="18" t="str">
        <f t="shared" si="43"/>
        <v>-----</v>
      </c>
      <c r="U355" s="20" t="str">
        <f t="shared" si="44"/>
        <v>-----</v>
      </c>
      <c r="V355" s="20" t="str">
        <f t="shared" si="45"/>
        <v>-----</v>
      </c>
      <c r="W355" s="20" t="str">
        <f t="shared" si="46"/>
        <v>-----</v>
      </c>
      <c r="X355" s="4"/>
    </row>
    <row r="356" spans="1:24" x14ac:dyDescent="0.55000000000000004">
      <c r="A356" s="6">
        <f>IF('Data Validation'!$K$2&lt;&gt;TRUE,"",'Data Validation'!A356)</f>
        <v>1772134800</v>
      </c>
      <c r="B356" s="6" t="str">
        <f>IF('Data Validation'!$K$2&lt;&gt;TRUE,"",'Data Validation'!C356)</f>
        <v>XAUUSD</v>
      </c>
      <c r="C356" s="6" t="str">
        <f>IF('Data Validation'!$K$2&lt;&gt;TRUE,"",'Data Validation'!E356)</f>
        <v>M5</v>
      </c>
      <c r="D356" s="6">
        <f>IF('Data Validation'!$K$2&lt;&gt;TRUE,"",'Data Validation'!G356)</f>
        <v>5186.3999999999996</v>
      </c>
      <c r="E356" s="6">
        <f>IF($C356&lt;&gt;"M5","",Price!F356)</f>
        <v>5186.91</v>
      </c>
      <c r="F356" s="8">
        <f>IF($C356&lt;&gt;"M5","",Price!G356)</f>
        <v>5184.0200000000004</v>
      </c>
      <c r="G356" s="8">
        <f>IF($C356&lt;&gt;"M5","",Dual_Tema!E356)</f>
        <v>5189.18</v>
      </c>
      <c r="H356" s="8">
        <f>IF($C356&lt;&gt;"M5","",Dual_Tema!F356)</f>
        <v>5185.05</v>
      </c>
      <c r="I356" s="6">
        <f>IF($C356&lt;&gt;"M5","",SSA!E356)</f>
        <v>5187.8606399999999</v>
      </c>
      <c r="J356">
        <f t="shared" si="49"/>
        <v>5178.9543224999998</v>
      </c>
      <c r="K356">
        <f t="shared" si="50"/>
        <v>5178.2327815323388</v>
      </c>
      <c r="L356" s="7">
        <f t="shared" si="48"/>
        <v>-4.3744869131547498E-4</v>
      </c>
      <c r="M356" s="7">
        <f t="shared" si="47"/>
        <v>-1.9864803618089416E-4</v>
      </c>
      <c r="N356">
        <f t="shared" si="40"/>
        <v>8.9063175000001138</v>
      </c>
      <c r="O356">
        <f t="shared" si="51"/>
        <v>0.72154096766098519</v>
      </c>
      <c r="P356">
        <f t="shared" si="52"/>
        <v>1</v>
      </c>
      <c r="Q356">
        <f t="shared" si="53"/>
        <v>42</v>
      </c>
      <c r="R356" s="18" t="str">
        <f t="shared" si="41"/>
        <v>Bullish</v>
      </c>
      <c r="S356" s="18" t="str">
        <f t="shared" si="42"/>
        <v>-----</v>
      </c>
      <c r="T356" s="18" t="str">
        <f t="shared" si="43"/>
        <v>-----</v>
      </c>
      <c r="U356" s="20" t="str">
        <f t="shared" si="44"/>
        <v>-----</v>
      </c>
      <c r="V356" s="20" t="str">
        <f t="shared" si="45"/>
        <v>-----</v>
      </c>
      <c r="W356" s="20" t="str">
        <f t="shared" si="46"/>
        <v>-----</v>
      </c>
      <c r="X356" s="4"/>
    </row>
    <row r="357" spans="1:24" x14ac:dyDescent="0.55000000000000004">
      <c r="A357" s="6">
        <f>IF('Data Validation'!$K$2&lt;&gt;TRUE,"",'Data Validation'!A357)</f>
        <v>1772135100</v>
      </c>
      <c r="B357" s="6" t="str">
        <f>IF('Data Validation'!$K$2&lt;&gt;TRUE,"",'Data Validation'!C357)</f>
        <v>XAUUSD</v>
      </c>
      <c r="C357" s="6" t="str">
        <f>IF('Data Validation'!$K$2&lt;&gt;TRUE,"",'Data Validation'!E357)</f>
        <v>M5</v>
      </c>
      <c r="D357" s="6">
        <f>IF('Data Validation'!$K$2&lt;&gt;TRUE,"",'Data Validation'!G357)</f>
        <v>5193.8900000000003</v>
      </c>
      <c r="E357" s="6">
        <f>IF($C357&lt;&gt;"M5","",Price!F357)</f>
        <v>5194.04</v>
      </c>
      <c r="F357" s="8">
        <f>IF($C357&lt;&gt;"M5","",Price!G357)</f>
        <v>5186.38</v>
      </c>
      <c r="G357" s="8">
        <f>IF($C357&lt;&gt;"M5","",Dual_Tema!E357)</f>
        <v>5191.74</v>
      </c>
      <c r="H357" s="8">
        <f>IF($C357&lt;&gt;"M5","",Dual_Tema!F357)</f>
        <v>5185.91</v>
      </c>
      <c r="I357" s="6">
        <f>IF($C357&lt;&gt;"M5","",SSA!E357)</f>
        <v>5188.97487</v>
      </c>
      <c r="J357">
        <f t="shared" si="49"/>
        <v>5179.160986111111</v>
      </c>
      <c r="K357">
        <f t="shared" si="50"/>
        <v>5178.4184224480932</v>
      </c>
      <c r="L357" s="7">
        <f t="shared" si="48"/>
        <v>4.4301139887594176E-4</v>
      </c>
      <c r="M357" s="7">
        <f t="shared" si="47"/>
        <v>9.0630188337293682E-5</v>
      </c>
      <c r="N357">
        <f t="shared" si="40"/>
        <v>9.813883888888995</v>
      </c>
      <c r="O357">
        <f t="shared" si="51"/>
        <v>0.74256366301779053</v>
      </c>
      <c r="P357">
        <f t="shared" si="52"/>
        <v>1</v>
      </c>
      <c r="Q357">
        <f t="shared" si="53"/>
        <v>43</v>
      </c>
      <c r="R357" s="18" t="str">
        <f t="shared" si="41"/>
        <v>Bullish</v>
      </c>
      <c r="S357" s="18" t="str">
        <f t="shared" si="42"/>
        <v>-----</v>
      </c>
      <c r="T357" s="18" t="str">
        <f t="shared" si="43"/>
        <v>-----</v>
      </c>
      <c r="U357" s="20" t="str">
        <f t="shared" si="44"/>
        <v>-----</v>
      </c>
      <c r="V357" s="20" t="str">
        <f t="shared" si="45"/>
        <v>-----</v>
      </c>
      <c r="W357" s="20" t="str">
        <f t="shared" si="46"/>
        <v>-----</v>
      </c>
      <c r="X357" s="4"/>
    </row>
    <row r="358" spans="1:24" x14ac:dyDescent="0.55000000000000004">
      <c r="A358" s="6">
        <f>IF('Data Validation'!$K$2&lt;&gt;TRUE,"",'Data Validation'!A358)</f>
        <v>1772135400</v>
      </c>
      <c r="B358" s="6" t="str">
        <f>IF('Data Validation'!$K$2&lt;&gt;TRUE,"",'Data Validation'!C358)</f>
        <v>XAUUSD</v>
      </c>
      <c r="C358" s="6" t="str">
        <f>IF('Data Validation'!$K$2&lt;&gt;TRUE,"",'Data Validation'!E358)</f>
        <v>M5</v>
      </c>
      <c r="D358" s="6">
        <f>IF('Data Validation'!$K$2&lt;&gt;TRUE,"",'Data Validation'!G358)</f>
        <v>5189.59</v>
      </c>
      <c r="E358" s="6">
        <f>IF($C358&lt;&gt;"M5","",Price!F358)</f>
        <v>5193.93</v>
      </c>
      <c r="F358" s="8">
        <f>IF($C358&lt;&gt;"M5","",Price!G358)</f>
        <v>5188.9399999999996</v>
      </c>
      <c r="G358" s="8">
        <f>IF($C358&lt;&gt;"M5","",Dual_Tema!E358)</f>
        <v>5193.24</v>
      </c>
      <c r="H358" s="8">
        <f>IF($C358&lt;&gt;"M5","",Dual_Tema!F358)</f>
        <v>5187.6400000000003</v>
      </c>
      <c r="I358" s="6">
        <f>IF($C358&lt;&gt;"M5","",SSA!E358)</f>
        <v>5190.1767499999996</v>
      </c>
      <c r="J358">
        <f t="shared" si="49"/>
        <v>5179.3838344444448</v>
      </c>
      <c r="K358">
        <f t="shared" si="50"/>
        <v>5178.6115048473639</v>
      </c>
      <c r="L358" s="7">
        <f t="shared" si="48"/>
        <v>1.3286503223431024E-4</v>
      </c>
      <c r="M358" s="7">
        <f t="shared" si="47"/>
        <v>2.5059564657518109E-4</v>
      </c>
      <c r="N358">
        <f t="shared" si="40"/>
        <v>10.792915555554828</v>
      </c>
      <c r="O358">
        <f t="shared" si="51"/>
        <v>0.77232959708089766</v>
      </c>
      <c r="P358">
        <f t="shared" si="52"/>
        <v>1</v>
      </c>
      <c r="Q358">
        <f t="shared" si="53"/>
        <v>44</v>
      </c>
      <c r="R358" s="18" t="str">
        <f t="shared" si="41"/>
        <v>Bullish</v>
      </c>
      <c r="S358" s="18" t="str">
        <f t="shared" si="42"/>
        <v>-----</v>
      </c>
      <c r="T358" s="18" t="str">
        <f t="shared" si="43"/>
        <v>-----</v>
      </c>
      <c r="U358" s="20" t="str">
        <f t="shared" si="44"/>
        <v>-----</v>
      </c>
      <c r="V358" s="20" t="str">
        <f t="shared" si="45"/>
        <v>-----</v>
      </c>
      <c r="W358" s="20" t="str">
        <f t="shared" si="46"/>
        <v>-----</v>
      </c>
      <c r="X358" s="4"/>
    </row>
    <row r="359" spans="1:24" x14ac:dyDescent="0.55000000000000004">
      <c r="A359" s="6">
        <f>IF('Data Validation'!$K$2&lt;&gt;TRUE,"",'Data Validation'!A359)</f>
        <v>1772135700</v>
      </c>
      <c r="B359" s="6" t="str">
        <f>IF('Data Validation'!$K$2&lt;&gt;TRUE,"",'Data Validation'!C359)</f>
        <v>XAUUSD</v>
      </c>
      <c r="C359" s="6" t="str">
        <f>IF('Data Validation'!$K$2&lt;&gt;TRUE,"",'Data Validation'!E359)</f>
        <v>M5</v>
      </c>
      <c r="D359" s="6">
        <f>IF('Data Validation'!$K$2&lt;&gt;TRUE,"",'Data Validation'!G359)</f>
        <v>5187.0600000000004</v>
      </c>
      <c r="E359" s="6">
        <f>IF($C359&lt;&gt;"M5","",Price!F359)</f>
        <v>5190.58</v>
      </c>
      <c r="F359" s="8">
        <f>IF($C359&lt;&gt;"M5","",Price!G359)</f>
        <v>5186.5200000000004</v>
      </c>
      <c r="G359" s="8">
        <f>IF($C359&lt;&gt;"M5","",Dual_Tema!E359)</f>
        <v>5192.46</v>
      </c>
      <c r="H359" s="8">
        <f>IF($C359&lt;&gt;"M5","",Dual_Tema!F359)</f>
        <v>5187.4799999999996</v>
      </c>
      <c r="I359" s="6">
        <f>IF($C359&lt;&gt;"M5","",SSA!E359)</f>
        <v>5191.4855500000003</v>
      </c>
      <c r="J359">
        <f t="shared" si="49"/>
        <v>5179.633805555557</v>
      </c>
      <c r="K359">
        <f t="shared" si="50"/>
        <v>5178.8159649890031</v>
      </c>
      <c r="L359" s="7">
        <f t="shared" si="48"/>
        <v>-3.6206345354612441E-4</v>
      </c>
      <c r="M359" s="7">
        <f t="shared" si="47"/>
        <v>-1.850609544517043E-4</v>
      </c>
      <c r="N359">
        <f t="shared" si="40"/>
        <v>11.851744444443284</v>
      </c>
      <c r="O359">
        <f t="shared" si="51"/>
        <v>0.81784056655396853</v>
      </c>
      <c r="P359">
        <f t="shared" si="52"/>
        <v>1</v>
      </c>
      <c r="Q359">
        <f t="shared" si="53"/>
        <v>45</v>
      </c>
      <c r="R359" s="18" t="str">
        <f t="shared" si="41"/>
        <v>Bullish</v>
      </c>
      <c r="S359" s="18" t="str">
        <f t="shared" si="42"/>
        <v>-----</v>
      </c>
      <c r="T359" s="18" t="str">
        <f t="shared" si="43"/>
        <v>-----</v>
      </c>
      <c r="U359" s="20" t="str">
        <f t="shared" si="44"/>
        <v>-----</v>
      </c>
      <c r="V359" s="20" t="str">
        <f t="shared" si="45"/>
        <v>-----</v>
      </c>
      <c r="W359" s="20" t="str">
        <f t="shared" si="46"/>
        <v>-----</v>
      </c>
      <c r="X359" s="4"/>
    </row>
    <row r="360" spans="1:24" x14ac:dyDescent="0.55000000000000004">
      <c r="A360" s="6">
        <f>IF('Data Validation'!$K$2&lt;&gt;TRUE,"",'Data Validation'!A360)</f>
        <v>1772136000</v>
      </c>
      <c r="B360" s="6" t="str">
        <f>IF('Data Validation'!$K$2&lt;&gt;TRUE,"",'Data Validation'!C360)</f>
        <v>XAUUSD</v>
      </c>
      <c r="C360" s="6" t="str">
        <f>IF('Data Validation'!$K$2&lt;&gt;TRUE,"",'Data Validation'!E360)</f>
        <v>M5</v>
      </c>
      <c r="D360" s="6">
        <f>IF('Data Validation'!$K$2&lt;&gt;TRUE,"",'Data Validation'!G360)</f>
        <v>5193.8100000000004</v>
      </c>
      <c r="E360" s="6">
        <f>IF($C360&lt;&gt;"M5","",Price!F360)</f>
        <v>5193.82</v>
      </c>
      <c r="F360" s="8">
        <f>IF($C360&lt;&gt;"M5","",Price!G360)</f>
        <v>5186.8100000000004</v>
      </c>
      <c r="G360" s="8">
        <f>IF($C360&lt;&gt;"M5","",Dual_Tema!E360)</f>
        <v>5193.45</v>
      </c>
      <c r="H360" s="8">
        <f>IF($C360&lt;&gt;"M5","",Dual_Tema!F360)</f>
        <v>5187.43</v>
      </c>
      <c r="I360" s="6">
        <f>IF($C360&lt;&gt;"M5","",SSA!E360)</f>
        <v>5192.8647300000002</v>
      </c>
      <c r="J360">
        <f t="shared" si="49"/>
        <v>5179.9235066666679</v>
      </c>
      <c r="K360">
        <f t="shared" si="50"/>
        <v>5179.0374733245362</v>
      </c>
      <c r="L360" s="7">
        <f t="shared" si="48"/>
        <v>7.1243585670390761E-5</v>
      </c>
      <c r="M360" s="7">
        <f t="shared" si="47"/>
        <v>-1.1951968508488612E-4</v>
      </c>
      <c r="N360">
        <f t="shared" si="40"/>
        <v>12.941223333332346</v>
      </c>
      <c r="O360">
        <f t="shared" si="51"/>
        <v>0.88603334213166818</v>
      </c>
      <c r="P360">
        <f t="shared" si="52"/>
        <v>1</v>
      </c>
      <c r="Q360">
        <f t="shared" si="53"/>
        <v>46</v>
      </c>
      <c r="R360" s="18" t="str">
        <f t="shared" si="41"/>
        <v>Bullish</v>
      </c>
      <c r="S360" s="18" t="str">
        <f t="shared" si="42"/>
        <v>-----</v>
      </c>
      <c r="T360" s="18" t="str">
        <f t="shared" si="43"/>
        <v>-----</v>
      </c>
      <c r="U360" s="20" t="str">
        <f t="shared" si="44"/>
        <v>-----</v>
      </c>
      <c r="V360" s="20" t="str">
        <f t="shared" si="45"/>
        <v>-----</v>
      </c>
      <c r="W360" s="20" t="str">
        <f t="shared" si="46"/>
        <v>-----</v>
      </c>
      <c r="X360" s="4"/>
    </row>
    <row r="361" spans="1:24" x14ac:dyDescent="0.55000000000000004">
      <c r="A361" s="6">
        <f>IF('Data Validation'!$K$2&lt;&gt;TRUE,"",'Data Validation'!A361)</f>
        <v>1772136300</v>
      </c>
      <c r="B361" s="6" t="str">
        <f>IF('Data Validation'!$K$2&lt;&gt;TRUE,"",'Data Validation'!C361)</f>
        <v>XAUUSD</v>
      </c>
      <c r="C361" s="6" t="str">
        <f>IF('Data Validation'!$K$2&lt;&gt;TRUE,"",'Data Validation'!E361)</f>
        <v>M5</v>
      </c>
      <c r="D361" s="6">
        <f>IF('Data Validation'!$K$2&lt;&gt;TRUE,"",'Data Validation'!G361)</f>
        <v>5195.17</v>
      </c>
      <c r="E361" s="6">
        <f>IF($C361&lt;&gt;"M5","",Price!F361)</f>
        <v>5196.4799999999996</v>
      </c>
      <c r="F361" s="8">
        <f>IF($C361&lt;&gt;"M5","",Price!G361)</f>
        <v>5193.79</v>
      </c>
      <c r="G361" s="8">
        <f>IF($C361&lt;&gt;"M5","",Dual_Tema!E361)</f>
        <v>5195.29</v>
      </c>
      <c r="H361" s="8">
        <f>IF($C361&lt;&gt;"M5","",Dual_Tema!F361)</f>
        <v>5190.74</v>
      </c>
      <c r="I361" s="6">
        <f>IF($C361&lt;&gt;"M5","",SSA!E361)</f>
        <v>5194.0290999999997</v>
      </c>
      <c r="J361">
        <f t="shared" si="49"/>
        <v>5180.2592716666677</v>
      </c>
      <c r="K361">
        <f t="shared" si="50"/>
        <v>5179.2818329929632</v>
      </c>
      <c r="L361" s="7">
        <f t="shared" si="48"/>
        <v>2.2905362357050326E-4</v>
      </c>
      <c r="M361" s="7">
        <f t="shared" si="47"/>
        <v>5.8758481449661939E-4</v>
      </c>
      <c r="N361">
        <f t="shared" ref="N361:N424" si="54">I361-J361</f>
        <v>13.769828333332043</v>
      </c>
      <c r="O361">
        <f t="shared" si="51"/>
        <v>0.97743867370445514</v>
      </c>
      <c r="P361">
        <f t="shared" si="52"/>
        <v>1</v>
      </c>
      <c r="Q361">
        <f t="shared" si="53"/>
        <v>47</v>
      </c>
      <c r="R361" s="18" t="str">
        <f t="shared" si="41"/>
        <v>Bullish</v>
      </c>
      <c r="S361" s="18" t="str">
        <f t="shared" si="42"/>
        <v>-----</v>
      </c>
      <c r="T361" s="18" t="str">
        <f t="shared" si="43"/>
        <v>-----</v>
      </c>
      <c r="U361" s="20" t="str">
        <f t="shared" si="44"/>
        <v>-----</v>
      </c>
      <c r="V361" s="20" t="str">
        <f t="shared" si="45"/>
        <v>-----</v>
      </c>
      <c r="W361" s="20" t="str">
        <f t="shared" si="46"/>
        <v>-----</v>
      </c>
      <c r="X361" s="4"/>
    </row>
    <row r="362" spans="1:24" x14ac:dyDescent="0.55000000000000004">
      <c r="A362" s="6">
        <f>IF('Data Validation'!$K$2&lt;&gt;TRUE,"",'Data Validation'!A362)</f>
        <v>1772136600</v>
      </c>
      <c r="B362" s="6" t="str">
        <f>IF('Data Validation'!$K$2&lt;&gt;TRUE,"",'Data Validation'!C362)</f>
        <v>XAUUSD</v>
      </c>
      <c r="C362" s="6" t="str">
        <f>IF('Data Validation'!$K$2&lt;&gt;TRUE,"",'Data Validation'!E362)</f>
        <v>M5</v>
      </c>
      <c r="D362" s="6">
        <f>IF('Data Validation'!$K$2&lt;&gt;TRUE,"",'Data Validation'!G362)</f>
        <v>5196.91</v>
      </c>
      <c r="E362" s="6">
        <f>IF($C362&lt;&gt;"M5","",Price!F362)</f>
        <v>5198.04</v>
      </c>
      <c r="F362" s="8">
        <f>IF($C362&lt;&gt;"M5","",Price!G362)</f>
        <v>5194.3500000000004</v>
      </c>
      <c r="G362" s="8">
        <f>IF($C362&lt;&gt;"M5","",Dual_Tema!E362)</f>
        <v>5197.13</v>
      </c>
      <c r="H362" s="8">
        <f>IF($C362&lt;&gt;"M5","",Dual_Tema!F362)</f>
        <v>5193.03</v>
      </c>
      <c r="I362" s="6">
        <f>IF($C362&lt;&gt;"M5","",SSA!E362)</f>
        <v>5194.8870200000001</v>
      </c>
      <c r="J362">
        <f t="shared" si="49"/>
        <v>5180.6474661111106</v>
      </c>
      <c r="K362">
        <f t="shared" si="50"/>
        <v>5179.5549596165929</v>
      </c>
      <c r="L362" s="7">
        <f t="shared" si="48"/>
        <v>1.7509663987621139E-4</v>
      </c>
      <c r="M362" s="7">
        <f t="shared" si="47"/>
        <v>2.5418686200553791E-4</v>
      </c>
      <c r="N362">
        <f t="shared" si="54"/>
        <v>14.239553888889532</v>
      </c>
      <c r="O362">
        <f t="shared" si="51"/>
        <v>1.0925064945176928</v>
      </c>
      <c r="P362">
        <f t="shared" si="52"/>
        <v>1</v>
      </c>
      <c r="Q362">
        <f t="shared" si="53"/>
        <v>48</v>
      </c>
      <c r="R362" s="18" t="str">
        <f t="shared" si="41"/>
        <v>Bullish</v>
      </c>
      <c r="S362" s="18" t="str">
        <f t="shared" si="42"/>
        <v>-----</v>
      </c>
      <c r="T362" s="18" t="str">
        <f t="shared" si="43"/>
        <v>-----</v>
      </c>
      <c r="U362" s="20" t="str">
        <f t="shared" si="44"/>
        <v>-----</v>
      </c>
      <c r="V362" s="20" t="str">
        <f t="shared" si="45"/>
        <v>-----</v>
      </c>
      <c r="W362" s="20" t="str">
        <f t="shared" si="46"/>
        <v>-----</v>
      </c>
      <c r="X362" s="4"/>
    </row>
    <row r="363" spans="1:24" x14ac:dyDescent="0.55000000000000004">
      <c r="A363" s="6">
        <f>IF('Data Validation'!$K$2&lt;&gt;TRUE,"",'Data Validation'!A363)</f>
        <v>1772136900</v>
      </c>
      <c r="B363" s="6" t="str">
        <f>IF('Data Validation'!$K$2&lt;&gt;TRUE,"",'Data Validation'!C363)</f>
        <v>XAUUSD</v>
      </c>
      <c r="C363" s="6" t="str">
        <f>IF('Data Validation'!$K$2&lt;&gt;TRUE,"",'Data Validation'!E363)</f>
        <v>M5</v>
      </c>
      <c r="D363" s="6">
        <f>IF('Data Validation'!$K$2&lt;&gt;TRUE,"",'Data Validation'!G363)</f>
        <v>5194.53</v>
      </c>
      <c r="E363" s="6">
        <f>IF($C363&lt;&gt;"M5","",Price!F363)</f>
        <v>5197.1000000000004</v>
      </c>
      <c r="F363" s="8">
        <f>IF($C363&lt;&gt;"M5","",Price!G363)</f>
        <v>5191.97</v>
      </c>
      <c r="G363" s="8">
        <f>IF($C363&lt;&gt;"M5","",Dual_Tema!E363)</f>
        <v>5197.72</v>
      </c>
      <c r="H363" s="8">
        <f>IF($C363&lt;&gt;"M5","",Dual_Tema!F363)</f>
        <v>5193.2</v>
      </c>
      <c r="I363" s="6">
        <f>IF($C363&lt;&gt;"M5","",SSA!E363)</f>
        <v>5195.4139699999996</v>
      </c>
      <c r="J363">
        <f t="shared" si="49"/>
        <v>5181.0869738888896</v>
      </c>
      <c r="K363">
        <f t="shared" si="50"/>
        <v>5179.8613624710524</v>
      </c>
      <c r="L363" s="7">
        <f t="shared" si="48"/>
        <v>-1.1928307026925091E-4</v>
      </c>
      <c r="M363" s="7">
        <f t="shared" si="47"/>
        <v>-2.3684818608941759E-4</v>
      </c>
      <c r="N363">
        <f t="shared" si="54"/>
        <v>14.32699611111002</v>
      </c>
      <c r="O363">
        <f t="shared" si="51"/>
        <v>1.2256114178371718</v>
      </c>
      <c r="P363">
        <f t="shared" si="52"/>
        <v>1</v>
      </c>
      <c r="Q363">
        <f t="shared" si="53"/>
        <v>49</v>
      </c>
      <c r="R363" s="18" t="str">
        <f t="shared" si="41"/>
        <v>Bullish</v>
      </c>
      <c r="S363" s="18" t="str">
        <f t="shared" si="42"/>
        <v>-----</v>
      </c>
      <c r="T363" s="18" t="str">
        <f t="shared" si="43"/>
        <v>-----</v>
      </c>
      <c r="U363" s="20" t="str">
        <f t="shared" si="44"/>
        <v>-----</v>
      </c>
      <c r="V363" s="20" t="str">
        <f t="shared" si="45"/>
        <v>-----</v>
      </c>
      <c r="W363" s="20" t="str">
        <f t="shared" si="46"/>
        <v>-----</v>
      </c>
      <c r="X363" s="4"/>
    </row>
    <row r="364" spans="1:24" x14ac:dyDescent="0.55000000000000004">
      <c r="A364" s="6">
        <f>IF('Data Validation'!$K$2&lt;&gt;TRUE,"",'Data Validation'!A364)</f>
        <v>1772137200</v>
      </c>
      <c r="B364" s="6" t="str">
        <f>IF('Data Validation'!$K$2&lt;&gt;TRUE,"",'Data Validation'!C364)</f>
        <v>XAUUSD</v>
      </c>
      <c r="C364" s="6" t="str">
        <f>IF('Data Validation'!$K$2&lt;&gt;TRUE,"",'Data Validation'!E364)</f>
        <v>M5</v>
      </c>
      <c r="D364" s="6">
        <f>IF('Data Validation'!$K$2&lt;&gt;TRUE,"",'Data Validation'!G364)</f>
        <v>5197.78</v>
      </c>
      <c r="E364" s="6">
        <f>IF($C364&lt;&gt;"M5","",Price!F364)</f>
        <v>5197.78</v>
      </c>
      <c r="F364" s="8">
        <f>IF($C364&lt;&gt;"M5","",Price!G364)</f>
        <v>5194.25</v>
      </c>
      <c r="G364" s="8">
        <f>IF($C364&lt;&gt;"M5","",Dual_Tema!E364)</f>
        <v>5198.3100000000004</v>
      </c>
      <c r="H364" s="8">
        <f>IF($C364&lt;&gt;"M5","",Dual_Tema!F364)</f>
        <v>5194.29</v>
      </c>
      <c r="I364" s="6">
        <f>IF($C364&lt;&gt;"M5","",SSA!E364)</f>
        <v>5195.7666499999996</v>
      </c>
      <c r="J364">
        <f t="shared" si="49"/>
        <v>5181.5779622222217</v>
      </c>
      <c r="K364">
        <f t="shared" si="50"/>
        <v>5180.2046824212866</v>
      </c>
      <c r="L364" s="7">
        <f t="shared" si="48"/>
        <v>-1.0195621269232785E-4</v>
      </c>
      <c r="M364" s="7">
        <f t="shared" si="47"/>
        <v>-7.700763723235248E-6</v>
      </c>
      <c r="N364">
        <f t="shared" si="54"/>
        <v>14.188687777777886</v>
      </c>
      <c r="O364">
        <f t="shared" si="51"/>
        <v>1.3732798009350518</v>
      </c>
      <c r="P364">
        <f t="shared" si="52"/>
        <v>1</v>
      </c>
      <c r="Q364">
        <f t="shared" si="53"/>
        <v>50</v>
      </c>
      <c r="R364" s="18" t="str">
        <f t="shared" si="41"/>
        <v>Bullish</v>
      </c>
      <c r="S364" s="18" t="str">
        <f t="shared" si="42"/>
        <v>-----</v>
      </c>
      <c r="T364" s="18" t="str">
        <f t="shared" si="43"/>
        <v>-----</v>
      </c>
      <c r="U364" s="20" t="str">
        <f t="shared" si="44"/>
        <v>-----</v>
      </c>
      <c r="V364" s="20" t="str">
        <f t="shared" si="45"/>
        <v>-----</v>
      </c>
      <c r="W364" s="20" t="str">
        <f t="shared" si="46"/>
        <v>-----</v>
      </c>
      <c r="X364" s="4"/>
    </row>
    <row r="365" spans="1:24" x14ac:dyDescent="0.55000000000000004">
      <c r="A365" s="6">
        <f>IF('Data Validation'!$K$2&lt;&gt;TRUE,"",'Data Validation'!A365)</f>
        <v>1772137500</v>
      </c>
      <c r="B365" s="6" t="str">
        <f>IF('Data Validation'!$K$2&lt;&gt;TRUE,"",'Data Validation'!C365)</f>
        <v>XAUUSD</v>
      </c>
      <c r="C365" s="6" t="str">
        <f>IF('Data Validation'!$K$2&lt;&gt;TRUE,"",'Data Validation'!E365)</f>
        <v>M5</v>
      </c>
      <c r="D365" s="6">
        <f>IF('Data Validation'!$K$2&lt;&gt;TRUE,"",'Data Validation'!G365)</f>
        <v>5193.62</v>
      </c>
      <c r="E365" s="6">
        <f>IF($C365&lt;&gt;"M5","",Price!F365)</f>
        <v>5197.83</v>
      </c>
      <c r="F365" s="8">
        <f>IF($C365&lt;&gt;"M5","",Price!G365)</f>
        <v>5193.28</v>
      </c>
      <c r="G365" s="8">
        <f>IF($C365&lt;&gt;"M5","",Dual_Tema!E365)</f>
        <v>5198.59</v>
      </c>
      <c r="H365" s="8">
        <f>IF($C365&lt;&gt;"M5","",Dual_Tema!F365)</f>
        <v>5194.38</v>
      </c>
      <c r="I365" s="6">
        <f>IF($C365&lt;&gt;"M5","",SSA!E365)</f>
        <v>5195.9803599999996</v>
      </c>
      <c r="J365">
        <f t="shared" si="49"/>
        <v>5182.1203236111105</v>
      </c>
      <c r="K365">
        <f t="shared" si="50"/>
        <v>5180.5878106592518</v>
      </c>
      <c r="L365" s="7">
        <f t="shared" si="48"/>
        <v>-1.4619348708019256E-4</v>
      </c>
      <c r="M365" s="7">
        <f t="shared" si="47"/>
        <v>-2.1176733315628887E-4</v>
      </c>
      <c r="N365">
        <f t="shared" si="54"/>
        <v>13.860036388889057</v>
      </c>
      <c r="O365">
        <f t="shared" si="51"/>
        <v>1.5325129518587346</v>
      </c>
      <c r="P365">
        <f t="shared" si="52"/>
        <v>1</v>
      </c>
      <c r="Q365">
        <f t="shared" si="53"/>
        <v>51</v>
      </c>
      <c r="R365" s="18" t="str">
        <f t="shared" si="41"/>
        <v>Bullish</v>
      </c>
      <c r="S365" s="18" t="str">
        <f t="shared" si="42"/>
        <v>-----</v>
      </c>
      <c r="T365" s="18" t="str">
        <f t="shared" si="43"/>
        <v>-----</v>
      </c>
      <c r="U365" s="20" t="str">
        <f t="shared" si="44"/>
        <v>-----</v>
      </c>
      <c r="V365" s="20" t="str">
        <f t="shared" si="45"/>
        <v>-----</v>
      </c>
      <c r="W365" s="20" t="str">
        <f t="shared" si="46"/>
        <v>-----</v>
      </c>
      <c r="X365" s="4"/>
    </row>
    <row r="366" spans="1:24" x14ac:dyDescent="0.55000000000000004">
      <c r="A366" s="6">
        <f>IF('Data Validation'!$K$2&lt;&gt;TRUE,"",'Data Validation'!A366)</f>
        <v>1772137800</v>
      </c>
      <c r="B366" s="6" t="str">
        <f>IF('Data Validation'!$K$2&lt;&gt;TRUE,"",'Data Validation'!C366)</f>
        <v>XAUUSD</v>
      </c>
      <c r="C366" s="6" t="str">
        <f>IF('Data Validation'!$K$2&lt;&gt;TRUE,"",'Data Validation'!E366)</f>
        <v>M5</v>
      </c>
      <c r="D366" s="6">
        <f>IF('Data Validation'!$K$2&lt;&gt;TRUE,"",'Data Validation'!G366)</f>
        <v>5194.3500000000004</v>
      </c>
      <c r="E366" s="6">
        <f>IF($C366&lt;&gt;"M5","",Price!F366)</f>
        <v>5194.8</v>
      </c>
      <c r="F366" s="8">
        <f>IF($C366&lt;&gt;"M5","",Price!G366)</f>
        <v>5190.76</v>
      </c>
      <c r="G366" s="8">
        <f>IF($C366&lt;&gt;"M5","",Dual_Tema!E366)</f>
        <v>5197.18</v>
      </c>
      <c r="H366" s="8">
        <f>IF($C366&lt;&gt;"M5","",Dual_Tema!F366)</f>
        <v>5193.08</v>
      </c>
      <c r="I366" s="6">
        <f>IF($C366&lt;&gt;"M5","",SSA!E366)</f>
        <v>5196.2781699999996</v>
      </c>
      <c r="J366">
        <f t="shared" si="49"/>
        <v>5182.7149266666684</v>
      </c>
      <c r="K366">
        <f t="shared" si="50"/>
        <v>5181.0132338607355</v>
      </c>
      <c r="L366" s="7">
        <f t="shared" si="48"/>
        <v>-4.5794065243076224E-4</v>
      </c>
      <c r="M366" s="7">
        <f t="shared" si="47"/>
        <v>-4.4674836513200434E-4</v>
      </c>
      <c r="N366">
        <f t="shared" si="54"/>
        <v>13.563243333331229</v>
      </c>
      <c r="O366">
        <f t="shared" si="51"/>
        <v>1.7016928059329075</v>
      </c>
      <c r="P366">
        <f t="shared" si="52"/>
        <v>1</v>
      </c>
      <c r="Q366">
        <f t="shared" si="53"/>
        <v>52</v>
      </c>
      <c r="R366" s="18" t="str">
        <f t="shared" si="41"/>
        <v>Bullish</v>
      </c>
      <c r="S366" s="18" t="str">
        <f t="shared" si="42"/>
        <v>-----</v>
      </c>
      <c r="T366" s="18" t="str">
        <f t="shared" si="43"/>
        <v>-----</v>
      </c>
      <c r="U366" s="20" t="str">
        <f t="shared" si="44"/>
        <v>-----</v>
      </c>
      <c r="V366" s="20" t="str">
        <f t="shared" si="45"/>
        <v>-----</v>
      </c>
      <c r="W366" s="20" t="str">
        <f t="shared" si="46"/>
        <v>-----</v>
      </c>
      <c r="X366" s="4"/>
    </row>
    <row r="367" spans="1:24" x14ac:dyDescent="0.55000000000000004">
      <c r="A367" s="6">
        <f>IF('Data Validation'!$K$2&lt;&gt;TRUE,"",'Data Validation'!A367)</f>
        <v>1772138100</v>
      </c>
      <c r="B367" s="6" t="str">
        <f>IF('Data Validation'!$K$2&lt;&gt;TRUE,"",'Data Validation'!C367)</f>
        <v>XAUUSD</v>
      </c>
      <c r="C367" s="6" t="str">
        <f>IF('Data Validation'!$K$2&lt;&gt;TRUE,"",'Data Validation'!E367)</f>
        <v>M5</v>
      </c>
      <c r="D367" s="6">
        <f>IF('Data Validation'!$K$2&lt;&gt;TRUE,"",'Data Validation'!G367)</f>
        <v>5197.7299999999996</v>
      </c>
      <c r="E367" s="6">
        <f>IF($C367&lt;&gt;"M5","",Price!F367)</f>
        <v>5199.3900000000003</v>
      </c>
      <c r="F367" s="8">
        <f>IF($C367&lt;&gt;"M5","",Price!G367)</f>
        <v>5194.22</v>
      </c>
      <c r="G367" s="8">
        <f>IF($C367&lt;&gt;"M5","",Dual_Tema!E367)</f>
        <v>5198.43</v>
      </c>
      <c r="H367" s="8">
        <f>IF($C367&lt;&gt;"M5","",Dual_Tema!F367)</f>
        <v>5193.8500000000004</v>
      </c>
      <c r="I367" s="6">
        <f>IF($C367&lt;&gt;"M5","",SSA!E367)</f>
        <v>5196.7049699999998</v>
      </c>
      <c r="J367">
        <f t="shared" si="49"/>
        <v>5183.3650047222227</v>
      </c>
      <c r="K367">
        <f t="shared" si="50"/>
        <v>5181.4835880330329</v>
      </c>
      <c r="L367" s="7">
        <f t="shared" si="48"/>
        <v>1.8467114109452974E-4</v>
      </c>
      <c r="M367" s="7">
        <f t="shared" si="47"/>
        <v>7.1238098905415214E-5</v>
      </c>
      <c r="N367">
        <f t="shared" si="54"/>
        <v>13.339965277777083</v>
      </c>
      <c r="O367">
        <f t="shared" si="51"/>
        <v>1.8814166891897912</v>
      </c>
      <c r="P367">
        <f t="shared" si="52"/>
        <v>1</v>
      </c>
      <c r="Q367">
        <f t="shared" si="53"/>
        <v>53</v>
      </c>
      <c r="R367" s="18" t="str">
        <f t="shared" ref="R367:R430" si="55">IF(Q367&lt;=23,"-----",IF(AND(Q367&gt;=24,Q367&lt;=72),"Bullish",IF(Q367&gt;=73,"Vulnerable Bullish","-----")))</f>
        <v>Bullish</v>
      </c>
      <c r="S367" s="18" t="str">
        <f t="shared" ref="S367:S430" si="56">IF(OR(AND(R367="Bullish",N367&lt;0),AND(R367="Vulnerable Bullish",N367&lt;0)),"Under Price","-----")</f>
        <v>-----</v>
      </c>
      <c r="T367" s="18" t="str">
        <f t="shared" ref="T367:T430" si="57">IF(AND(S367="Under Price",M367&lt;-0.025%),"Deep Under Price","-----")</f>
        <v>-----</v>
      </c>
      <c r="U367" s="20" t="str">
        <f t="shared" ref="U367:U430" si="58">IF(Q367&gt;=-23,"-----",IF(AND(Q367&lt;=-24,Q367&gt;=-72),"Bearish",IF(Q367&lt;=-73,"Vulnerable Bearish","-----")))</f>
        <v>-----</v>
      </c>
      <c r="V367" s="20" t="str">
        <f t="shared" ref="V367:V430" si="59">IF(OR(AND(U367="Bearish",N367&gt;0),AND(U367="Vulnerable Bearish",N367&gt;0)),"Over Price","-----")</f>
        <v>-----</v>
      </c>
      <c r="W367" s="20" t="str">
        <f t="shared" ref="W367:W430" si="60">IF(AND(V367="Over Price",L367&gt;0.025%),"Deep Over Price","-----")</f>
        <v>-----</v>
      </c>
      <c r="X367" s="4"/>
    </row>
    <row r="368" spans="1:24" x14ac:dyDescent="0.55000000000000004">
      <c r="A368" s="6">
        <f>IF('Data Validation'!$K$2&lt;&gt;TRUE,"",'Data Validation'!A368)</f>
        <v>1772138400</v>
      </c>
      <c r="B368" s="6" t="str">
        <f>IF('Data Validation'!$K$2&lt;&gt;TRUE,"",'Data Validation'!C368)</f>
        <v>XAUUSD</v>
      </c>
      <c r="C368" s="6" t="str">
        <f>IF('Data Validation'!$K$2&lt;&gt;TRUE,"",'Data Validation'!E368)</f>
        <v>M5</v>
      </c>
      <c r="D368" s="6">
        <f>IF('Data Validation'!$K$2&lt;&gt;TRUE,"",'Data Validation'!G368)</f>
        <v>5198.3500000000004</v>
      </c>
      <c r="E368" s="6">
        <f>IF($C368&lt;&gt;"M5","",Price!F368)</f>
        <v>5199.2299999999996</v>
      </c>
      <c r="F368" s="8">
        <f>IF($C368&lt;&gt;"M5","",Price!G368)</f>
        <v>5196.41</v>
      </c>
      <c r="G368" s="8">
        <f>IF($C368&lt;&gt;"M5","",Dual_Tema!E368)</f>
        <v>5199.08</v>
      </c>
      <c r="H368" s="8">
        <f>IF($C368&lt;&gt;"M5","",Dual_Tema!F368)</f>
        <v>5195.34</v>
      </c>
      <c r="I368" s="6">
        <f>IF($C368&lt;&gt;"M5","",SSA!E368)</f>
        <v>5197.1550800000005</v>
      </c>
      <c r="J368">
        <f t="shared" si="49"/>
        <v>5184.0676516666672</v>
      </c>
      <c r="K368">
        <f t="shared" si="50"/>
        <v>5182.0004007597599</v>
      </c>
      <c r="L368" s="7">
        <f t="shared" si="48"/>
        <v>2.885125829947533E-5</v>
      </c>
      <c r="M368" s="7">
        <f t="shared" si="47"/>
        <v>2.0595379705653699E-4</v>
      </c>
      <c r="N368">
        <f t="shared" si="54"/>
        <v>13.087428333333264</v>
      </c>
      <c r="O368">
        <f t="shared" si="51"/>
        <v>2.0672509069072476</v>
      </c>
      <c r="P368">
        <f t="shared" si="52"/>
        <v>1</v>
      </c>
      <c r="Q368">
        <f t="shared" si="53"/>
        <v>54</v>
      </c>
      <c r="R368" s="18" t="str">
        <f t="shared" si="55"/>
        <v>Bullish</v>
      </c>
      <c r="S368" s="18" t="str">
        <f t="shared" si="56"/>
        <v>-----</v>
      </c>
      <c r="T368" s="18" t="str">
        <f t="shared" si="57"/>
        <v>-----</v>
      </c>
      <c r="U368" s="20" t="str">
        <f t="shared" si="58"/>
        <v>-----</v>
      </c>
      <c r="V368" s="20" t="str">
        <f t="shared" si="59"/>
        <v>-----</v>
      </c>
      <c r="W368" s="20" t="str">
        <f t="shared" si="60"/>
        <v>-----</v>
      </c>
      <c r="X368" s="4"/>
    </row>
    <row r="369" spans="1:24" x14ac:dyDescent="0.55000000000000004">
      <c r="A369" s="6">
        <f>IF('Data Validation'!$K$2&lt;&gt;TRUE,"",'Data Validation'!A369)</f>
        <v>1772138700</v>
      </c>
      <c r="B369" s="6" t="str">
        <f>IF('Data Validation'!$K$2&lt;&gt;TRUE,"",'Data Validation'!C369)</f>
        <v>XAUUSD</v>
      </c>
      <c r="C369" s="6" t="str">
        <f>IF('Data Validation'!$K$2&lt;&gt;TRUE,"",'Data Validation'!E369)</f>
        <v>M5</v>
      </c>
      <c r="D369" s="6">
        <f>IF('Data Validation'!$K$2&lt;&gt;TRUE,"",'Data Validation'!G369)</f>
        <v>5199.97</v>
      </c>
      <c r="E369" s="6">
        <f>IF($C369&lt;&gt;"M5","",Price!F369)</f>
        <v>5200.6499999999996</v>
      </c>
      <c r="F369" s="8">
        <f>IF($C369&lt;&gt;"M5","",Price!G369)</f>
        <v>5198.38</v>
      </c>
      <c r="G369" s="8">
        <f>IF($C369&lt;&gt;"M5","",Dual_Tema!E369)</f>
        <v>5200.12</v>
      </c>
      <c r="H369" s="8">
        <f>IF($C369&lt;&gt;"M5","",Dual_Tema!F369)</f>
        <v>5197.17</v>
      </c>
      <c r="I369" s="6">
        <f>IF($C369&lt;&gt;"M5","",SSA!E369)</f>
        <v>5197.5339599999998</v>
      </c>
      <c r="J369">
        <f t="shared" si="49"/>
        <v>5184.8160094444438</v>
      </c>
      <c r="K369">
        <f t="shared" si="50"/>
        <v>5182.5635224966973</v>
      </c>
      <c r="L369" s="7">
        <f t="shared" si="48"/>
        <v>1.0192072490629935E-4</v>
      </c>
      <c r="M369" s="7">
        <f t="shared" si="47"/>
        <v>2.3281901496392004E-4</v>
      </c>
      <c r="N369">
        <f t="shared" si="54"/>
        <v>12.717950555555944</v>
      </c>
      <c r="O369">
        <f t="shared" si="51"/>
        <v>2.2524869477465472</v>
      </c>
      <c r="P369">
        <f t="shared" si="52"/>
        <v>1</v>
      </c>
      <c r="Q369">
        <f t="shared" si="53"/>
        <v>55</v>
      </c>
      <c r="R369" s="18" t="str">
        <f t="shared" si="55"/>
        <v>Bullish</v>
      </c>
      <c r="S369" s="18" t="str">
        <f t="shared" si="56"/>
        <v>-----</v>
      </c>
      <c r="T369" s="18" t="str">
        <f t="shared" si="57"/>
        <v>-----</v>
      </c>
      <c r="U369" s="20" t="str">
        <f t="shared" si="58"/>
        <v>-----</v>
      </c>
      <c r="V369" s="20" t="str">
        <f t="shared" si="59"/>
        <v>-----</v>
      </c>
      <c r="W369" s="20" t="str">
        <f t="shared" si="60"/>
        <v>-----</v>
      </c>
      <c r="X369" s="4"/>
    </row>
    <row r="370" spans="1:24" x14ac:dyDescent="0.55000000000000004">
      <c r="A370" s="6">
        <f>IF('Data Validation'!$K$2&lt;&gt;TRUE,"",'Data Validation'!A370)</f>
        <v>1772139000</v>
      </c>
      <c r="B370" s="6" t="str">
        <f>IF('Data Validation'!$K$2&lt;&gt;TRUE,"",'Data Validation'!C370)</f>
        <v>XAUUSD</v>
      </c>
      <c r="C370" s="6" t="str">
        <f>IF('Data Validation'!$K$2&lt;&gt;TRUE,"",'Data Validation'!E370)</f>
        <v>M5</v>
      </c>
      <c r="D370" s="6">
        <f>IF('Data Validation'!$K$2&lt;&gt;TRUE,"",'Data Validation'!G370)</f>
        <v>5192.82</v>
      </c>
      <c r="E370" s="6">
        <f>IF($C370&lt;&gt;"M5","",Price!F370)</f>
        <v>5200.22</v>
      </c>
      <c r="F370" s="8">
        <f>IF($C370&lt;&gt;"M5","",Price!G370)</f>
        <v>5191.57</v>
      </c>
      <c r="G370" s="8">
        <f>IF($C370&lt;&gt;"M5","",Dual_Tema!E370)</f>
        <v>5200.49</v>
      </c>
      <c r="H370" s="8">
        <f>IF($C370&lt;&gt;"M5","",Dual_Tema!F370)</f>
        <v>5194.92</v>
      </c>
      <c r="I370" s="6">
        <f>IF($C370&lt;&gt;"M5","",SSA!E370)</f>
        <v>5197.6935899999999</v>
      </c>
      <c r="J370">
        <f t="shared" si="49"/>
        <v>5185.5931661111099</v>
      </c>
      <c r="K370">
        <f t="shared" si="50"/>
        <v>5183.16945121958</v>
      </c>
      <c r="L370" s="7">
        <f t="shared" si="48"/>
        <v>-5.1918184632510988E-5</v>
      </c>
      <c r="M370" s="7">
        <f t="shared" si="47"/>
        <v>-6.4486074857752649E-4</v>
      </c>
      <c r="N370">
        <f t="shared" si="54"/>
        <v>12.100423888889964</v>
      </c>
      <c r="O370">
        <f t="shared" si="51"/>
        <v>2.4237148915299258</v>
      </c>
      <c r="P370">
        <f t="shared" si="52"/>
        <v>1</v>
      </c>
      <c r="Q370">
        <f t="shared" si="53"/>
        <v>56</v>
      </c>
      <c r="R370" s="18" t="str">
        <f t="shared" si="55"/>
        <v>Bullish</v>
      </c>
      <c r="S370" s="18" t="str">
        <f t="shared" si="56"/>
        <v>-----</v>
      </c>
      <c r="T370" s="18" t="str">
        <f t="shared" si="57"/>
        <v>-----</v>
      </c>
      <c r="U370" s="20" t="str">
        <f t="shared" si="58"/>
        <v>-----</v>
      </c>
      <c r="V370" s="20" t="str">
        <f t="shared" si="59"/>
        <v>-----</v>
      </c>
      <c r="W370" s="20" t="str">
        <f t="shared" si="60"/>
        <v>-----</v>
      </c>
      <c r="X370" s="4"/>
    </row>
    <row r="371" spans="1:24" x14ac:dyDescent="0.55000000000000004">
      <c r="A371" s="6">
        <f>IF('Data Validation'!$K$2&lt;&gt;TRUE,"",'Data Validation'!A371)</f>
        <v>1772139300</v>
      </c>
      <c r="B371" s="6" t="str">
        <f>IF('Data Validation'!$K$2&lt;&gt;TRUE,"",'Data Validation'!C371)</f>
        <v>XAUUSD</v>
      </c>
      <c r="C371" s="6" t="str">
        <f>IF('Data Validation'!$K$2&lt;&gt;TRUE,"",'Data Validation'!E371)</f>
        <v>M5</v>
      </c>
      <c r="D371" s="6">
        <f>IF('Data Validation'!$K$2&lt;&gt;TRUE,"",'Data Validation'!G371)</f>
        <v>5196.6099999999997</v>
      </c>
      <c r="E371" s="6">
        <f>IF($C371&lt;&gt;"M5","",Price!F371)</f>
        <v>5197.37</v>
      </c>
      <c r="F371" s="8">
        <f>IF($C371&lt;&gt;"M5","",Price!G371)</f>
        <v>5189.72</v>
      </c>
      <c r="G371" s="8">
        <f>IF($C371&lt;&gt;"M5","",Dual_Tema!E371)</f>
        <v>5199.26</v>
      </c>
      <c r="H371" s="8">
        <f>IF($C371&lt;&gt;"M5","",Dual_Tema!F371)</f>
        <v>5192.49</v>
      </c>
      <c r="I371" s="6">
        <f>IF($C371&lt;&gt;"M5","",SSA!E371)</f>
        <v>5197.7141000000001</v>
      </c>
      <c r="J371">
        <f t="shared" si="49"/>
        <v>5186.3804188888889</v>
      </c>
      <c r="K371">
        <f t="shared" si="50"/>
        <v>5183.8116447534421</v>
      </c>
      <c r="L371" s="7">
        <f t="shared" si="48"/>
        <v>-3.6351326919606392E-4</v>
      </c>
      <c r="M371" s="7">
        <f t="shared" si="47"/>
        <v>-5.3346275101146597E-4</v>
      </c>
      <c r="N371">
        <f t="shared" si="54"/>
        <v>11.333681111111218</v>
      </c>
      <c r="O371">
        <f t="shared" si="51"/>
        <v>2.5687741354468017</v>
      </c>
      <c r="P371">
        <f t="shared" si="52"/>
        <v>1</v>
      </c>
      <c r="Q371">
        <f t="shared" si="53"/>
        <v>57</v>
      </c>
      <c r="R371" s="18" t="str">
        <f t="shared" si="55"/>
        <v>Bullish</v>
      </c>
      <c r="S371" s="18" t="str">
        <f t="shared" si="56"/>
        <v>-----</v>
      </c>
      <c r="T371" s="18" t="str">
        <f t="shared" si="57"/>
        <v>-----</v>
      </c>
      <c r="U371" s="20" t="str">
        <f t="shared" si="58"/>
        <v>-----</v>
      </c>
      <c r="V371" s="20" t="str">
        <f t="shared" si="59"/>
        <v>-----</v>
      </c>
      <c r="W371" s="20" t="str">
        <f t="shared" si="60"/>
        <v>-----</v>
      </c>
      <c r="X371" s="4"/>
    </row>
    <row r="372" spans="1:24" x14ac:dyDescent="0.55000000000000004">
      <c r="A372" s="6">
        <f>IF('Data Validation'!$K$2&lt;&gt;TRUE,"",'Data Validation'!A372)</f>
        <v>1772139600</v>
      </c>
      <c r="B372" s="6" t="str">
        <f>IF('Data Validation'!$K$2&lt;&gt;TRUE,"",'Data Validation'!C372)</f>
        <v>XAUUSD</v>
      </c>
      <c r="C372" s="6" t="str">
        <f>IF('Data Validation'!$K$2&lt;&gt;TRUE,"",'Data Validation'!E372)</f>
        <v>M5</v>
      </c>
      <c r="D372" s="6">
        <f>IF('Data Validation'!$K$2&lt;&gt;TRUE,"",'Data Validation'!G372)</f>
        <v>5198.6400000000003</v>
      </c>
      <c r="E372" s="6">
        <f>IF($C372&lt;&gt;"M5","",Price!F372)</f>
        <v>5200.5600000000004</v>
      </c>
      <c r="F372" s="8">
        <f>IF($C372&lt;&gt;"M5","",Price!G372)</f>
        <v>5196.46</v>
      </c>
      <c r="G372" s="8">
        <f>IF($C372&lt;&gt;"M5","",Dual_Tema!E372)</f>
        <v>5199.97</v>
      </c>
      <c r="H372" s="8">
        <f>IF($C372&lt;&gt;"M5","",Dual_Tema!F372)</f>
        <v>5194.21</v>
      </c>
      <c r="I372" s="6">
        <f>IF($C372&lt;&gt;"M5","",SSA!E372)</f>
        <v>5197.39419</v>
      </c>
      <c r="J372">
        <f t="shared" si="49"/>
        <v>5187.1526316666668</v>
      </c>
      <c r="K372">
        <f t="shared" si="50"/>
        <v>5184.4798421360874</v>
      </c>
      <c r="L372" s="7">
        <f t="shared" si="48"/>
        <v>1.1346219305114174E-4</v>
      </c>
      <c r="M372" s="7">
        <f t="shared" si="47"/>
        <v>4.3317463098334493E-4</v>
      </c>
      <c r="N372">
        <f t="shared" si="54"/>
        <v>10.24155833333316</v>
      </c>
      <c r="O372">
        <f t="shared" si="51"/>
        <v>2.6727895305793936</v>
      </c>
      <c r="P372">
        <f t="shared" si="52"/>
        <v>1</v>
      </c>
      <c r="Q372">
        <f t="shared" si="53"/>
        <v>58</v>
      </c>
      <c r="R372" s="18" t="str">
        <f t="shared" si="55"/>
        <v>Bullish</v>
      </c>
      <c r="S372" s="18" t="str">
        <f t="shared" si="56"/>
        <v>-----</v>
      </c>
      <c r="T372" s="18" t="str">
        <f t="shared" si="57"/>
        <v>-----</v>
      </c>
      <c r="U372" s="20" t="str">
        <f t="shared" si="58"/>
        <v>-----</v>
      </c>
      <c r="V372" s="20" t="str">
        <f t="shared" si="59"/>
        <v>-----</v>
      </c>
      <c r="W372" s="20" t="str">
        <f t="shared" si="60"/>
        <v>-----</v>
      </c>
      <c r="X372" s="4"/>
    </row>
    <row r="373" spans="1:24" x14ac:dyDescent="0.55000000000000004">
      <c r="A373" s="6">
        <f>IF('Data Validation'!$K$2&lt;&gt;TRUE,"",'Data Validation'!A373)</f>
        <v>1772139900</v>
      </c>
      <c r="B373" s="6" t="str">
        <f>IF('Data Validation'!$K$2&lt;&gt;TRUE,"",'Data Validation'!C373)</f>
        <v>XAUUSD</v>
      </c>
      <c r="C373" s="6" t="str">
        <f>IF('Data Validation'!$K$2&lt;&gt;TRUE,"",'Data Validation'!E373)</f>
        <v>M5</v>
      </c>
      <c r="D373" s="6">
        <f>IF('Data Validation'!$K$2&lt;&gt;TRUE,"",'Data Validation'!G373)</f>
        <v>5199.59</v>
      </c>
      <c r="E373" s="6">
        <f>IF($C373&lt;&gt;"M5","",Price!F373)</f>
        <v>5199.78</v>
      </c>
      <c r="F373" s="8">
        <f>IF($C373&lt;&gt;"M5","",Price!G373)</f>
        <v>5198.4799999999996</v>
      </c>
      <c r="G373" s="8">
        <f>IF($C373&lt;&gt;"M5","",Dual_Tema!E373)</f>
        <v>5200</v>
      </c>
      <c r="H373" s="8">
        <f>IF($C373&lt;&gt;"M5","",Dual_Tema!F373)</f>
        <v>5196.28</v>
      </c>
      <c r="I373" s="6">
        <f>IF($C373&lt;&gt;"M5","",SSA!E373)</f>
        <v>5196.62453</v>
      </c>
      <c r="J373">
        <f t="shared" si="49"/>
        <v>5187.8845933333332</v>
      </c>
      <c r="K373">
        <f t="shared" si="50"/>
        <v>5185.1607923755364</v>
      </c>
      <c r="L373" s="7">
        <f t="shared" si="48"/>
        <v>-4.2307692307741279E-5</v>
      </c>
      <c r="M373" s="7">
        <f t="shared" si="47"/>
        <v>4.2337980247404261E-4</v>
      </c>
      <c r="N373">
        <f t="shared" si="54"/>
        <v>8.7399366666668357</v>
      </c>
      <c r="O373">
        <f t="shared" si="51"/>
        <v>2.7238009577968114</v>
      </c>
      <c r="P373">
        <f t="shared" si="52"/>
        <v>1</v>
      </c>
      <c r="Q373">
        <f t="shared" si="53"/>
        <v>59</v>
      </c>
      <c r="R373" s="18" t="str">
        <f t="shared" si="55"/>
        <v>Bullish</v>
      </c>
      <c r="S373" s="18" t="str">
        <f t="shared" si="56"/>
        <v>-----</v>
      </c>
      <c r="T373" s="18" t="str">
        <f t="shared" si="57"/>
        <v>-----</v>
      </c>
      <c r="U373" s="20" t="str">
        <f t="shared" si="58"/>
        <v>-----</v>
      </c>
      <c r="V373" s="20" t="str">
        <f t="shared" si="59"/>
        <v>-----</v>
      </c>
      <c r="W373" s="20" t="str">
        <f t="shared" si="60"/>
        <v>-----</v>
      </c>
      <c r="X373" s="4"/>
    </row>
    <row r="374" spans="1:24" x14ac:dyDescent="0.55000000000000004">
      <c r="A374" s="6">
        <f>IF('Data Validation'!$K$2&lt;&gt;TRUE,"",'Data Validation'!A374)</f>
        <v>1772140200</v>
      </c>
      <c r="B374" s="6" t="str">
        <f>IF('Data Validation'!$K$2&lt;&gt;TRUE,"",'Data Validation'!C374)</f>
        <v>XAUUSD</v>
      </c>
      <c r="C374" s="6" t="str">
        <f>IF('Data Validation'!$K$2&lt;&gt;TRUE,"",'Data Validation'!E374)</f>
        <v>M5</v>
      </c>
      <c r="D374" s="6">
        <f>IF('Data Validation'!$K$2&lt;&gt;TRUE,"",'Data Validation'!G374)</f>
        <v>5196.51</v>
      </c>
      <c r="E374" s="6">
        <f>IF($C374&lt;&gt;"M5","",Price!F374)</f>
        <v>5199.59</v>
      </c>
      <c r="F374" s="8">
        <f>IF($C374&lt;&gt;"M5","",Price!G374)</f>
        <v>5196.3100000000004</v>
      </c>
      <c r="G374" s="8">
        <f>IF($C374&lt;&gt;"M5","",Dual_Tema!E374)</f>
        <v>5199.88</v>
      </c>
      <c r="H374" s="8">
        <f>IF($C374&lt;&gt;"M5","",Dual_Tema!F374)</f>
        <v>5196.5</v>
      </c>
      <c r="I374" s="6">
        <f>IF($C374&lt;&gt;"M5","",SSA!E374)</f>
        <v>5195.3603599999997</v>
      </c>
      <c r="J374">
        <f t="shared" si="49"/>
        <v>5188.5540136111113</v>
      </c>
      <c r="K374">
        <f t="shared" si="50"/>
        <v>5185.8394366226512</v>
      </c>
      <c r="L374" s="7">
        <f t="shared" si="48"/>
        <v>-5.5770517781172569E-5</v>
      </c>
      <c r="M374" s="7">
        <f t="shared" si="47"/>
        <v>-3.6563071297912021E-5</v>
      </c>
      <c r="N374">
        <f t="shared" si="54"/>
        <v>6.8063463888884144</v>
      </c>
      <c r="O374">
        <f t="shared" si="51"/>
        <v>2.7145769884600668</v>
      </c>
      <c r="P374">
        <f t="shared" si="52"/>
        <v>1</v>
      </c>
      <c r="Q374">
        <f t="shared" si="53"/>
        <v>60</v>
      </c>
      <c r="R374" s="18" t="str">
        <f t="shared" si="55"/>
        <v>Bullish</v>
      </c>
      <c r="S374" s="18" t="str">
        <f t="shared" si="56"/>
        <v>-----</v>
      </c>
      <c r="T374" s="18" t="str">
        <f t="shared" si="57"/>
        <v>-----</v>
      </c>
      <c r="U374" s="20" t="str">
        <f t="shared" si="58"/>
        <v>-----</v>
      </c>
      <c r="V374" s="20" t="str">
        <f t="shared" si="59"/>
        <v>-----</v>
      </c>
      <c r="W374" s="20" t="str">
        <f t="shared" si="60"/>
        <v>-----</v>
      </c>
      <c r="X374" s="4"/>
    </row>
    <row r="375" spans="1:24" x14ac:dyDescent="0.55000000000000004">
      <c r="A375" s="6">
        <f>IF('Data Validation'!$K$2&lt;&gt;TRUE,"",'Data Validation'!A375)</f>
        <v>1772140500</v>
      </c>
      <c r="B375" s="6" t="str">
        <f>IF('Data Validation'!$K$2&lt;&gt;TRUE,"",'Data Validation'!C375)</f>
        <v>XAUUSD</v>
      </c>
      <c r="C375" s="6" t="str">
        <f>IF('Data Validation'!$K$2&lt;&gt;TRUE,"",'Data Validation'!E375)</f>
        <v>M5</v>
      </c>
      <c r="D375" s="6">
        <f>IF('Data Validation'!$K$2&lt;&gt;TRUE,"",'Data Validation'!G375)</f>
        <v>5195.12</v>
      </c>
      <c r="E375" s="6">
        <f>IF($C375&lt;&gt;"M5","",Price!F375)</f>
        <v>5196.8599999999997</v>
      </c>
      <c r="F375" s="8">
        <f>IF($C375&lt;&gt;"M5","",Price!G375)</f>
        <v>5193.7</v>
      </c>
      <c r="G375" s="8">
        <f>IF($C375&lt;&gt;"M5","",Dual_Tema!E375)</f>
        <v>5198.4399999999996</v>
      </c>
      <c r="H375" s="8">
        <f>IF($C375&lt;&gt;"M5","",Dual_Tema!F375)</f>
        <v>5195.3100000000004</v>
      </c>
      <c r="I375" s="6">
        <f>IF($C375&lt;&gt;"M5","",SSA!E375)</f>
        <v>5193.7179100000003</v>
      </c>
      <c r="J375">
        <f t="shared" si="49"/>
        <v>5189.1469947222222</v>
      </c>
      <c r="K375">
        <f t="shared" si="50"/>
        <v>5186.5009482425658</v>
      </c>
      <c r="L375" s="7">
        <f t="shared" si="48"/>
        <v>-3.0393733504665389E-4</v>
      </c>
      <c r="M375" s="7">
        <f t="shared" si="47"/>
        <v>-3.0989488596456843E-4</v>
      </c>
      <c r="N375">
        <f t="shared" si="54"/>
        <v>4.5709152777781128</v>
      </c>
      <c r="O375">
        <f t="shared" si="51"/>
        <v>2.6460464796564338</v>
      </c>
      <c r="P375">
        <f t="shared" si="52"/>
        <v>1</v>
      </c>
      <c r="Q375">
        <f t="shared" si="53"/>
        <v>61</v>
      </c>
      <c r="R375" s="18" t="str">
        <f t="shared" si="55"/>
        <v>Bullish</v>
      </c>
      <c r="S375" s="18" t="str">
        <f t="shared" si="56"/>
        <v>-----</v>
      </c>
      <c r="T375" s="18" t="str">
        <f t="shared" si="57"/>
        <v>-----</v>
      </c>
      <c r="U375" s="20" t="str">
        <f t="shared" si="58"/>
        <v>-----</v>
      </c>
      <c r="V375" s="20" t="str">
        <f t="shared" si="59"/>
        <v>-----</v>
      </c>
      <c r="W375" s="20" t="str">
        <f t="shared" si="60"/>
        <v>-----</v>
      </c>
      <c r="X375" s="4"/>
    </row>
    <row r="376" spans="1:24" x14ac:dyDescent="0.55000000000000004">
      <c r="A376" s="6">
        <f>IF('Data Validation'!$K$2&lt;&gt;TRUE,"",'Data Validation'!A376)</f>
        <v>1772140800</v>
      </c>
      <c r="B376" s="6" t="str">
        <f>IF('Data Validation'!$K$2&lt;&gt;TRUE,"",'Data Validation'!C376)</f>
        <v>XAUUSD</v>
      </c>
      <c r="C376" s="6" t="str">
        <f>IF('Data Validation'!$K$2&lt;&gt;TRUE,"",'Data Validation'!E376)</f>
        <v>M5</v>
      </c>
      <c r="D376" s="6">
        <f>IF('Data Validation'!$K$2&lt;&gt;TRUE,"",'Data Validation'!G376)</f>
        <v>5191.3100000000004</v>
      </c>
      <c r="E376" s="6">
        <f>IF($C376&lt;&gt;"M5","",Price!F376)</f>
        <v>5196.51</v>
      </c>
      <c r="F376" s="8">
        <f>IF($C376&lt;&gt;"M5","",Price!G376)</f>
        <v>5191.29</v>
      </c>
      <c r="G376" s="8">
        <f>IF($C376&lt;&gt;"M5","",Dual_Tema!E376)</f>
        <v>5197.33</v>
      </c>
      <c r="H376" s="8">
        <f>IF($C376&lt;&gt;"M5","",Dual_Tema!F376)</f>
        <v>5193.34</v>
      </c>
      <c r="I376" s="6">
        <f>IF($C376&lt;&gt;"M5","",SSA!E376)</f>
        <v>5191.8314600000003</v>
      </c>
      <c r="J376">
        <f t="shared" si="49"/>
        <v>5189.6562605555555</v>
      </c>
      <c r="K376">
        <f t="shared" si="50"/>
        <v>5187.1320107051642</v>
      </c>
      <c r="L376" s="7">
        <f t="shared" si="48"/>
        <v>-1.5777331822295466E-4</v>
      </c>
      <c r="M376" s="7">
        <f t="shared" si="47"/>
        <v>-3.9473633538342993E-4</v>
      </c>
      <c r="N376">
        <f t="shared" si="54"/>
        <v>2.1751994444448428</v>
      </c>
      <c r="O376">
        <f t="shared" si="51"/>
        <v>2.5242498503912429</v>
      </c>
      <c r="P376">
        <f t="shared" si="52"/>
        <v>1</v>
      </c>
      <c r="Q376">
        <f t="shared" si="53"/>
        <v>62</v>
      </c>
      <c r="R376" s="18" t="str">
        <f t="shared" si="55"/>
        <v>Bullish</v>
      </c>
      <c r="S376" s="18" t="str">
        <f t="shared" si="56"/>
        <v>-----</v>
      </c>
      <c r="T376" s="18" t="str">
        <f t="shared" si="57"/>
        <v>-----</v>
      </c>
      <c r="U376" s="20" t="str">
        <f t="shared" si="58"/>
        <v>-----</v>
      </c>
      <c r="V376" s="20" t="str">
        <f t="shared" si="59"/>
        <v>-----</v>
      </c>
      <c r="W376" s="20" t="str">
        <f t="shared" si="60"/>
        <v>-----</v>
      </c>
      <c r="X376" s="4"/>
    </row>
    <row r="377" spans="1:24" x14ac:dyDescent="0.55000000000000004">
      <c r="A377" s="6">
        <f>IF('Data Validation'!$K$2&lt;&gt;TRUE,"",'Data Validation'!A377)</f>
        <v>1772141100</v>
      </c>
      <c r="B377" s="6" t="str">
        <f>IF('Data Validation'!$K$2&lt;&gt;TRUE,"",'Data Validation'!C377)</f>
        <v>XAUUSD</v>
      </c>
      <c r="C377" s="6" t="str">
        <f>IF('Data Validation'!$K$2&lt;&gt;TRUE,"",'Data Validation'!E377)</f>
        <v>M5</v>
      </c>
      <c r="D377" s="6">
        <f>IF('Data Validation'!$K$2&lt;&gt;TRUE,"",'Data Validation'!G377)</f>
        <v>5185.72</v>
      </c>
      <c r="E377" s="6">
        <f>IF($C377&lt;&gt;"M5","",Price!F377)</f>
        <v>5192.04</v>
      </c>
      <c r="F377" s="8">
        <f>IF($C377&lt;&gt;"M5","",Price!G377)</f>
        <v>5184.8100000000004</v>
      </c>
      <c r="G377" s="8">
        <f>IF($C377&lt;&gt;"M5","",Dual_Tema!E377)</f>
        <v>5194.46</v>
      </c>
      <c r="H377" s="8">
        <f>IF($C377&lt;&gt;"M5","",Dual_Tema!F377)</f>
        <v>5188.92</v>
      </c>
      <c r="I377" s="6">
        <f>IF($C377&lt;&gt;"M5","",SSA!E377)</f>
        <v>5189.93192</v>
      </c>
      <c r="J377">
        <f t="shared" si="49"/>
        <v>5190.0809433333334</v>
      </c>
      <c r="K377">
        <f t="shared" si="50"/>
        <v>5187.7217972307981</v>
      </c>
      <c r="L377" s="7">
        <f t="shared" si="48"/>
        <v>-4.6588095778965911E-4</v>
      </c>
      <c r="M377" s="7">
        <f t="shared" si="47"/>
        <v>-7.9207233875250966E-4</v>
      </c>
      <c r="N377">
        <f t="shared" si="54"/>
        <v>-0.14902333333338902</v>
      </c>
      <c r="O377">
        <f t="shared" si="51"/>
        <v>2.3591461025353055</v>
      </c>
      <c r="P377">
        <f t="shared" si="52"/>
        <v>1</v>
      </c>
      <c r="Q377">
        <f t="shared" si="53"/>
        <v>63</v>
      </c>
      <c r="R377" s="18" t="str">
        <f t="shared" si="55"/>
        <v>Bullish</v>
      </c>
      <c r="S377" s="18" t="str">
        <f t="shared" si="56"/>
        <v>Under Price</v>
      </c>
      <c r="T377" s="18" t="str">
        <f t="shared" si="57"/>
        <v>Deep Under Price</v>
      </c>
      <c r="U377" s="20" t="str">
        <f t="shared" si="58"/>
        <v>-----</v>
      </c>
      <c r="V377" s="20" t="str">
        <f t="shared" si="59"/>
        <v>-----</v>
      </c>
      <c r="W377" s="20" t="str">
        <f t="shared" si="60"/>
        <v>-----</v>
      </c>
      <c r="X377" s="4"/>
    </row>
    <row r="378" spans="1:24" x14ac:dyDescent="0.55000000000000004">
      <c r="A378" s="6">
        <f>IF('Data Validation'!$K$2&lt;&gt;TRUE,"",'Data Validation'!A378)</f>
        <v>1772141400</v>
      </c>
      <c r="B378" s="6" t="str">
        <f>IF('Data Validation'!$K$2&lt;&gt;TRUE,"",'Data Validation'!C378)</f>
        <v>XAUUSD</v>
      </c>
      <c r="C378" s="6" t="str">
        <f>IF('Data Validation'!$K$2&lt;&gt;TRUE,"",'Data Validation'!E378)</f>
        <v>M5</v>
      </c>
      <c r="D378" s="6">
        <f>IF('Data Validation'!$K$2&lt;&gt;TRUE,"",'Data Validation'!G378)</f>
        <v>5185.1099999999997</v>
      </c>
      <c r="E378" s="6">
        <f>IF($C378&lt;&gt;"M5","",Price!F378)</f>
        <v>5188.92</v>
      </c>
      <c r="F378" s="8">
        <f>IF($C378&lt;&gt;"M5","",Price!G378)</f>
        <v>5184.4799999999996</v>
      </c>
      <c r="G378" s="8">
        <f>IF($C378&lt;&gt;"M5","",Dual_Tema!E378)</f>
        <v>5191.16</v>
      </c>
      <c r="H378" s="8">
        <f>IF($C378&lt;&gt;"M5","",Dual_Tema!F378)</f>
        <v>5185.99</v>
      </c>
      <c r="I378" s="6">
        <f>IF($C378&lt;&gt;"M5","",SSA!E378)</f>
        <v>5188.2897800000001</v>
      </c>
      <c r="J378">
        <f t="shared" si="49"/>
        <v>5190.4279444444437</v>
      </c>
      <c r="K378">
        <f t="shared" si="50"/>
        <v>5188.2630266735277</v>
      </c>
      <c r="L378" s="7">
        <f t="shared" si="48"/>
        <v>-4.3150278550454656E-4</v>
      </c>
      <c r="M378" s="7">
        <f t="shared" si="47"/>
        <v>-2.9116909211167363E-4</v>
      </c>
      <c r="N378">
        <f t="shared" si="54"/>
        <v>-2.1381644444436461</v>
      </c>
      <c r="O378">
        <f t="shared" si="51"/>
        <v>2.164917770915963</v>
      </c>
      <c r="P378">
        <f t="shared" si="52"/>
        <v>1</v>
      </c>
      <c r="Q378">
        <f t="shared" si="53"/>
        <v>64</v>
      </c>
      <c r="R378" s="18" t="str">
        <f t="shared" si="55"/>
        <v>Bullish</v>
      </c>
      <c r="S378" s="18" t="str">
        <f t="shared" si="56"/>
        <v>Under Price</v>
      </c>
      <c r="T378" s="18" t="str">
        <f t="shared" si="57"/>
        <v>Deep Under Price</v>
      </c>
      <c r="U378" s="20" t="str">
        <f t="shared" si="58"/>
        <v>-----</v>
      </c>
      <c r="V378" s="20" t="str">
        <f t="shared" si="59"/>
        <v>-----</v>
      </c>
      <c r="W378" s="20" t="str">
        <f t="shared" si="60"/>
        <v>-----</v>
      </c>
      <c r="X378" s="4"/>
    </row>
    <row r="379" spans="1:24" x14ac:dyDescent="0.55000000000000004">
      <c r="A379" s="6">
        <f>IF('Data Validation'!$K$2&lt;&gt;TRUE,"",'Data Validation'!A379)</f>
        <v>1772141700</v>
      </c>
      <c r="B379" s="6" t="str">
        <f>IF('Data Validation'!$K$2&lt;&gt;TRUE,"",'Data Validation'!C379)</f>
        <v>XAUUSD</v>
      </c>
      <c r="C379" s="6" t="str">
        <f>IF('Data Validation'!$K$2&lt;&gt;TRUE,"",'Data Validation'!E379)</f>
        <v>M5</v>
      </c>
      <c r="D379" s="6">
        <f>IF('Data Validation'!$K$2&lt;&gt;TRUE,"",'Data Validation'!G379)</f>
        <v>5187.12</v>
      </c>
      <c r="E379" s="6">
        <f>IF($C379&lt;&gt;"M5","",Price!F379)</f>
        <v>5187.51</v>
      </c>
      <c r="F379" s="8">
        <f>IF($C379&lt;&gt;"M5","",Price!G379)</f>
        <v>5184.5600000000004</v>
      </c>
      <c r="G379" s="8">
        <f>IF($C379&lt;&gt;"M5","",Dual_Tema!E379)</f>
        <v>5188.47</v>
      </c>
      <c r="H379" s="8">
        <f>IF($C379&lt;&gt;"M5","",Dual_Tema!F379)</f>
        <v>5184.29</v>
      </c>
      <c r="I379" s="6">
        <f>IF($C379&lt;&gt;"M5","",SSA!E379)</f>
        <v>5186.9851900000003</v>
      </c>
      <c r="J379">
        <f t="shared" si="49"/>
        <v>5190.6974427777777</v>
      </c>
      <c r="K379">
        <f t="shared" si="50"/>
        <v>5188.7499098943781</v>
      </c>
      <c r="L379" s="7">
        <f t="shared" si="48"/>
        <v>-1.8502564339777165E-4</v>
      </c>
      <c r="M379" s="7">
        <f t="shared" si="47"/>
        <v>5.2080419884002739E-5</v>
      </c>
      <c r="N379">
        <f t="shared" si="54"/>
        <v>-3.7122527777773939</v>
      </c>
      <c r="O379">
        <f t="shared" si="51"/>
        <v>1.9475328833996173</v>
      </c>
      <c r="P379">
        <f t="shared" si="52"/>
        <v>1</v>
      </c>
      <c r="Q379">
        <f t="shared" si="53"/>
        <v>65</v>
      </c>
      <c r="R379" s="18" t="str">
        <f t="shared" si="55"/>
        <v>Bullish</v>
      </c>
      <c r="S379" s="18" t="str">
        <f t="shared" si="56"/>
        <v>Under Price</v>
      </c>
      <c r="T379" s="18" t="str">
        <f t="shared" si="57"/>
        <v>-----</v>
      </c>
      <c r="U379" s="20" t="str">
        <f t="shared" si="58"/>
        <v>-----</v>
      </c>
      <c r="V379" s="20" t="str">
        <f t="shared" si="59"/>
        <v>-----</v>
      </c>
      <c r="W379" s="20" t="str">
        <f t="shared" si="60"/>
        <v>-----</v>
      </c>
      <c r="X379" s="4"/>
    </row>
    <row r="380" spans="1:24" x14ac:dyDescent="0.55000000000000004">
      <c r="A380" s="6">
        <f>IF('Data Validation'!$K$2&lt;&gt;TRUE,"",'Data Validation'!A380)</f>
        <v>1772142000</v>
      </c>
      <c r="B380" s="6" t="str">
        <f>IF('Data Validation'!$K$2&lt;&gt;TRUE,"",'Data Validation'!C380)</f>
        <v>XAUUSD</v>
      </c>
      <c r="C380" s="6" t="str">
        <f>IF('Data Validation'!$K$2&lt;&gt;TRUE,"",'Data Validation'!E380)</f>
        <v>M5</v>
      </c>
      <c r="D380" s="6">
        <f>IF('Data Validation'!$K$2&lt;&gt;TRUE,"",'Data Validation'!G380)</f>
        <v>5190.3900000000003</v>
      </c>
      <c r="E380" s="6">
        <f>IF($C380&lt;&gt;"M5","",Price!F380)</f>
        <v>5191.3599999999997</v>
      </c>
      <c r="F380" s="8">
        <f>IF($C380&lt;&gt;"M5","",Price!G380)</f>
        <v>5186.74</v>
      </c>
      <c r="G380" s="8">
        <f>IF($C380&lt;&gt;"M5","",Dual_Tema!E380)</f>
        <v>5188.79</v>
      </c>
      <c r="H380" s="8">
        <f>IF($C380&lt;&gt;"M5","",Dual_Tema!F380)</f>
        <v>5184.43</v>
      </c>
      <c r="I380" s="6">
        <f>IF($C380&lt;&gt;"M5","",SSA!E380)</f>
        <v>5185.9781000000003</v>
      </c>
      <c r="J380">
        <f t="shared" si="49"/>
        <v>5190.8936013888888</v>
      </c>
      <c r="K380">
        <f t="shared" si="50"/>
        <v>5189.1786481932804</v>
      </c>
      <c r="L380" s="7">
        <f t="shared" si="48"/>
        <v>4.9529851853702097E-4</v>
      </c>
      <c r="M380" s="7">
        <f t="shared" si="47"/>
        <v>4.4556489334401093E-4</v>
      </c>
      <c r="N380">
        <f t="shared" si="54"/>
        <v>-4.9155013888885151</v>
      </c>
      <c r="O380">
        <f t="shared" si="51"/>
        <v>1.7149531956083592</v>
      </c>
      <c r="P380">
        <f t="shared" si="52"/>
        <v>1</v>
      </c>
      <c r="Q380">
        <f t="shared" si="53"/>
        <v>66</v>
      </c>
      <c r="R380" s="18" t="str">
        <f t="shared" si="55"/>
        <v>Bullish</v>
      </c>
      <c r="S380" s="18" t="str">
        <f t="shared" si="56"/>
        <v>Under Price</v>
      </c>
      <c r="T380" s="18" t="str">
        <f t="shared" si="57"/>
        <v>-----</v>
      </c>
      <c r="U380" s="20" t="str">
        <f t="shared" si="58"/>
        <v>-----</v>
      </c>
      <c r="V380" s="20" t="str">
        <f t="shared" si="59"/>
        <v>-----</v>
      </c>
      <c r="W380" s="20" t="str">
        <f t="shared" si="60"/>
        <v>-----</v>
      </c>
      <c r="X380" s="4"/>
    </row>
    <row r="381" spans="1:24" x14ac:dyDescent="0.55000000000000004">
      <c r="A381" s="6">
        <f>IF('Data Validation'!$K$2&lt;&gt;TRUE,"",'Data Validation'!A381)</f>
        <v>1772142300</v>
      </c>
      <c r="B381" s="6" t="str">
        <f>IF('Data Validation'!$K$2&lt;&gt;TRUE,"",'Data Validation'!C381)</f>
        <v>XAUUSD</v>
      </c>
      <c r="C381" s="6" t="str">
        <f>IF('Data Validation'!$K$2&lt;&gt;TRUE,"",'Data Validation'!E381)</f>
        <v>M5</v>
      </c>
      <c r="D381" s="6">
        <f>IF('Data Validation'!$K$2&lt;&gt;TRUE,"",'Data Validation'!G381)</f>
        <v>5187.18</v>
      </c>
      <c r="E381" s="6">
        <f>IF($C381&lt;&gt;"M5","",Price!F381)</f>
        <v>5190.29</v>
      </c>
      <c r="F381" s="8">
        <f>IF($C381&lt;&gt;"M5","",Price!G381)</f>
        <v>5187.18</v>
      </c>
      <c r="G381" s="8">
        <f>IF($C381&lt;&gt;"M5","",Dual_Tema!E381)</f>
        <v>5188.63</v>
      </c>
      <c r="H381" s="8">
        <f>IF($C381&lt;&gt;"M5","",Dual_Tema!F381)</f>
        <v>5184.8999999999996</v>
      </c>
      <c r="I381" s="6">
        <f>IF($C381&lt;&gt;"M5","",SSA!E381)</f>
        <v>5185.1577600000001</v>
      </c>
      <c r="J381">
        <f t="shared" si="49"/>
        <v>5191.0224002777777</v>
      </c>
      <c r="K381">
        <f t="shared" si="50"/>
        <v>5189.5473986101806</v>
      </c>
      <c r="L381" s="7">
        <f t="shared" si="48"/>
        <v>3.1993030915672432E-4</v>
      </c>
      <c r="M381" s="7">
        <f t="shared" si="47"/>
        <v>4.3973847133033518E-4</v>
      </c>
      <c r="N381">
        <f t="shared" si="54"/>
        <v>-5.864640277777653</v>
      </c>
      <c r="O381">
        <f t="shared" si="51"/>
        <v>1.4750016675970983</v>
      </c>
      <c r="P381">
        <f t="shared" si="52"/>
        <v>1</v>
      </c>
      <c r="Q381">
        <f t="shared" si="53"/>
        <v>67</v>
      </c>
      <c r="R381" s="18" t="str">
        <f t="shared" si="55"/>
        <v>Bullish</v>
      </c>
      <c r="S381" s="18" t="str">
        <f t="shared" si="56"/>
        <v>Under Price</v>
      </c>
      <c r="T381" s="18" t="str">
        <f t="shared" si="57"/>
        <v>-----</v>
      </c>
      <c r="U381" s="20" t="str">
        <f t="shared" si="58"/>
        <v>-----</v>
      </c>
      <c r="V381" s="20" t="str">
        <f t="shared" si="59"/>
        <v>-----</v>
      </c>
      <c r="W381" s="20" t="str">
        <f t="shared" si="60"/>
        <v>-----</v>
      </c>
      <c r="X381" s="4"/>
    </row>
    <row r="382" spans="1:24" x14ac:dyDescent="0.55000000000000004">
      <c r="A382" s="6">
        <f>IF('Data Validation'!$K$2&lt;&gt;TRUE,"",'Data Validation'!A382)</f>
        <v>1772142600</v>
      </c>
      <c r="B382" s="6" t="str">
        <f>IF('Data Validation'!$K$2&lt;&gt;TRUE,"",'Data Validation'!C382)</f>
        <v>XAUUSD</v>
      </c>
      <c r="C382" s="6" t="str">
        <f>IF('Data Validation'!$K$2&lt;&gt;TRUE,"",'Data Validation'!E382)</f>
        <v>M5</v>
      </c>
      <c r="D382" s="6">
        <f>IF('Data Validation'!$K$2&lt;&gt;TRUE,"",'Data Validation'!G382)</f>
        <v>5183.3999999999996</v>
      </c>
      <c r="E382" s="6">
        <f>IF($C382&lt;&gt;"M5","",Price!F382)</f>
        <v>5188.1499999999996</v>
      </c>
      <c r="F382" s="8">
        <f>IF($C382&lt;&gt;"M5","",Price!G382)</f>
        <v>5183.25</v>
      </c>
      <c r="G382" s="8">
        <f>IF($C382&lt;&gt;"M5","",Dual_Tema!E382)</f>
        <v>5187.63</v>
      </c>
      <c r="H382" s="8">
        <f>IF($C382&lt;&gt;"M5","",Dual_Tema!F382)</f>
        <v>5183.41</v>
      </c>
      <c r="I382" s="6">
        <f>IF($C382&lt;&gt;"M5","",SSA!E382)</f>
        <v>5184.5737900000004</v>
      </c>
      <c r="J382">
        <f t="shared" si="49"/>
        <v>5191.0944647222223</v>
      </c>
      <c r="K382">
        <f t="shared" si="50"/>
        <v>5189.8568118325893</v>
      </c>
      <c r="L382" s="7">
        <f t="shared" si="48"/>
        <v>1.0023845185557317E-4</v>
      </c>
      <c r="M382" s="7">
        <f t="shared" si="47"/>
        <v>-3.0867710638335477E-5</v>
      </c>
      <c r="N382">
        <f t="shared" si="54"/>
        <v>-6.5206747222218837</v>
      </c>
      <c r="O382">
        <f t="shared" si="51"/>
        <v>1.2376528896329546</v>
      </c>
      <c r="P382">
        <f t="shared" si="52"/>
        <v>1</v>
      </c>
      <c r="Q382">
        <f t="shared" si="53"/>
        <v>68</v>
      </c>
      <c r="R382" s="18" t="str">
        <f t="shared" si="55"/>
        <v>Bullish</v>
      </c>
      <c r="S382" s="18" t="str">
        <f t="shared" si="56"/>
        <v>Under Price</v>
      </c>
      <c r="T382" s="18" t="str">
        <f t="shared" si="57"/>
        <v>-----</v>
      </c>
      <c r="U382" s="20" t="str">
        <f t="shared" si="58"/>
        <v>-----</v>
      </c>
      <c r="V382" s="20" t="str">
        <f t="shared" si="59"/>
        <v>-----</v>
      </c>
      <c r="W382" s="20" t="str">
        <f t="shared" si="60"/>
        <v>-----</v>
      </c>
      <c r="X382" s="4"/>
    </row>
    <row r="383" spans="1:24" x14ac:dyDescent="0.55000000000000004">
      <c r="A383" s="6">
        <f>IF('Data Validation'!$K$2&lt;&gt;TRUE,"",'Data Validation'!A383)</f>
        <v>1772142900</v>
      </c>
      <c r="B383" s="6" t="str">
        <f>IF('Data Validation'!$K$2&lt;&gt;TRUE,"",'Data Validation'!C383)</f>
        <v>XAUUSD</v>
      </c>
      <c r="C383" s="6" t="str">
        <f>IF('Data Validation'!$K$2&lt;&gt;TRUE,"",'Data Validation'!E383)</f>
        <v>M5</v>
      </c>
      <c r="D383" s="6">
        <f>IF('Data Validation'!$K$2&lt;&gt;TRUE,"",'Data Validation'!G383)</f>
        <v>5185.2</v>
      </c>
      <c r="E383" s="6">
        <f>IF($C383&lt;&gt;"M5","",Price!F383)</f>
        <v>5186.07</v>
      </c>
      <c r="F383" s="8">
        <f>IF($C383&lt;&gt;"M5","",Price!G383)</f>
        <v>5182.8900000000003</v>
      </c>
      <c r="G383" s="8">
        <f>IF($C383&lt;&gt;"M5","",Dual_Tema!E383)</f>
        <v>5186.1099999999997</v>
      </c>
      <c r="H383" s="8">
        <f>IF($C383&lt;&gt;"M5","",Dual_Tema!F383)</f>
        <v>5182.41</v>
      </c>
      <c r="I383" s="6">
        <f>IF($C383&lt;&gt;"M5","",SSA!E383)</f>
        <v>5184.2845100000004</v>
      </c>
      <c r="J383">
        <f t="shared" si="49"/>
        <v>5191.1202269444439</v>
      </c>
      <c r="K383">
        <f t="shared" si="50"/>
        <v>5190.1094948549608</v>
      </c>
      <c r="L383" s="7">
        <f t="shared" si="48"/>
        <v>-7.7129100616769846E-6</v>
      </c>
      <c r="M383" s="7">
        <f t="shared" si="47"/>
        <v>9.2621000654227072E-5</v>
      </c>
      <c r="N383">
        <f t="shared" si="54"/>
        <v>-6.8357169444434476</v>
      </c>
      <c r="O383">
        <f t="shared" si="51"/>
        <v>1.0107320894830991</v>
      </c>
      <c r="P383">
        <f t="shared" si="52"/>
        <v>1</v>
      </c>
      <c r="Q383">
        <f t="shared" si="53"/>
        <v>69</v>
      </c>
      <c r="R383" s="18" t="str">
        <f t="shared" si="55"/>
        <v>Bullish</v>
      </c>
      <c r="S383" s="18" t="str">
        <f t="shared" si="56"/>
        <v>Under Price</v>
      </c>
      <c r="T383" s="18" t="str">
        <f t="shared" si="57"/>
        <v>-----</v>
      </c>
      <c r="U383" s="20" t="str">
        <f t="shared" si="58"/>
        <v>-----</v>
      </c>
      <c r="V383" s="20" t="str">
        <f t="shared" si="59"/>
        <v>-----</v>
      </c>
      <c r="W383" s="20" t="str">
        <f t="shared" si="60"/>
        <v>-----</v>
      </c>
      <c r="X383" s="4"/>
    </row>
    <row r="384" spans="1:24" x14ac:dyDescent="0.55000000000000004">
      <c r="A384" s="6">
        <f>IF('Data Validation'!$K$2&lt;&gt;TRUE,"",'Data Validation'!A384)</f>
        <v>1772146800</v>
      </c>
      <c r="B384" s="6" t="str">
        <f>IF('Data Validation'!$K$2&lt;&gt;TRUE,"",'Data Validation'!C384)</f>
        <v>XAUUSD</v>
      </c>
      <c r="C384" s="6" t="str">
        <f>IF('Data Validation'!$K$2&lt;&gt;TRUE,"",'Data Validation'!E384)</f>
        <v>M5</v>
      </c>
      <c r="D384" s="6">
        <f>IF('Data Validation'!$K$2&lt;&gt;TRUE,"",'Data Validation'!G384)</f>
        <v>5182.18</v>
      </c>
      <c r="E384" s="6">
        <f>IF($C384&lt;&gt;"M5","",Price!F384)</f>
        <v>5189.62</v>
      </c>
      <c r="F384" s="8">
        <f>IF($C384&lt;&gt;"M5","",Price!G384)</f>
        <v>5175.72</v>
      </c>
      <c r="G384" s="8">
        <f>IF($C384&lt;&gt;"M5","",Dual_Tema!E384)</f>
        <v>5187.0200000000004</v>
      </c>
      <c r="H384" s="8">
        <f>IF($C384&lt;&gt;"M5","",Dual_Tema!F384)</f>
        <v>5178.41</v>
      </c>
      <c r="I384" s="6">
        <f>IF($C384&lt;&gt;"M5","",SSA!E384)</f>
        <v>5184.1821799999998</v>
      </c>
      <c r="J384">
        <f t="shared" si="49"/>
        <v>5191.1080624999995</v>
      </c>
      <c r="K384">
        <f t="shared" si="50"/>
        <v>5190.3092083839692</v>
      </c>
      <c r="L384" s="7">
        <f t="shared" si="48"/>
        <v>5.0125120011094114E-4</v>
      </c>
      <c r="M384" s="7">
        <f t="shared" si="47"/>
        <v>-5.1946446882336465E-4</v>
      </c>
      <c r="N384">
        <f t="shared" si="54"/>
        <v>-6.9258824999997159</v>
      </c>
      <c r="O384">
        <f t="shared" si="51"/>
        <v>0.79885411603027023</v>
      </c>
      <c r="P384">
        <f t="shared" si="52"/>
        <v>1</v>
      </c>
      <c r="Q384">
        <f t="shared" si="53"/>
        <v>70</v>
      </c>
      <c r="R384" s="18" t="str">
        <f t="shared" si="55"/>
        <v>Bullish</v>
      </c>
      <c r="S384" s="18" t="str">
        <f t="shared" si="56"/>
        <v>Under Price</v>
      </c>
      <c r="T384" s="18" t="str">
        <f t="shared" si="57"/>
        <v>Deep Under Price</v>
      </c>
      <c r="U384" s="20" t="str">
        <f t="shared" si="58"/>
        <v>-----</v>
      </c>
      <c r="V384" s="20" t="str">
        <f t="shared" si="59"/>
        <v>-----</v>
      </c>
      <c r="W384" s="20" t="str">
        <f t="shared" si="60"/>
        <v>-----</v>
      </c>
      <c r="X384" s="4"/>
    </row>
    <row r="385" spans="1:24" x14ac:dyDescent="0.55000000000000004">
      <c r="A385" s="6">
        <f>IF('Data Validation'!$K$2&lt;&gt;TRUE,"",'Data Validation'!A385)</f>
        <v>1772147100</v>
      </c>
      <c r="B385" s="6" t="str">
        <f>IF('Data Validation'!$K$2&lt;&gt;TRUE,"",'Data Validation'!C385)</f>
        <v>XAUUSD</v>
      </c>
      <c r="C385" s="6" t="str">
        <f>IF('Data Validation'!$K$2&lt;&gt;TRUE,"",'Data Validation'!E385)</f>
        <v>M5</v>
      </c>
      <c r="D385" s="6">
        <f>IF('Data Validation'!$K$2&lt;&gt;TRUE,"",'Data Validation'!G385)</f>
        <v>5184.67</v>
      </c>
      <c r="E385" s="6">
        <f>IF($C385&lt;&gt;"M5","",Price!F385)</f>
        <v>5186.38</v>
      </c>
      <c r="F385" s="8">
        <f>IF($C385&lt;&gt;"M5","",Price!G385)</f>
        <v>5179</v>
      </c>
      <c r="G385" s="8">
        <f>IF($C385&lt;&gt;"M5","",Dual_Tema!E385)</f>
        <v>5186.1400000000003</v>
      </c>
      <c r="H385" s="8">
        <f>IF($C385&lt;&gt;"M5","",Dual_Tema!F385)</f>
        <v>5177.62</v>
      </c>
      <c r="I385" s="6">
        <f>IF($C385&lt;&gt;"M5","",SSA!E385)</f>
        <v>5184.2550600000004</v>
      </c>
      <c r="J385">
        <f t="shared" si="49"/>
        <v>5191.0714444444438</v>
      </c>
      <c r="K385">
        <f t="shared" si="50"/>
        <v>5190.4616555960638</v>
      </c>
      <c r="L385" s="7">
        <f t="shared" si="48"/>
        <v>4.6277192671193159E-5</v>
      </c>
      <c r="M385" s="7">
        <f t="shared" si="47"/>
        <v>2.6653172693247269E-4</v>
      </c>
      <c r="N385">
        <f t="shared" si="54"/>
        <v>-6.8163844444434289</v>
      </c>
      <c r="O385">
        <f t="shared" si="51"/>
        <v>0.60978884838004888</v>
      </c>
      <c r="P385">
        <f t="shared" si="52"/>
        <v>1</v>
      </c>
      <c r="Q385">
        <f t="shared" si="53"/>
        <v>71</v>
      </c>
      <c r="R385" s="18" t="str">
        <f t="shared" si="55"/>
        <v>Bullish</v>
      </c>
      <c r="S385" s="18" t="str">
        <f t="shared" si="56"/>
        <v>Under Price</v>
      </c>
      <c r="T385" s="18" t="str">
        <f t="shared" si="57"/>
        <v>-----</v>
      </c>
      <c r="U385" s="20" t="str">
        <f t="shared" si="58"/>
        <v>-----</v>
      </c>
      <c r="V385" s="20" t="str">
        <f t="shared" si="59"/>
        <v>-----</v>
      </c>
      <c r="W385" s="20" t="str">
        <f t="shared" si="60"/>
        <v>-----</v>
      </c>
      <c r="X385" s="4"/>
    </row>
    <row r="386" spans="1:24" x14ac:dyDescent="0.55000000000000004">
      <c r="A386" s="6">
        <f>IF('Data Validation'!$K$2&lt;&gt;TRUE,"",'Data Validation'!A386)</f>
        <v>1772147400</v>
      </c>
      <c r="B386" s="6" t="str">
        <f>IF('Data Validation'!$K$2&lt;&gt;TRUE,"",'Data Validation'!C386)</f>
        <v>XAUUSD</v>
      </c>
      <c r="C386" s="6" t="str">
        <f>IF('Data Validation'!$K$2&lt;&gt;TRUE,"",'Data Validation'!E386)</f>
        <v>M5</v>
      </c>
      <c r="D386" s="6">
        <f>IF('Data Validation'!$K$2&lt;&gt;TRUE,"",'Data Validation'!G386)</f>
        <v>5183.99</v>
      </c>
      <c r="E386" s="6">
        <f>IF($C386&lt;&gt;"M5","",Price!F386)</f>
        <v>5188.53</v>
      </c>
      <c r="F386" s="8">
        <f>IF($C386&lt;&gt;"M5","",Price!G386)</f>
        <v>5183.08</v>
      </c>
      <c r="G386" s="8">
        <f>IF($C386&lt;&gt;"M5","",Dual_Tema!E386)</f>
        <v>5186.75</v>
      </c>
      <c r="H386" s="8">
        <f>IF($C386&lt;&gt;"M5","",Dual_Tema!F386)</f>
        <v>5179.29</v>
      </c>
      <c r="I386" s="6">
        <f>IF($C386&lt;&gt;"M5","",SSA!E386)</f>
        <v>5184.3516099999997</v>
      </c>
      <c r="J386">
        <f t="shared" si="49"/>
        <v>5191.0207963888897</v>
      </c>
      <c r="K386">
        <f t="shared" si="50"/>
        <v>5190.5734837546288</v>
      </c>
      <c r="L386" s="7">
        <f t="shared" si="48"/>
        <v>3.431821468163581E-4</v>
      </c>
      <c r="M386" s="7">
        <f t="shared" ref="M386:M449" si="61">(F386-H386)/H386</f>
        <v>7.3176053088356966E-4</v>
      </c>
      <c r="N386">
        <f t="shared" si="54"/>
        <v>-6.6691863888900116</v>
      </c>
      <c r="O386">
        <f t="shared" si="51"/>
        <v>0.44731263426092482</v>
      </c>
      <c r="P386">
        <f t="shared" si="52"/>
        <v>1</v>
      </c>
      <c r="Q386">
        <f t="shared" si="53"/>
        <v>72</v>
      </c>
      <c r="R386" s="18" t="str">
        <f t="shared" si="55"/>
        <v>Bullish</v>
      </c>
      <c r="S386" s="18" t="str">
        <f t="shared" si="56"/>
        <v>Under Price</v>
      </c>
      <c r="T386" s="18" t="str">
        <f t="shared" si="57"/>
        <v>-----</v>
      </c>
      <c r="U386" s="20" t="str">
        <f t="shared" si="58"/>
        <v>-----</v>
      </c>
      <c r="V386" s="20" t="str">
        <f t="shared" si="59"/>
        <v>-----</v>
      </c>
      <c r="W386" s="20" t="str">
        <f t="shared" si="60"/>
        <v>-----</v>
      </c>
      <c r="X386" s="4"/>
    </row>
    <row r="387" spans="1:24" x14ac:dyDescent="0.55000000000000004">
      <c r="A387" s="6">
        <f>IF('Data Validation'!$K$2&lt;&gt;TRUE,"",'Data Validation'!A387)</f>
        <v>1772147700</v>
      </c>
      <c r="B387" s="6" t="str">
        <f>IF('Data Validation'!$K$2&lt;&gt;TRUE,"",'Data Validation'!C387)</f>
        <v>XAUUSD</v>
      </c>
      <c r="C387" s="6" t="str">
        <f>IF('Data Validation'!$K$2&lt;&gt;TRUE,"",'Data Validation'!E387)</f>
        <v>M5</v>
      </c>
      <c r="D387" s="6">
        <f>IF('Data Validation'!$K$2&lt;&gt;TRUE,"",'Data Validation'!G387)</f>
        <v>5183.7700000000004</v>
      </c>
      <c r="E387" s="6">
        <f>IF($C387&lt;&gt;"M5","",Price!F387)</f>
        <v>5185.66</v>
      </c>
      <c r="F387" s="8">
        <f>IF($C387&lt;&gt;"M5","",Price!G387)</f>
        <v>5182.7</v>
      </c>
      <c r="G387" s="8">
        <f>IF($C387&lt;&gt;"M5","",Dual_Tema!E387)</f>
        <v>5185.83</v>
      </c>
      <c r="H387" s="8">
        <f>IF($C387&lt;&gt;"M5","",Dual_Tema!F387)</f>
        <v>5180.34</v>
      </c>
      <c r="I387" s="6">
        <f>IF($C387&lt;&gt;"M5","",SSA!E387)</f>
        <v>5184.4236700000001</v>
      </c>
      <c r="J387">
        <f t="shared" si="49"/>
        <v>5190.9642955555564</v>
      </c>
      <c r="K387">
        <f t="shared" si="50"/>
        <v>5190.6516461148149</v>
      </c>
      <c r="L387" s="7">
        <f t="shared" si="48"/>
        <v>-3.2781637654931376E-5</v>
      </c>
      <c r="M387" s="7">
        <f t="shared" si="61"/>
        <v>4.5556855341534968E-4</v>
      </c>
      <c r="N387">
        <f t="shared" si="54"/>
        <v>-6.5406255555562893</v>
      </c>
      <c r="O387">
        <f t="shared" si="51"/>
        <v>0.3126494407415521</v>
      </c>
      <c r="P387">
        <f t="shared" si="52"/>
        <v>1</v>
      </c>
      <c r="Q387">
        <f t="shared" si="53"/>
        <v>73</v>
      </c>
      <c r="R387" s="18" t="str">
        <f t="shared" si="55"/>
        <v>Vulnerable Bullish</v>
      </c>
      <c r="S387" s="18" t="str">
        <f t="shared" si="56"/>
        <v>Under Price</v>
      </c>
      <c r="T387" s="18" t="str">
        <f t="shared" si="57"/>
        <v>-----</v>
      </c>
      <c r="U387" s="20" t="str">
        <f t="shared" si="58"/>
        <v>-----</v>
      </c>
      <c r="V387" s="20" t="str">
        <f t="shared" si="59"/>
        <v>-----</v>
      </c>
      <c r="W387" s="20" t="str">
        <f t="shared" si="60"/>
        <v>-----</v>
      </c>
      <c r="X387" s="4"/>
    </row>
    <row r="388" spans="1:24" x14ac:dyDescent="0.55000000000000004">
      <c r="A388" s="6">
        <f>IF('Data Validation'!$K$2&lt;&gt;TRUE,"",'Data Validation'!A388)</f>
        <v>1772148000</v>
      </c>
      <c r="B388" s="6" t="str">
        <f>IF('Data Validation'!$K$2&lt;&gt;TRUE,"",'Data Validation'!C388)</f>
        <v>XAUUSD</v>
      </c>
      <c r="C388" s="6" t="str">
        <f>IF('Data Validation'!$K$2&lt;&gt;TRUE,"",'Data Validation'!E388)</f>
        <v>M5</v>
      </c>
      <c r="D388" s="6">
        <f>IF('Data Validation'!$K$2&lt;&gt;TRUE,"",'Data Validation'!G388)</f>
        <v>5183.6899999999996</v>
      </c>
      <c r="E388" s="6">
        <f>IF($C388&lt;&gt;"M5","",Price!F388)</f>
        <v>5187.18</v>
      </c>
      <c r="F388" s="8">
        <f>IF($C388&lt;&gt;"M5","",Price!G388)</f>
        <v>5183.6099999999997</v>
      </c>
      <c r="G388" s="8">
        <f>IF($C388&lt;&gt;"M5","",Dual_Tema!E388)</f>
        <v>5186.08</v>
      </c>
      <c r="H388" s="8">
        <f>IF($C388&lt;&gt;"M5","",Dual_Tema!F388)</f>
        <v>5181.5600000000004</v>
      </c>
      <c r="I388" s="6">
        <f>IF($C388&lt;&gt;"M5","",SSA!E388)</f>
        <v>5184.4290300000002</v>
      </c>
      <c r="J388">
        <f t="shared" si="49"/>
        <v>5190.9065836111122</v>
      </c>
      <c r="K388">
        <f t="shared" si="50"/>
        <v>5190.7026336140743</v>
      </c>
      <c r="L388" s="7">
        <f t="shared" ref="L388:L451" si="62">(E388-G388)/G388</f>
        <v>2.1210625366372362E-4</v>
      </c>
      <c r="M388" s="7">
        <f t="shared" si="61"/>
        <v>3.9563374736551778E-4</v>
      </c>
      <c r="N388">
        <f t="shared" si="54"/>
        <v>-6.4775536111119436</v>
      </c>
      <c r="O388">
        <f t="shared" si="51"/>
        <v>0.20394999703785288</v>
      </c>
      <c r="P388">
        <f t="shared" si="52"/>
        <v>1</v>
      </c>
      <c r="Q388">
        <f t="shared" si="53"/>
        <v>74</v>
      </c>
      <c r="R388" s="18" t="str">
        <f t="shared" si="55"/>
        <v>Vulnerable Bullish</v>
      </c>
      <c r="S388" s="18" t="str">
        <f t="shared" si="56"/>
        <v>Under Price</v>
      </c>
      <c r="T388" s="18" t="str">
        <f t="shared" si="57"/>
        <v>-----</v>
      </c>
      <c r="U388" s="20" t="str">
        <f t="shared" si="58"/>
        <v>-----</v>
      </c>
      <c r="V388" s="20" t="str">
        <f t="shared" si="59"/>
        <v>-----</v>
      </c>
      <c r="W388" s="20" t="str">
        <f t="shared" si="60"/>
        <v>-----</v>
      </c>
      <c r="X388" s="4"/>
    </row>
    <row r="389" spans="1:24" x14ac:dyDescent="0.55000000000000004">
      <c r="A389" s="6">
        <f>IF('Data Validation'!$K$2&lt;&gt;TRUE,"",'Data Validation'!A389)</f>
        <v>1772148300</v>
      </c>
      <c r="B389" s="6" t="str">
        <f>IF('Data Validation'!$K$2&lt;&gt;TRUE,"",'Data Validation'!C389)</f>
        <v>XAUUSD</v>
      </c>
      <c r="C389" s="6" t="str">
        <f>IF('Data Validation'!$K$2&lt;&gt;TRUE,"",'Data Validation'!E389)</f>
        <v>M5</v>
      </c>
      <c r="D389" s="6">
        <f>IF('Data Validation'!$K$2&lt;&gt;TRUE,"",'Data Validation'!G389)</f>
        <v>5184</v>
      </c>
      <c r="E389" s="6">
        <f>IF($C389&lt;&gt;"M5","",Price!F389)</f>
        <v>5185.76</v>
      </c>
      <c r="F389" s="8">
        <f>IF($C389&lt;&gt;"M5","",Price!G389)</f>
        <v>5181.29</v>
      </c>
      <c r="G389" s="8">
        <f>IF($C389&lt;&gt;"M5","",Dual_Tema!E389)</f>
        <v>5185.62</v>
      </c>
      <c r="H389" s="8">
        <f>IF($C389&lt;&gt;"M5","",Dual_Tema!F389)</f>
        <v>5181.28</v>
      </c>
      <c r="I389" s="6">
        <f>IF($C389&lt;&gt;"M5","",SSA!E389)</f>
        <v>5184.3662100000001</v>
      </c>
      <c r="J389">
        <f t="shared" si="49"/>
        <v>5190.8462747222238</v>
      </c>
      <c r="K389">
        <f t="shared" si="50"/>
        <v>5190.7313618357048</v>
      </c>
      <c r="L389" s="7">
        <f t="shared" si="62"/>
        <v>2.6997736047054628E-5</v>
      </c>
      <c r="M389" s="7">
        <f t="shared" si="61"/>
        <v>1.9300250131662986E-6</v>
      </c>
      <c r="N389">
        <f t="shared" si="54"/>
        <v>-6.4800647222236876</v>
      </c>
      <c r="O389">
        <f t="shared" si="51"/>
        <v>0.11491288651905052</v>
      </c>
      <c r="P389">
        <f t="shared" si="52"/>
        <v>1</v>
      </c>
      <c r="Q389">
        <f t="shared" si="53"/>
        <v>75</v>
      </c>
      <c r="R389" s="18" t="str">
        <f t="shared" si="55"/>
        <v>Vulnerable Bullish</v>
      </c>
      <c r="S389" s="18" t="str">
        <f t="shared" si="56"/>
        <v>Under Price</v>
      </c>
      <c r="T389" s="18" t="str">
        <f t="shared" si="57"/>
        <v>-----</v>
      </c>
      <c r="U389" s="20" t="str">
        <f t="shared" si="58"/>
        <v>-----</v>
      </c>
      <c r="V389" s="20" t="str">
        <f t="shared" si="59"/>
        <v>-----</v>
      </c>
      <c r="W389" s="20" t="str">
        <f t="shared" si="60"/>
        <v>-----</v>
      </c>
      <c r="X389" s="4"/>
    </row>
    <row r="390" spans="1:24" x14ac:dyDescent="0.55000000000000004">
      <c r="A390" s="6">
        <f>IF('Data Validation'!$K$2&lt;&gt;TRUE,"",'Data Validation'!A390)</f>
        <v>1772148600</v>
      </c>
      <c r="B390" s="6" t="str">
        <f>IF('Data Validation'!$K$2&lt;&gt;TRUE,"",'Data Validation'!C390)</f>
        <v>XAUUSD</v>
      </c>
      <c r="C390" s="6" t="str">
        <f>IF('Data Validation'!$K$2&lt;&gt;TRUE,"",'Data Validation'!E390)</f>
        <v>M5</v>
      </c>
      <c r="D390" s="6">
        <f>IF('Data Validation'!$K$2&lt;&gt;TRUE,"",'Data Validation'!G390)</f>
        <v>5183.32</v>
      </c>
      <c r="E390" s="6">
        <f>IF($C390&lt;&gt;"M5","",Price!F390)</f>
        <v>5184.8900000000003</v>
      </c>
      <c r="F390" s="8">
        <f>IF($C390&lt;&gt;"M5","",Price!G390)</f>
        <v>5181.6400000000003</v>
      </c>
      <c r="G390" s="8">
        <f>IF($C390&lt;&gt;"M5","",Dual_Tema!E390)</f>
        <v>5184.9799999999996</v>
      </c>
      <c r="H390" s="8">
        <f>IF($C390&lt;&gt;"M5","",Dual_Tema!F390)</f>
        <v>5181.32</v>
      </c>
      <c r="I390" s="6">
        <f>IF($C390&lt;&gt;"M5","",SSA!E390)</f>
        <v>5184.2573400000001</v>
      </c>
      <c r="J390">
        <f t="shared" si="49"/>
        <v>5190.777967500002</v>
      </c>
      <c r="K390">
        <f t="shared" si="50"/>
        <v>5190.7406829685642</v>
      </c>
      <c r="L390" s="7">
        <f t="shared" si="62"/>
        <v>-1.735782973111488E-5</v>
      </c>
      <c r="M390" s="7">
        <f t="shared" si="61"/>
        <v>6.1760323624215159E-5</v>
      </c>
      <c r="N390">
        <f t="shared" si="54"/>
        <v>-6.520627500001865</v>
      </c>
      <c r="O390">
        <f t="shared" si="51"/>
        <v>3.728453143776278E-2</v>
      </c>
      <c r="P390">
        <f t="shared" si="52"/>
        <v>1</v>
      </c>
      <c r="Q390">
        <f t="shared" si="53"/>
        <v>76</v>
      </c>
      <c r="R390" s="18" t="str">
        <f t="shared" si="55"/>
        <v>Vulnerable Bullish</v>
      </c>
      <c r="S390" s="18" t="str">
        <f t="shared" si="56"/>
        <v>Under Price</v>
      </c>
      <c r="T390" s="18" t="str">
        <f t="shared" si="57"/>
        <v>-----</v>
      </c>
      <c r="U390" s="20" t="str">
        <f t="shared" si="58"/>
        <v>-----</v>
      </c>
      <c r="V390" s="20" t="str">
        <f t="shared" si="59"/>
        <v>-----</v>
      </c>
      <c r="W390" s="20" t="str">
        <f t="shared" si="60"/>
        <v>-----</v>
      </c>
      <c r="X390" s="4"/>
    </row>
    <row r="391" spans="1:24" x14ac:dyDescent="0.55000000000000004">
      <c r="A391" s="6">
        <f>IF('Data Validation'!$K$2&lt;&gt;TRUE,"",'Data Validation'!A391)</f>
        <v>1772148900</v>
      </c>
      <c r="B391" s="6" t="str">
        <f>IF('Data Validation'!$K$2&lt;&gt;TRUE,"",'Data Validation'!C391)</f>
        <v>XAUUSD</v>
      </c>
      <c r="C391" s="6" t="str">
        <f>IF('Data Validation'!$K$2&lt;&gt;TRUE,"",'Data Validation'!E391)</f>
        <v>M5</v>
      </c>
      <c r="D391" s="6">
        <f>IF('Data Validation'!$K$2&lt;&gt;TRUE,"",'Data Validation'!G391)</f>
        <v>5187.21</v>
      </c>
      <c r="E391" s="6">
        <f>IF($C391&lt;&gt;"M5","",Price!F391)</f>
        <v>5187.21</v>
      </c>
      <c r="F391" s="8">
        <f>IF($C391&lt;&gt;"M5","",Price!G391)</f>
        <v>5183.24</v>
      </c>
      <c r="G391" s="8">
        <f>IF($C391&lt;&gt;"M5","",Dual_Tema!E391)</f>
        <v>5185.7700000000004</v>
      </c>
      <c r="H391" s="8">
        <f>IF($C391&lt;&gt;"M5","",Dual_Tema!F391)</f>
        <v>5182.17</v>
      </c>
      <c r="I391" s="6">
        <f>IF($C391&lt;&gt;"M5","",SSA!E391)</f>
        <v>5184.1674000000003</v>
      </c>
      <c r="J391">
        <f t="shared" si="49"/>
        <v>5190.6967086111126</v>
      </c>
      <c r="K391">
        <f t="shared" si="50"/>
        <v>5190.7318880970743</v>
      </c>
      <c r="L391" s="7">
        <f t="shared" si="62"/>
        <v>2.7768296704242564E-4</v>
      </c>
      <c r="M391" s="7">
        <f t="shared" si="61"/>
        <v>2.0647720935432627E-4</v>
      </c>
      <c r="N391">
        <f t="shared" si="54"/>
        <v>-6.5293086111123557</v>
      </c>
      <c r="O391">
        <f t="shared" si="51"/>
        <v>-3.5179485961634782E-2</v>
      </c>
      <c r="P391">
        <f t="shared" si="52"/>
        <v>-1</v>
      </c>
      <c r="Q391">
        <f t="shared" si="53"/>
        <v>-1</v>
      </c>
      <c r="R391" s="18" t="str">
        <f t="shared" si="55"/>
        <v>-----</v>
      </c>
      <c r="S391" s="18" t="str">
        <f t="shared" si="56"/>
        <v>-----</v>
      </c>
      <c r="T391" s="18" t="str">
        <f t="shared" si="57"/>
        <v>-----</v>
      </c>
      <c r="U391" s="20" t="str">
        <f t="shared" si="58"/>
        <v>-----</v>
      </c>
      <c r="V391" s="20" t="str">
        <f t="shared" si="59"/>
        <v>-----</v>
      </c>
      <c r="W391" s="20" t="str">
        <f t="shared" si="60"/>
        <v>-----</v>
      </c>
      <c r="X391" s="4"/>
    </row>
    <row r="392" spans="1:24" x14ac:dyDescent="0.55000000000000004">
      <c r="A392" s="6">
        <f>IF('Data Validation'!$K$2&lt;&gt;TRUE,"",'Data Validation'!A392)</f>
        <v>1772149200</v>
      </c>
      <c r="B392" s="6" t="str">
        <f>IF('Data Validation'!$K$2&lt;&gt;TRUE,"",'Data Validation'!C392)</f>
        <v>XAUUSD</v>
      </c>
      <c r="C392" s="6" t="str">
        <f>IF('Data Validation'!$K$2&lt;&gt;TRUE,"",'Data Validation'!E392)</f>
        <v>M5</v>
      </c>
      <c r="D392" s="6">
        <f>IF('Data Validation'!$K$2&lt;&gt;TRUE,"",'Data Validation'!G392)</f>
        <v>5186.0200000000004</v>
      </c>
      <c r="E392" s="6">
        <f>IF($C392&lt;&gt;"M5","",Price!F392)</f>
        <v>5189.5200000000004</v>
      </c>
      <c r="F392" s="8">
        <f>IF($C392&lt;&gt;"M5","",Price!G392)</f>
        <v>5184.01</v>
      </c>
      <c r="G392" s="8">
        <f>IF($C392&lt;&gt;"M5","",Dual_Tema!E392)</f>
        <v>5187.46</v>
      </c>
      <c r="H392" s="8">
        <f>IF($C392&lt;&gt;"M5","",Dual_Tema!F392)</f>
        <v>5183.12</v>
      </c>
      <c r="I392" s="6">
        <f>IF($C392&lt;&gt;"M5","",SSA!E392)</f>
        <v>5184.0591400000003</v>
      </c>
      <c r="J392">
        <f t="shared" si="49"/>
        <v>5190.5911113888906</v>
      </c>
      <c r="K392">
        <f t="shared" si="50"/>
        <v>5190.7037327554372</v>
      </c>
      <c r="L392" s="7">
        <f t="shared" si="62"/>
        <v>3.9711149579956282E-4</v>
      </c>
      <c r="M392" s="7">
        <f t="shared" si="61"/>
        <v>1.7171124727969396E-4</v>
      </c>
      <c r="N392">
        <f t="shared" si="54"/>
        <v>-6.5319713888902697</v>
      </c>
      <c r="O392">
        <f t="shared" si="51"/>
        <v>-0.11262136654659116</v>
      </c>
      <c r="P392">
        <f t="shared" si="52"/>
        <v>-1</v>
      </c>
      <c r="Q392">
        <f t="shared" si="53"/>
        <v>-2</v>
      </c>
      <c r="R392" s="18" t="str">
        <f t="shared" si="55"/>
        <v>-----</v>
      </c>
      <c r="S392" s="18" t="str">
        <f t="shared" si="56"/>
        <v>-----</v>
      </c>
      <c r="T392" s="18" t="str">
        <f t="shared" si="57"/>
        <v>-----</v>
      </c>
      <c r="U392" s="20" t="str">
        <f t="shared" si="58"/>
        <v>-----</v>
      </c>
      <c r="V392" s="20" t="str">
        <f t="shared" si="59"/>
        <v>-----</v>
      </c>
      <c r="W392" s="20" t="str">
        <f t="shared" si="60"/>
        <v>-----</v>
      </c>
      <c r="X392" s="4"/>
    </row>
    <row r="393" spans="1:24" x14ac:dyDescent="0.55000000000000004">
      <c r="A393" s="6">
        <f>IF('Data Validation'!$K$2&lt;&gt;TRUE,"",'Data Validation'!A393)</f>
        <v>1772149500</v>
      </c>
      <c r="B393" s="6" t="str">
        <f>IF('Data Validation'!$K$2&lt;&gt;TRUE,"",'Data Validation'!C393)</f>
        <v>XAUUSD</v>
      </c>
      <c r="C393" s="6" t="str">
        <f>IF('Data Validation'!$K$2&lt;&gt;TRUE,"",'Data Validation'!E393)</f>
        <v>M5</v>
      </c>
      <c r="D393" s="6">
        <f>IF('Data Validation'!$K$2&lt;&gt;TRUE,"",'Data Validation'!G393)</f>
        <v>5183.96</v>
      </c>
      <c r="E393" s="6">
        <f>IF($C393&lt;&gt;"M5","",Price!F393)</f>
        <v>5188.53</v>
      </c>
      <c r="F393" s="8">
        <f>IF($C393&lt;&gt;"M5","",Price!G393)</f>
        <v>5183.8599999999997</v>
      </c>
      <c r="G393" s="8">
        <f>IF($C393&lt;&gt;"M5","",Dual_Tema!E393)</f>
        <v>5188.09</v>
      </c>
      <c r="H393" s="8">
        <f>IF($C393&lt;&gt;"M5","",Dual_Tema!F393)</f>
        <v>5183.66</v>
      </c>
      <c r="I393" s="6">
        <f>IF($C393&lt;&gt;"M5","",SSA!E393)</f>
        <v>5184.04342</v>
      </c>
      <c r="J393">
        <f t="shared" si="49"/>
        <v>5190.4541266666674</v>
      </c>
      <c r="K393">
        <f t="shared" si="50"/>
        <v>5190.6538115376834</v>
      </c>
      <c r="L393" s="7">
        <f t="shared" si="62"/>
        <v>8.4809631290050827E-5</v>
      </c>
      <c r="M393" s="7">
        <f t="shared" si="61"/>
        <v>3.8582777419780255E-5</v>
      </c>
      <c r="N393">
        <f t="shared" si="54"/>
        <v>-6.4107066666674655</v>
      </c>
      <c r="O393">
        <f t="shared" si="51"/>
        <v>-0.19968487101596111</v>
      </c>
      <c r="P393">
        <f t="shared" si="52"/>
        <v>-1</v>
      </c>
      <c r="Q393">
        <f t="shared" si="53"/>
        <v>-3</v>
      </c>
      <c r="R393" s="18" t="str">
        <f t="shared" si="55"/>
        <v>-----</v>
      </c>
      <c r="S393" s="18" t="str">
        <f t="shared" si="56"/>
        <v>-----</v>
      </c>
      <c r="T393" s="18" t="str">
        <f t="shared" si="57"/>
        <v>-----</v>
      </c>
      <c r="U393" s="20" t="str">
        <f t="shared" si="58"/>
        <v>-----</v>
      </c>
      <c r="V393" s="20" t="str">
        <f t="shared" si="59"/>
        <v>-----</v>
      </c>
      <c r="W393" s="20" t="str">
        <f t="shared" si="60"/>
        <v>-----</v>
      </c>
      <c r="X393" s="4"/>
    </row>
    <row r="394" spans="1:24" x14ac:dyDescent="0.55000000000000004">
      <c r="A394" s="6">
        <f>IF('Data Validation'!$K$2&lt;&gt;TRUE,"",'Data Validation'!A394)</f>
        <v>1772149800</v>
      </c>
      <c r="B394" s="6" t="str">
        <f>IF('Data Validation'!$K$2&lt;&gt;TRUE,"",'Data Validation'!C394)</f>
        <v>XAUUSD</v>
      </c>
      <c r="C394" s="6" t="str">
        <f>IF('Data Validation'!$K$2&lt;&gt;TRUE,"",'Data Validation'!E394)</f>
        <v>M5</v>
      </c>
      <c r="D394" s="6">
        <f>IF('Data Validation'!$K$2&lt;&gt;TRUE,"",'Data Validation'!G394)</f>
        <v>5184.93</v>
      </c>
      <c r="E394" s="6">
        <f>IF($C394&lt;&gt;"M5","",Price!F394)</f>
        <v>5185.8500000000004</v>
      </c>
      <c r="F394" s="8">
        <f>IF($C394&lt;&gt;"M5","",Price!G394)</f>
        <v>5182.32</v>
      </c>
      <c r="G394" s="8">
        <f>IF($C394&lt;&gt;"M5","",Dual_Tema!E394)</f>
        <v>5187.18</v>
      </c>
      <c r="H394" s="8">
        <f>IF($C394&lt;&gt;"M5","",Dual_Tema!F394)</f>
        <v>5183.2299999999996</v>
      </c>
      <c r="I394" s="6">
        <f>IF($C394&lt;&gt;"M5","",SSA!E394)</f>
        <v>5184.2452300000004</v>
      </c>
      <c r="J394">
        <f t="shared" si="49"/>
        <v>5190.2893622222236</v>
      </c>
      <c r="K394">
        <f t="shared" si="50"/>
        <v>5190.580921674592</v>
      </c>
      <c r="L394" s="7">
        <f t="shared" si="62"/>
        <v>-2.5640135873440428E-4</v>
      </c>
      <c r="M394" s="7">
        <f t="shared" si="61"/>
        <v>-1.755662009981912E-4</v>
      </c>
      <c r="N394">
        <f t="shared" si="54"/>
        <v>-6.0441322222231975</v>
      </c>
      <c r="O394">
        <f t="shared" si="51"/>
        <v>-0.29155945236834668</v>
      </c>
      <c r="P394">
        <f t="shared" si="52"/>
        <v>-1</v>
      </c>
      <c r="Q394">
        <f t="shared" si="53"/>
        <v>-4</v>
      </c>
      <c r="R394" s="18" t="str">
        <f t="shared" si="55"/>
        <v>-----</v>
      </c>
      <c r="S394" s="18" t="str">
        <f t="shared" si="56"/>
        <v>-----</v>
      </c>
      <c r="T394" s="18" t="str">
        <f t="shared" si="57"/>
        <v>-----</v>
      </c>
      <c r="U394" s="20" t="str">
        <f t="shared" si="58"/>
        <v>-----</v>
      </c>
      <c r="V394" s="20" t="str">
        <f t="shared" si="59"/>
        <v>-----</v>
      </c>
      <c r="W394" s="20" t="str">
        <f t="shared" si="60"/>
        <v>-----</v>
      </c>
      <c r="X394" s="4"/>
    </row>
    <row r="395" spans="1:24" x14ac:dyDescent="0.55000000000000004">
      <c r="A395" s="6">
        <f>IF('Data Validation'!$K$2&lt;&gt;TRUE,"",'Data Validation'!A395)</f>
        <v>1772150100</v>
      </c>
      <c r="B395" s="6" t="str">
        <f>IF('Data Validation'!$K$2&lt;&gt;TRUE,"",'Data Validation'!C395)</f>
        <v>XAUUSD</v>
      </c>
      <c r="C395" s="6" t="str">
        <f>IF('Data Validation'!$K$2&lt;&gt;TRUE,"",'Data Validation'!E395)</f>
        <v>M5</v>
      </c>
      <c r="D395" s="6">
        <f>IF('Data Validation'!$K$2&lt;&gt;TRUE,"",'Data Validation'!G395)</f>
        <v>5184.6099999999997</v>
      </c>
      <c r="E395" s="6">
        <f>IF($C395&lt;&gt;"M5","",Price!F395)</f>
        <v>5185.0200000000004</v>
      </c>
      <c r="F395" s="8">
        <f>IF($C395&lt;&gt;"M5","",Price!G395)</f>
        <v>5183.3900000000003</v>
      </c>
      <c r="G395" s="8">
        <f>IF($C395&lt;&gt;"M5","",Dual_Tema!E395)</f>
        <v>5186.1899999999996</v>
      </c>
      <c r="H395" s="8">
        <f>IF($C395&lt;&gt;"M5","",Dual_Tema!F395)</f>
        <v>5183.47</v>
      </c>
      <c r="I395" s="6">
        <f>IF($C395&lt;&gt;"M5","",SSA!E395)</f>
        <v>5184.6511300000002</v>
      </c>
      <c r="J395">
        <f t="shared" si="49"/>
        <v>5190.0995172222238</v>
      </c>
      <c r="K395">
        <f t="shared" si="50"/>
        <v>5190.4846407841187</v>
      </c>
      <c r="L395" s="7">
        <f t="shared" si="62"/>
        <v>-2.2559913925235354E-4</v>
      </c>
      <c r="M395" s="7">
        <f t="shared" si="61"/>
        <v>-1.5433676668318179E-5</v>
      </c>
      <c r="N395">
        <f t="shared" si="54"/>
        <v>-5.4483872222235732</v>
      </c>
      <c r="O395">
        <f t="shared" si="51"/>
        <v>-0.38512356189494312</v>
      </c>
      <c r="P395">
        <f t="shared" si="52"/>
        <v>-1</v>
      </c>
      <c r="Q395">
        <f t="shared" si="53"/>
        <v>-5</v>
      </c>
      <c r="R395" s="18" t="str">
        <f t="shared" si="55"/>
        <v>-----</v>
      </c>
      <c r="S395" s="18" t="str">
        <f t="shared" si="56"/>
        <v>-----</v>
      </c>
      <c r="T395" s="18" t="str">
        <f t="shared" si="57"/>
        <v>-----</v>
      </c>
      <c r="U395" s="20" t="str">
        <f t="shared" si="58"/>
        <v>-----</v>
      </c>
      <c r="V395" s="20" t="str">
        <f t="shared" si="59"/>
        <v>-----</v>
      </c>
      <c r="W395" s="20" t="str">
        <f t="shared" si="60"/>
        <v>-----</v>
      </c>
      <c r="X395" s="4"/>
    </row>
    <row r="396" spans="1:24" x14ac:dyDescent="0.55000000000000004">
      <c r="A396" s="6">
        <f>IF('Data Validation'!$K$2&lt;&gt;TRUE,"",'Data Validation'!A396)</f>
        <v>1772150400</v>
      </c>
      <c r="B396" s="6" t="str">
        <f>IF('Data Validation'!$K$2&lt;&gt;TRUE,"",'Data Validation'!C396)</f>
        <v>XAUUSD</v>
      </c>
      <c r="C396" s="6" t="str">
        <f>IF('Data Validation'!$K$2&lt;&gt;TRUE,"",'Data Validation'!E396)</f>
        <v>M5</v>
      </c>
      <c r="D396" s="6">
        <f>IF('Data Validation'!$K$2&lt;&gt;TRUE,"",'Data Validation'!G396)</f>
        <v>5180.24</v>
      </c>
      <c r="E396" s="6">
        <f>IF($C396&lt;&gt;"M5","",Price!F396)</f>
        <v>5185.38</v>
      </c>
      <c r="F396" s="8">
        <f>IF($C396&lt;&gt;"M5","",Price!G396)</f>
        <v>5179.07</v>
      </c>
      <c r="G396" s="8">
        <f>IF($C396&lt;&gt;"M5","",Dual_Tema!E396)</f>
        <v>5185.74</v>
      </c>
      <c r="H396" s="8">
        <f>IF($C396&lt;&gt;"M5","",Dual_Tema!F396)</f>
        <v>5181.5</v>
      </c>
      <c r="I396" s="6">
        <f>IF($C396&lt;&gt;"M5","",SSA!E396)</f>
        <v>5185.2187700000004</v>
      </c>
      <c r="J396">
        <f t="shared" si="49"/>
        <v>5189.8871294444461</v>
      </c>
      <c r="K396">
        <f t="shared" si="50"/>
        <v>5190.3651385161847</v>
      </c>
      <c r="L396" s="7">
        <f t="shared" si="62"/>
        <v>-6.9421143366168111E-5</v>
      </c>
      <c r="M396" s="7">
        <f t="shared" si="61"/>
        <v>-4.6897616520318269E-4</v>
      </c>
      <c r="N396">
        <f t="shared" si="54"/>
        <v>-4.6683594444457412</v>
      </c>
      <c r="O396">
        <f t="shared" si="51"/>
        <v>-0.47800907173859741</v>
      </c>
      <c r="P396">
        <f t="shared" si="52"/>
        <v>-1</v>
      </c>
      <c r="Q396">
        <f t="shared" si="53"/>
        <v>-6</v>
      </c>
      <c r="R396" s="18" t="str">
        <f t="shared" si="55"/>
        <v>-----</v>
      </c>
      <c r="S396" s="18" t="str">
        <f t="shared" si="56"/>
        <v>-----</v>
      </c>
      <c r="T396" s="18" t="str">
        <f t="shared" si="57"/>
        <v>-----</v>
      </c>
      <c r="U396" s="20" t="str">
        <f t="shared" si="58"/>
        <v>-----</v>
      </c>
      <c r="V396" s="20" t="str">
        <f t="shared" si="59"/>
        <v>-----</v>
      </c>
      <c r="W396" s="20" t="str">
        <f t="shared" si="60"/>
        <v>-----</v>
      </c>
      <c r="X396" s="4"/>
    </row>
    <row r="397" spans="1:24" x14ac:dyDescent="0.55000000000000004">
      <c r="A397" s="6">
        <f>IF('Data Validation'!$K$2&lt;&gt;TRUE,"",'Data Validation'!A397)</f>
        <v>1772150700</v>
      </c>
      <c r="B397" s="6" t="str">
        <f>IF('Data Validation'!$K$2&lt;&gt;TRUE,"",'Data Validation'!C397)</f>
        <v>XAUUSD</v>
      </c>
      <c r="C397" s="6" t="str">
        <f>IF('Data Validation'!$K$2&lt;&gt;TRUE,"",'Data Validation'!E397)</f>
        <v>M5</v>
      </c>
      <c r="D397" s="6">
        <f>IF('Data Validation'!$K$2&lt;&gt;TRUE,"",'Data Validation'!G397)</f>
        <v>5182.68</v>
      </c>
      <c r="E397" s="6">
        <f>IF($C397&lt;&gt;"M5","",Price!F397)</f>
        <v>5185.3</v>
      </c>
      <c r="F397" s="8">
        <f>IF($C397&lt;&gt;"M5","",Price!G397)</f>
        <v>5179.05</v>
      </c>
      <c r="G397" s="8">
        <f>IF($C397&lt;&gt;"M5","",Dual_Tema!E397)</f>
        <v>5185.45</v>
      </c>
      <c r="H397" s="8">
        <f>IF($C397&lt;&gt;"M5","",Dual_Tema!F397)</f>
        <v>5180.2299999999996</v>
      </c>
      <c r="I397" s="6">
        <f>IF($C397&lt;&gt;"M5","",SSA!E397)</f>
        <v>5185.9276300000001</v>
      </c>
      <c r="J397">
        <f t="shared" si="49"/>
        <v>5189.6620886111132</v>
      </c>
      <c r="K397">
        <f t="shared" si="50"/>
        <v>5190.2245285351701</v>
      </c>
      <c r="L397" s="7">
        <f t="shared" si="62"/>
        <v>-2.8927094080482157E-5</v>
      </c>
      <c r="M397" s="7">
        <f t="shared" si="61"/>
        <v>-2.2778911361066625E-4</v>
      </c>
      <c r="N397">
        <f t="shared" si="54"/>
        <v>-3.7344586111130411</v>
      </c>
      <c r="O397">
        <f t="shared" si="51"/>
        <v>-0.56243992405688914</v>
      </c>
      <c r="P397">
        <f t="shared" si="52"/>
        <v>-1</v>
      </c>
      <c r="Q397">
        <f t="shared" si="53"/>
        <v>-7</v>
      </c>
      <c r="R397" s="18" t="str">
        <f t="shared" si="55"/>
        <v>-----</v>
      </c>
      <c r="S397" s="18" t="str">
        <f t="shared" si="56"/>
        <v>-----</v>
      </c>
      <c r="T397" s="18" t="str">
        <f t="shared" si="57"/>
        <v>-----</v>
      </c>
      <c r="U397" s="20" t="str">
        <f t="shared" si="58"/>
        <v>-----</v>
      </c>
      <c r="V397" s="20" t="str">
        <f t="shared" si="59"/>
        <v>-----</v>
      </c>
      <c r="W397" s="20" t="str">
        <f t="shared" si="60"/>
        <v>-----</v>
      </c>
      <c r="X397" s="4"/>
    </row>
    <row r="398" spans="1:24" x14ac:dyDescent="0.55000000000000004">
      <c r="A398" s="6">
        <f>IF('Data Validation'!$K$2&lt;&gt;TRUE,"",'Data Validation'!A398)</f>
        <v>1772151000</v>
      </c>
      <c r="B398" s="6" t="str">
        <f>IF('Data Validation'!$K$2&lt;&gt;TRUE,"",'Data Validation'!C398)</f>
        <v>XAUUSD</v>
      </c>
      <c r="C398" s="6" t="str">
        <f>IF('Data Validation'!$K$2&lt;&gt;TRUE,"",'Data Validation'!E398)</f>
        <v>M5</v>
      </c>
      <c r="D398" s="6">
        <f>IF('Data Validation'!$K$2&lt;&gt;TRUE,"",'Data Validation'!G398)</f>
        <v>5185.8900000000003</v>
      </c>
      <c r="E398" s="6">
        <f>IF($C398&lt;&gt;"M5","",Price!F398)</f>
        <v>5186.54</v>
      </c>
      <c r="F398" s="8">
        <f>IF($C398&lt;&gt;"M5","",Price!G398)</f>
        <v>5182.59</v>
      </c>
      <c r="G398" s="8">
        <f>IF($C398&lt;&gt;"M5","",Dual_Tema!E398)</f>
        <v>5185.8900000000003</v>
      </c>
      <c r="H398" s="8">
        <f>IF($C398&lt;&gt;"M5","",Dual_Tema!F398)</f>
        <v>5181.1899999999996</v>
      </c>
      <c r="I398" s="6">
        <f>IF($C398&lt;&gt;"M5","",SSA!E398)</f>
        <v>5186.5115999999998</v>
      </c>
      <c r="J398">
        <f t="shared" si="49"/>
        <v>5189.4294380555566</v>
      </c>
      <c r="K398">
        <f t="shared" si="50"/>
        <v>5190.0655104392481</v>
      </c>
      <c r="L398" s="7">
        <f t="shared" si="62"/>
        <v>1.2534010555558182E-4</v>
      </c>
      <c r="M398" s="7">
        <f t="shared" si="61"/>
        <v>2.7020819541467226E-4</v>
      </c>
      <c r="N398">
        <f t="shared" si="54"/>
        <v>-2.9178380555567855</v>
      </c>
      <c r="O398">
        <f t="shared" si="51"/>
        <v>-0.63607238369149854</v>
      </c>
      <c r="P398">
        <f t="shared" si="52"/>
        <v>-1</v>
      </c>
      <c r="Q398">
        <f t="shared" si="53"/>
        <v>-8</v>
      </c>
      <c r="R398" s="18" t="str">
        <f t="shared" si="55"/>
        <v>-----</v>
      </c>
      <c r="S398" s="18" t="str">
        <f t="shared" si="56"/>
        <v>-----</v>
      </c>
      <c r="T398" s="18" t="str">
        <f t="shared" si="57"/>
        <v>-----</v>
      </c>
      <c r="U398" s="20" t="str">
        <f t="shared" si="58"/>
        <v>-----</v>
      </c>
      <c r="V398" s="20" t="str">
        <f t="shared" si="59"/>
        <v>-----</v>
      </c>
      <c r="W398" s="20" t="str">
        <f t="shared" si="60"/>
        <v>-----</v>
      </c>
      <c r="X398" s="4"/>
    </row>
    <row r="399" spans="1:24" x14ac:dyDescent="0.55000000000000004">
      <c r="A399" s="6">
        <f>IF('Data Validation'!$K$2&lt;&gt;TRUE,"",'Data Validation'!A399)</f>
        <v>1772151300</v>
      </c>
      <c r="B399" s="6" t="str">
        <f>IF('Data Validation'!$K$2&lt;&gt;TRUE,"",'Data Validation'!C399)</f>
        <v>XAUUSD</v>
      </c>
      <c r="C399" s="6" t="str">
        <f>IF('Data Validation'!$K$2&lt;&gt;TRUE,"",'Data Validation'!E399)</f>
        <v>M5</v>
      </c>
      <c r="D399" s="6">
        <f>IF('Data Validation'!$K$2&lt;&gt;TRUE,"",'Data Validation'!G399)</f>
        <v>5189.28</v>
      </c>
      <c r="E399" s="6">
        <f>IF($C399&lt;&gt;"M5","",Price!F399)</f>
        <v>5190.1400000000003</v>
      </c>
      <c r="F399" s="8">
        <f>IF($C399&lt;&gt;"M5","",Price!G399)</f>
        <v>5185.3599999999997</v>
      </c>
      <c r="G399" s="8">
        <f>IF($C399&lt;&gt;"M5","",Dual_Tema!E399)</f>
        <v>5187.96</v>
      </c>
      <c r="H399" s="8">
        <f>IF($C399&lt;&gt;"M5","",Dual_Tema!F399)</f>
        <v>5183.18</v>
      </c>
      <c r="I399" s="6">
        <f>IF($C399&lt;&gt;"M5","",SSA!E399)</f>
        <v>5186.6573799999996</v>
      </c>
      <c r="J399">
        <f t="shared" si="49"/>
        <v>5189.1861994444453</v>
      </c>
      <c r="K399">
        <f t="shared" si="50"/>
        <v>5189.889648240287</v>
      </c>
      <c r="L399" s="7">
        <f t="shared" si="62"/>
        <v>4.2020370241873317E-4</v>
      </c>
      <c r="M399" s="7">
        <f t="shared" si="61"/>
        <v>4.2059122006169597E-4</v>
      </c>
      <c r="N399">
        <f t="shared" si="54"/>
        <v>-2.5288194444456167</v>
      </c>
      <c r="O399">
        <f t="shared" si="51"/>
        <v>-0.70344879584172304</v>
      </c>
      <c r="P399">
        <f t="shared" si="52"/>
        <v>-1</v>
      </c>
      <c r="Q399">
        <f t="shared" si="53"/>
        <v>-9</v>
      </c>
      <c r="R399" s="18" t="str">
        <f t="shared" si="55"/>
        <v>-----</v>
      </c>
      <c r="S399" s="18" t="str">
        <f t="shared" si="56"/>
        <v>-----</v>
      </c>
      <c r="T399" s="18" t="str">
        <f t="shared" si="57"/>
        <v>-----</v>
      </c>
      <c r="U399" s="20" t="str">
        <f t="shared" si="58"/>
        <v>-----</v>
      </c>
      <c r="V399" s="20" t="str">
        <f t="shared" si="59"/>
        <v>-----</v>
      </c>
      <c r="W399" s="20" t="str">
        <f t="shared" si="60"/>
        <v>-----</v>
      </c>
      <c r="X399" s="4"/>
    </row>
    <row r="400" spans="1:24" x14ac:dyDescent="0.55000000000000004">
      <c r="A400" s="6">
        <f>IF('Data Validation'!$K$2&lt;&gt;TRUE,"",'Data Validation'!A400)</f>
        <v>1772151600</v>
      </c>
      <c r="B400" s="6" t="str">
        <f>IF('Data Validation'!$K$2&lt;&gt;TRUE,"",'Data Validation'!C400)</f>
        <v>XAUUSD</v>
      </c>
      <c r="C400" s="6" t="str">
        <f>IF('Data Validation'!$K$2&lt;&gt;TRUE,"",'Data Validation'!E400)</f>
        <v>M5</v>
      </c>
      <c r="D400" s="6">
        <f>IF('Data Validation'!$K$2&lt;&gt;TRUE,"",'Data Validation'!G400)</f>
        <v>5192.47</v>
      </c>
      <c r="E400" s="6">
        <f>IF($C400&lt;&gt;"M5","",Price!F400)</f>
        <v>5194.7</v>
      </c>
      <c r="F400" s="8">
        <f>IF($C400&lt;&gt;"M5","",Price!G400)</f>
        <v>5188.75</v>
      </c>
      <c r="G400" s="8">
        <f>IF($C400&lt;&gt;"M5","",Dual_Tema!E400)</f>
        <v>5191.49</v>
      </c>
      <c r="H400" s="8">
        <f>IF($C400&lt;&gt;"M5","",Dual_Tema!F400)</f>
        <v>5186.1099999999997</v>
      </c>
      <c r="I400" s="6">
        <f>IF($C400&lt;&gt;"M5","",SSA!E400)</f>
        <v>5186.1036700000004</v>
      </c>
      <c r="J400">
        <f t="shared" si="49"/>
        <v>5188.9177833333342</v>
      </c>
      <c r="K400">
        <f t="shared" si="50"/>
        <v>5189.6952752588968</v>
      </c>
      <c r="L400" s="7">
        <f t="shared" si="62"/>
        <v>6.1831959610825346E-4</v>
      </c>
      <c r="M400" s="7">
        <f t="shared" si="61"/>
        <v>5.0905206407120707E-4</v>
      </c>
      <c r="N400">
        <f t="shared" si="54"/>
        <v>-2.8141133333338075</v>
      </c>
      <c r="O400">
        <f t="shared" si="51"/>
        <v>-0.77749192556257185</v>
      </c>
      <c r="P400">
        <f t="shared" si="52"/>
        <v>-1</v>
      </c>
      <c r="Q400">
        <f t="shared" si="53"/>
        <v>-10</v>
      </c>
      <c r="R400" s="18" t="str">
        <f t="shared" si="55"/>
        <v>-----</v>
      </c>
      <c r="S400" s="18" t="str">
        <f t="shared" si="56"/>
        <v>-----</v>
      </c>
      <c r="T400" s="18" t="str">
        <f t="shared" si="57"/>
        <v>-----</v>
      </c>
      <c r="U400" s="20" t="str">
        <f t="shared" si="58"/>
        <v>-----</v>
      </c>
      <c r="V400" s="20" t="str">
        <f t="shared" si="59"/>
        <v>-----</v>
      </c>
      <c r="W400" s="20" t="str">
        <f t="shared" si="60"/>
        <v>-----</v>
      </c>
      <c r="X400" s="4"/>
    </row>
    <row r="401" spans="1:24" x14ac:dyDescent="0.55000000000000004">
      <c r="A401" s="6">
        <f>IF('Data Validation'!$K$2&lt;&gt;TRUE,"",'Data Validation'!A401)</f>
        <v>1772151900</v>
      </c>
      <c r="B401" s="6" t="str">
        <f>IF('Data Validation'!$K$2&lt;&gt;TRUE,"",'Data Validation'!C401)</f>
        <v>XAUUSD</v>
      </c>
      <c r="C401" s="6" t="str">
        <f>IF('Data Validation'!$K$2&lt;&gt;TRUE,"",'Data Validation'!E401)</f>
        <v>M5</v>
      </c>
      <c r="D401" s="6">
        <f>IF('Data Validation'!$K$2&lt;&gt;TRUE,"",'Data Validation'!G401)</f>
        <v>5188.1400000000003</v>
      </c>
      <c r="E401" s="6">
        <f>IF($C401&lt;&gt;"M5","",Price!F401)</f>
        <v>5192.6899999999996</v>
      </c>
      <c r="F401" s="8">
        <f>IF($C401&lt;&gt;"M5","",Price!G401)</f>
        <v>5187.7700000000004</v>
      </c>
      <c r="G401" s="8">
        <f>IF($C401&lt;&gt;"M5","",Dual_Tema!E401)</f>
        <v>5192.71</v>
      </c>
      <c r="H401" s="8">
        <f>IF($C401&lt;&gt;"M5","",Dual_Tema!F401)</f>
        <v>5187.45</v>
      </c>
      <c r="I401" s="6">
        <f>IF($C401&lt;&gt;"M5","",SSA!E401)</f>
        <v>5184.7170299999998</v>
      </c>
      <c r="J401">
        <f t="shared" si="49"/>
        <v>5188.6049130555557</v>
      </c>
      <c r="K401">
        <f t="shared" si="50"/>
        <v>5189.4772028182288</v>
      </c>
      <c r="L401" s="7">
        <f t="shared" si="62"/>
        <v>-3.8515534278703334E-6</v>
      </c>
      <c r="M401" s="7">
        <f t="shared" si="61"/>
        <v>6.1687341564857203E-5</v>
      </c>
      <c r="N401">
        <f t="shared" si="54"/>
        <v>-3.8878830555559034</v>
      </c>
      <c r="O401">
        <f t="shared" si="51"/>
        <v>-0.8722897626730628</v>
      </c>
      <c r="P401">
        <f t="shared" si="52"/>
        <v>-1</v>
      </c>
      <c r="Q401">
        <f t="shared" si="53"/>
        <v>-11</v>
      </c>
      <c r="R401" s="18" t="str">
        <f t="shared" si="55"/>
        <v>-----</v>
      </c>
      <c r="S401" s="18" t="str">
        <f t="shared" si="56"/>
        <v>-----</v>
      </c>
      <c r="T401" s="18" t="str">
        <f t="shared" si="57"/>
        <v>-----</v>
      </c>
      <c r="U401" s="20" t="str">
        <f t="shared" si="58"/>
        <v>-----</v>
      </c>
      <c r="V401" s="20" t="str">
        <f t="shared" si="59"/>
        <v>-----</v>
      </c>
      <c r="W401" s="20" t="str">
        <f t="shared" si="60"/>
        <v>-----</v>
      </c>
      <c r="X401" s="4"/>
    </row>
    <row r="402" spans="1:24" x14ac:dyDescent="0.55000000000000004">
      <c r="A402" s="6">
        <f>IF('Data Validation'!$K$2&lt;&gt;TRUE,"",'Data Validation'!A402)</f>
        <v>1772152200</v>
      </c>
      <c r="B402" s="6" t="str">
        <f>IF('Data Validation'!$K$2&lt;&gt;TRUE,"",'Data Validation'!C402)</f>
        <v>XAUUSD</v>
      </c>
      <c r="C402" s="6" t="str">
        <f>IF('Data Validation'!$K$2&lt;&gt;TRUE,"",'Data Validation'!E402)</f>
        <v>M5</v>
      </c>
      <c r="D402" s="6">
        <f>IF('Data Validation'!$K$2&lt;&gt;TRUE,"",'Data Validation'!G402)</f>
        <v>5182.22</v>
      </c>
      <c r="E402" s="6">
        <f>IF($C402&lt;&gt;"M5","",Price!F402)</f>
        <v>5189.6499999999996</v>
      </c>
      <c r="F402" s="8">
        <f>IF($C402&lt;&gt;"M5","",Price!G402)</f>
        <v>5179.76</v>
      </c>
      <c r="G402" s="8">
        <f>IF($C402&lt;&gt;"M5","",Dual_Tema!E402)</f>
        <v>5191.8999999999996</v>
      </c>
      <c r="H402" s="8">
        <f>IF($C402&lt;&gt;"M5","",Dual_Tema!F402)</f>
        <v>5184.3100000000004</v>
      </c>
      <c r="I402" s="6">
        <f>IF($C402&lt;&gt;"M5","",SSA!E402)</f>
        <v>5182.68282</v>
      </c>
      <c r="J402">
        <f t="shared" si="49"/>
        <v>5188.2272644444447</v>
      </c>
      <c r="K402">
        <f t="shared" si="50"/>
        <v>5189.2272151434718</v>
      </c>
      <c r="L402" s="7">
        <f t="shared" si="62"/>
        <v>-4.3336736069646953E-4</v>
      </c>
      <c r="M402" s="7">
        <f t="shared" si="61"/>
        <v>-8.7764813446730261E-4</v>
      </c>
      <c r="N402">
        <f t="shared" si="54"/>
        <v>-5.5444444444447072</v>
      </c>
      <c r="O402">
        <f t="shared" si="51"/>
        <v>-0.99995069902706746</v>
      </c>
      <c r="P402">
        <f t="shared" si="52"/>
        <v>-1</v>
      </c>
      <c r="Q402">
        <f t="shared" si="53"/>
        <v>-12</v>
      </c>
      <c r="R402" s="18" t="str">
        <f t="shared" si="55"/>
        <v>-----</v>
      </c>
      <c r="S402" s="18" t="str">
        <f t="shared" si="56"/>
        <v>-----</v>
      </c>
      <c r="T402" s="18" t="str">
        <f t="shared" si="57"/>
        <v>-----</v>
      </c>
      <c r="U402" s="20" t="str">
        <f t="shared" si="58"/>
        <v>-----</v>
      </c>
      <c r="V402" s="20" t="str">
        <f t="shared" si="59"/>
        <v>-----</v>
      </c>
      <c r="W402" s="20" t="str">
        <f t="shared" si="60"/>
        <v>-----</v>
      </c>
      <c r="X402" s="4"/>
    </row>
    <row r="403" spans="1:24" x14ac:dyDescent="0.55000000000000004">
      <c r="A403" s="6">
        <f>IF('Data Validation'!$K$2&lt;&gt;TRUE,"",'Data Validation'!A403)</f>
        <v>1772152500</v>
      </c>
      <c r="B403" s="6" t="str">
        <f>IF('Data Validation'!$K$2&lt;&gt;TRUE,"",'Data Validation'!C403)</f>
        <v>XAUUSD</v>
      </c>
      <c r="C403" s="6" t="str">
        <f>IF('Data Validation'!$K$2&lt;&gt;TRUE,"",'Data Validation'!E403)</f>
        <v>M5</v>
      </c>
      <c r="D403" s="6">
        <f>IF('Data Validation'!$K$2&lt;&gt;TRUE,"",'Data Validation'!G403)</f>
        <v>5174.71</v>
      </c>
      <c r="E403" s="6">
        <f>IF($C403&lt;&gt;"M5","",Price!F403)</f>
        <v>5182.1899999999996</v>
      </c>
      <c r="F403" s="8">
        <f>IF($C403&lt;&gt;"M5","",Price!G403)</f>
        <v>5171.97</v>
      </c>
      <c r="G403" s="8">
        <f>IF($C403&lt;&gt;"M5","",Dual_Tema!E403)</f>
        <v>5187.6499999999996</v>
      </c>
      <c r="H403" s="8">
        <f>IF($C403&lt;&gt;"M5","",Dual_Tema!F403)</f>
        <v>5178.4399999999996</v>
      </c>
      <c r="I403" s="6">
        <f>IF($C403&lt;&gt;"M5","",SSA!E403)</f>
        <v>5180.3527700000004</v>
      </c>
      <c r="J403">
        <f t="shared" si="49"/>
        <v>5187.7730366666665</v>
      </c>
      <c r="K403">
        <f t="shared" si="50"/>
        <v>5188.9363794481114</v>
      </c>
      <c r="L403" s="7">
        <f t="shared" si="62"/>
        <v>-1.0524996867560528E-3</v>
      </c>
      <c r="M403" s="7">
        <f t="shared" si="61"/>
        <v>-1.2494110195347143E-3</v>
      </c>
      <c r="N403">
        <f t="shared" si="54"/>
        <v>-7.4202666666660662</v>
      </c>
      <c r="O403">
        <f t="shared" si="51"/>
        <v>-1.1633427814449533</v>
      </c>
      <c r="P403">
        <f t="shared" si="52"/>
        <v>-1</v>
      </c>
      <c r="Q403">
        <f t="shared" si="53"/>
        <v>-13</v>
      </c>
      <c r="R403" s="18" t="str">
        <f t="shared" si="55"/>
        <v>-----</v>
      </c>
      <c r="S403" s="18" t="str">
        <f t="shared" si="56"/>
        <v>-----</v>
      </c>
      <c r="T403" s="18" t="str">
        <f t="shared" si="57"/>
        <v>-----</v>
      </c>
      <c r="U403" s="20" t="str">
        <f t="shared" si="58"/>
        <v>-----</v>
      </c>
      <c r="V403" s="20" t="str">
        <f t="shared" si="59"/>
        <v>-----</v>
      </c>
      <c r="W403" s="20" t="str">
        <f t="shared" si="60"/>
        <v>-----</v>
      </c>
      <c r="X403" s="4"/>
    </row>
    <row r="404" spans="1:24" x14ac:dyDescent="0.55000000000000004">
      <c r="A404" s="6">
        <f>IF('Data Validation'!$K$2&lt;&gt;TRUE,"",'Data Validation'!A404)</f>
        <v>1772152800</v>
      </c>
      <c r="B404" s="6" t="str">
        <f>IF('Data Validation'!$K$2&lt;&gt;TRUE,"",'Data Validation'!C404)</f>
        <v>XAUUSD</v>
      </c>
      <c r="C404" s="6" t="str">
        <f>IF('Data Validation'!$K$2&lt;&gt;TRUE,"",'Data Validation'!E404)</f>
        <v>M5</v>
      </c>
      <c r="D404" s="6">
        <f>IF('Data Validation'!$K$2&lt;&gt;TRUE,"",'Data Validation'!G404)</f>
        <v>5176.2</v>
      </c>
      <c r="E404" s="6">
        <f>IF($C404&lt;&gt;"M5","",Price!F404)</f>
        <v>5177.63</v>
      </c>
      <c r="F404" s="8">
        <f>IF($C404&lt;&gt;"M5","",Price!G404)</f>
        <v>5170.28</v>
      </c>
      <c r="G404" s="8">
        <f>IF($C404&lt;&gt;"M5","",Dual_Tema!E404)</f>
        <v>5182.67</v>
      </c>
      <c r="H404" s="8">
        <f>IF($C404&lt;&gt;"M5","",Dual_Tema!F404)</f>
        <v>5173.8999999999996</v>
      </c>
      <c r="I404" s="6">
        <f>IF($C404&lt;&gt;"M5","",SSA!E404)</f>
        <v>5178.1641600000003</v>
      </c>
      <c r="J404">
        <f t="shared" si="49"/>
        <v>5187.2455111111112</v>
      </c>
      <c r="K404">
        <f t="shared" si="50"/>
        <v>5188.5982057807123</v>
      </c>
      <c r="L404" s="7">
        <f t="shared" si="62"/>
        <v>-9.7247171824560766E-4</v>
      </c>
      <c r="M404" s="7">
        <f t="shared" si="61"/>
        <v>-6.9966562940912869E-4</v>
      </c>
      <c r="N404">
        <f t="shared" si="54"/>
        <v>-9.0813511111109619</v>
      </c>
      <c r="O404">
        <f t="shared" si="51"/>
        <v>-1.3526946696010782</v>
      </c>
      <c r="P404">
        <f t="shared" si="52"/>
        <v>-1</v>
      </c>
      <c r="Q404">
        <f t="shared" si="53"/>
        <v>-14</v>
      </c>
      <c r="R404" s="18" t="str">
        <f t="shared" si="55"/>
        <v>-----</v>
      </c>
      <c r="S404" s="18" t="str">
        <f t="shared" si="56"/>
        <v>-----</v>
      </c>
      <c r="T404" s="18" t="str">
        <f t="shared" si="57"/>
        <v>-----</v>
      </c>
      <c r="U404" s="20" t="str">
        <f t="shared" si="58"/>
        <v>-----</v>
      </c>
      <c r="V404" s="20" t="str">
        <f t="shared" si="59"/>
        <v>-----</v>
      </c>
      <c r="W404" s="20" t="str">
        <f t="shared" si="60"/>
        <v>-----</v>
      </c>
      <c r="X404" s="4"/>
    </row>
    <row r="405" spans="1:24" x14ac:dyDescent="0.55000000000000004">
      <c r="A405" s="6">
        <f>IF('Data Validation'!$K$2&lt;&gt;TRUE,"",'Data Validation'!A405)</f>
        <v>1772153100</v>
      </c>
      <c r="B405" s="6" t="str">
        <f>IF('Data Validation'!$K$2&lt;&gt;TRUE,"",'Data Validation'!C405)</f>
        <v>XAUUSD</v>
      </c>
      <c r="C405" s="6" t="str">
        <f>IF('Data Validation'!$K$2&lt;&gt;TRUE,"",'Data Validation'!E405)</f>
        <v>M5</v>
      </c>
      <c r="D405" s="6">
        <f>IF('Data Validation'!$K$2&lt;&gt;TRUE,"",'Data Validation'!G405)</f>
        <v>5173.8999999999996</v>
      </c>
      <c r="E405" s="6">
        <f>IF($C405&lt;&gt;"M5","",Price!F405)</f>
        <v>5177.3900000000003</v>
      </c>
      <c r="F405" s="8">
        <f>IF($C405&lt;&gt;"M5","",Price!G405)</f>
        <v>5171.8100000000004</v>
      </c>
      <c r="G405" s="8">
        <f>IF($C405&lt;&gt;"M5","",Dual_Tema!E405)</f>
        <v>5179.4399999999996</v>
      </c>
      <c r="H405" s="8">
        <f>IF($C405&lt;&gt;"M5","",Dual_Tema!F405)</f>
        <v>5171.87</v>
      </c>
      <c r="I405" s="6">
        <f>IF($C405&lt;&gt;"M5","",SSA!E405)</f>
        <v>5176.29756</v>
      </c>
      <c r="J405">
        <f t="shared" si="49"/>
        <v>5186.6556111111104</v>
      </c>
      <c r="K405">
        <f t="shared" si="50"/>
        <v>5188.2096868467916</v>
      </c>
      <c r="L405" s="7">
        <f t="shared" si="62"/>
        <v>-3.9579568447540133E-4</v>
      </c>
      <c r="M405" s="7">
        <f t="shared" si="61"/>
        <v>-1.1601219674796675E-5</v>
      </c>
      <c r="N405">
        <f t="shared" si="54"/>
        <v>-10.358051111110399</v>
      </c>
      <c r="O405">
        <f t="shared" si="51"/>
        <v>-1.554075735681181</v>
      </c>
      <c r="P405">
        <f t="shared" si="52"/>
        <v>-1</v>
      </c>
      <c r="Q405">
        <f t="shared" si="53"/>
        <v>-15</v>
      </c>
      <c r="R405" s="18" t="str">
        <f t="shared" si="55"/>
        <v>-----</v>
      </c>
      <c r="S405" s="18" t="str">
        <f t="shared" si="56"/>
        <v>-----</v>
      </c>
      <c r="T405" s="18" t="str">
        <f t="shared" si="57"/>
        <v>-----</v>
      </c>
      <c r="U405" s="20" t="str">
        <f t="shared" si="58"/>
        <v>-----</v>
      </c>
      <c r="V405" s="20" t="str">
        <f t="shared" si="59"/>
        <v>-----</v>
      </c>
      <c r="W405" s="20" t="str">
        <f t="shared" si="60"/>
        <v>-----</v>
      </c>
      <c r="X405" s="4"/>
    </row>
    <row r="406" spans="1:24" x14ac:dyDescent="0.55000000000000004">
      <c r="A406" s="6">
        <f>IF('Data Validation'!$K$2&lt;&gt;TRUE,"",'Data Validation'!A406)</f>
        <v>1772153400</v>
      </c>
      <c r="B406" s="6" t="str">
        <f>IF('Data Validation'!$K$2&lt;&gt;TRUE,"",'Data Validation'!C406)</f>
        <v>XAUUSD</v>
      </c>
      <c r="C406" s="6" t="str">
        <f>IF('Data Validation'!$K$2&lt;&gt;TRUE,"",'Data Validation'!E406)</f>
        <v>M5</v>
      </c>
      <c r="D406" s="6">
        <f>IF('Data Validation'!$K$2&lt;&gt;TRUE,"",'Data Validation'!G406)</f>
        <v>5176.5600000000004</v>
      </c>
      <c r="E406" s="6">
        <f>IF($C406&lt;&gt;"M5","",Price!F406)</f>
        <v>5177.6099999999997</v>
      </c>
      <c r="F406" s="8">
        <f>IF($C406&lt;&gt;"M5","",Price!G406)</f>
        <v>5172.28</v>
      </c>
      <c r="G406" s="8">
        <f>IF($C406&lt;&gt;"M5","",Dual_Tema!E406)</f>
        <v>5177.6099999999997</v>
      </c>
      <c r="H406" s="8">
        <f>IF($C406&lt;&gt;"M5","",Dual_Tema!F406)</f>
        <v>5170.99</v>
      </c>
      <c r="I406" s="6">
        <f>IF($C406&lt;&gt;"M5","",SSA!E406)</f>
        <v>5174.9664000000002</v>
      </c>
      <c r="J406">
        <f t="shared" si="49"/>
        <v>5186.0243002777779</v>
      </c>
      <c r="K406">
        <f t="shared" si="50"/>
        <v>5187.772609532989</v>
      </c>
      <c r="L406" s="7">
        <f t="shared" si="62"/>
        <v>0</v>
      </c>
      <c r="M406" s="7">
        <f t="shared" si="61"/>
        <v>2.4946867040933431E-4</v>
      </c>
      <c r="N406">
        <f t="shared" si="54"/>
        <v>-11.057900277777662</v>
      </c>
      <c r="O406">
        <f t="shared" si="51"/>
        <v>-1.7483092552110975</v>
      </c>
      <c r="P406">
        <f t="shared" si="52"/>
        <v>-1</v>
      </c>
      <c r="Q406">
        <f t="shared" si="53"/>
        <v>-16</v>
      </c>
      <c r="R406" s="18" t="str">
        <f t="shared" si="55"/>
        <v>-----</v>
      </c>
      <c r="S406" s="18" t="str">
        <f t="shared" si="56"/>
        <v>-----</v>
      </c>
      <c r="T406" s="18" t="str">
        <f t="shared" si="57"/>
        <v>-----</v>
      </c>
      <c r="U406" s="20" t="str">
        <f t="shared" si="58"/>
        <v>-----</v>
      </c>
      <c r="V406" s="20" t="str">
        <f t="shared" si="59"/>
        <v>-----</v>
      </c>
      <c r="W406" s="20" t="str">
        <f t="shared" si="60"/>
        <v>-----</v>
      </c>
      <c r="X406" s="4"/>
    </row>
    <row r="407" spans="1:24" x14ac:dyDescent="0.55000000000000004">
      <c r="A407" s="6">
        <f>IF('Data Validation'!$K$2&lt;&gt;TRUE,"",'Data Validation'!A407)</f>
        <v>1772153700</v>
      </c>
      <c r="B407" s="6" t="str">
        <f>IF('Data Validation'!$K$2&lt;&gt;TRUE,"",'Data Validation'!C407)</f>
        <v>XAUUSD</v>
      </c>
      <c r="C407" s="6" t="str">
        <f>IF('Data Validation'!$K$2&lt;&gt;TRUE,"",'Data Validation'!E407)</f>
        <v>M5</v>
      </c>
      <c r="D407" s="6">
        <f>IF('Data Validation'!$K$2&lt;&gt;TRUE,"",'Data Validation'!G407)</f>
        <v>5174.97</v>
      </c>
      <c r="E407" s="6">
        <f>IF($C407&lt;&gt;"M5","",Price!F407)</f>
        <v>5177.18</v>
      </c>
      <c r="F407" s="8">
        <f>IF($C407&lt;&gt;"M5","",Price!G407)</f>
        <v>5173.66</v>
      </c>
      <c r="G407" s="8">
        <f>IF($C407&lt;&gt;"M5","",Dual_Tema!E407)</f>
        <v>5176.3999999999996</v>
      </c>
      <c r="H407" s="8">
        <f>IF($C407&lt;&gt;"M5","",Dual_Tema!F407)</f>
        <v>5171.29</v>
      </c>
      <c r="I407" s="6">
        <f>IF($C407&lt;&gt;"M5","",SSA!E407)</f>
        <v>5174.1785499999996</v>
      </c>
      <c r="J407">
        <f t="shared" si="49"/>
        <v>5185.3705349999991</v>
      </c>
      <c r="K407">
        <f t="shared" si="50"/>
        <v>5187.2921946263905</v>
      </c>
      <c r="L407" s="7">
        <f t="shared" si="62"/>
        <v>1.5068387296203055E-4</v>
      </c>
      <c r="M407" s="7">
        <f t="shared" si="61"/>
        <v>4.5829957322058727E-4</v>
      </c>
      <c r="N407">
        <f t="shared" si="54"/>
        <v>-11.191984999999477</v>
      </c>
      <c r="O407">
        <f t="shared" si="51"/>
        <v>-1.9216596263913743</v>
      </c>
      <c r="P407">
        <f t="shared" si="52"/>
        <v>-1</v>
      </c>
      <c r="Q407">
        <f t="shared" si="53"/>
        <v>-17</v>
      </c>
      <c r="R407" s="18" t="str">
        <f t="shared" si="55"/>
        <v>-----</v>
      </c>
      <c r="S407" s="18" t="str">
        <f t="shared" si="56"/>
        <v>-----</v>
      </c>
      <c r="T407" s="18" t="str">
        <f t="shared" si="57"/>
        <v>-----</v>
      </c>
      <c r="U407" s="20" t="str">
        <f t="shared" si="58"/>
        <v>-----</v>
      </c>
      <c r="V407" s="20" t="str">
        <f t="shared" si="59"/>
        <v>-----</v>
      </c>
      <c r="W407" s="20" t="str">
        <f t="shared" si="60"/>
        <v>-----</v>
      </c>
      <c r="X407" s="4"/>
    </row>
    <row r="408" spans="1:24" x14ac:dyDescent="0.55000000000000004">
      <c r="A408" s="6">
        <f>IF('Data Validation'!$K$2&lt;&gt;TRUE,"",'Data Validation'!A408)</f>
        <v>1772154000</v>
      </c>
      <c r="B408" s="6" t="str">
        <f>IF('Data Validation'!$K$2&lt;&gt;TRUE,"",'Data Validation'!C408)</f>
        <v>XAUUSD</v>
      </c>
      <c r="C408" s="6" t="str">
        <f>IF('Data Validation'!$K$2&lt;&gt;TRUE,"",'Data Validation'!E408)</f>
        <v>M5</v>
      </c>
      <c r="D408" s="6">
        <f>IF('Data Validation'!$K$2&lt;&gt;TRUE,"",'Data Validation'!G408)</f>
        <v>5175.37</v>
      </c>
      <c r="E408" s="6">
        <f>IF($C408&lt;&gt;"M5","",Price!F408)</f>
        <v>5176.55</v>
      </c>
      <c r="F408" s="8">
        <f>IF($C408&lt;&gt;"M5","",Price!G408)</f>
        <v>5168.6099999999997</v>
      </c>
      <c r="G408" s="8">
        <f>IF($C408&lt;&gt;"M5","",Dual_Tema!E408)</f>
        <v>5175.5</v>
      </c>
      <c r="H408" s="8">
        <f>IF($C408&lt;&gt;"M5","",Dual_Tema!F408)</f>
        <v>5169.18</v>
      </c>
      <c r="I408" s="6">
        <f>IF($C408&lt;&gt;"M5","",SSA!E408)</f>
        <v>5173.9927600000001</v>
      </c>
      <c r="J408">
        <f t="shared" ref="J408:J471" si="63">AVERAGE(I373:I408)</f>
        <v>5184.7204952777784</v>
      </c>
      <c r="K408">
        <f t="shared" si="50"/>
        <v>5186.7778547566686</v>
      </c>
      <c r="L408" s="7">
        <f t="shared" si="62"/>
        <v>2.0287894889386182E-4</v>
      </c>
      <c r="M408" s="7">
        <f t="shared" si="61"/>
        <v>-1.1026894014149602E-4</v>
      </c>
      <c r="N408">
        <f t="shared" si="54"/>
        <v>-10.727735277778265</v>
      </c>
      <c r="O408">
        <f t="shared" si="51"/>
        <v>-2.0573594788902483</v>
      </c>
      <c r="P408">
        <f t="shared" si="52"/>
        <v>-1</v>
      </c>
      <c r="Q408">
        <f t="shared" si="53"/>
        <v>-18</v>
      </c>
      <c r="R408" s="18" t="str">
        <f t="shared" si="55"/>
        <v>-----</v>
      </c>
      <c r="S408" s="18" t="str">
        <f t="shared" si="56"/>
        <v>-----</v>
      </c>
      <c r="T408" s="18" t="str">
        <f t="shared" si="57"/>
        <v>-----</v>
      </c>
      <c r="U408" s="20" t="str">
        <f t="shared" si="58"/>
        <v>-----</v>
      </c>
      <c r="V408" s="20" t="str">
        <f t="shared" si="59"/>
        <v>-----</v>
      </c>
      <c r="W408" s="20" t="str">
        <f t="shared" si="60"/>
        <v>-----</v>
      </c>
      <c r="X408" s="4"/>
    </row>
    <row r="409" spans="1:24" x14ac:dyDescent="0.55000000000000004">
      <c r="A409" s="6">
        <f>IF('Data Validation'!$K$2&lt;&gt;TRUE,"",'Data Validation'!A409)</f>
        <v>1772154300</v>
      </c>
      <c r="B409" s="6" t="str">
        <f>IF('Data Validation'!$K$2&lt;&gt;TRUE,"",'Data Validation'!C409)</f>
        <v>XAUUSD</v>
      </c>
      <c r="C409" s="6" t="str">
        <f>IF('Data Validation'!$K$2&lt;&gt;TRUE,"",'Data Validation'!E409)</f>
        <v>M5</v>
      </c>
      <c r="D409" s="6">
        <f>IF('Data Validation'!$K$2&lt;&gt;TRUE,"",'Data Validation'!G409)</f>
        <v>5174.8599999999997</v>
      </c>
      <c r="E409" s="6">
        <f>IF($C409&lt;&gt;"M5","",Price!F409)</f>
        <v>5176.72</v>
      </c>
      <c r="F409" s="8">
        <f>IF($C409&lt;&gt;"M5","",Price!G409)</f>
        <v>5166.8999999999996</v>
      </c>
      <c r="G409" s="8">
        <f>IF($C409&lt;&gt;"M5","",Dual_Tema!E409)</f>
        <v>5175.18</v>
      </c>
      <c r="H409" s="8">
        <f>IF($C409&lt;&gt;"M5","",Dual_Tema!F409)</f>
        <v>5167.17</v>
      </c>
      <c r="I409" s="6">
        <f>IF($C409&lt;&gt;"M5","",SSA!E409)</f>
        <v>5174.3678200000004</v>
      </c>
      <c r="J409">
        <f t="shared" si="63"/>
        <v>5184.1022533333344</v>
      </c>
      <c r="K409">
        <f t="shared" ref="K409:K472" si="64">IF(J409="","",J409*0.2+K408*0.8)</f>
        <v>5186.2427344720018</v>
      </c>
      <c r="L409" s="7">
        <f t="shared" si="62"/>
        <v>2.9757419065616338E-4</v>
      </c>
      <c r="M409" s="7">
        <f t="shared" si="61"/>
        <v>-5.2252974065191692E-5</v>
      </c>
      <c r="N409">
        <f t="shared" si="54"/>
        <v>-9.7344333333339819</v>
      </c>
      <c r="O409">
        <f t="shared" ref="O409:O472" si="65">J409-K409</f>
        <v>-2.1404811386673828</v>
      </c>
      <c r="P409">
        <f t="shared" si="52"/>
        <v>-1</v>
      </c>
      <c r="Q409">
        <f t="shared" si="53"/>
        <v>-19</v>
      </c>
      <c r="R409" s="18" t="str">
        <f t="shared" si="55"/>
        <v>-----</v>
      </c>
      <c r="S409" s="18" t="str">
        <f t="shared" si="56"/>
        <v>-----</v>
      </c>
      <c r="T409" s="18" t="str">
        <f t="shared" si="57"/>
        <v>-----</v>
      </c>
      <c r="U409" s="20" t="str">
        <f t="shared" si="58"/>
        <v>-----</v>
      </c>
      <c r="V409" s="20" t="str">
        <f t="shared" si="59"/>
        <v>-----</v>
      </c>
      <c r="W409" s="20" t="str">
        <f t="shared" si="60"/>
        <v>-----</v>
      </c>
      <c r="X409" s="4"/>
    </row>
    <row r="410" spans="1:24" x14ac:dyDescent="0.55000000000000004">
      <c r="A410" s="6">
        <f>IF('Data Validation'!$K$2&lt;&gt;TRUE,"",'Data Validation'!A410)</f>
        <v>1772154600</v>
      </c>
      <c r="B410" s="6" t="str">
        <f>IF('Data Validation'!$K$2&lt;&gt;TRUE,"",'Data Validation'!C410)</f>
        <v>XAUUSD</v>
      </c>
      <c r="C410" s="6" t="str">
        <f>IF('Data Validation'!$K$2&lt;&gt;TRUE,"",'Data Validation'!E410)</f>
        <v>M5</v>
      </c>
      <c r="D410" s="6">
        <f>IF('Data Validation'!$K$2&lt;&gt;TRUE,"",'Data Validation'!G410)</f>
        <v>5176.58</v>
      </c>
      <c r="E410" s="6">
        <f>IF($C410&lt;&gt;"M5","",Price!F410)</f>
        <v>5178.8</v>
      </c>
      <c r="F410" s="8">
        <f>IF($C410&lt;&gt;"M5","",Price!G410)</f>
        <v>5174.76</v>
      </c>
      <c r="G410" s="8">
        <f>IF($C410&lt;&gt;"M5","",Dual_Tema!E410)</f>
        <v>5176.1499999999996</v>
      </c>
      <c r="H410" s="8">
        <f>IF($C410&lt;&gt;"M5","",Dual_Tema!F410)</f>
        <v>5169.8999999999996</v>
      </c>
      <c r="I410" s="6">
        <f>IF($C410&lt;&gt;"M5","",SSA!E410)</f>
        <v>5175.2682000000004</v>
      </c>
      <c r="J410">
        <f t="shared" si="63"/>
        <v>5183.5441377777788</v>
      </c>
      <c r="K410">
        <f t="shared" si="64"/>
        <v>5185.7030151331574</v>
      </c>
      <c r="L410" s="7">
        <f t="shared" si="62"/>
        <v>5.1196352501387053E-4</v>
      </c>
      <c r="M410" s="7">
        <f t="shared" si="61"/>
        <v>9.4005686763778452E-4</v>
      </c>
      <c r="N410">
        <f t="shared" si="54"/>
        <v>-8.2759377777783811</v>
      </c>
      <c r="O410">
        <f t="shared" si="65"/>
        <v>-2.1588773553785359</v>
      </c>
      <c r="P410">
        <f t="shared" si="52"/>
        <v>-1</v>
      </c>
      <c r="Q410">
        <f t="shared" si="53"/>
        <v>-20</v>
      </c>
      <c r="R410" s="18" t="str">
        <f t="shared" si="55"/>
        <v>-----</v>
      </c>
      <c r="S410" s="18" t="str">
        <f t="shared" si="56"/>
        <v>-----</v>
      </c>
      <c r="T410" s="18" t="str">
        <f t="shared" si="57"/>
        <v>-----</v>
      </c>
      <c r="U410" s="20" t="str">
        <f t="shared" si="58"/>
        <v>-----</v>
      </c>
      <c r="V410" s="20" t="str">
        <f t="shared" si="59"/>
        <v>-----</v>
      </c>
      <c r="W410" s="20" t="str">
        <f t="shared" si="60"/>
        <v>-----</v>
      </c>
      <c r="X410" s="4"/>
    </row>
    <row r="411" spans="1:24" x14ac:dyDescent="0.55000000000000004">
      <c r="A411" s="6">
        <f>IF('Data Validation'!$K$2&lt;&gt;TRUE,"",'Data Validation'!A411)</f>
        <v>1772154900</v>
      </c>
      <c r="B411" s="6" t="str">
        <f>IF('Data Validation'!$K$2&lt;&gt;TRUE,"",'Data Validation'!C411)</f>
        <v>XAUUSD</v>
      </c>
      <c r="C411" s="6" t="str">
        <f>IF('Data Validation'!$K$2&lt;&gt;TRUE,"",'Data Validation'!E411)</f>
        <v>M5</v>
      </c>
      <c r="D411" s="6">
        <f>IF('Data Validation'!$K$2&lt;&gt;TRUE,"",'Data Validation'!G411)</f>
        <v>5177.91</v>
      </c>
      <c r="E411" s="6">
        <f>IF($C411&lt;&gt;"M5","",Price!F411)</f>
        <v>5178.9799999999996</v>
      </c>
      <c r="F411" s="8">
        <f>IF($C411&lt;&gt;"M5","",Price!G411)</f>
        <v>5175.04</v>
      </c>
      <c r="G411" s="8">
        <f>IF($C411&lt;&gt;"M5","",Dual_Tema!E411)</f>
        <v>5177</v>
      </c>
      <c r="H411" s="8">
        <f>IF($C411&lt;&gt;"M5","",Dual_Tema!F411)</f>
        <v>5171.93</v>
      </c>
      <c r="I411" s="6">
        <f>IF($C411&lt;&gt;"M5","",SSA!E411)</f>
        <v>5176.6018700000004</v>
      </c>
      <c r="J411">
        <f t="shared" si="63"/>
        <v>5183.0686922222221</v>
      </c>
      <c r="K411">
        <f t="shared" si="64"/>
        <v>5185.1761505509703</v>
      </c>
      <c r="L411" s="7">
        <f t="shared" si="62"/>
        <v>3.8246088468216405E-4</v>
      </c>
      <c r="M411" s="7">
        <f t="shared" si="61"/>
        <v>6.0132291040282306E-4</v>
      </c>
      <c r="N411">
        <f t="shared" si="54"/>
        <v>-6.4668222222217082</v>
      </c>
      <c r="O411">
        <f t="shared" si="65"/>
        <v>-2.1074583287481801</v>
      </c>
      <c r="P411">
        <f t="shared" ref="P411:P474" si="66">IF(O411&gt;=0,1,-1)</f>
        <v>-1</v>
      </c>
      <c r="Q411">
        <f t="shared" ref="Q411:Q474" si="67">IF(P411=P410,Q410+P411,P411)</f>
        <v>-21</v>
      </c>
      <c r="R411" s="18" t="str">
        <f t="shared" si="55"/>
        <v>-----</v>
      </c>
      <c r="S411" s="18" t="str">
        <f t="shared" si="56"/>
        <v>-----</v>
      </c>
      <c r="T411" s="18" t="str">
        <f t="shared" si="57"/>
        <v>-----</v>
      </c>
      <c r="U411" s="20" t="str">
        <f t="shared" si="58"/>
        <v>-----</v>
      </c>
      <c r="V411" s="20" t="str">
        <f t="shared" si="59"/>
        <v>-----</v>
      </c>
      <c r="W411" s="20" t="str">
        <f t="shared" si="60"/>
        <v>-----</v>
      </c>
      <c r="X411" s="4"/>
    </row>
    <row r="412" spans="1:24" x14ac:dyDescent="0.55000000000000004">
      <c r="A412" s="6">
        <f>IF('Data Validation'!$K$2&lt;&gt;TRUE,"",'Data Validation'!A412)</f>
        <v>1772155200</v>
      </c>
      <c r="B412" s="6" t="str">
        <f>IF('Data Validation'!$K$2&lt;&gt;TRUE,"",'Data Validation'!C412)</f>
        <v>XAUUSD</v>
      </c>
      <c r="C412" s="6" t="str">
        <f>IF('Data Validation'!$K$2&lt;&gt;TRUE,"",'Data Validation'!E412)</f>
        <v>M5</v>
      </c>
      <c r="D412" s="6">
        <f>IF('Data Validation'!$K$2&lt;&gt;TRUE,"",'Data Validation'!G412)</f>
        <v>5177.8599999999997</v>
      </c>
      <c r="E412" s="6">
        <f>IF($C412&lt;&gt;"M5","",Price!F412)</f>
        <v>5180.09</v>
      </c>
      <c r="F412" s="8">
        <f>IF($C412&lt;&gt;"M5","",Price!G412)</f>
        <v>5176.08</v>
      </c>
      <c r="G412" s="8">
        <f>IF($C412&lt;&gt;"M5","",Dual_Tema!E412)</f>
        <v>5178.18</v>
      </c>
      <c r="H412" s="8">
        <f>IF($C412&lt;&gt;"M5","",Dual_Tema!F412)</f>
        <v>5173.82</v>
      </c>
      <c r="I412" s="6">
        <f>IF($C412&lt;&gt;"M5","",SSA!E412)</f>
        <v>5178.3150800000003</v>
      </c>
      <c r="J412">
        <f t="shared" si="63"/>
        <v>5182.6932372222236</v>
      </c>
      <c r="K412">
        <f t="shared" si="64"/>
        <v>5184.6795678852213</v>
      </c>
      <c r="L412" s="7">
        <f t="shared" si="62"/>
        <v>3.688554665924812E-4</v>
      </c>
      <c r="M412" s="7">
        <f t="shared" si="61"/>
        <v>4.3681457801010055E-4</v>
      </c>
      <c r="N412">
        <f t="shared" si="54"/>
        <v>-4.3781572222233081</v>
      </c>
      <c r="O412">
        <f t="shared" si="65"/>
        <v>-1.986330662997716</v>
      </c>
      <c r="P412">
        <f t="shared" si="66"/>
        <v>-1</v>
      </c>
      <c r="Q412">
        <f t="shared" si="67"/>
        <v>-22</v>
      </c>
      <c r="R412" s="18" t="str">
        <f t="shared" si="55"/>
        <v>-----</v>
      </c>
      <c r="S412" s="18" t="str">
        <f t="shared" si="56"/>
        <v>-----</v>
      </c>
      <c r="T412" s="18" t="str">
        <f t="shared" si="57"/>
        <v>-----</v>
      </c>
      <c r="U412" s="20" t="str">
        <f t="shared" si="58"/>
        <v>-----</v>
      </c>
      <c r="V412" s="20" t="str">
        <f t="shared" si="59"/>
        <v>-----</v>
      </c>
      <c r="W412" s="20" t="str">
        <f t="shared" si="60"/>
        <v>-----</v>
      </c>
      <c r="X412" s="4"/>
    </row>
    <row r="413" spans="1:24" x14ac:dyDescent="0.55000000000000004">
      <c r="A413" s="6">
        <f>IF('Data Validation'!$K$2&lt;&gt;TRUE,"",'Data Validation'!A413)</f>
        <v>1772155500</v>
      </c>
      <c r="B413" s="6" t="str">
        <f>IF('Data Validation'!$K$2&lt;&gt;TRUE,"",'Data Validation'!C413)</f>
        <v>XAUUSD</v>
      </c>
      <c r="C413" s="6" t="str">
        <f>IF('Data Validation'!$K$2&lt;&gt;TRUE,"",'Data Validation'!E413)</f>
        <v>M5</v>
      </c>
      <c r="D413" s="6">
        <f>IF('Data Validation'!$K$2&lt;&gt;TRUE,"",'Data Validation'!G413)</f>
        <v>5174.99</v>
      </c>
      <c r="E413" s="6">
        <f>IF($C413&lt;&gt;"M5","",Price!F413)</f>
        <v>5178.34</v>
      </c>
      <c r="F413" s="8">
        <f>IF($C413&lt;&gt;"M5","",Price!G413)</f>
        <v>5174.8599999999997</v>
      </c>
      <c r="G413" s="8">
        <f>IF($C413&lt;&gt;"M5","",Dual_Tema!E413)</f>
        <v>5178.1400000000003</v>
      </c>
      <c r="H413" s="8">
        <f>IF($C413&lt;&gt;"M5","",Dual_Tema!F413)</f>
        <v>5174.46</v>
      </c>
      <c r="I413" s="6">
        <f>IF($C413&lt;&gt;"M5","",SSA!E413)</f>
        <v>5180.4122799999996</v>
      </c>
      <c r="J413">
        <f t="shared" si="63"/>
        <v>5182.4288027777784</v>
      </c>
      <c r="K413">
        <f t="shared" si="64"/>
        <v>5184.2294148637338</v>
      </c>
      <c r="L413" s="7">
        <f t="shared" si="62"/>
        <v>3.862390742618355E-5</v>
      </c>
      <c r="M413" s="7">
        <f t="shared" si="61"/>
        <v>7.7302752364427635E-5</v>
      </c>
      <c r="N413">
        <f t="shared" si="54"/>
        <v>-2.0165227777788459</v>
      </c>
      <c r="O413">
        <f t="shared" si="65"/>
        <v>-1.8006120859554358</v>
      </c>
      <c r="P413">
        <f t="shared" si="66"/>
        <v>-1</v>
      </c>
      <c r="Q413">
        <f t="shared" si="67"/>
        <v>-23</v>
      </c>
      <c r="R413" s="18" t="str">
        <f t="shared" si="55"/>
        <v>-----</v>
      </c>
      <c r="S413" s="18" t="str">
        <f t="shared" si="56"/>
        <v>-----</v>
      </c>
      <c r="T413" s="18" t="str">
        <f t="shared" si="57"/>
        <v>-----</v>
      </c>
      <c r="U413" s="20" t="str">
        <f t="shared" si="58"/>
        <v>-----</v>
      </c>
      <c r="V413" s="20" t="str">
        <f t="shared" si="59"/>
        <v>-----</v>
      </c>
      <c r="W413" s="20" t="str">
        <f t="shared" si="60"/>
        <v>-----</v>
      </c>
      <c r="X413" s="4"/>
    </row>
    <row r="414" spans="1:24" x14ac:dyDescent="0.55000000000000004">
      <c r="A414" s="6">
        <f>IF('Data Validation'!$K$2&lt;&gt;TRUE,"",'Data Validation'!A414)</f>
        <v>1772155800</v>
      </c>
      <c r="B414" s="6" t="str">
        <f>IF('Data Validation'!$K$2&lt;&gt;TRUE,"",'Data Validation'!C414)</f>
        <v>XAUUSD</v>
      </c>
      <c r="C414" s="6" t="str">
        <f>IF('Data Validation'!$K$2&lt;&gt;TRUE,"",'Data Validation'!E414)</f>
        <v>M5</v>
      </c>
      <c r="D414" s="6">
        <f>IF('Data Validation'!$K$2&lt;&gt;TRUE,"",'Data Validation'!G414)</f>
        <v>5182.1400000000003</v>
      </c>
      <c r="E414" s="6">
        <f>IF($C414&lt;&gt;"M5","",Price!F414)</f>
        <v>5182.6099999999997</v>
      </c>
      <c r="F414" s="8">
        <f>IF($C414&lt;&gt;"M5","",Price!G414)</f>
        <v>5173.43</v>
      </c>
      <c r="G414" s="8">
        <f>IF($C414&lt;&gt;"M5","",Dual_Tema!E414)</f>
        <v>5180.25</v>
      </c>
      <c r="H414" s="8">
        <f>IF($C414&lt;&gt;"M5","",Dual_Tema!F414)</f>
        <v>5174.17</v>
      </c>
      <c r="I414" s="6">
        <f>IF($C414&lt;&gt;"M5","",SSA!E414)</f>
        <v>5182.9564899999996</v>
      </c>
      <c r="J414">
        <f t="shared" si="63"/>
        <v>5182.280655833335</v>
      </c>
      <c r="K414">
        <f t="shared" si="64"/>
        <v>5183.8396630576535</v>
      </c>
      <c r="L414" s="7">
        <f t="shared" si="62"/>
        <v>4.5557646831710294E-4</v>
      </c>
      <c r="M414" s="7">
        <f t="shared" si="61"/>
        <v>-1.4301810725194218E-4</v>
      </c>
      <c r="N414">
        <f t="shared" si="54"/>
        <v>0.67583416666457197</v>
      </c>
      <c r="O414">
        <f t="shared" si="65"/>
        <v>-1.5590072243185205</v>
      </c>
      <c r="P414">
        <f t="shared" si="66"/>
        <v>-1</v>
      </c>
      <c r="Q414">
        <f t="shared" si="67"/>
        <v>-24</v>
      </c>
      <c r="R414" s="18" t="str">
        <f t="shared" si="55"/>
        <v>-----</v>
      </c>
      <c r="S414" s="18" t="str">
        <f t="shared" si="56"/>
        <v>-----</v>
      </c>
      <c r="T414" s="18" t="str">
        <f t="shared" si="57"/>
        <v>-----</v>
      </c>
      <c r="U414" s="20" t="str">
        <f t="shared" si="58"/>
        <v>Bearish</v>
      </c>
      <c r="V414" s="20" t="str">
        <f t="shared" si="59"/>
        <v>Over Price</v>
      </c>
      <c r="W414" s="20" t="str">
        <f t="shared" si="60"/>
        <v>Deep Over Price</v>
      </c>
      <c r="X414" s="4"/>
    </row>
    <row r="415" spans="1:24" x14ac:dyDescent="0.55000000000000004">
      <c r="A415" s="6">
        <f>IF('Data Validation'!$K$2&lt;&gt;TRUE,"",'Data Validation'!A415)</f>
        <v>1772156100</v>
      </c>
      <c r="B415" s="6" t="str">
        <f>IF('Data Validation'!$K$2&lt;&gt;TRUE,"",'Data Validation'!C415)</f>
        <v>XAUUSD</v>
      </c>
      <c r="C415" s="6" t="str">
        <f>IF('Data Validation'!$K$2&lt;&gt;TRUE,"",'Data Validation'!E415)</f>
        <v>M5</v>
      </c>
      <c r="D415" s="6">
        <f>IF('Data Validation'!$K$2&lt;&gt;TRUE,"",'Data Validation'!G415)</f>
        <v>5190.7</v>
      </c>
      <c r="E415" s="6">
        <f>IF($C415&lt;&gt;"M5","",Price!F415)</f>
        <v>5190.82</v>
      </c>
      <c r="F415" s="8">
        <f>IF($C415&lt;&gt;"M5","",Price!G415)</f>
        <v>5181.92</v>
      </c>
      <c r="G415" s="8">
        <f>IF($C415&lt;&gt;"M5","",Dual_Tema!E415)</f>
        <v>5185.6099999999997</v>
      </c>
      <c r="H415" s="8">
        <f>IF($C415&lt;&gt;"M5","",Dual_Tema!F415)</f>
        <v>5178.12</v>
      </c>
      <c r="I415" s="6">
        <f>IF($C415&lt;&gt;"M5","",SSA!E415)</f>
        <v>5185.6921599999996</v>
      </c>
      <c r="J415">
        <f t="shared" si="63"/>
        <v>5182.2447383333347</v>
      </c>
      <c r="K415">
        <f t="shared" si="64"/>
        <v>5183.5206781127899</v>
      </c>
      <c r="L415" s="7">
        <f t="shared" si="62"/>
        <v>1.0047034003714194E-3</v>
      </c>
      <c r="M415" s="7">
        <f t="shared" si="61"/>
        <v>7.3385707554096506E-4</v>
      </c>
      <c r="N415">
        <f t="shared" si="54"/>
        <v>3.4474216666649227</v>
      </c>
      <c r="O415">
        <f t="shared" si="65"/>
        <v>-1.2759397794552569</v>
      </c>
      <c r="P415">
        <f t="shared" si="66"/>
        <v>-1</v>
      </c>
      <c r="Q415">
        <f t="shared" si="67"/>
        <v>-25</v>
      </c>
      <c r="R415" s="18" t="str">
        <f t="shared" si="55"/>
        <v>-----</v>
      </c>
      <c r="S415" s="18" t="str">
        <f t="shared" si="56"/>
        <v>-----</v>
      </c>
      <c r="T415" s="18" t="str">
        <f t="shared" si="57"/>
        <v>-----</v>
      </c>
      <c r="U415" s="20" t="str">
        <f t="shared" si="58"/>
        <v>Bearish</v>
      </c>
      <c r="V415" s="20" t="str">
        <f t="shared" si="59"/>
        <v>Over Price</v>
      </c>
      <c r="W415" s="20" t="str">
        <f t="shared" si="60"/>
        <v>Deep Over Price</v>
      </c>
      <c r="X415" s="4"/>
    </row>
    <row r="416" spans="1:24" x14ac:dyDescent="0.55000000000000004">
      <c r="A416" s="6">
        <f>IF('Data Validation'!$K$2&lt;&gt;TRUE,"",'Data Validation'!A416)</f>
        <v>1772156400</v>
      </c>
      <c r="B416" s="6" t="str">
        <f>IF('Data Validation'!$K$2&lt;&gt;TRUE,"",'Data Validation'!C416)</f>
        <v>XAUUSD</v>
      </c>
      <c r="C416" s="6" t="str">
        <f>IF('Data Validation'!$K$2&lt;&gt;TRUE,"",'Data Validation'!E416)</f>
        <v>M5</v>
      </c>
      <c r="D416" s="6">
        <f>IF('Data Validation'!$K$2&lt;&gt;TRUE,"",'Data Validation'!G416)</f>
        <v>5188.6499999999996</v>
      </c>
      <c r="E416" s="6">
        <f>IF($C416&lt;&gt;"M5","",Price!F416)</f>
        <v>5191.16</v>
      </c>
      <c r="F416" s="8">
        <f>IF($C416&lt;&gt;"M5","",Price!G416)</f>
        <v>5186.8500000000004</v>
      </c>
      <c r="G416" s="8">
        <f>IF($C416&lt;&gt;"M5","",Dual_Tema!E416)</f>
        <v>5189.1400000000003</v>
      </c>
      <c r="H416" s="8">
        <f>IF($C416&lt;&gt;"M5","",Dual_Tema!F416)</f>
        <v>5183.01</v>
      </c>
      <c r="I416" s="6">
        <f>IF($C416&lt;&gt;"M5","",SSA!E416)</f>
        <v>5188.2752600000003</v>
      </c>
      <c r="J416">
        <f t="shared" si="63"/>
        <v>5182.3085483333343</v>
      </c>
      <c r="K416">
        <f t="shared" si="64"/>
        <v>5183.2782521568988</v>
      </c>
      <c r="L416" s="7">
        <f t="shared" si="62"/>
        <v>3.8927452333132793E-4</v>
      </c>
      <c r="M416" s="7">
        <f t="shared" si="61"/>
        <v>7.4088222866638216E-4</v>
      </c>
      <c r="N416">
        <f t="shared" si="54"/>
        <v>5.9667116666660149</v>
      </c>
      <c r="O416">
        <f t="shared" si="65"/>
        <v>-0.96970382356448681</v>
      </c>
      <c r="P416">
        <f t="shared" si="66"/>
        <v>-1</v>
      </c>
      <c r="Q416">
        <f t="shared" si="67"/>
        <v>-26</v>
      </c>
      <c r="R416" s="18" t="str">
        <f t="shared" si="55"/>
        <v>-----</v>
      </c>
      <c r="S416" s="18" t="str">
        <f t="shared" si="56"/>
        <v>-----</v>
      </c>
      <c r="T416" s="18" t="str">
        <f t="shared" si="57"/>
        <v>-----</v>
      </c>
      <c r="U416" s="20" t="str">
        <f t="shared" si="58"/>
        <v>Bearish</v>
      </c>
      <c r="V416" s="20" t="str">
        <f t="shared" si="59"/>
        <v>Over Price</v>
      </c>
      <c r="W416" s="20" t="str">
        <f t="shared" si="60"/>
        <v>Deep Over Price</v>
      </c>
      <c r="X416" s="4"/>
    </row>
    <row r="417" spans="1:24" x14ac:dyDescent="0.55000000000000004">
      <c r="A417" s="6">
        <f>IF('Data Validation'!$K$2&lt;&gt;TRUE,"",'Data Validation'!A417)</f>
        <v>1772156700</v>
      </c>
      <c r="B417" s="6" t="str">
        <f>IF('Data Validation'!$K$2&lt;&gt;TRUE,"",'Data Validation'!C417)</f>
        <v>XAUUSD</v>
      </c>
      <c r="C417" s="6" t="str">
        <f>IF('Data Validation'!$K$2&lt;&gt;TRUE,"",'Data Validation'!E417)</f>
        <v>M5</v>
      </c>
      <c r="D417" s="6">
        <f>IF('Data Validation'!$K$2&lt;&gt;TRUE,"",'Data Validation'!G417)</f>
        <v>5188.54</v>
      </c>
      <c r="E417" s="6">
        <f>IF($C417&lt;&gt;"M5","",Price!F417)</f>
        <v>5189.7299999999996</v>
      </c>
      <c r="F417" s="8">
        <f>IF($C417&lt;&gt;"M5","",Price!G417)</f>
        <v>5187.3900000000003</v>
      </c>
      <c r="G417" s="8">
        <f>IF($C417&lt;&gt;"M5","",Dual_Tema!E417)</f>
        <v>5190.5600000000004</v>
      </c>
      <c r="H417" s="8">
        <f>IF($C417&lt;&gt;"M5","",Dual_Tema!F417)</f>
        <v>5186.2700000000004</v>
      </c>
      <c r="I417" s="6">
        <f>IF($C417&lt;&gt;"M5","",SSA!E417)</f>
        <v>5190.62284</v>
      </c>
      <c r="J417">
        <f t="shared" si="63"/>
        <v>5182.4603561111117</v>
      </c>
      <c r="K417">
        <f t="shared" si="64"/>
        <v>5183.1146729477423</v>
      </c>
      <c r="L417" s="7">
        <f t="shared" si="62"/>
        <v>-1.5990567491770382E-4</v>
      </c>
      <c r="M417" s="7">
        <f t="shared" si="61"/>
        <v>2.1595481916674041E-4</v>
      </c>
      <c r="N417">
        <f t="shared" si="54"/>
        <v>8.162483888888346</v>
      </c>
      <c r="O417">
        <f t="shared" si="65"/>
        <v>-0.65431683663064177</v>
      </c>
      <c r="P417">
        <f t="shared" si="66"/>
        <v>-1</v>
      </c>
      <c r="Q417">
        <f t="shared" si="67"/>
        <v>-27</v>
      </c>
      <c r="R417" s="18" t="str">
        <f t="shared" si="55"/>
        <v>-----</v>
      </c>
      <c r="S417" s="18" t="str">
        <f t="shared" si="56"/>
        <v>-----</v>
      </c>
      <c r="T417" s="18" t="str">
        <f t="shared" si="57"/>
        <v>-----</v>
      </c>
      <c r="U417" s="20" t="str">
        <f t="shared" si="58"/>
        <v>Bearish</v>
      </c>
      <c r="V417" s="20" t="str">
        <f t="shared" si="59"/>
        <v>Over Price</v>
      </c>
      <c r="W417" s="20" t="str">
        <f t="shared" si="60"/>
        <v>-----</v>
      </c>
      <c r="X417" s="4"/>
    </row>
    <row r="418" spans="1:24" x14ac:dyDescent="0.55000000000000004">
      <c r="A418" s="6">
        <f>IF('Data Validation'!$K$2&lt;&gt;TRUE,"",'Data Validation'!A418)</f>
        <v>1772157000</v>
      </c>
      <c r="B418" s="6" t="str">
        <f>IF('Data Validation'!$K$2&lt;&gt;TRUE,"",'Data Validation'!C418)</f>
        <v>XAUUSD</v>
      </c>
      <c r="C418" s="6" t="str">
        <f>IF('Data Validation'!$K$2&lt;&gt;TRUE,"",'Data Validation'!E418)</f>
        <v>M5</v>
      </c>
      <c r="D418" s="6">
        <f>IF('Data Validation'!$K$2&lt;&gt;TRUE,"",'Data Validation'!G418)</f>
        <v>5192.1000000000004</v>
      </c>
      <c r="E418" s="6">
        <f>IF($C418&lt;&gt;"M5","",Price!F418)</f>
        <v>5193.78</v>
      </c>
      <c r="F418" s="8">
        <f>IF($C418&lt;&gt;"M5","",Price!G418)</f>
        <v>5187.43</v>
      </c>
      <c r="G418" s="8">
        <f>IF($C418&lt;&gt;"M5","",Dual_Tema!E418)</f>
        <v>5193.26</v>
      </c>
      <c r="H418" s="8">
        <f>IF($C418&lt;&gt;"M5","",Dual_Tema!F418)</f>
        <v>5188.18</v>
      </c>
      <c r="I418" s="6">
        <f>IF($C418&lt;&gt;"M5","",SSA!E418)</f>
        <v>5192.5814799999998</v>
      </c>
      <c r="J418">
        <f t="shared" si="63"/>
        <v>5182.6827919444449</v>
      </c>
      <c r="K418">
        <f t="shared" si="64"/>
        <v>5183.028296747083</v>
      </c>
      <c r="L418" s="7">
        <f t="shared" si="62"/>
        <v>1.0012978360404198E-4</v>
      </c>
      <c r="M418" s="7">
        <f t="shared" si="61"/>
        <v>-1.445593637846027E-4</v>
      </c>
      <c r="N418">
        <f t="shared" si="54"/>
        <v>9.8986880555548851</v>
      </c>
      <c r="O418">
        <f t="shared" si="65"/>
        <v>-0.34550480263806094</v>
      </c>
      <c r="P418">
        <f t="shared" si="66"/>
        <v>-1</v>
      </c>
      <c r="Q418">
        <f t="shared" si="67"/>
        <v>-28</v>
      </c>
      <c r="R418" s="18" t="str">
        <f t="shared" si="55"/>
        <v>-----</v>
      </c>
      <c r="S418" s="18" t="str">
        <f t="shared" si="56"/>
        <v>-----</v>
      </c>
      <c r="T418" s="18" t="str">
        <f t="shared" si="57"/>
        <v>-----</v>
      </c>
      <c r="U418" s="20" t="str">
        <f t="shared" si="58"/>
        <v>Bearish</v>
      </c>
      <c r="V418" s="20" t="str">
        <f t="shared" si="59"/>
        <v>Over Price</v>
      </c>
      <c r="W418" s="20" t="str">
        <f t="shared" si="60"/>
        <v>-----</v>
      </c>
      <c r="X418" s="4"/>
    </row>
    <row r="419" spans="1:24" x14ac:dyDescent="0.55000000000000004">
      <c r="A419" s="6">
        <f>IF('Data Validation'!$K$2&lt;&gt;TRUE,"",'Data Validation'!A419)</f>
        <v>1772157300</v>
      </c>
      <c r="B419" s="6" t="str">
        <f>IF('Data Validation'!$K$2&lt;&gt;TRUE,"",'Data Validation'!C419)</f>
        <v>XAUUSD</v>
      </c>
      <c r="C419" s="6" t="str">
        <f>IF('Data Validation'!$K$2&lt;&gt;TRUE,"",'Data Validation'!E419)</f>
        <v>M5</v>
      </c>
      <c r="D419" s="6">
        <f>IF('Data Validation'!$K$2&lt;&gt;TRUE,"",'Data Validation'!G419)</f>
        <v>5194.22</v>
      </c>
      <c r="E419" s="6">
        <f>IF($C419&lt;&gt;"M5","",Price!F419)</f>
        <v>5194.5600000000004</v>
      </c>
      <c r="F419" s="8">
        <f>IF($C419&lt;&gt;"M5","",Price!G419)</f>
        <v>5189.96</v>
      </c>
      <c r="G419" s="8">
        <f>IF($C419&lt;&gt;"M5","",Dual_Tema!E419)</f>
        <v>5195.17</v>
      </c>
      <c r="H419" s="8">
        <f>IF($C419&lt;&gt;"M5","",Dual_Tema!F419)</f>
        <v>5190.41</v>
      </c>
      <c r="I419" s="6">
        <f>IF($C419&lt;&gt;"M5","",SSA!E419)</f>
        <v>5193.8848699999999</v>
      </c>
      <c r="J419">
        <f t="shared" si="63"/>
        <v>5182.9494686111111</v>
      </c>
      <c r="K419">
        <f t="shared" si="64"/>
        <v>5183.0125311198881</v>
      </c>
      <c r="L419" s="7">
        <f t="shared" si="62"/>
        <v>-1.1741675440835865E-4</v>
      </c>
      <c r="M419" s="7">
        <f t="shared" si="61"/>
        <v>-8.6698353309241105E-5</v>
      </c>
      <c r="N419">
        <f t="shared" si="54"/>
        <v>10.935401388888749</v>
      </c>
      <c r="O419">
        <f t="shared" si="65"/>
        <v>-6.3062508776965842E-2</v>
      </c>
      <c r="P419">
        <f t="shared" si="66"/>
        <v>-1</v>
      </c>
      <c r="Q419">
        <f t="shared" si="67"/>
        <v>-29</v>
      </c>
      <c r="R419" s="18" t="str">
        <f t="shared" si="55"/>
        <v>-----</v>
      </c>
      <c r="S419" s="18" t="str">
        <f t="shared" si="56"/>
        <v>-----</v>
      </c>
      <c r="T419" s="18" t="str">
        <f t="shared" si="57"/>
        <v>-----</v>
      </c>
      <c r="U419" s="20" t="str">
        <f t="shared" si="58"/>
        <v>Bearish</v>
      </c>
      <c r="V419" s="20" t="str">
        <f t="shared" si="59"/>
        <v>Over Price</v>
      </c>
      <c r="W419" s="20" t="str">
        <f t="shared" si="60"/>
        <v>-----</v>
      </c>
      <c r="X419" s="4"/>
    </row>
    <row r="420" spans="1:24" x14ac:dyDescent="0.55000000000000004">
      <c r="A420" s="6">
        <f>IF('Data Validation'!$K$2&lt;&gt;TRUE,"",'Data Validation'!A420)</f>
        <v>1772157600</v>
      </c>
      <c r="B420" s="6" t="str">
        <f>IF('Data Validation'!$K$2&lt;&gt;TRUE,"",'Data Validation'!C420)</f>
        <v>XAUUSD</v>
      </c>
      <c r="C420" s="6" t="str">
        <f>IF('Data Validation'!$K$2&lt;&gt;TRUE,"",'Data Validation'!E420)</f>
        <v>M5</v>
      </c>
      <c r="D420" s="6">
        <f>IF('Data Validation'!$K$2&lt;&gt;TRUE,"",'Data Validation'!G420)</f>
        <v>5193.3100000000004</v>
      </c>
      <c r="E420" s="6">
        <f>IF($C420&lt;&gt;"M5","",Price!F420)</f>
        <v>5197.5</v>
      </c>
      <c r="F420" s="8">
        <f>IF($C420&lt;&gt;"M5","",Price!G420)</f>
        <v>5191.82</v>
      </c>
      <c r="G420" s="8">
        <f>IF($C420&lt;&gt;"M5","",Dual_Tema!E420)</f>
        <v>5197.6000000000004</v>
      </c>
      <c r="H420" s="8">
        <f>IF($C420&lt;&gt;"M5","",Dual_Tema!F420)</f>
        <v>5192.5</v>
      </c>
      <c r="I420" s="6">
        <f>IF($C420&lt;&gt;"M5","",SSA!E420)</f>
        <v>5194.3381099999997</v>
      </c>
      <c r="J420">
        <f t="shared" si="63"/>
        <v>5183.2315777777785</v>
      </c>
      <c r="K420">
        <f t="shared" si="64"/>
        <v>5183.056340451466</v>
      </c>
      <c r="L420" s="7">
        <f t="shared" si="62"/>
        <v>-1.9239649068870977E-5</v>
      </c>
      <c r="M420" s="7">
        <f t="shared" si="61"/>
        <v>-1.3095811266255003E-4</v>
      </c>
      <c r="N420">
        <f t="shared" si="54"/>
        <v>11.106532222221176</v>
      </c>
      <c r="O420">
        <f t="shared" si="65"/>
        <v>0.17523732631252642</v>
      </c>
      <c r="P420">
        <f t="shared" si="66"/>
        <v>1</v>
      </c>
      <c r="Q420">
        <f t="shared" si="67"/>
        <v>1</v>
      </c>
      <c r="R420" s="18" t="str">
        <f t="shared" si="55"/>
        <v>-----</v>
      </c>
      <c r="S420" s="18" t="str">
        <f t="shared" si="56"/>
        <v>-----</v>
      </c>
      <c r="T420" s="18" t="str">
        <f t="shared" si="57"/>
        <v>-----</v>
      </c>
      <c r="U420" s="20" t="str">
        <f t="shared" si="58"/>
        <v>-----</v>
      </c>
      <c r="V420" s="20" t="str">
        <f t="shared" si="59"/>
        <v>-----</v>
      </c>
      <c r="W420" s="20" t="str">
        <f t="shared" si="60"/>
        <v>-----</v>
      </c>
      <c r="X420" s="4"/>
    </row>
    <row r="421" spans="1:24" x14ac:dyDescent="0.55000000000000004">
      <c r="A421" s="6">
        <f>IF('Data Validation'!$K$2&lt;&gt;TRUE,"",'Data Validation'!A421)</f>
        <v>1772157900</v>
      </c>
      <c r="B421" s="6" t="str">
        <f>IF('Data Validation'!$K$2&lt;&gt;TRUE,"",'Data Validation'!C421)</f>
        <v>XAUUSD</v>
      </c>
      <c r="C421" s="6" t="str">
        <f>IF('Data Validation'!$K$2&lt;&gt;TRUE,"",'Data Validation'!E421)</f>
        <v>M5</v>
      </c>
      <c r="D421" s="6">
        <f>IF('Data Validation'!$K$2&lt;&gt;TRUE,"",'Data Validation'!G421)</f>
        <v>5195.28</v>
      </c>
      <c r="E421" s="6">
        <f>IF($C421&lt;&gt;"M5","",Price!F421)</f>
        <v>5199.63</v>
      </c>
      <c r="F421" s="8">
        <f>IF($C421&lt;&gt;"M5","",Price!G421)</f>
        <v>5193.13</v>
      </c>
      <c r="G421" s="8">
        <f>IF($C421&lt;&gt;"M5","",Dual_Tema!E421)</f>
        <v>5199.96</v>
      </c>
      <c r="H421" s="8">
        <f>IF($C421&lt;&gt;"M5","",Dual_Tema!F421)</f>
        <v>5194.2299999999996</v>
      </c>
      <c r="I421" s="6">
        <f>IF($C421&lt;&gt;"M5","",SSA!E421)</f>
        <v>5193.8959800000002</v>
      </c>
      <c r="J421">
        <f t="shared" si="63"/>
        <v>5183.4993811111117</v>
      </c>
      <c r="K421">
        <f t="shared" si="64"/>
        <v>5183.1449485833946</v>
      </c>
      <c r="L421" s="7">
        <f t="shared" si="62"/>
        <v>-6.3462026630960088E-5</v>
      </c>
      <c r="M421" s="7">
        <f t="shared" si="61"/>
        <v>-2.1177344861499287E-4</v>
      </c>
      <c r="N421">
        <f t="shared" si="54"/>
        <v>10.396598888888548</v>
      </c>
      <c r="O421">
        <f t="shared" si="65"/>
        <v>0.35443252771710831</v>
      </c>
      <c r="P421">
        <f t="shared" si="66"/>
        <v>1</v>
      </c>
      <c r="Q421">
        <f t="shared" si="67"/>
        <v>2</v>
      </c>
      <c r="R421" s="18" t="str">
        <f t="shared" si="55"/>
        <v>-----</v>
      </c>
      <c r="S421" s="18" t="str">
        <f t="shared" si="56"/>
        <v>-----</v>
      </c>
      <c r="T421" s="18" t="str">
        <f t="shared" si="57"/>
        <v>-----</v>
      </c>
      <c r="U421" s="20" t="str">
        <f t="shared" si="58"/>
        <v>-----</v>
      </c>
      <c r="V421" s="20" t="str">
        <f t="shared" si="59"/>
        <v>-----</v>
      </c>
      <c r="W421" s="20" t="str">
        <f t="shared" si="60"/>
        <v>-----</v>
      </c>
      <c r="X421" s="4"/>
    </row>
    <row r="422" spans="1:24" x14ac:dyDescent="0.55000000000000004">
      <c r="A422" s="6">
        <f>IF('Data Validation'!$K$2&lt;&gt;TRUE,"",'Data Validation'!A422)</f>
        <v>1772158200</v>
      </c>
      <c r="B422" s="6" t="str">
        <f>IF('Data Validation'!$K$2&lt;&gt;TRUE,"",'Data Validation'!C422)</f>
        <v>XAUUSD</v>
      </c>
      <c r="C422" s="6" t="str">
        <f>IF('Data Validation'!$K$2&lt;&gt;TRUE,"",'Data Validation'!E422)</f>
        <v>M5</v>
      </c>
      <c r="D422" s="6">
        <f>IF('Data Validation'!$K$2&lt;&gt;TRUE,"",'Data Validation'!G422)</f>
        <v>5194.16</v>
      </c>
      <c r="E422" s="6">
        <f>IF($C422&lt;&gt;"M5","",Price!F422)</f>
        <v>5196.6499999999996</v>
      </c>
      <c r="F422" s="8">
        <f>IF($C422&lt;&gt;"M5","",Price!G422)</f>
        <v>5191.9399999999996</v>
      </c>
      <c r="G422" s="8">
        <f>IF($C422&lt;&gt;"M5","",Dual_Tema!E422)</f>
        <v>5199.7700000000004</v>
      </c>
      <c r="H422" s="8">
        <f>IF($C422&lt;&gt;"M5","",Dual_Tema!F422)</f>
        <v>5194.5</v>
      </c>
      <c r="I422" s="6">
        <f>IF($C422&lt;&gt;"M5","",SSA!E422)</f>
        <v>5192.5242699999999</v>
      </c>
      <c r="J422">
        <f t="shared" si="63"/>
        <v>5183.7263994444447</v>
      </c>
      <c r="K422">
        <f t="shared" si="64"/>
        <v>5183.2612387556046</v>
      </c>
      <c r="L422" s="7">
        <f t="shared" si="62"/>
        <v>-6.0002653963556077E-4</v>
      </c>
      <c r="M422" s="7">
        <f t="shared" si="61"/>
        <v>-4.9282895370110697E-4</v>
      </c>
      <c r="N422">
        <f t="shared" si="54"/>
        <v>8.7978705555551642</v>
      </c>
      <c r="O422">
        <f t="shared" si="65"/>
        <v>0.46516068884011474</v>
      </c>
      <c r="P422">
        <f t="shared" si="66"/>
        <v>1</v>
      </c>
      <c r="Q422">
        <f t="shared" si="67"/>
        <v>3</v>
      </c>
      <c r="R422" s="18" t="str">
        <f t="shared" si="55"/>
        <v>-----</v>
      </c>
      <c r="S422" s="18" t="str">
        <f t="shared" si="56"/>
        <v>-----</v>
      </c>
      <c r="T422" s="18" t="str">
        <f t="shared" si="57"/>
        <v>-----</v>
      </c>
      <c r="U422" s="20" t="str">
        <f t="shared" si="58"/>
        <v>-----</v>
      </c>
      <c r="V422" s="20" t="str">
        <f t="shared" si="59"/>
        <v>-----</v>
      </c>
      <c r="W422" s="20" t="str">
        <f t="shared" si="60"/>
        <v>-----</v>
      </c>
      <c r="X422" s="4"/>
    </row>
    <row r="423" spans="1:24" x14ac:dyDescent="0.55000000000000004">
      <c r="A423" s="6">
        <f>IF('Data Validation'!$K$2&lt;&gt;TRUE,"",'Data Validation'!A423)</f>
        <v>1772158500</v>
      </c>
      <c r="B423" s="6" t="str">
        <f>IF('Data Validation'!$K$2&lt;&gt;TRUE,"",'Data Validation'!C423)</f>
        <v>XAUUSD</v>
      </c>
      <c r="C423" s="6" t="str">
        <f>IF('Data Validation'!$K$2&lt;&gt;TRUE,"",'Data Validation'!E423)</f>
        <v>M5</v>
      </c>
      <c r="D423" s="6">
        <f>IF('Data Validation'!$K$2&lt;&gt;TRUE,"",'Data Validation'!G423)</f>
        <v>5191.24</v>
      </c>
      <c r="E423" s="6">
        <f>IF($C423&lt;&gt;"M5","",Price!F423)</f>
        <v>5195.08</v>
      </c>
      <c r="F423" s="8">
        <f>IF($C423&lt;&gt;"M5","",Price!G423)</f>
        <v>5191.1400000000003</v>
      </c>
      <c r="G423" s="8">
        <f>IF($C423&lt;&gt;"M5","",Dual_Tema!E423)</f>
        <v>5198.63</v>
      </c>
      <c r="H423" s="8">
        <f>IF($C423&lt;&gt;"M5","",Dual_Tema!F423)</f>
        <v>5194.04</v>
      </c>
      <c r="I423" s="6">
        <f>IF($C423&lt;&gt;"M5","",SSA!E423)</f>
        <v>5190.3885200000004</v>
      </c>
      <c r="J423">
        <f t="shared" si="63"/>
        <v>5183.8920897222233</v>
      </c>
      <c r="K423">
        <f t="shared" si="64"/>
        <v>5183.3874089489291</v>
      </c>
      <c r="L423" s="7">
        <f t="shared" si="62"/>
        <v>-6.8287221825753743E-4</v>
      </c>
      <c r="M423" s="7">
        <f t="shared" si="61"/>
        <v>-5.5833224233922652E-4</v>
      </c>
      <c r="N423">
        <f t="shared" si="54"/>
        <v>6.4964302777771081</v>
      </c>
      <c r="O423">
        <f t="shared" si="65"/>
        <v>0.50468077329423977</v>
      </c>
      <c r="P423">
        <f t="shared" si="66"/>
        <v>1</v>
      </c>
      <c r="Q423">
        <f t="shared" si="67"/>
        <v>4</v>
      </c>
      <c r="R423" s="18" t="str">
        <f t="shared" si="55"/>
        <v>-----</v>
      </c>
      <c r="S423" s="18" t="str">
        <f t="shared" si="56"/>
        <v>-----</v>
      </c>
      <c r="T423" s="18" t="str">
        <f t="shared" si="57"/>
        <v>-----</v>
      </c>
      <c r="U423" s="20" t="str">
        <f t="shared" si="58"/>
        <v>-----</v>
      </c>
      <c r="V423" s="20" t="str">
        <f t="shared" si="59"/>
        <v>-----</v>
      </c>
      <c r="W423" s="20" t="str">
        <f t="shared" si="60"/>
        <v>-----</v>
      </c>
      <c r="X423" s="4"/>
    </row>
    <row r="424" spans="1:24" x14ac:dyDescent="0.55000000000000004">
      <c r="A424" s="6">
        <f>IF('Data Validation'!$K$2&lt;&gt;TRUE,"",'Data Validation'!A424)</f>
        <v>1772158800</v>
      </c>
      <c r="B424" s="6" t="str">
        <f>IF('Data Validation'!$K$2&lt;&gt;TRUE,"",'Data Validation'!C424)</f>
        <v>XAUUSD</v>
      </c>
      <c r="C424" s="6" t="str">
        <f>IF('Data Validation'!$K$2&lt;&gt;TRUE,"",'Data Validation'!E424)</f>
        <v>M5</v>
      </c>
      <c r="D424" s="6">
        <f>IF('Data Validation'!$K$2&lt;&gt;TRUE,"",'Data Validation'!G424)</f>
        <v>5186.66</v>
      </c>
      <c r="E424" s="6">
        <f>IF($C424&lt;&gt;"M5","",Price!F424)</f>
        <v>5191.7700000000004</v>
      </c>
      <c r="F424" s="8">
        <f>IF($C424&lt;&gt;"M5","",Price!G424)</f>
        <v>5184.5200000000004</v>
      </c>
      <c r="G424" s="8">
        <f>IF($C424&lt;&gt;"M5","",Dual_Tema!E424)</f>
        <v>5196.1000000000004</v>
      </c>
      <c r="H424" s="8">
        <f>IF($C424&lt;&gt;"M5","",Dual_Tema!F424)</f>
        <v>5190.3100000000004</v>
      </c>
      <c r="I424" s="6">
        <f>IF($C424&lt;&gt;"M5","",SSA!E424)</f>
        <v>5187.8008600000003</v>
      </c>
      <c r="J424">
        <f t="shared" si="63"/>
        <v>5183.9857516666671</v>
      </c>
      <c r="K424">
        <f t="shared" si="64"/>
        <v>5183.507077492477</v>
      </c>
      <c r="L424" s="7">
        <f t="shared" si="62"/>
        <v>-8.3331729566404162E-4</v>
      </c>
      <c r="M424" s="7">
        <f t="shared" si="61"/>
        <v>-1.1155403049143428E-3</v>
      </c>
      <c r="N424">
        <f t="shared" si="54"/>
        <v>3.8151083333332281</v>
      </c>
      <c r="O424">
        <f t="shared" si="65"/>
        <v>0.47867417419001868</v>
      </c>
      <c r="P424">
        <f t="shared" si="66"/>
        <v>1</v>
      </c>
      <c r="Q424">
        <f t="shared" si="67"/>
        <v>5</v>
      </c>
      <c r="R424" s="18" t="str">
        <f t="shared" si="55"/>
        <v>-----</v>
      </c>
      <c r="S424" s="18" t="str">
        <f t="shared" si="56"/>
        <v>-----</v>
      </c>
      <c r="T424" s="18" t="str">
        <f t="shared" si="57"/>
        <v>-----</v>
      </c>
      <c r="U424" s="20" t="str">
        <f t="shared" si="58"/>
        <v>-----</v>
      </c>
      <c r="V424" s="20" t="str">
        <f t="shared" si="59"/>
        <v>-----</v>
      </c>
      <c r="W424" s="20" t="str">
        <f t="shared" si="60"/>
        <v>-----</v>
      </c>
      <c r="X424" s="4"/>
    </row>
    <row r="425" spans="1:24" x14ac:dyDescent="0.55000000000000004">
      <c r="A425" s="6">
        <f>IF('Data Validation'!$K$2&lt;&gt;TRUE,"",'Data Validation'!A425)</f>
        <v>1772159100</v>
      </c>
      <c r="B425" s="6" t="str">
        <f>IF('Data Validation'!$K$2&lt;&gt;TRUE,"",'Data Validation'!C425)</f>
        <v>XAUUSD</v>
      </c>
      <c r="C425" s="6" t="str">
        <f>IF('Data Validation'!$K$2&lt;&gt;TRUE,"",'Data Validation'!E425)</f>
        <v>M5</v>
      </c>
      <c r="D425" s="6">
        <f>IF('Data Validation'!$K$2&lt;&gt;TRUE,"",'Data Validation'!G425)</f>
        <v>5183.93</v>
      </c>
      <c r="E425" s="6">
        <f>IF($C425&lt;&gt;"M5","",Price!F425)</f>
        <v>5188.1000000000004</v>
      </c>
      <c r="F425" s="8">
        <f>IF($C425&lt;&gt;"M5","",Price!G425)</f>
        <v>5183.7</v>
      </c>
      <c r="G425" s="8">
        <f>IF($C425&lt;&gt;"M5","",Dual_Tema!E425)</f>
        <v>5192.55</v>
      </c>
      <c r="H425" s="8">
        <f>IF($C425&lt;&gt;"M5","",Dual_Tema!F425)</f>
        <v>5187.38</v>
      </c>
      <c r="I425" s="6">
        <f>IF($C425&lt;&gt;"M5","",SSA!E425)</f>
        <v>5185.1629000000003</v>
      </c>
      <c r="J425">
        <f t="shared" si="63"/>
        <v>5184.0078819444443</v>
      </c>
      <c r="K425">
        <f t="shared" si="64"/>
        <v>5183.6072383828705</v>
      </c>
      <c r="L425" s="7">
        <f t="shared" si="62"/>
        <v>-8.5699704384162268E-4</v>
      </c>
      <c r="M425" s="7">
        <f t="shared" si="61"/>
        <v>-7.0941400090224563E-4</v>
      </c>
      <c r="N425">
        <f t="shared" ref="N425:N488" si="68">I425-J425</f>
        <v>1.1550180555559564</v>
      </c>
      <c r="O425">
        <f t="shared" si="65"/>
        <v>0.40064356157381553</v>
      </c>
      <c r="P425">
        <f t="shared" si="66"/>
        <v>1</v>
      </c>
      <c r="Q425">
        <f t="shared" si="67"/>
        <v>6</v>
      </c>
      <c r="R425" s="18" t="str">
        <f t="shared" si="55"/>
        <v>-----</v>
      </c>
      <c r="S425" s="18" t="str">
        <f t="shared" si="56"/>
        <v>-----</v>
      </c>
      <c r="T425" s="18" t="str">
        <f t="shared" si="57"/>
        <v>-----</v>
      </c>
      <c r="U425" s="20" t="str">
        <f t="shared" si="58"/>
        <v>-----</v>
      </c>
      <c r="V425" s="20" t="str">
        <f t="shared" si="59"/>
        <v>-----</v>
      </c>
      <c r="W425" s="20" t="str">
        <f t="shared" si="60"/>
        <v>-----</v>
      </c>
      <c r="X425" s="4"/>
    </row>
    <row r="426" spans="1:24" x14ac:dyDescent="0.55000000000000004">
      <c r="A426" s="6">
        <f>IF('Data Validation'!$K$2&lt;&gt;TRUE,"",'Data Validation'!A426)</f>
        <v>1772159400</v>
      </c>
      <c r="B426" s="6" t="str">
        <f>IF('Data Validation'!$K$2&lt;&gt;TRUE,"",'Data Validation'!C426)</f>
        <v>XAUUSD</v>
      </c>
      <c r="C426" s="6" t="str">
        <f>IF('Data Validation'!$K$2&lt;&gt;TRUE,"",'Data Validation'!E426)</f>
        <v>M5</v>
      </c>
      <c r="D426" s="6">
        <f>IF('Data Validation'!$K$2&lt;&gt;TRUE,"",'Data Validation'!G426)</f>
        <v>5183.74</v>
      </c>
      <c r="E426" s="6">
        <f>IF($C426&lt;&gt;"M5","",Price!F426)</f>
        <v>5186.08</v>
      </c>
      <c r="F426" s="8">
        <f>IF($C426&lt;&gt;"M5","",Price!G426)</f>
        <v>5181.97</v>
      </c>
      <c r="G426" s="8">
        <f>IF($C426&lt;&gt;"M5","",Dual_Tema!E426)</f>
        <v>5189.25</v>
      </c>
      <c r="H426" s="8">
        <f>IF($C426&lt;&gt;"M5","",Dual_Tema!F426)</f>
        <v>5184.62</v>
      </c>
      <c r="I426" s="6">
        <f>IF($C426&lt;&gt;"M5","",SSA!E426)</f>
        <v>5182.8147499999995</v>
      </c>
      <c r="J426">
        <f t="shared" si="63"/>
        <v>5183.9678099999992</v>
      </c>
      <c r="K426">
        <f t="shared" si="64"/>
        <v>5183.6793527062964</v>
      </c>
      <c r="L426" s="7">
        <f t="shared" si="62"/>
        <v>-6.1087825793709554E-4</v>
      </c>
      <c r="M426" s="7">
        <f t="shared" si="61"/>
        <v>-5.1112714142977425E-4</v>
      </c>
      <c r="N426">
        <f t="shared" si="68"/>
        <v>-1.1530599999996411</v>
      </c>
      <c r="O426">
        <f t="shared" si="65"/>
        <v>0.28845729370277695</v>
      </c>
      <c r="P426">
        <f t="shared" si="66"/>
        <v>1</v>
      </c>
      <c r="Q426">
        <f t="shared" si="67"/>
        <v>7</v>
      </c>
      <c r="R426" s="18" t="str">
        <f t="shared" si="55"/>
        <v>-----</v>
      </c>
      <c r="S426" s="18" t="str">
        <f t="shared" si="56"/>
        <v>-----</v>
      </c>
      <c r="T426" s="18" t="str">
        <f t="shared" si="57"/>
        <v>-----</v>
      </c>
      <c r="U426" s="20" t="str">
        <f t="shared" si="58"/>
        <v>-----</v>
      </c>
      <c r="V426" s="20" t="str">
        <f t="shared" si="59"/>
        <v>-----</v>
      </c>
      <c r="W426" s="20" t="str">
        <f t="shared" si="60"/>
        <v>-----</v>
      </c>
      <c r="X426" s="4"/>
    </row>
    <row r="427" spans="1:24" x14ac:dyDescent="0.55000000000000004">
      <c r="A427" s="6">
        <f>IF('Data Validation'!$K$2&lt;&gt;TRUE,"",'Data Validation'!A427)</f>
        <v>1772159700</v>
      </c>
      <c r="B427" s="6" t="str">
        <f>IF('Data Validation'!$K$2&lt;&gt;TRUE,"",'Data Validation'!C427)</f>
        <v>XAUUSD</v>
      </c>
      <c r="C427" s="6" t="str">
        <f>IF('Data Validation'!$K$2&lt;&gt;TRUE,"",'Data Validation'!E427)</f>
        <v>M5</v>
      </c>
      <c r="D427" s="6">
        <f>IF('Data Validation'!$K$2&lt;&gt;TRUE,"",'Data Validation'!G427)</f>
        <v>5178.53</v>
      </c>
      <c r="E427" s="6">
        <f>IF($C427&lt;&gt;"M5","",Price!F427)</f>
        <v>5184.21</v>
      </c>
      <c r="F427" s="8">
        <f>IF($C427&lt;&gt;"M5","",Price!G427)</f>
        <v>5174.1899999999996</v>
      </c>
      <c r="G427" s="8">
        <f>IF($C427&lt;&gt;"M5","",Dual_Tema!E427)</f>
        <v>5186.25</v>
      </c>
      <c r="H427" s="8">
        <f>IF($C427&lt;&gt;"M5","",Dual_Tema!F427)</f>
        <v>5179.07</v>
      </c>
      <c r="I427" s="6">
        <f>IF($C427&lt;&gt;"M5","",SSA!E427)</f>
        <v>5180.9683100000002</v>
      </c>
      <c r="J427">
        <f t="shared" si="63"/>
        <v>5183.8789463888888</v>
      </c>
      <c r="K427">
        <f t="shared" si="64"/>
        <v>5183.7192714428156</v>
      </c>
      <c r="L427" s="7">
        <f t="shared" si="62"/>
        <v>-3.9334779464930605E-4</v>
      </c>
      <c r="M427" s="7">
        <f t="shared" si="61"/>
        <v>-9.4225411125937845E-4</v>
      </c>
      <c r="N427">
        <f t="shared" si="68"/>
        <v>-2.9106363888886335</v>
      </c>
      <c r="O427">
        <f t="shared" si="65"/>
        <v>0.15967494607320987</v>
      </c>
      <c r="P427">
        <f t="shared" si="66"/>
        <v>1</v>
      </c>
      <c r="Q427">
        <f t="shared" si="67"/>
        <v>8</v>
      </c>
      <c r="R427" s="18" t="str">
        <f t="shared" si="55"/>
        <v>-----</v>
      </c>
      <c r="S427" s="18" t="str">
        <f t="shared" si="56"/>
        <v>-----</v>
      </c>
      <c r="T427" s="18" t="str">
        <f t="shared" si="57"/>
        <v>-----</v>
      </c>
      <c r="U427" s="20" t="str">
        <f t="shared" si="58"/>
        <v>-----</v>
      </c>
      <c r="V427" s="20" t="str">
        <f t="shared" si="59"/>
        <v>-----</v>
      </c>
      <c r="W427" s="20" t="str">
        <f t="shared" si="60"/>
        <v>-----</v>
      </c>
      <c r="X427" s="4"/>
    </row>
    <row r="428" spans="1:24" x14ac:dyDescent="0.55000000000000004">
      <c r="A428" s="6">
        <f>IF('Data Validation'!$K$2&lt;&gt;TRUE,"",'Data Validation'!A428)</f>
        <v>1772160000</v>
      </c>
      <c r="B428" s="6" t="str">
        <f>IF('Data Validation'!$K$2&lt;&gt;TRUE,"",'Data Validation'!C428)</f>
        <v>XAUUSD</v>
      </c>
      <c r="C428" s="6" t="str">
        <f>IF('Data Validation'!$K$2&lt;&gt;TRUE,"",'Data Validation'!E428)</f>
        <v>M5</v>
      </c>
      <c r="D428" s="6">
        <f>IF('Data Validation'!$K$2&lt;&gt;TRUE,"",'Data Validation'!G428)</f>
        <v>5181.46</v>
      </c>
      <c r="E428" s="6">
        <f>IF($C428&lt;&gt;"M5","",Price!F428)</f>
        <v>5182.16</v>
      </c>
      <c r="F428" s="8">
        <f>IF($C428&lt;&gt;"M5","",Price!G428)</f>
        <v>5177.47</v>
      </c>
      <c r="G428" s="8">
        <f>IF($C428&lt;&gt;"M5","",Dual_Tema!E428)</f>
        <v>5183.42</v>
      </c>
      <c r="H428" s="8">
        <f>IF($C428&lt;&gt;"M5","",Dual_Tema!F428)</f>
        <v>5177.22</v>
      </c>
      <c r="I428" s="6">
        <f>IF($C428&lt;&gt;"M5","",SSA!E428)</f>
        <v>5179.8719700000001</v>
      </c>
      <c r="J428">
        <f t="shared" si="63"/>
        <v>5183.7626361111115</v>
      </c>
      <c r="K428">
        <f t="shared" si="64"/>
        <v>5183.7279443764746</v>
      </c>
      <c r="L428" s="7">
        <f t="shared" si="62"/>
        <v>-2.4308275231415131E-4</v>
      </c>
      <c r="M428" s="7">
        <f t="shared" si="61"/>
        <v>4.8288463692869917E-5</v>
      </c>
      <c r="N428">
        <f t="shared" si="68"/>
        <v>-3.8906661111113863</v>
      </c>
      <c r="O428">
        <f t="shared" si="65"/>
        <v>3.4691734636908222E-2</v>
      </c>
      <c r="P428">
        <f t="shared" si="66"/>
        <v>1</v>
      </c>
      <c r="Q428">
        <f t="shared" si="67"/>
        <v>9</v>
      </c>
      <c r="R428" s="18" t="str">
        <f t="shared" si="55"/>
        <v>-----</v>
      </c>
      <c r="S428" s="18" t="str">
        <f t="shared" si="56"/>
        <v>-----</v>
      </c>
      <c r="T428" s="18" t="str">
        <f t="shared" si="57"/>
        <v>-----</v>
      </c>
      <c r="U428" s="20" t="str">
        <f t="shared" si="58"/>
        <v>-----</v>
      </c>
      <c r="V428" s="20" t="str">
        <f t="shared" si="59"/>
        <v>-----</v>
      </c>
      <c r="W428" s="20" t="str">
        <f t="shared" si="60"/>
        <v>-----</v>
      </c>
      <c r="X428" s="4"/>
    </row>
    <row r="429" spans="1:24" x14ac:dyDescent="0.55000000000000004">
      <c r="A429" s="6">
        <f>IF('Data Validation'!$K$2&lt;&gt;TRUE,"",'Data Validation'!A429)</f>
        <v>1772160300</v>
      </c>
      <c r="B429" s="6" t="str">
        <f>IF('Data Validation'!$K$2&lt;&gt;TRUE,"",'Data Validation'!C429)</f>
        <v>XAUUSD</v>
      </c>
      <c r="C429" s="6" t="str">
        <f>IF('Data Validation'!$K$2&lt;&gt;TRUE,"",'Data Validation'!E429)</f>
        <v>M5</v>
      </c>
      <c r="D429" s="6">
        <f>IF('Data Validation'!$K$2&lt;&gt;TRUE,"",'Data Validation'!G429)</f>
        <v>5178.68</v>
      </c>
      <c r="E429" s="6">
        <f>IF($C429&lt;&gt;"M5","",Price!F429)</f>
        <v>5182.7700000000004</v>
      </c>
      <c r="F429" s="8">
        <f>IF($C429&lt;&gt;"M5","",Price!G429)</f>
        <v>5177.13</v>
      </c>
      <c r="G429" s="8">
        <f>IF($C429&lt;&gt;"M5","",Dual_Tema!E429)</f>
        <v>5182.04</v>
      </c>
      <c r="H429" s="8">
        <f>IF($C429&lt;&gt;"M5","",Dual_Tema!F429)</f>
        <v>5176.04</v>
      </c>
      <c r="I429" s="6">
        <f>IF($C429&lt;&gt;"M5","",SSA!E429)</f>
        <v>5179.45075</v>
      </c>
      <c r="J429">
        <f t="shared" si="63"/>
        <v>5183.6350619444438</v>
      </c>
      <c r="K429">
        <f t="shared" si="64"/>
        <v>5183.7093678900692</v>
      </c>
      <c r="L429" s="7">
        <f t="shared" si="62"/>
        <v>1.4087116270821394E-4</v>
      </c>
      <c r="M429" s="7">
        <f t="shared" si="61"/>
        <v>2.1058569871951251E-4</v>
      </c>
      <c r="N429">
        <f t="shared" si="68"/>
        <v>-4.1843119444438344</v>
      </c>
      <c r="O429">
        <f t="shared" si="65"/>
        <v>-7.4305945625383174E-2</v>
      </c>
      <c r="P429">
        <f t="shared" si="66"/>
        <v>-1</v>
      </c>
      <c r="Q429">
        <f t="shared" si="67"/>
        <v>-1</v>
      </c>
      <c r="R429" s="18" t="str">
        <f t="shared" si="55"/>
        <v>-----</v>
      </c>
      <c r="S429" s="18" t="str">
        <f t="shared" si="56"/>
        <v>-----</v>
      </c>
      <c r="T429" s="18" t="str">
        <f t="shared" si="57"/>
        <v>-----</v>
      </c>
      <c r="U429" s="20" t="str">
        <f t="shared" si="58"/>
        <v>-----</v>
      </c>
      <c r="V429" s="20" t="str">
        <f t="shared" si="59"/>
        <v>-----</v>
      </c>
      <c r="W429" s="20" t="str">
        <f t="shared" si="60"/>
        <v>-----</v>
      </c>
      <c r="X429" s="4"/>
    </row>
    <row r="430" spans="1:24" x14ac:dyDescent="0.55000000000000004">
      <c r="A430" s="6">
        <f>IF('Data Validation'!$K$2&lt;&gt;TRUE,"",'Data Validation'!A430)</f>
        <v>1772160600</v>
      </c>
      <c r="B430" s="6" t="str">
        <f>IF('Data Validation'!$K$2&lt;&gt;TRUE,"",'Data Validation'!C430)</f>
        <v>XAUUSD</v>
      </c>
      <c r="C430" s="6" t="str">
        <f>IF('Data Validation'!$K$2&lt;&gt;TRUE,"",'Data Validation'!E430)</f>
        <v>M5</v>
      </c>
      <c r="D430" s="6">
        <f>IF('Data Validation'!$K$2&lt;&gt;TRUE,"",'Data Validation'!G430)</f>
        <v>5177.7700000000004</v>
      </c>
      <c r="E430" s="6">
        <f>IF($C430&lt;&gt;"M5","",Price!F430)</f>
        <v>5178.8599999999997</v>
      </c>
      <c r="F430" s="8">
        <f>IF($C430&lt;&gt;"M5","",Price!G430)</f>
        <v>5173.6099999999997</v>
      </c>
      <c r="G430" s="8">
        <f>IF($C430&lt;&gt;"M5","",Dual_Tema!E430)</f>
        <v>5179.42</v>
      </c>
      <c r="H430" s="8">
        <f>IF($C430&lt;&gt;"M5","",Dual_Tema!F430)</f>
        <v>5173.7299999999996</v>
      </c>
      <c r="I430" s="6">
        <f>IF($C430&lt;&gt;"M5","",SSA!E430)</f>
        <v>5179.6981699999997</v>
      </c>
      <c r="J430">
        <f t="shared" si="63"/>
        <v>5183.5087547222211</v>
      </c>
      <c r="K430">
        <f t="shared" si="64"/>
        <v>5183.6692452564994</v>
      </c>
      <c r="L430" s="7">
        <f t="shared" si="62"/>
        <v>-1.0812021423255889E-4</v>
      </c>
      <c r="M430" s="7">
        <f t="shared" si="61"/>
        <v>-2.3194097875206256E-5</v>
      </c>
      <c r="N430">
        <f t="shared" si="68"/>
        <v>-3.8105847222213924</v>
      </c>
      <c r="O430">
        <f t="shared" si="65"/>
        <v>-0.16049053427832405</v>
      </c>
      <c r="P430">
        <f t="shared" si="66"/>
        <v>-1</v>
      </c>
      <c r="Q430">
        <f t="shared" si="67"/>
        <v>-2</v>
      </c>
      <c r="R430" s="18" t="str">
        <f t="shared" si="55"/>
        <v>-----</v>
      </c>
      <c r="S430" s="18" t="str">
        <f t="shared" si="56"/>
        <v>-----</v>
      </c>
      <c r="T430" s="18" t="str">
        <f t="shared" si="57"/>
        <v>-----</v>
      </c>
      <c r="U430" s="20" t="str">
        <f t="shared" si="58"/>
        <v>-----</v>
      </c>
      <c r="V430" s="20" t="str">
        <f t="shared" si="59"/>
        <v>-----</v>
      </c>
      <c r="W430" s="20" t="str">
        <f t="shared" si="60"/>
        <v>-----</v>
      </c>
      <c r="X430" s="4"/>
    </row>
    <row r="431" spans="1:24" x14ac:dyDescent="0.55000000000000004">
      <c r="A431" s="6">
        <f>IF('Data Validation'!$K$2&lt;&gt;TRUE,"",'Data Validation'!A431)</f>
        <v>1772160900</v>
      </c>
      <c r="B431" s="6" t="str">
        <f>IF('Data Validation'!$K$2&lt;&gt;TRUE,"",'Data Validation'!C431)</f>
        <v>XAUUSD</v>
      </c>
      <c r="C431" s="6" t="str">
        <f>IF('Data Validation'!$K$2&lt;&gt;TRUE,"",'Data Validation'!E431)</f>
        <v>M5</v>
      </c>
      <c r="D431" s="6">
        <f>IF('Data Validation'!$K$2&lt;&gt;TRUE,"",'Data Validation'!G431)</f>
        <v>5183.68</v>
      </c>
      <c r="E431" s="6">
        <f>IF($C431&lt;&gt;"M5","",Price!F431)</f>
        <v>5184.24</v>
      </c>
      <c r="F431" s="8">
        <f>IF($C431&lt;&gt;"M5","",Price!G431)</f>
        <v>5177.2700000000004</v>
      </c>
      <c r="G431" s="8">
        <f>IF($C431&lt;&gt;"M5","",Dual_Tema!E431)</f>
        <v>5180.55</v>
      </c>
      <c r="H431" s="8">
        <f>IF($C431&lt;&gt;"M5","",Dual_Tema!F431)</f>
        <v>5174.24</v>
      </c>
      <c r="I431" s="6">
        <f>IF($C431&lt;&gt;"M5","",SSA!E431)</f>
        <v>5180.4945100000004</v>
      </c>
      <c r="J431">
        <f t="shared" si="63"/>
        <v>5183.3932930555529</v>
      </c>
      <c r="K431">
        <f t="shared" si="64"/>
        <v>5183.6140548163112</v>
      </c>
      <c r="L431" s="7">
        <f t="shared" si="62"/>
        <v>7.1227958421395403E-4</v>
      </c>
      <c r="M431" s="7">
        <f t="shared" si="61"/>
        <v>5.8559324654454663E-4</v>
      </c>
      <c r="N431">
        <f t="shared" si="68"/>
        <v>-2.8987830555524852</v>
      </c>
      <c r="O431">
        <f t="shared" si="65"/>
        <v>-0.2207617607582506</v>
      </c>
      <c r="P431">
        <f t="shared" si="66"/>
        <v>-1</v>
      </c>
      <c r="Q431">
        <f t="shared" si="67"/>
        <v>-3</v>
      </c>
      <c r="R431" s="18" t="str">
        <f t="shared" ref="R431:R494" si="69">IF(Q431&lt;=23,"-----",IF(AND(Q431&gt;=24,Q431&lt;=72),"Bullish",IF(Q431&gt;=73,"Vulnerable Bullish","-----")))</f>
        <v>-----</v>
      </c>
      <c r="S431" s="18" t="str">
        <f t="shared" ref="S431:S494" si="70">IF(OR(AND(R431="Bullish",N431&lt;0),AND(R431="Vulnerable Bullish",N431&lt;0)),"Under Price","-----")</f>
        <v>-----</v>
      </c>
      <c r="T431" s="18" t="str">
        <f t="shared" ref="T431:T494" si="71">IF(AND(S431="Under Price",M431&lt;-0.025%),"Deep Under Price","-----")</f>
        <v>-----</v>
      </c>
      <c r="U431" s="20" t="str">
        <f t="shared" ref="U431:U494" si="72">IF(Q431&gt;=-23,"-----",IF(AND(Q431&lt;=-24,Q431&gt;=-72),"Bearish",IF(Q431&lt;=-73,"Vulnerable Bearish","-----")))</f>
        <v>-----</v>
      </c>
      <c r="V431" s="20" t="str">
        <f t="shared" ref="V431:V494" si="73">IF(OR(AND(U431="Bearish",N431&gt;0),AND(U431="Vulnerable Bearish",N431&gt;0)),"Over Price","-----")</f>
        <v>-----</v>
      </c>
      <c r="W431" s="20" t="str">
        <f t="shared" ref="W431:W494" si="74">IF(AND(V431="Over Price",L431&gt;0.025%),"Deep Over Price","-----")</f>
        <v>-----</v>
      </c>
      <c r="X431" s="4"/>
    </row>
    <row r="432" spans="1:24" x14ac:dyDescent="0.55000000000000004">
      <c r="A432" s="6">
        <f>IF('Data Validation'!$K$2&lt;&gt;TRUE,"",'Data Validation'!A432)</f>
        <v>1772161200</v>
      </c>
      <c r="B432" s="6" t="str">
        <f>IF('Data Validation'!$K$2&lt;&gt;TRUE,"",'Data Validation'!C432)</f>
        <v>XAUUSD</v>
      </c>
      <c r="C432" s="6" t="str">
        <f>IF('Data Validation'!$K$2&lt;&gt;TRUE,"",'Data Validation'!E432)</f>
        <v>M5</v>
      </c>
      <c r="D432" s="6">
        <f>IF('Data Validation'!$K$2&lt;&gt;TRUE,"",'Data Validation'!G432)</f>
        <v>5182.75</v>
      </c>
      <c r="E432" s="6">
        <f>IF($C432&lt;&gt;"M5","",Price!F432)</f>
        <v>5185.09</v>
      </c>
      <c r="F432" s="8">
        <f>IF($C432&lt;&gt;"M5","",Price!G432)</f>
        <v>5182.01</v>
      </c>
      <c r="G432" s="8">
        <f>IF($C432&lt;&gt;"M5","",Dual_Tema!E432)</f>
        <v>5181.87</v>
      </c>
      <c r="H432" s="8">
        <f>IF($C432&lt;&gt;"M5","",Dual_Tema!F432)</f>
        <v>5177.0600000000004</v>
      </c>
      <c r="I432" s="6">
        <f>IF($C432&lt;&gt;"M5","",SSA!E432)</f>
        <v>5181.5238399999998</v>
      </c>
      <c r="J432">
        <f t="shared" si="63"/>
        <v>5183.2906561111095</v>
      </c>
      <c r="K432">
        <f t="shared" si="64"/>
        <v>5183.5493750752703</v>
      </c>
      <c r="L432" s="7">
        <f t="shared" si="62"/>
        <v>6.2139729479903098E-4</v>
      </c>
      <c r="M432" s="7">
        <f t="shared" si="61"/>
        <v>9.561411302939927E-4</v>
      </c>
      <c r="N432">
        <f t="shared" si="68"/>
        <v>-1.7668161111096197</v>
      </c>
      <c r="O432">
        <f t="shared" si="65"/>
        <v>-0.25871896416083473</v>
      </c>
      <c r="P432">
        <f t="shared" si="66"/>
        <v>-1</v>
      </c>
      <c r="Q432">
        <f t="shared" si="67"/>
        <v>-4</v>
      </c>
      <c r="R432" s="18" t="str">
        <f t="shared" si="69"/>
        <v>-----</v>
      </c>
      <c r="S432" s="18" t="str">
        <f t="shared" si="70"/>
        <v>-----</v>
      </c>
      <c r="T432" s="18" t="str">
        <f t="shared" si="71"/>
        <v>-----</v>
      </c>
      <c r="U432" s="20" t="str">
        <f t="shared" si="72"/>
        <v>-----</v>
      </c>
      <c r="V432" s="20" t="str">
        <f t="shared" si="73"/>
        <v>-----</v>
      </c>
      <c r="W432" s="20" t="str">
        <f t="shared" si="74"/>
        <v>-----</v>
      </c>
      <c r="X432" s="4"/>
    </row>
    <row r="433" spans="1:32" x14ac:dyDescent="0.55000000000000004">
      <c r="A433" s="6">
        <f>IF('Data Validation'!$K$2&lt;&gt;TRUE,"",'Data Validation'!A433)</f>
        <v>1772161500</v>
      </c>
      <c r="B433" s="6" t="str">
        <f>IF('Data Validation'!$K$2&lt;&gt;TRUE,"",'Data Validation'!C433)</f>
        <v>XAUUSD</v>
      </c>
      <c r="C433" s="6" t="str">
        <f>IF('Data Validation'!$K$2&lt;&gt;TRUE,"",'Data Validation'!E433)</f>
        <v>M5</v>
      </c>
      <c r="D433" s="6">
        <f>IF('Data Validation'!$K$2&lt;&gt;TRUE,"",'Data Validation'!G433)</f>
        <v>5183.04</v>
      </c>
      <c r="E433" s="6">
        <f>IF($C433&lt;&gt;"M5","",Price!F433)</f>
        <v>5184.09</v>
      </c>
      <c r="F433" s="8">
        <f>IF($C433&lt;&gt;"M5","",Price!G433)</f>
        <v>5181.33</v>
      </c>
      <c r="G433" s="8">
        <f>IF($C433&lt;&gt;"M5","",Dual_Tema!E433)</f>
        <v>5182.3500000000004</v>
      </c>
      <c r="H433" s="8">
        <f>IF($C433&lt;&gt;"M5","",Dual_Tema!F433)</f>
        <v>5178.66</v>
      </c>
      <c r="I433" s="6">
        <f>IF($C433&lt;&gt;"M5","",SSA!E433)</f>
        <v>5182.6796199999999</v>
      </c>
      <c r="J433">
        <f t="shared" si="63"/>
        <v>5183.2004336111095</v>
      </c>
      <c r="K433">
        <f t="shared" si="64"/>
        <v>5183.4795867824387</v>
      </c>
      <c r="L433" s="7">
        <f t="shared" si="62"/>
        <v>3.3575501461687875E-4</v>
      </c>
      <c r="M433" s="7">
        <f t="shared" si="61"/>
        <v>5.1557738874536514E-4</v>
      </c>
      <c r="N433">
        <f t="shared" si="68"/>
        <v>-0.52081361110958824</v>
      </c>
      <c r="O433">
        <f t="shared" si="65"/>
        <v>-0.27915317132919881</v>
      </c>
      <c r="P433">
        <f t="shared" si="66"/>
        <v>-1</v>
      </c>
      <c r="Q433">
        <f t="shared" si="67"/>
        <v>-5</v>
      </c>
      <c r="R433" s="18" t="str">
        <f t="shared" si="69"/>
        <v>-----</v>
      </c>
      <c r="S433" s="18" t="str">
        <f t="shared" si="70"/>
        <v>-----</v>
      </c>
      <c r="T433" s="18" t="str">
        <f t="shared" si="71"/>
        <v>-----</v>
      </c>
      <c r="U433" s="20" t="str">
        <f t="shared" si="72"/>
        <v>-----</v>
      </c>
      <c r="V433" s="20" t="str">
        <f t="shared" si="73"/>
        <v>-----</v>
      </c>
      <c r="W433" s="20" t="str">
        <f t="shared" si="74"/>
        <v>-----</v>
      </c>
      <c r="X433" s="4"/>
    </row>
    <row r="434" spans="1:32" x14ac:dyDescent="0.55000000000000004">
      <c r="A434" s="6">
        <f>IF('Data Validation'!$K$2&lt;&gt;TRUE,"",'Data Validation'!A434)</f>
        <v>1772161800</v>
      </c>
      <c r="B434" s="6" t="str">
        <f>IF('Data Validation'!$K$2&lt;&gt;TRUE,"",'Data Validation'!C434)</f>
        <v>XAUUSD</v>
      </c>
      <c r="C434" s="6" t="str">
        <f>IF('Data Validation'!$K$2&lt;&gt;TRUE,"",'Data Validation'!E434)</f>
        <v>M5</v>
      </c>
      <c r="D434" s="6">
        <f>IF('Data Validation'!$K$2&lt;&gt;TRUE,"",'Data Validation'!G434)</f>
        <v>5182.8999999999996</v>
      </c>
      <c r="E434" s="6">
        <f>IF($C434&lt;&gt;"M5","",Price!F434)</f>
        <v>5183.5</v>
      </c>
      <c r="F434" s="8">
        <f>IF($C434&lt;&gt;"M5","",Price!G434)</f>
        <v>5181.54</v>
      </c>
      <c r="G434" s="8">
        <f>IF($C434&lt;&gt;"M5","",Dual_Tema!E434)</f>
        <v>5182.47</v>
      </c>
      <c r="H434" s="8">
        <f>IF($C434&lt;&gt;"M5","",Dual_Tema!F434)</f>
        <v>5179.8500000000004</v>
      </c>
      <c r="I434" s="6">
        <f>IF($C434&lt;&gt;"M5","",SSA!E434)</f>
        <v>5183.8615300000001</v>
      </c>
      <c r="J434">
        <f t="shared" si="63"/>
        <v>5183.1268205555543</v>
      </c>
      <c r="K434">
        <f t="shared" si="64"/>
        <v>5183.409033537062</v>
      </c>
      <c r="L434" s="7">
        <f t="shared" si="62"/>
        <v>1.9874692955284745E-4</v>
      </c>
      <c r="M434" s="7">
        <f t="shared" si="61"/>
        <v>3.2626427406191291E-4</v>
      </c>
      <c r="N434">
        <f t="shared" si="68"/>
        <v>0.734709444445798</v>
      </c>
      <c r="O434">
        <f t="shared" si="65"/>
        <v>-0.28221298150765506</v>
      </c>
      <c r="P434">
        <f t="shared" si="66"/>
        <v>-1</v>
      </c>
      <c r="Q434">
        <f t="shared" si="67"/>
        <v>-6</v>
      </c>
      <c r="R434" s="18" t="str">
        <f t="shared" si="69"/>
        <v>-----</v>
      </c>
      <c r="S434" s="18" t="str">
        <f t="shared" si="70"/>
        <v>-----</v>
      </c>
      <c r="T434" s="18" t="str">
        <f t="shared" si="71"/>
        <v>-----</v>
      </c>
      <c r="U434" s="20" t="str">
        <f t="shared" si="72"/>
        <v>-----</v>
      </c>
      <c r="V434" s="20" t="str">
        <f t="shared" si="73"/>
        <v>-----</v>
      </c>
      <c r="W434" s="20" t="str">
        <f t="shared" si="74"/>
        <v>-----</v>
      </c>
      <c r="X434" s="4"/>
    </row>
    <row r="435" spans="1:32" x14ac:dyDescent="0.55000000000000004">
      <c r="A435" s="6">
        <f>IF('Data Validation'!$K$2&lt;&gt;TRUE,"",'Data Validation'!A435)</f>
        <v>1772162100</v>
      </c>
      <c r="B435" s="6" t="str">
        <f>IF('Data Validation'!$K$2&lt;&gt;TRUE,"",'Data Validation'!C435)</f>
        <v>XAUUSD</v>
      </c>
      <c r="C435" s="6" t="str">
        <f>IF('Data Validation'!$K$2&lt;&gt;TRUE,"",'Data Validation'!E435)</f>
        <v>M5</v>
      </c>
      <c r="D435" s="6">
        <f>IF('Data Validation'!$K$2&lt;&gt;TRUE,"",'Data Validation'!G435)</f>
        <v>5183.78</v>
      </c>
      <c r="E435" s="6">
        <f>IF($C435&lt;&gt;"M5","",Price!F435)</f>
        <v>5184.41</v>
      </c>
      <c r="F435" s="8">
        <f>IF($C435&lt;&gt;"M5","",Price!G435)</f>
        <v>5181.74</v>
      </c>
      <c r="G435" s="8">
        <f>IF($C435&lt;&gt;"M5","",Dual_Tema!E435)</f>
        <v>5183.07</v>
      </c>
      <c r="H435" s="8">
        <f>IF($C435&lt;&gt;"M5","",Dual_Tema!F435)</f>
        <v>5180.74</v>
      </c>
      <c r="I435" s="6">
        <f>IF($C435&lt;&gt;"M5","",SSA!E435)</f>
        <v>5184.9960700000001</v>
      </c>
      <c r="J435">
        <f t="shared" si="63"/>
        <v>5183.0806730555541</v>
      </c>
      <c r="K435">
        <f t="shared" si="64"/>
        <v>5183.3433614407613</v>
      </c>
      <c r="L435" s="7">
        <f t="shared" si="62"/>
        <v>2.5853403484810074E-4</v>
      </c>
      <c r="M435" s="7">
        <f t="shared" si="61"/>
        <v>1.9302261839042298E-4</v>
      </c>
      <c r="N435">
        <f t="shared" si="68"/>
        <v>1.9153969444460017</v>
      </c>
      <c r="O435">
        <f t="shared" si="65"/>
        <v>-0.26268838520718418</v>
      </c>
      <c r="P435">
        <f t="shared" si="66"/>
        <v>-1</v>
      </c>
      <c r="Q435">
        <f t="shared" si="67"/>
        <v>-7</v>
      </c>
      <c r="R435" s="18" t="str">
        <f t="shared" si="69"/>
        <v>-----</v>
      </c>
      <c r="S435" s="18" t="str">
        <f t="shared" si="70"/>
        <v>-----</v>
      </c>
      <c r="T435" s="18" t="str">
        <f t="shared" si="71"/>
        <v>-----</v>
      </c>
      <c r="U435" s="20" t="str">
        <f t="shared" si="72"/>
        <v>-----</v>
      </c>
      <c r="V435" s="20" t="str">
        <f t="shared" si="73"/>
        <v>-----</v>
      </c>
      <c r="W435" s="20" t="str">
        <f t="shared" si="74"/>
        <v>-----</v>
      </c>
      <c r="X435" s="4"/>
    </row>
    <row r="436" spans="1:32" x14ac:dyDescent="0.55000000000000004">
      <c r="A436" s="6">
        <f>IF('Data Validation'!$K$2&lt;&gt;TRUE,"",'Data Validation'!A436)</f>
        <v>1772162400</v>
      </c>
      <c r="B436" s="6" t="str">
        <f>IF('Data Validation'!$K$2&lt;&gt;TRUE,"",'Data Validation'!C436)</f>
        <v>XAUUSD</v>
      </c>
      <c r="C436" s="6" t="str">
        <f>IF('Data Validation'!$K$2&lt;&gt;TRUE,"",'Data Validation'!E436)</f>
        <v>M5</v>
      </c>
      <c r="D436" s="6">
        <f>IF('Data Validation'!$K$2&lt;&gt;TRUE,"",'Data Validation'!G436)</f>
        <v>5185.07</v>
      </c>
      <c r="E436" s="6">
        <f>IF($C436&lt;&gt;"M5","",Price!F436)</f>
        <v>5185.08</v>
      </c>
      <c r="F436" s="8">
        <f>IF($C436&lt;&gt;"M5","",Price!G436)</f>
        <v>5182.01</v>
      </c>
      <c r="G436" s="8">
        <f>IF($C436&lt;&gt;"M5","",Dual_Tema!E436)</f>
        <v>5183.84</v>
      </c>
      <c r="H436" s="8">
        <f>IF($C436&lt;&gt;"M5","",Dual_Tema!F436)</f>
        <v>5181.45</v>
      </c>
      <c r="I436" s="6">
        <f>IF($C436&lt;&gt;"M5","",SSA!E436)</f>
        <v>5186.0020199999999</v>
      </c>
      <c r="J436">
        <f t="shared" si="63"/>
        <v>5183.077849444443</v>
      </c>
      <c r="K436">
        <f t="shared" si="64"/>
        <v>5183.2902590414978</v>
      </c>
      <c r="L436" s="7">
        <f t="shared" si="62"/>
        <v>2.392049137318632E-4</v>
      </c>
      <c r="M436" s="7">
        <f t="shared" si="61"/>
        <v>1.0807785465466234E-4</v>
      </c>
      <c r="N436">
        <f t="shared" si="68"/>
        <v>2.9241705555568842</v>
      </c>
      <c r="O436">
        <f t="shared" si="65"/>
        <v>-0.21240959705482965</v>
      </c>
      <c r="P436">
        <f t="shared" si="66"/>
        <v>-1</v>
      </c>
      <c r="Q436">
        <f t="shared" si="67"/>
        <v>-8</v>
      </c>
      <c r="R436" s="18" t="str">
        <f t="shared" si="69"/>
        <v>-----</v>
      </c>
      <c r="S436" s="18" t="str">
        <f t="shared" si="70"/>
        <v>-----</v>
      </c>
      <c r="T436" s="18" t="str">
        <f t="shared" si="71"/>
        <v>-----</v>
      </c>
      <c r="U436" s="20" t="str">
        <f t="shared" si="72"/>
        <v>-----</v>
      </c>
      <c r="V436" s="20" t="str">
        <f t="shared" si="73"/>
        <v>-----</v>
      </c>
      <c r="W436" s="20" t="str">
        <f t="shared" si="74"/>
        <v>-----</v>
      </c>
      <c r="X436" s="4"/>
    </row>
    <row r="437" spans="1:32" x14ac:dyDescent="0.55000000000000004">
      <c r="A437" s="6">
        <f>IF('Data Validation'!$K$2&lt;&gt;TRUE,"",'Data Validation'!A437)</f>
        <v>1772162700</v>
      </c>
      <c r="B437" s="6" t="str">
        <f>IF('Data Validation'!$K$2&lt;&gt;TRUE,"",'Data Validation'!C437)</f>
        <v>XAUUSD</v>
      </c>
      <c r="C437" s="6" t="str">
        <f>IF('Data Validation'!$K$2&lt;&gt;TRUE,"",'Data Validation'!E437)</f>
        <v>M5</v>
      </c>
      <c r="D437" s="6">
        <f>IF('Data Validation'!$K$2&lt;&gt;TRUE,"",'Data Validation'!G437)</f>
        <v>5186.8900000000003</v>
      </c>
      <c r="E437" s="6">
        <f>IF($C437&lt;&gt;"M5","",Price!F437)</f>
        <v>5188.29</v>
      </c>
      <c r="F437" s="8">
        <f>IF($C437&lt;&gt;"M5","",Price!G437)</f>
        <v>5185.0600000000004</v>
      </c>
      <c r="G437" s="8">
        <f>IF($C437&lt;&gt;"M5","",Dual_Tema!E437)</f>
        <v>5185.9399999999996</v>
      </c>
      <c r="H437" s="8">
        <f>IF($C437&lt;&gt;"M5","",Dual_Tema!F437)</f>
        <v>5183.38</v>
      </c>
      <c r="I437" s="6">
        <f>IF($C437&lt;&gt;"M5","",SSA!E437)</f>
        <v>5186.7898299999997</v>
      </c>
      <c r="J437">
        <f t="shared" si="63"/>
        <v>5183.1354272222206</v>
      </c>
      <c r="K437">
        <f t="shared" si="64"/>
        <v>5183.2592926776433</v>
      </c>
      <c r="L437" s="7">
        <f t="shared" si="62"/>
        <v>4.5314832026602004E-4</v>
      </c>
      <c r="M437" s="7">
        <f t="shared" si="61"/>
        <v>3.2411283756936422E-4</v>
      </c>
      <c r="N437">
        <f t="shared" si="68"/>
        <v>3.6544027777790689</v>
      </c>
      <c r="O437">
        <f t="shared" si="65"/>
        <v>-0.12386545542267413</v>
      </c>
      <c r="P437">
        <f t="shared" si="66"/>
        <v>-1</v>
      </c>
      <c r="Q437">
        <f t="shared" si="67"/>
        <v>-9</v>
      </c>
      <c r="R437" s="18" t="str">
        <f t="shared" si="69"/>
        <v>-----</v>
      </c>
      <c r="S437" s="18" t="str">
        <f t="shared" si="70"/>
        <v>-----</v>
      </c>
      <c r="T437" s="18" t="str">
        <f t="shared" si="71"/>
        <v>-----</v>
      </c>
      <c r="U437" s="20" t="str">
        <f t="shared" si="72"/>
        <v>-----</v>
      </c>
      <c r="V437" s="20" t="str">
        <f t="shared" si="73"/>
        <v>-----</v>
      </c>
      <c r="W437" s="20" t="str">
        <f t="shared" si="74"/>
        <v>-----</v>
      </c>
      <c r="X437" s="4"/>
    </row>
    <row r="438" spans="1:32" x14ac:dyDescent="0.55000000000000004">
      <c r="A438" s="6">
        <f>IF('Data Validation'!$K$2&lt;&gt;TRUE,"",'Data Validation'!A438)</f>
        <v>1772163000</v>
      </c>
      <c r="B438" s="6" t="str">
        <f>IF('Data Validation'!$K$2&lt;&gt;TRUE,"",'Data Validation'!C438)</f>
        <v>XAUUSD</v>
      </c>
      <c r="C438" s="6" t="str">
        <f>IF('Data Validation'!$K$2&lt;&gt;TRUE,"",'Data Validation'!E438)</f>
        <v>M5</v>
      </c>
      <c r="D438" s="6">
        <f>IF('Data Validation'!$K$2&lt;&gt;TRUE,"",'Data Validation'!G438)</f>
        <v>5187.76</v>
      </c>
      <c r="E438" s="6">
        <f>IF($C438&lt;&gt;"M5","",Price!F438)</f>
        <v>5189.12</v>
      </c>
      <c r="F438" s="8">
        <f>IF($C438&lt;&gt;"M5","",Price!G438)</f>
        <v>5185.49</v>
      </c>
      <c r="G438" s="8">
        <f>IF($C438&lt;&gt;"M5","",Dual_Tema!E438)</f>
        <v>5187.6899999999996</v>
      </c>
      <c r="H438" s="8">
        <f>IF($C438&lt;&gt;"M5","",Dual_Tema!F438)</f>
        <v>5184.79</v>
      </c>
      <c r="I438" s="6">
        <f>IF($C438&lt;&gt;"M5","",SSA!E438)</f>
        <v>5187.2837300000001</v>
      </c>
      <c r="J438">
        <f t="shared" si="63"/>
        <v>5183.2632302777765</v>
      </c>
      <c r="K438">
        <f t="shared" si="64"/>
        <v>5183.2600801976696</v>
      </c>
      <c r="L438" s="7">
        <f t="shared" si="62"/>
        <v>2.7565255441252103E-4</v>
      </c>
      <c r="M438" s="7">
        <f t="shared" si="61"/>
        <v>1.3501028971275945E-4</v>
      </c>
      <c r="N438">
        <f t="shared" si="68"/>
        <v>4.0204997222235761</v>
      </c>
      <c r="O438">
        <f t="shared" si="65"/>
        <v>3.1500801069341833E-3</v>
      </c>
      <c r="P438">
        <f t="shared" si="66"/>
        <v>1</v>
      </c>
      <c r="Q438">
        <f t="shared" si="67"/>
        <v>1</v>
      </c>
      <c r="R438" s="18" t="str">
        <f t="shared" si="69"/>
        <v>-----</v>
      </c>
      <c r="S438" s="18" t="str">
        <f t="shared" si="70"/>
        <v>-----</v>
      </c>
      <c r="T438" s="18" t="str">
        <f t="shared" si="71"/>
        <v>-----</v>
      </c>
      <c r="U438" s="20" t="str">
        <f t="shared" si="72"/>
        <v>-----</v>
      </c>
      <c r="V438" s="20" t="str">
        <f t="shared" si="73"/>
        <v>-----</v>
      </c>
      <c r="W438" s="20" t="str">
        <f t="shared" si="74"/>
        <v>-----</v>
      </c>
      <c r="X438" s="4"/>
    </row>
    <row r="439" spans="1:32" x14ac:dyDescent="0.55000000000000004">
      <c r="A439" s="6">
        <f>IF('Data Validation'!$K$2&lt;&gt;TRUE,"",'Data Validation'!A439)</f>
        <v>1772163300</v>
      </c>
      <c r="B439" s="6" t="str">
        <f>IF('Data Validation'!$K$2&lt;&gt;TRUE,"",'Data Validation'!C439)</f>
        <v>XAUUSD</v>
      </c>
      <c r="C439" s="6" t="str">
        <f>IF('Data Validation'!$K$2&lt;&gt;TRUE,"",'Data Validation'!E439)</f>
        <v>M5</v>
      </c>
      <c r="D439" s="6">
        <f>IF('Data Validation'!$K$2&lt;&gt;TRUE,"",'Data Validation'!G439)</f>
        <v>5186.55</v>
      </c>
      <c r="E439" s="6">
        <f>IF($C439&lt;&gt;"M5","",Price!F439)</f>
        <v>5187.92</v>
      </c>
      <c r="F439" s="8">
        <f>IF($C439&lt;&gt;"M5","",Price!G439)</f>
        <v>5183.5</v>
      </c>
      <c r="G439" s="8">
        <f>IF($C439&lt;&gt;"M5","",Dual_Tema!E439)</f>
        <v>5188.18</v>
      </c>
      <c r="H439" s="8">
        <f>IF($C439&lt;&gt;"M5","",Dual_Tema!F439)</f>
        <v>5184.6499999999996</v>
      </c>
      <c r="I439" s="6">
        <f>IF($C439&lt;&gt;"M5","",SSA!E439)</f>
        <v>5187.4727499999999</v>
      </c>
      <c r="J439">
        <f t="shared" si="63"/>
        <v>5183.4610074999982</v>
      </c>
      <c r="K439">
        <f t="shared" si="64"/>
        <v>5183.3002656581357</v>
      </c>
      <c r="L439" s="7">
        <f t="shared" si="62"/>
        <v>-5.0113912778704339E-5</v>
      </c>
      <c r="M439" s="7">
        <f t="shared" si="61"/>
        <v>-2.2180860810269473E-4</v>
      </c>
      <c r="N439">
        <f t="shared" si="68"/>
        <v>4.0117425000016738</v>
      </c>
      <c r="O439">
        <f t="shared" si="65"/>
        <v>0.1607418418625457</v>
      </c>
      <c r="P439">
        <f t="shared" si="66"/>
        <v>1</v>
      </c>
      <c r="Q439">
        <f t="shared" si="67"/>
        <v>2</v>
      </c>
      <c r="R439" s="18" t="str">
        <f t="shared" si="69"/>
        <v>-----</v>
      </c>
      <c r="S439" s="18" t="str">
        <f t="shared" si="70"/>
        <v>-----</v>
      </c>
      <c r="T439" s="18" t="str">
        <f t="shared" si="71"/>
        <v>-----</v>
      </c>
      <c r="U439" s="20" t="str">
        <f t="shared" si="72"/>
        <v>-----</v>
      </c>
      <c r="V439" s="20" t="str">
        <f t="shared" si="73"/>
        <v>-----</v>
      </c>
      <c r="W439" s="20" t="str">
        <f t="shared" si="74"/>
        <v>-----</v>
      </c>
      <c r="X439" s="4"/>
      <c r="AE439" s="4"/>
      <c r="AF439" s="4"/>
    </row>
    <row r="440" spans="1:32" x14ac:dyDescent="0.55000000000000004">
      <c r="A440" s="6">
        <f>IF('Data Validation'!$K$2&lt;&gt;TRUE,"",'Data Validation'!A440)</f>
        <v>1772163600</v>
      </c>
      <c r="B440" s="6" t="str">
        <f>IF('Data Validation'!$K$2&lt;&gt;TRUE,"",'Data Validation'!C440)</f>
        <v>XAUUSD</v>
      </c>
      <c r="C440" s="6" t="str">
        <f>IF('Data Validation'!$K$2&lt;&gt;TRUE,"",'Data Validation'!E440)</f>
        <v>M5</v>
      </c>
      <c r="D440" s="6">
        <f>IF('Data Validation'!$K$2&lt;&gt;TRUE,"",'Data Validation'!G440)</f>
        <v>5187.17</v>
      </c>
      <c r="E440" s="6">
        <f>IF($C440&lt;&gt;"M5","",Price!F440)</f>
        <v>5187.76</v>
      </c>
      <c r="F440" s="8">
        <f>IF($C440&lt;&gt;"M5","",Price!G440)</f>
        <v>5185.46</v>
      </c>
      <c r="G440" s="8">
        <f>IF($C440&lt;&gt;"M5","",Dual_Tema!E440)</f>
        <v>5188.3599999999997</v>
      </c>
      <c r="H440" s="8">
        <f>IF($C440&lt;&gt;"M5","",Dual_Tema!F440)</f>
        <v>5185.4399999999996</v>
      </c>
      <c r="I440" s="6">
        <f>IF($C440&lt;&gt;"M5","",SSA!E440)</f>
        <v>5187.43073</v>
      </c>
      <c r="J440">
        <f t="shared" si="63"/>
        <v>5183.7184122222206</v>
      </c>
      <c r="K440">
        <f t="shared" si="64"/>
        <v>5183.3838949709525</v>
      </c>
      <c r="L440" s="7">
        <f t="shared" si="62"/>
        <v>-1.1564347886412167E-4</v>
      </c>
      <c r="M440" s="7">
        <f t="shared" si="61"/>
        <v>3.8569533155212597E-6</v>
      </c>
      <c r="N440">
        <f t="shared" si="68"/>
        <v>3.7123177777793899</v>
      </c>
      <c r="O440">
        <f t="shared" si="65"/>
        <v>0.3345172512681529</v>
      </c>
      <c r="P440">
        <f t="shared" si="66"/>
        <v>1</v>
      </c>
      <c r="Q440">
        <f t="shared" si="67"/>
        <v>3</v>
      </c>
      <c r="R440" s="18" t="str">
        <f t="shared" si="69"/>
        <v>-----</v>
      </c>
      <c r="S440" s="18" t="str">
        <f t="shared" si="70"/>
        <v>-----</v>
      </c>
      <c r="T440" s="18" t="str">
        <f t="shared" si="71"/>
        <v>-----</v>
      </c>
      <c r="U440" s="20" t="str">
        <f t="shared" si="72"/>
        <v>-----</v>
      </c>
      <c r="V440" s="20" t="str">
        <f t="shared" si="73"/>
        <v>-----</v>
      </c>
      <c r="W440" s="20" t="str">
        <f t="shared" si="74"/>
        <v>-----</v>
      </c>
      <c r="X440" s="4"/>
      <c r="AE440" s="4"/>
      <c r="AF440" s="4"/>
    </row>
    <row r="441" spans="1:32" x14ac:dyDescent="0.55000000000000004">
      <c r="A441" s="6">
        <f>IF('Data Validation'!$K$2&lt;&gt;TRUE,"",'Data Validation'!A441)</f>
        <v>1772163900</v>
      </c>
      <c r="B441" s="6" t="str">
        <f>IF('Data Validation'!$K$2&lt;&gt;TRUE,"",'Data Validation'!C441)</f>
        <v>XAUUSD</v>
      </c>
      <c r="C441" s="6" t="str">
        <f>IF('Data Validation'!$K$2&lt;&gt;TRUE,"",'Data Validation'!E441)</f>
        <v>M5</v>
      </c>
      <c r="D441" s="6">
        <f>IF('Data Validation'!$K$2&lt;&gt;TRUE,"",'Data Validation'!G441)</f>
        <v>5189.7</v>
      </c>
      <c r="E441" s="6">
        <f>IF($C441&lt;&gt;"M5","",Price!F441)</f>
        <v>5190.3900000000003</v>
      </c>
      <c r="F441" s="8">
        <f>IF($C441&lt;&gt;"M5","",Price!G441)</f>
        <v>5186.8599999999997</v>
      </c>
      <c r="G441" s="8">
        <f>IF($C441&lt;&gt;"M5","",Dual_Tema!E441)</f>
        <v>5189.71</v>
      </c>
      <c r="H441" s="8">
        <f>IF($C441&lt;&gt;"M5","",Dual_Tema!F441)</f>
        <v>5186.57</v>
      </c>
      <c r="I441" s="6">
        <f>IF($C441&lt;&gt;"M5","",SSA!E441)</f>
        <v>5187.20831</v>
      </c>
      <c r="J441">
        <f t="shared" si="63"/>
        <v>5184.0214886111098</v>
      </c>
      <c r="K441">
        <f t="shared" si="64"/>
        <v>5183.5114136989841</v>
      </c>
      <c r="L441" s="7">
        <f t="shared" si="62"/>
        <v>1.3102851604430518E-4</v>
      </c>
      <c r="M441" s="7">
        <f t="shared" si="61"/>
        <v>5.5913638493255397E-5</v>
      </c>
      <c r="N441">
        <f t="shared" si="68"/>
        <v>3.1868213888901664</v>
      </c>
      <c r="O441">
        <f t="shared" si="65"/>
        <v>0.51007491212567402</v>
      </c>
      <c r="P441">
        <f t="shared" si="66"/>
        <v>1</v>
      </c>
      <c r="Q441">
        <f t="shared" si="67"/>
        <v>4</v>
      </c>
      <c r="R441" s="18" t="str">
        <f t="shared" si="69"/>
        <v>-----</v>
      </c>
      <c r="S441" s="18" t="str">
        <f t="shared" si="70"/>
        <v>-----</v>
      </c>
      <c r="T441" s="18" t="str">
        <f t="shared" si="71"/>
        <v>-----</v>
      </c>
      <c r="U441" s="20" t="str">
        <f t="shared" si="72"/>
        <v>-----</v>
      </c>
      <c r="V441" s="20" t="str">
        <f t="shared" si="73"/>
        <v>-----</v>
      </c>
      <c r="W441" s="20" t="str">
        <f t="shared" si="74"/>
        <v>-----</v>
      </c>
      <c r="X441" s="4"/>
      <c r="AE441" s="4"/>
      <c r="AF441" s="4"/>
    </row>
    <row r="442" spans="1:32" x14ac:dyDescent="0.55000000000000004">
      <c r="A442" s="6">
        <f>IF('Data Validation'!$K$2&lt;&gt;TRUE,"",'Data Validation'!A442)</f>
        <v>1772164200</v>
      </c>
      <c r="B442" s="6" t="str">
        <f>IF('Data Validation'!$K$2&lt;&gt;TRUE,"",'Data Validation'!C442)</f>
        <v>XAUUSD</v>
      </c>
      <c r="C442" s="6" t="str">
        <f>IF('Data Validation'!$K$2&lt;&gt;TRUE,"",'Data Validation'!E442)</f>
        <v>M5</v>
      </c>
      <c r="D442" s="6">
        <f>IF('Data Validation'!$K$2&lt;&gt;TRUE,"",'Data Validation'!G442)</f>
        <v>5189.59</v>
      </c>
      <c r="E442" s="6">
        <f>IF($C442&lt;&gt;"M5","",Price!F442)</f>
        <v>5190.4399999999996</v>
      </c>
      <c r="F442" s="8">
        <f>IF($C442&lt;&gt;"M5","",Price!G442)</f>
        <v>5189.08</v>
      </c>
      <c r="G442" s="8">
        <f>IF($C442&lt;&gt;"M5","",Dual_Tema!E442)</f>
        <v>5190.53</v>
      </c>
      <c r="H442" s="8">
        <f>IF($C442&lt;&gt;"M5","",Dual_Tema!F442)</f>
        <v>5188.29</v>
      </c>
      <c r="I442" s="6">
        <f>IF($C442&lt;&gt;"M5","",SSA!E442)</f>
        <v>5186.8348599999999</v>
      </c>
      <c r="J442">
        <f t="shared" si="63"/>
        <v>5184.3511680555539</v>
      </c>
      <c r="K442">
        <f t="shared" si="64"/>
        <v>5183.6793645702983</v>
      </c>
      <c r="L442" s="7">
        <f t="shared" si="62"/>
        <v>-1.7339269785579799E-5</v>
      </c>
      <c r="M442" s="7">
        <f t="shared" si="61"/>
        <v>1.5226596817062338E-4</v>
      </c>
      <c r="N442">
        <f t="shared" si="68"/>
        <v>2.4836919444460364</v>
      </c>
      <c r="O442">
        <f t="shared" si="65"/>
        <v>0.67180348525562295</v>
      </c>
      <c r="P442">
        <f t="shared" si="66"/>
        <v>1</v>
      </c>
      <c r="Q442">
        <f t="shared" si="67"/>
        <v>5</v>
      </c>
      <c r="R442" s="18" t="str">
        <f t="shared" si="69"/>
        <v>-----</v>
      </c>
      <c r="S442" s="18" t="str">
        <f t="shared" si="70"/>
        <v>-----</v>
      </c>
      <c r="T442" s="18" t="str">
        <f t="shared" si="71"/>
        <v>-----</v>
      </c>
      <c r="U442" s="20" t="str">
        <f t="shared" si="72"/>
        <v>-----</v>
      </c>
      <c r="V442" s="20" t="str">
        <f t="shared" si="73"/>
        <v>-----</v>
      </c>
      <c r="W442" s="20" t="str">
        <f t="shared" si="74"/>
        <v>-----</v>
      </c>
      <c r="X442" s="4"/>
      <c r="AE442" s="4"/>
      <c r="AF442" s="4"/>
    </row>
    <row r="443" spans="1:32" x14ac:dyDescent="0.55000000000000004">
      <c r="A443" s="6">
        <f>IF('Data Validation'!$K$2&lt;&gt;TRUE,"",'Data Validation'!A443)</f>
        <v>1772164500</v>
      </c>
      <c r="B443" s="6" t="str">
        <f>IF('Data Validation'!$K$2&lt;&gt;TRUE,"",'Data Validation'!C443)</f>
        <v>XAUUSD</v>
      </c>
      <c r="C443" s="6" t="str">
        <f>IF('Data Validation'!$K$2&lt;&gt;TRUE,"",'Data Validation'!E443)</f>
        <v>M5</v>
      </c>
      <c r="D443" s="6">
        <f>IF('Data Validation'!$K$2&lt;&gt;TRUE,"",'Data Validation'!G443)</f>
        <v>5184</v>
      </c>
      <c r="E443" s="6">
        <f>IF($C443&lt;&gt;"M5","",Price!F443)</f>
        <v>5190.37</v>
      </c>
      <c r="F443" s="8">
        <f>IF($C443&lt;&gt;"M5","",Price!G443)</f>
        <v>5183.96</v>
      </c>
      <c r="G443" s="8">
        <f>IF($C443&lt;&gt;"M5","",Dual_Tema!E443)</f>
        <v>5190.9399999999996</v>
      </c>
      <c r="H443" s="8">
        <f>IF($C443&lt;&gt;"M5","",Dual_Tema!F443)</f>
        <v>5186.79</v>
      </c>
      <c r="I443" s="6">
        <f>IF($C443&lt;&gt;"M5","",SSA!E443)</f>
        <v>5186.4260400000003</v>
      </c>
      <c r="J443">
        <f t="shared" si="63"/>
        <v>5184.69137611111</v>
      </c>
      <c r="K443">
        <f t="shared" si="64"/>
        <v>5183.8817668784604</v>
      </c>
      <c r="L443" s="7">
        <f t="shared" si="62"/>
        <v>-1.0980670167632625E-4</v>
      </c>
      <c r="M443" s="7">
        <f t="shared" si="61"/>
        <v>-5.4561684587190286E-4</v>
      </c>
      <c r="N443">
        <f t="shared" si="68"/>
        <v>1.7346638888902817</v>
      </c>
      <c r="O443">
        <f t="shared" si="65"/>
        <v>0.80960923264956364</v>
      </c>
      <c r="P443">
        <f t="shared" si="66"/>
        <v>1</v>
      </c>
      <c r="Q443">
        <f t="shared" si="67"/>
        <v>6</v>
      </c>
      <c r="R443" s="18" t="str">
        <f t="shared" si="69"/>
        <v>-----</v>
      </c>
      <c r="S443" s="18" t="str">
        <f t="shared" si="70"/>
        <v>-----</v>
      </c>
      <c r="T443" s="18" t="str">
        <f t="shared" si="71"/>
        <v>-----</v>
      </c>
      <c r="U443" s="20" t="str">
        <f t="shared" si="72"/>
        <v>-----</v>
      </c>
      <c r="V443" s="20" t="str">
        <f t="shared" si="73"/>
        <v>-----</v>
      </c>
      <c r="W443" s="20" t="str">
        <f t="shared" si="74"/>
        <v>-----</v>
      </c>
      <c r="X443" s="4"/>
      <c r="AE443" s="4"/>
      <c r="AF443" s="4"/>
    </row>
    <row r="444" spans="1:32" x14ac:dyDescent="0.55000000000000004">
      <c r="A444" s="6">
        <f>IF('Data Validation'!$K$2&lt;&gt;TRUE,"",'Data Validation'!A444)</f>
        <v>1772164800</v>
      </c>
      <c r="B444" s="6" t="str">
        <f>IF('Data Validation'!$K$2&lt;&gt;TRUE,"",'Data Validation'!C444)</f>
        <v>XAUUSD</v>
      </c>
      <c r="C444" s="6" t="str">
        <f>IF('Data Validation'!$K$2&lt;&gt;TRUE,"",'Data Validation'!E444)</f>
        <v>M5</v>
      </c>
      <c r="D444" s="6">
        <f>IF('Data Validation'!$K$2&lt;&gt;TRUE,"",'Data Validation'!G444)</f>
        <v>5185.32</v>
      </c>
      <c r="E444" s="6">
        <f>IF($C444&lt;&gt;"M5","",Price!F444)</f>
        <v>5186.1400000000003</v>
      </c>
      <c r="F444" s="8">
        <f>IF($C444&lt;&gt;"M5","",Price!G444)</f>
        <v>5183.49</v>
      </c>
      <c r="G444" s="8">
        <f>IF($C444&lt;&gt;"M5","",Dual_Tema!E444)</f>
        <v>5189.0600000000004</v>
      </c>
      <c r="H444" s="8">
        <f>IF($C444&lt;&gt;"M5","",Dual_Tema!F444)</f>
        <v>5185.5200000000004</v>
      </c>
      <c r="I444" s="6">
        <f>IF($C444&lt;&gt;"M5","",SSA!E444)</f>
        <v>5186.2345999999998</v>
      </c>
      <c r="J444">
        <f t="shared" si="63"/>
        <v>5185.0314272222213</v>
      </c>
      <c r="K444">
        <f t="shared" si="64"/>
        <v>5184.111698947213</v>
      </c>
      <c r="L444" s="7">
        <f t="shared" si="62"/>
        <v>-5.6272234277500595E-4</v>
      </c>
      <c r="M444" s="7">
        <f t="shared" si="61"/>
        <v>-3.9147472191808239E-4</v>
      </c>
      <c r="N444">
        <f t="shared" si="68"/>
        <v>1.2031727777784909</v>
      </c>
      <c r="O444">
        <f t="shared" si="65"/>
        <v>0.91972827500831045</v>
      </c>
      <c r="P444">
        <f t="shared" si="66"/>
        <v>1</v>
      </c>
      <c r="Q444">
        <f t="shared" si="67"/>
        <v>7</v>
      </c>
      <c r="R444" s="18" t="str">
        <f t="shared" si="69"/>
        <v>-----</v>
      </c>
      <c r="S444" s="18" t="str">
        <f t="shared" si="70"/>
        <v>-----</v>
      </c>
      <c r="T444" s="18" t="str">
        <f t="shared" si="71"/>
        <v>-----</v>
      </c>
      <c r="U444" s="20" t="str">
        <f t="shared" si="72"/>
        <v>-----</v>
      </c>
      <c r="V444" s="20" t="str">
        <f t="shared" si="73"/>
        <v>-----</v>
      </c>
      <c r="W444" s="20" t="str">
        <f t="shared" si="74"/>
        <v>-----</v>
      </c>
      <c r="X444" s="4"/>
      <c r="AE444" s="4"/>
      <c r="AF444" s="4"/>
    </row>
    <row r="445" spans="1:32" x14ac:dyDescent="0.55000000000000004">
      <c r="A445" s="6">
        <f>IF('Data Validation'!$K$2&lt;&gt;TRUE,"",'Data Validation'!A445)</f>
        <v>1772165100</v>
      </c>
      <c r="B445" s="6" t="str">
        <f>IF('Data Validation'!$K$2&lt;&gt;TRUE,"",'Data Validation'!C445)</f>
        <v>XAUUSD</v>
      </c>
      <c r="C445" s="6" t="str">
        <f>IF('Data Validation'!$K$2&lt;&gt;TRUE,"",'Data Validation'!E445)</f>
        <v>M5</v>
      </c>
      <c r="D445" s="6">
        <f>IF('Data Validation'!$K$2&lt;&gt;TRUE,"",'Data Validation'!G445)</f>
        <v>5185.8900000000003</v>
      </c>
      <c r="E445" s="6">
        <f>IF($C445&lt;&gt;"M5","",Price!F445)</f>
        <v>5187.53</v>
      </c>
      <c r="F445" s="8">
        <f>IF($C445&lt;&gt;"M5","",Price!G445)</f>
        <v>5185.2299999999996</v>
      </c>
      <c r="G445" s="8">
        <f>IF($C445&lt;&gt;"M5","",Dual_Tema!E445)</f>
        <v>5188.4799999999996</v>
      </c>
      <c r="H445" s="8">
        <f>IF($C445&lt;&gt;"M5","",Dual_Tema!F445)</f>
        <v>5185.5</v>
      </c>
      <c r="I445" s="6">
        <f>IF($C445&lt;&gt;"M5","",SSA!E445)</f>
        <v>5186.2623599999997</v>
      </c>
      <c r="J445">
        <f t="shared" si="63"/>
        <v>5185.3618311111095</v>
      </c>
      <c r="K445">
        <f t="shared" si="64"/>
        <v>5184.3617253799921</v>
      </c>
      <c r="L445" s="7">
        <f t="shared" si="62"/>
        <v>-1.8309794005177203E-4</v>
      </c>
      <c r="M445" s="7">
        <f t="shared" si="61"/>
        <v>-5.2068267283856245E-5</v>
      </c>
      <c r="N445">
        <f t="shared" si="68"/>
        <v>0.90052888889022142</v>
      </c>
      <c r="O445">
        <f t="shared" si="65"/>
        <v>1.0001057311174009</v>
      </c>
      <c r="P445">
        <f t="shared" si="66"/>
        <v>1</v>
      </c>
      <c r="Q445">
        <f t="shared" si="67"/>
        <v>8</v>
      </c>
      <c r="R445" s="18" t="str">
        <f t="shared" si="69"/>
        <v>-----</v>
      </c>
      <c r="S445" s="18" t="str">
        <f t="shared" si="70"/>
        <v>-----</v>
      </c>
      <c r="T445" s="18" t="str">
        <f t="shared" si="71"/>
        <v>-----</v>
      </c>
      <c r="U445" s="20" t="str">
        <f t="shared" si="72"/>
        <v>-----</v>
      </c>
      <c r="V445" s="20" t="str">
        <f t="shared" si="73"/>
        <v>-----</v>
      </c>
      <c r="W445" s="20" t="str">
        <f t="shared" si="74"/>
        <v>-----</v>
      </c>
      <c r="X445" s="4"/>
      <c r="AE445" s="4"/>
      <c r="AF445" s="4"/>
    </row>
    <row r="446" spans="1:32" x14ac:dyDescent="0.55000000000000004">
      <c r="A446" s="6">
        <f>IF('Data Validation'!$K$2&lt;&gt;TRUE,"",'Data Validation'!A446)</f>
        <v>1772165400</v>
      </c>
      <c r="B446" s="6" t="str">
        <f>IF('Data Validation'!$K$2&lt;&gt;TRUE,"",'Data Validation'!C446)</f>
        <v>XAUUSD</v>
      </c>
      <c r="C446" s="6" t="str">
        <f>IF('Data Validation'!$K$2&lt;&gt;TRUE,"",'Data Validation'!E446)</f>
        <v>M5</v>
      </c>
      <c r="D446" s="6">
        <f>IF('Data Validation'!$K$2&lt;&gt;TRUE,"",'Data Validation'!G446)</f>
        <v>5186.6099999999997</v>
      </c>
      <c r="E446" s="6">
        <f>IF($C446&lt;&gt;"M5","",Price!F446)</f>
        <v>5186.6099999999997</v>
      </c>
      <c r="F446" s="8">
        <f>IF($C446&lt;&gt;"M5","",Price!G446)</f>
        <v>5184.38</v>
      </c>
      <c r="G446" s="8">
        <f>IF($C446&lt;&gt;"M5","",Dual_Tema!E446)</f>
        <v>5187.63</v>
      </c>
      <c r="H446" s="8">
        <f>IF($C446&lt;&gt;"M5","",Dual_Tema!F446)</f>
        <v>5185.05</v>
      </c>
      <c r="I446" s="6">
        <f>IF($C446&lt;&gt;"M5","",SSA!E446)</f>
        <v>5186.4580800000003</v>
      </c>
      <c r="J446">
        <f t="shared" si="63"/>
        <v>5185.6726611111098</v>
      </c>
      <c r="K446">
        <f t="shared" si="64"/>
        <v>5184.6239125262164</v>
      </c>
      <c r="L446" s="7">
        <f t="shared" si="62"/>
        <v>-1.9662157864004112E-4</v>
      </c>
      <c r="M446" s="7">
        <f t="shared" si="61"/>
        <v>-1.292176546031519E-4</v>
      </c>
      <c r="N446">
        <f t="shared" si="68"/>
        <v>0.78541888889049005</v>
      </c>
      <c r="O446">
        <f t="shared" si="65"/>
        <v>1.0487485848934739</v>
      </c>
      <c r="P446">
        <f t="shared" si="66"/>
        <v>1</v>
      </c>
      <c r="Q446">
        <f t="shared" si="67"/>
        <v>9</v>
      </c>
      <c r="R446" s="18" t="str">
        <f t="shared" si="69"/>
        <v>-----</v>
      </c>
      <c r="S446" s="18" t="str">
        <f t="shared" si="70"/>
        <v>-----</v>
      </c>
      <c r="T446" s="18" t="str">
        <f t="shared" si="71"/>
        <v>-----</v>
      </c>
      <c r="U446" s="20" t="str">
        <f t="shared" si="72"/>
        <v>-----</v>
      </c>
      <c r="V446" s="20" t="str">
        <f t="shared" si="73"/>
        <v>-----</v>
      </c>
      <c r="W446" s="20" t="str">
        <f t="shared" si="74"/>
        <v>-----</v>
      </c>
      <c r="X446" s="4"/>
      <c r="AE446" s="4"/>
      <c r="AF446" s="4"/>
    </row>
    <row r="447" spans="1:32" x14ac:dyDescent="0.55000000000000004">
      <c r="A447" s="6">
        <f>IF('Data Validation'!$K$2&lt;&gt;TRUE,"",'Data Validation'!A447)</f>
        <v>1772165700</v>
      </c>
      <c r="B447" s="6" t="str">
        <f>IF('Data Validation'!$K$2&lt;&gt;TRUE,"",'Data Validation'!C447)</f>
        <v>XAUUSD</v>
      </c>
      <c r="C447" s="6" t="str">
        <f>IF('Data Validation'!$K$2&lt;&gt;TRUE,"",'Data Validation'!E447)</f>
        <v>M5</v>
      </c>
      <c r="D447" s="6">
        <f>IF('Data Validation'!$K$2&lt;&gt;TRUE,"",'Data Validation'!G447)</f>
        <v>5184.83</v>
      </c>
      <c r="E447" s="6">
        <f>IF($C447&lt;&gt;"M5","",Price!F447)</f>
        <v>5186.88</v>
      </c>
      <c r="F447" s="8">
        <f>IF($C447&lt;&gt;"M5","",Price!G447)</f>
        <v>5184.42</v>
      </c>
      <c r="G447" s="8">
        <f>IF($C447&lt;&gt;"M5","",Dual_Tema!E447)</f>
        <v>5187.21</v>
      </c>
      <c r="H447" s="8">
        <f>IF($C447&lt;&gt;"M5","",Dual_Tema!F447)</f>
        <v>5184.76</v>
      </c>
      <c r="I447" s="6">
        <f>IF($C447&lt;&gt;"M5","",SSA!E447)</f>
        <v>5186.7286599999998</v>
      </c>
      <c r="J447">
        <f t="shared" si="63"/>
        <v>5185.9539608333316</v>
      </c>
      <c r="K447">
        <f t="shared" si="64"/>
        <v>5184.8899221876391</v>
      </c>
      <c r="L447" s="7">
        <f t="shared" si="62"/>
        <v>-6.3618014308255738E-5</v>
      </c>
      <c r="M447" s="7">
        <f t="shared" si="61"/>
        <v>-6.5576805869537941E-5</v>
      </c>
      <c r="N447">
        <f t="shared" si="68"/>
        <v>0.77469916666814242</v>
      </c>
      <c r="O447">
        <f t="shared" si="65"/>
        <v>1.0640386456925626</v>
      </c>
      <c r="P447">
        <f t="shared" si="66"/>
        <v>1</v>
      </c>
      <c r="Q447">
        <f t="shared" si="67"/>
        <v>10</v>
      </c>
      <c r="R447" s="18" t="str">
        <f t="shared" si="69"/>
        <v>-----</v>
      </c>
      <c r="S447" s="18" t="str">
        <f t="shared" si="70"/>
        <v>-----</v>
      </c>
      <c r="T447" s="18" t="str">
        <f t="shared" si="71"/>
        <v>-----</v>
      </c>
      <c r="U447" s="20" t="str">
        <f t="shared" si="72"/>
        <v>-----</v>
      </c>
      <c r="V447" s="20" t="str">
        <f t="shared" si="73"/>
        <v>-----</v>
      </c>
      <c r="W447" s="20" t="str">
        <f t="shared" si="74"/>
        <v>-----</v>
      </c>
      <c r="X447" s="4"/>
      <c r="AE447" s="4"/>
      <c r="AF447" s="4"/>
    </row>
    <row r="448" spans="1:32" x14ac:dyDescent="0.55000000000000004">
      <c r="A448" s="6">
        <f>IF('Data Validation'!$K$2&lt;&gt;TRUE,"",'Data Validation'!A448)</f>
        <v>1772166000</v>
      </c>
      <c r="B448" s="6" t="str">
        <f>IF('Data Validation'!$K$2&lt;&gt;TRUE,"",'Data Validation'!C448)</f>
        <v>XAUUSD</v>
      </c>
      <c r="C448" s="6" t="str">
        <f>IF('Data Validation'!$K$2&lt;&gt;TRUE,"",'Data Validation'!E448)</f>
        <v>M5</v>
      </c>
      <c r="D448" s="6">
        <f>IF('Data Validation'!$K$2&lt;&gt;TRUE,"",'Data Validation'!G448)</f>
        <v>5187.8599999999997</v>
      </c>
      <c r="E448" s="6">
        <f>IF($C448&lt;&gt;"M5","",Price!F448)</f>
        <v>5188.04</v>
      </c>
      <c r="F448" s="8">
        <f>IF($C448&lt;&gt;"M5","",Price!G448)</f>
        <v>5181.7700000000004</v>
      </c>
      <c r="G448" s="8">
        <f>IF($C448&lt;&gt;"M5","",Dual_Tema!E448)</f>
        <v>5187.5200000000004</v>
      </c>
      <c r="H448" s="8">
        <f>IF($C448&lt;&gt;"M5","",Dual_Tema!F448)</f>
        <v>5183.2700000000004</v>
      </c>
      <c r="I448" s="6">
        <f>IF($C448&lt;&gt;"M5","",SSA!E448)</f>
        <v>5187.0119599999998</v>
      </c>
      <c r="J448">
        <f t="shared" si="63"/>
        <v>5186.1955408333315</v>
      </c>
      <c r="K448">
        <f t="shared" si="64"/>
        <v>5185.1510459167775</v>
      </c>
      <c r="L448" s="7">
        <f t="shared" si="62"/>
        <v>1.0024057738563456E-4</v>
      </c>
      <c r="M448" s="7">
        <f t="shared" si="61"/>
        <v>-2.8939260351091103E-4</v>
      </c>
      <c r="N448">
        <f t="shared" si="68"/>
        <v>0.81641916666831094</v>
      </c>
      <c r="O448">
        <f t="shared" si="65"/>
        <v>1.0444949165539583</v>
      </c>
      <c r="P448">
        <f t="shared" si="66"/>
        <v>1</v>
      </c>
      <c r="Q448">
        <f t="shared" si="67"/>
        <v>11</v>
      </c>
      <c r="R448" s="18" t="str">
        <f t="shared" si="69"/>
        <v>-----</v>
      </c>
      <c r="S448" s="18" t="str">
        <f t="shared" si="70"/>
        <v>-----</v>
      </c>
      <c r="T448" s="18" t="str">
        <f t="shared" si="71"/>
        <v>-----</v>
      </c>
      <c r="U448" s="20" t="str">
        <f t="shared" si="72"/>
        <v>-----</v>
      </c>
      <c r="V448" s="20" t="str">
        <f t="shared" si="73"/>
        <v>-----</v>
      </c>
      <c r="W448" s="20" t="str">
        <f t="shared" si="74"/>
        <v>-----</v>
      </c>
      <c r="X448" s="4"/>
      <c r="AE448" s="4"/>
      <c r="AF448" s="4"/>
    </row>
    <row r="449" spans="1:32" x14ac:dyDescent="0.55000000000000004">
      <c r="A449" s="6">
        <f>IF('Data Validation'!$K$2&lt;&gt;TRUE,"",'Data Validation'!A449)</f>
        <v>1772166300</v>
      </c>
      <c r="B449" s="6" t="str">
        <f>IF('Data Validation'!$K$2&lt;&gt;TRUE,"",'Data Validation'!C449)</f>
        <v>XAUUSD</v>
      </c>
      <c r="C449" s="6" t="str">
        <f>IF('Data Validation'!$K$2&lt;&gt;TRUE,"",'Data Validation'!E449)</f>
        <v>M5</v>
      </c>
      <c r="D449" s="6">
        <f>IF('Data Validation'!$K$2&lt;&gt;TRUE,"",'Data Validation'!G449)</f>
        <v>5187.37</v>
      </c>
      <c r="E449" s="6">
        <f>IF($C449&lt;&gt;"M5","",Price!F449)</f>
        <v>5188.8999999999996</v>
      </c>
      <c r="F449" s="8">
        <f>IF($C449&lt;&gt;"M5","",Price!G449)</f>
        <v>5186.68</v>
      </c>
      <c r="G449" s="8">
        <f>IF($C449&lt;&gt;"M5","",Dual_Tema!E449)</f>
        <v>5188.1400000000003</v>
      </c>
      <c r="H449" s="8">
        <f>IF($C449&lt;&gt;"M5","",Dual_Tema!F449)</f>
        <v>5184.7299999999996</v>
      </c>
      <c r="I449" s="6">
        <f>IF($C449&lt;&gt;"M5","",SSA!E449)</f>
        <v>5187.1081400000003</v>
      </c>
      <c r="J449">
        <f t="shared" si="63"/>
        <v>5186.3815369444428</v>
      </c>
      <c r="K449">
        <f t="shared" si="64"/>
        <v>5185.3971441223111</v>
      </c>
      <c r="L449" s="7">
        <f t="shared" si="62"/>
        <v>1.4648795136586691E-4</v>
      </c>
      <c r="M449" s="7">
        <f t="shared" si="61"/>
        <v>3.7610444516893409E-4</v>
      </c>
      <c r="N449">
        <f t="shared" si="68"/>
        <v>0.72660305555746163</v>
      </c>
      <c r="O449">
        <f t="shared" si="65"/>
        <v>0.98439282213166734</v>
      </c>
      <c r="P449">
        <f t="shared" si="66"/>
        <v>1</v>
      </c>
      <c r="Q449">
        <f t="shared" si="67"/>
        <v>12</v>
      </c>
      <c r="R449" s="18" t="str">
        <f t="shared" si="69"/>
        <v>-----</v>
      </c>
      <c r="S449" s="18" t="str">
        <f t="shared" si="70"/>
        <v>-----</v>
      </c>
      <c r="T449" s="18" t="str">
        <f t="shared" si="71"/>
        <v>-----</v>
      </c>
      <c r="U449" s="20" t="str">
        <f t="shared" si="72"/>
        <v>-----</v>
      </c>
      <c r="V449" s="20" t="str">
        <f t="shared" si="73"/>
        <v>-----</v>
      </c>
      <c r="W449" s="20" t="str">
        <f t="shared" si="74"/>
        <v>-----</v>
      </c>
      <c r="X449" s="4"/>
      <c r="AE449" s="4"/>
      <c r="AF449" s="4"/>
    </row>
    <row r="450" spans="1:32" x14ac:dyDescent="0.55000000000000004">
      <c r="A450" s="6">
        <f>IF('Data Validation'!$K$2&lt;&gt;TRUE,"",'Data Validation'!A450)</f>
        <v>1772166600</v>
      </c>
      <c r="B450" s="6" t="str">
        <f>IF('Data Validation'!$K$2&lt;&gt;TRUE,"",'Data Validation'!C450)</f>
        <v>XAUUSD</v>
      </c>
      <c r="C450" s="6" t="str">
        <f>IF('Data Validation'!$K$2&lt;&gt;TRUE,"",'Data Validation'!E450)</f>
        <v>M5</v>
      </c>
      <c r="D450" s="6">
        <f>IF('Data Validation'!$K$2&lt;&gt;TRUE,"",'Data Validation'!G450)</f>
        <v>5186.79</v>
      </c>
      <c r="E450" s="6">
        <f>IF($C450&lt;&gt;"M5","",Price!F450)</f>
        <v>5187.43</v>
      </c>
      <c r="F450" s="8">
        <f>IF($C450&lt;&gt;"M5","",Price!G450)</f>
        <v>5185.4799999999996</v>
      </c>
      <c r="G450" s="8">
        <f>IF($C450&lt;&gt;"M5","",Dual_Tema!E450)</f>
        <v>5187.82</v>
      </c>
      <c r="H450" s="8">
        <f>IF($C450&lt;&gt;"M5","",Dual_Tema!F450)</f>
        <v>5185.09</v>
      </c>
      <c r="I450" s="6">
        <f>IF($C450&lt;&gt;"M5","",SSA!E450)</f>
        <v>5186.9433200000003</v>
      </c>
      <c r="J450">
        <f t="shared" si="63"/>
        <v>5186.4922822222206</v>
      </c>
      <c r="K450">
        <f t="shared" si="64"/>
        <v>5185.6161717422929</v>
      </c>
      <c r="L450" s="7">
        <f t="shared" si="62"/>
        <v>-7.5176085523286844E-5</v>
      </c>
      <c r="M450" s="7">
        <f t="shared" ref="M450:M500" si="75">(F450-H450)/H450</f>
        <v>7.5215666458907732E-5</v>
      </c>
      <c r="N450">
        <f t="shared" si="68"/>
        <v>0.4510377777796748</v>
      </c>
      <c r="O450">
        <f t="shared" si="65"/>
        <v>0.87611047992777458</v>
      </c>
      <c r="P450">
        <f t="shared" si="66"/>
        <v>1</v>
      </c>
      <c r="Q450">
        <f t="shared" si="67"/>
        <v>13</v>
      </c>
      <c r="R450" s="18" t="str">
        <f t="shared" si="69"/>
        <v>-----</v>
      </c>
      <c r="S450" s="18" t="str">
        <f t="shared" si="70"/>
        <v>-----</v>
      </c>
      <c r="T450" s="18" t="str">
        <f t="shared" si="71"/>
        <v>-----</v>
      </c>
      <c r="U450" s="20" t="str">
        <f t="shared" si="72"/>
        <v>-----</v>
      </c>
      <c r="V450" s="20" t="str">
        <f t="shared" si="73"/>
        <v>-----</v>
      </c>
      <c r="W450" s="20" t="str">
        <f t="shared" si="74"/>
        <v>-----</v>
      </c>
      <c r="X450" s="4"/>
      <c r="AE450" s="4"/>
      <c r="AF450" s="4"/>
    </row>
    <row r="451" spans="1:32" x14ac:dyDescent="0.55000000000000004">
      <c r="A451" s="6">
        <f>IF('Data Validation'!$K$2&lt;&gt;TRUE,"",'Data Validation'!A451)</f>
        <v>1772166900</v>
      </c>
      <c r="B451" s="6" t="str">
        <f>IF('Data Validation'!$K$2&lt;&gt;TRUE,"",'Data Validation'!C451)</f>
        <v>XAUUSD</v>
      </c>
      <c r="C451" s="6" t="str">
        <f>IF('Data Validation'!$K$2&lt;&gt;TRUE,"",'Data Validation'!E451)</f>
        <v>M5</v>
      </c>
      <c r="D451" s="6">
        <f>IF('Data Validation'!$K$2&lt;&gt;TRUE,"",'Data Validation'!G451)</f>
        <v>5187.75</v>
      </c>
      <c r="E451" s="6">
        <f>IF($C451&lt;&gt;"M5","",Price!F451)</f>
        <v>5188.59</v>
      </c>
      <c r="F451" s="8">
        <f>IF($C451&lt;&gt;"M5","",Price!G451)</f>
        <v>5186.76</v>
      </c>
      <c r="G451" s="8">
        <f>IF($C451&lt;&gt;"M5","",Dual_Tema!E451)</f>
        <v>5188.18</v>
      </c>
      <c r="H451" s="8">
        <f>IF($C451&lt;&gt;"M5","",Dual_Tema!F451)</f>
        <v>5185.93</v>
      </c>
      <c r="I451" s="6">
        <f>IF($C451&lt;&gt;"M5","",SSA!E451)</f>
        <v>5186.5076900000004</v>
      </c>
      <c r="J451">
        <f t="shared" si="63"/>
        <v>5186.5149358333329</v>
      </c>
      <c r="K451">
        <f t="shared" si="64"/>
        <v>5185.7959245605016</v>
      </c>
      <c r="L451" s="7">
        <f t="shared" si="62"/>
        <v>7.9025785535554759E-5</v>
      </c>
      <c r="M451" s="7">
        <f t="shared" si="75"/>
        <v>1.6004843875639031E-4</v>
      </c>
      <c r="N451">
        <f t="shared" si="68"/>
        <v>-7.2458333324902924E-3</v>
      </c>
      <c r="O451">
        <f t="shared" si="65"/>
        <v>0.71901127283126698</v>
      </c>
      <c r="P451">
        <f t="shared" si="66"/>
        <v>1</v>
      </c>
      <c r="Q451">
        <f t="shared" si="67"/>
        <v>14</v>
      </c>
      <c r="R451" s="18" t="str">
        <f t="shared" si="69"/>
        <v>-----</v>
      </c>
      <c r="S451" s="18" t="str">
        <f t="shared" si="70"/>
        <v>-----</v>
      </c>
      <c r="T451" s="18" t="str">
        <f t="shared" si="71"/>
        <v>-----</v>
      </c>
      <c r="U451" s="20" t="str">
        <f t="shared" si="72"/>
        <v>-----</v>
      </c>
      <c r="V451" s="20" t="str">
        <f t="shared" si="73"/>
        <v>-----</v>
      </c>
      <c r="W451" s="20" t="str">
        <f t="shared" si="74"/>
        <v>-----</v>
      </c>
      <c r="X451" s="4"/>
      <c r="AE451" s="4"/>
      <c r="AF451" s="4"/>
    </row>
    <row r="452" spans="1:32" x14ac:dyDescent="0.55000000000000004">
      <c r="A452" s="6">
        <f>IF('Data Validation'!$K$2&lt;&gt;TRUE,"",'Data Validation'!A452)</f>
        <v>1772167200</v>
      </c>
      <c r="B452" s="6" t="str">
        <f>IF('Data Validation'!$K$2&lt;&gt;TRUE,"",'Data Validation'!C452)</f>
        <v>XAUUSD</v>
      </c>
      <c r="C452" s="6" t="str">
        <f>IF('Data Validation'!$K$2&lt;&gt;TRUE,"",'Data Validation'!E452)</f>
        <v>M5</v>
      </c>
      <c r="D452" s="6">
        <f>IF('Data Validation'!$K$2&lt;&gt;TRUE,"",'Data Validation'!G452)</f>
        <v>5187.34</v>
      </c>
      <c r="E452" s="6">
        <f>IF($C452&lt;&gt;"M5","",Price!F452)</f>
        <v>5188.0600000000004</v>
      </c>
      <c r="F452" s="8">
        <f>IF($C452&lt;&gt;"M5","",Price!G452)</f>
        <v>5186.6099999999997</v>
      </c>
      <c r="G452" s="8">
        <f>IF($C452&lt;&gt;"M5","",Dual_Tema!E452)</f>
        <v>5188.1499999999996</v>
      </c>
      <c r="H452" s="8">
        <f>IF($C452&lt;&gt;"M5","",Dual_Tema!F452)</f>
        <v>5186.38</v>
      </c>
      <c r="I452" s="6">
        <f>IF($C452&lt;&gt;"M5","",SSA!E452)</f>
        <v>5185.8213800000003</v>
      </c>
      <c r="J452">
        <f t="shared" si="63"/>
        <v>5186.4467724999986</v>
      </c>
      <c r="K452">
        <f t="shared" si="64"/>
        <v>5185.9260941484008</v>
      </c>
      <c r="L452" s="7">
        <f t="shared" ref="L452:L500" si="76">(E452-G452)/G452</f>
        <v>-1.7347223962151449E-5</v>
      </c>
      <c r="M452" s="7">
        <f t="shared" si="75"/>
        <v>4.4346924058700569E-5</v>
      </c>
      <c r="N452">
        <f t="shared" si="68"/>
        <v>-0.62539249999827007</v>
      </c>
      <c r="O452">
        <f t="shared" si="65"/>
        <v>0.52067835159778042</v>
      </c>
      <c r="P452">
        <f t="shared" si="66"/>
        <v>1</v>
      </c>
      <c r="Q452">
        <f t="shared" si="67"/>
        <v>15</v>
      </c>
      <c r="R452" s="18" t="str">
        <f t="shared" si="69"/>
        <v>-----</v>
      </c>
      <c r="S452" s="18" t="str">
        <f t="shared" si="70"/>
        <v>-----</v>
      </c>
      <c r="T452" s="18" t="str">
        <f t="shared" si="71"/>
        <v>-----</v>
      </c>
      <c r="U452" s="20" t="str">
        <f t="shared" si="72"/>
        <v>-----</v>
      </c>
      <c r="V452" s="20" t="str">
        <f t="shared" si="73"/>
        <v>-----</v>
      </c>
      <c r="W452" s="20" t="str">
        <f t="shared" si="74"/>
        <v>-----</v>
      </c>
      <c r="X452" s="4"/>
      <c r="AE452" s="4"/>
      <c r="AF452" s="4"/>
    </row>
    <row r="453" spans="1:32" x14ac:dyDescent="0.55000000000000004">
      <c r="A453" s="6">
        <f>IF('Data Validation'!$K$2&lt;&gt;TRUE,"",'Data Validation'!A453)</f>
        <v>1772167500</v>
      </c>
      <c r="B453" s="6" t="str">
        <f>IF('Data Validation'!$K$2&lt;&gt;TRUE,"",'Data Validation'!C453)</f>
        <v>XAUUSD</v>
      </c>
      <c r="C453" s="6" t="str">
        <f>IF('Data Validation'!$K$2&lt;&gt;TRUE,"",'Data Validation'!E453)</f>
        <v>M5</v>
      </c>
      <c r="D453" s="6">
        <f>IF('Data Validation'!$K$2&lt;&gt;TRUE,"",'Data Validation'!G453)</f>
        <v>5185.67</v>
      </c>
      <c r="E453" s="6">
        <f>IF($C453&lt;&gt;"M5","",Price!F453)</f>
        <v>5187.49</v>
      </c>
      <c r="F453" s="8">
        <f>IF($C453&lt;&gt;"M5","",Price!G453)</f>
        <v>5185.3599999999997</v>
      </c>
      <c r="G453" s="8">
        <f>IF($C453&lt;&gt;"M5","",Dual_Tema!E453)</f>
        <v>5187.84</v>
      </c>
      <c r="H453" s="8">
        <f>IF($C453&lt;&gt;"M5","",Dual_Tema!F453)</f>
        <v>5186.03</v>
      </c>
      <c r="I453" s="6">
        <f>IF($C453&lt;&gt;"M5","",SSA!E453)</f>
        <v>5185.0329300000003</v>
      </c>
      <c r="J453">
        <f t="shared" si="63"/>
        <v>5186.2914972222216</v>
      </c>
      <c r="K453">
        <f t="shared" si="64"/>
        <v>5185.9991747631657</v>
      </c>
      <c r="L453" s="7">
        <f t="shared" si="76"/>
        <v>-6.7465457685735061E-5</v>
      </c>
      <c r="M453" s="7">
        <f t="shared" si="75"/>
        <v>-1.2919323644484756E-4</v>
      </c>
      <c r="N453">
        <f t="shared" si="68"/>
        <v>-1.2585672222212452</v>
      </c>
      <c r="O453">
        <f t="shared" si="65"/>
        <v>0.29232245905586751</v>
      </c>
      <c r="P453">
        <f t="shared" si="66"/>
        <v>1</v>
      </c>
      <c r="Q453">
        <f t="shared" si="67"/>
        <v>16</v>
      </c>
      <c r="R453" s="18" t="str">
        <f t="shared" si="69"/>
        <v>-----</v>
      </c>
      <c r="S453" s="18" t="str">
        <f t="shared" si="70"/>
        <v>-----</v>
      </c>
      <c r="T453" s="18" t="str">
        <f t="shared" si="71"/>
        <v>-----</v>
      </c>
      <c r="U453" s="20" t="str">
        <f t="shared" si="72"/>
        <v>-----</v>
      </c>
      <c r="V453" s="20" t="str">
        <f t="shared" si="73"/>
        <v>-----</v>
      </c>
      <c r="W453" s="20" t="str">
        <f t="shared" si="74"/>
        <v>-----</v>
      </c>
      <c r="X453" s="4"/>
      <c r="AE453" s="4"/>
      <c r="AF453" s="4"/>
    </row>
    <row r="454" spans="1:32" x14ac:dyDescent="0.55000000000000004">
      <c r="A454" s="6">
        <f>IF('Data Validation'!$K$2&lt;&gt;TRUE,"",'Data Validation'!A454)</f>
        <v>1772167800</v>
      </c>
      <c r="B454" s="6" t="str">
        <f>IF('Data Validation'!$K$2&lt;&gt;TRUE,"",'Data Validation'!C454)</f>
        <v>XAUUSD</v>
      </c>
      <c r="C454" s="6" t="str">
        <f>IF('Data Validation'!$K$2&lt;&gt;TRUE,"",'Data Validation'!E454)</f>
        <v>M5</v>
      </c>
      <c r="D454" s="6">
        <f>IF('Data Validation'!$K$2&lt;&gt;TRUE,"",'Data Validation'!G454)</f>
        <v>5183.22</v>
      </c>
      <c r="E454" s="6">
        <f>IF($C454&lt;&gt;"M5","",Price!F454)</f>
        <v>5185.96</v>
      </c>
      <c r="F454" s="8">
        <f>IF($C454&lt;&gt;"M5","",Price!G454)</f>
        <v>5182.82</v>
      </c>
      <c r="G454" s="8">
        <f>IF($C454&lt;&gt;"M5","",Dual_Tema!E454)</f>
        <v>5186.8999999999996</v>
      </c>
      <c r="H454" s="8">
        <f>IF($C454&lt;&gt;"M5","",Dual_Tema!F454)</f>
        <v>5184.54</v>
      </c>
      <c r="I454" s="6">
        <f>IF($C454&lt;&gt;"M5","",SSA!E454)</f>
        <v>5184.3773300000003</v>
      </c>
      <c r="J454">
        <f t="shared" si="63"/>
        <v>5186.0636041666648</v>
      </c>
      <c r="K454">
        <f t="shared" si="64"/>
        <v>5186.0120606438659</v>
      </c>
      <c r="L454" s="7">
        <f t="shared" si="76"/>
        <v>-1.8122578033114188E-4</v>
      </c>
      <c r="M454" s="7">
        <f t="shared" si="75"/>
        <v>-3.3175556558542413E-4</v>
      </c>
      <c r="N454">
        <f t="shared" si="68"/>
        <v>-1.6862741666645888</v>
      </c>
      <c r="O454">
        <f t="shared" si="65"/>
        <v>5.1543522798965569E-2</v>
      </c>
      <c r="P454">
        <f t="shared" si="66"/>
        <v>1</v>
      </c>
      <c r="Q454">
        <f t="shared" si="67"/>
        <v>17</v>
      </c>
      <c r="R454" s="18" t="str">
        <f t="shared" si="69"/>
        <v>-----</v>
      </c>
      <c r="S454" s="18" t="str">
        <f t="shared" si="70"/>
        <v>-----</v>
      </c>
      <c r="T454" s="18" t="str">
        <f t="shared" si="71"/>
        <v>-----</v>
      </c>
      <c r="U454" s="20" t="str">
        <f t="shared" si="72"/>
        <v>-----</v>
      </c>
      <c r="V454" s="20" t="str">
        <f t="shared" si="73"/>
        <v>-----</v>
      </c>
      <c r="W454" s="20" t="str">
        <f t="shared" si="74"/>
        <v>-----</v>
      </c>
      <c r="X454" s="4"/>
      <c r="AE454" s="4"/>
      <c r="AF454" s="4"/>
    </row>
    <row r="455" spans="1:32" x14ac:dyDescent="0.55000000000000004">
      <c r="A455" s="6">
        <f>IF('Data Validation'!$K$2&lt;&gt;TRUE,"",'Data Validation'!A455)</f>
        <v>1772168100</v>
      </c>
      <c r="B455" s="6" t="str">
        <f>IF('Data Validation'!$K$2&lt;&gt;TRUE,"",'Data Validation'!C455)</f>
        <v>XAUUSD</v>
      </c>
      <c r="C455" s="6" t="str">
        <f>IF('Data Validation'!$K$2&lt;&gt;TRUE,"",'Data Validation'!E455)</f>
        <v>M5</v>
      </c>
      <c r="D455" s="6">
        <f>IF('Data Validation'!$K$2&lt;&gt;TRUE,"",'Data Validation'!G455)</f>
        <v>5181.88</v>
      </c>
      <c r="E455" s="6">
        <f>IF($C455&lt;&gt;"M5","",Price!F455)</f>
        <v>5184.71</v>
      </c>
      <c r="F455" s="8">
        <f>IF($C455&lt;&gt;"M5","",Price!G455)</f>
        <v>5181.05</v>
      </c>
      <c r="G455" s="8">
        <f>IF($C455&lt;&gt;"M5","",Dual_Tema!E455)</f>
        <v>5185.6899999999996</v>
      </c>
      <c r="H455" s="8">
        <f>IF($C455&lt;&gt;"M5","",Dual_Tema!F455)</f>
        <v>5182.72</v>
      </c>
      <c r="I455" s="6">
        <f>IF($C455&lt;&gt;"M5","",SSA!E455)</f>
        <v>5184.1055999999999</v>
      </c>
      <c r="J455">
        <f t="shared" si="63"/>
        <v>5185.7919577777766</v>
      </c>
      <c r="K455">
        <f t="shared" si="64"/>
        <v>5185.9680400706484</v>
      </c>
      <c r="L455" s="7">
        <f t="shared" si="76"/>
        <v>-1.8898160129116154E-4</v>
      </c>
      <c r="M455" s="7">
        <f t="shared" si="75"/>
        <v>-3.2222462336380754E-4</v>
      </c>
      <c r="N455">
        <f t="shared" si="68"/>
        <v>-1.6863577777767205</v>
      </c>
      <c r="O455">
        <f t="shared" si="65"/>
        <v>-0.17608229287179711</v>
      </c>
      <c r="P455">
        <f t="shared" si="66"/>
        <v>-1</v>
      </c>
      <c r="Q455">
        <f t="shared" si="67"/>
        <v>-1</v>
      </c>
      <c r="R455" s="18" t="str">
        <f t="shared" si="69"/>
        <v>-----</v>
      </c>
      <c r="S455" s="18" t="str">
        <f t="shared" si="70"/>
        <v>-----</v>
      </c>
      <c r="T455" s="18" t="str">
        <f t="shared" si="71"/>
        <v>-----</v>
      </c>
      <c r="U455" s="20" t="str">
        <f t="shared" si="72"/>
        <v>-----</v>
      </c>
      <c r="V455" s="20" t="str">
        <f t="shared" si="73"/>
        <v>-----</v>
      </c>
      <c r="W455" s="20" t="str">
        <f t="shared" si="74"/>
        <v>-----</v>
      </c>
      <c r="X455" s="4"/>
      <c r="AE455" s="4"/>
      <c r="AF455" s="4"/>
    </row>
    <row r="456" spans="1:32" x14ac:dyDescent="0.55000000000000004">
      <c r="A456" s="6">
        <f>IF('Data Validation'!$K$2&lt;&gt;TRUE,"",'Data Validation'!A456)</f>
        <v>1772168400</v>
      </c>
      <c r="B456" s="6" t="str">
        <f>IF('Data Validation'!$K$2&lt;&gt;TRUE,"",'Data Validation'!C456)</f>
        <v>XAUUSD</v>
      </c>
      <c r="C456" s="6" t="str">
        <f>IF('Data Validation'!$K$2&lt;&gt;TRUE,"",'Data Validation'!E456)</f>
        <v>M5</v>
      </c>
      <c r="D456" s="6">
        <f>IF('Data Validation'!$K$2&lt;&gt;TRUE,"",'Data Validation'!G456)</f>
        <v>5184.54</v>
      </c>
      <c r="E456" s="6">
        <f>IF($C456&lt;&gt;"M5","",Price!F456)</f>
        <v>5184.57</v>
      </c>
      <c r="F456" s="8">
        <f>IF($C456&lt;&gt;"M5","",Price!G456)</f>
        <v>5181.6400000000003</v>
      </c>
      <c r="G456" s="8">
        <f>IF($C456&lt;&gt;"M5","",Dual_Tema!E456)</f>
        <v>5184.8900000000003</v>
      </c>
      <c r="H456" s="8">
        <f>IF($C456&lt;&gt;"M5","",Dual_Tema!F456)</f>
        <v>5181.87</v>
      </c>
      <c r="I456" s="6">
        <f>IF($C456&lt;&gt;"M5","",SSA!E456)</f>
        <v>5184.3994700000003</v>
      </c>
      <c r="J456">
        <f t="shared" si="63"/>
        <v>5185.5158844444441</v>
      </c>
      <c r="K456">
        <f t="shared" si="64"/>
        <v>5185.8776089454077</v>
      </c>
      <c r="L456" s="7">
        <f t="shared" si="76"/>
        <v>-6.171779922054633E-5</v>
      </c>
      <c r="M456" s="7">
        <f t="shared" si="75"/>
        <v>-4.4385521056985884E-5</v>
      </c>
      <c r="N456">
        <f t="shared" si="68"/>
        <v>-1.1164144444437625</v>
      </c>
      <c r="O456">
        <f t="shared" si="65"/>
        <v>-0.36172450096364628</v>
      </c>
      <c r="P456">
        <f t="shared" si="66"/>
        <v>-1</v>
      </c>
      <c r="Q456">
        <f t="shared" si="67"/>
        <v>-2</v>
      </c>
      <c r="R456" s="18" t="str">
        <f t="shared" si="69"/>
        <v>-----</v>
      </c>
      <c r="S456" s="18" t="str">
        <f t="shared" si="70"/>
        <v>-----</v>
      </c>
      <c r="T456" s="18" t="str">
        <f t="shared" si="71"/>
        <v>-----</v>
      </c>
      <c r="U456" s="20" t="str">
        <f t="shared" si="72"/>
        <v>-----</v>
      </c>
      <c r="V456" s="20" t="str">
        <f t="shared" si="73"/>
        <v>-----</v>
      </c>
      <c r="W456" s="20" t="str">
        <f t="shared" si="74"/>
        <v>-----</v>
      </c>
      <c r="X456" s="4"/>
      <c r="AE456" s="4"/>
      <c r="AF456" s="4"/>
    </row>
    <row r="457" spans="1:32" x14ac:dyDescent="0.55000000000000004">
      <c r="A457" s="6">
        <f>IF('Data Validation'!$K$2&lt;&gt;TRUE,"",'Data Validation'!A457)</f>
        <v>1772168700</v>
      </c>
      <c r="B457" s="6" t="str">
        <f>IF('Data Validation'!$K$2&lt;&gt;TRUE,"",'Data Validation'!C457)</f>
        <v>XAUUSD</v>
      </c>
      <c r="C457" s="6" t="str">
        <f>IF('Data Validation'!$K$2&lt;&gt;TRUE,"",'Data Validation'!E457)</f>
        <v>M5</v>
      </c>
      <c r="D457" s="6">
        <f>IF('Data Validation'!$K$2&lt;&gt;TRUE,"",'Data Validation'!G457)</f>
        <v>5185.09</v>
      </c>
      <c r="E457" s="6">
        <f>IF($C457&lt;&gt;"M5","",Price!F457)</f>
        <v>5185.8500000000004</v>
      </c>
      <c r="F457" s="8">
        <f>IF($C457&lt;&gt;"M5","",Price!G457)</f>
        <v>5184.22</v>
      </c>
      <c r="G457" s="8">
        <f>IF($C457&lt;&gt;"M5","",Dual_Tema!E457)</f>
        <v>5185.04</v>
      </c>
      <c r="H457" s="8">
        <f>IF($C457&lt;&gt;"M5","",Dual_Tema!F457)</f>
        <v>5182.6499999999996</v>
      </c>
      <c r="I457" s="6">
        <f>IF($C457&lt;&gt;"M5","",SSA!E457)</f>
        <v>5185.2387799999997</v>
      </c>
      <c r="J457">
        <f t="shared" si="63"/>
        <v>5185.2754066666657</v>
      </c>
      <c r="K457">
        <f t="shared" si="64"/>
        <v>5185.7571684896593</v>
      </c>
      <c r="L457" s="7">
        <f t="shared" si="76"/>
        <v>1.5621865983683831E-4</v>
      </c>
      <c r="M457" s="7">
        <f t="shared" si="75"/>
        <v>3.0293382728924749E-4</v>
      </c>
      <c r="N457">
        <f t="shared" si="68"/>
        <v>-3.6626666666052188E-2</v>
      </c>
      <c r="O457">
        <f t="shared" si="65"/>
        <v>-0.48176182299357606</v>
      </c>
      <c r="P457">
        <f t="shared" si="66"/>
        <v>-1</v>
      </c>
      <c r="Q457">
        <f t="shared" si="67"/>
        <v>-3</v>
      </c>
      <c r="R457" s="18" t="str">
        <f t="shared" si="69"/>
        <v>-----</v>
      </c>
      <c r="S457" s="18" t="str">
        <f t="shared" si="70"/>
        <v>-----</v>
      </c>
      <c r="T457" s="18" t="str">
        <f t="shared" si="71"/>
        <v>-----</v>
      </c>
      <c r="U457" s="20" t="str">
        <f t="shared" si="72"/>
        <v>-----</v>
      </c>
      <c r="V457" s="20" t="str">
        <f t="shared" si="73"/>
        <v>-----</v>
      </c>
      <c r="W457" s="20" t="str">
        <f t="shared" si="74"/>
        <v>-----</v>
      </c>
      <c r="X457" s="4"/>
      <c r="AE457" s="4"/>
      <c r="AF457" s="4"/>
    </row>
    <row r="458" spans="1:32" x14ac:dyDescent="0.55000000000000004">
      <c r="A458" s="6">
        <f>IF('Data Validation'!$K$2&lt;&gt;TRUE,"",'Data Validation'!A458)</f>
        <v>1772169000</v>
      </c>
      <c r="B458" s="6" t="str">
        <f>IF('Data Validation'!$K$2&lt;&gt;TRUE,"",'Data Validation'!C458)</f>
        <v>XAUUSD</v>
      </c>
      <c r="C458" s="6" t="str">
        <f>IF('Data Validation'!$K$2&lt;&gt;TRUE,"",'Data Validation'!E458)</f>
        <v>M5</v>
      </c>
      <c r="D458" s="6">
        <f>IF('Data Validation'!$K$2&lt;&gt;TRUE,"",'Data Validation'!G458)</f>
        <v>5187.34</v>
      </c>
      <c r="E458" s="6">
        <f>IF($C458&lt;&gt;"M5","",Price!F458)</f>
        <v>5187.57</v>
      </c>
      <c r="F458" s="8">
        <f>IF($C458&lt;&gt;"M5","",Price!G458)</f>
        <v>5184.59</v>
      </c>
      <c r="G458" s="8">
        <f>IF($C458&lt;&gt;"M5","",Dual_Tema!E458)</f>
        <v>5186.03</v>
      </c>
      <c r="H458" s="8">
        <f>IF($C458&lt;&gt;"M5","",Dual_Tema!F458)</f>
        <v>5183.37</v>
      </c>
      <c r="I458" s="6">
        <f>IF($C458&lt;&gt;"M5","",SSA!E458)</f>
        <v>5186.5737099999997</v>
      </c>
      <c r="J458">
        <f t="shared" si="63"/>
        <v>5185.1101133333323</v>
      </c>
      <c r="K458">
        <f t="shared" si="64"/>
        <v>5185.6277574583946</v>
      </c>
      <c r="L458" s="7">
        <f t="shared" si="76"/>
        <v>2.9695161809707303E-4</v>
      </c>
      <c r="M458" s="7">
        <f t="shared" si="75"/>
        <v>2.3536810993624895E-4</v>
      </c>
      <c r="N458">
        <f t="shared" si="68"/>
        <v>1.4635966666673994</v>
      </c>
      <c r="O458">
        <f t="shared" si="65"/>
        <v>-0.51764412506236113</v>
      </c>
      <c r="P458">
        <f t="shared" si="66"/>
        <v>-1</v>
      </c>
      <c r="Q458">
        <f t="shared" si="67"/>
        <v>-4</v>
      </c>
      <c r="R458" s="18" t="str">
        <f t="shared" si="69"/>
        <v>-----</v>
      </c>
      <c r="S458" s="18" t="str">
        <f t="shared" si="70"/>
        <v>-----</v>
      </c>
      <c r="T458" s="18" t="str">
        <f t="shared" si="71"/>
        <v>-----</v>
      </c>
      <c r="U458" s="20" t="str">
        <f t="shared" si="72"/>
        <v>-----</v>
      </c>
      <c r="V458" s="20" t="str">
        <f t="shared" si="73"/>
        <v>-----</v>
      </c>
      <c r="W458" s="20" t="str">
        <f t="shared" si="74"/>
        <v>-----</v>
      </c>
      <c r="X458" s="4"/>
      <c r="AE458" s="4"/>
      <c r="AF458" s="4"/>
    </row>
    <row r="459" spans="1:32" x14ac:dyDescent="0.55000000000000004">
      <c r="A459" s="6">
        <f>IF('Data Validation'!$K$2&lt;&gt;TRUE,"",'Data Validation'!A459)</f>
        <v>1772169300</v>
      </c>
      <c r="B459" s="6" t="str">
        <f>IF('Data Validation'!$K$2&lt;&gt;TRUE,"",'Data Validation'!C459)</f>
        <v>XAUUSD</v>
      </c>
      <c r="C459" s="6" t="str">
        <f>IF('Data Validation'!$K$2&lt;&gt;TRUE,"",'Data Validation'!E459)</f>
        <v>M5</v>
      </c>
      <c r="D459" s="6">
        <f>IF('Data Validation'!$K$2&lt;&gt;TRUE,"",'Data Validation'!G459)</f>
        <v>5186.4799999999996</v>
      </c>
      <c r="E459" s="6">
        <f>IF($C459&lt;&gt;"M5","",Price!F459)</f>
        <v>5187.53</v>
      </c>
      <c r="F459" s="8">
        <f>IF($C459&lt;&gt;"M5","",Price!G459)</f>
        <v>5185.71</v>
      </c>
      <c r="G459" s="8">
        <f>IF($C459&lt;&gt;"M5","",Dual_Tema!E459)</f>
        <v>5186.67</v>
      </c>
      <c r="H459" s="8">
        <f>IF($C459&lt;&gt;"M5","",Dual_Tema!F459)</f>
        <v>5184.41</v>
      </c>
      <c r="I459" s="6">
        <f>IF($C459&lt;&gt;"M5","",SSA!E459)</f>
        <v>5188.2272599999997</v>
      </c>
      <c r="J459">
        <f t="shared" si="63"/>
        <v>5185.0500783333327</v>
      </c>
      <c r="K459">
        <f t="shared" si="64"/>
        <v>5185.512221633383</v>
      </c>
      <c r="L459" s="7">
        <f t="shared" si="76"/>
        <v>1.6580966207598952E-4</v>
      </c>
      <c r="M459" s="7">
        <f t="shared" si="75"/>
        <v>2.507517731043999E-4</v>
      </c>
      <c r="N459">
        <f t="shared" si="68"/>
        <v>3.177181666666911</v>
      </c>
      <c r="O459">
        <f t="shared" si="65"/>
        <v>-0.4621433000502293</v>
      </c>
      <c r="P459">
        <f t="shared" si="66"/>
        <v>-1</v>
      </c>
      <c r="Q459">
        <f t="shared" si="67"/>
        <v>-5</v>
      </c>
      <c r="R459" s="18" t="str">
        <f t="shared" si="69"/>
        <v>-----</v>
      </c>
      <c r="S459" s="18" t="str">
        <f t="shared" si="70"/>
        <v>-----</v>
      </c>
      <c r="T459" s="18" t="str">
        <f t="shared" si="71"/>
        <v>-----</v>
      </c>
      <c r="U459" s="20" t="str">
        <f t="shared" si="72"/>
        <v>-----</v>
      </c>
      <c r="V459" s="20" t="str">
        <f t="shared" si="73"/>
        <v>-----</v>
      </c>
      <c r="W459" s="20" t="str">
        <f t="shared" si="74"/>
        <v>-----</v>
      </c>
      <c r="X459" s="4"/>
      <c r="AE459" s="4"/>
      <c r="AF459" s="4"/>
    </row>
    <row r="460" spans="1:32" x14ac:dyDescent="0.55000000000000004">
      <c r="A460" s="6">
        <f>IF('Data Validation'!$K$2&lt;&gt;TRUE,"",'Data Validation'!A460)</f>
        <v>1772169600</v>
      </c>
      <c r="B460" s="6" t="str">
        <f>IF('Data Validation'!$K$2&lt;&gt;TRUE,"",'Data Validation'!C460)</f>
        <v>XAUUSD</v>
      </c>
      <c r="C460" s="6" t="str">
        <f>IF('Data Validation'!$K$2&lt;&gt;TRUE,"",'Data Validation'!E460)</f>
        <v>M5</v>
      </c>
      <c r="D460" s="6">
        <f>IF('Data Validation'!$K$2&lt;&gt;TRUE,"",'Data Validation'!G460)</f>
        <v>5189.16</v>
      </c>
      <c r="E460" s="6">
        <f>IF($C460&lt;&gt;"M5","",Price!F460)</f>
        <v>5189.79</v>
      </c>
      <c r="F460" s="8">
        <f>IF($C460&lt;&gt;"M5","",Price!G460)</f>
        <v>5186.28</v>
      </c>
      <c r="G460" s="8">
        <f>IF($C460&lt;&gt;"M5","",Dual_Tema!E460)</f>
        <v>5188.2</v>
      </c>
      <c r="H460" s="8">
        <f>IF($C460&lt;&gt;"M5","",Dual_Tema!F460)</f>
        <v>5185.3500000000004</v>
      </c>
      <c r="I460" s="6">
        <f>IF($C460&lt;&gt;"M5","",SSA!E460)</f>
        <v>5190.0573000000004</v>
      </c>
      <c r="J460">
        <f t="shared" si="63"/>
        <v>5185.1127572222213</v>
      </c>
      <c r="K460">
        <f t="shared" si="64"/>
        <v>5185.4323287511515</v>
      </c>
      <c r="L460" s="7">
        <f t="shared" si="76"/>
        <v>3.0646466982771396E-4</v>
      </c>
      <c r="M460" s="7">
        <f t="shared" si="75"/>
        <v>1.7935144204333004E-4</v>
      </c>
      <c r="N460">
        <f t="shared" si="68"/>
        <v>4.9445427777791338</v>
      </c>
      <c r="O460">
        <f t="shared" si="65"/>
        <v>-0.31957152893028251</v>
      </c>
      <c r="P460">
        <f t="shared" si="66"/>
        <v>-1</v>
      </c>
      <c r="Q460">
        <f t="shared" si="67"/>
        <v>-6</v>
      </c>
      <c r="R460" s="18" t="str">
        <f t="shared" si="69"/>
        <v>-----</v>
      </c>
      <c r="S460" s="18" t="str">
        <f t="shared" si="70"/>
        <v>-----</v>
      </c>
      <c r="T460" s="18" t="str">
        <f t="shared" si="71"/>
        <v>-----</v>
      </c>
      <c r="U460" s="20" t="str">
        <f t="shared" si="72"/>
        <v>-----</v>
      </c>
      <c r="V460" s="20" t="str">
        <f t="shared" si="73"/>
        <v>-----</v>
      </c>
      <c r="W460" s="20" t="str">
        <f t="shared" si="74"/>
        <v>-----</v>
      </c>
      <c r="X460" s="4"/>
      <c r="AE460" s="4"/>
      <c r="AF460" s="4"/>
    </row>
    <row r="461" spans="1:32" x14ac:dyDescent="0.55000000000000004">
      <c r="A461" s="6">
        <f>IF('Data Validation'!$K$2&lt;&gt;TRUE,"",'Data Validation'!A461)</f>
        <v>1772169900</v>
      </c>
      <c r="B461" s="6" t="str">
        <f>IF('Data Validation'!$K$2&lt;&gt;TRUE,"",'Data Validation'!C461)</f>
        <v>XAUUSD</v>
      </c>
      <c r="C461" s="6" t="str">
        <f>IF('Data Validation'!$K$2&lt;&gt;TRUE,"",'Data Validation'!E461)</f>
        <v>M5</v>
      </c>
      <c r="D461" s="6">
        <f>IF('Data Validation'!$K$2&lt;&gt;TRUE,"",'Data Validation'!G461)</f>
        <v>5194.8</v>
      </c>
      <c r="E461" s="6">
        <f>IF($C461&lt;&gt;"M5","",Price!F461)</f>
        <v>5194.83</v>
      </c>
      <c r="F461" s="8">
        <f>IF($C461&lt;&gt;"M5","",Price!G461)</f>
        <v>5189.1499999999996</v>
      </c>
      <c r="G461" s="8">
        <f>IF($C461&lt;&gt;"M5","",Dual_Tema!E461)</f>
        <v>5191.62</v>
      </c>
      <c r="H461" s="8">
        <f>IF($C461&lt;&gt;"M5","",Dual_Tema!F461)</f>
        <v>5187.3500000000004</v>
      </c>
      <c r="I461" s="6">
        <f>IF($C461&lt;&gt;"M5","",SSA!E461)</f>
        <v>5191.8124500000004</v>
      </c>
      <c r="J461">
        <f t="shared" si="63"/>
        <v>5185.2974669444429</v>
      </c>
      <c r="K461">
        <f t="shared" si="64"/>
        <v>5185.4053563898105</v>
      </c>
      <c r="L461" s="7">
        <f t="shared" si="76"/>
        <v>6.1830411316699538E-4</v>
      </c>
      <c r="M461" s="7">
        <f t="shared" si="75"/>
        <v>3.469979854837773E-4</v>
      </c>
      <c r="N461">
        <f t="shared" si="68"/>
        <v>6.5149830555574226</v>
      </c>
      <c r="O461">
        <f t="shared" si="65"/>
        <v>-0.10788944536761846</v>
      </c>
      <c r="P461">
        <f t="shared" si="66"/>
        <v>-1</v>
      </c>
      <c r="Q461">
        <f t="shared" si="67"/>
        <v>-7</v>
      </c>
      <c r="R461" s="18" t="str">
        <f t="shared" si="69"/>
        <v>-----</v>
      </c>
      <c r="S461" s="18" t="str">
        <f t="shared" si="70"/>
        <v>-----</v>
      </c>
      <c r="T461" s="18" t="str">
        <f t="shared" si="71"/>
        <v>-----</v>
      </c>
      <c r="U461" s="20" t="str">
        <f t="shared" si="72"/>
        <v>-----</v>
      </c>
      <c r="V461" s="20" t="str">
        <f t="shared" si="73"/>
        <v>-----</v>
      </c>
      <c r="W461" s="20" t="str">
        <f t="shared" si="74"/>
        <v>-----</v>
      </c>
      <c r="X461" s="4"/>
      <c r="AE461" s="4"/>
      <c r="AF461" s="4"/>
    </row>
    <row r="462" spans="1:32" x14ac:dyDescent="0.55000000000000004">
      <c r="A462" s="6">
        <f>IF('Data Validation'!$K$2&lt;&gt;TRUE,"",'Data Validation'!A462)</f>
        <v>1772170200</v>
      </c>
      <c r="B462" s="6" t="str">
        <f>IF('Data Validation'!$K$2&lt;&gt;TRUE,"",'Data Validation'!C462)</f>
        <v>XAUUSD</v>
      </c>
      <c r="C462" s="6" t="str">
        <f>IF('Data Validation'!$K$2&lt;&gt;TRUE,"",'Data Validation'!E462)</f>
        <v>M5</v>
      </c>
      <c r="D462" s="6">
        <f>IF('Data Validation'!$K$2&lt;&gt;TRUE,"",'Data Validation'!G462)</f>
        <v>5196.26</v>
      </c>
      <c r="E462" s="6">
        <f>IF($C462&lt;&gt;"M5","",Price!F462)</f>
        <v>5197.55</v>
      </c>
      <c r="F462" s="8">
        <f>IF($C462&lt;&gt;"M5","",Price!G462)</f>
        <v>5194.1000000000004</v>
      </c>
      <c r="G462" s="8">
        <f>IF($C462&lt;&gt;"M5","",Dual_Tema!E462)</f>
        <v>5195.07</v>
      </c>
      <c r="H462" s="8">
        <f>IF($C462&lt;&gt;"M5","",Dual_Tema!F462)</f>
        <v>5191</v>
      </c>
      <c r="I462" s="6">
        <f>IF($C462&lt;&gt;"M5","",SSA!E462)</f>
        <v>5193.1883500000004</v>
      </c>
      <c r="J462">
        <f t="shared" si="63"/>
        <v>5185.5856224999998</v>
      </c>
      <c r="K462">
        <f t="shared" si="64"/>
        <v>5185.4414096118489</v>
      </c>
      <c r="L462" s="7">
        <f t="shared" si="76"/>
        <v>4.7737566577552818E-4</v>
      </c>
      <c r="M462" s="7">
        <f t="shared" si="75"/>
        <v>5.9718743979972333E-4</v>
      </c>
      <c r="N462">
        <f t="shared" si="68"/>
        <v>7.6027275000005829</v>
      </c>
      <c r="O462">
        <f t="shared" si="65"/>
        <v>0.14421288815083244</v>
      </c>
      <c r="P462">
        <f t="shared" si="66"/>
        <v>1</v>
      </c>
      <c r="Q462">
        <f t="shared" si="67"/>
        <v>1</v>
      </c>
      <c r="R462" s="18" t="str">
        <f t="shared" si="69"/>
        <v>-----</v>
      </c>
      <c r="S462" s="18" t="str">
        <f t="shared" si="70"/>
        <v>-----</v>
      </c>
      <c r="T462" s="18" t="str">
        <f t="shared" si="71"/>
        <v>-----</v>
      </c>
      <c r="U462" s="20" t="str">
        <f t="shared" si="72"/>
        <v>-----</v>
      </c>
      <c r="V462" s="20" t="str">
        <f t="shared" si="73"/>
        <v>-----</v>
      </c>
      <c r="W462" s="20" t="str">
        <f t="shared" si="74"/>
        <v>-----</v>
      </c>
      <c r="X462" s="4"/>
      <c r="AE462" s="4"/>
      <c r="AF462" s="4"/>
    </row>
    <row r="463" spans="1:32" x14ac:dyDescent="0.55000000000000004">
      <c r="A463" s="6">
        <f>IF('Data Validation'!$K$2&lt;&gt;TRUE,"",'Data Validation'!A463)</f>
        <v>1772170500</v>
      </c>
      <c r="B463" s="6" t="str">
        <f>IF('Data Validation'!$K$2&lt;&gt;TRUE,"",'Data Validation'!C463)</f>
        <v>XAUUSD</v>
      </c>
      <c r="C463" s="6" t="str">
        <f>IF('Data Validation'!$K$2&lt;&gt;TRUE,"",'Data Validation'!E463)</f>
        <v>M5</v>
      </c>
      <c r="D463" s="6">
        <f>IF('Data Validation'!$K$2&lt;&gt;TRUE,"",'Data Validation'!G463)</f>
        <v>5194.54</v>
      </c>
      <c r="E463" s="6">
        <f>IF($C463&lt;&gt;"M5","",Price!F463)</f>
        <v>5196.21</v>
      </c>
      <c r="F463" s="8">
        <f>IF($C463&lt;&gt;"M5","",Price!G463)</f>
        <v>5189.9399999999996</v>
      </c>
      <c r="G463" s="8">
        <f>IF($C463&lt;&gt;"M5","",Dual_Tema!E463)</f>
        <v>5196.51</v>
      </c>
      <c r="H463" s="8">
        <f>IF($C463&lt;&gt;"M5","",Dual_Tema!F463)</f>
        <v>5191.21</v>
      </c>
      <c r="I463" s="6">
        <f>IF($C463&lt;&gt;"M5","",SSA!E463)</f>
        <v>5194.0722500000002</v>
      </c>
      <c r="J463">
        <f t="shared" si="63"/>
        <v>5185.949620833333</v>
      </c>
      <c r="K463">
        <f t="shared" si="64"/>
        <v>5185.5430518561461</v>
      </c>
      <c r="L463" s="7">
        <f t="shared" si="76"/>
        <v>-5.7731054111352023E-5</v>
      </c>
      <c r="M463" s="7">
        <f t="shared" si="75"/>
        <v>-2.4464431221245849E-4</v>
      </c>
      <c r="N463">
        <f t="shared" si="68"/>
        <v>8.1226291666671386</v>
      </c>
      <c r="O463">
        <f t="shared" si="65"/>
        <v>0.40656897718690743</v>
      </c>
      <c r="P463">
        <f t="shared" si="66"/>
        <v>1</v>
      </c>
      <c r="Q463">
        <f t="shared" si="67"/>
        <v>2</v>
      </c>
      <c r="R463" s="18" t="str">
        <f t="shared" si="69"/>
        <v>-----</v>
      </c>
      <c r="S463" s="18" t="str">
        <f t="shared" si="70"/>
        <v>-----</v>
      </c>
      <c r="T463" s="18" t="str">
        <f t="shared" si="71"/>
        <v>-----</v>
      </c>
      <c r="U463" s="20" t="str">
        <f t="shared" si="72"/>
        <v>-----</v>
      </c>
      <c r="V463" s="20" t="str">
        <f t="shared" si="73"/>
        <v>-----</v>
      </c>
      <c r="W463" s="20" t="str">
        <f t="shared" si="74"/>
        <v>-----</v>
      </c>
      <c r="X463" s="4"/>
      <c r="AE463" s="4"/>
      <c r="AF463" s="4"/>
    </row>
    <row r="464" spans="1:32" x14ac:dyDescent="0.55000000000000004">
      <c r="A464" s="6">
        <f>IF('Data Validation'!$K$2&lt;&gt;TRUE,"",'Data Validation'!A464)</f>
        <v>1772170800</v>
      </c>
      <c r="B464" s="6" t="str">
        <f>IF('Data Validation'!$K$2&lt;&gt;TRUE,"",'Data Validation'!C464)</f>
        <v>XAUUSD</v>
      </c>
      <c r="C464" s="6" t="str">
        <f>IF('Data Validation'!$K$2&lt;&gt;TRUE,"",'Data Validation'!E464)</f>
        <v>M5</v>
      </c>
      <c r="D464" s="6">
        <f>IF('Data Validation'!$K$2&lt;&gt;TRUE,"",'Data Validation'!G464)</f>
        <v>5191.87</v>
      </c>
      <c r="E464" s="6">
        <f>IF($C464&lt;&gt;"M5","",Price!F464)</f>
        <v>5194.25</v>
      </c>
      <c r="F464" s="8">
        <f>IF($C464&lt;&gt;"M5","",Price!G464)</f>
        <v>5191.26</v>
      </c>
      <c r="G464" s="8">
        <f>IF($C464&lt;&gt;"M5","",Dual_Tema!E464)</f>
        <v>5196.3100000000004</v>
      </c>
      <c r="H464" s="8">
        <f>IF($C464&lt;&gt;"M5","",Dual_Tema!F464)</f>
        <v>5191.87</v>
      </c>
      <c r="I464" s="6">
        <f>IF($C464&lt;&gt;"M5","",SSA!E464)</f>
        <v>5194.5386200000003</v>
      </c>
      <c r="J464">
        <f t="shared" si="63"/>
        <v>5186.3570277777781</v>
      </c>
      <c r="K464">
        <f t="shared" si="64"/>
        <v>5185.7058470404736</v>
      </c>
      <c r="L464" s="7">
        <f t="shared" si="76"/>
        <v>-3.9643516264433799E-4</v>
      </c>
      <c r="M464" s="7">
        <f t="shared" si="75"/>
        <v>-1.174913855700687E-4</v>
      </c>
      <c r="N464">
        <f t="shared" si="68"/>
        <v>8.1815922222222071</v>
      </c>
      <c r="O464">
        <f t="shared" si="65"/>
        <v>0.65118073730445758</v>
      </c>
      <c r="P464">
        <f t="shared" si="66"/>
        <v>1</v>
      </c>
      <c r="Q464">
        <f t="shared" si="67"/>
        <v>3</v>
      </c>
      <c r="R464" s="18" t="str">
        <f t="shared" si="69"/>
        <v>-----</v>
      </c>
      <c r="S464" s="18" t="str">
        <f t="shared" si="70"/>
        <v>-----</v>
      </c>
      <c r="T464" s="18" t="str">
        <f t="shared" si="71"/>
        <v>-----</v>
      </c>
      <c r="U464" s="20" t="str">
        <f t="shared" si="72"/>
        <v>-----</v>
      </c>
      <c r="V464" s="20" t="str">
        <f t="shared" si="73"/>
        <v>-----</v>
      </c>
      <c r="W464" s="20" t="str">
        <f t="shared" si="74"/>
        <v>-----</v>
      </c>
      <c r="X464" s="4"/>
      <c r="AE464" s="4"/>
      <c r="AF464" s="4"/>
    </row>
    <row r="465" spans="1:32" x14ac:dyDescent="0.55000000000000004">
      <c r="A465" s="6">
        <f>IF('Data Validation'!$K$2&lt;&gt;TRUE,"",'Data Validation'!A465)</f>
        <v>1772171100</v>
      </c>
      <c r="B465" s="6" t="str">
        <f>IF('Data Validation'!$K$2&lt;&gt;TRUE,"",'Data Validation'!C465)</f>
        <v>XAUUSD</v>
      </c>
      <c r="C465" s="6" t="str">
        <f>IF('Data Validation'!$K$2&lt;&gt;TRUE,"",'Data Validation'!E465)</f>
        <v>M5</v>
      </c>
      <c r="D465" s="6">
        <f>IF('Data Validation'!$K$2&lt;&gt;TRUE,"",'Data Validation'!G465)</f>
        <v>5191.26</v>
      </c>
      <c r="E465" s="6">
        <f>IF($C465&lt;&gt;"M5","",Price!F465)</f>
        <v>5193.72</v>
      </c>
      <c r="F465" s="8">
        <f>IF($C465&lt;&gt;"M5","",Price!G465)</f>
        <v>5191.05</v>
      </c>
      <c r="G465" s="8">
        <f>IF($C465&lt;&gt;"M5","",Dual_Tema!E465)</f>
        <v>5195.78</v>
      </c>
      <c r="H465" s="8">
        <f>IF($C465&lt;&gt;"M5","",Dual_Tema!F465)</f>
        <v>5192.07</v>
      </c>
      <c r="I465" s="6">
        <f>IF($C465&lt;&gt;"M5","",SSA!E465)</f>
        <v>5194.7620200000001</v>
      </c>
      <c r="J465">
        <f t="shared" si="63"/>
        <v>5186.7823408333325</v>
      </c>
      <c r="K465">
        <f t="shared" si="64"/>
        <v>5185.9211457990459</v>
      </c>
      <c r="L465" s="7">
        <f t="shared" si="76"/>
        <v>-3.9647560135330805E-4</v>
      </c>
      <c r="M465" s="7">
        <f t="shared" si="75"/>
        <v>-1.9645343764616562E-4</v>
      </c>
      <c r="N465">
        <f t="shared" si="68"/>
        <v>7.9796791666676654</v>
      </c>
      <c r="O465">
        <f t="shared" si="65"/>
        <v>0.86119503428653843</v>
      </c>
      <c r="P465">
        <f t="shared" si="66"/>
        <v>1</v>
      </c>
      <c r="Q465">
        <f t="shared" si="67"/>
        <v>4</v>
      </c>
      <c r="R465" s="18" t="str">
        <f t="shared" si="69"/>
        <v>-----</v>
      </c>
      <c r="S465" s="18" t="str">
        <f t="shared" si="70"/>
        <v>-----</v>
      </c>
      <c r="T465" s="18" t="str">
        <f t="shared" si="71"/>
        <v>-----</v>
      </c>
      <c r="U465" s="20" t="str">
        <f t="shared" si="72"/>
        <v>-----</v>
      </c>
      <c r="V465" s="20" t="str">
        <f t="shared" si="73"/>
        <v>-----</v>
      </c>
      <c r="W465" s="20" t="str">
        <f t="shared" si="74"/>
        <v>-----</v>
      </c>
      <c r="X465" s="4"/>
      <c r="AE465" s="4"/>
      <c r="AF465" s="4"/>
    </row>
    <row r="466" spans="1:32" x14ac:dyDescent="0.55000000000000004">
      <c r="A466" s="6">
        <f>IF('Data Validation'!$K$2&lt;&gt;TRUE,"",'Data Validation'!A466)</f>
        <v>1772171400</v>
      </c>
      <c r="B466" s="6" t="str">
        <f>IF('Data Validation'!$K$2&lt;&gt;TRUE,"",'Data Validation'!C466)</f>
        <v>XAUUSD</v>
      </c>
      <c r="C466" s="6" t="str">
        <f>IF('Data Validation'!$K$2&lt;&gt;TRUE,"",'Data Validation'!E466)</f>
        <v>M5</v>
      </c>
      <c r="D466" s="6">
        <f>IF('Data Validation'!$K$2&lt;&gt;TRUE,"",'Data Validation'!G466)</f>
        <v>5194.8599999999997</v>
      </c>
      <c r="E466" s="6">
        <f>IF($C466&lt;&gt;"M5","",Price!F466)</f>
        <v>5196.59</v>
      </c>
      <c r="F466" s="8">
        <f>IF($C466&lt;&gt;"M5","",Price!G466)</f>
        <v>5190.88</v>
      </c>
      <c r="G466" s="8">
        <f>IF($C466&lt;&gt;"M5","",Dual_Tema!E466)</f>
        <v>5196.72</v>
      </c>
      <c r="H466" s="8">
        <f>IF($C466&lt;&gt;"M5","",Dual_Tema!F466)</f>
        <v>5192.0200000000004</v>
      </c>
      <c r="I466" s="6">
        <f>IF($C466&lt;&gt;"M5","",SSA!E466)</f>
        <v>5194.8841400000001</v>
      </c>
      <c r="J466">
        <f t="shared" si="63"/>
        <v>5187.2041733333335</v>
      </c>
      <c r="K466">
        <f t="shared" si="64"/>
        <v>5186.1777513059042</v>
      </c>
      <c r="L466" s="7">
        <f t="shared" si="76"/>
        <v>-2.5015779183813855E-5</v>
      </c>
      <c r="M466" s="7">
        <f t="shared" si="75"/>
        <v>-2.1956772123380252E-4</v>
      </c>
      <c r="N466">
        <f t="shared" si="68"/>
        <v>7.6799666666665871</v>
      </c>
      <c r="O466">
        <f t="shared" si="65"/>
        <v>1.0264220274293621</v>
      </c>
      <c r="P466">
        <f t="shared" si="66"/>
        <v>1</v>
      </c>
      <c r="Q466">
        <f t="shared" si="67"/>
        <v>5</v>
      </c>
      <c r="R466" s="18" t="str">
        <f t="shared" si="69"/>
        <v>-----</v>
      </c>
      <c r="S466" s="18" t="str">
        <f t="shared" si="70"/>
        <v>-----</v>
      </c>
      <c r="T466" s="18" t="str">
        <f t="shared" si="71"/>
        <v>-----</v>
      </c>
      <c r="U466" s="20" t="str">
        <f t="shared" si="72"/>
        <v>-----</v>
      </c>
      <c r="V466" s="20" t="str">
        <f t="shared" si="73"/>
        <v>-----</v>
      </c>
      <c r="W466" s="20" t="str">
        <f t="shared" si="74"/>
        <v>-----</v>
      </c>
      <c r="X466" s="4"/>
      <c r="AE466" s="4"/>
      <c r="AF466" s="4"/>
    </row>
    <row r="467" spans="1:32" x14ac:dyDescent="0.55000000000000004">
      <c r="A467" s="6">
        <f>IF('Data Validation'!$K$2&lt;&gt;TRUE,"",'Data Validation'!A467)</f>
        <v>1772171700</v>
      </c>
      <c r="B467" s="6" t="str">
        <f>IF('Data Validation'!$K$2&lt;&gt;TRUE,"",'Data Validation'!C467)</f>
        <v>XAUUSD</v>
      </c>
      <c r="C467" s="6" t="str">
        <f>IF('Data Validation'!$K$2&lt;&gt;TRUE,"",'Data Validation'!E467)</f>
        <v>M5</v>
      </c>
      <c r="D467" s="6">
        <f>IF('Data Validation'!$K$2&lt;&gt;TRUE,"",'Data Validation'!G467)</f>
        <v>5197.92</v>
      </c>
      <c r="E467" s="6">
        <f>IF($C467&lt;&gt;"M5","",Price!F467)</f>
        <v>5200.3599999999997</v>
      </c>
      <c r="F467" s="8">
        <f>IF($C467&lt;&gt;"M5","",Price!G467)</f>
        <v>5193.8</v>
      </c>
      <c r="G467" s="8">
        <f>IF($C467&lt;&gt;"M5","",Dual_Tema!E467)</f>
        <v>5199.0600000000004</v>
      </c>
      <c r="H467" s="8">
        <f>IF($C467&lt;&gt;"M5","",Dual_Tema!F467)</f>
        <v>5193.3100000000004</v>
      </c>
      <c r="I467" s="6">
        <f>IF($C467&lt;&gt;"M5","",SSA!E467)</f>
        <v>5194.9270500000002</v>
      </c>
      <c r="J467">
        <f t="shared" si="63"/>
        <v>5187.6050772222225</v>
      </c>
      <c r="K467">
        <f t="shared" si="64"/>
        <v>5186.4632164891682</v>
      </c>
      <c r="L467" s="7">
        <f t="shared" si="76"/>
        <v>2.5004520047840808E-4</v>
      </c>
      <c r="M467" s="7">
        <f t="shared" si="75"/>
        <v>9.4352156909520459E-5</v>
      </c>
      <c r="N467">
        <f t="shared" si="68"/>
        <v>7.3219727777777734</v>
      </c>
      <c r="O467">
        <f t="shared" si="65"/>
        <v>1.1418607330542727</v>
      </c>
      <c r="P467">
        <f t="shared" si="66"/>
        <v>1</v>
      </c>
      <c r="Q467">
        <f t="shared" si="67"/>
        <v>6</v>
      </c>
      <c r="R467" s="18" t="str">
        <f t="shared" si="69"/>
        <v>-----</v>
      </c>
      <c r="S467" s="18" t="str">
        <f t="shared" si="70"/>
        <v>-----</v>
      </c>
      <c r="T467" s="18" t="str">
        <f t="shared" si="71"/>
        <v>-----</v>
      </c>
      <c r="U467" s="20" t="str">
        <f t="shared" si="72"/>
        <v>-----</v>
      </c>
      <c r="V467" s="20" t="str">
        <f t="shared" si="73"/>
        <v>-----</v>
      </c>
      <c r="W467" s="20" t="str">
        <f t="shared" si="74"/>
        <v>-----</v>
      </c>
      <c r="X467" s="4"/>
      <c r="AE467" s="4"/>
      <c r="AF467" s="4"/>
    </row>
    <row r="468" spans="1:32" x14ac:dyDescent="0.55000000000000004">
      <c r="A468" s="6">
        <f>IF('Data Validation'!$K$2&lt;&gt;TRUE,"",'Data Validation'!A468)</f>
        <v>1772172000</v>
      </c>
      <c r="B468" s="6" t="str">
        <f>IF('Data Validation'!$K$2&lt;&gt;TRUE,"",'Data Validation'!C468)</f>
        <v>XAUUSD</v>
      </c>
      <c r="C468" s="6" t="str">
        <f>IF('Data Validation'!$K$2&lt;&gt;TRUE,"",'Data Validation'!E468)</f>
        <v>M5</v>
      </c>
      <c r="D468" s="6">
        <f>IF('Data Validation'!$K$2&lt;&gt;TRUE,"",'Data Validation'!G468)</f>
        <v>5193.54</v>
      </c>
      <c r="E468" s="6">
        <f>IF($C468&lt;&gt;"M5","",Price!F468)</f>
        <v>5198.45</v>
      </c>
      <c r="F468" s="8">
        <f>IF($C468&lt;&gt;"M5","",Price!G468)</f>
        <v>5192.93</v>
      </c>
      <c r="G468" s="8">
        <f>IF($C468&lt;&gt;"M5","",Dual_Tema!E468)</f>
        <v>5199.49</v>
      </c>
      <c r="H468" s="8">
        <f>IF($C468&lt;&gt;"M5","",Dual_Tema!F468)</f>
        <v>5193.62</v>
      </c>
      <c r="I468" s="6">
        <f>IF($C468&lt;&gt;"M5","",SSA!E468)</f>
        <v>5194.8907799999997</v>
      </c>
      <c r="J468">
        <f t="shared" si="63"/>
        <v>5187.9763811111097</v>
      </c>
      <c r="K468">
        <f t="shared" si="64"/>
        <v>5186.7658494135567</v>
      </c>
      <c r="L468" s="7">
        <f t="shared" si="76"/>
        <v>-2.0001961730861366E-4</v>
      </c>
      <c r="M468" s="7">
        <f t="shared" si="75"/>
        <v>-1.3285531093911373E-4</v>
      </c>
      <c r="N468">
        <f t="shared" si="68"/>
        <v>6.9143988888899912</v>
      </c>
      <c r="O468">
        <f t="shared" si="65"/>
        <v>1.2105316975530513</v>
      </c>
      <c r="P468">
        <f t="shared" si="66"/>
        <v>1</v>
      </c>
      <c r="Q468">
        <f t="shared" si="67"/>
        <v>7</v>
      </c>
      <c r="R468" s="18" t="str">
        <f t="shared" si="69"/>
        <v>-----</v>
      </c>
      <c r="S468" s="18" t="str">
        <f t="shared" si="70"/>
        <v>-----</v>
      </c>
      <c r="T468" s="18" t="str">
        <f t="shared" si="71"/>
        <v>-----</v>
      </c>
      <c r="U468" s="20" t="str">
        <f t="shared" si="72"/>
        <v>-----</v>
      </c>
      <c r="V468" s="20" t="str">
        <f t="shared" si="73"/>
        <v>-----</v>
      </c>
      <c r="W468" s="20" t="str">
        <f t="shared" si="74"/>
        <v>-----</v>
      </c>
      <c r="X468" s="4"/>
      <c r="AE468" s="4"/>
      <c r="AF468" s="4"/>
    </row>
    <row r="469" spans="1:32" x14ac:dyDescent="0.55000000000000004">
      <c r="A469" s="6">
        <f>IF('Data Validation'!$K$2&lt;&gt;TRUE,"",'Data Validation'!A469)</f>
        <v>1772172300</v>
      </c>
      <c r="B469" s="6" t="str">
        <f>IF('Data Validation'!$K$2&lt;&gt;TRUE,"",'Data Validation'!C469)</f>
        <v>XAUUSD</v>
      </c>
      <c r="C469" s="6" t="str">
        <f>IF('Data Validation'!$K$2&lt;&gt;TRUE,"",'Data Validation'!E469)</f>
        <v>M5</v>
      </c>
      <c r="D469" s="6">
        <f>IF('Data Validation'!$K$2&lt;&gt;TRUE,"",'Data Validation'!G469)</f>
        <v>5194.7299999999996</v>
      </c>
      <c r="E469" s="6">
        <f>IF($C469&lt;&gt;"M5","",Price!F469)</f>
        <v>5196.3500000000004</v>
      </c>
      <c r="F469" s="8">
        <f>IF($C469&lt;&gt;"M5","",Price!G469)</f>
        <v>5193.41</v>
      </c>
      <c r="G469" s="8">
        <f>IF($C469&lt;&gt;"M5","",Dual_Tema!E469)</f>
        <v>5198.6099999999997</v>
      </c>
      <c r="H469" s="8">
        <f>IF($C469&lt;&gt;"M5","",Dual_Tema!F469)</f>
        <v>5193.96</v>
      </c>
      <c r="I469" s="6">
        <f>IF($C469&lt;&gt;"M5","",SSA!E469)</f>
        <v>5194.9351699999997</v>
      </c>
      <c r="J469">
        <f t="shared" si="63"/>
        <v>5188.3168130555559</v>
      </c>
      <c r="K469">
        <f t="shared" si="64"/>
        <v>5187.0760421419573</v>
      </c>
      <c r="L469" s="7">
        <f t="shared" si="76"/>
        <v>-4.3473159171380599E-4</v>
      </c>
      <c r="M469" s="7">
        <f t="shared" si="75"/>
        <v>-1.0589222866563891E-4</v>
      </c>
      <c r="N469">
        <f t="shared" si="68"/>
        <v>6.6183569444438035</v>
      </c>
      <c r="O469">
        <f t="shared" si="65"/>
        <v>1.2407709135986806</v>
      </c>
      <c r="P469">
        <f t="shared" si="66"/>
        <v>1</v>
      </c>
      <c r="Q469">
        <f t="shared" si="67"/>
        <v>8</v>
      </c>
      <c r="R469" s="18" t="str">
        <f t="shared" si="69"/>
        <v>-----</v>
      </c>
      <c r="S469" s="18" t="str">
        <f t="shared" si="70"/>
        <v>-----</v>
      </c>
      <c r="T469" s="18" t="str">
        <f t="shared" si="71"/>
        <v>-----</v>
      </c>
      <c r="U469" s="20" t="str">
        <f t="shared" si="72"/>
        <v>-----</v>
      </c>
      <c r="V469" s="20" t="str">
        <f t="shared" si="73"/>
        <v>-----</v>
      </c>
      <c r="W469" s="20" t="str">
        <f t="shared" si="74"/>
        <v>-----</v>
      </c>
      <c r="X469" s="4"/>
      <c r="AE469" s="4"/>
      <c r="AF469" s="4"/>
    </row>
    <row r="470" spans="1:32" x14ac:dyDescent="0.55000000000000004">
      <c r="A470" s="6">
        <f>IF('Data Validation'!$K$2&lt;&gt;TRUE,"",'Data Validation'!A470)</f>
        <v>1772172600</v>
      </c>
      <c r="B470" s="6" t="str">
        <f>IF('Data Validation'!$K$2&lt;&gt;TRUE,"",'Data Validation'!C470)</f>
        <v>XAUUSD</v>
      </c>
      <c r="C470" s="6" t="str">
        <f>IF('Data Validation'!$K$2&lt;&gt;TRUE,"",'Data Validation'!E470)</f>
        <v>M5</v>
      </c>
      <c r="D470" s="6">
        <f>IF('Data Validation'!$K$2&lt;&gt;TRUE,"",'Data Validation'!G470)</f>
        <v>5197.1400000000003</v>
      </c>
      <c r="E470" s="6">
        <f>IF($C470&lt;&gt;"M5","",Price!F470)</f>
        <v>5198.4799999999996</v>
      </c>
      <c r="F470" s="8">
        <f>IF($C470&lt;&gt;"M5","",Price!G470)</f>
        <v>5194.72</v>
      </c>
      <c r="G470" s="8">
        <f>IF($C470&lt;&gt;"M5","",Dual_Tema!E470)</f>
        <v>5198.97</v>
      </c>
      <c r="H470" s="8">
        <f>IF($C470&lt;&gt;"M5","",Dual_Tema!F470)</f>
        <v>5194.7299999999996</v>
      </c>
      <c r="I470" s="6">
        <f>IF($C470&lt;&gt;"M5","",SSA!E470)</f>
        <v>5195.0295500000002</v>
      </c>
      <c r="J470">
        <f t="shared" si="63"/>
        <v>5188.627035833334</v>
      </c>
      <c r="K470">
        <f t="shared" si="64"/>
        <v>5187.3862408802324</v>
      </c>
      <c r="L470" s="7">
        <f t="shared" si="76"/>
        <v>-9.4249437869557085E-5</v>
      </c>
      <c r="M470" s="7">
        <f t="shared" si="75"/>
        <v>-1.9250278646452816E-6</v>
      </c>
      <c r="N470">
        <f t="shared" si="68"/>
        <v>6.4025141666661511</v>
      </c>
      <c r="O470">
        <f t="shared" si="65"/>
        <v>1.2407949531016129</v>
      </c>
      <c r="P470">
        <f t="shared" si="66"/>
        <v>1</v>
      </c>
      <c r="Q470">
        <f t="shared" si="67"/>
        <v>9</v>
      </c>
      <c r="R470" s="18" t="str">
        <f t="shared" si="69"/>
        <v>-----</v>
      </c>
      <c r="S470" s="18" t="str">
        <f t="shared" si="70"/>
        <v>-----</v>
      </c>
      <c r="T470" s="18" t="str">
        <f t="shared" si="71"/>
        <v>-----</v>
      </c>
      <c r="U470" s="20" t="str">
        <f t="shared" si="72"/>
        <v>-----</v>
      </c>
      <c r="V470" s="20" t="str">
        <f t="shared" si="73"/>
        <v>-----</v>
      </c>
      <c r="W470" s="20" t="str">
        <f t="shared" si="74"/>
        <v>-----</v>
      </c>
      <c r="X470" s="4"/>
      <c r="AE470" s="4"/>
      <c r="AF470" s="4"/>
    </row>
    <row r="471" spans="1:32" x14ac:dyDescent="0.55000000000000004">
      <c r="A471" s="6">
        <f>IF('Data Validation'!$K$2&lt;&gt;TRUE,"",'Data Validation'!A471)</f>
        <v>1772172900</v>
      </c>
      <c r="B471" s="6" t="str">
        <f>IF('Data Validation'!$K$2&lt;&gt;TRUE,"",'Data Validation'!C471)</f>
        <v>XAUUSD</v>
      </c>
      <c r="C471" s="6" t="str">
        <f>IF('Data Validation'!$K$2&lt;&gt;TRUE,"",'Data Validation'!E471)</f>
        <v>M5</v>
      </c>
      <c r="D471" s="6">
        <f>IF('Data Validation'!$K$2&lt;&gt;TRUE,"",'Data Validation'!G471)</f>
        <v>5195.58</v>
      </c>
      <c r="E471" s="6">
        <f>IF($C471&lt;&gt;"M5","",Price!F471)</f>
        <v>5199.34</v>
      </c>
      <c r="F471" s="8">
        <f>IF($C471&lt;&gt;"M5","",Price!G471)</f>
        <v>5195.01</v>
      </c>
      <c r="G471" s="8">
        <f>IF($C471&lt;&gt;"M5","",Dual_Tema!E471)</f>
        <v>5199.53</v>
      </c>
      <c r="H471" s="8">
        <f>IF($C471&lt;&gt;"M5","",Dual_Tema!F471)</f>
        <v>5195.2700000000004</v>
      </c>
      <c r="I471" s="6">
        <f>IF($C471&lt;&gt;"M5","",SSA!E471)</f>
        <v>5195.0588200000002</v>
      </c>
      <c r="J471">
        <f t="shared" si="63"/>
        <v>5188.9065566666677</v>
      </c>
      <c r="K471">
        <f t="shared" si="64"/>
        <v>5187.69030403752</v>
      </c>
      <c r="L471" s="7">
        <f t="shared" si="76"/>
        <v>-3.6541764351700986E-5</v>
      </c>
      <c r="M471" s="7">
        <f t="shared" si="75"/>
        <v>-5.0045522176945231E-5</v>
      </c>
      <c r="N471">
        <f t="shared" si="68"/>
        <v>6.1522633333324848</v>
      </c>
      <c r="O471">
        <f t="shared" si="65"/>
        <v>1.2162526291476752</v>
      </c>
      <c r="P471">
        <f t="shared" si="66"/>
        <v>1</v>
      </c>
      <c r="Q471">
        <f t="shared" si="67"/>
        <v>10</v>
      </c>
      <c r="R471" s="18" t="str">
        <f t="shared" si="69"/>
        <v>-----</v>
      </c>
      <c r="S471" s="18" t="str">
        <f t="shared" si="70"/>
        <v>-----</v>
      </c>
      <c r="T471" s="18" t="str">
        <f t="shared" si="71"/>
        <v>-----</v>
      </c>
      <c r="U471" s="20" t="str">
        <f t="shared" si="72"/>
        <v>-----</v>
      </c>
      <c r="V471" s="20" t="str">
        <f t="shared" si="73"/>
        <v>-----</v>
      </c>
      <c r="W471" s="20" t="str">
        <f t="shared" si="74"/>
        <v>-----</v>
      </c>
      <c r="X471" s="4"/>
      <c r="AE471" s="4"/>
      <c r="AF471" s="4"/>
    </row>
    <row r="472" spans="1:32" x14ac:dyDescent="0.55000000000000004">
      <c r="A472" s="6">
        <f>IF('Data Validation'!$K$2&lt;&gt;TRUE,"",'Data Validation'!A472)</f>
        <v>1772173200</v>
      </c>
      <c r="B472" s="6" t="str">
        <f>IF('Data Validation'!$K$2&lt;&gt;TRUE,"",'Data Validation'!C472)</f>
        <v>XAUUSD</v>
      </c>
      <c r="C472" s="6" t="str">
        <f>IF('Data Validation'!$K$2&lt;&gt;TRUE,"",'Data Validation'!E472)</f>
        <v>M5</v>
      </c>
      <c r="D472" s="6">
        <f>IF('Data Validation'!$K$2&lt;&gt;TRUE,"",'Data Validation'!G472)</f>
        <v>5195</v>
      </c>
      <c r="E472" s="6">
        <f>IF($C472&lt;&gt;"M5","",Price!F472)</f>
        <v>5196.8500000000004</v>
      </c>
      <c r="F472" s="8">
        <f>IF($C472&lt;&gt;"M5","",Price!G472)</f>
        <v>5194.22</v>
      </c>
      <c r="G472" s="8">
        <f>IF($C472&lt;&gt;"M5","",Dual_Tema!E472)</f>
        <v>5198.58</v>
      </c>
      <c r="H472" s="8">
        <f>IF($C472&lt;&gt;"M5","",Dual_Tema!F472)</f>
        <v>5195.1499999999996</v>
      </c>
      <c r="I472" s="6">
        <f>IF($C472&lt;&gt;"M5","",SSA!E472)</f>
        <v>5194.98279</v>
      </c>
      <c r="J472">
        <f t="shared" ref="J472:J535" si="77">AVERAGE(I437:I472)</f>
        <v>5189.1560225000012</v>
      </c>
      <c r="K472">
        <f t="shared" si="64"/>
        <v>5187.9834477300165</v>
      </c>
      <c r="L472" s="7">
        <f t="shared" si="76"/>
        <v>-3.3278318309991643E-4</v>
      </c>
      <c r="M472" s="7">
        <f t="shared" si="75"/>
        <v>-1.7901311800417344E-4</v>
      </c>
      <c r="N472">
        <f t="shared" si="68"/>
        <v>5.826767499998823</v>
      </c>
      <c r="O472">
        <f t="shared" si="65"/>
        <v>1.1725747699847489</v>
      </c>
      <c r="P472">
        <f t="shared" si="66"/>
        <v>1</v>
      </c>
      <c r="Q472">
        <f t="shared" si="67"/>
        <v>11</v>
      </c>
      <c r="R472" s="18" t="str">
        <f t="shared" si="69"/>
        <v>-----</v>
      </c>
      <c r="S472" s="18" t="str">
        <f t="shared" si="70"/>
        <v>-----</v>
      </c>
      <c r="T472" s="18" t="str">
        <f t="shared" si="71"/>
        <v>-----</v>
      </c>
      <c r="U472" s="20" t="str">
        <f t="shared" si="72"/>
        <v>-----</v>
      </c>
      <c r="V472" s="20" t="str">
        <f t="shared" si="73"/>
        <v>-----</v>
      </c>
      <c r="W472" s="20" t="str">
        <f t="shared" si="74"/>
        <v>-----</v>
      </c>
      <c r="X472" s="4"/>
      <c r="AE472" s="4"/>
      <c r="AF472" s="4"/>
    </row>
    <row r="473" spans="1:32" x14ac:dyDescent="0.55000000000000004">
      <c r="A473" s="6">
        <f>IF('Data Validation'!$K$2&lt;&gt;TRUE,"",'Data Validation'!A473)</f>
        <v>1772173500</v>
      </c>
      <c r="B473" s="6" t="str">
        <f>IF('Data Validation'!$K$2&lt;&gt;TRUE,"",'Data Validation'!C473)</f>
        <v>XAUUSD</v>
      </c>
      <c r="C473" s="6" t="str">
        <f>IF('Data Validation'!$K$2&lt;&gt;TRUE,"",'Data Validation'!E473)</f>
        <v>M5</v>
      </c>
      <c r="D473" s="6">
        <f>IF('Data Validation'!$K$2&lt;&gt;TRUE,"",'Data Validation'!G473)</f>
        <v>5193.22</v>
      </c>
      <c r="E473" s="6">
        <f>IF($C473&lt;&gt;"M5","",Price!F473)</f>
        <v>5195.53</v>
      </c>
      <c r="F473" s="8">
        <f>IF($C473&lt;&gt;"M5","",Price!G473)</f>
        <v>5192.1499999999996</v>
      </c>
      <c r="G473" s="8">
        <f>IF($C473&lt;&gt;"M5","",Dual_Tema!E473)</f>
        <v>5197.26</v>
      </c>
      <c r="H473" s="8">
        <f>IF($C473&lt;&gt;"M5","",Dual_Tema!F473)</f>
        <v>5193.9799999999996</v>
      </c>
      <c r="I473" s="6">
        <f>IF($C473&lt;&gt;"M5","",SSA!E473)</f>
        <v>5194.7261500000004</v>
      </c>
      <c r="J473">
        <f t="shared" si="77"/>
        <v>5189.3764758333336</v>
      </c>
      <c r="K473">
        <f t="shared" ref="K473:K500" si="78">IF(J473="","",J473*0.2+K472*0.8)</f>
        <v>5188.2620533506797</v>
      </c>
      <c r="L473" s="7">
        <f t="shared" si="76"/>
        <v>-3.3286770336686501E-4</v>
      </c>
      <c r="M473" s="7">
        <f t="shared" si="75"/>
        <v>-3.5233096777421698E-4</v>
      </c>
      <c r="N473">
        <f t="shared" si="68"/>
        <v>5.3496741666667731</v>
      </c>
      <c r="O473">
        <f t="shared" ref="O473:O500" si="79">J473-K473</f>
        <v>1.1144224826539357</v>
      </c>
      <c r="P473">
        <f t="shared" si="66"/>
        <v>1</v>
      </c>
      <c r="Q473">
        <f t="shared" si="67"/>
        <v>12</v>
      </c>
      <c r="R473" s="18" t="str">
        <f t="shared" si="69"/>
        <v>-----</v>
      </c>
      <c r="S473" s="18" t="str">
        <f t="shared" si="70"/>
        <v>-----</v>
      </c>
      <c r="T473" s="18" t="str">
        <f t="shared" si="71"/>
        <v>-----</v>
      </c>
      <c r="U473" s="20" t="str">
        <f t="shared" si="72"/>
        <v>-----</v>
      </c>
      <c r="V473" s="20" t="str">
        <f t="shared" si="73"/>
        <v>-----</v>
      </c>
      <c r="W473" s="20" t="str">
        <f t="shared" si="74"/>
        <v>-----</v>
      </c>
      <c r="X473" s="4"/>
      <c r="AE473" s="4"/>
      <c r="AF473" s="4"/>
    </row>
    <row r="474" spans="1:32" x14ac:dyDescent="0.55000000000000004">
      <c r="A474" s="6">
        <f>IF('Data Validation'!$K$2&lt;&gt;TRUE,"",'Data Validation'!A474)</f>
        <v>1772173800</v>
      </c>
      <c r="B474" s="6" t="str">
        <f>IF('Data Validation'!$K$2&lt;&gt;TRUE,"",'Data Validation'!C474)</f>
        <v>XAUUSD</v>
      </c>
      <c r="C474" s="6" t="str">
        <f>IF('Data Validation'!$K$2&lt;&gt;TRUE,"",'Data Validation'!E474)</f>
        <v>M5</v>
      </c>
      <c r="D474" s="6">
        <f>IF('Data Validation'!$K$2&lt;&gt;TRUE,"",'Data Validation'!G474)</f>
        <v>5192.34</v>
      </c>
      <c r="E474" s="6">
        <f>IF($C474&lt;&gt;"M5","",Price!F474)</f>
        <v>5196.2700000000004</v>
      </c>
      <c r="F474" s="8">
        <f>IF($C474&lt;&gt;"M5","",Price!G474)</f>
        <v>5192.3100000000004</v>
      </c>
      <c r="G474" s="8">
        <f>IF($C474&lt;&gt;"M5","",Dual_Tema!E474)</f>
        <v>5196.75</v>
      </c>
      <c r="H474" s="8">
        <f>IF($C474&lt;&gt;"M5","",Dual_Tema!F474)</f>
        <v>5193.26</v>
      </c>
      <c r="I474" s="6">
        <f>IF($C474&lt;&gt;"M5","",SSA!E474)</f>
        <v>5194.2508399999997</v>
      </c>
      <c r="J474">
        <f t="shared" si="77"/>
        <v>5189.5700066666668</v>
      </c>
      <c r="K474">
        <f t="shared" si="78"/>
        <v>5188.5236440138779</v>
      </c>
      <c r="L474" s="7">
        <f t="shared" si="76"/>
        <v>-9.2365420695543073E-5</v>
      </c>
      <c r="M474" s="7">
        <f t="shared" si="75"/>
        <v>-1.8292941235366957E-4</v>
      </c>
      <c r="N474">
        <f t="shared" si="68"/>
        <v>4.6808333333328846</v>
      </c>
      <c r="O474">
        <f t="shared" si="79"/>
        <v>1.0463626527889573</v>
      </c>
      <c r="P474">
        <f t="shared" si="66"/>
        <v>1</v>
      </c>
      <c r="Q474">
        <f t="shared" si="67"/>
        <v>13</v>
      </c>
      <c r="R474" s="18" t="str">
        <f t="shared" si="69"/>
        <v>-----</v>
      </c>
      <c r="S474" s="18" t="str">
        <f t="shared" si="70"/>
        <v>-----</v>
      </c>
      <c r="T474" s="18" t="str">
        <f t="shared" si="71"/>
        <v>-----</v>
      </c>
      <c r="U474" s="20" t="str">
        <f t="shared" si="72"/>
        <v>-----</v>
      </c>
      <c r="V474" s="20" t="str">
        <f t="shared" si="73"/>
        <v>-----</v>
      </c>
      <c r="W474" s="20" t="str">
        <f t="shared" si="74"/>
        <v>-----</v>
      </c>
      <c r="X474" s="4"/>
      <c r="AE474" s="4"/>
      <c r="AF474" s="4"/>
    </row>
    <row r="475" spans="1:32" x14ac:dyDescent="0.55000000000000004">
      <c r="A475" s="6">
        <f>IF('Data Validation'!$K$2&lt;&gt;TRUE,"",'Data Validation'!A475)</f>
        <v>1772174100</v>
      </c>
      <c r="B475" s="6" t="str">
        <f>IF('Data Validation'!$K$2&lt;&gt;TRUE,"",'Data Validation'!C475)</f>
        <v>XAUUSD</v>
      </c>
      <c r="C475" s="6" t="str">
        <f>IF('Data Validation'!$K$2&lt;&gt;TRUE,"",'Data Validation'!E475)</f>
        <v>M5</v>
      </c>
      <c r="D475" s="6">
        <f>IF('Data Validation'!$K$2&lt;&gt;TRUE,"",'Data Validation'!G475)</f>
        <v>5194.18</v>
      </c>
      <c r="E475" s="6">
        <f>IF($C475&lt;&gt;"M5","",Price!F475)</f>
        <v>5194.93</v>
      </c>
      <c r="F475" s="8">
        <f>IF($C475&lt;&gt;"M5","",Price!G475)</f>
        <v>5191.53</v>
      </c>
      <c r="G475" s="8">
        <f>IF($C475&lt;&gt;"M5","",Dual_Tema!E475)</f>
        <v>5195.75</v>
      </c>
      <c r="H475" s="8">
        <f>IF($C475&lt;&gt;"M5","",Dual_Tema!F475)</f>
        <v>5192.3900000000003</v>
      </c>
      <c r="I475" s="6">
        <f>IF($C475&lt;&gt;"M5","",SSA!E475)</f>
        <v>5193.4988199999998</v>
      </c>
      <c r="J475">
        <f t="shared" si="77"/>
        <v>5189.737397500001</v>
      </c>
      <c r="K475">
        <f t="shared" si="78"/>
        <v>5188.7663947111032</v>
      </c>
      <c r="L475" s="7">
        <f t="shared" si="76"/>
        <v>-1.5782129625168821E-4</v>
      </c>
      <c r="M475" s="7">
        <f t="shared" si="75"/>
        <v>-1.6562700413500951E-4</v>
      </c>
      <c r="N475">
        <f t="shared" si="68"/>
        <v>3.7614224999988437</v>
      </c>
      <c r="O475">
        <f t="shared" si="79"/>
        <v>0.97100278889774927</v>
      </c>
      <c r="P475">
        <f t="shared" ref="P475:P500" si="80">IF(O475&gt;=0,1,-1)</f>
        <v>1</v>
      </c>
      <c r="Q475">
        <f t="shared" ref="Q475:Q500" si="81">IF(P475=P474,Q474+P475,P475)</f>
        <v>14</v>
      </c>
      <c r="R475" s="18" t="str">
        <f t="shared" si="69"/>
        <v>-----</v>
      </c>
      <c r="S475" s="18" t="str">
        <f t="shared" si="70"/>
        <v>-----</v>
      </c>
      <c r="T475" s="18" t="str">
        <f t="shared" si="71"/>
        <v>-----</v>
      </c>
      <c r="U475" s="20" t="str">
        <f t="shared" si="72"/>
        <v>-----</v>
      </c>
      <c r="V475" s="20" t="str">
        <f t="shared" si="73"/>
        <v>-----</v>
      </c>
      <c r="W475" s="20" t="str">
        <f t="shared" si="74"/>
        <v>-----</v>
      </c>
      <c r="X475" s="4"/>
      <c r="AE475" s="4"/>
      <c r="AF475" s="4"/>
    </row>
    <row r="476" spans="1:32" x14ac:dyDescent="0.55000000000000004">
      <c r="A476" s="6">
        <f>IF('Data Validation'!$K$2&lt;&gt;TRUE,"",'Data Validation'!A476)</f>
        <v>1772174400</v>
      </c>
      <c r="B476" s="6" t="str">
        <f>IF('Data Validation'!$K$2&lt;&gt;TRUE,"",'Data Validation'!C476)</f>
        <v>XAUUSD</v>
      </c>
      <c r="C476" s="6" t="str">
        <f>IF('Data Validation'!$K$2&lt;&gt;TRUE,"",'Data Validation'!E476)</f>
        <v>M5</v>
      </c>
      <c r="D476" s="6">
        <f>IF('Data Validation'!$K$2&lt;&gt;TRUE,"",'Data Validation'!G476)</f>
        <v>5193.45</v>
      </c>
      <c r="E476" s="6">
        <f>IF($C476&lt;&gt;"M5","",Price!F476)</f>
        <v>5196.32</v>
      </c>
      <c r="F476" s="8">
        <f>IF($C476&lt;&gt;"M5","",Price!G476)</f>
        <v>5192.76</v>
      </c>
      <c r="G476" s="8">
        <f>IF($C476&lt;&gt;"M5","",Dual_Tema!E476)</f>
        <v>5195.8</v>
      </c>
      <c r="H476" s="8">
        <f>IF($C476&lt;&gt;"M5","",Dual_Tema!F476)</f>
        <v>5192.43</v>
      </c>
      <c r="I476" s="6">
        <f>IF($C476&lt;&gt;"M5","",SSA!E476)</f>
        <v>5192.3671199999999</v>
      </c>
      <c r="J476">
        <f t="shared" si="77"/>
        <v>5189.8745194444455</v>
      </c>
      <c r="K476">
        <f t="shared" si="78"/>
        <v>5188.9880196577724</v>
      </c>
      <c r="L476" s="7">
        <f t="shared" si="76"/>
        <v>1.0008083452009836E-4</v>
      </c>
      <c r="M476" s="7">
        <f t="shared" si="75"/>
        <v>6.3554058504385657E-5</v>
      </c>
      <c r="N476">
        <f t="shared" si="68"/>
        <v>2.492600555554418</v>
      </c>
      <c r="O476">
        <f t="shared" si="79"/>
        <v>0.8864997866730846</v>
      </c>
      <c r="P476">
        <f t="shared" si="80"/>
        <v>1</v>
      </c>
      <c r="Q476">
        <f t="shared" si="81"/>
        <v>15</v>
      </c>
      <c r="R476" s="18" t="str">
        <f t="shared" si="69"/>
        <v>-----</v>
      </c>
      <c r="S476" s="18" t="str">
        <f t="shared" si="70"/>
        <v>-----</v>
      </c>
      <c r="T476" s="18" t="str">
        <f t="shared" si="71"/>
        <v>-----</v>
      </c>
      <c r="U476" s="20" t="str">
        <f t="shared" si="72"/>
        <v>-----</v>
      </c>
      <c r="V476" s="20" t="str">
        <f t="shared" si="73"/>
        <v>-----</v>
      </c>
      <c r="W476" s="20" t="str">
        <f t="shared" si="74"/>
        <v>-----</v>
      </c>
      <c r="X476" s="4"/>
      <c r="AE476" s="4"/>
      <c r="AF476" s="4"/>
    </row>
    <row r="477" spans="1:32" x14ac:dyDescent="0.55000000000000004">
      <c r="A477" s="6">
        <f>IF('Data Validation'!$K$2&lt;&gt;TRUE,"",'Data Validation'!A477)</f>
        <v>1772174700</v>
      </c>
      <c r="B477" s="6" t="str">
        <f>IF('Data Validation'!$K$2&lt;&gt;TRUE,"",'Data Validation'!C477)</f>
        <v>XAUUSD</v>
      </c>
      <c r="C477" s="6" t="str">
        <f>IF('Data Validation'!$K$2&lt;&gt;TRUE,"",'Data Validation'!E477)</f>
        <v>M5</v>
      </c>
      <c r="D477" s="6">
        <f>IF('Data Validation'!$K$2&lt;&gt;TRUE,"",'Data Validation'!G477)</f>
        <v>5191.8900000000003</v>
      </c>
      <c r="E477" s="6">
        <f>IF($C477&lt;&gt;"M5","",Price!F477)</f>
        <v>5193.8500000000004</v>
      </c>
      <c r="F477" s="8">
        <f>IF($C477&lt;&gt;"M5","",Price!G477)</f>
        <v>5191.46</v>
      </c>
      <c r="G477" s="8">
        <f>IF($C477&lt;&gt;"M5","",Dual_Tema!E477)</f>
        <v>5194.6400000000003</v>
      </c>
      <c r="H477" s="8">
        <f>IF($C477&lt;&gt;"M5","",Dual_Tema!F477)</f>
        <v>5191.82</v>
      </c>
      <c r="I477" s="6">
        <f>IF($C477&lt;&gt;"M5","",SSA!E477)</f>
        <v>5190.8675300000004</v>
      </c>
      <c r="J477">
        <f t="shared" si="77"/>
        <v>5189.9761644444452</v>
      </c>
      <c r="K477">
        <f t="shared" si="78"/>
        <v>5189.1856486151073</v>
      </c>
      <c r="L477" s="7">
        <f t="shared" si="76"/>
        <v>-1.5207983613878221E-4</v>
      </c>
      <c r="M477" s="7">
        <f t="shared" si="75"/>
        <v>-6.9339846142522782E-5</v>
      </c>
      <c r="N477">
        <f t="shared" si="68"/>
        <v>0.89136555555523955</v>
      </c>
      <c r="O477">
        <f t="shared" si="79"/>
        <v>0.79051582933789177</v>
      </c>
      <c r="P477">
        <f t="shared" si="80"/>
        <v>1</v>
      </c>
      <c r="Q477">
        <f t="shared" si="81"/>
        <v>16</v>
      </c>
      <c r="R477" s="18" t="str">
        <f t="shared" si="69"/>
        <v>-----</v>
      </c>
      <c r="S477" s="18" t="str">
        <f t="shared" si="70"/>
        <v>-----</v>
      </c>
      <c r="T477" s="18" t="str">
        <f t="shared" si="71"/>
        <v>-----</v>
      </c>
      <c r="U477" s="20" t="str">
        <f t="shared" si="72"/>
        <v>-----</v>
      </c>
      <c r="V477" s="20" t="str">
        <f t="shared" si="73"/>
        <v>-----</v>
      </c>
      <c r="W477" s="20" t="str">
        <f t="shared" si="74"/>
        <v>-----</v>
      </c>
      <c r="X477" s="4"/>
      <c r="AE477" s="4"/>
      <c r="AF477" s="4"/>
    </row>
    <row r="478" spans="1:32" x14ac:dyDescent="0.55000000000000004">
      <c r="A478" s="6">
        <f>IF('Data Validation'!$K$2&lt;&gt;TRUE,"",'Data Validation'!A478)</f>
        <v>1772175000</v>
      </c>
      <c r="B478" s="6" t="str">
        <f>IF('Data Validation'!$K$2&lt;&gt;TRUE,"",'Data Validation'!C478)</f>
        <v>XAUUSD</v>
      </c>
      <c r="C478" s="6" t="str">
        <f>IF('Data Validation'!$K$2&lt;&gt;TRUE,"",'Data Validation'!E478)</f>
        <v>M5</v>
      </c>
      <c r="D478" s="6">
        <f>IF('Data Validation'!$K$2&lt;&gt;TRUE,"",'Data Validation'!G478)</f>
        <v>5188.8500000000004</v>
      </c>
      <c r="E478" s="6">
        <f>IF($C478&lt;&gt;"M5","",Price!F478)</f>
        <v>5192.63</v>
      </c>
      <c r="F478" s="8">
        <f>IF($C478&lt;&gt;"M5","",Price!G478)</f>
        <v>5187.5200000000004</v>
      </c>
      <c r="G478" s="8">
        <f>IF($C478&lt;&gt;"M5","",Dual_Tema!E478)</f>
        <v>5193.34</v>
      </c>
      <c r="H478" s="8">
        <f>IF($C478&lt;&gt;"M5","",Dual_Tema!F478)</f>
        <v>5189.53</v>
      </c>
      <c r="I478" s="6">
        <f>IF($C478&lt;&gt;"M5","",SSA!E478)</f>
        <v>5189.0911699999997</v>
      </c>
      <c r="J478">
        <f t="shared" si="77"/>
        <v>5190.0388397222232</v>
      </c>
      <c r="K478">
        <f t="shared" si="78"/>
        <v>5189.3562868365307</v>
      </c>
      <c r="L478" s="7">
        <f t="shared" si="76"/>
        <v>-1.3671356005962181E-4</v>
      </c>
      <c r="M478" s="7">
        <f t="shared" si="75"/>
        <v>-3.8731831206280896E-4</v>
      </c>
      <c r="N478">
        <f t="shared" si="68"/>
        <v>-0.94766972222350887</v>
      </c>
      <c r="O478">
        <f t="shared" si="79"/>
        <v>0.68255288569253025</v>
      </c>
      <c r="P478">
        <f t="shared" si="80"/>
        <v>1</v>
      </c>
      <c r="Q478">
        <f t="shared" si="81"/>
        <v>17</v>
      </c>
      <c r="R478" s="18" t="str">
        <f t="shared" si="69"/>
        <v>-----</v>
      </c>
      <c r="S478" s="18" t="str">
        <f t="shared" si="70"/>
        <v>-----</v>
      </c>
      <c r="T478" s="18" t="str">
        <f t="shared" si="71"/>
        <v>-----</v>
      </c>
      <c r="U478" s="20" t="str">
        <f t="shared" si="72"/>
        <v>-----</v>
      </c>
      <c r="V478" s="20" t="str">
        <f t="shared" si="73"/>
        <v>-----</v>
      </c>
      <c r="W478" s="20" t="str">
        <f t="shared" si="74"/>
        <v>-----</v>
      </c>
      <c r="X478" s="4"/>
      <c r="AE478" s="4"/>
      <c r="AF478" s="4"/>
    </row>
    <row r="479" spans="1:32" x14ac:dyDescent="0.55000000000000004">
      <c r="A479" s="6">
        <f>IF('Data Validation'!$K$2&lt;&gt;TRUE,"",'Data Validation'!A479)</f>
        <v>1772175300</v>
      </c>
      <c r="B479" s="6" t="str">
        <f>IF('Data Validation'!$K$2&lt;&gt;TRUE,"",'Data Validation'!C479)</f>
        <v>XAUUSD</v>
      </c>
      <c r="C479" s="6" t="str">
        <f>IF('Data Validation'!$K$2&lt;&gt;TRUE,"",'Data Validation'!E479)</f>
        <v>M5</v>
      </c>
      <c r="D479" s="6">
        <f>IF('Data Validation'!$K$2&lt;&gt;TRUE,"",'Data Validation'!G479)</f>
        <v>5185.71</v>
      </c>
      <c r="E479" s="6">
        <f>IF($C479&lt;&gt;"M5","",Price!F479)</f>
        <v>5188.8599999999997</v>
      </c>
      <c r="F479" s="8">
        <f>IF($C479&lt;&gt;"M5","",Price!G479)</f>
        <v>5185.1099999999997</v>
      </c>
      <c r="G479" s="8">
        <f>IF($C479&lt;&gt;"M5","",Dual_Tema!E479)</f>
        <v>5190.71</v>
      </c>
      <c r="H479" s="8">
        <f>IF($C479&lt;&gt;"M5","",Dual_Tema!F479)</f>
        <v>5186.92</v>
      </c>
      <c r="I479" s="6">
        <f>IF($C479&lt;&gt;"M5","",SSA!E479)</f>
        <v>5187.2010099999998</v>
      </c>
      <c r="J479">
        <f t="shared" si="77"/>
        <v>5190.0603666666675</v>
      </c>
      <c r="K479">
        <f t="shared" si="78"/>
        <v>5189.4971028025584</v>
      </c>
      <c r="L479" s="7">
        <f t="shared" si="76"/>
        <v>-3.564059637314286E-4</v>
      </c>
      <c r="M479" s="7">
        <f t="shared" si="75"/>
        <v>-3.4895467830627812E-4</v>
      </c>
      <c r="N479">
        <f t="shared" si="68"/>
        <v>-2.8593566666677361</v>
      </c>
      <c r="O479">
        <f t="shared" si="79"/>
        <v>0.56326386410910345</v>
      </c>
      <c r="P479">
        <f t="shared" si="80"/>
        <v>1</v>
      </c>
      <c r="Q479">
        <f t="shared" si="81"/>
        <v>18</v>
      </c>
      <c r="R479" s="18" t="str">
        <f t="shared" si="69"/>
        <v>-----</v>
      </c>
      <c r="S479" s="18" t="str">
        <f t="shared" si="70"/>
        <v>-----</v>
      </c>
      <c r="T479" s="18" t="str">
        <f t="shared" si="71"/>
        <v>-----</v>
      </c>
      <c r="U479" s="20" t="str">
        <f t="shared" si="72"/>
        <v>-----</v>
      </c>
      <c r="V479" s="20" t="str">
        <f t="shared" si="73"/>
        <v>-----</v>
      </c>
      <c r="W479" s="20" t="str">
        <f t="shared" si="74"/>
        <v>-----</v>
      </c>
      <c r="X479" s="4"/>
      <c r="AE479" s="4"/>
      <c r="AF479" s="4"/>
    </row>
    <row r="480" spans="1:32" x14ac:dyDescent="0.55000000000000004">
      <c r="A480" s="6">
        <f>IF('Data Validation'!$K$2&lt;&gt;TRUE,"",'Data Validation'!A480)</f>
        <v>1772175600</v>
      </c>
      <c r="B480" s="6" t="str">
        <f>IF('Data Validation'!$K$2&lt;&gt;TRUE,"",'Data Validation'!C480)</f>
        <v>XAUUSD</v>
      </c>
      <c r="C480" s="6" t="str">
        <f>IF('Data Validation'!$K$2&lt;&gt;TRUE,"",'Data Validation'!E480)</f>
        <v>M5</v>
      </c>
      <c r="D480" s="6">
        <f>IF('Data Validation'!$K$2&lt;&gt;TRUE,"",'Data Validation'!G480)</f>
        <v>5185.28</v>
      </c>
      <c r="E480" s="6">
        <f>IF($C480&lt;&gt;"M5","",Price!F480)</f>
        <v>5188.05</v>
      </c>
      <c r="F480" s="8">
        <f>IF($C480&lt;&gt;"M5","",Price!G480)</f>
        <v>5183.41</v>
      </c>
      <c r="G480" s="8">
        <f>IF($C480&lt;&gt;"M5","",Dual_Tema!E480)</f>
        <v>5188.72</v>
      </c>
      <c r="H480" s="8">
        <f>IF($C480&lt;&gt;"M5","",Dual_Tema!F480)</f>
        <v>5184.51</v>
      </c>
      <c r="I480" s="6">
        <f>IF($C480&lt;&gt;"M5","",SSA!E480)</f>
        <v>5185.38663</v>
      </c>
      <c r="J480">
        <f t="shared" si="77"/>
        <v>5190.0368119444438</v>
      </c>
      <c r="K480">
        <f t="shared" si="78"/>
        <v>5189.6050446309364</v>
      </c>
      <c r="L480" s="7">
        <f t="shared" si="76"/>
        <v>-1.2912625849921999E-4</v>
      </c>
      <c r="M480" s="7">
        <f t="shared" si="75"/>
        <v>-2.1217048477105142E-4</v>
      </c>
      <c r="N480">
        <f t="shared" si="68"/>
        <v>-4.6501819444438297</v>
      </c>
      <c r="O480">
        <f t="shared" si="79"/>
        <v>0.43176731350740738</v>
      </c>
      <c r="P480">
        <f t="shared" si="80"/>
        <v>1</v>
      </c>
      <c r="Q480">
        <f t="shared" si="81"/>
        <v>19</v>
      </c>
      <c r="R480" s="18" t="str">
        <f t="shared" si="69"/>
        <v>-----</v>
      </c>
      <c r="S480" s="18" t="str">
        <f t="shared" si="70"/>
        <v>-----</v>
      </c>
      <c r="T480" s="18" t="str">
        <f t="shared" si="71"/>
        <v>-----</v>
      </c>
      <c r="U480" s="20" t="str">
        <f t="shared" si="72"/>
        <v>-----</v>
      </c>
      <c r="V480" s="20" t="str">
        <f t="shared" si="73"/>
        <v>-----</v>
      </c>
      <c r="W480" s="20" t="str">
        <f t="shared" si="74"/>
        <v>-----</v>
      </c>
      <c r="X480" s="4"/>
      <c r="AE480" s="4"/>
      <c r="AF480" s="4"/>
    </row>
    <row r="481" spans="1:32" x14ac:dyDescent="0.55000000000000004">
      <c r="A481" s="6">
        <f>IF('Data Validation'!$K$2&lt;&gt;TRUE,"",'Data Validation'!A481)</f>
        <v>1772175900</v>
      </c>
      <c r="B481" s="6" t="str">
        <f>IF('Data Validation'!$K$2&lt;&gt;TRUE,"",'Data Validation'!C481)</f>
        <v>XAUUSD</v>
      </c>
      <c r="C481" s="6" t="str">
        <f>IF('Data Validation'!$K$2&lt;&gt;TRUE,"",'Data Validation'!E481)</f>
        <v>M5</v>
      </c>
      <c r="D481" s="6">
        <f>IF('Data Validation'!$K$2&lt;&gt;TRUE,"",'Data Validation'!G481)</f>
        <v>5187.16</v>
      </c>
      <c r="E481" s="6">
        <f>IF($C481&lt;&gt;"M5","",Price!F481)</f>
        <v>5189.71</v>
      </c>
      <c r="F481" s="8">
        <f>IF($C481&lt;&gt;"M5","",Price!G481)</f>
        <v>5185.12</v>
      </c>
      <c r="G481" s="8">
        <f>IF($C481&lt;&gt;"M5","",Dual_Tema!E481)</f>
        <v>5188.38</v>
      </c>
      <c r="H481" s="8">
        <f>IF($C481&lt;&gt;"M5","",Dual_Tema!F481)</f>
        <v>5183.93</v>
      </c>
      <c r="I481" s="6">
        <f>IF($C481&lt;&gt;"M5","",SSA!E481)</f>
        <v>5183.7547699999996</v>
      </c>
      <c r="J481">
        <f t="shared" si="77"/>
        <v>5189.9671566666666</v>
      </c>
      <c r="K481">
        <f t="shared" si="78"/>
        <v>5189.6774670380828</v>
      </c>
      <c r="L481" s="7">
        <f t="shared" si="76"/>
        <v>2.5634205667278171E-4</v>
      </c>
      <c r="M481" s="7">
        <f t="shared" si="75"/>
        <v>2.295555688444095E-4</v>
      </c>
      <c r="N481">
        <f t="shared" si="68"/>
        <v>-6.2123866666670438</v>
      </c>
      <c r="O481">
        <f t="shared" si="79"/>
        <v>0.2896896285838011</v>
      </c>
      <c r="P481">
        <f t="shared" si="80"/>
        <v>1</v>
      </c>
      <c r="Q481">
        <f t="shared" si="81"/>
        <v>20</v>
      </c>
      <c r="R481" s="18" t="str">
        <f t="shared" si="69"/>
        <v>-----</v>
      </c>
      <c r="S481" s="18" t="str">
        <f t="shared" si="70"/>
        <v>-----</v>
      </c>
      <c r="T481" s="18" t="str">
        <f t="shared" si="71"/>
        <v>-----</v>
      </c>
      <c r="U481" s="20" t="str">
        <f t="shared" si="72"/>
        <v>-----</v>
      </c>
      <c r="V481" s="20" t="str">
        <f t="shared" si="73"/>
        <v>-----</v>
      </c>
      <c r="W481" s="20" t="str">
        <f t="shared" si="74"/>
        <v>-----</v>
      </c>
      <c r="X481" s="4"/>
      <c r="AE481" s="4"/>
      <c r="AF481" s="4"/>
    </row>
    <row r="482" spans="1:32" x14ac:dyDescent="0.55000000000000004">
      <c r="A482" s="6">
        <f>IF('Data Validation'!$K$2&lt;&gt;TRUE,"",'Data Validation'!A482)</f>
        <v>1772176200</v>
      </c>
      <c r="B482" s="6" t="str">
        <f>IF('Data Validation'!$K$2&lt;&gt;TRUE,"",'Data Validation'!C482)</f>
        <v>XAUUSD</v>
      </c>
      <c r="C482" s="6" t="str">
        <f>IF('Data Validation'!$K$2&lt;&gt;TRUE,"",'Data Validation'!E482)</f>
        <v>M5</v>
      </c>
      <c r="D482" s="6">
        <f>IF('Data Validation'!$K$2&lt;&gt;TRUE,"",'Data Validation'!G482)</f>
        <v>5181.7</v>
      </c>
      <c r="E482" s="6">
        <f>IF($C482&lt;&gt;"M5","",Price!F482)</f>
        <v>5188.97</v>
      </c>
      <c r="F482" s="8">
        <f>IF($C482&lt;&gt;"M5","",Price!G482)</f>
        <v>5181.3900000000003</v>
      </c>
      <c r="G482" s="8">
        <f>IF($C482&lt;&gt;"M5","",Dual_Tema!E482)</f>
        <v>5187.93</v>
      </c>
      <c r="H482" s="8">
        <f>IF($C482&lt;&gt;"M5","",Dual_Tema!F482)</f>
        <v>5181.88</v>
      </c>
      <c r="I482" s="6">
        <f>IF($C482&lt;&gt;"M5","",SSA!E482)</f>
        <v>5182.3249800000003</v>
      </c>
      <c r="J482">
        <f t="shared" si="77"/>
        <v>5189.8523483333329</v>
      </c>
      <c r="K482">
        <f t="shared" si="78"/>
        <v>5189.7124432971332</v>
      </c>
      <c r="L482" s="7">
        <f t="shared" si="76"/>
        <v>2.0046531082724007E-4</v>
      </c>
      <c r="M482" s="7">
        <f t="shared" si="75"/>
        <v>-9.4560275421233552E-5</v>
      </c>
      <c r="N482">
        <f t="shared" si="68"/>
        <v>-7.5273683333325607</v>
      </c>
      <c r="O482">
        <f t="shared" si="79"/>
        <v>0.13990503619970696</v>
      </c>
      <c r="P482">
        <f t="shared" si="80"/>
        <v>1</v>
      </c>
      <c r="Q482">
        <f t="shared" si="81"/>
        <v>21</v>
      </c>
      <c r="R482" s="18" t="str">
        <f t="shared" si="69"/>
        <v>-----</v>
      </c>
      <c r="S482" s="18" t="str">
        <f t="shared" si="70"/>
        <v>-----</v>
      </c>
      <c r="T482" s="18" t="str">
        <f t="shared" si="71"/>
        <v>-----</v>
      </c>
      <c r="U482" s="20" t="str">
        <f t="shared" si="72"/>
        <v>-----</v>
      </c>
      <c r="V482" s="20" t="str">
        <f t="shared" si="73"/>
        <v>-----</v>
      </c>
      <c r="W482" s="20" t="str">
        <f t="shared" si="74"/>
        <v>-----</v>
      </c>
      <c r="X482" s="4"/>
      <c r="AE482" s="4"/>
      <c r="AF482" s="4"/>
    </row>
    <row r="483" spans="1:32" x14ac:dyDescent="0.55000000000000004">
      <c r="A483" s="6">
        <f>IF('Data Validation'!$K$2&lt;&gt;TRUE,"",'Data Validation'!A483)</f>
        <v>1772176500</v>
      </c>
      <c r="B483" s="6" t="str">
        <f>IF('Data Validation'!$K$2&lt;&gt;TRUE,"",'Data Validation'!C483)</f>
        <v>XAUUSD</v>
      </c>
      <c r="C483" s="6" t="str">
        <f>IF('Data Validation'!$K$2&lt;&gt;TRUE,"",'Data Validation'!E483)</f>
        <v>M5</v>
      </c>
      <c r="D483" s="6">
        <f>IF('Data Validation'!$K$2&lt;&gt;TRUE,"",'Data Validation'!G483)</f>
        <v>5177.62</v>
      </c>
      <c r="E483" s="6">
        <f>IF($C483&lt;&gt;"M5","",Price!F483)</f>
        <v>5183.04</v>
      </c>
      <c r="F483" s="8">
        <f>IF($C483&lt;&gt;"M5","",Price!G483)</f>
        <v>5177.55</v>
      </c>
      <c r="G483" s="8">
        <f>IF($C483&lt;&gt;"M5","",Dual_Tema!E483)</f>
        <v>5184.87</v>
      </c>
      <c r="H483" s="8">
        <f>IF($C483&lt;&gt;"M5","",Dual_Tema!F483)</f>
        <v>5178.8500000000004</v>
      </c>
      <c r="I483" s="6">
        <f>IF($C483&lt;&gt;"M5","",SSA!E483)</f>
        <v>5181.2828600000003</v>
      </c>
      <c r="J483">
        <f t="shared" si="77"/>
        <v>5189.7010761111105</v>
      </c>
      <c r="K483">
        <f t="shared" si="78"/>
        <v>5189.710169859929</v>
      </c>
      <c r="L483" s="7">
        <f t="shared" si="76"/>
        <v>-3.5295002574797964E-4</v>
      </c>
      <c r="M483" s="7">
        <f t="shared" si="75"/>
        <v>-2.5102097956113459E-4</v>
      </c>
      <c r="N483">
        <f t="shared" si="68"/>
        <v>-8.4182161111102687</v>
      </c>
      <c r="O483">
        <f t="shared" si="79"/>
        <v>-9.0937488184863469E-3</v>
      </c>
      <c r="P483">
        <f t="shared" si="80"/>
        <v>-1</v>
      </c>
      <c r="Q483">
        <f t="shared" si="81"/>
        <v>-1</v>
      </c>
      <c r="R483" s="18" t="str">
        <f t="shared" si="69"/>
        <v>-----</v>
      </c>
      <c r="S483" s="18" t="str">
        <f t="shared" si="70"/>
        <v>-----</v>
      </c>
      <c r="T483" s="18" t="str">
        <f t="shared" si="71"/>
        <v>-----</v>
      </c>
      <c r="U483" s="20" t="str">
        <f t="shared" si="72"/>
        <v>-----</v>
      </c>
      <c r="V483" s="20" t="str">
        <f t="shared" si="73"/>
        <v>-----</v>
      </c>
      <c r="W483" s="20" t="str">
        <f t="shared" si="74"/>
        <v>-----</v>
      </c>
      <c r="X483" s="4"/>
      <c r="AE483" s="4"/>
      <c r="AF483" s="4"/>
    </row>
    <row r="484" spans="1:32" x14ac:dyDescent="0.55000000000000004">
      <c r="A484" s="6">
        <f>IF('Data Validation'!$K$2&lt;&gt;TRUE,"",'Data Validation'!A484)</f>
        <v>1772176800</v>
      </c>
      <c r="B484" s="6" t="str">
        <f>IF('Data Validation'!$K$2&lt;&gt;TRUE,"",'Data Validation'!C484)</f>
        <v>XAUUSD</v>
      </c>
      <c r="C484" s="6" t="str">
        <f>IF('Data Validation'!$K$2&lt;&gt;TRUE,"",'Data Validation'!E484)</f>
        <v>M5</v>
      </c>
      <c r="D484" s="6">
        <f>IF('Data Validation'!$K$2&lt;&gt;TRUE,"",'Data Validation'!G484)</f>
        <v>5182.82</v>
      </c>
      <c r="E484" s="6">
        <f>IF($C484&lt;&gt;"M5","",Price!F484)</f>
        <v>5183.75</v>
      </c>
      <c r="F484" s="8">
        <f>IF($C484&lt;&gt;"M5","",Price!G484)</f>
        <v>5177.7</v>
      </c>
      <c r="G484" s="8">
        <f>IF($C484&lt;&gt;"M5","",Dual_Tema!E484)</f>
        <v>5183.41</v>
      </c>
      <c r="H484" s="8">
        <f>IF($C484&lt;&gt;"M5","",Dual_Tema!F484)</f>
        <v>5177.16</v>
      </c>
      <c r="I484" s="6">
        <f>IF($C484&lt;&gt;"M5","",SSA!E484)</f>
        <v>5180.7289199999996</v>
      </c>
      <c r="J484">
        <f t="shared" si="77"/>
        <v>5189.5265472222218</v>
      </c>
      <c r="K484">
        <f t="shared" si="78"/>
        <v>5189.6734453323879</v>
      </c>
      <c r="L484" s="7">
        <f t="shared" si="76"/>
        <v>6.5593885106550613E-5</v>
      </c>
      <c r="M484" s="7">
        <f t="shared" si="75"/>
        <v>1.043042903831374E-4</v>
      </c>
      <c r="N484">
        <f t="shared" si="68"/>
        <v>-8.7976272222222178</v>
      </c>
      <c r="O484">
        <f t="shared" si="79"/>
        <v>-0.1468981101661484</v>
      </c>
      <c r="P484">
        <f t="shared" si="80"/>
        <v>-1</v>
      </c>
      <c r="Q484">
        <f t="shared" si="81"/>
        <v>-2</v>
      </c>
      <c r="R484" s="18" t="str">
        <f t="shared" si="69"/>
        <v>-----</v>
      </c>
      <c r="S484" s="18" t="str">
        <f t="shared" si="70"/>
        <v>-----</v>
      </c>
      <c r="T484" s="18" t="str">
        <f t="shared" si="71"/>
        <v>-----</v>
      </c>
      <c r="U484" s="20" t="str">
        <f t="shared" si="72"/>
        <v>-----</v>
      </c>
      <c r="V484" s="20" t="str">
        <f t="shared" si="73"/>
        <v>-----</v>
      </c>
      <c r="W484" s="20" t="str">
        <f t="shared" si="74"/>
        <v>-----</v>
      </c>
      <c r="X484" s="4"/>
      <c r="AE484" s="4"/>
      <c r="AF484" s="4"/>
    </row>
    <row r="485" spans="1:32" x14ac:dyDescent="0.55000000000000004">
      <c r="A485" s="6">
        <f>IF('Data Validation'!$K$2&lt;&gt;TRUE,"",'Data Validation'!A485)</f>
        <v>1772177100</v>
      </c>
      <c r="B485" s="6" t="str">
        <f>IF('Data Validation'!$K$2&lt;&gt;TRUE,"",'Data Validation'!C485)</f>
        <v>XAUUSD</v>
      </c>
      <c r="C485" s="6" t="str">
        <f>IF('Data Validation'!$K$2&lt;&gt;TRUE,"",'Data Validation'!E485)</f>
        <v>M5</v>
      </c>
      <c r="D485" s="6">
        <f>IF('Data Validation'!$K$2&lt;&gt;TRUE,"",'Data Validation'!G485)</f>
        <v>5178.6400000000003</v>
      </c>
      <c r="E485" s="6">
        <f>IF($C485&lt;&gt;"M5","",Price!F485)</f>
        <v>5185.47</v>
      </c>
      <c r="F485" s="8">
        <f>IF($C485&lt;&gt;"M5","",Price!G485)</f>
        <v>5178.5600000000004</v>
      </c>
      <c r="G485" s="8">
        <f>IF($C485&lt;&gt;"M5","",Dual_Tema!E485)</f>
        <v>5183.47</v>
      </c>
      <c r="H485" s="8">
        <f>IF($C485&lt;&gt;"M5","",Dual_Tema!F485)</f>
        <v>5176.7</v>
      </c>
      <c r="I485" s="6">
        <f>IF($C485&lt;&gt;"M5","",SSA!E485)</f>
        <v>5180.4526500000002</v>
      </c>
      <c r="J485">
        <f t="shared" si="77"/>
        <v>5189.3416724999988</v>
      </c>
      <c r="K485">
        <f t="shared" si="78"/>
        <v>5189.6070907659105</v>
      </c>
      <c r="L485" s="7">
        <f t="shared" si="76"/>
        <v>3.858419167083054E-4</v>
      </c>
      <c r="M485" s="7">
        <f t="shared" si="75"/>
        <v>3.5930225819548787E-4</v>
      </c>
      <c r="N485">
        <f t="shared" si="68"/>
        <v>-8.8890224999986458</v>
      </c>
      <c r="O485">
        <f t="shared" si="79"/>
        <v>-0.26541826591164863</v>
      </c>
      <c r="P485">
        <f t="shared" si="80"/>
        <v>-1</v>
      </c>
      <c r="Q485">
        <f t="shared" si="81"/>
        <v>-3</v>
      </c>
      <c r="R485" s="18" t="str">
        <f t="shared" si="69"/>
        <v>-----</v>
      </c>
      <c r="S485" s="18" t="str">
        <f t="shared" si="70"/>
        <v>-----</v>
      </c>
      <c r="T485" s="18" t="str">
        <f t="shared" si="71"/>
        <v>-----</v>
      </c>
      <c r="U485" s="20" t="str">
        <f t="shared" si="72"/>
        <v>-----</v>
      </c>
      <c r="V485" s="20" t="str">
        <f t="shared" si="73"/>
        <v>-----</v>
      </c>
      <c r="W485" s="20" t="str">
        <f t="shared" si="74"/>
        <v>-----</v>
      </c>
      <c r="X485" s="4"/>
      <c r="AE485" s="4"/>
      <c r="AF485" s="4"/>
    </row>
    <row r="486" spans="1:32" x14ac:dyDescent="0.55000000000000004">
      <c r="A486" s="6">
        <f>IF('Data Validation'!$K$2&lt;&gt;TRUE,"",'Data Validation'!A486)</f>
        <v>1772177400</v>
      </c>
      <c r="B486" s="6" t="str">
        <f>IF('Data Validation'!$K$2&lt;&gt;TRUE,"",'Data Validation'!C486)</f>
        <v>XAUUSD</v>
      </c>
      <c r="C486" s="6" t="str">
        <f>IF('Data Validation'!$K$2&lt;&gt;TRUE,"",'Data Validation'!E486)</f>
        <v>M5</v>
      </c>
      <c r="D486" s="6">
        <f>IF('Data Validation'!$K$2&lt;&gt;TRUE,"",'Data Validation'!G486)</f>
        <v>5180.1899999999996</v>
      </c>
      <c r="E486" s="6">
        <f>IF($C486&lt;&gt;"M5","",Price!F486)</f>
        <v>5181.63</v>
      </c>
      <c r="F486" s="8">
        <f>IF($C486&lt;&gt;"M5","",Price!G486)</f>
        <v>5175.79</v>
      </c>
      <c r="G486" s="8">
        <f>IF($C486&lt;&gt;"M5","",Dual_Tema!E486)</f>
        <v>5181.8</v>
      </c>
      <c r="H486" s="8">
        <f>IF($C486&lt;&gt;"M5","",Dual_Tema!F486)</f>
        <v>5175.26</v>
      </c>
      <c r="I486" s="6">
        <f>IF($C486&lt;&gt;"M5","",SSA!E486)</f>
        <v>5180.4398300000003</v>
      </c>
      <c r="J486">
        <f t="shared" si="77"/>
        <v>5189.1610199999977</v>
      </c>
      <c r="K486">
        <f t="shared" si="78"/>
        <v>5189.5178766127283</v>
      </c>
      <c r="L486" s="7">
        <f t="shared" si="76"/>
        <v>-3.2807132656619853E-5</v>
      </c>
      <c r="M486" s="7">
        <f t="shared" si="75"/>
        <v>1.0241031368467388E-4</v>
      </c>
      <c r="N486">
        <f t="shared" si="68"/>
        <v>-8.7211899999974776</v>
      </c>
      <c r="O486">
        <f t="shared" si="79"/>
        <v>-0.35685661273055302</v>
      </c>
      <c r="P486">
        <f t="shared" si="80"/>
        <v>-1</v>
      </c>
      <c r="Q486">
        <f t="shared" si="81"/>
        <v>-4</v>
      </c>
      <c r="R486" s="18" t="str">
        <f t="shared" si="69"/>
        <v>-----</v>
      </c>
      <c r="S486" s="18" t="str">
        <f t="shared" si="70"/>
        <v>-----</v>
      </c>
      <c r="T486" s="18" t="str">
        <f t="shared" si="71"/>
        <v>-----</v>
      </c>
      <c r="U486" s="20" t="str">
        <f t="shared" si="72"/>
        <v>-----</v>
      </c>
      <c r="V486" s="20" t="str">
        <f t="shared" si="73"/>
        <v>-----</v>
      </c>
      <c r="W486" s="20" t="str">
        <f t="shared" si="74"/>
        <v>-----</v>
      </c>
      <c r="X486" s="4"/>
      <c r="AE486" s="4"/>
      <c r="AF486" s="4"/>
    </row>
    <row r="487" spans="1:32" x14ac:dyDescent="0.55000000000000004">
      <c r="A487" s="6">
        <f>IF('Data Validation'!$K$2&lt;&gt;TRUE,"",'Data Validation'!A487)</f>
        <v>1772177700</v>
      </c>
      <c r="B487" s="6" t="str">
        <f>IF('Data Validation'!$K$2&lt;&gt;TRUE,"",'Data Validation'!C487)</f>
        <v>XAUUSD</v>
      </c>
      <c r="C487" s="6" t="str">
        <f>IF('Data Validation'!$K$2&lt;&gt;TRUE,"",'Data Validation'!E487)</f>
        <v>M5</v>
      </c>
      <c r="D487" s="6">
        <f>IF('Data Validation'!$K$2&lt;&gt;TRUE,"",'Data Validation'!G487)</f>
        <v>5182.7</v>
      </c>
      <c r="E487" s="6">
        <f>IF($C487&lt;&gt;"M5","",Price!F487)</f>
        <v>5182.8500000000004</v>
      </c>
      <c r="F487" s="8">
        <f>IF($C487&lt;&gt;"M5","",Price!G487)</f>
        <v>5180.1499999999996</v>
      </c>
      <c r="G487" s="8">
        <f>IF($C487&lt;&gt;"M5","",Dual_Tema!E487)</f>
        <v>5181.4799999999996</v>
      </c>
      <c r="H487" s="8">
        <f>IF($C487&lt;&gt;"M5","",Dual_Tema!F487)</f>
        <v>5176.66</v>
      </c>
      <c r="I487" s="6">
        <f>IF($C487&lt;&gt;"M5","",SSA!E487)</f>
        <v>5180.5073199999997</v>
      </c>
      <c r="J487">
        <f t="shared" si="77"/>
        <v>5188.9943430555541</v>
      </c>
      <c r="K487">
        <f t="shared" si="78"/>
        <v>5189.4131699012942</v>
      </c>
      <c r="L487" s="7">
        <f t="shared" si="76"/>
        <v>2.6440322070157569E-4</v>
      </c>
      <c r="M487" s="7">
        <f t="shared" si="75"/>
        <v>6.7417987659992775E-4</v>
      </c>
      <c r="N487">
        <f t="shared" si="68"/>
        <v>-8.4870230555543458</v>
      </c>
      <c r="O487">
        <f t="shared" si="79"/>
        <v>-0.41882684574011364</v>
      </c>
      <c r="P487">
        <f t="shared" si="80"/>
        <v>-1</v>
      </c>
      <c r="Q487">
        <f t="shared" si="81"/>
        <v>-5</v>
      </c>
      <c r="R487" s="18" t="str">
        <f t="shared" si="69"/>
        <v>-----</v>
      </c>
      <c r="S487" s="18" t="str">
        <f t="shared" si="70"/>
        <v>-----</v>
      </c>
      <c r="T487" s="18" t="str">
        <f t="shared" si="71"/>
        <v>-----</v>
      </c>
      <c r="U487" s="20" t="str">
        <f t="shared" si="72"/>
        <v>-----</v>
      </c>
      <c r="V487" s="20" t="str">
        <f t="shared" si="73"/>
        <v>-----</v>
      </c>
      <c r="W487" s="20" t="str">
        <f t="shared" si="74"/>
        <v>-----</v>
      </c>
      <c r="X487" s="4"/>
      <c r="AE487" s="4"/>
      <c r="AF487" s="4"/>
    </row>
    <row r="488" spans="1:32" x14ac:dyDescent="0.55000000000000004">
      <c r="A488" s="6">
        <f>IF('Data Validation'!$K$2&lt;&gt;TRUE,"",'Data Validation'!A488)</f>
        <v>1772178000</v>
      </c>
      <c r="B488" s="6" t="str">
        <f>IF('Data Validation'!$K$2&lt;&gt;TRUE,"",'Data Validation'!C488)</f>
        <v>XAUUSD</v>
      </c>
      <c r="C488" s="6" t="str">
        <f>IF('Data Validation'!$K$2&lt;&gt;TRUE,"",'Data Validation'!E488)</f>
        <v>M5</v>
      </c>
      <c r="D488" s="6">
        <f>IF('Data Validation'!$K$2&lt;&gt;TRUE,"",'Data Validation'!G488)</f>
        <v>5180.5200000000004</v>
      </c>
      <c r="E488" s="6">
        <f>IF($C488&lt;&gt;"M5","",Price!F488)</f>
        <v>5182.87</v>
      </c>
      <c r="F488" s="8">
        <f>IF($C488&lt;&gt;"M5","",Price!G488)</f>
        <v>5180</v>
      </c>
      <c r="G488" s="8">
        <f>IF($C488&lt;&gt;"M5","",Dual_Tema!E488)</f>
        <v>5181.4399999999996</v>
      </c>
      <c r="H488" s="8">
        <f>IF($C488&lt;&gt;"M5","",Dual_Tema!F488)</f>
        <v>5177.6400000000003</v>
      </c>
      <c r="I488" s="6">
        <f>IF($C488&lt;&gt;"M5","",SSA!E488)</f>
        <v>5180.4573</v>
      </c>
      <c r="J488">
        <f t="shared" si="77"/>
        <v>5188.8453408333326</v>
      </c>
      <c r="K488">
        <f t="shared" si="78"/>
        <v>5189.2996040877015</v>
      </c>
      <c r="L488" s="7">
        <f t="shared" si="76"/>
        <v>2.7598505434788228E-4</v>
      </c>
      <c r="M488" s="7">
        <f t="shared" si="75"/>
        <v>4.5580612016279086E-4</v>
      </c>
      <c r="N488">
        <f t="shared" si="68"/>
        <v>-8.3880408333325249</v>
      </c>
      <c r="O488">
        <f t="shared" si="79"/>
        <v>-0.45426325436892512</v>
      </c>
      <c r="P488">
        <f t="shared" si="80"/>
        <v>-1</v>
      </c>
      <c r="Q488">
        <f t="shared" si="81"/>
        <v>-6</v>
      </c>
      <c r="R488" s="18" t="str">
        <f t="shared" si="69"/>
        <v>-----</v>
      </c>
      <c r="S488" s="18" t="str">
        <f t="shared" si="70"/>
        <v>-----</v>
      </c>
      <c r="T488" s="18" t="str">
        <f t="shared" si="71"/>
        <v>-----</v>
      </c>
      <c r="U488" s="20" t="str">
        <f t="shared" si="72"/>
        <v>-----</v>
      </c>
      <c r="V488" s="20" t="str">
        <f t="shared" si="73"/>
        <v>-----</v>
      </c>
      <c r="W488" s="20" t="str">
        <f t="shared" si="74"/>
        <v>-----</v>
      </c>
      <c r="X488" s="4"/>
      <c r="AE488" s="4"/>
      <c r="AF488" s="4"/>
    </row>
    <row r="489" spans="1:32" x14ac:dyDescent="0.55000000000000004">
      <c r="A489" s="6">
        <f>IF('Data Validation'!$K$2&lt;&gt;TRUE,"",'Data Validation'!A489)</f>
        <v>1772178300</v>
      </c>
      <c r="B489" s="6" t="str">
        <f>IF('Data Validation'!$K$2&lt;&gt;TRUE,"",'Data Validation'!C489)</f>
        <v>XAUUSD</v>
      </c>
      <c r="C489" s="6" t="str">
        <f>IF('Data Validation'!$K$2&lt;&gt;TRUE,"",'Data Validation'!E489)</f>
        <v>M5</v>
      </c>
      <c r="D489" s="6">
        <f>IF('Data Validation'!$K$2&lt;&gt;TRUE,"",'Data Validation'!G489)</f>
        <v>5181.24</v>
      </c>
      <c r="E489" s="6">
        <f>IF($C489&lt;&gt;"M5","",Price!F489)</f>
        <v>5182.0200000000004</v>
      </c>
      <c r="F489" s="8">
        <f>IF($C489&lt;&gt;"M5","",Price!G489)</f>
        <v>5179.4399999999996</v>
      </c>
      <c r="G489" s="8">
        <f>IF($C489&lt;&gt;"M5","",Dual_Tema!E489)</f>
        <v>5181.1400000000003</v>
      </c>
      <c r="H489" s="8">
        <f>IF($C489&lt;&gt;"M5","",Dual_Tema!F489)</f>
        <v>5178.12</v>
      </c>
      <c r="I489" s="6">
        <f>IF($C489&lt;&gt;"M5","",SSA!E489)</f>
        <v>5180.2694700000002</v>
      </c>
      <c r="J489">
        <f t="shared" si="77"/>
        <v>5188.7130224999992</v>
      </c>
      <c r="K489">
        <f t="shared" si="78"/>
        <v>5189.1822877701616</v>
      </c>
      <c r="L489" s="7">
        <f t="shared" si="76"/>
        <v>1.6984679047470422E-4</v>
      </c>
      <c r="M489" s="7">
        <f t="shared" si="75"/>
        <v>2.5491877360889838E-4</v>
      </c>
      <c r="N489">
        <f t="shared" ref="N489:N500" si="82">I489-J489</f>
        <v>-8.4435524999989866</v>
      </c>
      <c r="O489">
        <f t="shared" si="79"/>
        <v>-0.46926527016239561</v>
      </c>
      <c r="P489">
        <f t="shared" si="80"/>
        <v>-1</v>
      </c>
      <c r="Q489">
        <f t="shared" si="81"/>
        <v>-7</v>
      </c>
      <c r="R489" s="18" t="str">
        <f t="shared" si="69"/>
        <v>-----</v>
      </c>
      <c r="S489" s="18" t="str">
        <f t="shared" si="70"/>
        <v>-----</v>
      </c>
      <c r="T489" s="18" t="str">
        <f t="shared" si="71"/>
        <v>-----</v>
      </c>
      <c r="U489" s="20" t="str">
        <f t="shared" si="72"/>
        <v>-----</v>
      </c>
      <c r="V489" s="20" t="str">
        <f t="shared" si="73"/>
        <v>-----</v>
      </c>
      <c r="W489" s="20" t="str">
        <f t="shared" si="74"/>
        <v>-----</v>
      </c>
      <c r="X489" s="4"/>
      <c r="AE489" s="4"/>
      <c r="AF489" s="4"/>
    </row>
    <row r="490" spans="1:32" x14ac:dyDescent="0.55000000000000004">
      <c r="A490" s="6">
        <f>IF('Data Validation'!$K$2&lt;&gt;TRUE,"",'Data Validation'!A490)</f>
        <v>1772178600</v>
      </c>
      <c r="B490" s="6" t="str">
        <f>IF('Data Validation'!$K$2&lt;&gt;TRUE,"",'Data Validation'!C490)</f>
        <v>XAUUSD</v>
      </c>
      <c r="C490" s="6" t="str">
        <f>IF('Data Validation'!$K$2&lt;&gt;TRUE,"",'Data Validation'!E490)</f>
        <v>M5</v>
      </c>
      <c r="D490" s="6">
        <f>IF('Data Validation'!$K$2&lt;&gt;TRUE,"",'Data Validation'!G490)</f>
        <v>5179.6499999999996</v>
      </c>
      <c r="E490" s="6">
        <f>IF($C490&lt;&gt;"M5","",Price!F490)</f>
        <v>5181.53</v>
      </c>
      <c r="F490" s="8">
        <f>IF($C490&lt;&gt;"M5","",Price!G490)</f>
        <v>5177.76</v>
      </c>
      <c r="G490" s="8">
        <f>IF($C490&lt;&gt;"M5","",Dual_Tema!E490)</f>
        <v>5180.82</v>
      </c>
      <c r="H490" s="8">
        <f>IF($C490&lt;&gt;"M5","",Dual_Tema!F490)</f>
        <v>5177.6899999999996</v>
      </c>
      <c r="I490" s="6">
        <f>IF($C490&lt;&gt;"M5","",SSA!E490)</f>
        <v>5179.9067100000002</v>
      </c>
      <c r="J490">
        <f t="shared" si="77"/>
        <v>5188.5888386111119</v>
      </c>
      <c r="K490">
        <f t="shared" si="78"/>
        <v>5189.0635979383524</v>
      </c>
      <c r="L490" s="7">
        <f t="shared" si="76"/>
        <v>1.3704394285075265E-4</v>
      </c>
      <c r="M490" s="7">
        <f t="shared" si="75"/>
        <v>1.3519542498801292E-5</v>
      </c>
      <c r="N490">
        <f t="shared" si="82"/>
        <v>-8.6821286111116933</v>
      </c>
      <c r="O490">
        <f t="shared" si="79"/>
        <v>-0.47475932724046288</v>
      </c>
      <c r="P490">
        <f t="shared" si="80"/>
        <v>-1</v>
      </c>
      <c r="Q490">
        <f t="shared" si="81"/>
        <v>-8</v>
      </c>
      <c r="R490" s="18" t="str">
        <f t="shared" si="69"/>
        <v>-----</v>
      </c>
      <c r="S490" s="18" t="str">
        <f t="shared" si="70"/>
        <v>-----</v>
      </c>
      <c r="T490" s="18" t="str">
        <f t="shared" si="71"/>
        <v>-----</v>
      </c>
      <c r="U490" s="20" t="str">
        <f t="shared" si="72"/>
        <v>-----</v>
      </c>
      <c r="V490" s="20" t="str">
        <f t="shared" si="73"/>
        <v>-----</v>
      </c>
      <c r="W490" s="20" t="str">
        <f t="shared" si="74"/>
        <v>-----</v>
      </c>
      <c r="X490" s="4"/>
      <c r="AE490" s="4"/>
      <c r="AF490" s="4"/>
    </row>
    <row r="491" spans="1:32" x14ac:dyDescent="0.55000000000000004">
      <c r="A491" s="6">
        <f>IF('Data Validation'!$K$2&lt;&gt;TRUE,"",'Data Validation'!A491)</f>
        <v>1772178900</v>
      </c>
      <c r="B491" s="6" t="str">
        <f>IF('Data Validation'!$K$2&lt;&gt;TRUE,"",'Data Validation'!C491)</f>
        <v>XAUUSD</v>
      </c>
      <c r="C491" s="6" t="str">
        <f>IF('Data Validation'!$K$2&lt;&gt;TRUE,"",'Data Validation'!E491)</f>
        <v>M5</v>
      </c>
      <c r="D491" s="6">
        <f>IF('Data Validation'!$K$2&lt;&gt;TRUE,"",'Data Validation'!G491)</f>
        <v>5176.1000000000004</v>
      </c>
      <c r="E491" s="6">
        <f>IF($C491&lt;&gt;"M5","",Price!F491)</f>
        <v>5182.79</v>
      </c>
      <c r="F491" s="8">
        <f>IF($C491&lt;&gt;"M5","",Price!G491)</f>
        <v>5175.9799999999996</v>
      </c>
      <c r="G491" s="8">
        <f>IF($C491&lt;&gt;"M5","",Dual_Tema!E491)</f>
        <v>5181.34</v>
      </c>
      <c r="H491" s="8">
        <f>IF($C491&lt;&gt;"M5","",Dual_Tema!F491)</f>
        <v>5176.62</v>
      </c>
      <c r="I491" s="6">
        <f>IF($C491&lt;&gt;"M5","",SSA!E491)</f>
        <v>5179.4543000000003</v>
      </c>
      <c r="J491">
        <f t="shared" si="77"/>
        <v>5188.4596358333338</v>
      </c>
      <c r="K491">
        <f t="shared" si="78"/>
        <v>5188.9428055173485</v>
      </c>
      <c r="L491" s="7">
        <f t="shared" si="76"/>
        <v>2.7985038619349781E-4</v>
      </c>
      <c r="M491" s="7">
        <f t="shared" si="75"/>
        <v>-1.2363279514438522E-4</v>
      </c>
      <c r="N491">
        <f t="shared" si="82"/>
        <v>-9.0053358333334472</v>
      </c>
      <c r="O491">
        <f t="shared" si="79"/>
        <v>-0.4831696840146833</v>
      </c>
      <c r="P491">
        <f t="shared" si="80"/>
        <v>-1</v>
      </c>
      <c r="Q491">
        <f t="shared" si="81"/>
        <v>-9</v>
      </c>
      <c r="R491" s="18" t="str">
        <f t="shared" si="69"/>
        <v>-----</v>
      </c>
      <c r="S491" s="18" t="str">
        <f t="shared" si="70"/>
        <v>-----</v>
      </c>
      <c r="T491" s="18" t="str">
        <f t="shared" si="71"/>
        <v>-----</v>
      </c>
      <c r="U491" s="20" t="str">
        <f t="shared" si="72"/>
        <v>-----</v>
      </c>
      <c r="V491" s="20" t="str">
        <f t="shared" si="73"/>
        <v>-----</v>
      </c>
      <c r="W491" s="20" t="str">
        <f t="shared" si="74"/>
        <v>-----</v>
      </c>
      <c r="X491" s="4"/>
      <c r="AE491" s="4"/>
      <c r="AF491" s="4"/>
    </row>
    <row r="492" spans="1:32" x14ac:dyDescent="0.55000000000000004">
      <c r="A492" s="6">
        <f>IF('Data Validation'!$K$2&lt;&gt;TRUE,"",'Data Validation'!A492)</f>
        <v>1772179200</v>
      </c>
      <c r="B492" s="6" t="str">
        <f>IF('Data Validation'!$K$2&lt;&gt;TRUE,"",'Data Validation'!C492)</f>
        <v>XAUUSD</v>
      </c>
      <c r="C492" s="6" t="str">
        <f>IF('Data Validation'!$K$2&lt;&gt;TRUE,"",'Data Validation'!E492)</f>
        <v>M5</v>
      </c>
      <c r="D492" s="6">
        <f>IF('Data Validation'!$K$2&lt;&gt;TRUE,"",'Data Validation'!G492)</f>
        <v>5180.66</v>
      </c>
      <c r="E492" s="6">
        <f>IF($C492&lt;&gt;"M5","",Price!F492)</f>
        <v>5182.3500000000004</v>
      </c>
      <c r="F492" s="8">
        <f>IF($C492&lt;&gt;"M5","",Price!G492)</f>
        <v>5176.1099999999997</v>
      </c>
      <c r="G492" s="8">
        <f>IF($C492&lt;&gt;"M5","",Dual_Tema!E492)</f>
        <v>5181.55</v>
      </c>
      <c r="H492" s="8">
        <f>IF($C492&lt;&gt;"M5","",Dual_Tema!F492)</f>
        <v>5176.07</v>
      </c>
      <c r="I492" s="6">
        <f>IF($C492&lt;&gt;"M5","",SSA!E492)</f>
        <v>5179.0793400000002</v>
      </c>
      <c r="J492">
        <f t="shared" si="77"/>
        <v>5188.3118544444451</v>
      </c>
      <c r="K492">
        <f t="shared" si="78"/>
        <v>5188.8166153027678</v>
      </c>
      <c r="L492" s="7">
        <f t="shared" si="76"/>
        <v>1.543939554766782E-4</v>
      </c>
      <c r="M492" s="7">
        <f t="shared" si="75"/>
        <v>7.7278707590823965E-6</v>
      </c>
      <c r="N492">
        <f t="shared" si="82"/>
        <v>-9.2325144444448597</v>
      </c>
      <c r="O492">
        <f t="shared" si="79"/>
        <v>-0.50476085832269746</v>
      </c>
      <c r="P492">
        <f t="shared" si="80"/>
        <v>-1</v>
      </c>
      <c r="Q492">
        <f t="shared" si="81"/>
        <v>-10</v>
      </c>
      <c r="R492" s="18" t="str">
        <f t="shared" si="69"/>
        <v>-----</v>
      </c>
      <c r="S492" s="18" t="str">
        <f t="shared" si="70"/>
        <v>-----</v>
      </c>
      <c r="T492" s="18" t="str">
        <f t="shared" si="71"/>
        <v>-----</v>
      </c>
      <c r="U492" s="20" t="str">
        <f t="shared" si="72"/>
        <v>-----</v>
      </c>
      <c r="V492" s="20" t="str">
        <f t="shared" si="73"/>
        <v>-----</v>
      </c>
      <c r="W492" s="20" t="str">
        <f t="shared" si="74"/>
        <v>-----</v>
      </c>
      <c r="X492" s="4"/>
      <c r="AE492" s="4"/>
      <c r="AF492" s="4"/>
    </row>
    <row r="493" spans="1:32" x14ac:dyDescent="0.55000000000000004">
      <c r="A493" s="6">
        <f>IF('Data Validation'!$K$2&lt;&gt;TRUE,"",'Data Validation'!A493)</f>
        <v>1772179500</v>
      </c>
      <c r="B493" s="6" t="str">
        <f>IF('Data Validation'!$K$2&lt;&gt;TRUE,"",'Data Validation'!C493)</f>
        <v>XAUUSD</v>
      </c>
      <c r="C493" s="6" t="str">
        <f>IF('Data Validation'!$K$2&lt;&gt;TRUE,"",'Data Validation'!E493)</f>
        <v>M5</v>
      </c>
      <c r="D493" s="6">
        <f>IF('Data Validation'!$K$2&lt;&gt;TRUE,"",'Data Validation'!G493)</f>
        <v>5180.62</v>
      </c>
      <c r="E493" s="6">
        <f>IF($C493&lt;&gt;"M5","",Price!F493)</f>
        <v>5181.6499999999996</v>
      </c>
      <c r="F493" s="8">
        <f>IF($C493&lt;&gt;"M5","",Price!G493)</f>
        <v>5177.26</v>
      </c>
      <c r="G493" s="8">
        <f>IF($C493&lt;&gt;"M5","",Dual_Tema!E493)</f>
        <v>5181.41</v>
      </c>
      <c r="H493" s="8">
        <f>IF($C493&lt;&gt;"M5","",Dual_Tema!F493)</f>
        <v>5176.3599999999997</v>
      </c>
      <c r="I493" s="6">
        <f>IF($C493&lt;&gt;"M5","",SSA!E493)</f>
        <v>5178.7373399999997</v>
      </c>
      <c r="J493">
        <f t="shared" si="77"/>
        <v>5188.1312588888886</v>
      </c>
      <c r="K493">
        <f t="shared" si="78"/>
        <v>5188.6795440199921</v>
      </c>
      <c r="L493" s="7">
        <f t="shared" si="76"/>
        <v>4.6319438145173173E-5</v>
      </c>
      <c r="M493" s="7">
        <f t="shared" si="75"/>
        <v>1.7386735080259985E-4</v>
      </c>
      <c r="N493">
        <f t="shared" si="82"/>
        <v>-9.3939188888889475</v>
      </c>
      <c r="O493">
        <f t="shared" si="79"/>
        <v>-0.54828513110351196</v>
      </c>
      <c r="P493">
        <f t="shared" si="80"/>
        <v>-1</v>
      </c>
      <c r="Q493">
        <f t="shared" si="81"/>
        <v>-11</v>
      </c>
      <c r="R493" s="18" t="str">
        <f t="shared" si="69"/>
        <v>-----</v>
      </c>
      <c r="S493" s="18" t="str">
        <f t="shared" si="70"/>
        <v>-----</v>
      </c>
      <c r="T493" s="18" t="str">
        <f t="shared" si="71"/>
        <v>-----</v>
      </c>
      <c r="U493" s="20" t="str">
        <f t="shared" si="72"/>
        <v>-----</v>
      </c>
      <c r="V493" s="20" t="str">
        <f t="shared" si="73"/>
        <v>-----</v>
      </c>
      <c r="W493" s="20" t="str">
        <f t="shared" si="74"/>
        <v>-----</v>
      </c>
      <c r="X493" s="4"/>
      <c r="AE493" s="4"/>
      <c r="AF493" s="4"/>
    </row>
    <row r="494" spans="1:32" x14ac:dyDescent="0.55000000000000004">
      <c r="A494" s="6">
        <f>IF('Data Validation'!$K$2&lt;&gt;TRUE,"",'Data Validation'!A494)</f>
        <v>1772179800</v>
      </c>
      <c r="B494" s="6" t="str">
        <f>IF('Data Validation'!$K$2&lt;&gt;TRUE,"",'Data Validation'!C494)</f>
        <v>XAUUSD</v>
      </c>
      <c r="C494" s="6" t="str">
        <f>IF('Data Validation'!$K$2&lt;&gt;TRUE,"",'Data Validation'!E494)</f>
        <v>M5</v>
      </c>
      <c r="D494" s="6">
        <f>IF('Data Validation'!$K$2&lt;&gt;TRUE,"",'Data Validation'!G494)</f>
        <v>5178.43</v>
      </c>
      <c r="E494" s="6">
        <f>IF($C494&lt;&gt;"M5","",Price!F494)</f>
        <v>5181.01</v>
      </c>
      <c r="F494" s="8">
        <f>IF($C494&lt;&gt;"M5","",Price!G494)</f>
        <v>5177.59</v>
      </c>
      <c r="G494" s="8">
        <f>IF($C494&lt;&gt;"M5","",Dual_Tema!E494)</f>
        <v>5181.07</v>
      </c>
      <c r="H494" s="8">
        <f>IF($C494&lt;&gt;"M5","",Dual_Tema!F494)</f>
        <v>5176.78</v>
      </c>
      <c r="I494" s="6">
        <f>IF($C494&lt;&gt;"M5","",SSA!E494)</f>
        <v>5178.4925700000003</v>
      </c>
      <c r="J494">
        <f t="shared" si="77"/>
        <v>5187.9067827777781</v>
      </c>
      <c r="K494">
        <f t="shared" si="78"/>
        <v>5188.5249917715491</v>
      </c>
      <c r="L494" s="7">
        <f t="shared" si="76"/>
        <v>-1.1580619447235935E-5</v>
      </c>
      <c r="M494" s="7">
        <f t="shared" si="75"/>
        <v>1.564679202130282E-4</v>
      </c>
      <c r="N494">
        <f t="shared" si="82"/>
        <v>-9.4142127777777205</v>
      </c>
      <c r="O494">
        <f t="shared" si="79"/>
        <v>-0.61820899377107708</v>
      </c>
      <c r="P494">
        <f t="shared" si="80"/>
        <v>-1</v>
      </c>
      <c r="Q494">
        <f t="shared" si="81"/>
        <v>-12</v>
      </c>
      <c r="R494" s="18" t="str">
        <f t="shared" si="69"/>
        <v>-----</v>
      </c>
      <c r="S494" s="18" t="str">
        <f t="shared" si="70"/>
        <v>-----</v>
      </c>
      <c r="T494" s="18" t="str">
        <f t="shared" si="71"/>
        <v>-----</v>
      </c>
      <c r="U494" s="20" t="str">
        <f t="shared" si="72"/>
        <v>-----</v>
      </c>
      <c r="V494" s="20" t="str">
        <f t="shared" si="73"/>
        <v>-----</v>
      </c>
      <c r="W494" s="20" t="str">
        <f t="shared" si="74"/>
        <v>-----</v>
      </c>
      <c r="X494" s="4"/>
      <c r="AE494" s="4"/>
      <c r="AF494" s="4"/>
    </row>
    <row r="495" spans="1:32" x14ac:dyDescent="0.55000000000000004">
      <c r="A495" s="6">
        <f>IF('Data Validation'!$K$2&lt;&gt;TRUE,"",'Data Validation'!A495)</f>
        <v>1772180100</v>
      </c>
      <c r="B495" s="6" t="str">
        <f>IF('Data Validation'!$K$2&lt;&gt;TRUE,"",'Data Validation'!C495)</f>
        <v>XAUUSD</v>
      </c>
      <c r="C495" s="6" t="str">
        <f>IF('Data Validation'!$K$2&lt;&gt;TRUE,"",'Data Validation'!E495)</f>
        <v>M5</v>
      </c>
      <c r="D495" s="6">
        <f>IF('Data Validation'!$K$2&lt;&gt;TRUE,"",'Data Validation'!G495)</f>
        <v>5178.8999999999996</v>
      </c>
      <c r="E495" s="6">
        <f>IF($C495&lt;&gt;"M5","",Price!F495)</f>
        <v>5179.83</v>
      </c>
      <c r="F495" s="8">
        <f>IF($C495&lt;&gt;"M5","",Price!G495)</f>
        <v>5177.17</v>
      </c>
      <c r="G495" s="8">
        <f>IF($C495&lt;&gt;"M5","",Dual_Tema!E495)</f>
        <v>5180.32</v>
      </c>
      <c r="H495" s="8">
        <f>IF($C495&lt;&gt;"M5","",Dual_Tema!F495)</f>
        <v>5176.8900000000003</v>
      </c>
      <c r="I495" s="6">
        <f>IF($C495&lt;&gt;"M5","",SSA!E495)</f>
        <v>5178.4420300000002</v>
      </c>
      <c r="J495">
        <f t="shared" si="77"/>
        <v>5187.6349708333328</v>
      </c>
      <c r="K495">
        <f t="shared" si="78"/>
        <v>5188.3469875839064</v>
      </c>
      <c r="L495" s="7">
        <f t="shared" si="76"/>
        <v>-9.4588751274010433E-5</v>
      </c>
      <c r="M495" s="7">
        <f t="shared" si="75"/>
        <v>5.4086526852945558E-5</v>
      </c>
      <c r="N495">
        <f t="shared" si="82"/>
        <v>-9.1929408333326137</v>
      </c>
      <c r="O495">
        <f t="shared" si="79"/>
        <v>-0.712016750573639</v>
      </c>
      <c r="P495">
        <f t="shared" si="80"/>
        <v>-1</v>
      </c>
      <c r="Q495">
        <f t="shared" si="81"/>
        <v>-13</v>
      </c>
      <c r="R495" s="18" t="str">
        <f t="shared" ref="R495:R558" si="83">IF(Q495&lt;=23,"-----",IF(AND(Q495&gt;=24,Q495&lt;=72),"Bullish",IF(Q495&gt;=73,"Vulnerable Bullish","-----")))</f>
        <v>-----</v>
      </c>
      <c r="S495" s="18" t="str">
        <f t="shared" ref="S495:S558" si="84">IF(OR(AND(R495="Bullish",N495&lt;0),AND(R495="Vulnerable Bullish",N495&lt;0)),"Under Price","-----")</f>
        <v>-----</v>
      </c>
      <c r="T495" s="18" t="str">
        <f t="shared" ref="T495:T558" si="85">IF(AND(S495="Under Price",M495&lt;-0.025%),"Deep Under Price","-----")</f>
        <v>-----</v>
      </c>
      <c r="U495" s="20" t="str">
        <f t="shared" ref="U495:U500" si="86">IF(Q495&gt;=-23,"-----",IF(AND(Q495&lt;=-24,Q495&gt;=-72),"Bearish",IF(Q495&lt;=-73,"Vulnerable Bearish","-----")))</f>
        <v>-----</v>
      </c>
      <c r="V495" s="20" t="str">
        <f t="shared" ref="V495:V558" si="87">IF(OR(AND(U495="Bearish",N495&gt;0),AND(U495="Vulnerable Bearish",N495&gt;0)),"Over Price","-----")</f>
        <v>-----</v>
      </c>
      <c r="W495" s="20" t="str">
        <f t="shared" ref="W495:W558" si="88">IF(AND(V495="Over Price",L495&gt;0.025%),"Deep Over Price","-----")</f>
        <v>-----</v>
      </c>
      <c r="X495" s="4"/>
      <c r="AE495" s="4"/>
      <c r="AF495" s="4"/>
    </row>
    <row r="496" spans="1:32" x14ac:dyDescent="0.55000000000000004">
      <c r="A496" s="6">
        <f>IF('Data Validation'!$K$2&lt;&gt;TRUE,"",'Data Validation'!A496)</f>
        <v>1772180400</v>
      </c>
      <c r="B496" s="6" t="str">
        <f>IF('Data Validation'!$K$2&lt;&gt;TRUE,"",'Data Validation'!C496)</f>
        <v>XAUUSD</v>
      </c>
      <c r="C496" s="6" t="str">
        <f>IF('Data Validation'!$K$2&lt;&gt;TRUE,"",'Data Validation'!E496)</f>
        <v>M5</v>
      </c>
      <c r="D496" s="6">
        <f>IF('Data Validation'!$K$2&lt;&gt;TRUE,"",'Data Validation'!G496)</f>
        <v>5175</v>
      </c>
      <c r="E496" s="6">
        <f>IF($C496&lt;&gt;"M5","",Price!F496)</f>
        <v>5179.37</v>
      </c>
      <c r="F496" s="8">
        <f>IF($C496&lt;&gt;"M5","",Price!G496)</f>
        <v>5174.41</v>
      </c>
      <c r="G496" s="8">
        <f>IF($C496&lt;&gt;"M5","",Dual_Tema!E496)</f>
        <v>5179.68</v>
      </c>
      <c r="H496" s="8">
        <f>IF($C496&lt;&gt;"M5","",Dual_Tema!F496)</f>
        <v>5175.6499999999996</v>
      </c>
      <c r="I496" s="6">
        <f>IF($C496&lt;&gt;"M5","",SSA!E496)</f>
        <v>5178.5642500000004</v>
      </c>
      <c r="J496">
        <f t="shared" si="77"/>
        <v>5187.3157194444448</v>
      </c>
      <c r="K496">
        <f t="shared" si="78"/>
        <v>5188.1407339560146</v>
      </c>
      <c r="L496" s="7">
        <f t="shared" si="76"/>
        <v>-5.9849257097040776E-5</v>
      </c>
      <c r="M496" s="7">
        <f t="shared" si="75"/>
        <v>-2.3958343396477387E-4</v>
      </c>
      <c r="N496">
        <f t="shared" si="82"/>
        <v>-8.7514694444444103</v>
      </c>
      <c r="O496">
        <f t="shared" si="79"/>
        <v>-0.8250145115698615</v>
      </c>
      <c r="P496">
        <f t="shared" si="80"/>
        <v>-1</v>
      </c>
      <c r="Q496">
        <f t="shared" si="81"/>
        <v>-14</v>
      </c>
      <c r="R496" s="18" t="str">
        <f t="shared" ref="R496:R500" si="89">IF(Q496&lt;=23,"-----",IF(AND(Q496&gt;=24,Q496&lt;=72),"Bullish",IF(Q496&gt;=73,"Vulnerable Bullish","-----")))</f>
        <v>-----</v>
      </c>
      <c r="S496" s="18" t="str">
        <f t="shared" si="84"/>
        <v>-----</v>
      </c>
      <c r="T496" s="18" t="str">
        <f t="shared" si="85"/>
        <v>-----</v>
      </c>
      <c r="U496" s="20" t="str">
        <f t="shared" si="86"/>
        <v>-----</v>
      </c>
      <c r="V496" s="20" t="str">
        <f t="shared" si="87"/>
        <v>-----</v>
      </c>
      <c r="W496" s="20" t="str">
        <f t="shared" si="88"/>
        <v>-----</v>
      </c>
      <c r="X496" s="4"/>
      <c r="AE496" s="4"/>
      <c r="AF496" s="4"/>
    </row>
    <row r="497" spans="1:32" x14ac:dyDescent="0.55000000000000004">
      <c r="A497" s="6">
        <f>IF('Data Validation'!$K$2&lt;&gt;TRUE,"",'Data Validation'!A497)</f>
        <v>1772180700</v>
      </c>
      <c r="B497" s="6" t="str">
        <f>IF('Data Validation'!$K$2&lt;&gt;TRUE,"",'Data Validation'!C497)</f>
        <v>XAUUSD</v>
      </c>
      <c r="C497" s="6" t="str">
        <f>IF('Data Validation'!$K$2&lt;&gt;TRUE,"",'Data Validation'!E497)</f>
        <v>M5</v>
      </c>
      <c r="D497" s="6">
        <f>IF('Data Validation'!$K$2&lt;&gt;TRUE,"",'Data Validation'!G497)</f>
        <v>5177.6099999999997</v>
      </c>
      <c r="E497" s="6">
        <f>IF($C497&lt;&gt;"M5","",Price!F497)</f>
        <v>5179.5200000000004</v>
      </c>
      <c r="F497" s="8">
        <f>IF($C497&lt;&gt;"M5","",Price!G497)</f>
        <v>5174.8500000000004</v>
      </c>
      <c r="G497" s="8">
        <f>IF($C497&lt;&gt;"M5","",Dual_Tema!E497)</f>
        <v>5179.3900000000003</v>
      </c>
      <c r="H497" s="8">
        <f>IF($C497&lt;&gt;"M5","",Dual_Tema!F497)</f>
        <v>5175.1099999999997</v>
      </c>
      <c r="I497" s="6">
        <f>IF($C497&lt;&gt;"M5","",SSA!E497)</f>
        <v>5178.9037399999997</v>
      </c>
      <c r="J497">
        <f t="shared" si="77"/>
        <v>5186.9571441666676</v>
      </c>
      <c r="K497">
        <f t="shared" si="78"/>
        <v>5187.904015998145</v>
      </c>
      <c r="L497" s="7">
        <f t="shared" si="76"/>
        <v>2.5099480826913812E-5</v>
      </c>
      <c r="M497" s="7">
        <f t="shared" si="75"/>
        <v>-5.0240477980044637E-5</v>
      </c>
      <c r="N497">
        <f t="shared" si="82"/>
        <v>-8.0534041666678604</v>
      </c>
      <c r="O497">
        <f t="shared" si="79"/>
        <v>-0.94687183147743781</v>
      </c>
      <c r="P497">
        <f t="shared" si="80"/>
        <v>-1</v>
      </c>
      <c r="Q497">
        <f t="shared" si="81"/>
        <v>-15</v>
      </c>
      <c r="R497" s="18" t="str">
        <f t="shared" si="89"/>
        <v>-----</v>
      </c>
      <c r="S497" s="18" t="str">
        <f t="shared" si="84"/>
        <v>-----</v>
      </c>
      <c r="T497" s="18" t="str">
        <f t="shared" si="85"/>
        <v>-----</v>
      </c>
      <c r="U497" s="20" t="str">
        <f t="shared" si="86"/>
        <v>-----</v>
      </c>
      <c r="V497" s="20" t="str">
        <f t="shared" si="87"/>
        <v>-----</v>
      </c>
      <c r="W497" s="20" t="str">
        <f t="shared" si="88"/>
        <v>-----</v>
      </c>
      <c r="X497" s="4"/>
      <c r="AE497" s="4"/>
      <c r="AF497" s="4"/>
    </row>
    <row r="498" spans="1:32" x14ac:dyDescent="0.55000000000000004">
      <c r="A498" s="6">
        <f>IF('Data Validation'!$K$2&lt;&gt;TRUE,"",'Data Validation'!A498)</f>
        <v>1772181000</v>
      </c>
      <c r="B498" s="6" t="str">
        <f>IF('Data Validation'!$K$2&lt;&gt;TRUE,"",'Data Validation'!C498)</f>
        <v>XAUUSD</v>
      </c>
      <c r="C498" s="6" t="str">
        <f>IF('Data Validation'!$K$2&lt;&gt;TRUE,"",'Data Validation'!E498)</f>
        <v>M5</v>
      </c>
      <c r="D498" s="6">
        <f>IF('Data Validation'!$K$2&lt;&gt;TRUE,"",'Data Validation'!G498)</f>
        <v>5181.78</v>
      </c>
      <c r="E498" s="6">
        <f>IF($C498&lt;&gt;"M5","",Price!F498)</f>
        <v>5181.8599999999997</v>
      </c>
      <c r="F498" s="8">
        <f>IF($C498&lt;&gt;"M5","",Price!G498)</f>
        <v>5176.7700000000004</v>
      </c>
      <c r="G498" s="8">
        <f>IF($C498&lt;&gt;"M5","",Dual_Tema!E498)</f>
        <v>5180.41</v>
      </c>
      <c r="H498" s="8">
        <f>IF($C498&lt;&gt;"M5","",Dual_Tema!F498)</f>
        <v>5175.76</v>
      </c>
      <c r="I498" s="6">
        <f>IF($C498&lt;&gt;"M5","",SSA!E498)</f>
        <v>5179.2920899999999</v>
      </c>
      <c r="J498">
        <f t="shared" si="77"/>
        <v>5186.5711369444452</v>
      </c>
      <c r="K498">
        <f t="shared" si="78"/>
        <v>5187.6374401874054</v>
      </c>
      <c r="L498" s="7">
        <f t="shared" si="76"/>
        <v>2.799006256261219E-4</v>
      </c>
      <c r="M498" s="7">
        <f t="shared" si="75"/>
        <v>1.9514042382185771E-4</v>
      </c>
      <c r="N498">
        <f t="shared" si="82"/>
        <v>-7.2790469444453265</v>
      </c>
      <c r="O498">
        <f t="shared" si="79"/>
        <v>-1.0663032429602026</v>
      </c>
      <c r="P498">
        <f t="shared" si="80"/>
        <v>-1</v>
      </c>
      <c r="Q498">
        <f t="shared" si="81"/>
        <v>-16</v>
      </c>
      <c r="R498" s="18" t="str">
        <f t="shared" si="89"/>
        <v>-----</v>
      </c>
      <c r="S498" s="18" t="str">
        <f t="shared" si="84"/>
        <v>-----</v>
      </c>
      <c r="T498" s="18" t="str">
        <f t="shared" si="85"/>
        <v>-----</v>
      </c>
      <c r="U498" s="20" t="str">
        <f t="shared" si="86"/>
        <v>-----</v>
      </c>
      <c r="V498" s="20" t="str">
        <f t="shared" si="87"/>
        <v>-----</v>
      </c>
      <c r="W498" s="20" t="str">
        <f t="shared" si="88"/>
        <v>-----</v>
      </c>
      <c r="X498" s="4"/>
      <c r="AE498" s="4"/>
      <c r="AF498" s="4"/>
    </row>
    <row r="499" spans="1:32" x14ac:dyDescent="0.55000000000000004">
      <c r="A499" s="6">
        <f>IF('Data Validation'!$K$2&lt;&gt;TRUE,"",'Data Validation'!A499)</f>
        <v>1772181300</v>
      </c>
      <c r="B499" s="6" t="str">
        <f>IF('Data Validation'!$K$2&lt;&gt;TRUE,"",'Data Validation'!C499)</f>
        <v>XAUUSD</v>
      </c>
      <c r="C499" s="6" t="str">
        <f>IF('Data Validation'!$K$2&lt;&gt;TRUE,"",'Data Validation'!E499)</f>
        <v>M5</v>
      </c>
      <c r="D499" s="6">
        <f>IF('Data Validation'!$K$2&lt;&gt;TRUE,"",'Data Validation'!G499)</f>
        <v>5180.34</v>
      </c>
      <c r="E499" s="6">
        <f>IF($C499&lt;&gt;"M5","",Price!F499)</f>
        <v>5182.34</v>
      </c>
      <c r="F499" s="8">
        <f>IF($C499&lt;&gt;"M5","",Price!G499)</f>
        <v>5179.84</v>
      </c>
      <c r="G499" s="8">
        <f>IF($C499&lt;&gt;"M5","",Dual_Tema!E499)</f>
        <v>5181.34</v>
      </c>
      <c r="H499" s="8">
        <f>IF($C499&lt;&gt;"M5","",Dual_Tema!F499)</f>
        <v>5177.71</v>
      </c>
      <c r="I499" s="6">
        <f>IF($C499&lt;&gt;"M5","",SSA!E499)</f>
        <v>5179.5276700000004</v>
      </c>
      <c r="J499">
        <f t="shared" si="77"/>
        <v>5186.1671208333355</v>
      </c>
      <c r="K499">
        <f t="shared" si="78"/>
        <v>5187.3433763165922</v>
      </c>
      <c r="L499" s="7">
        <f t="shared" si="76"/>
        <v>1.9300026634036754E-4</v>
      </c>
      <c r="M499" s="7">
        <f t="shared" si="75"/>
        <v>4.1137877555910029E-4</v>
      </c>
      <c r="N499">
        <f t="shared" si="82"/>
        <v>-6.6394508333351041</v>
      </c>
      <c r="O499">
        <f t="shared" si="79"/>
        <v>-1.1762554832566821</v>
      </c>
      <c r="P499">
        <f t="shared" si="80"/>
        <v>-1</v>
      </c>
      <c r="Q499">
        <f t="shared" si="81"/>
        <v>-17</v>
      </c>
      <c r="R499" s="18" t="str">
        <f t="shared" si="89"/>
        <v>-----</v>
      </c>
      <c r="S499" s="18" t="str">
        <f t="shared" si="84"/>
        <v>-----</v>
      </c>
      <c r="T499" s="18" t="str">
        <f t="shared" si="85"/>
        <v>-----</v>
      </c>
      <c r="U499" s="20" t="str">
        <f t="shared" si="86"/>
        <v>-----</v>
      </c>
      <c r="V499" s="20" t="str">
        <f t="shared" si="87"/>
        <v>-----</v>
      </c>
      <c r="W499" s="20" t="str">
        <f t="shared" si="88"/>
        <v>-----</v>
      </c>
      <c r="X499" s="4"/>
      <c r="AE499" s="4"/>
      <c r="AF499" s="4"/>
    </row>
    <row r="500" spans="1:32" x14ac:dyDescent="0.55000000000000004">
      <c r="A500" s="6">
        <f>IF('Data Validation'!$K$2&lt;&gt;TRUE,"",'Data Validation'!A500)</f>
        <v>1772181600</v>
      </c>
      <c r="B500" s="6" t="str">
        <f>IF('Data Validation'!$K$2&lt;&gt;TRUE,"",'Data Validation'!C500)</f>
        <v>XAUUSD</v>
      </c>
      <c r="C500" s="6" t="str">
        <f>IF('Data Validation'!$K$2&lt;&gt;TRUE,"",'Data Validation'!E500)</f>
        <v>M5</v>
      </c>
      <c r="D500" s="6">
        <f>IF('Data Validation'!$K$2&lt;&gt;TRUE,"",'Data Validation'!G500)</f>
        <v>5180.32</v>
      </c>
      <c r="E500" s="6">
        <f>IF($C500&lt;&gt;"M5","",Price!F500)</f>
        <v>5181.37</v>
      </c>
      <c r="F500" s="8">
        <f>IF($C500&lt;&gt;"M5","",Price!G500)</f>
        <v>5179.55</v>
      </c>
      <c r="G500" s="8">
        <f>IF($C500&lt;&gt;"M5","",Dual_Tema!E500)</f>
        <v>5181.47</v>
      </c>
      <c r="H500" s="8">
        <f>IF($C500&lt;&gt;"M5","",Dual_Tema!F500)</f>
        <v>5178.82</v>
      </c>
      <c r="I500" s="6">
        <f>IF($C500&lt;&gt;"M5","",SSA!E500)</f>
        <v>5179.5827200000003</v>
      </c>
      <c r="J500">
        <f t="shared" si="77"/>
        <v>5185.7516791666676</v>
      </c>
      <c r="K500">
        <f t="shared" si="78"/>
        <v>5187.0250368866082</v>
      </c>
      <c r="L500" s="7">
        <f t="shared" si="76"/>
        <v>-1.9299542407919719E-5</v>
      </c>
      <c r="M500" s="7">
        <f t="shared" si="75"/>
        <v>1.4095875122141201E-4</v>
      </c>
      <c r="N500">
        <f t="shared" si="82"/>
        <v>-6.1689591666672641</v>
      </c>
      <c r="O500">
        <f t="shared" si="79"/>
        <v>-1.2733577199405772</v>
      </c>
      <c r="P500">
        <f t="shared" si="80"/>
        <v>-1</v>
      </c>
      <c r="Q500">
        <f t="shared" si="81"/>
        <v>-18</v>
      </c>
      <c r="R500" s="18" t="str">
        <f t="shared" si="89"/>
        <v>-----</v>
      </c>
      <c r="S500" s="18" t="str">
        <f t="shared" si="84"/>
        <v>-----</v>
      </c>
      <c r="T500" s="18" t="str">
        <f t="shared" si="85"/>
        <v>-----</v>
      </c>
      <c r="U500" s="20" t="str">
        <f t="shared" si="86"/>
        <v>-----</v>
      </c>
      <c r="V500" s="20" t="str">
        <f t="shared" si="87"/>
        <v>-----</v>
      </c>
      <c r="W500" s="20" t="str">
        <f t="shared" si="88"/>
        <v>-----</v>
      </c>
      <c r="X500" s="4"/>
      <c r="AE500" s="4"/>
      <c r="AF500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2756C-E892-477F-83C4-D99E480ACB67}">
  <sheetPr>
    <tabColor rgb="FF92D050"/>
  </sheetPr>
  <dimension ref="A1:AA500"/>
  <sheetViews>
    <sheetView zoomScale="80" zoomScaleNormal="80" workbookViewId="0">
      <pane ySplit="1" topLeftCell="A2" activePane="bottomLeft" state="frozen"/>
      <selection pane="bottomLeft" activeCell="J30" sqref="J30"/>
    </sheetView>
  </sheetViews>
  <sheetFormatPr defaultRowHeight="14.4" x14ac:dyDescent="0.55000000000000004"/>
  <cols>
    <col min="1" max="1" width="17.47265625" customWidth="1"/>
    <col min="2" max="2" width="7.62890625" bestFit="1" customWidth="1"/>
    <col min="3" max="3" width="9.3125" bestFit="1" customWidth="1"/>
    <col min="4" max="4" width="6.68359375" bestFit="1" customWidth="1"/>
    <col min="5" max="6" width="8.83984375" customWidth="1"/>
    <col min="7" max="7" width="13.15625" customWidth="1"/>
    <col min="8" max="8" width="17.15625" bestFit="1" customWidth="1"/>
    <col min="9" max="9" width="25.47265625" bestFit="1" customWidth="1"/>
    <col min="10" max="10" width="24.62890625" bestFit="1" customWidth="1"/>
    <col min="11" max="11" width="15.3125" bestFit="1" customWidth="1"/>
    <col min="12" max="12" width="15.89453125" bestFit="1" customWidth="1"/>
    <col min="13" max="13" width="11.7890625" customWidth="1"/>
    <col min="14" max="14" width="14.41796875" bestFit="1" customWidth="1"/>
    <col min="15" max="15" width="14.1015625" bestFit="1" customWidth="1"/>
    <col min="16" max="16" width="25.05078125" bestFit="1" customWidth="1"/>
    <col min="17" max="17" width="22.5234375" bestFit="1" customWidth="1"/>
    <col min="18" max="19" width="19.3671875" bestFit="1" customWidth="1"/>
    <col min="20" max="20" width="12.1015625" customWidth="1"/>
    <col min="21" max="25" width="11.89453125" customWidth="1"/>
    <col min="26" max="26" width="16.578125" bestFit="1" customWidth="1"/>
    <col min="27" max="27" width="14.05078125" bestFit="1" customWidth="1"/>
  </cols>
  <sheetData>
    <row r="1" spans="1:27" x14ac:dyDescent="0.55000000000000004">
      <c r="A1" s="10" t="str">
        <f>'Data Validation'!A1</f>
        <v>timestamp_adjusted</v>
      </c>
      <c r="B1" s="10" t="str">
        <f>'Data Validation'!C1</f>
        <v>symbol</v>
      </c>
      <c r="C1" s="10" t="str">
        <f>'Data Validation'!E1</f>
        <v>timeframe</v>
      </c>
      <c r="D1" s="10" t="str">
        <f>'Data Validation'!G1</f>
        <v>close</v>
      </c>
      <c r="E1" s="9" t="str">
        <f>SSA!E1</f>
        <v>ssa</v>
      </c>
      <c r="F1" s="28" t="s">
        <v>148</v>
      </c>
      <c r="G1" s="28" t="s">
        <v>149</v>
      </c>
      <c r="H1" s="28" t="s">
        <v>175</v>
      </c>
      <c r="I1" s="28" t="s">
        <v>176</v>
      </c>
      <c r="J1" s="28" t="s">
        <v>177</v>
      </c>
      <c r="K1" s="28" t="s">
        <v>168</v>
      </c>
      <c r="L1" s="28" t="s">
        <v>169</v>
      </c>
      <c r="M1" s="47" t="s">
        <v>174</v>
      </c>
      <c r="N1" s="47" t="s">
        <v>170</v>
      </c>
      <c r="O1" s="47" t="s">
        <v>171</v>
      </c>
      <c r="P1" s="47" t="s">
        <v>180</v>
      </c>
      <c r="Q1" s="47" t="s">
        <v>181</v>
      </c>
      <c r="R1" s="47" t="s">
        <v>178</v>
      </c>
      <c r="S1" s="47" t="s">
        <v>179</v>
      </c>
      <c r="Z1" s="12"/>
      <c r="AA1" s="12"/>
    </row>
    <row r="2" spans="1:27" x14ac:dyDescent="0.55000000000000004">
      <c r="A2" s="6">
        <f>IF('Data Validation'!$K$2&lt;&gt;TRUE,"",'Data Validation'!A2)</f>
        <v>1772025000</v>
      </c>
      <c r="B2" s="6" t="str">
        <f>IF('Data Validation'!$K$2&lt;&gt;TRUE,"",'Data Validation'!C2)</f>
        <v>XAUUSD</v>
      </c>
      <c r="C2" s="6" t="str">
        <f>IF('Data Validation'!$K$2&lt;&gt;TRUE,"",'Data Validation'!E2)</f>
        <v>M5</v>
      </c>
      <c r="D2" s="6">
        <f>IF('Data Validation'!$K$2&lt;&gt;TRUE,"",'Data Validation'!G2)</f>
        <v>5187.2</v>
      </c>
      <c r="E2" s="6">
        <f>IF($C2&lt;&gt;"M5","",SSA!E2)</f>
        <v>5187.5351099999998</v>
      </c>
      <c r="M2" s="21"/>
      <c r="N2" s="21"/>
      <c r="O2" s="21"/>
      <c r="P2" s="21"/>
      <c r="Q2" s="21"/>
      <c r="R2" s="21"/>
      <c r="S2" s="21"/>
    </row>
    <row r="3" spans="1:27" x14ac:dyDescent="0.55000000000000004">
      <c r="A3" s="6">
        <f>IF('Data Validation'!$K$2&lt;&gt;TRUE,"",'Data Validation'!A3)</f>
        <v>1772025300</v>
      </c>
      <c r="B3" s="6" t="str">
        <f>IF('Data Validation'!$K$2&lt;&gt;TRUE,"",'Data Validation'!C3)</f>
        <v>XAUUSD</v>
      </c>
      <c r="C3" s="6" t="str">
        <f>IF('Data Validation'!$K$2&lt;&gt;TRUE,"",'Data Validation'!E3)</f>
        <v>M5</v>
      </c>
      <c r="D3" s="6">
        <f>IF('Data Validation'!$K$2&lt;&gt;TRUE,"",'Data Validation'!G3)</f>
        <v>5187</v>
      </c>
      <c r="E3" s="6">
        <f>IF($C3&lt;&gt;"M5","",SSA!E3)</f>
        <v>5187.9737400000004</v>
      </c>
      <c r="M3" s="21"/>
      <c r="N3" s="21"/>
      <c r="O3" s="21"/>
      <c r="P3" s="21"/>
      <c r="Q3" s="21"/>
      <c r="R3" s="21"/>
      <c r="S3" s="21"/>
    </row>
    <row r="4" spans="1:27" x14ac:dyDescent="0.55000000000000004">
      <c r="A4" s="6">
        <f>IF('Data Validation'!$K$2&lt;&gt;TRUE,"",'Data Validation'!A4)</f>
        <v>1772025600</v>
      </c>
      <c r="B4" s="6" t="str">
        <f>IF('Data Validation'!$K$2&lt;&gt;TRUE,"",'Data Validation'!C4)</f>
        <v>XAUUSD</v>
      </c>
      <c r="C4" s="6" t="str">
        <f>IF('Data Validation'!$K$2&lt;&gt;TRUE,"",'Data Validation'!E4)</f>
        <v>M5</v>
      </c>
      <c r="D4" s="6">
        <f>IF('Data Validation'!$K$2&lt;&gt;TRUE,"",'Data Validation'!G4)</f>
        <v>5191.13</v>
      </c>
      <c r="E4" s="6">
        <f>IF($C4&lt;&gt;"M5","",SSA!E4)</f>
        <v>5188.1120000000001</v>
      </c>
      <c r="M4" s="21"/>
      <c r="N4" s="21"/>
      <c r="O4" s="21"/>
      <c r="P4" s="21"/>
      <c r="Q4" s="21"/>
      <c r="R4" s="21"/>
      <c r="S4" s="21"/>
    </row>
    <row r="5" spans="1:27" x14ac:dyDescent="0.55000000000000004">
      <c r="A5" s="6">
        <f>IF('Data Validation'!$K$2&lt;&gt;TRUE,"",'Data Validation'!A5)</f>
        <v>1772025900</v>
      </c>
      <c r="B5" s="6" t="str">
        <f>IF('Data Validation'!$K$2&lt;&gt;TRUE,"",'Data Validation'!C5)</f>
        <v>XAUUSD</v>
      </c>
      <c r="C5" s="6" t="str">
        <f>IF('Data Validation'!$K$2&lt;&gt;TRUE,"",'Data Validation'!E5)</f>
        <v>M5</v>
      </c>
      <c r="D5" s="6">
        <f>IF('Data Validation'!$K$2&lt;&gt;TRUE,"",'Data Validation'!G5)</f>
        <v>5188.07</v>
      </c>
      <c r="E5" s="6">
        <f>IF($C5&lt;&gt;"M5","",SSA!E5)</f>
        <v>5187.9841900000001</v>
      </c>
      <c r="M5" s="21"/>
      <c r="N5" s="21"/>
      <c r="O5" s="21"/>
      <c r="P5" s="21"/>
      <c r="Q5" s="21"/>
      <c r="R5" s="21"/>
      <c r="S5" s="21"/>
    </row>
    <row r="6" spans="1:27" x14ac:dyDescent="0.55000000000000004">
      <c r="A6" s="6">
        <f>IF('Data Validation'!$K$2&lt;&gt;TRUE,"",'Data Validation'!A6)</f>
        <v>1772026200</v>
      </c>
      <c r="B6" s="6" t="str">
        <f>IF('Data Validation'!$K$2&lt;&gt;TRUE,"",'Data Validation'!C6)</f>
        <v>XAUUSD</v>
      </c>
      <c r="C6" s="6" t="str">
        <f>IF('Data Validation'!$K$2&lt;&gt;TRUE,"",'Data Validation'!E6)</f>
        <v>M5</v>
      </c>
      <c r="D6" s="6">
        <f>IF('Data Validation'!$K$2&lt;&gt;TRUE,"",'Data Validation'!G6)</f>
        <v>5188.16</v>
      </c>
      <c r="E6" s="6">
        <f>IF($C6&lt;&gt;"M5","",SSA!E6)</f>
        <v>5187.8513300000004</v>
      </c>
      <c r="M6" s="21"/>
      <c r="N6" s="21"/>
      <c r="O6" s="21"/>
      <c r="P6" s="21"/>
      <c r="Q6" s="21"/>
      <c r="R6" s="21"/>
      <c r="S6" s="21"/>
    </row>
    <row r="7" spans="1:27" x14ac:dyDescent="0.55000000000000004">
      <c r="A7" s="6">
        <f>IF('Data Validation'!$K$2&lt;&gt;TRUE,"",'Data Validation'!A7)</f>
        <v>1772026500</v>
      </c>
      <c r="B7" s="6" t="str">
        <f>IF('Data Validation'!$K$2&lt;&gt;TRUE,"",'Data Validation'!C7)</f>
        <v>XAUUSD</v>
      </c>
      <c r="C7" s="6" t="str">
        <f>IF('Data Validation'!$K$2&lt;&gt;TRUE,"",'Data Validation'!E7)</f>
        <v>M5</v>
      </c>
      <c r="D7" s="6">
        <f>IF('Data Validation'!$K$2&lt;&gt;TRUE,"",'Data Validation'!G7)</f>
        <v>5189.6099999999997</v>
      </c>
      <c r="E7" s="6">
        <f>IF($C7&lt;&gt;"M5","",SSA!E7)</f>
        <v>5187.8602300000002</v>
      </c>
      <c r="M7" s="21"/>
      <c r="N7" s="21"/>
      <c r="O7" s="21"/>
      <c r="P7" s="21"/>
      <c r="Q7" s="21"/>
      <c r="R7" s="21"/>
      <c r="S7" s="21"/>
    </row>
    <row r="8" spans="1:27" x14ac:dyDescent="0.55000000000000004">
      <c r="A8" s="6">
        <f>IF('Data Validation'!$K$2&lt;&gt;TRUE,"",'Data Validation'!A8)</f>
        <v>1772026800</v>
      </c>
      <c r="B8" s="6" t="str">
        <f>IF('Data Validation'!$K$2&lt;&gt;TRUE,"",'Data Validation'!C8)</f>
        <v>XAUUSD</v>
      </c>
      <c r="C8" s="6" t="str">
        <f>IF('Data Validation'!$K$2&lt;&gt;TRUE,"",'Data Validation'!E8)</f>
        <v>M5</v>
      </c>
      <c r="D8" s="6">
        <f>IF('Data Validation'!$K$2&lt;&gt;TRUE,"",'Data Validation'!G8)</f>
        <v>5186.84</v>
      </c>
      <c r="E8" s="6">
        <f>IF($C8&lt;&gt;"M5","",SSA!E8)</f>
        <v>5188.0223999999998</v>
      </c>
      <c r="M8" s="21"/>
      <c r="N8" s="21"/>
      <c r="O8" s="21"/>
      <c r="P8" s="21"/>
      <c r="Q8" s="21"/>
      <c r="R8" s="21"/>
      <c r="S8" s="21"/>
    </row>
    <row r="9" spans="1:27" x14ac:dyDescent="0.55000000000000004">
      <c r="A9" s="6">
        <f>IF('Data Validation'!$K$2&lt;&gt;TRUE,"",'Data Validation'!A9)</f>
        <v>1772027100</v>
      </c>
      <c r="B9" s="6" t="str">
        <f>IF('Data Validation'!$K$2&lt;&gt;TRUE,"",'Data Validation'!C9)</f>
        <v>XAUUSD</v>
      </c>
      <c r="C9" s="6" t="str">
        <f>IF('Data Validation'!$K$2&lt;&gt;TRUE,"",'Data Validation'!E9)</f>
        <v>M5</v>
      </c>
      <c r="D9" s="6">
        <f>IF('Data Validation'!$K$2&lt;&gt;TRUE,"",'Data Validation'!G9)</f>
        <v>5186.59</v>
      </c>
      <c r="E9" s="6">
        <f>IF($C9&lt;&gt;"M5","",SSA!E9)</f>
        <v>5188.3270400000001</v>
      </c>
      <c r="M9" s="21"/>
      <c r="N9" s="21"/>
      <c r="O9" s="21"/>
      <c r="P9" s="21"/>
      <c r="Q9" s="21"/>
      <c r="R9" s="21"/>
      <c r="S9" s="21"/>
    </row>
    <row r="10" spans="1:27" x14ac:dyDescent="0.55000000000000004">
      <c r="A10" s="6">
        <f>IF('Data Validation'!$K$2&lt;&gt;TRUE,"",'Data Validation'!A10)</f>
        <v>1772027400</v>
      </c>
      <c r="B10" s="6" t="str">
        <f>IF('Data Validation'!$K$2&lt;&gt;TRUE,"",'Data Validation'!C10)</f>
        <v>XAUUSD</v>
      </c>
      <c r="C10" s="6" t="str">
        <f>IF('Data Validation'!$K$2&lt;&gt;TRUE,"",'Data Validation'!E10)</f>
        <v>M5</v>
      </c>
      <c r="D10" s="6">
        <f>IF('Data Validation'!$K$2&lt;&gt;TRUE,"",'Data Validation'!G10)</f>
        <v>5186.07</v>
      </c>
      <c r="E10" s="6">
        <f>IF($C10&lt;&gt;"M5","",SSA!E10)</f>
        <v>5188.5570600000001</v>
      </c>
      <c r="M10" s="21"/>
      <c r="N10" s="21"/>
      <c r="O10" s="21"/>
      <c r="P10" s="21"/>
      <c r="Q10" s="21"/>
      <c r="R10" s="21"/>
      <c r="S10" s="21"/>
    </row>
    <row r="11" spans="1:27" x14ac:dyDescent="0.55000000000000004">
      <c r="A11" s="6">
        <f>IF('Data Validation'!$K$2&lt;&gt;TRUE,"",'Data Validation'!A11)</f>
        <v>1772027700</v>
      </c>
      <c r="B11" s="6" t="str">
        <f>IF('Data Validation'!$K$2&lt;&gt;TRUE,"",'Data Validation'!C11)</f>
        <v>XAUUSD</v>
      </c>
      <c r="C11" s="6" t="str">
        <f>IF('Data Validation'!$K$2&lt;&gt;TRUE,"",'Data Validation'!E11)</f>
        <v>M5</v>
      </c>
      <c r="D11" s="6">
        <f>IF('Data Validation'!$K$2&lt;&gt;TRUE,"",'Data Validation'!G11)</f>
        <v>5185.2299999999996</v>
      </c>
      <c r="E11" s="6">
        <f>IF($C11&lt;&gt;"M5","",SSA!E11)</f>
        <v>5188.4096900000004</v>
      </c>
      <c r="M11" s="21"/>
      <c r="N11" s="21"/>
      <c r="O11" s="21"/>
      <c r="P11" s="21"/>
      <c r="Q11" s="21"/>
      <c r="R11" s="21"/>
      <c r="S11" s="21"/>
    </row>
    <row r="12" spans="1:27" x14ac:dyDescent="0.55000000000000004">
      <c r="A12" s="6">
        <f>IF('Data Validation'!$K$2&lt;&gt;TRUE,"",'Data Validation'!A12)</f>
        <v>1772028000</v>
      </c>
      <c r="B12" s="6" t="str">
        <f>IF('Data Validation'!$K$2&lt;&gt;TRUE,"",'Data Validation'!C12)</f>
        <v>XAUUSD</v>
      </c>
      <c r="C12" s="6" t="str">
        <f>IF('Data Validation'!$K$2&lt;&gt;TRUE,"",'Data Validation'!E12)</f>
        <v>M5</v>
      </c>
      <c r="D12" s="6">
        <f>IF('Data Validation'!$K$2&lt;&gt;TRUE,"",'Data Validation'!G12)</f>
        <v>5187.18</v>
      </c>
      <c r="E12" s="6">
        <f>IF($C12&lt;&gt;"M5","",SSA!E12)</f>
        <v>5187.6246000000001</v>
      </c>
      <c r="M12" s="21"/>
      <c r="N12" s="21"/>
      <c r="O12" s="21"/>
      <c r="P12" s="21"/>
      <c r="Q12" s="21"/>
      <c r="R12" s="21"/>
      <c r="S12" s="21"/>
    </row>
    <row r="13" spans="1:27" x14ac:dyDescent="0.55000000000000004">
      <c r="A13" s="6">
        <f>IF('Data Validation'!$K$2&lt;&gt;TRUE,"",'Data Validation'!A13)</f>
        <v>1772028300</v>
      </c>
      <c r="B13" s="6" t="str">
        <f>IF('Data Validation'!$K$2&lt;&gt;TRUE,"",'Data Validation'!C13)</f>
        <v>XAUUSD</v>
      </c>
      <c r="C13" s="6" t="str">
        <f>IF('Data Validation'!$K$2&lt;&gt;TRUE,"",'Data Validation'!E13)</f>
        <v>M5</v>
      </c>
      <c r="D13" s="6">
        <f>IF('Data Validation'!$K$2&lt;&gt;TRUE,"",'Data Validation'!G13)</f>
        <v>5189.99</v>
      </c>
      <c r="E13" s="6">
        <f>IF($C13&lt;&gt;"M5","",SSA!E13)</f>
        <v>5185.9859900000001</v>
      </c>
      <c r="M13" s="21"/>
      <c r="N13" s="21"/>
      <c r="O13" s="21"/>
      <c r="P13" s="21"/>
      <c r="Q13" s="21"/>
      <c r="R13" s="21"/>
      <c r="S13" s="21"/>
    </row>
    <row r="14" spans="1:27" x14ac:dyDescent="0.55000000000000004">
      <c r="A14" s="6">
        <f>IF('Data Validation'!$K$2&lt;&gt;TRUE,"",'Data Validation'!A14)</f>
        <v>1772028600</v>
      </c>
      <c r="B14" s="6" t="str">
        <f>IF('Data Validation'!$K$2&lt;&gt;TRUE,"",'Data Validation'!C14)</f>
        <v>XAUUSD</v>
      </c>
      <c r="C14" s="6" t="str">
        <f>IF('Data Validation'!$K$2&lt;&gt;TRUE,"",'Data Validation'!E14)</f>
        <v>M5</v>
      </c>
      <c r="D14" s="6">
        <f>IF('Data Validation'!$K$2&lt;&gt;TRUE,"",'Data Validation'!G14)</f>
        <v>5185.4399999999996</v>
      </c>
      <c r="E14" s="6">
        <f>IF($C14&lt;&gt;"M5","",SSA!E14)</f>
        <v>5183.4761399999998</v>
      </c>
      <c r="M14" s="21"/>
      <c r="N14" s="21"/>
      <c r="O14" s="21"/>
      <c r="P14" s="21"/>
      <c r="Q14" s="21"/>
      <c r="R14" s="21"/>
      <c r="S14" s="21"/>
    </row>
    <row r="15" spans="1:27" x14ac:dyDescent="0.55000000000000004">
      <c r="A15" s="6">
        <f>IF('Data Validation'!$K$2&lt;&gt;TRUE,"",'Data Validation'!A15)</f>
        <v>1772028900</v>
      </c>
      <c r="B15" s="6" t="str">
        <f>IF('Data Validation'!$K$2&lt;&gt;TRUE,"",'Data Validation'!C15)</f>
        <v>XAUUSD</v>
      </c>
      <c r="C15" s="6" t="str">
        <f>IF('Data Validation'!$K$2&lt;&gt;TRUE,"",'Data Validation'!E15)</f>
        <v>M5</v>
      </c>
      <c r="D15" s="6">
        <f>IF('Data Validation'!$K$2&lt;&gt;TRUE,"",'Data Validation'!G15)</f>
        <v>5182.68</v>
      </c>
      <c r="E15" s="6">
        <f>IF($C15&lt;&gt;"M5","",SSA!E15)</f>
        <v>5180.4924499999997</v>
      </c>
      <c r="M15" s="21"/>
      <c r="N15" s="21"/>
      <c r="O15" s="21"/>
      <c r="P15" s="21"/>
      <c r="Q15" s="21"/>
      <c r="R15" s="21"/>
      <c r="S15" s="21"/>
    </row>
    <row r="16" spans="1:27" x14ac:dyDescent="0.55000000000000004">
      <c r="A16" s="6">
        <f>IF('Data Validation'!$K$2&lt;&gt;TRUE,"",'Data Validation'!A16)</f>
        <v>1772029200</v>
      </c>
      <c r="B16" s="6" t="str">
        <f>IF('Data Validation'!$K$2&lt;&gt;TRUE,"",'Data Validation'!C16)</f>
        <v>XAUUSD</v>
      </c>
      <c r="C16" s="6" t="str">
        <f>IF('Data Validation'!$K$2&lt;&gt;TRUE,"",'Data Validation'!E16)</f>
        <v>M5</v>
      </c>
      <c r="D16" s="6">
        <f>IF('Data Validation'!$K$2&lt;&gt;TRUE,"",'Data Validation'!G16)</f>
        <v>5181.49</v>
      </c>
      <c r="E16" s="6">
        <f>IF($C16&lt;&gt;"M5","",SSA!E16)</f>
        <v>5177.5825699999996</v>
      </c>
      <c r="M16" s="21"/>
      <c r="N16" s="21"/>
      <c r="O16" s="21"/>
      <c r="P16" s="21"/>
      <c r="Q16" s="21"/>
      <c r="R16" s="21"/>
      <c r="S16" s="21"/>
    </row>
    <row r="17" spans="1:19" x14ac:dyDescent="0.55000000000000004">
      <c r="A17" s="6">
        <f>IF('Data Validation'!$K$2&lt;&gt;TRUE,"",'Data Validation'!A17)</f>
        <v>1772029500</v>
      </c>
      <c r="B17" s="6" t="str">
        <f>IF('Data Validation'!$K$2&lt;&gt;TRUE,"",'Data Validation'!C17)</f>
        <v>XAUUSD</v>
      </c>
      <c r="C17" s="6" t="str">
        <f>IF('Data Validation'!$K$2&lt;&gt;TRUE,"",'Data Validation'!E17)</f>
        <v>M5</v>
      </c>
      <c r="D17" s="6">
        <f>IF('Data Validation'!$K$2&lt;&gt;TRUE,"",'Data Validation'!G17)</f>
        <v>5177.91</v>
      </c>
      <c r="E17" s="6">
        <f>IF($C17&lt;&gt;"M5","",SSA!E17)</f>
        <v>5175.3275800000001</v>
      </c>
      <c r="M17" s="21"/>
      <c r="N17" s="21"/>
      <c r="O17" s="21"/>
      <c r="P17" s="21"/>
      <c r="Q17" s="21"/>
      <c r="R17" s="21"/>
      <c r="S17" s="21"/>
    </row>
    <row r="18" spans="1:19" x14ac:dyDescent="0.55000000000000004">
      <c r="A18" s="6">
        <f>IF('Data Validation'!$K$2&lt;&gt;TRUE,"",'Data Validation'!A18)</f>
        <v>1772029800</v>
      </c>
      <c r="B18" s="6" t="str">
        <f>IF('Data Validation'!$K$2&lt;&gt;TRUE,"",'Data Validation'!C18)</f>
        <v>XAUUSD</v>
      </c>
      <c r="C18" s="6" t="str">
        <f>IF('Data Validation'!$K$2&lt;&gt;TRUE,"",'Data Validation'!E18)</f>
        <v>M5</v>
      </c>
      <c r="D18" s="6">
        <f>IF('Data Validation'!$K$2&lt;&gt;TRUE,"",'Data Validation'!G18)</f>
        <v>5174.1400000000003</v>
      </c>
      <c r="E18" s="6">
        <f>IF($C18&lt;&gt;"M5","",SSA!E18)</f>
        <v>5174.3065100000003</v>
      </c>
      <c r="M18" s="21"/>
      <c r="N18" s="21"/>
      <c r="O18" s="21"/>
      <c r="P18" s="21"/>
      <c r="Q18" s="21"/>
      <c r="R18" s="21"/>
      <c r="S18" s="21"/>
    </row>
    <row r="19" spans="1:19" x14ac:dyDescent="0.55000000000000004">
      <c r="A19" s="6">
        <f>IF('Data Validation'!$K$2&lt;&gt;TRUE,"",'Data Validation'!A19)</f>
        <v>1772030100</v>
      </c>
      <c r="B19" s="6" t="str">
        <f>IF('Data Validation'!$K$2&lt;&gt;TRUE,"",'Data Validation'!C19)</f>
        <v>XAUUSD</v>
      </c>
      <c r="C19" s="6" t="str">
        <f>IF('Data Validation'!$K$2&lt;&gt;TRUE,"",'Data Validation'!E19)</f>
        <v>M5</v>
      </c>
      <c r="D19" s="6">
        <f>IF('Data Validation'!$K$2&lt;&gt;TRUE,"",'Data Validation'!G19)</f>
        <v>5159.7299999999996</v>
      </c>
      <c r="E19" s="6">
        <f>IF($C19&lt;&gt;"M5","",SSA!E19)</f>
        <v>5174.91842</v>
      </c>
      <c r="M19" s="21"/>
      <c r="N19" s="21"/>
      <c r="O19" s="21"/>
      <c r="P19" s="21"/>
      <c r="Q19" s="21"/>
      <c r="R19" s="21"/>
      <c r="S19" s="21"/>
    </row>
    <row r="20" spans="1:19" x14ac:dyDescent="0.55000000000000004">
      <c r="A20" s="6">
        <f>IF('Data Validation'!$K$2&lt;&gt;TRUE,"",'Data Validation'!A20)</f>
        <v>1772030400</v>
      </c>
      <c r="B20" s="6" t="str">
        <f>IF('Data Validation'!$K$2&lt;&gt;TRUE,"",'Data Validation'!C20)</f>
        <v>XAUUSD</v>
      </c>
      <c r="C20" s="6" t="str">
        <f>IF('Data Validation'!$K$2&lt;&gt;TRUE,"",'Data Validation'!E20)</f>
        <v>M5</v>
      </c>
      <c r="D20" s="6">
        <f>IF('Data Validation'!$K$2&lt;&gt;TRUE,"",'Data Validation'!G20)</f>
        <v>5174.91</v>
      </c>
      <c r="E20" s="6">
        <f>IF($C20&lt;&gt;"M5","",SSA!E20)</f>
        <v>5177.5111800000004</v>
      </c>
      <c r="M20" s="21"/>
      <c r="N20" s="21"/>
      <c r="O20" s="21"/>
      <c r="P20" s="21"/>
      <c r="Q20" s="21"/>
      <c r="R20" s="21"/>
      <c r="S20" s="21"/>
    </row>
    <row r="21" spans="1:19" x14ac:dyDescent="0.55000000000000004">
      <c r="A21" s="6">
        <f>IF('Data Validation'!$K$2&lt;&gt;TRUE,"",'Data Validation'!A21)</f>
        <v>1772030700</v>
      </c>
      <c r="B21" s="6" t="str">
        <f>IF('Data Validation'!$K$2&lt;&gt;TRUE,"",'Data Validation'!C21)</f>
        <v>XAUUSD</v>
      </c>
      <c r="C21" s="6" t="str">
        <f>IF('Data Validation'!$K$2&lt;&gt;TRUE,"",'Data Validation'!E21)</f>
        <v>M5</v>
      </c>
      <c r="D21" s="6">
        <f>IF('Data Validation'!$K$2&lt;&gt;TRUE,"",'Data Validation'!G21)</f>
        <v>5181.79</v>
      </c>
      <c r="E21" s="6">
        <f>IF($C21&lt;&gt;"M5","",SSA!E21)</f>
        <v>5181.2951300000004</v>
      </c>
      <c r="M21" s="21"/>
      <c r="N21" s="21"/>
      <c r="O21" s="21"/>
      <c r="P21" s="21"/>
      <c r="Q21" s="21"/>
      <c r="R21" s="21"/>
      <c r="S21" s="21"/>
    </row>
    <row r="22" spans="1:19" x14ac:dyDescent="0.55000000000000004">
      <c r="A22" s="6">
        <f>IF('Data Validation'!$K$2&lt;&gt;TRUE,"",'Data Validation'!A22)</f>
        <v>1772031000</v>
      </c>
      <c r="B22" s="6" t="str">
        <f>IF('Data Validation'!$K$2&lt;&gt;TRUE,"",'Data Validation'!C22)</f>
        <v>XAUUSD</v>
      </c>
      <c r="C22" s="6" t="str">
        <f>IF('Data Validation'!$K$2&lt;&gt;TRUE,"",'Data Validation'!E22)</f>
        <v>M5</v>
      </c>
      <c r="D22" s="6">
        <f>IF('Data Validation'!$K$2&lt;&gt;TRUE,"",'Data Validation'!G22)</f>
        <v>5188.55</v>
      </c>
      <c r="E22" s="6">
        <f>IF($C22&lt;&gt;"M5","",SSA!E22)</f>
        <v>5185.4567999999999</v>
      </c>
      <c r="M22" s="21"/>
      <c r="N22" s="21"/>
      <c r="O22" s="21"/>
      <c r="P22" s="21"/>
      <c r="Q22" s="21"/>
      <c r="R22" s="21"/>
      <c r="S22" s="21"/>
    </row>
    <row r="23" spans="1:19" x14ac:dyDescent="0.55000000000000004">
      <c r="A23" s="6">
        <f>IF('Data Validation'!$K$2&lt;&gt;TRUE,"",'Data Validation'!A23)</f>
        <v>1772031300</v>
      </c>
      <c r="B23" s="6" t="str">
        <f>IF('Data Validation'!$K$2&lt;&gt;TRUE,"",'Data Validation'!C23)</f>
        <v>XAUUSD</v>
      </c>
      <c r="C23" s="6" t="str">
        <f>IF('Data Validation'!$K$2&lt;&gt;TRUE,"",'Data Validation'!E23)</f>
        <v>M5</v>
      </c>
      <c r="D23" s="6">
        <f>IF('Data Validation'!$K$2&lt;&gt;TRUE,"",'Data Validation'!G23)</f>
        <v>5191.25</v>
      </c>
      <c r="E23" s="6">
        <f>IF($C23&lt;&gt;"M5","",SSA!E23)</f>
        <v>5189.12986</v>
      </c>
      <c r="M23" s="21"/>
      <c r="N23" s="21"/>
      <c r="O23" s="21"/>
      <c r="P23" s="21"/>
      <c r="Q23" s="21"/>
      <c r="R23" s="21"/>
      <c r="S23" s="21"/>
    </row>
    <row r="24" spans="1:19" x14ac:dyDescent="0.55000000000000004">
      <c r="A24" s="6">
        <f>IF('Data Validation'!$K$2&lt;&gt;TRUE,"",'Data Validation'!A24)</f>
        <v>1772031600</v>
      </c>
      <c r="B24" s="6" t="str">
        <f>IF('Data Validation'!$K$2&lt;&gt;TRUE,"",'Data Validation'!C24)</f>
        <v>XAUUSD</v>
      </c>
      <c r="C24" s="6" t="str">
        <f>IF('Data Validation'!$K$2&lt;&gt;TRUE,"",'Data Validation'!E24)</f>
        <v>M5</v>
      </c>
      <c r="D24" s="6">
        <f>IF('Data Validation'!$K$2&lt;&gt;TRUE,"",'Data Validation'!G24)</f>
        <v>5198.6400000000003</v>
      </c>
      <c r="E24" s="6">
        <f>IF($C24&lt;&gt;"M5","",SSA!E24)</f>
        <v>5191.6896500000003</v>
      </c>
      <c r="M24" s="21"/>
      <c r="N24" s="21"/>
      <c r="O24" s="21"/>
      <c r="P24" s="21"/>
      <c r="Q24" s="21"/>
      <c r="R24" s="21"/>
      <c r="S24" s="21"/>
    </row>
    <row r="25" spans="1:19" x14ac:dyDescent="0.55000000000000004">
      <c r="A25" s="6">
        <f>IF('Data Validation'!$K$2&lt;&gt;TRUE,"",'Data Validation'!A25)</f>
        <v>1772031900</v>
      </c>
      <c r="B25" s="6" t="str">
        <f>IF('Data Validation'!$K$2&lt;&gt;TRUE,"",'Data Validation'!C25)</f>
        <v>XAUUSD</v>
      </c>
      <c r="C25" s="6" t="str">
        <f>IF('Data Validation'!$K$2&lt;&gt;TRUE,"",'Data Validation'!E25)</f>
        <v>M5</v>
      </c>
      <c r="D25" s="6">
        <f>IF('Data Validation'!$K$2&lt;&gt;TRUE,"",'Data Validation'!G25)</f>
        <v>5195.8900000000003</v>
      </c>
      <c r="E25" s="6">
        <f>IF($C25&lt;&gt;"M5","",SSA!E25)</f>
        <v>5192.6603500000001</v>
      </c>
      <c r="M25" s="21"/>
      <c r="N25" s="21"/>
      <c r="O25" s="21"/>
      <c r="P25" s="21"/>
      <c r="Q25" s="21"/>
      <c r="R25" s="21"/>
      <c r="S25" s="21"/>
    </row>
    <row r="26" spans="1:19" x14ac:dyDescent="0.55000000000000004">
      <c r="A26" s="6">
        <f>IF('Data Validation'!$K$2&lt;&gt;TRUE,"",'Data Validation'!A26)</f>
        <v>1772032200</v>
      </c>
      <c r="B26" s="6" t="str">
        <f>IF('Data Validation'!$K$2&lt;&gt;TRUE,"",'Data Validation'!C26)</f>
        <v>XAUUSD</v>
      </c>
      <c r="C26" s="6" t="str">
        <f>IF('Data Validation'!$K$2&lt;&gt;TRUE,"",'Data Validation'!E26)</f>
        <v>M5</v>
      </c>
      <c r="D26" s="6">
        <f>IF('Data Validation'!$K$2&lt;&gt;TRUE,"",'Data Validation'!G26)</f>
        <v>5193.17</v>
      </c>
      <c r="E26" s="6">
        <f>IF($C26&lt;&gt;"M5","",SSA!E26)</f>
        <v>5192.16572</v>
      </c>
      <c r="M26" s="21"/>
      <c r="N26" s="21"/>
      <c r="O26" s="21"/>
      <c r="P26" s="21"/>
      <c r="Q26" s="21"/>
      <c r="R26" s="21"/>
      <c r="S26" s="21"/>
    </row>
    <row r="27" spans="1:19" x14ac:dyDescent="0.55000000000000004">
      <c r="A27" s="6">
        <f>IF('Data Validation'!$K$2&lt;&gt;TRUE,"",'Data Validation'!A27)</f>
        <v>1772032500</v>
      </c>
      <c r="B27" s="6" t="str">
        <f>IF('Data Validation'!$K$2&lt;&gt;TRUE,"",'Data Validation'!C27)</f>
        <v>XAUUSD</v>
      </c>
      <c r="C27" s="6" t="str">
        <f>IF('Data Validation'!$K$2&lt;&gt;TRUE,"",'Data Validation'!E27)</f>
        <v>M5</v>
      </c>
      <c r="D27" s="6">
        <f>IF('Data Validation'!$K$2&lt;&gt;TRUE,"",'Data Validation'!G27)</f>
        <v>5188.97</v>
      </c>
      <c r="E27" s="6">
        <f>IF($C27&lt;&gt;"M5","",SSA!E27)</f>
        <v>5190.6504800000002</v>
      </c>
      <c r="M27" s="21"/>
      <c r="N27" s="21"/>
      <c r="O27" s="21"/>
      <c r="P27" s="21"/>
      <c r="Q27" s="21"/>
      <c r="R27" s="21"/>
      <c r="S27" s="21"/>
    </row>
    <row r="28" spans="1:19" x14ac:dyDescent="0.55000000000000004">
      <c r="A28" s="6">
        <f>IF('Data Validation'!$K$2&lt;&gt;TRUE,"",'Data Validation'!A28)</f>
        <v>1772032800</v>
      </c>
      <c r="B28" s="6" t="str">
        <f>IF('Data Validation'!$K$2&lt;&gt;TRUE,"",'Data Validation'!C28)</f>
        <v>XAUUSD</v>
      </c>
      <c r="C28" s="6" t="str">
        <f>IF('Data Validation'!$K$2&lt;&gt;TRUE,"",'Data Validation'!E28)</f>
        <v>M5</v>
      </c>
      <c r="D28" s="6">
        <f>IF('Data Validation'!$K$2&lt;&gt;TRUE,"",'Data Validation'!G28)</f>
        <v>5185.46</v>
      </c>
      <c r="E28" s="6">
        <f>IF($C28&lt;&gt;"M5","",SSA!E28)</f>
        <v>5188.7870400000002</v>
      </c>
      <c r="M28" s="21"/>
      <c r="N28" s="21"/>
      <c r="O28" s="21"/>
      <c r="P28" s="21"/>
      <c r="Q28" s="21"/>
      <c r="R28" s="21"/>
      <c r="S28" s="21"/>
    </row>
    <row r="29" spans="1:19" x14ac:dyDescent="0.55000000000000004">
      <c r="A29" s="6">
        <f>IF('Data Validation'!$K$2&lt;&gt;TRUE,"",'Data Validation'!A29)</f>
        <v>1772033100</v>
      </c>
      <c r="B29" s="6" t="str">
        <f>IF('Data Validation'!$K$2&lt;&gt;TRUE,"",'Data Validation'!C29)</f>
        <v>XAUUSD</v>
      </c>
      <c r="C29" s="6" t="str">
        <f>IF('Data Validation'!$K$2&lt;&gt;TRUE,"",'Data Validation'!E29)</f>
        <v>M5</v>
      </c>
      <c r="D29" s="6">
        <f>IF('Data Validation'!$K$2&lt;&gt;TRUE,"",'Data Validation'!G29)</f>
        <v>5180.33</v>
      </c>
      <c r="E29" s="6">
        <f>IF($C29&lt;&gt;"M5","",SSA!E29)</f>
        <v>5187.24899</v>
      </c>
      <c r="M29" s="21"/>
      <c r="N29" s="21"/>
      <c r="O29" s="21"/>
      <c r="P29" s="21"/>
      <c r="Q29" s="21"/>
      <c r="R29" s="21"/>
      <c r="S29" s="21"/>
    </row>
    <row r="30" spans="1:19" x14ac:dyDescent="0.55000000000000004">
      <c r="A30" s="6">
        <f>IF('Data Validation'!$K$2&lt;&gt;TRUE,"",'Data Validation'!A30)</f>
        <v>1772033400</v>
      </c>
      <c r="B30" s="6" t="str">
        <f>IF('Data Validation'!$K$2&lt;&gt;TRUE,"",'Data Validation'!C30)</f>
        <v>XAUUSD</v>
      </c>
      <c r="C30" s="6" t="str">
        <f>IF('Data Validation'!$K$2&lt;&gt;TRUE,"",'Data Validation'!E30)</f>
        <v>M5</v>
      </c>
      <c r="D30" s="6">
        <f>IF('Data Validation'!$K$2&lt;&gt;TRUE,"",'Data Validation'!G30)</f>
        <v>5181.68</v>
      </c>
      <c r="E30" s="6">
        <f>IF($C30&lt;&gt;"M5","",SSA!E30)</f>
        <v>5186.6166400000002</v>
      </c>
      <c r="M30" s="21"/>
      <c r="N30" s="21"/>
      <c r="O30" s="21"/>
      <c r="P30" s="21"/>
      <c r="Q30" s="21"/>
      <c r="R30" s="21"/>
      <c r="S30" s="21"/>
    </row>
    <row r="31" spans="1:19" x14ac:dyDescent="0.55000000000000004">
      <c r="A31" s="6">
        <f>IF('Data Validation'!$K$2&lt;&gt;TRUE,"",'Data Validation'!A31)</f>
        <v>1772033700</v>
      </c>
      <c r="B31" s="6" t="str">
        <f>IF('Data Validation'!$K$2&lt;&gt;TRUE,"",'Data Validation'!C31)</f>
        <v>XAUUSD</v>
      </c>
      <c r="C31" s="6" t="str">
        <f>IF('Data Validation'!$K$2&lt;&gt;TRUE,"",'Data Validation'!E31)</f>
        <v>M5</v>
      </c>
      <c r="D31" s="6">
        <f>IF('Data Validation'!$K$2&lt;&gt;TRUE,"",'Data Validation'!G31)</f>
        <v>5187.95</v>
      </c>
      <c r="E31" s="6">
        <f>IF($C31&lt;&gt;"M5","",SSA!E31)</f>
        <v>5187.0532800000001</v>
      </c>
      <c r="M31" s="21"/>
      <c r="N31" s="21"/>
      <c r="O31" s="21"/>
      <c r="P31" s="21"/>
      <c r="Q31" s="21"/>
      <c r="R31" s="21"/>
      <c r="S31" s="21"/>
    </row>
    <row r="32" spans="1:19" x14ac:dyDescent="0.55000000000000004">
      <c r="A32" s="6">
        <f>IF('Data Validation'!$K$2&lt;&gt;TRUE,"",'Data Validation'!A32)</f>
        <v>1772034000</v>
      </c>
      <c r="B32" s="6" t="str">
        <f>IF('Data Validation'!$K$2&lt;&gt;TRUE,"",'Data Validation'!C32)</f>
        <v>XAUUSD</v>
      </c>
      <c r="C32" s="6" t="str">
        <f>IF('Data Validation'!$K$2&lt;&gt;TRUE,"",'Data Validation'!E32)</f>
        <v>M5</v>
      </c>
      <c r="D32" s="6">
        <f>IF('Data Validation'!$K$2&lt;&gt;TRUE,"",'Data Validation'!G32)</f>
        <v>5191</v>
      </c>
      <c r="E32" s="6">
        <f>IF($C32&lt;&gt;"M5","",SSA!E32)</f>
        <v>5188.3374100000001</v>
      </c>
      <c r="M32" s="21"/>
      <c r="N32" s="21"/>
      <c r="O32" s="21"/>
      <c r="P32" s="21"/>
      <c r="Q32" s="21"/>
      <c r="R32" s="21"/>
      <c r="S32" s="21"/>
    </row>
    <row r="33" spans="1:19" x14ac:dyDescent="0.55000000000000004">
      <c r="A33" s="6">
        <f>IF('Data Validation'!$K$2&lt;&gt;TRUE,"",'Data Validation'!A33)</f>
        <v>1772034300</v>
      </c>
      <c r="B33" s="6" t="str">
        <f>IF('Data Validation'!$K$2&lt;&gt;TRUE,"",'Data Validation'!C33)</f>
        <v>XAUUSD</v>
      </c>
      <c r="C33" s="6" t="str">
        <f>IF('Data Validation'!$K$2&lt;&gt;TRUE,"",'Data Validation'!E33)</f>
        <v>M5</v>
      </c>
      <c r="D33" s="6">
        <f>IF('Data Validation'!$K$2&lt;&gt;TRUE,"",'Data Validation'!G33)</f>
        <v>5197.8999999999996</v>
      </c>
      <c r="E33" s="6">
        <f>IF($C33&lt;&gt;"M5","",SSA!E33)</f>
        <v>5190.1557199999997</v>
      </c>
      <c r="M33" s="21"/>
      <c r="N33" s="21"/>
      <c r="O33" s="21"/>
      <c r="P33" s="21"/>
      <c r="Q33" s="21"/>
      <c r="R33" s="21"/>
      <c r="S33" s="21"/>
    </row>
    <row r="34" spans="1:19" x14ac:dyDescent="0.55000000000000004">
      <c r="A34" s="6">
        <f>IF('Data Validation'!$K$2&lt;&gt;TRUE,"",'Data Validation'!A34)</f>
        <v>1772034600</v>
      </c>
      <c r="B34" s="6" t="str">
        <f>IF('Data Validation'!$K$2&lt;&gt;TRUE,"",'Data Validation'!C34)</f>
        <v>XAUUSD</v>
      </c>
      <c r="C34" s="6" t="str">
        <f>IF('Data Validation'!$K$2&lt;&gt;TRUE,"",'Data Validation'!E34)</f>
        <v>M5</v>
      </c>
      <c r="D34" s="6">
        <f>IF('Data Validation'!$K$2&lt;&gt;TRUE,"",'Data Validation'!G34)</f>
        <v>5195.4799999999996</v>
      </c>
      <c r="E34" s="6">
        <f>IF($C34&lt;&gt;"M5","",SSA!E34)</f>
        <v>5192.0259800000003</v>
      </c>
      <c r="M34" s="21"/>
      <c r="N34" s="21"/>
      <c r="O34" s="21"/>
      <c r="P34" s="21"/>
      <c r="Q34" s="21"/>
      <c r="R34" s="21"/>
      <c r="S34" s="21"/>
    </row>
    <row r="35" spans="1:19" x14ac:dyDescent="0.55000000000000004">
      <c r="A35" s="6">
        <f>IF('Data Validation'!$K$2&lt;&gt;TRUE,"",'Data Validation'!A35)</f>
        <v>1772034900</v>
      </c>
      <c r="B35" s="6" t="str">
        <f>IF('Data Validation'!$K$2&lt;&gt;TRUE,"",'Data Validation'!C35)</f>
        <v>XAUUSD</v>
      </c>
      <c r="C35" s="6" t="str">
        <f>IF('Data Validation'!$K$2&lt;&gt;TRUE,"",'Data Validation'!E35)</f>
        <v>M5</v>
      </c>
      <c r="D35" s="6">
        <f>IF('Data Validation'!$K$2&lt;&gt;TRUE,"",'Data Validation'!G35)</f>
        <v>5194.5</v>
      </c>
      <c r="E35" s="6">
        <f>IF($C35&lt;&gt;"M5","",SSA!E35)</f>
        <v>5193.7567200000003</v>
      </c>
      <c r="M35" s="21"/>
      <c r="N35" s="21"/>
      <c r="O35" s="21"/>
      <c r="P35" s="21"/>
      <c r="Q35" s="21"/>
      <c r="R35" s="21"/>
      <c r="S35" s="21"/>
    </row>
    <row r="36" spans="1:19" x14ac:dyDescent="0.55000000000000004">
      <c r="A36" s="6">
        <f>IF('Data Validation'!$K$2&lt;&gt;TRUE,"",'Data Validation'!A36)</f>
        <v>1772035200</v>
      </c>
      <c r="B36" s="6" t="str">
        <f>IF('Data Validation'!$K$2&lt;&gt;TRUE,"",'Data Validation'!C36)</f>
        <v>XAUUSD</v>
      </c>
      <c r="C36" s="6" t="str">
        <f>IF('Data Validation'!$K$2&lt;&gt;TRUE,"",'Data Validation'!E36)</f>
        <v>M5</v>
      </c>
      <c r="D36" s="6">
        <f>IF('Data Validation'!$K$2&lt;&gt;TRUE,"",'Data Validation'!G36)</f>
        <v>5194.37</v>
      </c>
      <c r="E36" s="6">
        <f>IF($C36&lt;&gt;"M5","",SSA!E36)</f>
        <v>5195.2444999999998</v>
      </c>
      <c r="M36" s="21"/>
      <c r="N36" s="21"/>
      <c r="O36" s="21"/>
      <c r="P36" s="21"/>
      <c r="Q36" s="21"/>
      <c r="R36" s="21"/>
      <c r="S36" s="21"/>
    </row>
    <row r="37" spans="1:19" x14ac:dyDescent="0.55000000000000004">
      <c r="A37" s="6">
        <f>IF('Data Validation'!$K$2&lt;&gt;TRUE,"",'Data Validation'!A37)</f>
        <v>1772035500</v>
      </c>
      <c r="B37" s="6" t="str">
        <f>IF('Data Validation'!$K$2&lt;&gt;TRUE,"",'Data Validation'!C37)</f>
        <v>XAUUSD</v>
      </c>
      <c r="C37" s="6" t="str">
        <f>IF('Data Validation'!$K$2&lt;&gt;TRUE,"",'Data Validation'!E37)</f>
        <v>M5</v>
      </c>
      <c r="D37" s="6">
        <f>IF('Data Validation'!$K$2&lt;&gt;TRUE,"",'Data Validation'!G37)</f>
        <v>5191.37</v>
      </c>
      <c r="E37" s="6">
        <f>IF($C37&lt;&gt;"M5","",SSA!E37)</f>
        <v>5196.4962299999997</v>
      </c>
      <c r="M37" s="21"/>
      <c r="N37" s="21"/>
      <c r="O37" s="21"/>
      <c r="P37" s="21"/>
      <c r="Q37" s="21"/>
      <c r="R37" s="21"/>
      <c r="S37" s="21"/>
    </row>
    <row r="38" spans="1:19" x14ac:dyDescent="0.55000000000000004">
      <c r="A38" s="6">
        <f>IF('Data Validation'!$K$2&lt;&gt;TRUE,"",'Data Validation'!A38)</f>
        <v>1772035800</v>
      </c>
      <c r="B38" s="6" t="str">
        <f>IF('Data Validation'!$K$2&lt;&gt;TRUE,"",'Data Validation'!C38)</f>
        <v>XAUUSD</v>
      </c>
      <c r="C38" s="6" t="str">
        <f>IF('Data Validation'!$K$2&lt;&gt;TRUE,"",'Data Validation'!E38)</f>
        <v>M5</v>
      </c>
      <c r="D38" s="6">
        <f>IF('Data Validation'!$K$2&lt;&gt;TRUE,"",'Data Validation'!G38)</f>
        <v>5192.5200000000004</v>
      </c>
      <c r="E38" s="6">
        <f>IF($C38&lt;&gt;"M5","",SSA!E38)</f>
        <v>5197.7055899999996</v>
      </c>
      <c r="M38" s="21"/>
      <c r="N38" s="21"/>
      <c r="O38" s="21"/>
      <c r="P38" s="21"/>
      <c r="Q38" s="21"/>
      <c r="R38" s="21"/>
      <c r="S38" s="21"/>
    </row>
    <row r="39" spans="1:19" x14ac:dyDescent="0.55000000000000004">
      <c r="A39" s="6">
        <f>IF('Data Validation'!$K$2&lt;&gt;TRUE,"",'Data Validation'!A39)</f>
        <v>1772036100</v>
      </c>
      <c r="B39" s="6" t="str">
        <f>IF('Data Validation'!$K$2&lt;&gt;TRUE,"",'Data Validation'!C39)</f>
        <v>XAUUSD</v>
      </c>
      <c r="C39" s="6" t="str">
        <f>IF('Data Validation'!$K$2&lt;&gt;TRUE,"",'Data Validation'!E39)</f>
        <v>M5</v>
      </c>
      <c r="D39" s="6">
        <f>IF('Data Validation'!$K$2&lt;&gt;TRUE,"",'Data Validation'!G39)</f>
        <v>5197.05</v>
      </c>
      <c r="E39" s="6">
        <f>IF($C39&lt;&gt;"M5","",SSA!E39)</f>
        <v>5199.0129500000003</v>
      </c>
      <c r="M39" s="21"/>
      <c r="N39" s="21"/>
      <c r="O39" s="21"/>
      <c r="P39" s="21"/>
      <c r="Q39" s="21"/>
      <c r="R39" s="21"/>
      <c r="S39" s="21"/>
    </row>
    <row r="40" spans="1:19" x14ac:dyDescent="0.55000000000000004">
      <c r="A40" s="6">
        <f>IF('Data Validation'!$K$2&lt;&gt;TRUE,"",'Data Validation'!A40)</f>
        <v>1772036400</v>
      </c>
      <c r="B40" s="6" t="str">
        <f>IF('Data Validation'!$K$2&lt;&gt;TRUE,"",'Data Validation'!C40)</f>
        <v>XAUUSD</v>
      </c>
      <c r="C40" s="6" t="str">
        <f>IF('Data Validation'!$K$2&lt;&gt;TRUE,"",'Data Validation'!E40)</f>
        <v>M5</v>
      </c>
      <c r="D40" s="6">
        <f>IF('Data Validation'!$K$2&lt;&gt;TRUE,"",'Data Validation'!G40)</f>
        <v>5205.29</v>
      </c>
      <c r="E40" s="6">
        <f>IF($C40&lt;&gt;"M5","",SSA!E40)</f>
        <v>5200.4602199999999</v>
      </c>
      <c r="M40" s="21"/>
      <c r="N40" s="21"/>
      <c r="O40" s="21"/>
      <c r="P40" s="21"/>
      <c r="Q40" s="21"/>
      <c r="R40" s="21"/>
      <c r="S40" s="21"/>
    </row>
    <row r="41" spans="1:19" x14ac:dyDescent="0.55000000000000004">
      <c r="A41" s="6">
        <f>IF('Data Validation'!$K$2&lt;&gt;TRUE,"",'Data Validation'!A41)</f>
        <v>1772036700</v>
      </c>
      <c r="B41" s="6" t="str">
        <f>IF('Data Validation'!$K$2&lt;&gt;TRUE,"",'Data Validation'!C41)</f>
        <v>XAUUSD</v>
      </c>
      <c r="C41" s="6" t="str">
        <f>IF('Data Validation'!$K$2&lt;&gt;TRUE,"",'Data Validation'!E41)</f>
        <v>M5</v>
      </c>
      <c r="D41" s="6">
        <f>IF('Data Validation'!$K$2&lt;&gt;TRUE,"",'Data Validation'!G41)</f>
        <v>5203.22</v>
      </c>
      <c r="E41" s="6">
        <f>IF($C41&lt;&gt;"M5","",SSA!E41)</f>
        <v>5201.9456700000001</v>
      </c>
      <c r="M41" s="21"/>
      <c r="N41" s="21"/>
      <c r="O41" s="21"/>
      <c r="P41" s="21"/>
      <c r="Q41" s="21"/>
      <c r="R41" s="21"/>
      <c r="S41" s="21"/>
    </row>
    <row r="42" spans="1:19" x14ac:dyDescent="0.55000000000000004">
      <c r="A42" s="6">
        <f>IF('Data Validation'!$K$2&lt;&gt;TRUE,"",'Data Validation'!A42)</f>
        <v>1772037000</v>
      </c>
      <c r="B42" s="6" t="str">
        <f>IF('Data Validation'!$K$2&lt;&gt;TRUE,"",'Data Validation'!C42)</f>
        <v>XAUUSD</v>
      </c>
      <c r="C42" s="6" t="str">
        <f>IF('Data Validation'!$K$2&lt;&gt;TRUE,"",'Data Validation'!E42)</f>
        <v>M5</v>
      </c>
      <c r="D42" s="6">
        <f>IF('Data Validation'!$K$2&lt;&gt;TRUE,"",'Data Validation'!G42)</f>
        <v>5206.5600000000004</v>
      </c>
      <c r="E42" s="6">
        <f>IF($C42&lt;&gt;"M5","",SSA!E42)</f>
        <v>5203.5989600000003</v>
      </c>
      <c r="M42" s="21"/>
      <c r="N42" s="21"/>
      <c r="O42" s="21"/>
      <c r="P42" s="21"/>
      <c r="Q42" s="21"/>
      <c r="R42" s="21"/>
      <c r="S42" s="21"/>
    </row>
    <row r="43" spans="1:19" x14ac:dyDescent="0.55000000000000004">
      <c r="A43" s="6">
        <f>IF('Data Validation'!$K$2&lt;&gt;TRUE,"",'Data Validation'!A43)</f>
        <v>1772037300</v>
      </c>
      <c r="B43" s="6" t="str">
        <f>IF('Data Validation'!$K$2&lt;&gt;TRUE,"",'Data Validation'!C43)</f>
        <v>XAUUSD</v>
      </c>
      <c r="C43" s="6" t="str">
        <f>IF('Data Validation'!$K$2&lt;&gt;TRUE,"",'Data Validation'!E43)</f>
        <v>M5</v>
      </c>
      <c r="D43" s="6">
        <f>IF('Data Validation'!$K$2&lt;&gt;TRUE,"",'Data Validation'!G43)</f>
        <v>5203.3900000000003</v>
      </c>
      <c r="E43" s="6">
        <f>IF($C43&lt;&gt;"M5","",SSA!E43)</f>
        <v>5205.3474299999998</v>
      </c>
      <c r="M43" s="21"/>
      <c r="N43" s="21"/>
      <c r="O43" s="21"/>
      <c r="P43" s="21"/>
      <c r="Q43" s="21"/>
      <c r="R43" s="21"/>
      <c r="S43" s="21"/>
    </row>
    <row r="44" spans="1:19" x14ac:dyDescent="0.55000000000000004">
      <c r="A44" s="6">
        <f>IF('Data Validation'!$K$2&lt;&gt;TRUE,"",'Data Validation'!A44)</f>
        <v>1772037600</v>
      </c>
      <c r="B44" s="6" t="str">
        <f>IF('Data Validation'!$K$2&lt;&gt;TRUE,"",'Data Validation'!C44)</f>
        <v>XAUUSD</v>
      </c>
      <c r="C44" s="6" t="str">
        <f>IF('Data Validation'!$K$2&lt;&gt;TRUE,"",'Data Validation'!E44)</f>
        <v>M5</v>
      </c>
      <c r="D44" s="6">
        <f>IF('Data Validation'!$K$2&lt;&gt;TRUE,"",'Data Validation'!G44)</f>
        <v>5207.51</v>
      </c>
      <c r="E44" s="6">
        <f>IF($C44&lt;&gt;"M5","",SSA!E44)</f>
        <v>5207.2406199999996</v>
      </c>
      <c r="M44" s="21"/>
      <c r="N44" s="21"/>
      <c r="O44" s="21"/>
      <c r="P44" s="21"/>
      <c r="Q44" s="21"/>
      <c r="R44" s="21"/>
      <c r="S44" s="21"/>
    </row>
    <row r="45" spans="1:19" x14ac:dyDescent="0.55000000000000004">
      <c r="A45" s="6">
        <f>IF('Data Validation'!$K$2&lt;&gt;TRUE,"",'Data Validation'!A45)</f>
        <v>1772037900</v>
      </c>
      <c r="B45" s="6" t="str">
        <f>IF('Data Validation'!$K$2&lt;&gt;TRUE,"",'Data Validation'!C45)</f>
        <v>XAUUSD</v>
      </c>
      <c r="C45" s="6" t="str">
        <f>IF('Data Validation'!$K$2&lt;&gt;TRUE,"",'Data Validation'!E45)</f>
        <v>M5</v>
      </c>
      <c r="D45" s="6">
        <f>IF('Data Validation'!$K$2&lt;&gt;TRUE,"",'Data Validation'!G45)</f>
        <v>5208.18</v>
      </c>
      <c r="E45" s="6">
        <f>IF($C45&lt;&gt;"M5","",SSA!E45)</f>
        <v>5209.0803299999998</v>
      </c>
      <c r="M45" s="21"/>
      <c r="N45" s="21"/>
      <c r="O45" s="21"/>
      <c r="P45" s="21"/>
      <c r="Q45" s="21"/>
      <c r="R45" s="21"/>
      <c r="S45" s="21"/>
    </row>
    <row r="46" spans="1:19" x14ac:dyDescent="0.55000000000000004">
      <c r="A46" s="6">
        <f>IF('Data Validation'!$K$2&lt;&gt;TRUE,"",'Data Validation'!A46)</f>
        <v>1772038200</v>
      </c>
      <c r="B46" s="6" t="str">
        <f>IF('Data Validation'!$K$2&lt;&gt;TRUE,"",'Data Validation'!C46)</f>
        <v>XAUUSD</v>
      </c>
      <c r="C46" s="6" t="str">
        <f>IF('Data Validation'!$K$2&lt;&gt;TRUE,"",'Data Validation'!E46)</f>
        <v>M5</v>
      </c>
      <c r="D46" s="6">
        <f>IF('Data Validation'!$K$2&lt;&gt;TRUE,"",'Data Validation'!G46)</f>
        <v>5211.95</v>
      </c>
      <c r="E46" s="6">
        <f>IF($C46&lt;&gt;"M5","",SSA!E46)</f>
        <v>5210.7730799999999</v>
      </c>
      <c r="M46" s="21"/>
      <c r="N46" s="21"/>
      <c r="O46" s="21"/>
      <c r="P46" s="21"/>
      <c r="Q46" s="21"/>
      <c r="R46" s="21"/>
      <c r="S46" s="21"/>
    </row>
    <row r="47" spans="1:19" x14ac:dyDescent="0.55000000000000004">
      <c r="A47" s="6">
        <f>IF('Data Validation'!$K$2&lt;&gt;TRUE,"",'Data Validation'!A47)</f>
        <v>1772038500</v>
      </c>
      <c r="B47" s="6" t="str">
        <f>IF('Data Validation'!$K$2&lt;&gt;TRUE,"",'Data Validation'!C47)</f>
        <v>XAUUSD</v>
      </c>
      <c r="C47" s="6" t="str">
        <f>IF('Data Validation'!$K$2&lt;&gt;TRUE,"",'Data Validation'!E47)</f>
        <v>M5</v>
      </c>
      <c r="D47" s="6">
        <f>IF('Data Validation'!$K$2&lt;&gt;TRUE,"",'Data Validation'!G47)</f>
        <v>5212.3100000000004</v>
      </c>
      <c r="E47" s="6">
        <f>IF($C47&lt;&gt;"M5","",SSA!E47)</f>
        <v>5212.1550399999996</v>
      </c>
      <c r="M47" s="21"/>
      <c r="N47" s="21"/>
      <c r="O47" s="21"/>
      <c r="P47" s="21"/>
      <c r="Q47" s="21"/>
      <c r="R47" s="21"/>
      <c r="S47" s="21"/>
    </row>
    <row r="48" spans="1:19" x14ac:dyDescent="0.55000000000000004">
      <c r="A48" s="6">
        <f>IF('Data Validation'!$K$2&lt;&gt;TRUE,"",'Data Validation'!A48)</f>
        <v>1772038800</v>
      </c>
      <c r="B48" s="6" t="str">
        <f>IF('Data Validation'!$K$2&lt;&gt;TRUE,"",'Data Validation'!C48)</f>
        <v>XAUUSD</v>
      </c>
      <c r="C48" s="6" t="str">
        <f>IF('Data Validation'!$K$2&lt;&gt;TRUE,"",'Data Validation'!E48)</f>
        <v>M5</v>
      </c>
      <c r="D48" s="6">
        <f>IF('Data Validation'!$K$2&lt;&gt;TRUE,"",'Data Validation'!G48)</f>
        <v>5210.09</v>
      </c>
      <c r="E48" s="6">
        <f>IF($C48&lt;&gt;"M5","",SSA!E48)</f>
        <v>5213.18055</v>
      </c>
      <c r="M48" s="21"/>
      <c r="N48" s="21"/>
      <c r="O48" s="21"/>
      <c r="P48" s="21"/>
      <c r="Q48" s="21"/>
      <c r="R48" s="21"/>
      <c r="S48" s="21"/>
    </row>
    <row r="49" spans="1:19" x14ac:dyDescent="0.55000000000000004">
      <c r="A49" s="6">
        <f>IF('Data Validation'!$K$2&lt;&gt;TRUE,"",'Data Validation'!A49)</f>
        <v>1772039100</v>
      </c>
      <c r="B49" s="6" t="str">
        <f>IF('Data Validation'!$K$2&lt;&gt;TRUE,"",'Data Validation'!C49)</f>
        <v>XAUUSD</v>
      </c>
      <c r="C49" s="6" t="str">
        <f>IF('Data Validation'!$K$2&lt;&gt;TRUE,"",'Data Validation'!E49)</f>
        <v>M5</v>
      </c>
      <c r="D49" s="6">
        <f>IF('Data Validation'!$K$2&lt;&gt;TRUE,"",'Data Validation'!G49)</f>
        <v>5214.6899999999996</v>
      </c>
      <c r="E49" s="6">
        <f>IF($C49&lt;&gt;"M5","",SSA!E49)</f>
        <v>5213.9115000000002</v>
      </c>
      <c r="M49" s="21"/>
      <c r="N49" s="21"/>
      <c r="O49" s="21"/>
      <c r="P49" s="21"/>
      <c r="Q49" s="21"/>
      <c r="R49" s="21"/>
      <c r="S49" s="21"/>
    </row>
    <row r="50" spans="1:19" x14ac:dyDescent="0.55000000000000004">
      <c r="A50" s="6">
        <f>IF('Data Validation'!$K$2&lt;&gt;TRUE,"",'Data Validation'!A50)</f>
        <v>1772039400</v>
      </c>
      <c r="B50" s="6" t="str">
        <f>IF('Data Validation'!$K$2&lt;&gt;TRUE,"",'Data Validation'!C50)</f>
        <v>XAUUSD</v>
      </c>
      <c r="C50" s="6" t="str">
        <f>IF('Data Validation'!$K$2&lt;&gt;TRUE,"",'Data Validation'!E50)</f>
        <v>M5</v>
      </c>
      <c r="D50" s="6">
        <f>IF('Data Validation'!$K$2&lt;&gt;TRUE,"",'Data Validation'!G50)</f>
        <v>5215.17</v>
      </c>
      <c r="E50" s="6">
        <f>IF($C50&lt;&gt;"M5","",SSA!E50)</f>
        <v>5214.2557200000001</v>
      </c>
      <c r="M50" s="21"/>
      <c r="N50" s="21"/>
      <c r="O50" s="21"/>
      <c r="P50" s="21"/>
      <c r="Q50" s="21"/>
      <c r="R50" s="21"/>
      <c r="S50" s="21"/>
    </row>
    <row r="51" spans="1:19" x14ac:dyDescent="0.55000000000000004">
      <c r="A51" s="6">
        <f>IF('Data Validation'!$K$2&lt;&gt;TRUE,"",'Data Validation'!A51)</f>
        <v>1772039700</v>
      </c>
      <c r="B51" s="6" t="str">
        <f>IF('Data Validation'!$K$2&lt;&gt;TRUE,"",'Data Validation'!C51)</f>
        <v>XAUUSD</v>
      </c>
      <c r="C51" s="6" t="str">
        <f>IF('Data Validation'!$K$2&lt;&gt;TRUE,"",'Data Validation'!E51)</f>
        <v>M5</v>
      </c>
      <c r="D51" s="6">
        <f>IF('Data Validation'!$K$2&lt;&gt;TRUE,"",'Data Validation'!G51)</f>
        <v>5214.53</v>
      </c>
      <c r="E51" s="6">
        <f>IF($C51&lt;&gt;"M5","",SSA!E51)</f>
        <v>5214.1904999999997</v>
      </c>
      <c r="M51" s="21"/>
      <c r="N51" s="21"/>
      <c r="O51" s="21"/>
      <c r="P51" s="21"/>
      <c r="Q51" s="21"/>
      <c r="R51" s="21"/>
      <c r="S51" s="21"/>
    </row>
    <row r="52" spans="1:19" x14ac:dyDescent="0.55000000000000004">
      <c r="A52" s="6">
        <f>IF('Data Validation'!$K$2&lt;&gt;TRUE,"",'Data Validation'!A52)</f>
        <v>1772040000</v>
      </c>
      <c r="B52" s="6" t="str">
        <f>IF('Data Validation'!$K$2&lt;&gt;TRUE,"",'Data Validation'!C52)</f>
        <v>XAUUSD</v>
      </c>
      <c r="C52" s="6" t="str">
        <f>IF('Data Validation'!$K$2&lt;&gt;TRUE,"",'Data Validation'!E52)</f>
        <v>M5</v>
      </c>
      <c r="D52" s="6">
        <f>IF('Data Validation'!$K$2&lt;&gt;TRUE,"",'Data Validation'!G52)</f>
        <v>5213.2700000000004</v>
      </c>
      <c r="E52" s="6">
        <f>IF($C52&lt;&gt;"M5","",SSA!E52)</f>
        <v>5213.7426699999996</v>
      </c>
      <c r="M52" s="21"/>
      <c r="N52" s="21"/>
      <c r="O52" s="21"/>
      <c r="P52" s="21"/>
      <c r="Q52" s="21"/>
      <c r="R52" s="21"/>
      <c r="S52" s="21"/>
    </row>
    <row r="53" spans="1:19" x14ac:dyDescent="0.55000000000000004">
      <c r="A53" s="6">
        <f>IF('Data Validation'!$K$2&lt;&gt;TRUE,"",'Data Validation'!A53)</f>
        <v>1772040300</v>
      </c>
      <c r="B53" s="6" t="str">
        <f>IF('Data Validation'!$K$2&lt;&gt;TRUE,"",'Data Validation'!C53)</f>
        <v>XAUUSD</v>
      </c>
      <c r="C53" s="6" t="str">
        <f>IF('Data Validation'!$K$2&lt;&gt;TRUE,"",'Data Validation'!E53)</f>
        <v>M5</v>
      </c>
      <c r="D53" s="6">
        <f>IF('Data Validation'!$K$2&lt;&gt;TRUE,"",'Data Validation'!G53)</f>
        <v>5213.1000000000004</v>
      </c>
      <c r="E53" s="6">
        <f>IF($C53&lt;&gt;"M5","",SSA!E53)</f>
        <v>5212.9681899999996</v>
      </c>
      <c r="M53" s="21"/>
      <c r="N53" s="21"/>
      <c r="O53" s="21"/>
      <c r="P53" s="21"/>
      <c r="Q53" s="21"/>
      <c r="R53" s="21"/>
      <c r="S53" s="21"/>
    </row>
    <row r="54" spans="1:19" x14ac:dyDescent="0.55000000000000004">
      <c r="A54" s="6">
        <f>IF('Data Validation'!$K$2&lt;&gt;TRUE,"",'Data Validation'!A54)</f>
        <v>1772040600</v>
      </c>
      <c r="B54" s="6" t="str">
        <f>IF('Data Validation'!$K$2&lt;&gt;TRUE,"",'Data Validation'!C54)</f>
        <v>XAUUSD</v>
      </c>
      <c r="C54" s="6" t="str">
        <f>IF('Data Validation'!$K$2&lt;&gt;TRUE,"",'Data Validation'!E54)</f>
        <v>M5</v>
      </c>
      <c r="D54" s="6">
        <f>IF('Data Validation'!$K$2&lt;&gt;TRUE,"",'Data Validation'!G54)</f>
        <v>5211.8500000000004</v>
      </c>
      <c r="E54" s="6">
        <f>IF($C54&lt;&gt;"M5","",SSA!E54)</f>
        <v>5211.9174400000002</v>
      </c>
      <c r="M54" s="21"/>
      <c r="N54" s="21"/>
      <c r="O54" s="21"/>
      <c r="P54" s="21"/>
      <c r="Q54" s="21"/>
      <c r="R54" s="21"/>
      <c r="S54" s="21"/>
    </row>
    <row r="55" spans="1:19" x14ac:dyDescent="0.55000000000000004">
      <c r="A55" s="6">
        <f>IF('Data Validation'!$K$2&lt;&gt;TRUE,"",'Data Validation'!A55)</f>
        <v>1772040900</v>
      </c>
      <c r="B55" s="6" t="str">
        <f>IF('Data Validation'!$K$2&lt;&gt;TRUE,"",'Data Validation'!C55)</f>
        <v>XAUUSD</v>
      </c>
      <c r="C55" s="6" t="str">
        <f>IF('Data Validation'!$K$2&lt;&gt;TRUE,"",'Data Validation'!E55)</f>
        <v>M5</v>
      </c>
      <c r="D55" s="6">
        <f>IF('Data Validation'!$K$2&lt;&gt;TRUE,"",'Data Validation'!G55)</f>
        <v>5213.17</v>
      </c>
      <c r="E55" s="6">
        <f>IF($C55&lt;&gt;"M5","",SSA!E55)</f>
        <v>5210.6895199999999</v>
      </c>
      <c r="M55" s="21"/>
      <c r="N55" s="21"/>
      <c r="O55" s="21"/>
      <c r="P55" s="21"/>
      <c r="Q55" s="21"/>
      <c r="R55" s="21"/>
      <c r="S55" s="21"/>
    </row>
    <row r="56" spans="1:19" x14ac:dyDescent="0.55000000000000004">
      <c r="A56" s="6">
        <f>IF('Data Validation'!$K$2&lt;&gt;TRUE,"",'Data Validation'!A56)</f>
        <v>1772041200</v>
      </c>
      <c r="B56" s="6" t="str">
        <f>IF('Data Validation'!$K$2&lt;&gt;TRUE,"",'Data Validation'!C56)</f>
        <v>XAUUSD</v>
      </c>
      <c r="C56" s="6" t="str">
        <f>IF('Data Validation'!$K$2&lt;&gt;TRUE,"",'Data Validation'!E56)</f>
        <v>M5</v>
      </c>
      <c r="D56" s="6">
        <f>IF('Data Validation'!$K$2&lt;&gt;TRUE,"",'Data Validation'!G56)</f>
        <v>5208.33</v>
      </c>
      <c r="E56" s="6">
        <f>IF($C56&lt;&gt;"M5","",SSA!E56)</f>
        <v>5209.35059</v>
      </c>
      <c r="M56" s="21"/>
      <c r="N56" s="21"/>
      <c r="O56" s="21"/>
      <c r="P56" s="21"/>
      <c r="Q56" s="21"/>
      <c r="R56" s="21"/>
      <c r="S56" s="21"/>
    </row>
    <row r="57" spans="1:19" x14ac:dyDescent="0.55000000000000004">
      <c r="A57" s="6">
        <f>IF('Data Validation'!$K$2&lt;&gt;TRUE,"",'Data Validation'!A57)</f>
        <v>1772041500</v>
      </c>
      <c r="B57" s="6" t="str">
        <f>IF('Data Validation'!$K$2&lt;&gt;TRUE,"",'Data Validation'!C57)</f>
        <v>XAUUSD</v>
      </c>
      <c r="C57" s="6" t="str">
        <f>IF('Data Validation'!$K$2&lt;&gt;TRUE,"",'Data Validation'!E57)</f>
        <v>M5</v>
      </c>
      <c r="D57" s="6">
        <f>IF('Data Validation'!$K$2&lt;&gt;TRUE,"",'Data Validation'!G57)</f>
        <v>5206.71</v>
      </c>
      <c r="E57" s="6">
        <f>IF($C57&lt;&gt;"M5","",SSA!E57)</f>
        <v>5208.15733</v>
      </c>
      <c r="M57" s="21"/>
      <c r="N57" s="21"/>
      <c r="O57" s="21"/>
      <c r="P57" s="21"/>
      <c r="Q57" s="21"/>
      <c r="R57" s="21"/>
      <c r="S57" s="21"/>
    </row>
    <row r="58" spans="1:19" x14ac:dyDescent="0.55000000000000004">
      <c r="A58" s="6">
        <f>IF('Data Validation'!$K$2&lt;&gt;TRUE,"",'Data Validation'!A58)</f>
        <v>1772041800</v>
      </c>
      <c r="B58" s="6" t="str">
        <f>IF('Data Validation'!$K$2&lt;&gt;TRUE,"",'Data Validation'!C58)</f>
        <v>XAUUSD</v>
      </c>
      <c r="C58" s="6" t="str">
        <f>IF('Data Validation'!$K$2&lt;&gt;TRUE,"",'Data Validation'!E58)</f>
        <v>M5</v>
      </c>
      <c r="D58" s="6">
        <f>IF('Data Validation'!$K$2&lt;&gt;TRUE,"",'Data Validation'!G58)</f>
        <v>5206.32</v>
      </c>
      <c r="E58" s="6">
        <f>IF($C58&lt;&gt;"M5","",SSA!E58)</f>
        <v>5207.2686800000001</v>
      </c>
      <c r="M58" s="21"/>
      <c r="N58" s="21"/>
      <c r="O58" s="21"/>
      <c r="P58" s="21"/>
      <c r="Q58" s="21"/>
      <c r="R58" s="21"/>
      <c r="S58" s="21"/>
    </row>
    <row r="59" spans="1:19" x14ac:dyDescent="0.55000000000000004">
      <c r="A59" s="6">
        <f>IF('Data Validation'!$K$2&lt;&gt;TRUE,"",'Data Validation'!A59)</f>
        <v>1772042100</v>
      </c>
      <c r="B59" s="6" t="str">
        <f>IF('Data Validation'!$K$2&lt;&gt;TRUE,"",'Data Validation'!C59)</f>
        <v>XAUUSD</v>
      </c>
      <c r="C59" s="6" t="str">
        <f>IF('Data Validation'!$K$2&lt;&gt;TRUE,"",'Data Validation'!E59)</f>
        <v>M5</v>
      </c>
      <c r="D59" s="6">
        <f>IF('Data Validation'!$K$2&lt;&gt;TRUE,"",'Data Validation'!G59)</f>
        <v>5206.82</v>
      </c>
      <c r="E59" s="6">
        <f>IF($C59&lt;&gt;"M5","",SSA!E59)</f>
        <v>5206.7393300000003</v>
      </c>
      <c r="M59" s="21"/>
      <c r="N59" s="21"/>
      <c r="O59" s="21"/>
      <c r="P59" s="21"/>
      <c r="Q59" s="21"/>
      <c r="R59" s="21"/>
      <c r="S59" s="21"/>
    </row>
    <row r="60" spans="1:19" x14ac:dyDescent="0.55000000000000004">
      <c r="A60" s="6">
        <f>IF('Data Validation'!$K$2&lt;&gt;TRUE,"",'Data Validation'!A60)</f>
        <v>1772042400</v>
      </c>
      <c r="B60" s="6" t="str">
        <f>IF('Data Validation'!$K$2&lt;&gt;TRUE,"",'Data Validation'!C60)</f>
        <v>XAUUSD</v>
      </c>
      <c r="C60" s="6" t="str">
        <f>IF('Data Validation'!$K$2&lt;&gt;TRUE,"",'Data Validation'!E60)</f>
        <v>M5</v>
      </c>
      <c r="D60" s="6">
        <f>IF('Data Validation'!$K$2&lt;&gt;TRUE,"",'Data Validation'!G60)</f>
        <v>5207.3999999999996</v>
      </c>
      <c r="E60" s="6">
        <f>IF($C60&lt;&gt;"M5","",SSA!E60)</f>
        <v>5206.5485600000002</v>
      </c>
      <c r="M60" s="21"/>
      <c r="N60" s="21"/>
      <c r="O60" s="21"/>
      <c r="P60" s="21"/>
      <c r="Q60" s="21"/>
      <c r="R60" s="21"/>
      <c r="S60" s="21"/>
    </row>
    <row r="61" spans="1:19" x14ac:dyDescent="0.55000000000000004">
      <c r="A61" s="6">
        <f>IF('Data Validation'!$K$2&lt;&gt;TRUE,"",'Data Validation'!A61)</f>
        <v>1772042700</v>
      </c>
      <c r="B61" s="6" t="str">
        <f>IF('Data Validation'!$K$2&lt;&gt;TRUE,"",'Data Validation'!C61)</f>
        <v>XAUUSD</v>
      </c>
      <c r="C61" s="6" t="str">
        <f>IF('Data Validation'!$K$2&lt;&gt;TRUE,"",'Data Validation'!E61)</f>
        <v>M5</v>
      </c>
      <c r="D61" s="6">
        <f>IF('Data Validation'!$K$2&lt;&gt;TRUE,"",'Data Validation'!G61)</f>
        <v>5207.07</v>
      </c>
      <c r="E61" s="6">
        <f>IF($C61&lt;&gt;"M5","",SSA!E61)</f>
        <v>5206.6013999999996</v>
      </c>
      <c r="M61" s="21"/>
      <c r="N61" s="21"/>
      <c r="O61" s="21"/>
      <c r="P61" s="21"/>
      <c r="Q61" s="21"/>
      <c r="R61" s="21"/>
      <c r="S61" s="21"/>
    </row>
    <row r="62" spans="1:19" x14ac:dyDescent="0.55000000000000004">
      <c r="A62" s="6">
        <f>IF('Data Validation'!$K$2&lt;&gt;TRUE,"",'Data Validation'!A62)</f>
        <v>1772043000</v>
      </c>
      <c r="B62" s="6" t="str">
        <f>IF('Data Validation'!$K$2&lt;&gt;TRUE,"",'Data Validation'!C62)</f>
        <v>XAUUSD</v>
      </c>
      <c r="C62" s="6" t="str">
        <f>IF('Data Validation'!$K$2&lt;&gt;TRUE,"",'Data Validation'!E62)</f>
        <v>M5</v>
      </c>
      <c r="D62" s="6">
        <f>IF('Data Validation'!$K$2&lt;&gt;TRUE,"",'Data Validation'!G62)</f>
        <v>5206.8900000000003</v>
      </c>
      <c r="E62" s="6">
        <f>IF($C62&lt;&gt;"M5","",SSA!E62)</f>
        <v>5206.7888400000002</v>
      </c>
      <c r="M62" s="21"/>
      <c r="N62" s="21"/>
      <c r="O62" s="21"/>
      <c r="P62" s="21"/>
      <c r="Q62" s="21"/>
      <c r="R62" s="21"/>
      <c r="S62" s="21"/>
    </row>
    <row r="63" spans="1:19" x14ac:dyDescent="0.55000000000000004">
      <c r="A63" s="6">
        <f>IF('Data Validation'!$K$2&lt;&gt;TRUE,"",'Data Validation'!A63)</f>
        <v>1772043300</v>
      </c>
      <c r="B63" s="6" t="str">
        <f>IF('Data Validation'!$K$2&lt;&gt;TRUE,"",'Data Validation'!C63)</f>
        <v>XAUUSD</v>
      </c>
      <c r="C63" s="6" t="str">
        <f>IF('Data Validation'!$K$2&lt;&gt;TRUE,"",'Data Validation'!E63)</f>
        <v>M5</v>
      </c>
      <c r="D63" s="6">
        <f>IF('Data Validation'!$K$2&lt;&gt;TRUE,"",'Data Validation'!G63)</f>
        <v>5206.8</v>
      </c>
      <c r="E63" s="6">
        <f>IF($C63&lt;&gt;"M5","",SSA!E63)</f>
        <v>5206.9786000000004</v>
      </c>
      <c r="M63" s="21"/>
      <c r="N63" s="21"/>
      <c r="O63" s="21"/>
      <c r="P63" s="21"/>
      <c r="Q63" s="21"/>
      <c r="R63" s="21"/>
      <c r="S63" s="21"/>
    </row>
    <row r="64" spans="1:19" x14ac:dyDescent="0.55000000000000004">
      <c r="A64" s="6">
        <f>IF('Data Validation'!$K$2&lt;&gt;TRUE,"",'Data Validation'!A64)</f>
        <v>1772043600</v>
      </c>
      <c r="B64" s="6" t="str">
        <f>IF('Data Validation'!$K$2&lt;&gt;TRUE,"",'Data Validation'!C64)</f>
        <v>XAUUSD</v>
      </c>
      <c r="C64" s="6" t="str">
        <f>IF('Data Validation'!$K$2&lt;&gt;TRUE,"",'Data Validation'!E64)</f>
        <v>M5</v>
      </c>
      <c r="D64" s="6">
        <f>IF('Data Validation'!$K$2&lt;&gt;TRUE,"",'Data Validation'!G64)</f>
        <v>5206.7700000000004</v>
      </c>
      <c r="E64" s="6">
        <f>IF($C64&lt;&gt;"M5","",SSA!E64)</f>
        <v>5207.0427</v>
      </c>
      <c r="M64" s="21"/>
      <c r="N64" s="21"/>
      <c r="O64" s="21"/>
      <c r="P64" s="21"/>
      <c r="Q64" s="21"/>
      <c r="R64" s="21"/>
      <c r="S64" s="21"/>
    </row>
    <row r="65" spans="1:19" x14ac:dyDescent="0.55000000000000004">
      <c r="A65" s="6">
        <f>IF('Data Validation'!$K$2&lt;&gt;TRUE,"",'Data Validation'!A65)</f>
        <v>1772043900</v>
      </c>
      <c r="B65" s="6" t="str">
        <f>IF('Data Validation'!$K$2&lt;&gt;TRUE,"",'Data Validation'!C65)</f>
        <v>XAUUSD</v>
      </c>
      <c r="C65" s="6" t="str">
        <f>IF('Data Validation'!$K$2&lt;&gt;TRUE,"",'Data Validation'!E65)</f>
        <v>M5</v>
      </c>
      <c r="D65" s="6">
        <f>IF('Data Validation'!$K$2&lt;&gt;TRUE,"",'Data Validation'!G65)</f>
        <v>5206.8</v>
      </c>
      <c r="E65" s="6">
        <f>IF($C65&lt;&gt;"M5","",SSA!E65)</f>
        <v>5206.8735299999998</v>
      </c>
      <c r="M65" s="21"/>
      <c r="N65" s="21"/>
      <c r="O65" s="21"/>
      <c r="P65" s="21"/>
      <c r="Q65" s="21"/>
      <c r="R65" s="21"/>
      <c r="S65" s="21"/>
    </row>
    <row r="66" spans="1:19" x14ac:dyDescent="0.55000000000000004">
      <c r="A66" s="6">
        <f>IF('Data Validation'!$K$2&lt;&gt;TRUE,"",'Data Validation'!A66)</f>
        <v>1772044200</v>
      </c>
      <c r="B66" s="6" t="str">
        <f>IF('Data Validation'!$K$2&lt;&gt;TRUE,"",'Data Validation'!C66)</f>
        <v>XAUUSD</v>
      </c>
      <c r="C66" s="6" t="str">
        <f>IF('Data Validation'!$K$2&lt;&gt;TRUE,"",'Data Validation'!E66)</f>
        <v>M5</v>
      </c>
      <c r="D66" s="6">
        <f>IF('Data Validation'!$K$2&lt;&gt;TRUE,"",'Data Validation'!G66)</f>
        <v>5206.8</v>
      </c>
      <c r="E66" s="6">
        <f>IF($C66&lt;&gt;"M5","",SSA!E66)</f>
        <v>5206.4339499999996</v>
      </c>
      <c r="M66" s="21"/>
      <c r="N66" s="21"/>
      <c r="O66" s="21"/>
      <c r="P66" s="21"/>
      <c r="Q66" s="21"/>
      <c r="R66" s="21"/>
      <c r="S66" s="21"/>
    </row>
    <row r="67" spans="1:19" x14ac:dyDescent="0.55000000000000004">
      <c r="A67" s="6">
        <f>IF('Data Validation'!$K$2&lt;&gt;TRUE,"",'Data Validation'!A67)</f>
        <v>1772044500</v>
      </c>
      <c r="B67" s="6" t="str">
        <f>IF('Data Validation'!$K$2&lt;&gt;TRUE,"",'Data Validation'!C67)</f>
        <v>XAUUSD</v>
      </c>
      <c r="C67" s="6" t="str">
        <f>IF('Data Validation'!$K$2&lt;&gt;TRUE,"",'Data Validation'!E67)</f>
        <v>M5</v>
      </c>
      <c r="D67" s="6">
        <f>IF('Data Validation'!$K$2&lt;&gt;TRUE,"",'Data Validation'!G67)</f>
        <v>5206.3900000000003</v>
      </c>
      <c r="E67" s="6">
        <f>IF($C67&lt;&gt;"M5","",SSA!E67)</f>
        <v>5205.6887100000004</v>
      </c>
      <c r="M67" s="21"/>
      <c r="N67" s="21"/>
      <c r="O67" s="21"/>
      <c r="P67" s="21"/>
      <c r="Q67" s="21"/>
      <c r="R67" s="21"/>
      <c r="S67" s="21"/>
    </row>
    <row r="68" spans="1:19" x14ac:dyDescent="0.55000000000000004">
      <c r="A68" s="6">
        <f>IF('Data Validation'!$K$2&lt;&gt;TRUE,"",'Data Validation'!A68)</f>
        <v>1772044800</v>
      </c>
      <c r="B68" s="6" t="str">
        <f>IF('Data Validation'!$K$2&lt;&gt;TRUE,"",'Data Validation'!C68)</f>
        <v>XAUUSD</v>
      </c>
      <c r="C68" s="6" t="str">
        <f>IF('Data Validation'!$K$2&lt;&gt;TRUE,"",'Data Validation'!E68)</f>
        <v>M5</v>
      </c>
      <c r="D68" s="6">
        <f>IF('Data Validation'!$K$2&lt;&gt;TRUE,"",'Data Validation'!G68)</f>
        <v>5205.13</v>
      </c>
      <c r="E68" s="6">
        <f>IF($C68&lt;&gt;"M5","",SSA!E68)</f>
        <v>5204.6597899999997</v>
      </c>
      <c r="M68" s="21"/>
      <c r="N68" s="21"/>
      <c r="O68" s="21"/>
      <c r="P68" s="21"/>
      <c r="Q68" s="21"/>
      <c r="R68" s="21"/>
      <c r="S68" s="21"/>
    </row>
    <row r="69" spans="1:19" x14ac:dyDescent="0.55000000000000004">
      <c r="A69" s="6">
        <f>IF('Data Validation'!$K$2&lt;&gt;TRUE,"",'Data Validation'!A69)</f>
        <v>1772045100</v>
      </c>
      <c r="B69" s="6" t="str">
        <f>IF('Data Validation'!$K$2&lt;&gt;TRUE,"",'Data Validation'!C69)</f>
        <v>XAUUSD</v>
      </c>
      <c r="C69" s="6" t="str">
        <f>IF('Data Validation'!$K$2&lt;&gt;TRUE,"",'Data Validation'!E69)</f>
        <v>M5</v>
      </c>
      <c r="D69" s="6">
        <f>IF('Data Validation'!$K$2&lt;&gt;TRUE,"",'Data Validation'!G69)</f>
        <v>5200.95</v>
      </c>
      <c r="E69" s="6">
        <f>IF($C69&lt;&gt;"M5","",SSA!E69)</f>
        <v>5203.4443099999999</v>
      </c>
      <c r="M69" s="21"/>
      <c r="N69" s="21"/>
      <c r="O69" s="21"/>
      <c r="P69" s="21"/>
      <c r="Q69" s="21"/>
      <c r="R69" s="21"/>
      <c r="S69" s="21"/>
    </row>
    <row r="70" spans="1:19" x14ac:dyDescent="0.55000000000000004">
      <c r="A70" s="6">
        <f>IF('Data Validation'!$K$2&lt;&gt;TRUE,"",'Data Validation'!A70)</f>
        <v>1772045400</v>
      </c>
      <c r="B70" s="6" t="str">
        <f>IF('Data Validation'!$K$2&lt;&gt;TRUE,"",'Data Validation'!C70)</f>
        <v>XAUUSD</v>
      </c>
      <c r="C70" s="6" t="str">
        <f>IF('Data Validation'!$K$2&lt;&gt;TRUE,"",'Data Validation'!E70)</f>
        <v>M5</v>
      </c>
      <c r="D70" s="6">
        <f>IF('Data Validation'!$K$2&lt;&gt;TRUE,"",'Data Validation'!G70)</f>
        <v>5202.58</v>
      </c>
      <c r="E70" s="6">
        <f>IF($C70&lt;&gt;"M5","",SSA!E70)</f>
        <v>5202.2417100000002</v>
      </c>
      <c r="M70" s="21"/>
      <c r="N70" s="21"/>
      <c r="O70" s="21"/>
      <c r="P70" s="21"/>
      <c r="Q70" s="21"/>
      <c r="R70" s="21"/>
      <c r="S70" s="21"/>
    </row>
    <row r="71" spans="1:19" x14ac:dyDescent="0.55000000000000004">
      <c r="A71" s="6">
        <f>IF('Data Validation'!$K$2&lt;&gt;TRUE,"",'Data Validation'!A71)</f>
        <v>1772045700</v>
      </c>
      <c r="B71" s="6" t="str">
        <f>IF('Data Validation'!$K$2&lt;&gt;TRUE,"",'Data Validation'!C71)</f>
        <v>XAUUSD</v>
      </c>
      <c r="C71" s="6" t="str">
        <f>IF('Data Validation'!$K$2&lt;&gt;TRUE,"",'Data Validation'!E71)</f>
        <v>M5</v>
      </c>
      <c r="D71" s="6">
        <f>IF('Data Validation'!$K$2&lt;&gt;TRUE,"",'Data Validation'!G71)</f>
        <v>5202.12</v>
      </c>
      <c r="E71" s="6">
        <f>IF($C71&lt;&gt;"M5","",SSA!E71)</f>
        <v>5201.1130400000002</v>
      </c>
      <c r="M71" s="21"/>
      <c r="N71" s="21"/>
      <c r="O71" s="21"/>
      <c r="P71" s="21"/>
      <c r="Q71" s="21"/>
      <c r="R71" s="21"/>
      <c r="S71" s="21"/>
    </row>
    <row r="72" spans="1:19" x14ac:dyDescent="0.55000000000000004">
      <c r="A72" s="6">
        <f>IF('Data Validation'!$K$2&lt;&gt;TRUE,"",'Data Validation'!A72)</f>
        <v>1772046000</v>
      </c>
      <c r="B72" s="6" t="str">
        <f>IF('Data Validation'!$K$2&lt;&gt;TRUE,"",'Data Validation'!C72)</f>
        <v>XAUUSD</v>
      </c>
      <c r="C72" s="6" t="str">
        <f>IF('Data Validation'!$K$2&lt;&gt;TRUE,"",'Data Validation'!E72)</f>
        <v>M5</v>
      </c>
      <c r="D72" s="6">
        <f>IF('Data Validation'!$K$2&lt;&gt;TRUE,"",'Data Validation'!G72)</f>
        <v>5200.91</v>
      </c>
      <c r="E72" s="6">
        <f>IF($C72&lt;&gt;"M5","",SSA!E72)</f>
        <v>5200.2024099999999</v>
      </c>
      <c r="M72" s="21"/>
      <c r="N72" s="21"/>
      <c r="O72" s="21"/>
      <c r="P72" s="21"/>
      <c r="Q72" s="21"/>
      <c r="R72" s="21"/>
      <c r="S72" s="21"/>
    </row>
    <row r="73" spans="1:19" x14ac:dyDescent="0.55000000000000004">
      <c r="A73" s="6">
        <f>IF('Data Validation'!$K$2&lt;&gt;TRUE,"",'Data Validation'!A73)</f>
        <v>1772046300</v>
      </c>
      <c r="B73" s="6" t="str">
        <f>IF('Data Validation'!$K$2&lt;&gt;TRUE,"",'Data Validation'!C73)</f>
        <v>XAUUSD</v>
      </c>
      <c r="C73" s="6" t="str">
        <f>IF('Data Validation'!$K$2&lt;&gt;TRUE,"",'Data Validation'!E73)</f>
        <v>M5</v>
      </c>
      <c r="D73" s="6">
        <f>IF('Data Validation'!$K$2&lt;&gt;TRUE,"",'Data Validation'!G73)</f>
        <v>5194.29</v>
      </c>
      <c r="E73" s="6">
        <f>IF($C73&lt;&gt;"M5","",SSA!E73)</f>
        <v>5199.6579199999996</v>
      </c>
      <c r="M73" s="21"/>
      <c r="N73" s="21"/>
      <c r="O73" s="21"/>
      <c r="P73" s="21"/>
      <c r="Q73" s="21"/>
      <c r="R73" s="21"/>
      <c r="S73" s="21"/>
    </row>
    <row r="74" spans="1:19" x14ac:dyDescent="0.55000000000000004">
      <c r="A74" s="6">
        <f>IF('Data Validation'!$K$2&lt;&gt;TRUE,"",'Data Validation'!A74)</f>
        <v>1772046600</v>
      </c>
      <c r="B74" s="6" t="str">
        <f>IF('Data Validation'!$K$2&lt;&gt;TRUE,"",'Data Validation'!C74)</f>
        <v>XAUUSD</v>
      </c>
      <c r="C74" s="6" t="str">
        <f>IF('Data Validation'!$K$2&lt;&gt;TRUE,"",'Data Validation'!E74)</f>
        <v>M5</v>
      </c>
      <c r="D74" s="6">
        <f>IF('Data Validation'!$K$2&lt;&gt;TRUE,"",'Data Validation'!G74)</f>
        <v>5207.04</v>
      </c>
      <c r="E74" s="6">
        <f>IF($C74&lt;&gt;"M5","",SSA!E74)</f>
        <v>5199.7269999999999</v>
      </c>
      <c r="M74" s="21"/>
      <c r="N74" s="21"/>
      <c r="O74" s="21"/>
      <c r="P74" s="21"/>
      <c r="Q74" s="21"/>
      <c r="R74" s="21"/>
      <c r="S74" s="21"/>
    </row>
    <row r="75" spans="1:19" x14ac:dyDescent="0.55000000000000004">
      <c r="A75" s="6">
        <f>IF('Data Validation'!$K$2&lt;&gt;TRUE,"",'Data Validation'!A75)</f>
        <v>1772046900</v>
      </c>
      <c r="B75" s="6" t="str">
        <f>IF('Data Validation'!$K$2&lt;&gt;TRUE,"",'Data Validation'!C75)</f>
        <v>XAUUSD</v>
      </c>
      <c r="C75" s="6" t="str">
        <f>IF('Data Validation'!$K$2&lt;&gt;TRUE,"",'Data Validation'!E75)</f>
        <v>M5</v>
      </c>
      <c r="D75" s="6">
        <f>IF('Data Validation'!$K$2&lt;&gt;TRUE,"",'Data Validation'!G75)</f>
        <v>5200.55</v>
      </c>
      <c r="E75" s="6">
        <f>IF($C75&lt;&gt;"M5","",SSA!E75)</f>
        <v>5200.0603799999999</v>
      </c>
      <c r="M75" s="21"/>
      <c r="N75" s="21"/>
      <c r="O75" s="21"/>
      <c r="P75" s="21"/>
      <c r="Q75" s="21"/>
      <c r="R75" s="21"/>
      <c r="S75" s="21"/>
    </row>
    <row r="76" spans="1:19" x14ac:dyDescent="0.55000000000000004">
      <c r="A76" s="6">
        <f>IF('Data Validation'!$K$2&lt;&gt;TRUE,"",'Data Validation'!A76)</f>
        <v>1772047200</v>
      </c>
      <c r="B76" s="6" t="str">
        <f>IF('Data Validation'!$K$2&lt;&gt;TRUE,"",'Data Validation'!C76)</f>
        <v>XAUUSD</v>
      </c>
      <c r="C76" s="6" t="str">
        <f>IF('Data Validation'!$K$2&lt;&gt;TRUE,"",'Data Validation'!E76)</f>
        <v>M5</v>
      </c>
      <c r="D76" s="6">
        <f>IF('Data Validation'!$K$2&lt;&gt;TRUE,"",'Data Validation'!G76)</f>
        <v>5197.32</v>
      </c>
      <c r="E76" s="6">
        <f>IF($C76&lt;&gt;"M5","",SSA!E76)</f>
        <v>5200.77063</v>
      </c>
      <c r="M76" s="21"/>
      <c r="N76" s="21"/>
      <c r="O76" s="21"/>
      <c r="P76" s="21"/>
      <c r="Q76" s="21"/>
      <c r="R76" s="21"/>
      <c r="S76" s="21"/>
    </row>
    <row r="77" spans="1:19" x14ac:dyDescent="0.55000000000000004">
      <c r="A77" s="6">
        <f>IF('Data Validation'!$K$2&lt;&gt;TRUE,"",'Data Validation'!A77)</f>
        <v>1772047500</v>
      </c>
      <c r="B77" s="6" t="str">
        <f>IF('Data Validation'!$K$2&lt;&gt;TRUE,"",'Data Validation'!C77)</f>
        <v>XAUUSD</v>
      </c>
      <c r="C77" s="6" t="str">
        <f>IF('Data Validation'!$K$2&lt;&gt;TRUE,"",'Data Validation'!E77)</f>
        <v>M5</v>
      </c>
      <c r="D77" s="6">
        <f>IF('Data Validation'!$K$2&lt;&gt;TRUE,"",'Data Validation'!G77)</f>
        <v>5202.59</v>
      </c>
      <c r="E77" s="6">
        <f>IF($C77&lt;&gt;"M5","",SSA!E77)</f>
        <v>5201.8271999999997</v>
      </c>
      <c r="M77" s="21"/>
      <c r="N77" s="21"/>
      <c r="O77" s="21"/>
      <c r="P77" s="21"/>
      <c r="Q77" s="21"/>
      <c r="R77" s="21"/>
      <c r="S77" s="21"/>
    </row>
    <row r="78" spans="1:19" x14ac:dyDescent="0.55000000000000004">
      <c r="A78" s="6">
        <f>IF('Data Validation'!$K$2&lt;&gt;TRUE,"",'Data Validation'!A78)</f>
        <v>1772047800</v>
      </c>
      <c r="B78" s="6" t="str">
        <f>IF('Data Validation'!$K$2&lt;&gt;TRUE,"",'Data Validation'!C78)</f>
        <v>XAUUSD</v>
      </c>
      <c r="C78" s="6" t="str">
        <f>IF('Data Validation'!$K$2&lt;&gt;TRUE,"",'Data Validation'!E78)</f>
        <v>M5</v>
      </c>
      <c r="D78" s="6">
        <f>IF('Data Validation'!$K$2&lt;&gt;TRUE,"",'Data Validation'!G78)</f>
        <v>5202.51</v>
      </c>
      <c r="E78" s="6">
        <f>IF($C78&lt;&gt;"M5","",SSA!E78)</f>
        <v>5202.9073500000004</v>
      </c>
      <c r="M78" s="21"/>
      <c r="N78" s="21"/>
      <c r="O78" s="21"/>
      <c r="P78" s="21"/>
      <c r="Q78" s="21"/>
      <c r="R78" s="21"/>
      <c r="S78" s="21"/>
    </row>
    <row r="79" spans="1:19" x14ac:dyDescent="0.55000000000000004">
      <c r="A79" s="6">
        <f>IF('Data Validation'!$K$2&lt;&gt;TRUE,"",'Data Validation'!A79)</f>
        <v>1772048100</v>
      </c>
      <c r="B79" s="6" t="str">
        <f>IF('Data Validation'!$K$2&lt;&gt;TRUE,"",'Data Validation'!C79)</f>
        <v>XAUUSD</v>
      </c>
      <c r="C79" s="6" t="str">
        <f>IF('Data Validation'!$K$2&lt;&gt;TRUE,"",'Data Validation'!E79)</f>
        <v>M5</v>
      </c>
      <c r="D79" s="6">
        <f>IF('Data Validation'!$K$2&lt;&gt;TRUE,"",'Data Validation'!G79)</f>
        <v>5201</v>
      </c>
      <c r="E79" s="6">
        <f>IF($C79&lt;&gt;"M5","",SSA!E79)</f>
        <v>5203.8024599999999</v>
      </c>
      <c r="M79" s="21"/>
      <c r="N79" s="21"/>
      <c r="O79" s="21"/>
      <c r="P79" s="21"/>
      <c r="Q79" s="21"/>
      <c r="R79" s="21"/>
      <c r="S79" s="21"/>
    </row>
    <row r="80" spans="1:19" x14ac:dyDescent="0.55000000000000004">
      <c r="A80" s="6">
        <f>IF('Data Validation'!$K$2&lt;&gt;TRUE,"",'Data Validation'!A80)</f>
        <v>1772048400</v>
      </c>
      <c r="B80" s="6" t="str">
        <f>IF('Data Validation'!$K$2&lt;&gt;TRUE,"",'Data Validation'!C80)</f>
        <v>XAUUSD</v>
      </c>
      <c r="C80" s="6" t="str">
        <f>IF('Data Validation'!$K$2&lt;&gt;TRUE,"",'Data Validation'!E80)</f>
        <v>M5</v>
      </c>
      <c r="D80" s="6">
        <f>IF('Data Validation'!$K$2&lt;&gt;TRUE,"",'Data Validation'!G80)</f>
        <v>5204.32</v>
      </c>
      <c r="E80" s="6">
        <f>IF($C80&lt;&gt;"M5","",SSA!E80)</f>
        <v>5204.3631299999997</v>
      </c>
      <c r="M80" s="21"/>
      <c r="N80" s="21"/>
      <c r="O80" s="21"/>
      <c r="P80" s="21"/>
      <c r="Q80" s="21"/>
      <c r="R80" s="21"/>
      <c r="S80" s="21"/>
    </row>
    <row r="81" spans="1:19" x14ac:dyDescent="0.55000000000000004">
      <c r="A81" s="6">
        <f>IF('Data Validation'!$K$2&lt;&gt;TRUE,"",'Data Validation'!A81)</f>
        <v>1772048700</v>
      </c>
      <c r="B81" s="6" t="str">
        <f>IF('Data Validation'!$K$2&lt;&gt;TRUE,"",'Data Validation'!C81)</f>
        <v>XAUUSD</v>
      </c>
      <c r="C81" s="6" t="str">
        <f>IF('Data Validation'!$K$2&lt;&gt;TRUE,"",'Data Validation'!E81)</f>
        <v>M5</v>
      </c>
      <c r="D81" s="6">
        <f>IF('Data Validation'!$K$2&lt;&gt;TRUE,"",'Data Validation'!G81)</f>
        <v>5205</v>
      </c>
      <c r="E81" s="6">
        <f>IF($C81&lt;&gt;"M5","",SSA!E81)</f>
        <v>5204.3838900000001</v>
      </c>
      <c r="M81" s="21"/>
      <c r="N81" s="21"/>
      <c r="O81" s="21"/>
      <c r="P81" s="21"/>
      <c r="Q81" s="21"/>
      <c r="R81" s="21"/>
      <c r="S81" s="21"/>
    </row>
    <row r="82" spans="1:19" x14ac:dyDescent="0.55000000000000004">
      <c r="A82" s="6">
        <f>IF('Data Validation'!$K$2&lt;&gt;TRUE,"",'Data Validation'!A82)</f>
        <v>1772049000</v>
      </c>
      <c r="B82" s="6" t="str">
        <f>IF('Data Validation'!$K$2&lt;&gt;TRUE,"",'Data Validation'!C82)</f>
        <v>XAUUSD</v>
      </c>
      <c r="C82" s="6" t="str">
        <f>IF('Data Validation'!$K$2&lt;&gt;TRUE,"",'Data Validation'!E82)</f>
        <v>M5</v>
      </c>
      <c r="D82" s="6">
        <f>IF('Data Validation'!$K$2&lt;&gt;TRUE,"",'Data Validation'!G82)</f>
        <v>5204.97</v>
      </c>
      <c r="E82" s="6">
        <f>IF($C82&lt;&gt;"M5","",SSA!E82)</f>
        <v>5203.7779700000001</v>
      </c>
      <c r="M82" s="21"/>
      <c r="N82" s="21"/>
      <c r="O82" s="21"/>
      <c r="P82" s="21"/>
      <c r="Q82" s="21"/>
      <c r="R82" s="21"/>
      <c r="S82" s="21"/>
    </row>
    <row r="83" spans="1:19" x14ac:dyDescent="0.55000000000000004">
      <c r="A83" s="6">
        <f>IF('Data Validation'!$K$2&lt;&gt;TRUE,"",'Data Validation'!A83)</f>
        <v>1772049300</v>
      </c>
      <c r="B83" s="6" t="str">
        <f>IF('Data Validation'!$K$2&lt;&gt;TRUE,"",'Data Validation'!C83)</f>
        <v>XAUUSD</v>
      </c>
      <c r="C83" s="6" t="str">
        <f>IF('Data Validation'!$K$2&lt;&gt;TRUE,"",'Data Validation'!E83)</f>
        <v>M5</v>
      </c>
      <c r="D83" s="6">
        <f>IF('Data Validation'!$K$2&lt;&gt;TRUE,"",'Data Validation'!G83)</f>
        <v>5204.87</v>
      </c>
      <c r="E83" s="6">
        <f>IF($C83&lt;&gt;"M5","",SSA!E83)</f>
        <v>5202.5578299999997</v>
      </c>
      <c r="M83" s="21"/>
      <c r="N83" s="21"/>
      <c r="O83" s="21"/>
      <c r="P83" s="21"/>
      <c r="Q83" s="21"/>
      <c r="R83" s="21"/>
      <c r="S83" s="21"/>
    </row>
    <row r="84" spans="1:19" x14ac:dyDescent="0.55000000000000004">
      <c r="A84" s="6">
        <f>IF('Data Validation'!$K$2&lt;&gt;TRUE,"",'Data Validation'!A84)</f>
        <v>1772049600</v>
      </c>
      <c r="B84" s="6" t="str">
        <f>IF('Data Validation'!$K$2&lt;&gt;TRUE,"",'Data Validation'!C84)</f>
        <v>XAUUSD</v>
      </c>
      <c r="C84" s="6" t="str">
        <f>IF('Data Validation'!$K$2&lt;&gt;TRUE,"",'Data Validation'!E84)</f>
        <v>M5</v>
      </c>
      <c r="D84" s="6">
        <f>IF('Data Validation'!$K$2&lt;&gt;TRUE,"",'Data Validation'!G84)</f>
        <v>5201.76</v>
      </c>
      <c r="E84" s="6">
        <f>IF($C84&lt;&gt;"M5","",SSA!E84)</f>
        <v>5200.7848199999999</v>
      </c>
      <c r="M84" s="21"/>
      <c r="N84" s="21"/>
      <c r="O84" s="21"/>
      <c r="P84" s="21"/>
      <c r="Q84" s="21"/>
      <c r="R84" s="21"/>
      <c r="S84" s="21"/>
    </row>
    <row r="85" spans="1:19" x14ac:dyDescent="0.55000000000000004">
      <c r="A85" s="6">
        <f>IF('Data Validation'!$K$2&lt;&gt;TRUE,"",'Data Validation'!A85)</f>
        <v>1772049900</v>
      </c>
      <c r="B85" s="6" t="str">
        <f>IF('Data Validation'!$K$2&lt;&gt;TRUE,"",'Data Validation'!C85)</f>
        <v>XAUUSD</v>
      </c>
      <c r="C85" s="6" t="str">
        <f>IF('Data Validation'!$K$2&lt;&gt;TRUE,"",'Data Validation'!E85)</f>
        <v>M5</v>
      </c>
      <c r="D85" s="6">
        <f>IF('Data Validation'!$K$2&lt;&gt;TRUE,"",'Data Validation'!G85)</f>
        <v>5202.46</v>
      </c>
      <c r="E85" s="6">
        <f>IF($C85&lt;&gt;"M5","",SSA!E85)</f>
        <v>5198.6184300000004</v>
      </c>
      <c r="M85" s="21"/>
      <c r="N85" s="21"/>
      <c r="O85" s="21"/>
      <c r="P85" s="21"/>
      <c r="Q85" s="21"/>
      <c r="R85" s="21"/>
      <c r="S85" s="21"/>
    </row>
    <row r="86" spans="1:19" x14ac:dyDescent="0.55000000000000004">
      <c r="A86" s="6">
        <f>IF('Data Validation'!$K$2&lt;&gt;TRUE,"",'Data Validation'!A86)</f>
        <v>1772050200</v>
      </c>
      <c r="B86" s="6" t="str">
        <f>IF('Data Validation'!$K$2&lt;&gt;TRUE,"",'Data Validation'!C86)</f>
        <v>XAUUSD</v>
      </c>
      <c r="C86" s="6" t="str">
        <f>IF('Data Validation'!$K$2&lt;&gt;TRUE,"",'Data Validation'!E86)</f>
        <v>M5</v>
      </c>
      <c r="D86" s="6">
        <f>IF('Data Validation'!$K$2&lt;&gt;TRUE,"",'Data Validation'!G86)</f>
        <v>5195.2700000000004</v>
      </c>
      <c r="E86" s="6">
        <f>IF($C86&lt;&gt;"M5","",SSA!E86)</f>
        <v>5196.0899300000001</v>
      </c>
      <c r="M86" s="21"/>
      <c r="N86" s="21"/>
      <c r="O86" s="21"/>
      <c r="P86" s="21"/>
      <c r="Q86" s="21"/>
      <c r="R86" s="21"/>
      <c r="S86" s="21"/>
    </row>
    <row r="87" spans="1:19" x14ac:dyDescent="0.55000000000000004">
      <c r="A87" s="6">
        <f>IF('Data Validation'!$K$2&lt;&gt;TRUE,"",'Data Validation'!A87)</f>
        <v>1772050500</v>
      </c>
      <c r="B87" s="6" t="str">
        <f>IF('Data Validation'!$K$2&lt;&gt;TRUE,"",'Data Validation'!C87)</f>
        <v>XAUUSD</v>
      </c>
      <c r="C87" s="6" t="str">
        <f>IF('Data Validation'!$K$2&lt;&gt;TRUE,"",'Data Validation'!E87)</f>
        <v>M5</v>
      </c>
      <c r="D87" s="6">
        <f>IF('Data Validation'!$K$2&lt;&gt;TRUE,"",'Data Validation'!G87)</f>
        <v>5184.8</v>
      </c>
      <c r="E87" s="6">
        <f>IF($C87&lt;&gt;"M5","",SSA!E87)</f>
        <v>5193.4003400000001</v>
      </c>
      <c r="M87" s="21"/>
      <c r="N87" s="21"/>
      <c r="O87" s="21"/>
      <c r="P87" s="21"/>
      <c r="Q87" s="21"/>
      <c r="R87" s="21"/>
      <c r="S87" s="21"/>
    </row>
    <row r="88" spans="1:19" x14ac:dyDescent="0.55000000000000004">
      <c r="A88" s="6">
        <f>IF('Data Validation'!$K$2&lt;&gt;TRUE,"",'Data Validation'!A88)</f>
        <v>1772050800</v>
      </c>
      <c r="B88" s="6" t="str">
        <f>IF('Data Validation'!$K$2&lt;&gt;TRUE,"",'Data Validation'!C88)</f>
        <v>XAUUSD</v>
      </c>
      <c r="C88" s="6" t="str">
        <f>IF('Data Validation'!$K$2&lt;&gt;TRUE,"",'Data Validation'!E88)</f>
        <v>M5</v>
      </c>
      <c r="D88" s="6">
        <f>IF('Data Validation'!$K$2&lt;&gt;TRUE,"",'Data Validation'!G88)</f>
        <v>5189</v>
      </c>
      <c r="E88" s="6">
        <f>IF($C88&lt;&gt;"M5","",SSA!E88)</f>
        <v>5190.7657200000003</v>
      </c>
      <c r="M88" s="21"/>
      <c r="N88" s="21"/>
      <c r="O88" s="21"/>
      <c r="P88" s="21"/>
      <c r="Q88" s="21"/>
      <c r="R88" s="21"/>
      <c r="S88" s="21"/>
    </row>
    <row r="89" spans="1:19" x14ac:dyDescent="0.55000000000000004">
      <c r="A89" s="6">
        <f>IF('Data Validation'!$K$2&lt;&gt;TRUE,"",'Data Validation'!A89)</f>
        <v>1772051100</v>
      </c>
      <c r="B89" s="6" t="str">
        <f>IF('Data Validation'!$K$2&lt;&gt;TRUE,"",'Data Validation'!C89)</f>
        <v>XAUUSD</v>
      </c>
      <c r="C89" s="6" t="str">
        <f>IF('Data Validation'!$K$2&lt;&gt;TRUE,"",'Data Validation'!E89)</f>
        <v>M5</v>
      </c>
      <c r="D89" s="6">
        <f>IF('Data Validation'!$K$2&lt;&gt;TRUE,"",'Data Validation'!G89)</f>
        <v>5186.1099999999997</v>
      </c>
      <c r="E89" s="6">
        <f>IF($C89&lt;&gt;"M5","",SSA!E89)</f>
        <v>5187.9149600000001</v>
      </c>
      <c r="M89" s="21"/>
      <c r="N89" s="21"/>
      <c r="O89" s="21"/>
      <c r="P89" s="21"/>
      <c r="Q89" s="21"/>
      <c r="R89" s="21"/>
      <c r="S89" s="21"/>
    </row>
    <row r="90" spans="1:19" x14ac:dyDescent="0.55000000000000004">
      <c r="A90" s="6">
        <f>IF('Data Validation'!$K$2&lt;&gt;TRUE,"",'Data Validation'!A90)</f>
        <v>1772051400</v>
      </c>
      <c r="B90" s="6" t="str">
        <f>IF('Data Validation'!$K$2&lt;&gt;TRUE,"",'Data Validation'!C90)</f>
        <v>XAUUSD</v>
      </c>
      <c r="C90" s="6" t="str">
        <f>IF('Data Validation'!$K$2&lt;&gt;TRUE,"",'Data Validation'!E90)</f>
        <v>M5</v>
      </c>
      <c r="D90" s="6">
        <f>IF('Data Validation'!$K$2&lt;&gt;TRUE,"",'Data Validation'!G90)</f>
        <v>5188.12</v>
      </c>
      <c r="E90" s="6">
        <f>IF($C90&lt;&gt;"M5","",SSA!E90)</f>
        <v>5184.7467800000004</v>
      </c>
      <c r="M90" s="21"/>
      <c r="N90" s="21"/>
      <c r="O90" s="21"/>
      <c r="P90" s="21"/>
      <c r="Q90" s="21"/>
      <c r="R90" s="21"/>
      <c r="S90" s="21"/>
    </row>
    <row r="91" spans="1:19" x14ac:dyDescent="0.55000000000000004">
      <c r="A91" s="6">
        <f>IF('Data Validation'!$K$2&lt;&gt;TRUE,"",'Data Validation'!A91)</f>
        <v>1772051700</v>
      </c>
      <c r="B91" s="6" t="str">
        <f>IF('Data Validation'!$K$2&lt;&gt;TRUE,"",'Data Validation'!C91)</f>
        <v>XAUUSD</v>
      </c>
      <c r="C91" s="6" t="str">
        <f>IF('Data Validation'!$K$2&lt;&gt;TRUE,"",'Data Validation'!E91)</f>
        <v>M5</v>
      </c>
      <c r="D91" s="6">
        <f>IF('Data Validation'!$K$2&lt;&gt;TRUE,"",'Data Validation'!G91)</f>
        <v>5183.41</v>
      </c>
      <c r="E91" s="6">
        <f>IF($C91&lt;&gt;"M5","",SSA!E91)</f>
        <v>5181.0769700000001</v>
      </c>
      <c r="M91" s="21"/>
      <c r="N91" s="21"/>
      <c r="O91" s="21"/>
      <c r="P91" s="21"/>
      <c r="Q91" s="21"/>
      <c r="R91" s="21"/>
      <c r="S91" s="21"/>
    </row>
    <row r="92" spans="1:19" x14ac:dyDescent="0.55000000000000004">
      <c r="A92" s="6">
        <f>IF('Data Validation'!$K$2&lt;&gt;TRUE,"",'Data Validation'!A92)</f>
        <v>1772052000</v>
      </c>
      <c r="B92" s="6" t="str">
        <f>IF('Data Validation'!$K$2&lt;&gt;TRUE,"",'Data Validation'!C92)</f>
        <v>XAUUSD</v>
      </c>
      <c r="C92" s="6" t="str">
        <f>IF('Data Validation'!$K$2&lt;&gt;TRUE,"",'Data Validation'!E92)</f>
        <v>M5</v>
      </c>
      <c r="D92" s="6">
        <f>IF('Data Validation'!$K$2&lt;&gt;TRUE,"",'Data Validation'!G92)</f>
        <v>5181.4799999999996</v>
      </c>
      <c r="E92" s="6">
        <f>IF($C92&lt;&gt;"M5","",SSA!E92)</f>
        <v>5177.0102500000003</v>
      </c>
      <c r="M92" s="21"/>
      <c r="N92" s="21"/>
      <c r="O92" s="21"/>
      <c r="P92" s="21"/>
      <c r="Q92" s="21"/>
      <c r="R92" s="21"/>
      <c r="S92" s="21"/>
    </row>
    <row r="93" spans="1:19" x14ac:dyDescent="0.55000000000000004">
      <c r="A93" s="6">
        <f>IF('Data Validation'!$K$2&lt;&gt;TRUE,"",'Data Validation'!A93)</f>
        <v>1772052300</v>
      </c>
      <c r="B93" s="6" t="str">
        <f>IF('Data Validation'!$K$2&lt;&gt;TRUE,"",'Data Validation'!C93)</f>
        <v>XAUUSD</v>
      </c>
      <c r="C93" s="6" t="str">
        <f>IF('Data Validation'!$K$2&lt;&gt;TRUE,"",'Data Validation'!E93)</f>
        <v>M5</v>
      </c>
      <c r="D93" s="6">
        <f>IF('Data Validation'!$K$2&lt;&gt;TRUE,"",'Data Validation'!G93)</f>
        <v>5173.57</v>
      </c>
      <c r="E93" s="6">
        <f>IF($C93&lt;&gt;"M5","",SSA!E93)</f>
        <v>5172.71792</v>
      </c>
      <c r="M93" s="21"/>
      <c r="N93" s="21"/>
      <c r="O93" s="21"/>
      <c r="P93" s="21"/>
      <c r="Q93" s="21"/>
      <c r="R93" s="21"/>
      <c r="S93" s="21"/>
    </row>
    <row r="94" spans="1:19" x14ac:dyDescent="0.55000000000000004">
      <c r="A94" s="6">
        <f>IF('Data Validation'!$K$2&lt;&gt;TRUE,"",'Data Validation'!A94)</f>
        <v>1772052600</v>
      </c>
      <c r="B94" s="6" t="str">
        <f>IF('Data Validation'!$K$2&lt;&gt;TRUE,"",'Data Validation'!C94)</f>
        <v>XAUUSD</v>
      </c>
      <c r="C94" s="6" t="str">
        <f>IF('Data Validation'!$K$2&lt;&gt;TRUE,"",'Data Validation'!E94)</f>
        <v>M5</v>
      </c>
      <c r="D94" s="6">
        <f>IF('Data Validation'!$K$2&lt;&gt;TRUE,"",'Data Validation'!G94)</f>
        <v>5178.01</v>
      </c>
      <c r="E94" s="6">
        <f>IF($C94&lt;&gt;"M5","",SSA!E94)</f>
        <v>5168.6567400000004</v>
      </c>
      <c r="M94" s="21"/>
      <c r="N94" s="21"/>
      <c r="O94" s="21"/>
      <c r="P94" s="21"/>
      <c r="Q94" s="21"/>
      <c r="R94" s="21"/>
      <c r="S94" s="21"/>
    </row>
    <row r="95" spans="1:19" x14ac:dyDescent="0.55000000000000004">
      <c r="A95" s="6">
        <f>IF('Data Validation'!$K$2&lt;&gt;TRUE,"",'Data Validation'!A95)</f>
        <v>1772052900</v>
      </c>
      <c r="B95" s="6" t="str">
        <f>IF('Data Validation'!$K$2&lt;&gt;TRUE,"",'Data Validation'!C95)</f>
        <v>XAUUSD</v>
      </c>
      <c r="C95" s="6" t="str">
        <f>IF('Data Validation'!$K$2&lt;&gt;TRUE,"",'Data Validation'!E95)</f>
        <v>M5</v>
      </c>
      <c r="D95" s="6">
        <f>IF('Data Validation'!$K$2&lt;&gt;TRUE,"",'Data Validation'!G95)</f>
        <v>5152.16</v>
      </c>
      <c r="E95" s="6">
        <f>IF($C95&lt;&gt;"M5","",SSA!E95)</f>
        <v>5165.0134600000001</v>
      </c>
      <c r="M95" s="21"/>
      <c r="N95" s="21"/>
      <c r="O95" s="21"/>
      <c r="P95" s="21"/>
      <c r="Q95" s="21"/>
      <c r="R95" s="21"/>
      <c r="S95" s="21"/>
    </row>
    <row r="96" spans="1:19" x14ac:dyDescent="0.55000000000000004">
      <c r="A96" s="6">
        <f>IF('Data Validation'!$K$2&lt;&gt;TRUE,"",'Data Validation'!A96)</f>
        <v>1772053200</v>
      </c>
      <c r="B96" s="6" t="str">
        <f>IF('Data Validation'!$K$2&lt;&gt;TRUE,"",'Data Validation'!C96)</f>
        <v>XAUUSD</v>
      </c>
      <c r="C96" s="6" t="str">
        <f>IF('Data Validation'!$K$2&lt;&gt;TRUE,"",'Data Validation'!E96)</f>
        <v>M5</v>
      </c>
      <c r="D96" s="6">
        <f>IF('Data Validation'!$K$2&lt;&gt;TRUE,"",'Data Validation'!G96)</f>
        <v>5156.08</v>
      </c>
      <c r="E96" s="6">
        <f>IF($C96&lt;&gt;"M5","",SSA!E96)</f>
        <v>5162.7623800000001</v>
      </c>
      <c r="M96" s="21"/>
      <c r="N96" s="21"/>
      <c r="O96" s="21"/>
      <c r="P96" s="21"/>
      <c r="Q96" s="21"/>
      <c r="R96" s="21"/>
      <c r="S96" s="21"/>
    </row>
    <row r="97" spans="1:19" x14ac:dyDescent="0.55000000000000004">
      <c r="A97" s="6">
        <f>IF('Data Validation'!$K$2&lt;&gt;TRUE,"",'Data Validation'!A97)</f>
        <v>1772053500</v>
      </c>
      <c r="B97" s="6" t="str">
        <f>IF('Data Validation'!$K$2&lt;&gt;TRUE,"",'Data Validation'!C97)</f>
        <v>XAUUSD</v>
      </c>
      <c r="C97" s="6" t="str">
        <f>IF('Data Validation'!$K$2&lt;&gt;TRUE,"",'Data Validation'!E97)</f>
        <v>M5</v>
      </c>
      <c r="D97" s="6">
        <f>IF('Data Validation'!$K$2&lt;&gt;TRUE,"",'Data Validation'!G97)</f>
        <v>5163.03</v>
      </c>
      <c r="E97" s="6">
        <f>IF($C97&lt;&gt;"M5","",SSA!E97)</f>
        <v>5161.9336700000003</v>
      </c>
      <c r="M97" s="21"/>
      <c r="N97" s="21"/>
      <c r="O97" s="21"/>
      <c r="P97" s="21"/>
      <c r="Q97" s="21"/>
      <c r="R97" s="21"/>
      <c r="S97" s="21"/>
    </row>
    <row r="98" spans="1:19" x14ac:dyDescent="0.55000000000000004">
      <c r="A98" s="6">
        <f>IF('Data Validation'!$K$2&lt;&gt;TRUE,"",'Data Validation'!A98)</f>
        <v>1772053800</v>
      </c>
      <c r="B98" s="6" t="str">
        <f>IF('Data Validation'!$K$2&lt;&gt;TRUE,"",'Data Validation'!C98)</f>
        <v>XAUUSD</v>
      </c>
      <c r="C98" s="6" t="str">
        <f>IF('Data Validation'!$K$2&lt;&gt;TRUE,"",'Data Validation'!E98)</f>
        <v>M5</v>
      </c>
      <c r="D98" s="6">
        <f>IF('Data Validation'!$K$2&lt;&gt;TRUE,"",'Data Validation'!G98)</f>
        <v>5161.84</v>
      </c>
      <c r="E98" s="6">
        <f>IF($C98&lt;&gt;"M5","",SSA!E98)</f>
        <v>5162.26044</v>
      </c>
      <c r="M98" s="21"/>
      <c r="N98" s="21"/>
      <c r="O98" s="21"/>
      <c r="P98" s="21"/>
      <c r="Q98" s="21"/>
      <c r="R98" s="21"/>
      <c r="S98" s="21"/>
    </row>
    <row r="99" spans="1:19" x14ac:dyDescent="0.55000000000000004">
      <c r="A99" s="6">
        <f>IF('Data Validation'!$K$2&lt;&gt;TRUE,"",'Data Validation'!A99)</f>
        <v>1772054100</v>
      </c>
      <c r="B99" s="6" t="str">
        <f>IF('Data Validation'!$K$2&lt;&gt;TRUE,"",'Data Validation'!C99)</f>
        <v>XAUUSD</v>
      </c>
      <c r="C99" s="6" t="str">
        <f>IF('Data Validation'!$K$2&lt;&gt;TRUE,"",'Data Validation'!E99)</f>
        <v>M5</v>
      </c>
      <c r="D99" s="6">
        <f>IF('Data Validation'!$K$2&lt;&gt;TRUE,"",'Data Validation'!G99)</f>
        <v>5165.38</v>
      </c>
      <c r="E99" s="6">
        <f>IF($C99&lt;&gt;"M5","",SSA!E99)</f>
        <v>5163.5161699999999</v>
      </c>
      <c r="M99" s="21"/>
      <c r="N99" s="21"/>
      <c r="O99" s="21"/>
      <c r="P99" s="21"/>
      <c r="Q99" s="21"/>
      <c r="R99" s="21"/>
      <c r="S99" s="21"/>
    </row>
    <row r="100" spans="1:19" x14ac:dyDescent="0.55000000000000004">
      <c r="A100" s="6">
        <f>IF('Data Validation'!$K$2&lt;&gt;TRUE,"",'Data Validation'!A100)</f>
        <v>1772054400</v>
      </c>
      <c r="B100" s="6" t="str">
        <f>IF('Data Validation'!$K$2&lt;&gt;TRUE,"",'Data Validation'!C100)</f>
        <v>XAUUSD</v>
      </c>
      <c r="C100" s="6" t="str">
        <f>IF('Data Validation'!$K$2&lt;&gt;TRUE,"",'Data Validation'!E100)</f>
        <v>M5</v>
      </c>
      <c r="D100" s="6">
        <f>IF('Data Validation'!$K$2&lt;&gt;TRUE,"",'Data Validation'!G100)</f>
        <v>5169.17</v>
      </c>
      <c r="E100" s="6">
        <f>IF($C100&lt;&gt;"M5","",SSA!E100)</f>
        <v>5165.2532099999999</v>
      </c>
      <c r="M100" s="21"/>
      <c r="N100" s="21"/>
      <c r="O100" s="21"/>
      <c r="P100" s="21"/>
      <c r="Q100" s="21"/>
      <c r="R100" s="21"/>
      <c r="S100" s="21"/>
    </row>
    <row r="101" spans="1:19" x14ac:dyDescent="0.55000000000000004">
      <c r="A101" s="6">
        <f>IF('Data Validation'!$K$2&lt;&gt;TRUE,"",'Data Validation'!A101)</f>
        <v>1772054700</v>
      </c>
      <c r="B101" s="6" t="str">
        <f>IF('Data Validation'!$K$2&lt;&gt;TRUE,"",'Data Validation'!C101)</f>
        <v>XAUUSD</v>
      </c>
      <c r="C101" s="6" t="str">
        <f>IF('Data Validation'!$K$2&lt;&gt;TRUE,"",'Data Validation'!E101)</f>
        <v>M5</v>
      </c>
      <c r="D101" s="6">
        <f>IF('Data Validation'!$K$2&lt;&gt;TRUE,"",'Data Validation'!G101)</f>
        <v>5169.12</v>
      </c>
      <c r="E101" s="6">
        <f>IF($C101&lt;&gt;"M5","",SSA!E101)</f>
        <v>5166.9846799999996</v>
      </c>
      <c r="M101" s="21"/>
      <c r="N101" s="21"/>
      <c r="O101" s="21"/>
      <c r="P101" s="21"/>
      <c r="Q101" s="21"/>
      <c r="R101" s="21"/>
      <c r="S101" s="21"/>
    </row>
    <row r="102" spans="1:19" x14ac:dyDescent="0.55000000000000004">
      <c r="A102" s="6">
        <f>IF('Data Validation'!$K$2&lt;&gt;TRUE,"",'Data Validation'!A102)</f>
        <v>1772055000</v>
      </c>
      <c r="B102" s="6" t="str">
        <f>IF('Data Validation'!$K$2&lt;&gt;TRUE,"",'Data Validation'!C102)</f>
        <v>XAUUSD</v>
      </c>
      <c r="C102" s="6" t="str">
        <f>IF('Data Validation'!$K$2&lt;&gt;TRUE,"",'Data Validation'!E102)</f>
        <v>M5</v>
      </c>
      <c r="D102" s="6">
        <f>IF('Data Validation'!$K$2&lt;&gt;TRUE,"",'Data Validation'!G102)</f>
        <v>5168.22</v>
      </c>
      <c r="E102" s="6">
        <f>IF($C102&lt;&gt;"M5","",SSA!E102)</f>
        <v>5168.4143199999999</v>
      </c>
      <c r="M102" s="21"/>
      <c r="N102" s="21"/>
      <c r="O102" s="21"/>
      <c r="P102" s="21"/>
      <c r="Q102" s="21"/>
      <c r="R102" s="21"/>
      <c r="S102" s="21"/>
    </row>
    <row r="103" spans="1:19" x14ac:dyDescent="0.55000000000000004">
      <c r="A103" s="6">
        <f>IF('Data Validation'!$K$2&lt;&gt;TRUE,"",'Data Validation'!A103)</f>
        <v>1772055300</v>
      </c>
      <c r="B103" s="6" t="str">
        <f>IF('Data Validation'!$K$2&lt;&gt;TRUE,"",'Data Validation'!C103)</f>
        <v>XAUUSD</v>
      </c>
      <c r="C103" s="6" t="str">
        <f>IF('Data Validation'!$K$2&lt;&gt;TRUE,"",'Data Validation'!E103)</f>
        <v>M5</v>
      </c>
      <c r="D103" s="6">
        <f>IF('Data Validation'!$K$2&lt;&gt;TRUE,"",'Data Validation'!G103)</f>
        <v>5168.8999999999996</v>
      </c>
      <c r="E103" s="6">
        <f>IF($C103&lt;&gt;"M5","",SSA!E103)</f>
        <v>5169.3990700000004</v>
      </c>
      <c r="M103" s="21"/>
      <c r="N103" s="21"/>
      <c r="O103" s="21"/>
      <c r="P103" s="21"/>
      <c r="Q103" s="21"/>
      <c r="R103" s="21"/>
      <c r="S103" s="21"/>
    </row>
    <row r="104" spans="1:19" x14ac:dyDescent="0.55000000000000004">
      <c r="A104" s="6">
        <f>IF('Data Validation'!$K$2&lt;&gt;TRUE,"",'Data Validation'!A104)</f>
        <v>1772055600</v>
      </c>
      <c r="B104" s="6" t="str">
        <f>IF('Data Validation'!$K$2&lt;&gt;TRUE,"",'Data Validation'!C104)</f>
        <v>XAUUSD</v>
      </c>
      <c r="C104" s="6" t="str">
        <f>IF('Data Validation'!$K$2&lt;&gt;TRUE,"",'Data Validation'!E104)</f>
        <v>M5</v>
      </c>
      <c r="D104" s="6">
        <f>IF('Data Validation'!$K$2&lt;&gt;TRUE,"",'Data Validation'!G104)</f>
        <v>5170.25</v>
      </c>
      <c r="E104" s="6">
        <f>IF($C104&lt;&gt;"M5","",SSA!E104)</f>
        <v>5169.9373800000003</v>
      </c>
      <c r="M104" s="21"/>
      <c r="N104" s="21"/>
      <c r="O104" s="21"/>
      <c r="P104" s="21"/>
      <c r="Q104" s="21"/>
      <c r="R104" s="21"/>
      <c r="S104" s="21"/>
    </row>
    <row r="105" spans="1:19" x14ac:dyDescent="0.55000000000000004">
      <c r="A105" s="6">
        <f>IF('Data Validation'!$K$2&lt;&gt;TRUE,"",'Data Validation'!A105)</f>
        <v>1772055900</v>
      </c>
      <c r="B105" s="6" t="str">
        <f>IF('Data Validation'!$K$2&lt;&gt;TRUE,"",'Data Validation'!C105)</f>
        <v>XAUUSD</v>
      </c>
      <c r="C105" s="6" t="str">
        <f>IF('Data Validation'!$K$2&lt;&gt;TRUE,"",'Data Validation'!E105)</f>
        <v>M5</v>
      </c>
      <c r="D105" s="6">
        <f>IF('Data Validation'!$K$2&lt;&gt;TRUE,"",'Data Validation'!G105)</f>
        <v>5170.9399999999996</v>
      </c>
      <c r="E105" s="6">
        <f>IF($C105&lt;&gt;"M5","",SSA!E105)</f>
        <v>5170.09987</v>
      </c>
      <c r="M105" s="21"/>
      <c r="N105" s="21"/>
      <c r="O105" s="21"/>
      <c r="P105" s="21"/>
      <c r="Q105" s="21"/>
      <c r="R105" s="21"/>
      <c r="S105" s="21"/>
    </row>
    <row r="106" spans="1:19" x14ac:dyDescent="0.55000000000000004">
      <c r="A106" s="6">
        <f>IF('Data Validation'!$K$2&lt;&gt;TRUE,"",'Data Validation'!A106)</f>
        <v>1772056200</v>
      </c>
      <c r="B106" s="6" t="str">
        <f>IF('Data Validation'!$K$2&lt;&gt;TRUE,"",'Data Validation'!C106)</f>
        <v>XAUUSD</v>
      </c>
      <c r="C106" s="6" t="str">
        <f>IF('Data Validation'!$K$2&lt;&gt;TRUE,"",'Data Validation'!E106)</f>
        <v>M5</v>
      </c>
      <c r="D106" s="6">
        <f>IF('Data Validation'!$K$2&lt;&gt;TRUE,"",'Data Validation'!G106)</f>
        <v>5164.3100000000004</v>
      </c>
      <c r="E106" s="6">
        <f>IF($C106&lt;&gt;"M5","",SSA!E106)</f>
        <v>5170.0877799999998</v>
      </c>
      <c r="M106" s="21"/>
      <c r="N106" s="21"/>
      <c r="O106" s="21"/>
      <c r="P106" s="21"/>
      <c r="Q106" s="21"/>
      <c r="R106" s="21"/>
      <c r="S106" s="21"/>
    </row>
    <row r="107" spans="1:19" x14ac:dyDescent="0.55000000000000004">
      <c r="A107" s="6">
        <f>IF('Data Validation'!$K$2&lt;&gt;TRUE,"",'Data Validation'!A107)</f>
        <v>1772056500</v>
      </c>
      <c r="B107" s="6" t="str">
        <f>IF('Data Validation'!$K$2&lt;&gt;TRUE,"",'Data Validation'!C107)</f>
        <v>XAUUSD</v>
      </c>
      <c r="C107" s="6" t="str">
        <f>IF('Data Validation'!$K$2&lt;&gt;TRUE,"",'Data Validation'!E107)</f>
        <v>M5</v>
      </c>
      <c r="D107" s="6">
        <f>IF('Data Validation'!$K$2&lt;&gt;TRUE,"",'Data Validation'!G107)</f>
        <v>5164.8900000000003</v>
      </c>
      <c r="E107" s="6">
        <f>IF($C107&lt;&gt;"M5","",SSA!E107)</f>
        <v>5170.3068800000001</v>
      </c>
      <c r="M107" s="21"/>
      <c r="N107" s="21"/>
      <c r="O107" s="21"/>
      <c r="P107" s="21"/>
      <c r="Q107" s="21"/>
      <c r="R107" s="21"/>
      <c r="S107" s="21"/>
    </row>
    <row r="108" spans="1:19" x14ac:dyDescent="0.55000000000000004">
      <c r="A108" s="6">
        <f>IF('Data Validation'!$K$2&lt;&gt;TRUE,"",'Data Validation'!A108)</f>
        <v>1772060400</v>
      </c>
      <c r="B108" s="6" t="str">
        <f>IF('Data Validation'!$K$2&lt;&gt;TRUE,"",'Data Validation'!C108)</f>
        <v>XAUUSD</v>
      </c>
      <c r="C108" s="6" t="str">
        <f>IF('Data Validation'!$K$2&lt;&gt;TRUE,"",'Data Validation'!E108)</f>
        <v>M5</v>
      </c>
      <c r="D108" s="6">
        <f>IF('Data Validation'!$K$2&lt;&gt;TRUE,"",'Data Validation'!G108)</f>
        <v>5175.34</v>
      </c>
      <c r="E108" s="6">
        <f>IF($C108&lt;&gt;"M5","",SSA!E108)</f>
        <v>5170.8734899999999</v>
      </c>
      <c r="M108" s="21"/>
      <c r="N108" s="21"/>
      <c r="O108" s="21"/>
      <c r="P108" s="21"/>
      <c r="Q108" s="21"/>
      <c r="R108" s="21"/>
      <c r="S108" s="21"/>
    </row>
    <row r="109" spans="1:19" x14ac:dyDescent="0.55000000000000004">
      <c r="A109" s="6">
        <f>IF('Data Validation'!$K$2&lt;&gt;TRUE,"",'Data Validation'!A109)</f>
        <v>1772060700</v>
      </c>
      <c r="B109" s="6" t="str">
        <f>IF('Data Validation'!$K$2&lt;&gt;TRUE,"",'Data Validation'!C109)</f>
        <v>XAUUSD</v>
      </c>
      <c r="C109" s="6" t="str">
        <f>IF('Data Validation'!$K$2&lt;&gt;TRUE,"",'Data Validation'!E109)</f>
        <v>M5</v>
      </c>
      <c r="D109" s="6">
        <f>IF('Data Validation'!$K$2&lt;&gt;TRUE,"",'Data Validation'!G109)</f>
        <v>5179.7299999999996</v>
      </c>
      <c r="E109" s="6">
        <f>IF($C109&lt;&gt;"M5","",SSA!E109)</f>
        <v>5171.5006700000004</v>
      </c>
      <c r="M109" s="21"/>
      <c r="N109" s="21"/>
      <c r="O109" s="21"/>
      <c r="P109" s="21"/>
      <c r="Q109" s="21"/>
      <c r="R109" s="21"/>
      <c r="S109" s="21"/>
    </row>
    <row r="110" spans="1:19" x14ac:dyDescent="0.55000000000000004">
      <c r="A110" s="6">
        <f>IF('Data Validation'!$K$2&lt;&gt;TRUE,"",'Data Validation'!A110)</f>
        <v>1772061000</v>
      </c>
      <c r="B110" s="6" t="str">
        <f>IF('Data Validation'!$K$2&lt;&gt;TRUE,"",'Data Validation'!C110)</f>
        <v>XAUUSD</v>
      </c>
      <c r="C110" s="6" t="str">
        <f>IF('Data Validation'!$K$2&lt;&gt;TRUE,"",'Data Validation'!E110)</f>
        <v>M5</v>
      </c>
      <c r="D110" s="6">
        <f>IF('Data Validation'!$K$2&lt;&gt;TRUE,"",'Data Validation'!G110)</f>
        <v>5168.8</v>
      </c>
      <c r="E110" s="6">
        <f>IF($C110&lt;&gt;"M5","",SSA!E110)</f>
        <v>5171.9835300000004</v>
      </c>
      <c r="M110" s="21"/>
      <c r="N110" s="21"/>
      <c r="O110" s="21"/>
      <c r="P110" s="21"/>
      <c r="Q110" s="21"/>
      <c r="R110" s="21"/>
      <c r="S110" s="21"/>
    </row>
    <row r="111" spans="1:19" x14ac:dyDescent="0.55000000000000004">
      <c r="A111" s="6">
        <f>IF('Data Validation'!$K$2&lt;&gt;TRUE,"",'Data Validation'!A111)</f>
        <v>1772061300</v>
      </c>
      <c r="B111" s="6" t="str">
        <f>IF('Data Validation'!$K$2&lt;&gt;TRUE,"",'Data Validation'!C111)</f>
        <v>XAUUSD</v>
      </c>
      <c r="C111" s="6" t="str">
        <f>IF('Data Validation'!$K$2&lt;&gt;TRUE,"",'Data Validation'!E111)</f>
        <v>M5</v>
      </c>
      <c r="D111" s="6">
        <f>IF('Data Validation'!$K$2&lt;&gt;TRUE,"",'Data Validation'!G111)</f>
        <v>5174.01</v>
      </c>
      <c r="E111" s="6">
        <f>IF($C111&lt;&gt;"M5","",SSA!E111)</f>
        <v>5172.4506899999997</v>
      </c>
      <c r="M111" s="21"/>
      <c r="N111" s="21"/>
      <c r="O111" s="21"/>
      <c r="P111" s="21"/>
      <c r="Q111" s="21"/>
      <c r="R111" s="21"/>
      <c r="S111" s="21"/>
    </row>
    <row r="112" spans="1:19" x14ac:dyDescent="0.55000000000000004">
      <c r="A112" s="6">
        <f>IF('Data Validation'!$K$2&lt;&gt;TRUE,"",'Data Validation'!A112)</f>
        <v>1772061600</v>
      </c>
      <c r="B112" s="6" t="str">
        <f>IF('Data Validation'!$K$2&lt;&gt;TRUE,"",'Data Validation'!C112)</f>
        <v>XAUUSD</v>
      </c>
      <c r="C112" s="6" t="str">
        <f>IF('Data Validation'!$K$2&lt;&gt;TRUE,"",'Data Validation'!E112)</f>
        <v>M5</v>
      </c>
      <c r="D112" s="6">
        <f>IF('Data Validation'!$K$2&lt;&gt;TRUE,"",'Data Validation'!G112)</f>
        <v>5170.68</v>
      </c>
      <c r="E112" s="6">
        <f>IF($C112&lt;&gt;"M5","",SSA!E112)</f>
        <v>5172.5747799999999</v>
      </c>
      <c r="M112" s="21"/>
      <c r="N112" s="21"/>
      <c r="O112" s="21"/>
      <c r="P112" s="21"/>
      <c r="Q112" s="21"/>
      <c r="R112" s="21"/>
      <c r="S112" s="21"/>
    </row>
    <row r="113" spans="1:19" x14ac:dyDescent="0.55000000000000004">
      <c r="A113" s="6">
        <f>IF('Data Validation'!$K$2&lt;&gt;TRUE,"",'Data Validation'!A113)</f>
        <v>1772061900</v>
      </c>
      <c r="B113" s="6" t="str">
        <f>IF('Data Validation'!$K$2&lt;&gt;TRUE,"",'Data Validation'!C113)</f>
        <v>XAUUSD</v>
      </c>
      <c r="C113" s="6" t="str">
        <f>IF('Data Validation'!$K$2&lt;&gt;TRUE,"",'Data Validation'!E113)</f>
        <v>M5</v>
      </c>
      <c r="D113" s="6">
        <f>IF('Data Validation'!$K$2&lt;&gt;TRUE,"",'Data Validation'!G113)</f>
        <v>5170.04</v>
      </c>
      <c r="E113" s="6">
        <f>IF($C113&lt;&gt;"M5","",SSA!E113)</f>
        <v>5172.2710200000001</v>
      </c>
      <c r="M113" s="21"/>
      <c r="N113" s="21"/>
      <c r="O113" s="21"/>
      <c r="P113" s="21"/>
      <c r="Q113" s="21"/>
      <c r="R113" s="21"/>
      <c r="S113" s="21"/>
    </row>
    <row r="114" spans="1:19" x14ac:dyDescent="0.55000000000000004">
      <c r="A114" s="6">
        <f>IF('Data Validation'!$K$2&lt;&gt;TRUE,"",'Data Validation'!A114)</f>
        <v>1772062200</v>
      </c>
      <c r="B114" s="6" t="str">
        <f>IF('Data Validation'!$K$2&lt;&gt;TRUE,"",'Data Validation'!C114)</f>
        <v>XAUUSD</v>
      </c>
      <c r="C114" s="6" t="str">
        <f>IF('Data Validation'!$K$2&lt;&gt;TRUE,"",'Data Validation'!E114)</f>
        <v>M5</v>
      </c>
      <c r="D114" s="6">
        <f>IF('Data Validation'!$K$2&lt;&gt;TRUE,"",'Data Validation'!G114)</f>
        <v>5168.9799999999996</v>
      </c>
      <c r="E114" s="6">
        <f>IF($C114&lt;&gt;"M5","",SSA!E114)</f>
        <v>5171.4568399999998</v>
      </c>
      <c r="M114" s="21"/>
      <c r="N114" s="21"/>
      <c r="O114" s="21"/>
      <c r="P114" s="21"/>
      <c r="Q114" s="21"/>
      <c r="R114" s="21"/>
      <c r="S114" s="21"/>
    </row>
    <row r="115" spans="1:19" x14ac:dyDescent="0.55000000000000004">
      <c r="A115" s="6">
        <f>IF('Data Validation'!$K$2&lt;&gt;TRUE,"",'Data Validation'!A115)</f>
        <v>1772062500</v>
      </c>
      <c r="B115" s="6" t="str">
        <f>IF('Data Validation'!$K$2&lt;&gt;TRUE,"",'Data Validation'!C115)</f>
        <v>XAUUSD</v>
      </c>
      <c r="C115" s="6" t="str">
        <f>IF('Data Validation'!$K$2&lt;&gt;TRUE,"",'Data Validation'!E115)</f>
        <v>M5</v>
      </c>
      <c r="D115" s="6">
        <f>IF('Data Validation'!$K$2&lt;&gt;TRUE,"",'Data Validation'!G115)</f>
        <v>5169.88</v>
      </c>
      <c r="E115" s="6">
        <f>IF($C115&lt;&gt;"M5","",SSA!E115)</f>
        <v>5170.1718300000002</v>
      </c>
      <c r="M115" s="21"/>
      <c r="N115" s="21"/>
      <c r="O115" s="21"/>
      <c r="P115" s="21"/>
      <c r="Q115" s="21"/>
      <c r="R115" s="21"/>
      <c r="S115" s="21"/>
    </row>
    <row r="116" spans="1:19" x14ac:dyDescent="0.55000000000000004">
      <c r="A116" s="6">
        <f>IF('Data Validation'!$K$2&lt;&gt;TRUE,"",'Data Validation'!A116)</f>
        <v>1772062800</v>
      </c>
      <c r="B116" s="6" t="str">
        <f>IF('Data Validation'!$K$2&lt;&gt;TRUE,"",'Data Validation'!C116)</f>
        <v>XAUUSD</v>
      </c>
      <c r="C116" s="6" t="str">
        <f>IF('Data Validation'!$K$2&lt;&gt;TRUE,"",'Data Validation'!E116)</f>
        <v>M5</v>
      </c>
      <c r="D116" s="6">
        <f>IF('Data Validation'!$K$2&lt;&gt;TRUE,"",'Data Validation'!G116)</f>
        <v>5172.62</v>
      </c>
      <c r="E116" s="6">
        <f>IF($C116&lt;&gt;"M5","",SSA!E116)</f>
        <v>5168.5217499999999</v>
      </c>
      <c r="M116" s="21"/>
      <c r="N116" s="21"/>
      <c r="O116" s="21"/>
      <c r="P116" s="21"/>
      <c r="Q116" s="21"/>
      <c r="R116" s="21"/>
      <c r="S116" s="21"/>
    </row>
    <row r="117" spans="1:19" x14ac:dyDescent="0.55000000000000004">
      <c r="A117" s="6">
        <f>IF('Data Validation'!$K$2&lt;&gt;TRUE,"",'Data Validation'!A117)</f>
        <v>1772063100</v>
      </c>
      <c r="B117" s="6" t="str">
        <f>IF('Data Validation'!$K$2&lt;&gt;TRUE,"",'Data Validation'!C117)</f>
        <v>XAUUSD</v>
      </c>
      <c r="C117" s="6" t="str">
        <f>IF('Data Validation'!$K$2&lt;&gt;TRUE,"",'Data Validation'!E117)</f>
        <v>M5</v>
      </c>
      <c r="D117" s="6">
        <f>IF('Data Validation'!$K$2&lt;&gt;TRUE,"",'Data Validation'!G117)</f>
        <v>5167.3100000000004</v>
      </c>
      <c r="E117" s="6">
        <f>IF($C117&lt;&gt;"M5","",SSA!E117)</f>
        <v>5166.6915300000001</v>
      </c>
      <c r="M117" s="21"/>
      <c r="N117" s="21"/>
      <c r="O117" s="21"/>
      <c r="P117" s="21"/>
      <c r="Q117" s="21"/>
      <c r="R117" s="21"/>
      <c r="S117" s="21"/>
    </row>
    <row r="118" spans="1:19" x14ac:dyDescent="0.55000000000000004">
      <c r="A118" s="6">
        <f>IF('Data Validation'!$K$2&lt;&gt;TRUE,"",'Data Validation'!A118)</f>
        <v>1772063400</v>
      </c>
      <c r="B118" s="6" t="str">
        <f>IF('Data Validation'!$K$2&lt;&gt;TRUE,"",'Data Validation'!C118)</f>
        <v>XAUUSD</v>
      </c>
      <c r="C118" s="6" t="str">
        <f>IF('Data Validation'!$K$2&lt;&gt;TRUE,"",'Data Validation'!E118)</f>
        <v>M5</v>
      </c>
      <c r="D118" s="6">
        <f>IF('Data Validation'!$K$2&lt;&gt;TRUE,"",'Data Validation'!G118)</f>
        <v>5169.57</v>
      </c>
      <c r="E118" s="6">
        <f>IF($C118&lt;&gt;"M5","",SSA!E118)</f>
        <v>5165.1573200000003</v>
      </c>
      <c r="M118" s="21"/>
      <c r="N118" s="21"/>
      <c r="O118" s="21"/>
      <c r="P118" s="21"/>
      <c r="Q118" s="21"/>
      <c r="R118" s="21"/>
      <c r="S118" s="21"/>
    </row>
    <row r="119" spans="1:19" x14ac:dyDescent="0.55000000000000004">
      <c r="A119" s="6">
        <f>IF('Data Validation'!$K$2&lt;&gt;TRUE,"",'Data Validation'!A119)</f>
        <v>1772063700</v>
      </c>
      <c r="B119" s="6" t="str">
        <f>IF('Data Validation'!$K$2&lt;&gt;TRUE,"",'Data Validation'!C119)</f>
        <v>XAUUSD</v>
      </c>
      <c r="C119" s="6" t="str">
        <f>IF('Data Validation'!$K$2&lt;&gt;TRUE,"",'Data Validation'!E119)</f>
        <v>M5</v>
      </c>
      <c r="D119" s="6">
        <f>IF('Data Validation'!$K$2&lt;&gt;TRUE,"",'Data Validation'!G119)</f>
        <v>5163.13</v>
      </c>
      <c r="E119" s="6">
        <f>IF($C119&lt;&gt;"M5","",SSA!E119)</f>
        <v>5164.2052400000002</v>
      </c>
      <c r="M119" s="21"/>
      <c r="N119" s="21"/>
      <c r="O119" s="21"/>
      <c r="P119" s="21"/>
      <c r="Q119" s="21"/>
      <c r="R119" s="21"/>
      <c r="S119" s="21"/>
    </row>
    <row r="120" spans="1:19" x14ac:dyDescent="0.55000000000000004">
      <c r="A120" s="6">
        <f>IF('Data Validation'!$K$2&lt;&gt;TRUE,"",'Data Validation'!A120)</f>
        <v>1772064000</v>
      </c>
      <c r="B120" s="6" t="str">
        <f>IF('Data Validation'!$K$2&lt;&gt;TRUE,"",'Data Validation'!C120)</f>
        <v>XAUUSD</v>
      </c>
      <c r="C120" s="6" t="str">
        <f>IF('Data Validation'!$K$2&lt;&gt;TRUE,"",'Data Validation'!E120)</f>
        <v>M5</v>
      </c>
      <c r="D120" s="6">
        <f>IF('Data Validation'!$K$2&lt;&gt;TRUE,"",'Data Validation'!G120)</f>
        <v>5160.24</v>
      </c>
      <c r="E120" s="6">
        <f>IF($C120&lt;&gt;"M5","",SSA!E120)</f>
        <v>5164.2995700000001</v>
      </c>
      <c r="M120" s="21"/>
      <c r="N120" s="21"/>
      <c r="O120" s="21"/>
      <c r="P120" s="21"/>
      <c r="Q120" s="21"/>
      <c r="R120" s="21"/>
      <c r="S120" s="21"/>
    </row>
    <row r="121" spans="1:19" x14ac:dyDescent="0.55000000000000004">
      <c r="A121" s="6">
        <f>IF('Data Validation'!$K$2&lt;&gt;TRUE,"",'Data Validation'!A121)</f>
        <v>1772064300</v>
      </c>
      <c r="B121" s="6" t="str">
        <f>IF('Data Validation'!$K$2&lt;&gt;TRUE,"",'Data Validation'!C121)</f>
        <v>XAUUSD</v>
      </c>
      <c r="C121" s="6" t="str">
        <f>IF('Data Validation'!$K$2&lt;&gt;TRUE,"",'Data Validation'!E121)</f>
        <v>M5</v>
      </c>
      <c r="D121" s="6">
        <f>IF('Data Validation'!$K$2&lt;&gt;TRUE,"",'Data Validation'!G121)</f>
        <v>5161.95</v>
      </c>
      <c r="E121" s="6">
        <f>IF($C121&lt;&gt;"M5","",SSA!E121)</f>
        <v>5165.6709300000002</v>
      </c>
      <c r="M121" s="21"/>
      <c r="N121" s="21"/>
      <c r="O121" s="21"/>
      <c r="P121" s="21"/>
      <c r="Q121" s="21"/>
      <c r="R121" s="21"/>
      <c r="S121" s="21"/>
    </row>
    <row r="122" spans="1:19" x14ac:dyDescent="0.55000000000000004">
      <c r="A122" s="6">
        <f>IF('Data Validation'!$K$2&lt;&gt;TRUE,"",'Data Validation'!A122)</f>
        <v>1772064600</v>
      </c>
      <c r="B122" s="6" t="str">
        <f>IF('Data Validation'!$K$2&lt;&gt;TRUE,"",'Data Validation'!C122)</f>
        <v>XAUUSD</v>
      </c>
      <c r="C122" s="6" t="str">
        <f>IF('Data Validation'!$K$2&lt;&gt;TRUE,"",'Data Validation'!E122)</f>
        <v>M5</v>
      </c>
      <c r="D122" s="6">
        <f>IF('Data Validation'!$K$2&lt;&gt;TRUE,"",'Data Validation'!G122)</f>
        <v>5167.67</v>
      </c>
      <c r="E122" s="6">
        <f>IF($C122&lt;&gt;"M5","",SSA!E122)</f>
        <v>5168.2558300000001</v>
      </c>
      <c r="M122" s="21"/>
      <c r="N122" s="21"/>
      <c r="O122" s="21"/>
      <c r="P122" s="21"/>
      <c r="Q122" s="21"/>
      <c r="R122" s="21"/>
      <c r="S122" s="21"/>
    </row>
    <row r="123" spans="1:19" x14ac:dyDescent="0.55000000000000004">
      <c r="A123" s="6">
        <f>IF('Data Validation'!$K$2&lt;&gt;TRUE,"",'Data Validation'!A123)</f>
        <v>1772064900</v>
      </c>
      <c r="B123" s="6" t="str">
        <f>IF('Data Validation'!$K$2&lt;&gt;TRUE,"",'Data Validation'!C123)</f>
        <v>XAUUSD</v>
      </c>
      <c r="C123" s="6" t="str">
        <f>IF('Data Validation'!$K$2&lt;&gt;TRUE,"",'Data Validation'!E123)</f>
        <v>M5</v>
      </c>
      <c r="D123" s="6">
        <f>IF('Data Validation'!$K$2&lt;&gt;TRUE,"",'Data Validation'!G123)</f>
        <v>5169.72</v>
      </c>
      <c r="E123" s="6">
        <f>IF($C123&lt;&gt;"M5","",SSA!E123)</f>
        <v>5171.7230200000004</v>
      </c>
      <c r="M123" s="21"/>
      <c r="N123" s="21"/>
      <c r="O123" s="21"/>
      <c r="P123" s="21"/>
      <c r="Q123" s="21"/>
      <c r="R123" s="21"/>
      <c r="S123" s="21"/>
    </row>
    <row r="124" spans="1:19" x14ac:dyDescent="0.55000000000000004">
      <c r="A124" s="6">
        <f>IF('Data Validation'!$K$2&lt;&gt;TRUE,"",'Data Validation'!A124)</f>
        <v>1772065200</v>
      </c>
      <c r="B124" s="6" t="str">
        <f>IF('Data Validation'!$K$2&lt;&gt;TRUE,"",'Data Validation'!C124)</f>
        <v>XAUUSD</v>
      </c>
      <c r="C124" s="6" t="str">
        <f>IF('Data Validation'!$K$2&lt;&gt;TRUE,"",'Data Validation'!E124)</f>
        <v>M5</v>
      </c>
      <c r="D124" s="6">
        <f>IF('Data Validation'!$K$2&lt;&gt;TRUE,"",'Data Validation'!G124)</f>
        <v>5180.9399999999996</v>
      </c>
      <c r="E124" s="6">
        <f>IF($C124&lt;&gt;"M5","",SSA!E124)</f>
        <v>5175.7213599999995</v>
      </c>
      <c r="M124" s="21"/>
      <c r="N124" s="21"/>
      <c r="O124" s="21"/>
      <c r="P124" s="21"/>
      <c r="Q124" s="21"/>
      <c r="R124" s="21"/>
      <c r="S124" s="21"/>
    </row>
    <row r="125" spans="1:19" x14ac:dyDescent="0.55000000000000004">
      <c r="A125" s="6">
        <f>IF('Data Validation'!$K$2&lt;&gt;TRUE,"",'Data Validation'!A125)</f>
        <v>1772065500</v>
      </c>
      <c r="B125" s="6" t="str">
        <f>IF('Data Validation'!$K$2&lt;&gt;TRUE,"",'Data Validation'!C125)</f>
        <v>XAUUSD</v>
      </c>
      <c r="C125" s="6" t="str">
        <f>IF('Data Validation'!$K$2&lt;&gt;TRUE,"",'Data Validation'!E125)</f>
        <v>M5</v>
      </c>
      <c r="D125" s="6">
        <f>IF('Data Validation'!$K$2&lt;&gt;TRUE,"",'Data Validation'!G125)</f>
        <v>5185.25</v>
      </c>
      <c r="E125" s="6">
        <f>IF($C125&lt;&gt;"M5","",SSA!E125)</f>
        <v>5179.6087699999998</v>
      </c>
      <c r="M125" s="21"/>
      <c r="N125" s="21"/>
      <c r="O125" s="21"/>
      <c r="P125" s="21"/>
      <c r="Q125" s="21"/>
      <c r="R125" s="21"/>
      <c r="S125" s="21"/>
    </row>
    <row r="126" spans="1:19" x14ac:dyDescent="0.55000000000000004">
      <c r="A126" s="6">
        <f>IF('Data Validation'!$K$2&lt;&gt;TRUE,"",'Data Validation'!A126)</f>
        <v>1772065800</v>
      </c>
      <c r="B126" s="6" t="str">
        <f>IF('Data Validation'!$K$2&lt;&gt;TRUE,"",'Data Validation'!C126)</f>
        <v>XAUUSD</v>
      </c>
      <c r="C126" s="6" t="str">
        <f>IF('Data Validation'!$K$2&lt;&gt;TRUE,"",'Data Validation'!E126)</f>
        <v>M5</v>
      </c>
      <c r="D126" s="6">
        <f>IF('Data Validation'!$K$2&lt;&gt;TRUE,"",'Data Validation'!G126)</f>
        <v>5182.32</v>
      </c>
      <c r="E126" s="6">
        <f>IF($C126&lt;&gt;"M5","",SSA!E126)</f>
        <v>5183.0240700000004</v>
      </c>
      <c r="M126" s="21"/>
      <c r="N126" s="21"/>
      <c r="O126" s="21"/>
      <c r="P126" s="21"/>
      <c r="Q126" s="21"/>
      <c r="R126" s="21"/>
      <c r="S126" s="21"/>
    </row>
    <row r="127" spans="1:19" x14ac:dyDescent="0.55000000000000004">
      <c r="A127" s="6">
        <f>IF('Data Validation'!$K$2&lt;&gt;TRUE,"",'Data Validation'!A127)</f>
        <v>1772066100</v>
      </c>
      <c r="B127" s="6" t="str">
        <f>IF('Data Validation'!$K$2&lt;&gt;TRUE,"",'Data Validation'!C127)</f>
        <v>XAUUSD</v>
      </c>
      <c r="C127" s="6" t="str">
        <f>IF('Data Validation'!$K$2&lt;&gt;TRUE,"",'Data Validation'!E127)</f>
        <v>M5</v>
      </c>
      <c r="D127" s="6">
        <f>IF('Data Validation'!$K$2&lt;&gt;TRUE,"",'Data Validation'!G127)</f>
        <v>5182.63</v>
      </c>
      <c r="E127" s="6">
        <f>IF($C127&lt;&gt;"M5","",SSA!E127)</f>
        <v>5185.8508000000002</v>
      </c>
      <c r="M127" s="21"/>
      <c r="N127" s="21"/>
      <c r="O127" s="21"/>
      <c r="P127" s="21"/>
      <c r="Q127" s="21"/>
      <c r="R127" s="21"/>
      <c r="S127" s="21"/>
    </row>
    <row r="128" spans="1:19" x14ac:dyDescent="0.55000000000000004">
      <c r="A128" s="6">
        <f>IF('Data Validation'!$K$2&lt;&gt;TRUE,"",'Data Validation'!A128)</f>
        <v>1772066400</v>
      </c>
      <c r="B128" s="6" t="str">
        <f>IF('Data Validation'!$K$2&lt;&gt;TRUE,"",'Data Validation'!C128)</f>
        <v>XAUUSD</v>
      </c>
      <c r="C128" s="6" t="str">
        <f>IF('Data Validation'!$K$2&lt;&gt;TRUE,"",'Data Validation'!E128)</f>
        <v>M5</v>
      </c>
      <c r="D128" s="6">
        <f>IF('Data Validation'!$K$2&lt;&gt;TRUE,"",'Data Validation'!G128)</f>
        <v>5188.37</v>
      </c>
      <c r="E128" s="6">
        <f>IF($C128&lt;&gt;"M5","",SSA!E128)</f>
        <v>5187.9755800000003</v>
      </c>
      <c r="M128" s="21"/>
      <c r="N128" s="21"/>
      <c r="O128" s="21"/>
      <c r="P128" s="21"/>
      <c r="Q128" s="21"/>
      <c r="R128" s="21"/>
      <c r="S128" s="21"/>
    </row>
    <row r="129" spans="1:19" x14ac:dyDescent="0.55000000000000004">
      <c r="A129" s="6">
        <f>IF('Data Validation'!$K$2&lt;&gt;TRUE,"",'Data Validation'!A129)</f>
        <v>1772066700</v>
      </c>
      <c r="B129" s="6" t="str">
        <f>IF('Data Validation'!$K$2&lt;&gt;TRUE,"",'Data Validation'!C129)</f>
        <v>XAUUSD</v>
      </c>
      <c r="C129" s="6" t="str">
        <f>IF('Data Validation'!$K$2&lt;&gt;TRUE,"",'Data Validation'!E129)</f>
        <v>M5</v>
      </c>
      <c r="D129" s="6">
        <f>IF('Data Validation'!$K$2&lt;&gt;TRUE,"",'Data Validation'!G129)</f>
        <v>5185.97</v>
      </c>
      <c r="E129" s="6">
        <f>IF($C129&lt;&gt;"M5","",SSA!E129)</f>
        <v>5189.2330599999996</v>
      </c>
      <c r="M129" s="21"/>
      <c r="N129" s="21"/>
      <c r="O129" s="21"/>
      <c r="P129" s="21"/>
      <c r="Q129" s="21"/>
      <c r="R129" s="21"/>
      <c r="S129" s="21"/>
    </row>
    <row r="130" spans="1:19" x14ac:dyDescent="0.55000000000000004">
      <c r="A130" s="6">
        <f>IF('Data Validation'!$K$2&lt;&gt;TRUE,"",'Data Validation'!A130)</f>
        <v>1772067000</v>
      </c>
      <c r="B130" s="6" t="str">
        <f>IF('Data Validation'!$K$2&lt;&gt;TRUE,"",'Data Validation'!C130)</f>
        <v>XAUUSD</v>
      </c>
      <c r="C130" s="6" t="str">
        <f>IF('Data Validation'!$K$2&lt;&gt;TRUE,"",'Data Validation'!E130)</f>
        <v>M5</v>
      </c>
      <c r="D130" s="6">
        <f>IF('Data Validation'!$K$2&lt;&gt;TRUE,"",'Data Validation'!G130)</f>
        <v>5189.7</v>
      </c>
      <c r="E130" s="6">
        <f>IF($C130&lt;&gt;"M5","",SSA!E130)</f>
        <v>5189.7484100000001</v>
      </c>
      <c r="M130" s="21"/>
      <c r="N130" s="21"/>
      <c r="O130" s="21"/>
      <c r="P130" s="21"/>
      <c r="Q130" s="21"/>
      <c r="R130" s="21"/>
      <c r="S130" s="21"/>
    </row>
    <row r="131" spans="1:19" x14ac:dyDescent="0.55000000000000004">
      <c r="A131" s="6">
        <f>IF('Data Validation'!$K$2&lt;&gt;TRUE,"",'Data Validation'!A131)</f>
        <v>1772067300</v>
      </c>
      <c r="B131" s="6" t="str">
        <f>IF('Data Validation'!$K$2&lt;&gt;TRUE,"",'Data Validation'!C131)</f>
        <v>XAUUSD</v>
      </c>
      <c r="C131" s="6" t="str">
        <f>IF('Data Validation'!$K$2&lt;&gt;TRUE,"",'Data Validation'!E131)</f>
        <v>M5</v>
      </c>
      <c r="D131" s="6">
        <f>IF('Data Validation'!$K$2&lt;&gt;TRUE,"",'Data Validation'!G131)</f>
        <v>5188.3100000000004</v>
      </c>
      <c r="E131" s="6">
        <f>IF($C131&lt;&gt;"M5","",SSA!E131)</f>
        <v>5189.5547299999998</v>
      </c>
      <c r="M131" s="21"/>
      <c r="N131" s="21"/>
      <c r="O131" s="21"/>
      <c r="P131" s="21"/>
      <c r="Q131" s="21"/>
      <c r="R131" s="21"/>
      <c r="S131" s="21"/>
    </row>
    <row r="132" spans="1:19" x14ac:dyDescent="0.55000000000000004">
      <c r="A132" s="6">
        <f>IF('Data Validation'!$K$2&lt;&gt;TRUE,"",'Data Validation'!A132)</f>
        <v>1772067600</v>
      </c>
      <c r="B132" s="6" t="str">
        <f>IF('Data Validation'!$K$2&lt;&gt;TRUE,"",'Data Validation'!C132)</f>
        <v>XAUUSD</v>
      </c>
      <c r="C132" s="6" t="str">
        <f>IF('Data Validation'!$K$2&lt;&gt;TRUE,"",'Data Validation'!E132)</f>
        <v>M5</v>
      </c>
      <c r="D132" s="6">
        <f>IF('Data Validation'!$K$2&lt;&gt;TRUE,"",'Data Validation'!G132)</f>
        <v>5194.75</v>
      </c>
      <c r="E132" s="6">
        <f>IF($C132&lt;&gt;"M5","",SSA!E132)</f>
        <v>5188.8802500000002</v>
      </c>
      <c r="M132" s="21"/>
      <c r="N132" s="21"/>
      <c r="O132" s="21"/>
      <c r="P132" s="21"/>
      <c r="Q132" s="21"/>
      <c r="R132" s="21"/>
      <c r="S132" s="21"/>
    </row>
    <row r="133" spans="1:19" x14ac:dyDescent="0.55000000000000004">
      <c r="A133" s="6">
        <f>IF('Data Validation'!$K$2&lt;&gt;TRUE,"",'Data Validation'!A133)</f>
        <v>1772067900</v>
      </c>
      <c r="B133" s="6" t="str">
        <f>IF('Data Validation'!$K$2&lt;&gt;TRUE,"",'Data Validation'!C133)</f>
        <v>XAUUSD</v>
      </c>
      <c r="C133" s="6" t="str">
        <f>IF('Data Validation'!$K$2&lt;&gt;TRUE,"",'Data Validation'!E133)</f>
        <v>M5</v>
      </c>
      <c r="D133" s="6">
        <f>IF('Data Validation'!$K$2&lt;&gt;TRUE,"",'Data Validation'!G133)</f>
        <v>5183.93</v>
      </c>
      <c r="E133" s="6">
        <f>IF($C133&lt;&gt;"M5","",SSA!E133)</f>
        <v>5187.7817599999998</v>
      </c>
      <c r="M133" s="21"/>
      <c r="N133" s="21"/>
      <c r="O133" s="21"/>
      <c r="P133" s="21"/>
      <c r="Q133" s="21"/>
      <c r="R133" s="21"/>
      <c r="S133" s="21"/>
    </row>
    <row r="134" spans="1:19" x14ac:dyDescent="0.55000000000000004">
      <c r="A134" s="6">
        <f>IF('Data Validation'!$K$2&lt;&gt;TRUE,"",'Data Validation'!A134)</f>
        <v>1772068200</v>
      </c>
      <c r="B134" s="6" t="str">
        <f>IF('Data Validation'!$K$2&lt;&gt;TRUE,"",'Data Validation'!C134)</f>
        <v>XAUUSD</v>
      </c>
      <c r="C134" s="6" t="str">
        <f>IF('Data Validation'!$K$2&lt;&gt;TRUE,"",'Data Validation'!E134)</f>
        <v>M5</v>
      </c>
      <c r="D134" s="6">
        <f>IF('Data Validation'!$K$2&lt;&gt;TRUE,"",'Data Validation'!G134)</f>
        <v>5187.53</v>
      </c>
      <c r="E134" s="6">
        <f>IF($C134&lt;&gt;"M5","",SSA!E134)</f>
        <v>5186.7898800000003</v>
      </c>
      <c r="M134" s="21"/>
      <c r="N134" s="21"/>
      <c r="O134" s="21"/>
      <c r="P134" s="21"/>
      <c r="Q134" s="21"/>
      <c r="R134" s="21"/>
      <c r="S134" s="21"/>
    </row>
    <row r="135" spans="1:19" x14ac:dyDescent="0.55000000000000004">
      <c r="A135" s="6">
        <f>IF('Data Validation'!$K$2&lt;&gt;TRUE,"",'Data Validation'!A135)</f>
        <v>1772068500</v>
      </c>
      <c r="B135" s="6" t="str">
        <f>IF('Data Validation'!$K$2&lt;&gt;TRUE,"",'Data Validation'!C135)</f>
        <v>XAUUSD</v>
      </c>
      <c r="C135" s="6" t="str">
        <f>IF('Data Validation'!$K$2&lt;&gt;TRUE,"",'Data Validation'!E135)</f>
        <v>M5</v>
      </c>
      <c r="D135" s="6">
        <f>IF('Data Validation'!$K$2&lt;&gt;TRUE,"",'Data Validation'!G135)</f>
        <v>5189.46</v>
      </c>
      <c r="E135" s="6">
        <f>IF($C135&lt;&gt;"M5","",SSA!E135)</f>
        <v>5186.0186400000002</v>
      </c>
      <c r="M135" s="21"/>
      <c r="N135" s="21"/>
      <c r="O135" s="21"/>
      <c r="P135" s="21"/>
      <c r="Q135" s="21"/>
      <c r="R135" s="21"/>
      <c r="S135" s="21"/>
    </row>
    <row r="136" spans="1:19" x14ac:dyDescent="0.55000000000000004">
      <c r="A136" s="6">
        <f>IF('Data Validation'!$K$2&lt;&gt;TRUE,"",'Data Validation'!A136)</f>
        <v>1772068800</v>
      </c>
      <c r="B136" s="6" t="str">
        <f>IF('Data Validation'!$K$2&lt;&gt;TRUE,"",'Data Validation'!C136)</f>
        <v>XAUUSD</v>
      </c>
      <c r="C136" s="6" t="str">
        <f>IF('Data Validation'!$K$2&lt;&gt;TRUE,"",'Data Validation'!E136)</f>
        <v>M5</v>
      </c>
      <c r="D136" s="6">
        <f>IF('Data Validation'!$K$2&lt;&gt;TRUE,"",'Data Validation'!G136)</f>
        <v>5186.05</v>
      </c>
      <c r="E136" s="6">
        <f>IF($C136&lt;&gt;"M5","",SSA!E136)</f>
        <v>5185.56736</v>
      </c>
      <c r="M136" s="21"/>
      <c r="N136" s="21"/>
      <c r="O136" s="21"/>
      <c r="P136" s="21"/>
      <c r="Q136" s="21"/>
      <c r="R136" s="21"/>
      <c r="S136" s="21"/>
    </row>
    <row r="137" spans="1:19" x14ac:dyDescent="0.55000000000000004">
      <c r="A137" s="6">
        <f>IF('Data Validation'!$K$2&lt;&gt;TRUE,"",'Data Validation'!A137)</f>
        <v>1772069100</v>
      </c>
      <c r="B137" s="6" t="str">
        <f>IF('Data Validation'!$K$2&lt;&gt;TRUE,"",'Data Validation'!C137)</f>
        <v>XAUUSD</v>
      </c>
      <c r="C137" s="6" t="str">
        <f>IF('Data Validation'!$K$2&lt;&gt;TRUE,"",'Data Validation'!E137)</f>
        <v>M5</v>
      </c>
      <c r="D137" s="6">
        <f>IF('Data Validation'!$K$2&lt;&gt;TRUE,"",'Data Validation'!G137)</f>
        <v>5180.54</v>
      </c>
      <c r="E137" s="6">
        <f>IF($C137&lt;&gt;"M5","",SSA!E137)</f>
        <v>5185.6213299999999</v>
      </c>
      <c r="M137" s="21"/>
      <c r="N137" s="21"/>
      <c r="O137" s="21"/>
      <c r="P137" s="21"/>
      <c r="Q137" s="21"/>
      <c r="R137" s="21"/>
      <c r="S137" s="21"/>
    </row>
    <row r="138" spans="1:19" x14ac:dyDescent="0.55000000000000004">
      <c r="A138" s="6">
        <f>IF('Data Validation'!$K$2&lt;&gt;TRUE,"",'Data Validation'!A138)</f>
        <v>1772069400</v>
      </c>
      <c r="B138" s="6" t="str">
        <f>IF('Data Validation'!$K$2&lt;&gt;TRUE,"",'Data Validation'!C138)</f>
        <v>XAUUSD</v>
      </c>
      <c r="C138" s="6" t="str">
        <f>IF('Data Validation'!$K$2&lt;&gt;TRUE,"",'Data Validation'!E138)</f>
        <v>M5</v>
      </c>
      <c r="D138" s="6">
        <f>IF('Data Validation'!$K$2&lt;&gt;TRUE,"",'Data Validation'!G138)</f>
        <v>5187.99</v>
      </c>
      <c r="E138" s="6">
        <f>IF($C138&lt;&gt;"M5","",SSA!E138)</f>
        <v>5186.3205799999996</v>
      </c>
      <c r="M138" s="21"/>
      <c r="N138" s="21"/>
      <c r="O138" s="21"/>
      <c r="P138" s="21"/>
      <c r="Q138" s="21"/>
      <c r="R138" s="21"/>
      <c r="S138" s="21"/>
    </row>
    <row r="139" spans="1:19" x14ac:dyDescent="0.55000000000000004">
      <c r="A139" s="6">
        <f>IF('Data Validation'!$K$2&lt;&gt;TRUE,"",'Data Validation'!A139)</f>
        <v>1772069700</v>
      </c>
      <c r="B139" s="6" t="str">
        <f>IF('Data Validation'!$K$2&lt;&gt;TRUE,"",'Data Validation'!C139)</f>
        <v>XAUUSD</v>
      </c>
      <c r="C139" s="6" t="str">
        <f>IF('Data Validation'!$K$2&lt;&gt;TRUE,"",'Data Validation'!E139)</f>
        <v>M5</v>
      </c>
      <c r="D139" s="6">
        <f>IF('Data Validation'!$K$2&lt;&gt;TRUE,"",'Data Validation'!G139)</f>
        <v>5185.42</v>
      </c>
      <c r="E139" s="6">
        <f>IF($C139&lt;&gt;"M5","",SSA!E139)</f>
        <v>5187.3405199999997</v>
      </c>
      <c r="M139" s="21"/>
      <c r="N139" s="21"/>
      <c r="O139" s="21"/>
      <c r="P139" s="21"/>
      <c r="Q139" s="21"/>
      <c r="R139" s="21"/>
      <c r="S139" s="21"/>
    </row>
    <row r="140" spans="1:19" x14ac:dyDescent="0.55000000000000004">
      <c r="A140" s="6">
        <f>IF('Data Validation'!$K$2&lt;&gt;TRUE,"",'Data Validation'!A140)</f>
        <v>1772070000</v>
      </c>
      <c r="B140" s="6" t="str">
        <f>IF('Data Validation'!$K$2&lt;&gt;TRUE,"",'Data Validation'!C140)</f>
        <v>XAUUSD</v>
      </c>
      <c r="C140" s="6" t="str">
        <f>IF('Data Validation'!$K$2&lt;&gt;TRUE,"",'Data Validation'!E140)</f>
        <v>M5</v>
      </c>
      <c r="D140" s="6">
        <f>IF('Data Validation'!$K$2&lt;&gt;TRUE,"",'Data Validation'!G140)</f>
        <v>5189.54</v>
      </c>
      <c r="E140" s="6">
        <f>IF($C140&lt;&gt;"M5","",SSA!E140)</f>
        <v>5188.5525799999996</v>
      </c>
      <c r="M140" s="21"/>
      <c r="N140" s="21"/>
      <c r="O140" s="21"/>
      <c r="P140" s="21"/>
      <c r="Q140" s="21"/>
      <c r="R140" s="21"/>
      <c r="S140" s="21"/>
    </row>
    <row r="141" spans="1:19" x14ac:dyDescent="0.55000000000000004">
      <c r="A141" s="6">
        <f>IF('Data Validation'!$K$2&lt;&gt;TRUE,"",'Data Validation'!A141)</f>
        <v>1772070300</v>
      </c>
      <c r="B141" s="6" t="str">
        <f>IF('Data Validation'!$K$2&lt;&gt;TRUE,"",'Data Validation'!C141)</f>
        <v>XAUUSD</v>
      </c>
      <c r="C141" s="6" t="str">
        <f>IF('Data Validation'!$K$2&lt;&gt;TRUE,"",'Data Validation'!E141)</f>
        <v>M5</v>
      </c>
      <c r="D141" s="6">
        <f>IF('Data Validation'!$K$2&lt;&gt;TRUE,"",'Data Validation'!G141)</f>
        <v>5189.93</v>
      </c>
      <c r="E141" s="6">
        <f>IF($C141&lt;&gt;"M5","",SSA!E141)</f>
        <v>5189.63177</v>
      </c>
      <c r="M141" s="21"/>
      <c r="N141" s="21"/>
      <c r="O141" s="21"/>
      <c r="P141" s="21"/>
      <c r="Q141" s="21"/>
      <c r="R141" s="21"/>
      <c r="S141" s="21"/>
    </row>
    <row r="142" spans="1:19" x14ac:dyDescent="0.55000000000000004">
      <c r="A142" s="6">
        <f>IF('Data Validation'!$K$2&lt;&gt;TRUE,"",'Data Validation'!A142)</f>
        <v>1772070600</v>
      </c>
      <c r="B142" s="6" t="str">
        <f>IF('Data Validation'!$K$2&lt;&gt;TRUE,"",'Data Validation'!C142)</f>
        <v>XAUUSD</v>
      </c>
      <c r="C142" s="6" t="str">
        <f>IF('Data Validation'!$K$2&lt;&gt;TRUE,"",'Data Validation'!E142)</f>
        <v>M5</v>
      </c>
      <c r="D142" s="6">
        <f>IF('Data Validation'!$K$2&lt;&gt;TRUE,"",'Data Validation'!G142)</f>
        <v>5191.16</v>
      </c>
      <c r="E142" s="6">
        <f>IF($C142&lt;&gt;"M5","",SSA!E142)</f>
        <v>5190.3365299999996</v>
      </c>
      <c r="M142" s="21"/>
      <c r="N142" s="21"/>
      <c r="O142" s="21"/>
      <c r="P142" s="21"/>
      <c r="Q142" s="21"/>
      <c r="R142" s="21"/>
      <c r="S142" s="21"/>
    </row>
    <row r="143" spans="1:19" x14ac:dyDescent="0.55000000000000004">
      <c r="A143" s="6">
        <f>IF('Data Validation'!$K$2&lt;&gt;TRUE,"",'Data Validation'!A143)</f>
        <v>1772070900</v>
      </c>
      <c r="B143" s="6" t="str">
        <f>IF('Data Validation'!$K$2&lt;&gt;TRUE,"",'Data Validation'!C143)</f>
        <v>XAUUSD</v>
      </c>
      <c r="C143" s="6" t="str">
        <f>IF('Data Validation'!$K$2&lt;&gt;TRUE,"",'Data Validation'!E143)</f>
        <v>M5</v>
      </c>
      <c r="D143" s="6">
        <f>IF('Data Validation'!$K$2&lt;&gt;TRUE,"",'Data Validation'!G143)</f>
        <v>5191.71</v>
      </c>
      <c r="E143" s="6">
        <f>IF($C143&lt;&gt;"M5","",SSA!E143)</f>
        <v>5190.4504299999999</v>
      </c>
      <c r="M143" s="21"/>
      <c r="N143" s="21"/>
      <c r="O143" s="21"/>
      <c r="P143" s="21"/>
      <c r="Q143" s="21"/>
      <c r="R143" s="21"/>
      <c r="S143" s="21"/>
    </row>
    <row r="144" spans="1:19" x14ac:dyDescent="0.55000000000000004">
      <c r="A144" s="6">
        <f>IF('Data Validation'!$K$2&lt;&gt;TRUE,"",'Data Validation'!A144)</f>
        <v>1772071200</v>
      </c>
      <c r="B144" s="6" t="str">
        <f>IF('Data Validation'!$K$2&lt;&gt;TRUE,"",'Data Validation'!C144)</f>
        <v>XAUUSD</v>
      </c>
      <c r="C144" s="6" t="str">
        <f>IF('Data Validation'!$K$2&lt;&gt;TRUE,"",'Data Validation'!E144)</f>
        <v>M5</v>
      </c>
      <c r="D144" s="6">
        <f>IF('Data Validation'!$K$2&lt;&gt;TRUE,"",'Data Validation'!G144)</f>
        <v>5190.17</v>
      </c>
      <c r="E144" s="6">
        <f>IF($C144&lt;&gt;"M5","",SSA!E144)</f>
        <v>5189.84825</v>
      </c>
      <c r="M144" s="21"/>
      <c r="N144" s="21"/>
      <c r="O144" s="21"/>
      <c r="P144" s="21"/>
      <c r="Q144" s="21"/>
      <c r="R144" s="21"/>
      <c r="S144" s="21"/>
    </row>
    <row r="145" spans="1:19" x14ac:dyDescent="0.55000000000000004">
      <c r="A145" s="6">
        <f>IF('Data Validation'!$K$2&lt;&gt;TRUE,"",'Data Validation'!A145)</f>
        <v>1772071500</v>
      </c>
      <c r="B145" s="6" t="str">
        <f>IF('Data Validation'!$K$2&lt;&gt;TRUE,"",'Data Validation'!C145)</f>
        <v>XAUUSD</v>
      </c>
      <c r="C145" s="6" t="str">
        <f>IF('Data Validation'!$K$2&lt;&gt;TRUE,"",'Data Validation'!E145)</f>
        <v>M5</v>
      </c>
      <c r="D145" s="6">
        <f>IF('Data Validation'!$K$2&lt;&gt;TRUE,"",'Data Validation'!G145)</f>
        <v>5187.26</v>
      </c>
      <c r="E145" s="6">
        <f>IF($C145&lt;&gt;"M5","",SSA!E145)</f>
        <v>5188.5621499999997</v>
      </c>
      <c r="M145" s="21"/>
      <c r="N145" s="21"/>
      <c r="O145" s="21"/>
      <c r="P145" s="21"/>
      <c r="Q145" s="21"/>
      <c r="R145" s="21"/>
      <c r="S145" s="21"/>
    </row>
    <row r="146" spans="1:19" x14ac:dyDescent="0.55000000000000004">
      <c r="A146" s="6">
        <f>IF('Data Validation'!$K$2&lt;&gt;TRUE,"",'Data Validation'!A146)</f>
        <v>1772071800</v>
      </c>
      <c r="B146" s="6" t="str">
        <f>IF('Data Validation'!$K$2&lt;&gt;TRUE,"",'Data Validation'!C146)</f>
        <v>XAUUSD</v>
      </c>
      <c r="C146" s="6" t="str">
        <f>IF('Data Validation'!$K$2&lt;&gt;TRUE,"",'Data Validation'!E146)</f>
        <v>M5</v>
      </c>
      <c r="D146" s="6">
        <f>IF('Data Validation'!$K$2&lt;&gt;TRUE,"",'Data Validation'!G146)</f>
        <v>5183.0600000000004</v>
      </c>
      <c r="E146" s="6">
        <f>IF($C146&lt;&gt;"M5","",SSA!E146)</f>
        <v>5186.7647900000002</v>
      </c>
      <c r="M146" s="21"/>
      <c r="N146" s="21"/>
      <c r="O146" s="21"/>
      <c r="P146" s="21"/>
      <c r="Q146" s="21"/>
      <c r="R146" s="21"/>
      <c r="S146" s="21"/>
    </row>
    <row r="147" spans="1:19" x14ac:dyDescent="0.55000000000000004">
      <c r="A147" s="6">
        <f>IF('Data Validation'!$K$2&lt;&gt;TRUE,"",'Data Validation'!A147)</f>
        <v>1772072100</v>
      </c>
      <c r="B147" s="6" t="str">
        <f>IF('Data Validation'!$K$2&lt;&gt;TRUE,"",'Data Validation'!C147)</f>
        <v>XAUUSD</v>
      </c>
      <c r="C147" s="6" t="str">
        <f>IF('Data Validation'!$K$2&lt;&gt;TRUE,"",'Data Validation'!E147)</f>
        <v>M5</v>
      </c>
      <c r="D147" s="6">
        <f>IF('Data Validation'!$K$2&lt;&gt;TRUE,"",'Data Validation'!G147)</f>
        <v>5188.25</v>
      </c>
      <c r="E147" s="6">
        <f>IF($C147&lt;&gt;"M5","",SSA!E147)</f>
        <v>5184.7471800000003</v>
      </c>
      <c r="M147" s="21"/>
      <c r="N147" s="21"/>
      <c r="O147" s="21"/>
      <c r="P147" s="21"/>
      <c r="Q147" s="21"/>
      <c r="R147" s="21"/>
      <c r="S147" s="21"/>
    </row>
    <row r="148" spans="1:19" x14ac:dyDescent="0.55000000000000004">
      <c r="A148" s="6">
        <f>IF('Data Validation'!$K$2&lt;&gt;TRUE,"",'Data Validation'!A148)</f>
        <v>1772072400</v>
      </c>
      <c r="B148" s="6" t="str">
        <f>IF('Data Validation'!$K$2&lt;&gt;TRUE,"",'Data Validation'!C148)</f>
        <v>XAUUSD</v>
      </c>
      <c r="C148" s="6" t="str">
        <f>IF('Data Validation'!$K$2&lt;&gt;TRUE,"",'Data Validation'!E148)</f>
        <v>M5</v>
      </c>
      <c r="D148" s="6">
        <f>IF('Data Validation'!$K$2&lt;&gt;TRUE,"",'Data Validation'!G148)</f>
        <v>5183.4399999999996</v>
      </c>
      <c r="E148" s="6">
        <f>IF($C148&lt;&gt;"M5","",SSA!E148)</f>
        <v>5182.6210300000002</v>
      </c>
      <c r="M148" s="21"/>
      <c r="N148" s="21"/>
      <c r="O148" s="21"/>
      <c r="P148" s="21"/>
      <c r="Q148" s="21"/>
      <c r="R148" s="21"/>
      <c r="S148" s="21"/>
    </row>
    <row r="149" spans="1:19" x14ac:dyDescent="0.55000000000000004">
      <c r="A149" s="6">
        <f>IF('Data Validation'!$K$2&lt;&gt;TRUE,"",'Data Validation'!A149)</f>
        <v>1772072700</v>
      </c>
      <c r="B149" s="6" t="str">
        <f>IF('Data Validation'!$K$2&lt;&gt;TRUE,"",'Data Validation'!C149)</f>
        <v>XAUUSD</v>
      </c>
      <c r="C149" s="6" t="str">
        <f>IF('Data Validation'!$K$2&lt;&gt;TRUE,"",'Data Validation'!E149)</f>
        <v>M5</v>
      </c>
      <c r="D149" s="6">
        <f>IF('Data Validation'!$K$2&lt;&gt;TRUE,"",'Data Validation'!G149)</f>
        <v>5180.79</v>
      </c>
      <c r="E149" s="6">
        <f>IF($C149&lt;&gt;"M5","",SSA!E149)</f>
        <v>5180.77934</v>
      </c>
      <c r="M149" s="21"/>
      <c r="N149" s="21"/>
      <c r="O149" s="21"/>
      <c r="P149" s="21"/>
      <c r="Q149" s="21"/>
      <c r="R149" s="21"/>
      <c r="S149" s="21"/>
    </row>
    <row r="150" spans="1:19" x14ac:dyDescent="0.55000000000000004">
      <c r="A150" s="6">
        <f>IF('Data Validation'!$K$2&lt;&gt;TRUE,"",'Data Validation'!A150)</f>
        <v>1772073000</v>
      </c>
      <c r="B150" s="6" t="str">
        <f>IF('Data Validation'!$K$2&lt;&gt;TRUE,"",'Data Validation'!C150)</f>
        <v>XAUUSD</v>
      </c>
      <c r="C150" s="6" t="str">
        <f>IF('Data Validation'!$K$2&lt;&gt;TRUE,"",'Data Validation'!E150)</f>
        <v>M5</v>
      </c>
      <c r="D150" s="6">
        <f>IF('Data Validation'!$K$2&lt;&gt;TRUE,"",'Data Validation'!G150)</f>
        <v>5178.87</v>
      </c>
      <c r="E150" s="6">
        <f>IF($C150&lt;&gt;"M5","",SSA!E150)</f>
        <v>5179.5485900000003</v>
      </c>
      <c r="M150" s="21"/>
      <c r="N150" s="21"/>
      <c r="O150" s="21"/>
      <c r="P150" s="21"/>
      <c r="Q150" s="21"/>
      <c r="R150" s="21"/>
      <c r="S150" s="21"/>
    </row>
    <row r="151" spans="1:19" x14ac:dyDescent="0.55000000000000004">
      <c r="A151" s="6">
        <f>IF('Data Validation'!$K$2&lt;&gt;TRUE,"",'Data Validation'!A151)</f>
        <v>1772073300</v>
      </c>
      <c r="B151" s="6" t="str">
        <f>IF('Data Validation'!$K$2&lt;&gt;TRUE,"",'Data Validation'!C151)</f>
        <v>XAUUSD</v>
      </c>
      <c r="C151" s="6" t="str">
        <f>IF('Data Validation'!$K$2&lt;&gt;TRUE,"",'Data Validation'!E151)</f>
        <v>M5</v>
      </c>
      <c r="D151" s="6">
        <f>IF('Data Validation'!$K$2&lt;&gt;TRUE,"",'Data Validation'!G151)</f>
        <v>5180.5200000000004</v>
      </c>
      <c r="E151" s="6">
        <f>IF($C151&lt;&gt;"M5","",SSA!E151)</f>
        <v>5179.1472400000002</v>
      </c>
      <c r="M151" s="21"/>
      <c r="N151" s="21"/>
      <c r="O151" s="21"/>
      <c r="P151" s="21"/>
      <c r="Q151" s="21"/>
      <c r="R151" s="21"/>
      <c r="S151" s="21"/>
    </row>
    <row r="152" spans="1:19" x14ac:dyDescent="0.55000000000000004">
      <c r="A152" s="6">
        <f>IF('Data Validation'!$K$2&lt;&gt;TRUE,"",'Data Validation'!A152)</f>
        <v>1772073600</v>
      </c>
      <c r="B152" s="6" t="str">
        <f>IF('Data Validation'!$K$2&lt;&gt;TRUE,"",'Data Validation'!C152)</f>
        <v>XAUUSD</v>
      </c>
      <c r="C152" s="6" t="str">
        <f>IF('Data Validation'!$K$2&lt;&gt;TRUE,"",'Data Validation'!E152)</f>
        <v>M5</v>
      </c>
      <c r="D152" s="6">
        <f>IF('Data Validation'!$K$2&lt;&gt;TRUE,"",'Data Validation'!G152)</f>
        <v>5176.09</v>
      </c>
      <c r="E152" s="6">
        <f>IF($C152&lt;&gt;"M5","",SSA!E152)</f>
        <v>5179.5730199999998</v>
      </c>
      <c r="F152">
        <f t="shared" ref="F152:F215" si="0">AVERAGE(E117:E152)</f>
        <v>5181.9889844444442</v>
      </c>
      <c r="G152">
        <f>F152</f>
        <v>5181.9889844444442</v>
      </c>
      <c r="M152" s="21">
        <f t="shared" ref="M152:M215" si="1">E152-F152</f>
        <v>-2.4159644444443984</v>
      </c>
      <c r="N152" s="21"/>
      <c r="O152" s="21"/>
      <c r="P152" s="21"/>
      <c r="Q152" s="21"/>
      <c r="R152" s="21"/>
      <c r="S152" s="21"/>
    </row>
    <row r="153" spans="1:19" x14ac:dyDescent="0.55000000000000004">
      <c r="A153" s="6">
        <f>IF('Data Validation'!$K$2&lt;&gt;TRUE,"",'Data Validation'!A153)</f>
        <v>1772073900</v>
      </c>
      <c r="B153" s="6" t="str">
        <f>IF('Data Validation'!$K$2&lt;&gt;TRUE,"",'Data Validation'!C153)</f>
        <v>XAUUSD</v>
      </c>
      <c r="C153" s="6" t="str">
        <f>IF('Data Validation'!$K$2&lt;&gt;TRUE,"",'Data Validation'!E153)</f>
        <v>M5</v>
      </c>
      <c r="D153" s="6">
        <f>IF('Data Validation'!$K$2&lt;&gt;TRUE,"",'Data Validation'!G153)</f>
        <v>5180.78</v>
      </c>
      <c r="E153" s="6">
        <f>IF($C153&lt;&gt;"M5","",SSA!E153)</f>
        <v>5180.8447800000004</v>
      </c>
      <c r="F153">
        <f t="shared" si="0"/>
        <v>5182.3821302777787</v>
      </c>
      <c r="G153">
        <f t="shared" ref="G153:G216" si="2">IF(F153="","",F153*0.2+G152*0.8)</f>
        <v>5182.0676136111115</v>
      </c>
      <c r="H153">
        <f t="shared" ref="H153:H216" si="3">F153-G153</f>
        <v>0.31451666666725941</v>
      </c>
      <c r="M153" s="21">
        <f t="shared" si="1"/>
        <v>-1.537350277778387</v>
      </c>
      <c r="N153" s="21"/>
      <c r="O153" s="21"/>
      <c r="P153" s="21"/>
      <c r="Q153" s="21"/>
      <c r="R153" s="21"/>
      <c r="S153" s="21"/>
    </row>
    <row r="154" spans="1:19" x14ac:dyDescent="0.55000000000000004">
      <c r="A154" s="6">
        <f>IF('Data Validation'!$K$2&lt;&gt;TRUE,"",'Data Validation'!A154)</f>
        <v>1772074200</v>
      </c>
      <c r="B154" s="6" t="str">
        <f>IF('Data Validation'!$K$2&lt;&gt;TRUE,"",'Data Validation'!C154)</f>
        <v>XAUUSD</v>
      </c>
      <c r="C154" s="6" t="str">
        <f>IF('Data Validation'!$K$2&lt;&gt;TRUE,"",'Data Validation'!E154)</f>
        <v>M5</v>
      </c>
      <c r="D154" s="6">
        <f>IF('Data Validation'!$K$2&lt;&gt;TRUE,"",'Data Validation'!G154)</f>
        <v>5184.6899999999996</v>
      </c>
      <c r="E154" s="6">
        <f>IF($C154&lt;&gt;"M5","",SSA!E154)</f>
        <v>5182.6275500000002</v>
      </c>
      <c r="F154">
        <f t="shared" si="0"/>
        <v>5182.8674144444449</v>
      </c>
      <c r="G154">
        <f t="shared" si="2"/>
        <v>5182.2275737777782</v>
      </c>
      <c r="H154">
        <f t="shared" si="3"/>
        <v>0.63984066666671424</v>
      </c>
      <c r="I154">
        <f>IF(H154&gt;=0,1,-1)</f>
        <v>1</v>
      </c>
      <c r="J154">
        <f t="shared" ref="J154:J217" si="4">IF(I154=I153,J153+I154,I154)</f>
        <v>1</v>
      </c>
      <c r="M154" s="21">
        <f t="shared" si="1"/>
        <v>-0.23986444444471999</v>
      </c>
      <c r="N154" s="21"/>
      <c r="O154" s="21"/>
      <c r="P154" s="21"/>
      <c r="Q154" s="21"/>
      <c r="R154" s="21"/>
      <c r="S154" s="21"/>
    </row>
    <row r="155" spans="1:19" x14ac:dyDescent="0.55000000000000004">
      <c r="A155" s="6">
        <f>IF('Data Validation'!$K$2&lt;&gt;TRUE,"",'Data Validation'!A155)</f>
        <v>1772074500</v>
      </c>
      <c r="B155" s="6" t="str">
        <f>IF('Data Validation'!$K$2&lt;&gt;TRUE,"",'Data Validation'!C155)</f>
        <v>XAUUSD</v>
      </c>
      <c r="C155" s="6" t="str">
        <f>IF('Data Validation'!$K$2&lt;&gt;TRUE,"",'Data Validation'!E155)</f>
        <v>M5</v>
      </c>
      <c r="D155" s="6">
        <f>IF('Data Validation'!$K$2&lt;&gt;TRUE,"",'Data Validation'!G155)</f>
        <v>5184.34</v>
      </c>
      <c r="E155" s="6">
        <f>IF($C155&lt;&gt;"M5","",SSA!E155)</f>
        <v>5184.5319300000001</v>
      </c>
      <c r="F155">
        <f t="shared" si="0"/>
        <v>5183.4320447222226</v>
      </c>
      <c r="G155">
        <f t="shared" si="2"/>
        <v>5182.468467966667</v>
      </c>
      <c r="H155">
        <f t="shared" si="3"/>
        <v>0.96357675555555033</v>
      </c>
      <c r="I155">
        <f t="shared" ref="I155:I218" si="5">IF(H155&gt;=0,1,-1)</f>
        <v>1</v>
      </c>
      <c r="J155">
        <f t="shared" si="4"/>
        <v>2</v>
      </c>
      <c r="M155" s="21">
        <f t="shared" si="1"/>
        <v>1.0998852777775028</v>
      </c>
      <c r="N155" s="21"/>
      <c r="O155" s="21"/>
      <c r="P155" s="21"/>
      <c r="Q155" s="21"/>
      <c r="R155" s="21"/>
      <c r="S155" s="21"/>
    </row>
    <row r="156" spans="1:19" x14ac:dyDescent="0.55000000000000004">
      <c r="A156" s="6">
        <f>IF('Data Validation'!$K$2&lt;&gt;TRUE,"",'Data Validation'!A156)</f>
        <v>1772074800</v>
      </c>
      <c r="B156" s="6" t="str">
        <f>IF('Data Validation'!$K$2&lt;&gt;TRUE,"",'Data Validation'!C156)</f>
        <v>XAUUSD</v>
      </c>
      <c r="C156" s="6" t="str">
        <f>IF('Data Validation'!$K$2&lt;&gt;TRUE,"",'Data Validation'!E156)</f>
        <v>M5</v>
      </c>
      <c r="D156" s="6">
        <f>IF('Data Validation'!$K$2&lt;&gt;TRUE,"",'Data Validation'!G156)</f>
        <v>5187.4399999999996</v>
      </c>
      <c r="E156" s="6">
        <f>IF($C156&lt;&gt;"M5","",SSA!E156)</f>
        <v>5186.3059199999998</v>
      </c>
      <c r="F156">
        <f t="shared" si="0"/>
        <v>5184.0433322222225</v>
      </c>
      <c r="G156">
        <f t="shared" si="2"/>
        <v>5182.7834408177787</v>
      </c>
      <c r="H156">
        <f t="shared" si="3"/>
        <v>1.2598914044438061</v>
      </c>
      <c r="I156">
        <f t="shared" si="5"/>
        <v>1</v>
      </c>
      <c r="J156">
        <f t="shared" si="4"/>
        <v>3</v>
      </c>
      <c r="M156" s="21">
        <f t="shared" si="1"/>
        <v>2.2625877777772985</v>
      </c>
      <c r="N156" s="21"/>
      <c r="O156" s="21"/>
      <c r="P156" s="21"/>
      <c r="Q156" s="21"/>
      <c r="R156" s="21"/>
      <c r="S156" s="21"/>
    </row>
    <row r="157" spans="1:19" x14ac:dyDescent="0.55000000000000004">
      <c r="A157" s="6">
        <f>IF('Data Validation'!$K$2&lt;&gt;TRUE,"",'Data Validation'!A157)</f>
        <v>1772075100</v>
      </c>
      <c r="B157" s="6" t="str">
        <f>IF('Data Validation'!$K$2&lt;&gt;TRUE,"",'Data Validation'!C157)</f>
        <v>XAUUSD</v>
      </c>
      <c r="C157" s="6" t="str">
        <f>IF('Data Validation'!$K$2&lt;&gt;TRUE,"",'Data Validation'!E157)</f>
        <v>M5</v>
      </c>
      <c r="D157" s="6">
        <f>IF('Data Validation'!$K$2&lt;&gt;TRUE,"",'Data Validation'!G157)</f>
        <v>5185.97</v>
      </c>
      <c r="E157" s="6">
        <f>IF($C157&lt;&gt;"M5","",SSA!E157)</f>
        <v>5187.6740200000004</v>
      </c>
      <c r="F157">
        <f t="shared" si="0"/>
        <v>5184.6545291666671</v>
      </c>
      <c r="G157">
        <f t="shared" si="2"/>
        <v>5183.1576584875565</v>
      </c>
      <c r="H157">
        <f t="shared" si="3"/>
        <v>1.4968706791105433</v>
      </c>
      <c r="I157">
        <f t="shared" si="5"/>
        <v>1</v>
      </c>
      <c r="J157">
        <f t="shared" si="4"/>
        <v>4</v>
      </c>
      <c r="M157" s="21">
        <f t="shared" si="1"/>
        <v>3.0194908333332933</v>
      </c>
      <c r="N157" s="21"/>
      <c r="O157" s="21"/>
      <c r="P157" s="21"/>
      <c r="Q157" s="21"/>
      <c r="R157" s="21"/>
      <c r="S157" s="21"/>
    </row>
    <row r="158" spans="1:19" x14ac:dyDescent="0.55000000000000004">
      <c r="A158" s="6">
        <f>IF('Data Validation'!$K$2&lt;&gt;TRUE,"",'Data Validation'!A158)</f>
        <v>1772075400</v>
      </c>
      <c r="B158" s="6" t="str">
        <f>IF('Data Validation'!$K$2&lt;&gt;TRUE,"",'Data Validation'!C158)</f>
        <v>XAUUSD</v>
      </c>
      <c r="C158" s="6" t="str">
        <f>IF('Data Validation'!$K$2&lt;&gt;TRUE,"",'Data Validation'!E158)</f>
        <v>M5</v>
      </c>
      <c r="D158" s="6">
        <f>IF('Data Validation'!$K$2&lt;&gt;TRUE,"",'Data Validation'!G158)</f>
        <v>5187.26</v>
      </c>
      <c r="E158" s="6">
        <f>IF($C158&lt;&gt;"M5","",SSA!E158)</f>
        <v>5188.5767800000003</v>
      </c>
      <c r="F158">
        <f t="shared" si="0"/>
        <v>5185.219000000001</v>
      </c>
      <c r="G158">
        <f t="shared" si="2"/>
        <v>5183.5699267900454</v>
      </c>
      <c r="H158">
        <f t="shared" si="3"/>
        <v>1.6490732099555316</v>
      </c>
      <c r="I158">
        <f t="shared" si="5"/>
        <v>1</v>
      </c>
      <c r="J158">
        <f t="shared" si="4"/>
        <v>5</v>
      </c>
      <c r="M158" s="21">
        <f t="shared" si="1"/>
        <v>3.3577799999993658</v>
      </c>
      <c r="N158" s="21"/>
      <c r="O158" s="21"/>
      <c r="P158" s="21"/>
      <c r="Q158" s="21"/>
      <c r="R158" s="21"/>
      <c r="S158" s="21"/>
    </row>
    <row r="159" spans="1:19" x14ac:dyDescent="0.55000000000000004">
      <c r="A159" s="6">
        <f>IF('Data Validation'!$K$2&lt;&gt;TRUE,"",'Data Validation'!A159)</f>
        <v>1772075700</v>
      </c>
      <c r="B159" s="6" t="str">
        <f>IF('Data Validation'!$K$2&lt;&gt;TRUE,"",'Data Validation'!C159)</f>
        <v>XAUUSD</v>
      </c>
      <c r="C159" s="6" t="str">
        <f>IF('Data Validation'!$K$2&lt;&gt;TRUE,"",'Data Validation'!E159)</f>
        <v>M5</v>
      </c>
      <c r="D159" s="6">
        <f>IF('Data Validation'!$K$2&lt;&gt;TRUE,"",'Data Validation'!G159)</f>
        <v>5190.1899999999996</v>
      </c>
      <c r="E159" s="6">
        <f>IF($C159&lt;&gt;"M5","",SSA!E159)</f>
        <v>5188.9750400000003</v>
      </c>
      <c r="F159">
        <f t="shared" si="0"/>
        <v>5185.698222777778</v>
      </c>
      <c r="G159">
        <f t="shared" si="2"/>
        <v>5183.9955859875918</v>
      </c>
      <c r="H159">
        <f t="shared" si="3"/>
        <v>1.7026367901862614</v>
      </c>
      <c r="I159">
        <f t="shared" si="5"/>
        <v>1</v>
      </c>
      <c r="J159">
        <f t="shared" si="4"/>
        <v>6</v>
      </c>
      <c r="M159" s="21">
        <f t="shared" si="1"/>
        <v>3.2768172222222347</v>
      </c>
      <c r="N159" s="21"/>
      <c r="O159" s="21"/>
      <c r="P159" s="21"/>
      <c r="Q159" s="21"/>
      <c r="R159" s="21"/>
      <c r="S159" s="21"/>
    </row>
    <row r="160" spans="1:19" x14ac:dyDescent="0.55000000000000004">
      <c r="A160" s="6">
        <f>IF('Data Validation'!$K$2&lt;&gt;TRUE,"",'Data Validation'!A160)</f>
        <v>1772076000</v>
      </c>
      <c r="B160" s="6" t="str">
        <f>IF('Data Validation'!$K$2&lt;&gt;TRUE,"",'Data Validation'!C160)</f>
        <v>XAUUSD</v>
      </c>
      <c r="C160" s="6" t="str">
        <f>IF('Data Validation'!$K$2&lt;&gt;TRUE,"",'Data Validation'!E160)</f>
        <v>M5</v>
      </c>
      <c r="D160" s="6">
        <f>IF('Data Validation'!$K$2&lt;&gt;TRUE,"",'Data Validation'!G160)</f>
        <v>5191.04</v>
      </c>
      <c r="E160" s="6">
        <f>IF($C160&lt;&gt;"M5","",SSA!E160)</f>
        <v>5188.90391</v>
      </c>
      <c r="F160">
        <f t="shared" si="0"/>
        <v>5186.0644047222231</v>
      </c>
      <c r="G160">
        <f t="shared" si="2"/>
        <v>5184.4093497345184</v>
      </c>
      <c r="H160">
        <f t="shared" si="3"/>
        <v>1.655054987704716</v>
      </c>
      <c r="I160">
        <f t="shared" si="5"/>
        <v>1</v>
      </c>
      <c r="J160">
        <f t="shared" si="4"/>
        <v>7</v>
      </c>
      <c r="M160" s="21">
        <f t="shared" si="1"/>
        <v>2.8395052777768797</v>
      </c>
      <c r="N160" s="21"/>
      <c r="O160" s="21"/>
      <c r="P160" s="21"/>
      <c r="Q160" s="21"/>
      <c r="R160" s="21"/>
      <c r="S160" s="21"/>
    </row>
    <row r="161" spans="1:19" x14ac:dyDescent="0.55000000000000004">
      <c r="A161" s="6">
        <f>IF('Data Validation'!$K$2&lt;&gt;TRUE,"",'Data Validation'!A161)</f>
        <v>1772076300</v>
      </c>
      <c r="B161" s="6" t="str">
        <f>IF('Data Validation'!$K$2&lt;&gt;TRUE,"",'Data Validation'!C161)</f>
        <v>XAUUSD</v>
      </c>
      <c r="C161" s="6" t="str">
        <f>IF('Data Validation'!$K$2&lt;&gt;TRUE,"",'Data Validation'!E161)</f>
        <v>M5</v>
      </c>
      <c r="D161" s="6">
        <f>IF('Data Validation'!$K$2&lt;&gt;TRUE,"",'Data Validation'!G161)</f>
        <v>5188.3500000000004</v>
      </c>
      <c r="E161" s="6">
        <f>IF($C161&lt;&gt;"M5","",SSA!E161)</f>
        <v>5188.5233900000003</v>
      </c>
      <c r="F161">
        <f t="shared" si="0"/>
        <v>5186.3120330555557</v>
      </c>
      <c r="G161">
        <f t="shared" si="2"/>
        <v>5184.7898863987257</v>
      </c>
      <c r="H161">
        <f t="shared" si="3"/>
        <v>1.5221466568300457</v>
      </c>
      <c r="I161">
        <f t="shared" si="5"/>
        <v>1</v>
      </c>
      <c r="J161">
        <f t="shared" si="4"/>
        <v>8</v>
      </c>
      <c r="M161" s="21">
        <f t="shared" si="1"/>
        <v>2.2113569444445602</v>
      </c>
      <c r="N161" s="21"/>
      <c r="O161" s="21"/>
      <c r="P161" s="21"/>
      <c r="Q161" s="21"/>
      <c r="R161" s="21"/>
      <c r="S161" s="21"/>
    </row>
    <row r="162" spans="1:19" x14ac:dyDescent="0.55000000000000004">
      <c r="A162" s="6">
        <f>IF('Data Validation'!$K$2&lt;&gt;TRUE,"",'Data Validation'!A162)</f>
        <v>1772076600</v>
      </c>
      <c r="B162" s="6" t="str">
        <f>IF('Data Validation'!$K$2&lt;&gt;TRUE,"",'Data Validation'!C162)</f>
        <v>XAUUSD</v>
      </c>
      <c r="C162" s="6" t="str">
        <f>IF('Data Validation'!$K$2&lt;&gt;TRUE,"",'Data Validation'!E162)</f>
        <v>M5</v>
      </c>
      <c r="D162" s="6">
        <f>IF('Data Validation'!$K$2&lt;&gt;TRUE,"",'Data Validation'!G162)</f>
        <v>5188.5600000000004</v>
      </c>
      <c r="E162" s="6">
        <f>IF($C162&lt;&gt;"M5","",SSA!E162)</f>
        <v>5188.1372899999997</v>
      </c>
      <c r="F162">
        <f t="shared" si="0"/>
        <v>5186.454066944445</v>
      </c>
      <c r="G162">
        <f t="shared" si="2"/>
        <v>5185.1227225078692</v>
      </c>
      <c r="H162">
        <f t="shared" si="3"/>
        <v>1.3313444365758187</v>
      </c>
      <c r="I162">
        <f t="shared" si="5"/>
        <v>1</v>
      </c>
      <c r="J162">
        <f t="shared" si="4"/>
        <v>9</v>
      </c>
      <c r="M162" s="21">
        <f t="shared" si="1"/>
        <v>1.683223055554663</v>
      </c>
      <c r="N162" s="21"/>
      <c r="O162" s="21"/>
      <c r="P162" s="21"/>
      <c r="Q162" s="21"/>
      <c r="R162" s="21"/>
      <c r="S162" s="21"/>
    </row>
    <row r="163" spans="1:19" x14ac:dyDescent="0.55000000000000004">
      <c r="A163" s="6">
        <f>IF('Data Validation'!$K$2&lt;&gt;TRUE,"",'Data Validation'!A163)</f>
        <v>1772076900</v>
      </c>
      <c r="B163" s="6" t="str">
        <f>IF('Data Validation'!$K$2&lt;&gt;TRUE,"",'Data Validation'!C163)</f>
        <v>XAUUSD</v>
      </c>
      <c r="C163" s="6" t="str">
        <f>IF('Data Validation'!$K$2&lt;&gt;TRUE,"",'Data Validation'!E163)</f>
        <v>M5</v>
      </c>
      <c r="D163" s="6">
        <f>IF('Data Validation'!$K$2&lt;&gt;TRUE,"",'Data Validation'!G163)</f>
        <v>5186.58</v>
      </c>
      <c r="E163" s="6">
        <f>IF($C163&lt;&gt;"M5","",SSA!E163)</f>
        <v>5187.9687700000004</v>
      </c>
      <c r="F163">
        <f t="shared" si="0"/>
        <v>5186.5128994444449</v>
      </c>
      <c r="G163">
        <f t="shared" si="2"/>
        <v>5185.4007578951851</v>
      </c>
      <c r="H163">
        <f t="shared" si="3"/>
        <v>1.1121415492598317</v>
      </c>
      <c r="I163">
        <f t="shared" si="5"/>
        <v>1</v>
      </c>
      <c r="J163">
        <f t="shared" si="4"/>
        <v>10</v>
      </c>
      <c r="K163" s="4"/>
      <c r="L163" s="4"/>
      <c r="M163" s="21">
        <f t="shared" si="1"/>
        <v>1.4558705555555207</v>
      </c>
      <c r="N163" s="21"/>
      <c r="O163" s="21"/>
      <c r="P163" s="21"/>
      <c r="Q163" s="21"/>
      <c r="R163" s="21"/>
      <c r="S163" s="21"/>
    </row>
    <row r="164" spans="1:19" x14ac:dyDescent="0.55000000000000004">
      <c r="A164" s="6">
        <f>IF('Data Validation'!$K$2&lt;&gt;TRUE,"",'Data Validation'!A164)</f>
        <v>1772077200</v>
      </c>
      <c r="B164" s="6" t="str">
        <f>IF('Data Validation'!$K$2&lt;&gt;TRUE,"",'Data Validation'!C164)</f>
        <v>XAUUSD</v>
      </c>
      <c r="C164" s="6" t="str">
        <f>IF('Data Validation'!$K$2&lt;&gt;TRUE,"",'Data Validation'!E164)</f>
        <v>M5</v>
      </c>
      <c r="D164" s="6">
        <f>IF('Data Validation'!$K$2&lt;&gt;TRUE,"",'Data Validation'!G164)</f>
        <v>5186.18</v>
      </c>
      <c r="E164" s="6">
        <f>IF($C164&lt;&gt;"M5","",SSA!E164)</f>
        <v>5188.2540799999997</v>
      </c>
      <c r="F164">
        <f t="shared" si="0"/>
        <v>5186.5206355555556</v>
      </c>
      <c r="G164">
        <f t="shared" si="2"/>
        <v>5185.6247334272593</v>
      </c>
      <c r="H164">
        <f t="shared" si="3"/>
        <v>0.89590212829625671</v>
      </c>
      <c r="I164">
        <f t="shared" si="5"/>
        <v>1</v>
      </c>
      <c r="J164">
        <f t="shared" si="4"/>
        <v>11</v>
      </c>
      <c r="K164" s="4"/>
      <c r="L164" s="4"/>
      <c r="M164" s="21">
        <f t="shared" si="1"/>
        <v>1.7334444444441033</v>
      </c>
      <c r="N164" s="21"/>
      <c r="O164" s="21"/>
      <c r="P164" s="21"/>
      <c r="Q164" s="21"/>
      <c r="R164" s="21"/>
      <c r="S164" s="21"/>
    </row>
    <row r="165" spans="1:19" x14ac:dyDescent="0.55000000000000004">
      <c r="A165" s="6">
        <f>IF('Data Validation'!$K$2&lt;&gt;TRUE,"",'Data Validation'!A165)</f>
        <v>1772077500</v>
      </c>
      <c r="B165" s="6" t="str">
        <f>IF('Data Validation'!$K$2&lt;&gt;TRUE,"",'Data Validation'!C165)</f>
        <v>XAUUSD</v>
      </c>
      <c r="C165" s="6" t="str">
        <f>IF('Data Validation'!$K$2&lt;&gt;TRUE,"",'Data Validation'!E165)</f>
        <v>M5</v>
      </c>
      <c r="D165" s="6">
        <f>IF('Data Validation'!$K$2&lt;&gt;TRUE,"",'Data Validation'!G165)</f>
        <v>5188.6099999999997</v>
      </c>
      <c r="E165" s="6">
        <f>IF($C165&lt;&gt;"M5","",SSA!E165)</f>
        <v>5189.0796600000003</v>
      </c>
      <c r="F165">
        <f t="shared" si="0"/>
        <v>5186.5163744444453</v>
      </c>
      <c r="G165">
        <f t="shared" si="2"/>
        <v>5185.8030616306969</v>
      </c>
      <c r="H165">
        <f t="shared" si="3"/>
        <v>0.71331281374841637</v>
      </c>
      <c r="I165">
        <f t="shared" si="5"/>
        <v>1</v>
      </c>
      <c r="J165">
        <f t="shared" si="4"/>
        <v>12</v>
      </c>
      <c r="K165" s="4"/>
      <c r="L165" s="4"/>
      <c r="M165" s="21">
        <f t="shared" si="1"/>
        <v>2.5632855555550123</v>
      </c>
      <c r="N165" s="21"/>
      <c r="O165" s="21"/>
      <c r="P165" s="21"/>
      <c r="Q165" s="21"/>
      <c r="R165" s="21"/>
      <c r="S165" s="21"/>
    </row>
    <row r="166" spans="1:19" x14ac:dyDescent="0.55000000000000004">
      <c r="A166" s="6">
        <f>IF('Data Validation'!$K$2&lt;&gt;TRUE,"",'Data Validation'!A166)</f>
        <v>1772077800</v>
      </c>
      <c r="B166" s="6" t="str">
        <f>IF('Data Validation'!$K$2&lt;&gt;TRUE,"",'Data Validation'!C166)</f>
        <v>XAUUSD</v>
      </c>
      <c r="C166" s="6" t="str">
        <f>IF('Data Validation'!$K$2&lt;&gt;TRUE,"",'Data Validation'!E166)</f>
        <v>M5</v>
      </c>
      <c r="D166" s="6">
        <f>IF('Data Validation'!$K$2&lt;&gt;TRUE,"",'Data Validation'!G166)</f>
        <v>5191.34</v>
      </c>
      <c r="E166" s="6">
        <f>IF($C166&lt;&gt;"M5","",SSA!E166)</f>
        <v>5190.3456399999995</v>
      </c>
      <c r="F166">
        <f t="shared" si="0"/>
        <v>5186.5329641666676</v>
      </c>
      <c r="G166">
        <f t="shared" si="2"/>
        <v>5185.9490421378914</v>
      </c>
      <c r="H166">
        <f t="shared" si="3"/>
        <v>0.58392202877621457</v>
      </c>
      <c r="I166">
        <f t="shared" si="5"/>
        <v>1</v>
      </c>
      <c r="J166">
        <f t="shared" si="4"/>
        <v>13</v>
      </c>
      <c r="K166" s="4"/>
      <c r="L166" s="4"/>
      <c r="M166" s="21">
        <f t="shared" si="1"/>
        <v>3.8126758333319231</v>
      </c>
      <c r="N166" s="21"/>
      <c r="O166" s="21"/>
      <c r="P166" s="21"/>
      <c r="Q166" s="21"/>
      <c r="R166" s="21"/>
      <c r="S166" s="21"/>
    </row>
    <row r="167" spans="1:19" x14ac:dyDescent="0.55000000000000004">
      <c r="A167" s="6">
        <f>IF('Data Validation'!$K$2&lt;&gt;TRUE,"",'Data Validation'!A167)</f>
        <v>1772078100</v>
      </c>
      <c r="B167" s="6" t="str">
        <f>IF('Data Validation'!$K$2&lt;&gt;TRUE,"",'Data Validation'!C167)</f>
        <v>XAUUSD</v>
      </c>
      <c r="C167" s="6" t="str">
        <f>IF('Data Validation'!$K$2&lt;&gt;TRUE,"",'Data Validation'!E167)</f>
        <v>M5</v>
      </c>
      <c r="D167" s="6">
        <f>IF('Data Validation'!$K$2&lt;&gt;TRUE,"",'Data Validation'!G167)</f>
        <v>5192.63</v>
      </c>
      <c r="E167" s="6">
        <f>IF($C167&lt;&gt;"M5","",SSA!E167)</f>
        <v>5191.8522499999999</v>
      </c>
      <c r="F167">
        <f t="shared" si="0"/>
        <v>5186.596784166667</v>
      </c>
      <c r="G167">
        <f t="shared" si="2"/>
        <v>5186.0785905436469</v>
      </c>
      <c r="H167">
        <f t="shared" si="3"/>
        <v>0.51819362302012451</v>
      </c>
      <c r="I167">
        <f t="shared" si="5"/>
        <v>1</v>
      </c>
      <c r="J167">
        <f t="shared" si="4"/>
        <v>14</v>
      </c>
      <c r="K167" s="4"/>
      <c r="L167" s="4"/>
      <c r="M167" s="21">
        <f t="shared" si="1"/>
        <v>5.2554658333328916</v>
      </c>
      <c r="N167" s="21"/>
      <c r="O167" s="21"/>
      <c r="P167" s="21"/>
      <c r="Q167" s="21"/>
      <c r="R167" s="21"/>
      <c r="S167" s="21"/>
    </row>
    <row r="168" spans="1:19" x14ac:dyDescent="0.55000000000000004">
      <c r="A168" s="6">
        <f>IF('Data Validation'!$K$2&lt;&gt;TRUE,"",'Data Validation'!A168)</f>
        <v>1772078400</v>
      </c>
      <c r="B168" s="6" t="str">
        <f>IF('Data Validation'!$K$2&lt;&gt;TRUE,"",'Data Validation'!C168)</f>
        <v>XAUUSD</v>
      </c>
      <c r="C168" s="6" t="str">
        <f>IF('Data Validation'!$K$2&lt;&gt;TRUE,"",'Data Validation'!E168)</f>
        <v>M5</v>
      </c>
      <c r="D168" s="6">
        <f>IF('Data Validation'!$K$2&lt;&gt;TRUE,"",'Data Validation'!G168)</f>
        <v>5194.08</v>
      </c>
      <c r="E168" s="6">
        <f>IF($C168&lt;&gt;"M5","",SSA!E168)</f>
        <v>5193.3862399999998</v>
      </c>
      <c r="F168">
        <f t="shared" si="0"/>
        <v>5186.7219505555558</v>
      </c>
      <c r="G168">
        <f t="shared" si="2"/>
        <v>5186.2072625460287</v>
      </c>
      <c r="H168">
        <f t="shared" si="3"/>
        <v>0.51468800952716265</v>
      </c>
      <c r="I168">
        <f t="shared" si="5"/>
        <v>1</v>
      </c>
      <c r="J168">
        <f t="shared" si="4"/>
        <v>15</v>
      </c>
      <c r="K168" s="4"/>
      <c r="L168" s="4"/>
      <c r="M168" s="21">
        <f t="shared" si="1"/>
        <v>6.6642894444439662</v>
      </c>
      <c r="N168" s="21"/>
      <c r="O168" s="21"/>
      <c r="P168" s="21"/>
      <c r="Q168" s="21"/>
      <c r="R168" s="21"/>
      <c r="S168" s="21"/>
    </row>
    <row r="169" spans="1:19" x14ac:dyDescent="0.55000000000000004">
      <c r="A169" s="6">
        <f>IF('Data Validation'!$K$2&lt;&gt;TRUE,"",'Data Validation'!A169)</f>
        <v>1772078700</v>
      </c>
      <c r="B169" s="6" t="str">
        <f>IF('Data Validation'!$K$2&lt;&gt;TRUE,"",'Data Validation'!C169)</f>
        <v>XAUUSD</v>
      </c>
      <c r="C169" s="6" t="str">
        <f>IF('Data Validation'!$K$2&lt;&gt;TRUE,"",'Data Validation'!E169)</f>
        <v>M5</v>
      </c>
      <c r="D169" s="6">
        <f>IF('Data Validation'!$K$2&lt;&gt;TRUE,"",'Data Validation'!G169)</f>
        <v>5195.76</v>
      </c>
      <c r="E169" s="6">
        <f>IF($C169&lt;&gt;"M5","",SSA!E169)</f>
        <v>5194.6911600000003</v>
      </c>
      <c r="F169">
        <f t="shared" si="0"/>
        <v>5186.9138783333337</v>
      </c>
      <c r="G169">
        <f t="shared" si="2"/>
        <v>5186.3485857034902</v>
      </c>
      <c r="H169">
        <f t="shared" si="3"/>
        <v>0.56529262984349771</v>
      </c>
      <c r="I169">
        <f t="shared" si="5"/>
        <v>1</v>
      </c>
      <c r="J169">
        <f t="shared" si="4"/>
        <v>16</v>
      </c>
      <c r="K169" s="4"/>
      <c r="L169" s="4"/>
      <c r="M169" s="21">
        <f t="shared" si="1"/>
        <v>7.7772816666665676</v>
      </c>
      <c r="N169" s="21"/>
      <c r="O169" s="21"/>
      <c r="P169" s="21"/>
      <c r="Q169" s="21"/>
      <c r="R169" s="21"/>
      <c r="S169" s="21"/>
    </row>
    <row r="170" spans="1:19" x14ac:dyDescent="0.55000000000000004">
      <c r="A170" s="6">
        <f>IF('Data Validation'!$K$2&lt;&gt;TRUE,"",'Data Validation'!A170)</f>
        <v>1772079000</v>
      </c>
      <c r="B170" s="6" t="str">
        <f>IF('Data Validation'!$K$2&lt;&gt;TRUE,"",'Data Validation'!C170)</f>
        <v>XAUUSD</v>
      </c>
      <c r="C170" s="6" t="str">
        <f>IF('Data Validation'!$K$2&lt;&gt;TRUE,"",'Data Validation'!E170)</f>
        <v>M5</v>
      </c>
      <c r="D170" s="6">
        <f>IF('Data Validation'!$K$2&lt;&gt;TRUE,"",'Data Validation'!G170)</f>
        <v>5196.8</v>
      </c>
      <c r="E170" s="6">
        <f>IF($C170&lt;&gt;"M5","",SSA!E170)</f>
        <v>5195.5563599999996</v>
      </c>
      <c r="F170">
        <f t="shared" si="0"/>
        <v>5187.1573916666666</v>
      </c>
      <c r="G170">
        <f t="shared" si="2"/>
        <v>5186.5103468961261</v>
      </c>
      <c r="H170">
        <f t="shared" si="3"/>
        <v>0.64704477054056042</v>
      </c>
      <c r="I170">
        <f t="shared" si="5"/>
        <v>1</v>
      </c>
      <c r="J170">
        <f t="shared" si="4"/>
        <v>17</v>
      </c>
      <c r="K170" s="4"/>
      <c r="L170" s="4"/>
      <c r="M170" s="21">
        <f t="shared" si="1"/>
        <v>8.3989683333329594</v>
      </c>
      <c r="N170" s="21"/>
      <c r="O170" s="21"/>
      <c r="P170" s="21"/>
      <c r="Q170" s="21"/>
      <c r="R170" s="21"/>
      <c r="S170" s="21"/>
    </row>
    <row r="171" spans="1:19" x14ac:dyDescent="0.55000000000000004">
      <c r="A171" s="6">
        <f>IF('Data Validation'!$K$2&lt;&gt;TRUE,"",'Data Validation'!A171)</f>
        <v>1772079300</v>
      </c>
      <c r="B171" s="6" t="str">
        <f>IF('Data Validation'!$K$2&lt;&gt;TRUE,"",'Data Validation'!C171)</f>
        <v>XAUUSD</v>
      </c>
      <c r="C171" s="6" t="str">
        <f>IF('Data Validation'!$K$2&lt;&gt;TRUE,"",'Data Validation'!E171)</f>
        <v>M5</v>
      </c>
      <c r="D171" s="6">
        <f>IF('Data Validation'!$K$2&lt;&gt;TRUE,"",'Data Validation'!G171)</f>
        <v>5193.83</v>
      </c>
      <c r="E171" s="6">
        <f>IF($C171&lt;&gt;"M5","",SSA!E171)</f>
        <v>5195.8564800000004</v>
      </c>
      <c r="F171">
        <f t="shared" si="0"/>
        <v>5187.430664999999</v>
      </c>
      <c r="G171">
        <f t="shared" si="2"/>
        <v>5186.6944105169005</v>
      </c>
      <c r="H171">
        <f t="shared" si="3"/>
        <v>0.73625448309849162</v>
      </c>
      <c r="I171">
        <f t="shared" si="5"/>
        <v>1</v>
      </c>
      <c r="J171">
        <f t="shared" si="4"/>
        <v>18</v>
      </c>
      <c r="K171" s="4"/>
      <c r="L171" s="4"/>
      <c r="M171" s="21">
        <f t="shared" si="1"/>
        <v>8.4258150000014211</v>
      </c>
      <c r="N171" s="21"/>
      <c r="O171" s="21"/>
      <c r="P171" s="21"/>
      <c r="Q171" s="21"/>
      <c r="R171" s="21"/>
      <c r="S171" s="21"/>
    </row>
    <row r="172" spans="1:19" x14ac:dyDescent="0.55000000000000004">
      <c r="A172" s="6">
        <f>IF('Data Validation'!$K$2&lt;&gt;TRUE,"",'Data Validation'!A172)</f>
        <v>1772079600</v>
      </c>
      <c r="B172" s="6" t="str">
        <f>IF('Data Validation'!$K$2&lt;&gt;TRUE,"",'Data Validation'!C172)</f>
        <v>XAUUSD</v>
      </c>
      <c r="C172" s="6" t="str">
        <f>IF('Data Validation'!$K$2&lt;&gt;TRUE,"",'Data Validation'!E172)</f>
        <v>M5</v>
      </c>
      <c r="D172" s="6">
        <f>IF('Data Validation'!$K$2&lt;&gt;TRUE,"",'Data Validation'!G172)</f>
        <v>5193.75</v>
      </c>
      <c r="E172" s="6">
        <f>IF($C172&lt;&gt;"M5","",SSA!E172)</f>
        <v>5195.6751400000003</v>
      </c>
      <c r="F172">
        <f t="shared" si="0"/>
        <v>5187.7114366666665</v>
      </c>
      <c r="G172">
        <f t="shared" si="2"/>
        <v>5186.8978157468546</v>
      </c>
      <c r="H172">
        <f t="shared" si="3"/>
        <v>0.81362091981191043</v>
      </c>
      <c r="I172">
        <f t="shared" si="5"/>
        <v>1</v>
      </c>
      <c r="J172">
        <f t="shared" si="4"/>
        <v>19</v>
      </c>
      <c r="K172" s="4"/>
      <c r="L172" s="4"/>
      <c r="M172" s="21">
        <f t="shared" si="1"/>
        <v>7.9637033333337968</v>
      </c>
      <c r="N172" s="21"/>
      <c r="O172" s="21"/>
      <c r="P172" s="21"/>
      <c r="Q172" s="21"/>
      <c r="R172" s="21"/>
      <c r="S172" s="21"/>
    </row>
    <row r="173" spans="1:19" x14ac:dyDescent="0.55000000000000004">
      <c r="A173" s="6">
        <f>IF('Data Validation'!$K$2&lt;&gt;TRUE,"",'Data Validation'!A173)</f>
        <v>1772079900</v>
      </c>
      <c r="B173" s="6" t="str">
        <f>IF('Data Validation'!$K$2&lt;&gt;TRUE,"",'Data Validation'!C173)</f>
        <v>XAUUSD</v>
      </c>
      <c r="C173" s="6" t="str">
        <f>IF('Data Validation'!$K$2&lt;&gt;TRUE,"",'Data Validation'!E173)</f>
        <v>M5</v>
      </c>
      <c r="D173" s="6">
        <f>IF('Data Validation'!$K$2&lt;&gt;TRUE,"",'Data Validation'!G173)</f>
        <v>5194.13</v>
      </c>
      <c r="E173" s="6">
        <f>IF($C173&lt;&gt;"M5","",SSA!E173)</f>
        <v>5195.1001200000001</v>
      </c>
      <c r="F173">
        <f t="shared" si="0"/>
        <v>5187.9747363888882</v>
      </c>
      <c r="G173">
        <f t="shared" si="2"/>
        <v>5187.1131998752617</v>
      </c>
      <c r="H173">
        <f t="shared" si="3"/>
        <v>0.86153651362656092</v>
      </c>
      <c r="I173">
        <f t="shared" si="5"/>
        <v>1</v>
      </c>
      <c r="J173">
        <f t="shared" si="4"/>
        <v>20</v>
      </c>
      <c r="K173" s="4"/>
      <c r="L173" s="4"/>
      <c r="M173" s="21">
        <f t="shared" si="1"/>
        <v>7.1253836111118289</v>
      </c>
      <c r="N173" s="21"/>
      <c r="O173" s="21"/>
      <c r="P173" s="21"/>
      <c r="Q173" s="21"/>
      <c r="R173" s="21"/>
      <c r="S173" s="21"/>
    </row>
    <row r="174" spans="1:19" x14ac:dyDescent="0.55000000000000004">
      <c r="A174" s="6">
        <f>IF('Data Validation'!$K$2&lt;&gt;TRUE,"",'Data Validation'!A174)</f>
        <v>1772080200</v>
      </c>
      <c r="B174" s="6" t="str">
        <f>IF('Data Validation'!$K$2&lt;&gt;TRUE,"",'Data Validation'!C174)</f>
        <v>XAUUSD</v>
      </c>
      <c r="C174" s="6" t="str">
        <f>IF('Data Validation'!$K$2&lt;&gt;TRUE,"",'Data Validation'!E174)</f>
        <v>M5</v>
      </c>
      <c r="D174" s="6">
        <f>IF('Data Validation'!$K$2&lt;&gt;TRUE,"",'Data Validation'!G174)</f>
        <v>5194.8599999999997</v>
      </c>
      <c r="E174" s="6">
        <f>IF($C174&lt;&gt;"M5","",SSA!E174)</f>
        <v>5194.2746699999998</v>
      </c>
      <c r="F174">
        <f t="shared" si="0"/>
        <v>5188.1956833333334</v>
      </c>
      <c r="G174">
        <f t="shared" si="2"/>
        <v>5187.329696566876</v>
      </c>
      <c r="H174">
        <f t="shared" si="3"/>
        <v>0.86598676645735395</v>
      </c>
      <c r="I174">
        <f t="shared" si="5"/>
        <v>1</v>
      </c>
      <c r="J174">
        <f t="shared" si="4"/>
        <v>21</v>
      </c>
      <c r="K174" s="4"/>
      <c r="L174" s="4"/>
      <c r="M174" s="21">
        <f t="shared" si="1"/>
        <v>6.0789866666664238</v>
      </c>
      <c r="N174" s="21"/>
      <c r="O174" s="21"/>
      <c r="P174" s="21"/>
      <c r="Q174" s="21"/>
      <c r="R174" s="21"/>
      <c r="S174" s="21"/>
    </row>
    <row r="175" spans="1:19" x14ac:dyDescent="0.55000000000000004">
      <c r="A175" s="6">
        <f>IF('Data Validation'!$K$2&lt;&gt;TRUE,"",'Data Validation'!A175)</f>
        <v>1772080500</v>
      </c>
      <c r="B175" s="6" t="str">
        <f>IF('Data Validation'!$K$2&lt;&gt;TRUE,"",'Data Validation'!C175)</f>
        <v>XAUUSD</v>
      </c>
      <c r="C175" s="6" t="str">
        <f>IF('Data Validation'!$K$2&lt;&gt;TRUE,"",'Data Validation'!E175)</f>
        <v>M5</v>
      </c>
      <c r="D175" s="6">
        <f>IF('Data Validation'!$K$2&lt;&gt;TRUE,"",'Data Validation'!G175)</f>
        <v>5195.3999999999996</v>
      </c>
      <c r="E175" s="6">
        <f>IF($C175&lt;&gt;"M5","",SSA!E175)</f>
        <v>5193.3845600000004</v>
      </c>
      <c r="F175">
        <f t="shared" si="0"/>
        <v>5188.3635733333322</v>
      </c>
      <c r="G175">
        <f t="shared" si="2"/>
        <v>5187.5364719201671</v>
      </c>
      <c r="H175">
        <f t="shared" si="3"/>
        <v>0.82710141316510999</v>
      </c>
      <c r="I175">
        <f t="shared" si="5"/>
        <v>1</v>
      </c>
      <c r="J175">
        <f t="shared" si="4"/>
        <v>22</v>
      </c>
      <c r="K175" s="4" t="str">
        <f t="shared" ref="K175:K238" si="6">IF(J175&lt;=23,"-----",IF(AND(J175&gt;=24,J175&lt;=72),"Bullish",IF(J175&gt;=73,"Vulnerable Bullish","-----")))</f>
        <v>-----</v>
      </c>
      <c r="L175" s="4" t="str">
        <f t="shared" ref="L175:L238" si="7">IF(J175&gt;=-23,"-----",IF(AND(J175&lt;=-24,J175&gt;=-72),"Bearish",IF(J175&lt;=-73,"Vulnerable Bearish","-----")))</f>
        <v>-----</v>
      </c>
      <c r="M175" s="21">
        <f t="shared" si="1"/>
        <v>5.0209866666682501</v>
      </c>
      <c r="N175" s="21"/>
      <c r="O175" s="21"/>
      <c r="P175" s="21"/>
      <c r="Q175" s="21"/>
      <c r="R175" s="21"/>
      <c r="S175" s="21"/>
    </row>
    <row r="176" spans="1:19" x14ac:dyDescent="0.55000000000000004">
      <c r="A176" s="6">
        <f>IF('Data Validation'!$K$2&lt;&gt;TRUE,"",'Data Validation'!A176)</f>
        <v>1772080800</v>
      </c>
      <c r="B176" s="6" t="str">
        <f>IF('Data Validation'!$K$2&lt;&gt;TRUE,"",'Data Validation'!C176)</f>
        <v>XAUUSD</v>
      </c>
      <c r="C176" s="6" t="str">
        <f>IF('Data Validation'!$K$2&lt;&gt;TRUE,"",'Data Validation'!E176)</f>
        <v>M5</v>
      </c>
      <c r="D176" s="6">
        <f>IF('Data Validation'!$K$2&lt;&gt;TRUE,"",'Data Validation'!G176)</f>
        <v>5194.26</v>
      </c>
      <c r="E176" s="6">
        <f>IF($C176&lt;&gt;"M5","",SSA!E176)</f>
        <v>5192.6406399999996</v>
      </c>
      <c r="F176">
        <f t="shared" si="0"/>
        <v>5188.477130555555</v>
      </c>
      <c r="G176">
        <f t="shared" si="2"/>
        <v>5187.7246036472452</v>
      </c>
      <c r="H176">
        <f t="shared" si="3"/>
        <v>0.75252690830984648</v>
      </c>
      <c r="I176">
        <f t="shared" si="5"/>
        <v>1</v>
      </c>
      <c r="J176">
        <f t="shared" si="4"/>
        <v>23</v>
      </c>
      <c r="K176" s="4" t="str">
        <f t="shared" si="6"/>
        <v>-----</v>
      </c>
      <c r="L176" s="4" t="str">
        <f t="shared" si="7"/>
        <v>-----</v>
      </c>
      <c r="M176" s="21">
        <f t="shared" si="1"/>
        <v>4.1635094444445713</v>
      </c>
      <c r="N176" s="21"/>
      <c r="O176" s="21"/>
      <c r="P176" s="21"/>
      <c r="Q176" s="21"/>
      <c r="R176" s="21"/>
      <c r="S176" s="21"/>
    </row>
    <row r="177" spans="1:27" x14ac:dyDescent="0.55000000000000004">
      <c r="A177" s="6">
        <f>IF('Data Validation'!$K$2&lt;&gt;TRUE,"",'Data Validation'!A177)</f>
        <v>1772081100</v>
      </c>
      <c r="B177" s="6" t="str">
        <f>IF('Data Validation'!$K$2&lt;&gt;TRUE,"",'Data Validation'!C177)</f>
        <v>XAUUSD</v>
      </c>
      <c r="C177" s="6" t="str">
        <f>IF('Data Validation'!$K$2&lt;&gt;TRUE,"",'Data Validation'!E177)</f>
        <v>M5</v>
      </c>
      <c r="D177" s="6">
        <f>IF('Data Validation'!$K$2&lt;&gt;TRUE,"",'Data Validation'!G177)</f>
        <v>5191.38</v>
      </c>
      <c r="E177" s="6">
        <f>IF($C177&lt;&gt;"M5","",SSA!E177)</f>
        <v>5192.2647100000004</v>
      </c>
      <c r="F177">
        <f t="shared" si="0"/>
        <v>5188.5502677777768</v>
      </c>
      <c r="G177">
        <f t="shared" si="2"/>
        <v>5187.8897364733521</v>
      </c>
      <c r="H177">
        <f t="shared" si="3"/>
        <v>0.6605313044246941</v>
      </c>
      <c r="I177">
        <f t="shared" si="5"/>
        <v>1</v>
      </c>
      <c r="J177">
        <f t="shared" si="4"/>
        <v>24</v>
      </c>
      <c r="K177" s="4" t="str">
        <f t="shared" si="6"/>
        <v>Bullish</v>
      </c>
      <c r="L177" s="4" t="str">
        <f t="shared" si="7"/>
        <v>-----</v>
      </c>
      <c r="M177" s="21">
        <f t="shared" si="1"/>
        <v>3.7144422222236244</v>
      </c>
      <c r="N177" s="21"/>
      <c r="O177" s="21"/>
      <c r="P177" s="21"/>
      <c r="Q177" s="21"/>
      <c r="R177" s="21"/>
      <c r="S177" s="21"/>
    </row>
    <row r="178" spans="1:27" x14ac:dyDescent="0.55000000000000004">
      <c r="A178" s="6">
        <f>IF('Data Validation'!$K$2&lt;&gt;TRUE,"",'Data Validation'!A178)</f>
        <v>1772081400</v>
      </c>
      <c r="B178" s="6" t="str">
        <f>IF('Data Validation'!$K$2&lt;&gt;TRUE,"",'Data Validation'!C178)</f>
        <v>XAUUSD</v>
      </c>
      <c r="C178" s="6" t="str">
        <f>IF('Data Validation'!$K$2&lt;&gt;TRUE,"",'Data Validation'!E178)</f>
        <v>M5</v>
      </c>
      <c r="D178" s="6">
        <f>IF('Data Validation'!$K$2&lt;&gt;TRUE,"",'Data Validation'!G178)</f>
        <v>5192.6099999999997</v>
      </c>
      <c r="E178" s="6">
        <f>IF($C178&lt;&gt;"M5","",SSA!E178)</f>
        <v>5192.4526699999997</v>
      </c>
      <c r="F178">
        <f t="shared" si="0"/>
        <v>5188.6090494444434</v>
      </c>
      <c r="G178">
        <f t="shared" si="2"/>
        <v>5188.0335990675703</v>
      </c>
      <c r="H178">
        <f t="shared" si="3"/>
        <v>0.57545037687305012</v>
      </c>
      <c r="I178">
        <f t="shared" si="5"/>
        <v>1</v>
      </c>
      <c r="J178">
        <f t="shared" si="4"/>
        <v>25</v>
      </c>
      <c r="K178" s="4" t="str">
        <f t="shared" si="6"/>
        <v>Bullish</v>
      </c>
      <c r="L178" s="4" t="str">
        <f t="shared" si="7"/>
        <v>-----</v>
      </c>
      <c r="M178" s="21">
        <f t="shared" si="1"/>
        <v>3.8436205555562992</v>
      </c>
      <c r="N178" s="21"/>
      <c r="O178" s="21"/>
      <c r="P178" s="21"/>
      <c r="Q178" s="21"/>
      <c r="R178" s="21"/>
      <c r="S178" s="21"/>
    </row>
    <row r="179" spans="1:27" x14ac:dyDescent="0.55000000000000004">
      <c r="A179" s="6">
        <f>IF('Data Validation'!$K$2&lt;&gt;TRUE,"",'Data Validation'!A179)</f>
        <v>1772081700</v>
      </c>
      <c r="B179" s="6" t="str">
        <f>IF('Data Validation'!$K$2&lt;&gt;TRUE,"",'Data Validation'!C179)</f>
        <v>XAUUSD</v>
      </c>
      <c r="C179" s="6" t="str">
        <f>IF('Data Validation'!$K$2&lt;&gt;TRUE,"",'Data Validation'!E179)</f>
        <v>M5</v>
      </c>
      <c r="D179" s="6">
        <f>IF('Data Validation'!$K$2&lt;&gt;TRUE,"",'Data Validation'!G179)</f>
        <v>5192.6899999999996</v>
      </c>
      <c r="E179" s="6">
        <f>IF($C179&lt;&gt;"M5","",SSA!E179)</f>
        <v>5193.2141199999996</v>
      </c>
      <c r="F179">
        <f t="shared" si="0"/>
        <v>5188.6858186111094</v>
      </c>
      <c r="G179">
        <f t="shared" si="2"/>
        <v>5188.1640429762783</v>
      </c>
      <c r="H179">
        <f t="shared" si="3"/>
        <v>0.52177563483110134</v>
      </c>
      <c r="I179">
        <f t="shared" si="5"/>
        <v>1</v>
      </c>
      <c r="J179">
        <f t="shared" si="4"/>
        <v>26</v>
      </c>
      <c r="K179" s="4" t="str">
        <f t="shared" si="6"/>
        <v>Bullish</v>
      </c>
      <c r="L179" s="4" t="str">
        <f t="shared" si="7"/>
        <v>-----</v>
      </c>
      <c r="M179" s="21">
        <f t="shared" si="1"/>
        <v>4.5283013888902133</v>
      </c>
      <c r="N179" s="21"/>
      <c r="O179" s="21"/>
      <c r="P179" s="21"/>
      <c r="Q179" s="21"/>
      <c r="R179" s="21"/>
      <c r="S179" s="21"/>
    </row>
    <row r="180" spans="1:27" x14ac:dyDescent="0.55000000000000004">
      <c r="A180" s="6">
        <f>IF('Data Validation'!$K$2&lt;&gt;TRUE,"",'Data Validation'!A180)</f>
        <v>1772082000</v>
      </c>
      <c r="B180" s="6" t="str">
        <f>IF('Data Validation'!$K$2&lt;&gt;TRUE,"",'Data Validation'!C180)</f>
        <v>XAUUSD</v>
      </c>
      <c r="C180" s="6" t="str">
        <f>IF('Data Validation'!$K$2&lt;&gt;TRUE,"",'Data Validation'!E180)</f>
        <v>M5</v>
      </c>
      <c r="D180" s="6">
        <f>IF('Data Validation'!$K$2&lt;&gt;TRUE,"",'Data Validation'!G180)</f>
        <v>5193.25</v>
      </c>
      <c r="E180" s="6">
        <f>IF($C180&lt;&gt;"M5","",SSA!E180)</f>
        <v>5194.4838399999999</v>
      </c>
      <c r="F180">
        <f t="shared" si="0"/>
        <v>5188.8145849999992</v>
      </c>
      <c r="G180">
        <f t="shared" si="2"/>
        <v>5188.2941513810229</v>
      </c>
      <c r="H180">
        <f t="shared" si="3"/>
        <v>0.52043361897631257</v>
      </c>
      <c r="I180">
        <f t="shared" si="5"/>
        <v>1</v>
      </c>
      <c r="J180">
        <f t="shared" si="4"/>
        <v>27</v>
      </c>
      <c r="K180" s="4" t="str">
        <f t="shared" si="6"/>
        <v>Bullish</v>
      </c>
      <c r="L180" s="4" t="str">
        <f t="shared" si="7"/>
        <v>-----</v>
      </c>
      <c r="M180" s="21">
        <f t="shared" si="1"/>
        <v>5.6692550000007031</v>
      </c>
      <c r="N180" s="21"/>
      <c r="O180" s="21"/>
      <c r="P180" s="21"/>
      <c r="Q180" s="21"/>
      <c r="R180" s="21"/>
      <c r="S180" s="21"/>
    </row>
    <row r="181" spans="1:27" x14ac:dyDescent="0.55000000000000004">
      <c r="A181" s="6">
        <f>IF('Data Validation'!$K$2&lt;&gt;TRUE,"",'Data Validation'!A181)</f>
        <v>1772082300</v>
      </c>
      <c r="B181" s="6" t="str">
        <f>IF('Data Validation'!$K$2&lt;&gt;TRUE,"",'Data Validation'!C181)</f>
        <v>XAUUSD</v>
      </c>
      <c r="C181" s="6" t="str">
        <f>IF('Data Validation'!$K$2&lt;&gt;TRUE,"",'Data Validation'!E181)</f>
        <v>M5</v>
      </c>
      <c r="D181" s="6">
        <f>IF('Data Validation'!$K$2&lt;&gt;TRUE,"",'Data Validation'!G181)</f>
        <v>5194.54</v>
      </c>
      <c r="E181" s="6">
        <f>IF($C181&lt;&gt;"M5","",SSA!E181)</f>
        <v>5196.0911800000003</v>
      </c>
      <c r="F181">
        <f t="shared" si="0"/>
        <v>5189.0237247222212</v>
      </c>
      <c r="G181">
        <f t="shared" si="2"/>
        <v>5188.4400660492629</v>
      </c>
      <c r="H181">
        <f t="shared" si="3"/>
        <v>0.58365867295833596</v>
      </c>
      <c r="I181">
        <f t="shared" si="5"/>
        <v>1</v>
      </c>
      <c r="J181">
        <f t="shared" si="4"/>
        <v>28</v>
      </c>
      <c r="K181" s="4" t="str">
        <f t="shared" si="6"/>
        <v>Bullish</v>
      </c>
      <c r="L181" s="4" t="str">
        <f t="shared" si="7"/>
        <v>-----</v>
      </c>
      <c r="M181" s="21">
        <f t="shared" si="1"/>
        <v>7.0674552777791178</v>
      </c>
      <c r="N181" s="21"/>
      <c r="O181" s="21"/>
      <c r="P181" s="21"/>
      <c r="Q181" s="21"/>
      <c r="R181" s="21"/>
      <c r="S181" s="21"/>
    </row>
    <row r="182" spans="1:27" x14ac:dyDescent="0.55000000000000004">
      <c r="A182" s="6">
        <f>IF('Data Validation'!$K$2&lt;&gt;TRUE,"",'Data Validation'!A182)</f>
        <v>1772082600</v>
      </c>
      <c r="B182" s="6" t="str">
        <f>IF('Data Validation'!$K$2&lt;&gt;TRUE,"",'Data Validation'!C182)</f>
        <v>XAUUSD</v>
      </c>
      <c r="C182" s="6" t="str">
        <f>IF('Data Validation'!$K$2&lt;&gt;TRUE,"",'Data Validation'!E182)</f>
        <v>M5</v>
      </c>
      <c r="D182" s="6">
        <f>IF('Data Validation'!$K$2&lt;&gt;TRUE,"",'Data Validation'!G182)</f>
        <v>5197.8500000000004</v>
      </c>
      <c r="E182" s="6">
        <f>IF($C182&lt;&gt;"M5","",SSA!E182)</f>
        <v>5197.7813299999998</v>
      </c>
      <c r="F182">
        <f t="shared" si="0"/>
        <v>5189.3297397222213</v>
      </c>
      <c r="G182">
        <f t="shared" si="2"/>
        <v>5188.6180007838548</v>
      </c>
      <c r="H182">
        <f t="shared" si="3"/>
        <v>0.71173893836657953</v>
      </c>
      <c r="I182">
        <f t="shared" si="5"/>
        <v>1</v>
      </c>
      <c r="J182">
        <f t="shared" si="4"/>
        <v>29</v>
      </c>
      <c r="K182" s="4" t="str">
        <f t="shared" si="6"/>
        <v>Bullish</v>
      </c>
      <c r="L182" s="4" t="str">
        <f t="shared" si="7"/>
        <v>-----</v>
      </c>
      <c r="M182" s="21">
        <f t="shared" si="1"/>
        <v>8.4515902777784504</v>
      </c>
      <c r="N182" s="21"/>
      <c r="O182" s="21"/>
      <c r="P182" s="21"/>
      <c r="Q182" s="21"/>
      <c r="R182" s="21"/>
      <c r="S182" s="21"/>
    </row>
    <row r="183" spans="1:27" x14ac:dyDescent="0.55000000000000004">
      <c r="A183" s="6">
        <f>IF('Data Validation'!$K$2&lt;&gt;TRUE,"",'Data Validation'!A183)</f>
        <v>1772082900</v>
      </c>
      <c r="B183" s="6" t="str">
        <f>IF('Data Validation'!$K$2&lt;&gt;TRUE,"",'Data Validation'!C183)</f>
        <v>XAUUSD</v>
      </c>
      <c r="C183" s="6" t="str">
        <f>IF('Data Validation'!$K$2&lt;&gt;TRUE,"",'Data Validation'!E183)</f>
        <v>M5</v>
      </c>
      <c r="D183" s="6">
        <f>IF('Data Validation'!$K$2&lt;&gt;TRUE,"",'Data Validation'!G183)</f>
        <v>5199.82</v>
      </c>
      <c r="E183" s="6">
        <f>IF($C183&lt;&gt;"M5","",SSA!E183)</f>
        <v>5199.2459500000004</v>
      </c>
      <c r="F183">
        <f t="shared" si="0"/>
        <v>5189.7324833333332</v>
      </c>
      <c r="G183">
        <f t="shared" si="2"/>
        <v>5188.8408972937505</v>
      </c>
      <c r="H183">
        <f t="shared" si="3"/>
        <v>0.89158603958276217</v>
      </c>
      <c r="I183">
        <f t="shared" si="5"/>
        <v>1</v>
      </c>
      <c r="J183">
        <f t="shared" si="4"/>
        <v>30</v>
      </c>
      <c r="K183" s="4" t="str">
        <f t="shared" si="6"/>
        <v>Bullish</v>
      </c>
      <c r="L183" s="4" t="str">
        <f t="shared" si="7"/>
        <v>-----</v>
      </c>
      <c r="M183" s="21">
        <f t="shared" si="1"/>
        <v>9.5134666666672274</v>
      </c>
      <c r="N183" s="21"/>
      <c r="O183" s="21"/>
      <c r="P183" s="21"/>
      <c r="Q183" s="21"/>
      <c r="R183" s="21"/>
      <c r="S183" s="21"/>
    </row>
    <row r="184" spans="1:27" x14ac:dyDescent="0.55000000000000004">
      <c r="A184" s="6">
        <f>IF('Data Validation'!$K$2&lt;&gt;TRUE,"",'Data Validation'!A184)</f>
        <v>1772083200</v>
      </c>
      <c r="B184" s="6" t="str">
        <f>IF('Data Validation'!$K$2&lt;&gt;TRUE,"",'Data Validation'!C184)</f>
        <v>XAUUSD</v>
      </c>
      <c r="C184" s="6" t="str">
        <f>IF('Data Validation'!$K$2&lt;&gt;TRUE,"",'Data Validation'!E184)</f>
        <v>M5</v>
      </c>
      <c r="D184" s="6">
        <f>IF('Data Validation'!$K$2&lt;&gt;TRUE,"",'Data Validation'!G184)</f>
        <v>5202.71</v>
      </c>
      <c r="E184" s="6">
        <f>IF($C184&lt;&gt;"M5","",SSA!E184)</f>
        <v>5200.2420499999998</v>
      </c>
      <c r="F184">
        <f t="shared" si="0"/>
        <v>5190.2219561111115</v>
      </c>
      <c r="G184">
        <f t="shared" si="2"/>
        <v>5189.1171090572234</v>
      </c>
      <c r="H184">
        <f t="shared" si="3"/>
        <v>1.1048470538880792</v>
      </c>
      <c r="I184">
        <f t="shared" si="5"/>
        <v>1</v>
      </c>
      <c r="J184">
        <f t="shared" si="4"/>
        <v>31</v>
      </c>
      <c r="K184" s="4" t="str">
        <f t="shared" si="6"/>
        <v>Bullish</v>
      </c>
      <c r="L184" s="4" t="str">
        <f t="shared" si="7"/>
        <v>-----</v>
      </c>
      <c r="M184" s="21">
        <f t="shared" si="1"/>
        <v>10.020093888888368</v>
      </c>
      <c r="N184" s="21"/>
      <c r="O184" s="21"/>
      <c r="P184" s="21"/>
      <c r="Q184" s="21"/>
      <c r="R184" s="21"/>
      <c r="S184" s="21"/>
    </row>
    <row r="185" spans="1:27" x14ac:dyDescent="0.55000000000000004">
      <c r="A185" s="6">
        <f>IF('Data Validation'!$K$2&lt;&gt;TRUE,"",'Data Validation'!A185)</f>
        <v>1772083500</v>
      </c>
      <c r="B185" s="6" t="str">
        <f>IF('Data Validation'!$K$2&lt;&gt;TRUE,"",'Data Validation'!C185)</f>
        <v>XAUUSD</v>
      </c>
      <c r="C185" s="6" t="str">
        <f>IF('Data Validation'!$K$2&lt;&gt;TRUE,"",'Data Validation'!E185)</f>
        <v>M5</v>
      </c>
      <c r="D185" s="6">
        <f>IF('Data Validation'!$K$2&lt;&gt;TRUE,"",'Data Validation'!G185)</f>
        <v>5200.41</v>
      </c>
      <c r="E185" s="6">
        <f>IF($C185&lt;&gt;"M5","",SSA!E185)</f>
        <v>5200.5782099999997</v>
      </c>
      <c r="F185">
        <f t="shared" si="0"/>
        <v>5190.7719247222221</v>
      </c>
      <c r="G185">
        <f t="shared" si="2"/>
        <v>5189.4480721902228</v>
      </c>
      <c r="H185">
        <f t="shared" si="3"/>
        <v>1.3238525319993641</v>
      </c>
      <c r="I185">
        <f t="shared" si="5"/>
        <v>1</v>
      </c>
      <c r="J185">
        <f t="shared" si="4"/>
        <v>32</v>
      </c>
      <c r="K185" s="4" t="str">
        <f t="shared" si="6"/>
        <v>Bullish</v>
      </c>
      <c r="L185" s="4" t="str">
        <f t="shared" si="7"/>
        <v>-----</v>
      </c>
      <c r="M185" s="21">
        <f t="shared" si="1"/>
        <v>9.8062852777775333</v>
      </c>
      <c r="N185" s="21"/>
      <c r="O185" s="21"/>
      <c r="P185" s="21"/>
      <c r="Q185" s="21"/>
      <c r="R185" s="21"/>
      <c r="S185" s="21"/>
    </row>
    <row r="186" spans="1:27" s="14" customFormat="1" x14ac:dyDescent="0.55000000000000004">
      <c r="A186" s="6">
        <f>IF('Data Validation'!$K$2&lt;&gt;TRUE,"",'Data Validation'!A186)</f>
        <v>1772083800</v>
      </c>
      <c r="B186" s="6" t="str">
        <f>IF('Data Validation'!$K$2&lt;&gt;TRUE,"",'Data Validation'!C186)</f>
        <v>XAUUSD</v>
      </c>
      <c r="C186" s="6" t="str">
        <f>IF('Data Validation'!$K$2&lt;&gt;TRUE,"",'Data Validation'!E186)</f>
        <v>M5</v>
      </c>
      <c r="D186" s="6">
        <f>IF('Data Validation'!$K$2&lt;&gt;TRUE,"",'Data Validation'!G186)</f>
        <v>5201.13</v>
      </c>
      <c r="E186" s="6">
        <f>IF($C186&lt;&gt;"M5","",SSA!E186)</f>
        <v>5200.3155999999999</v>
      </c>
      <c r="F186">
        <f t="shared" si="0"/>
        <v>5191.3487861111116</v>
      </c>
      <c r="G186">
        <f t="shared" si="2"/>
        <v>5189.8282149744009</v>
      </c>
      <c r="H186">
        <f t="shared" si="3"/>
        <v>1.5205711367107142</v>
      </c>
      <c r="I186">
        <f t="shared" si="5"/>
        <v>1</v>
      </c>
      <c r="J186">
        <f t="shared" si="4"/>
        <v>33</v>
      </c>
      <c r="K186" s="4" t="str">
        <f t="shared" si="6"/>
        <v>Bullish</v>
      </c>
      <c r="L186" s="4" t="str">
        <f t="shared" si="7"/>
        <v>-----</v>
      </c>
      <c r="M186" s="21">
        <f t="shared" si="1"/>
        <v>8.9668138888882822</v>
      </c>
      <c r="N186" s="21"/>
      <c r="O186" s="21"/>
      <c r="P186" s="21"/>
      <c r="Q186" s="21"/>
      <c r="R186" s="21"/>
      <c r="S186" s="21"/>
      <c r="T186"/>
      <c r="U186"/>
      <c r="V186"/>
      <c r="W186"/>
      <c r="X186"/>
      <c r="Y186"/>
      <c r="Z186"/>
      <c r="AA186"/>
    </row>
    <row r="187" spans="1:27" x14ac:dyDescent="0.55000000000000004">
      <c r="A187" s="6">
        <f>IF('Data Validation'!$K$2&lt;&gt;TRUE,"",'Data Validation'!A187)</f>
        <v>1772084100</v>
      </c>
      <c r="B187" s="6" t="str">
        <f>IF('Data Validation'!$K$2&lt;&gt;TRUE,"",'Data Validation'!C187)</f>
        <v>XAUUSD</v>
      </c>
      <c r="C187" s="6" t="str">
        <f>IF('Data Validation'!$K$2&lt;&gt;TRUE,"",'Data Validation'!E187)</f>
        <v>M5</v>
      </c>
      <c r="D187" s="6">
        <f>IF('Data Validation'!$K$2&lt;&gt;TRUE,"",'Data Validation'!G187)</f>
        <v>5199.26</v>
      </c>
      <c r="E187" s="6">
        <f>IF($C187&lt;&gt;"M5","",SSA!E187)</f>
        <v>5199.5412500000002</v>
      </c>
      <c r="F187">
        <f t="shared" si="0"/>
        <v>5191.9152863888903</v>
      </c>
      <c r="G187">
        <f t="shared" si="2"/>
        <v>5190.2456292572988</v>
      </c>
      <c r="H187">
        <f t="shared" si="3"/>
        <v>1.6696571315915207</v>
      </c>
      <c r="I187">
        <f t="shared" si="5"/>
        <v>1</v>
      </c>
      <c r="J187">
        <f t="shared" si="4"/>
        <v>34</v>
      </c>
      <c r="K187" s="4" t="str">
        <f t="shared" si="6"/>
        <v>Bullish</v>
      </c>
      <c r="L187" s="4" t="str">
        <f t="shared" si="7"/>
        <v>-----</v>
      </c>
      <c r="M187" s="21">
        <f t="shared" si="1"/>
        <v>7.6259636111099098</v>
      </c>
      <c r="N187" s="21"/>
      <c r="O187" s="21"/>
      <c r="P187" s="21"/>
      <c r="Q187" s="21"/>
      <c r="R187" s="21"/>
      <c r="S187" s="21"/>
    </row>
    <row r="188" spans="1:27" x14ac:dyDescent="0.55000000000000004">
      <c r="A188" s="6">
        <f>IF('Data Validation'!$K$2&lt;&gt;TRUE,"",'Data Validation'!A188)</f>
        <v>1772084400</v>
      </c>
      <c r="B188" s="6" t="str">
        <f>IF('Data Validation'!$K$2&lt;&gt;TRUE,"",'Data Validation'!C188)</f>
        <v>XAUUSD</v>
      </c>
      <c r="C188" s="6" t="str">
        <f>IF('Data Validation'!$K$2&lt;&gt;TRUE,"",'Data Validation'!E188)</f>
        <v>M5</v>
      </c>
      <c r="D188" s="6">
        <f>IF('Data Validation'!$K$2&lt;&gt;TRUE,"",'Data Validation'!G188)</f>
        <v>5199.6899999999996</v>
      </c>
      <c r="E188" s="6">
        <f>IF($C188&lt;&gt;"M5","",SSA!E188)</f>
        <v>5198.4792699999998</v>
      </c>
      <c r="F188">
        <f t="shared" si="0"/>
        <v>5192.4404600000016</v>
      </c>
      <c r="G188">
        <f t="shared" si="2"/>
        <v>5190.6845954058399</v>
      </c>
      <c r="H188">
        <f t="shared" si="3"/>
        <v>1.7558645941617215</v>
      </c>
      <c r="I188">
        <f t="shared" si="5"/>
        <v>1</v>
      </c>
      <c r="J188">
        <f t="shared" si="4"/>
        <v>35</v>
      </c>
      <c r="K188" s="4" t="str">
        <f t="shared" si="6"/>
        <v>Bullish</v>
      </c>
      <c r="L188" s="4" t="str">
        <f t="shared" si="7"/>
        <v>-----</v>
      </c>
      <c r="M188" s="21">
        <f t="shared" si="1"/>
        <v>6.0388099999981932</v>
      </c>
      <c r="N188" s="21"/>
      <c r="O188" s="21"/>
      <c r="P188" s="21"/>
      <c r="Q188" s="21"/>
      <c r="R188" s="21"/>
      <c r="S188" s="21"/>
    </row>
    <row r="189" spans="1:27" x14ac:dyDescent="0.55000000000000004">
      <c r="A189" s="6">
        <f>IF('Data Validation'!$K$2&lt;&gt;TRUE,"",'Data Validation'!A189)</f>
        <v>1772084700</v>
      </c>
      <c r="B189" s="6" t="str">
        <f>IF('Data Validation'!$K$2&lt;&gt;TRUE,"",'Data Validation'!C189)</f>
        <v>XAUUSD</v>
      </c>
      <c r="C189" s="6" t="str">
        <f>IF('Data Validation'!$K$2&lt;&gt;TRUE,"",'Data Validation'!E189)</f>
        <v>M5</v>
      </c>
      <c r="D189" s="6">
        <f>IF('Data Validation'!$K$2&lt;&gt;TRUE,"",'Data Validation'!G189)</f>
        <v>5193.88</v>
      </c>
      <c r="E189" s="6">
        <f>IF($C189&lt;&gt;"M5","",SSA!E189)</f>
        <v>5197.3186299999998</v>
      </c>
      <c r="F189">
        <f t="shared" si="0"/>
        <v>5192.8980669444454</v>
      </c>
      <c r="G189">
        <f t="shared" si="2"/>
        <v>5191.1272897135614</v>
      </c>
      <c r="H189">
        <f t="shared" si="3"/>
        <v>1.7707772308840504</v>
      </c>
      <c r="I189">
        <f t="shared" si="5"/>
        <v>1</v>
      </c>
      <c r="J189">
        <f t="shared" si="4"/>
        <v>36</v>
      </c>
      <c r="K189" s="4" t="str">
        <f t="shared" si="6"/>
        <v>Bullish</v>
      </c>
      <c r="L189" s="4" t="str">
        <f t="shared" si="7"/>
        <v>-----</v>
      </c>
      <c r="M189" s="21">
        <f t="shared" si="1"/>
        <v>4.4205630555543394</v>
      </c>
      <c r="N189" s="21"/>
      <c r="O189" s="21"/>
      <c r="P189" s="21"/>
      <c r="Q189" s="21"/>
      <c r="R189" s="21"/>
      <c r="S189" s="21"/>
    </row>
    <row r="190" spans="1:27" x14ac:dyDescent="0.55000000000000004">
      <c r="A190" s="6">
        <f>IF('Data Validation'!$K$2&lt;&gt;TRUE,"",'Data Validation'!A190)</f>
        <v>1772085000</v>
      </c>
      <c r="B190" s="6" t="str">
        <f>IF('Data Validation'!$K$2&lt;&gt;TRUE,"",'Data Validation'!C190)</f>
        <v>XAUUSD</v>
      </c>
      <c r="C190" s="6" t="str">
        <f>IF('Data Validation'!$K$2&lt;&gt;TRUE,"",'Data Validation'!E190)</f>
        <v>M5</v>
      </c>
      <c r="D190" s="6">
        <f>IF('Data Validation'!$K$2&lt;&gt;TRUE,"",'Data Validation'!G190)</f>
        <v>5194.18</v>
      </c>
      <c r="E190" s="6">
        <f>IF($C190&lt;&gt;"M5","",SSA!E190)</f>
        <v>5196.4073900000003</v>
      </c>
      <c r="F190">
        <f t="shared" si="0"/>
        <v>5193.2808402777791</v>
      </c>
      <c r="G190">
        <f t="shared" si="2"/>
        <v>5191.5579998264056</v>
      </c>
      <c r="H190">
        <f t="shared" si="3"/>
        <v>1.7228404513734858</v>
      </c>
      <c r="I190">
        <f t="shared" si="5"/>
        <v>1</v>
      </c>
      <c r="J190">
        <f t="shared" si="4"/>
        <v>37</v>
      </c>
      <c r="K190" s="4" t="str">
        <f t="shared" si="6"/>
        <v>Bullish</v>
      </c>
      <c r="L190" s="4" t="str">
        <f t="shared" si="7"/>
        <v>-----</v>
      </c>
      <c r="M190" s="21">
        <f t="shared" si="1"/>
        <v>3.1265497222211707</v>
      </c>
      <c r="N190" s="21"/>
      <c r="O190" s="21"/>
      <c r="P190" s="21"/>
      <c r="Q190" s="21"/>
      <c r="R190" s="21"/>
      <c r="S190" s="21"/>
    </row>
    <row r="191" spans="1:27" x14ac:dyDescent="0.55000000000000004">
      <c r="A191" s="6">
        <f>IF('Data Validation'!$K$2&lt;&gt;TRUE,"",'Data Validation'!A191)</f>
        <v>1772085300</v>
      </c>
      <c r="B191" s="6" t="str">
        <f>IF('Data Validation'!$K$2&lt;&gt;TRUE,"",'Data Validation'!C191)</f>
        <v>XAUUSD</v>
      </c>
      <c r="C191" s="6" t="str">
        <f>IF('Data Validation'!$K$2&lt;&gt;TRUE,"",'Data Validation'!E191)</f>
        <v>M5</v>
      </c>
      <c r="D191" s="6">
        <f>IF('Data Validation'!$K$2&lt;&gt;TRUE,"",'Data Validation'!G191)</f>
        <v>5198.46</v>
      </c>
      <c r="E191" s="6">
        <f>IF($C191&lt;&gt;"M5","",SSA!E191)</f>
        <v>5195.86528</v>
      </c>
      <c r="F191">
        <f t="shared" si="0"/>
        <v>5193.5956555555567</v>
      </c>
      <c r="G191">
        <f t="shared" si="2"/>
        <v>5191.9655309722366</v>
      </c>
      <c r="H191">
        <f t="shared" si="3"/>
        <v>1.6301245833201392</v>
      </c>
      <c r="I191">
        <f t="shared" si="5"/>
        <v>1</v>
      </c>
      <c r="J191">
        <f t="shared" si="4"/>
        <v>38</v>
      </c>
      <c r="K191" s="4" t="str">
        <f t="shared" si="6"/>
        <v>Bullish</v>
      </c>
      <c r="L191" s="4" t="str">
        <f t="shared" si="7"/>
        <v>-----</v>
      </c>
      <c r="M191" s="21">
        <f t="shared" si="1"/>
        <v>2.2696244444432523</v>
      </c>
      <c r="N191" s="21"/>
      <c r="O191" s="21"/>
      <c r="P191" s="21"/>
      <c r="Q191" s="21"/>
      <c r="R191" s="21"/>
      <c r="S191" s="21"/>
    </row>
    <row r="192" spans="1:27" x14ac:dyDescent="0.55000000000000004">
      <c r="A192" s="6">
        <f>IF('Data Validation'!$K$2&lt;&gt;TRUE,"",'Data Validation'!A192)</f>
        <v>1772085600</v>
      </c>
      <c r="B192" s="6" t="str">
        <f>IF('Data Validation'!$K$2&lt;&gt;TRUE,"",'Data Validation'!C192)</f>
        <v>XAUUSD</v>
      </c>
      <c r="C192" s="6" t="str">
        <f>IF('Data Validation'!$K$2&lt;&gt;TRUE,"",'Data Validation'!E192)</f>
        <v>M5</v>
      </c>
      <c r="D192" s="6">
        <f>IF('Data Validation'!$K$2&lt;&gt;TRUE,"",'Data Validation'!G192)</f>
        <v>5193.7700000000004</v>
      </c>
      <c r="E192" s="6">
        <f>IF($C192&lt;&gt;"M5","",SSA!E192)</f>
        <v>5195.6347500000002</v>
      </c>
      <c r="F192">
        <f t="shared" si="0"/>
        <v>5193.8547897222243</v>
      </c>
      <c r="G192">
        <f t="shared" si="2"/>
        <v>5192.3433827222343</v>
      </c>
      <c r="H192">
        <f t="shared" si="3"/>
        <v>1.5114069999899584</v>
      </c>
      <c r="I192">
        <f t="shared" si="5"/>
        <v>1</v>
      </c>
      <c r="J192">
        <f t="shared" si="4"/>
        <v>39</v>
      </c>
      <c r="K192" s="4" t="str">
        <f t="shared" si="6"/>
        <v>Bullish</v>
      </c>
      <c r="L192" s="4" t="str">
        <f t="shared" si="7"/>
        <v>-----</v>
      </c>
      <c r="M192" s="21">
        <f t="shared" si="1"/>
        <v>1.7799602777758992</v>
      </c>
      <c r="N192" s="21"/>
      <c r="O192" s="21"/>
      <c r="P192" s="21"/>
      <c r="Q192" s="21"/>
      <c r="R192" s="21"/>
      <c r="S192" s="21"/>
    </row>
    <row r="193" spans="1:19" x14ac:dyDescent="0.55000000000000004">
      <c r="A193" s="6">
        <f>IF('Data Validation'!$K$2&lt;&gt;TRUE,"",'Data Validation'!A193)</f>
        <v>1772085900</v>
      </c>
      <c r="B193" s="6" t="str">
        <f>IF('Data Validation'!$K$2&lt;&gt;TRUE,"",'Data Validation'!C193)</f>
        <v>XAUUSD</v>
      </c>
      <c r="C193" s="6" t="str">
        <f>IF('Data Validation'!$K$2&lt;&gt;TRUE,"",'Data Validation'!E193)</f>
        <v>M5</v>
      </c>
      <c r="D193" s="6">
        <f>IF('Data Validation'!$K$2&lt;&gt;TRUE,"",'Data Validation'!G193)</f>
        <v>5198.41</v>
      </c>
      <c r="E193" s="6">
        <f>IF($C193&lt;&gt;"M5","",SSA!E193)</f>
        <v>5195.7973000000002</v>
      </c>
      <c r="F193">
        <f t="shared" si="0"/>
        <v>5194.080436388891</v>
      </c>
      <c r="G193">
        <f t="shared" si="2"/>
        <v>5192.6907934555657</v>
      </c>
      <c r="H193">
        <f t="shared" si="3"/>
        <v>1.3896429333253764</v>
      </c>
      <c r="I193">
        <f t="shared" si="5"/>
        <v>1</v>
      </c>
      <c r="J193">
        <f t="shared" si="4"/>
        <v>40</v>
      </c>
      <c r="K193" s="4" t="str">
        <f t="shared" si="6"/>
        <v>Bullish</v>
      </c>
      <c r="L193" s="4" t="str">
        <f t="shared" si="7"/>
        <v>-----</v>
      </c>
      <c r="M193" s="21">
        <f t="shared" si="1"/>
        <v>1.7168636111091473</v>
      </c>
      <c r="N193" s="21"/>
      <c r="O193" s="21"/>
      <c r="P193" s="21"/>
      <c r="Q193" s="21"/>
      <c r="R193" s="21"/>
      <c r="S193" s="21"/>
    </row>
    <row r="194" spans="1:19" x14ac:dyDescent="0.55000000000000004">
      <c r="A194" s="6">
        <f>IF('Data Validation'!$K$2&lt;&gt;TRUE,"",'Data Validation'!A194)</f>
        <v>1772086200</v>
      </c>
      <c r="B194" s="6" t="str">
        <f>IF('Data Validation'!$K$2&lt;&gt;TRUE,"",'Data Validation'!C194)</f>
        <v>XAUUSD</v>
      </c>
      <c r="C194" s="6" t="str">
        <f>IF('Data Validation'!$K$2&lt;&gt;TRUE,"",'Data Validation'!E194)</f>
        <v>M5</v>
      </c>
      <c r="D194" s="6">
        <f>IF('Data Validation'!$K$2&lt;&gt;TRUE,"",'Data Validation'!G194)</f>
        <v>5197.99</v>
      </c>
      <c r="E194" s="6">
        <f>IF($C194&lt;&gt;"M5","",SSA!E194)</f>
        <v>5196.1157800000001</v>
      </c>
      <c r="F194">
        <f t="shared" si="0"/>
        <v>5194.2898530555567</v>
      </c>
      <c r="G194">
        <f t="shared" si="2"/>
        <v>5193.0106053755644</v>
      </c>
      <c r="H194">
        <f t="shared" si="3"/>
        <v>1.2792476799922952</v>
      </c>
      <c r="I194">
        <f t="shared" si="5"/>
        <v>1</v>
      </c>
      <c r="J194">
        <f t="shared" si="4"/>
        <v>41</v>
      </c>
      <c r="K194" s="4" t="str">
        <f t="shared" si="6"/>
        <v>Bullish</v>
      </c>
      <c r="L194" s="4" t="str">
        <f t="shared" si="7"/>
        <v>-----</v>
      </c>
      <c r="M194" s="21">
        <f t="shared" si="1"/>
        <v>1.8259269444433812</v>
      </c>
      <c r="N194" s="21"/>
      <c r="O194" s="21"/>
      <c r="P194" s="21"/>
      <c r="Q194" s="21"/>
      <c r="R194" s="21"/>
      <c r="S194" s="21"/>
    </row>
    <row r="195" spans="1:19" x14ac:dyDescent="0.55000000000000004">
      <c r="A195" s="6">
        <f>IF('Data Validation'!$K$2&lt;&gt;TRUE,"",'Data Validation'!A195)</f>
        <v>1772086500</v>
      </c>
      <c r="B195" s="6" t="str">
        <f>IF('Data Validation'!$K$2&lt;&gt;TRUE,"",'Data Validation'!C195)</f>
        <v>XAUUSD</v>
      </c>
      <c r="C195" s="6" t="str">
        <f>IF('Data Validation'!$K$2&lt;&gt;TRUE,"",'Data Validation'!E195)</f>
        <v>M5</v>
      </c>
      <c r="D195" s="6">
        <f>IF('Data Validation'!$K$2&lt;&gt;TRUE,"",'Data Validation'!G195)</f>
        <v>5196.0600000000004</v>
      </c>
      <c r="E195" s="6">
        <f>IF($C195&lt;&gt;"M5","",SSA!E195)</f>
        <v>5196.4506099999999</v>
      </c>
      <c r="F195">
        <f t="shared" si="0"/>
        <v>5194.497507777779</v>
      </c>
      <c r="G195">
        <f t="shared" si="2"/>
        <v>5193.3079858560077</v>
      </c>
      <c r="H195">
        <f t="shared" si="3"/>
        <v>1.189521921771302</v>
      </c>
      <c r="I195">
        <f t="shared" si="5"/>
        <v>1</v>
      </c>
      <c r="J195">
        <f t="shared" si="4"/>
        <v>42</v>
      </c>
      <c r="K195" s="4" t="str">
        <f t="shared" si="6"/>
        <v>Bullish</v>
      </c>
      <c r="L195" s="4" t="str">
        <f t="shared" si="7"/>
        <v>-----</v>
      </c>
      <c r="M195" s="21">
        <f t="shared" si="1"/>
        <v>1.9531022222208776</v>
      </c>
      <c r="N195" s="21"/>
      <c r="O195" s="21"/>
      <c r="P195" s="21"/>
      <c r="Q195" s="21"/>
      <c r="R195" s="21"/>
      <c r="S195" s="21"/>
    </row>
    <row r="196" spans="1:19" x14ac:dyDescent="0.55000000000000004">
      <c r="A196" s="6">
        <f>IF('Data Validation'!$K$2&lt;&gt;TRUE,"",'Data Validation'!A196)</f>
        <v>1772086800</v>
      </c>
      <c r="B196" s="6" t="str">
        <f>IF('Data Validation'!$K$2&lt;&gt;TRUE,"",'Data Validation'!C196)</f>
        <v>XAUUSD</v>
      </c>
      <c r="C196" s="6" t="str">
        <f>IF('Data Validation'!$K$2&lt;&gt;TRUE,"",'Data Validation'!E196)</f>
        <v>M5</v>
      </c>
      <c r="D196" s="6">
        <f>IF('Data Validation'!$K$2&lt;&gt;TRUE,"",'Data Validation'!G196)</f>
        <v>5196.4399999999996</v>
      </c>
      <c r="E196" s="6">
        <f>IF($C196&lt;&gt;"M5","",SSA!E196)</f>
        <v>5196.6937600000001</v>
      </c>
      <c r="F196">
        <f t="shared" si="0"/>
        <v>5194.7138924999999</v>
      </c>
      <c r="G196">
        <f t="shared" si="2"/>
        <v>5193.5891671848058</v>
      </c>
      <c r="H196">
        <f t="shared" si="3"/>
        <v>1.124725315194155</v>
      </c>
      <c r="I196">
        <f t="shared" si="5"/>
        <v>1</v>
      </c>
      <c r="J196">
        <f t="shared" si="4"/>
        <v>43</v>
      </c>
      <c r="K196" s="4" t="str">
        <f t="shared" si="6"/>
        <v>Bullish</v>
      </c>
      <c r="L196" s="4" t="str">
        <f t="shared" si="7"/>
        <v>-----</v>
      </c>
      <c r="M196" s="21">
        <f t="shared" si="1"/>
        <v>1.9798675000001822</v>
      </c>
      <c r="N196" s="21"/>
      <c r="O196" s="21"/>
      <c r="P196" s="21"/>
      <c r="Q196" s="21"/>
      <c r="R196" s="21"/>
      <c r="S196" s="21"/>
    </row>
    <row r="197" spans="1:19" x14ac:dyDescent="0.55000000000000004">
      <c r="A197" s="6">
        <f>IF('Data Validation'!$K$2&lt;&gt;TRUE,"",'Data Validation'!A197)</f>
        <v>1772087100</v>
      </c>
      <c r="B197" s="6" t="str">
        <f>IF('Data Validation'!$K$2&lt;&gt;TRUE,"",'Data Validation'!C197)</f>
        <v>XAUUSD</v>
      </c>
      <c r="C197" s="6" t="str">
        <f>IF('Data Validation'!$K$2&lt;&gt;TRUE,"",'Data Validation'!E197)</f>
        <v>M5</v>
      </c>
      <c r="D197" s="6">
        <f>IF('Data Validation'!$K$2&lt;&gt;TRUE,"",'Data Validation'!G197)</f>
        <v>5193.49</v>
      </c>
      <c r="E197" s="6">
        <f>IF($C197&lt;&gt;"M5","",SSA!E197)</f>
        <v>5196.7126200000002</v>
      </c>
      <c r="F197">
        <f t="shared" si="0"/>
        <v>5194.9413711111119</v>
      </c>
      <c r="G197">
        <f t="shared" si="2"/>
        <v>5193.8596079700674</v>
      </c>
      <c r="H197">
        <f t="shared" si="3"/>
        <v>1.0817631410445756</v>
      </c>
      <c r="I197">
        <f t="shared" si="5"/>
        <v>1</v>
      </c>
      <c r="J197">
        <f t="shared" si="4"/>
        <v>44</v>
      </c>
      <c r="K197" s="4" t="str">
        <f t="shared" si="6"/>
        <v>Bullish</v>
      </c>
      <c r="L197" s="4" t="str">
        <f t="shared" si="7"/>
        <v>-----</v>
      </c>
      <c r="M197" s="21">
        <f t="shared" si="1"/>
        <v>1.7712488888882945</v>
      </c>
      <c r="N197" s="21"/>
      <c r="O197" s="21"/>
      <c r="P197" s="21"/>
      <c r="Q197" s="21"/>
      <c r="R197" s="21"/>
      <c r="S197" s="21"/>
    </row>
    <row r="198" spans="1:19" x14ac:dyDescent="0.55000000000000004">
      <c r="A198" s="6">
        <f>IF('Data Validation'!$K$2&lt;&gt;TRUE,"",'Data Validation'!A198)</f>
        <v>1772087400</v>
      </c>
      <c r="B198" s="6" t="str">
        <f>IF('Data Validation'!$K$2&lt;&gt;TRUE,"",'Data Validation'!C198)</f>
        <v>XAUUSD</v>
      </c>
      <c r="C198" s="6" t="str">
        <f>IF('Data Validation'!$K$2&lt;&gt;TRUE,"",'Data Validation'!E198)</f>
        <v>M5</v>
      </c>
      <c r="D198" s="6">
        <f>IF('Data Validation'!$K$2&lt;&gt;TRUE,"",'Data Validation'!G198)</f>
        <v>5196.8999999999996</v>
      </c>
      <c r="E198" s="6">
        <f>IF($C198&lt;&gt;"M5","",SSA!E198)</f>
        <v>5196.5048399999996</v>
      </c>
      <c r="F198">
        <f t="shared" si="0"/>
        <v>5195.1738030555553</v>
      </c>
      <c r="G198">
        <f t="shared" si="2"/>
        <v>5194.1224469871649</v>
      </c>
      <c r="H198">
        <f t="shared" si="3"/>
        <v>1.0513560683903052</v>
      </c>
      <c r="I198">
        <f t="shared" si="5"/>
        <v>1</v>
      </c>
      <c r="J198">
        <f t="shared" si="4"/>
        <v>45</v>
      </c>
      <c r="K198" s="4" t="str">
        <f t="shared" si="6"/>
        <v>Bullish</v>
      </c>
      <c r="L198" s="4" t="str">
        <f t="shared" si="7"/>
        <v>-----</v>
      </c>
      <c r="M198" s="21">
        <f t="shared" si="1"/>
        <v>1.3310369444443495</v>
      </c>
      <c r="N198" s="21"/>
      <c r="O198" s="21"/>
      <c r="P198" s="21"/>
      <c r="Q198" s="21"/>
      <c r="R198" s="21"/>
      <c r="S198" s="21"/>
    </row>
    <row r="199" spans="1:19" x14ac:dyDescent="0.55000000000000004">
      <c r="A199" s="6">
        <f>IF('Data Validation'!$K$2&lt;&gt;TRUE,"",'Data Validation'!A199)</f>
        <v>1772087700</v>
      </c>
      <c r="B199" s="6" t="str">
        <f>IF('Data Validation'!$K$2&lt;&gt;TRUE,"",'Data Validation'!C199)</f>
        <v>XAUUSD</v>
      </c>
      <c r="C199" s="6" t="str">
        <f>IF('Data Validation'!$K$2&lt;&gt;TRUE,"",'Data Validation'!E199)</f>
        <v>M5</v>
      </c>
      <c r="D199" s="6">
        <f>IF('Data Validation'!$K$2&lt;&gt;TRUE,"",'Data Validation'!G199)</f>
        <v>5196.79</v>
      </c>
      <c r="E199" s="6">
        <f>IF($C199&lt;&gt;"M5","",SSA!E199)</f>
        <v>5195.9514600000002</v>
      </c>
      <c r="F199">
        <f t="shared" si="0"/>
        <v>5195.3955444444455</v>
      </c>
      <c r="G199">
        <f t="shared" si="2"/>
        <v>5194.3770664786216</v>
      </c>
      <c r="H199">
        <f t="shared" si="3"/>
        <v>1.0184779658238767</v>
      </c>
      <c r="I199">
        <f t="shared" si="5"/>
        <v>1</v>
      </c>
      <c r="J199">
        <f t="shared" si="4"/>
        <v>46</v>
      </c>
      <c r="K199" s="4" t="str">
        <f t="shared" si="6"/>
        <v>Bullish</v>
      </c>
      <c r="L199" s="4" t="str">
        <f t="shared" si="7"/>
        <v>-----</v>
      </c>
      <c r="M199" s="21">
        <f t="shared" si="1"/>
        <v>0.5559155555547477</v>
      </c>
      <c r="N199" s="21"/>
      <c r="O199" s="21"/>
      <c r="P199" s="21"/>
      <c r="Q199" s="21"/>
      <c r="R199" s="21"/>
      <c r="S199" s="21"/>
    </row>
    <row r="200" spans="1:19" x14ac:dyDescent="0.55000000000000004">
      <c r="A200" s="6">
        <f>IF('Data Validation'!$K$2&lt;&gt;TRUE,"",'Data Validation'!A200)</f>
        <v>1772088000</v>
      </c>
      <c r="B200" s="6" t="str">
        <f>IF('Data Validation'!$K$2&lt;&gt;TRUE,"",'Data Validation'!C200)</f>
        <v>XAUUSD</v>
      </c>
      <c r="C200" s="6" t="str">
        <f>IF('Data Validation'!$K$2&lt;&gt;TRUE,"",'Data Validation'!E200)</f>
        <v>M5</v>
      </c>
      <c r="D200" s="6">
        <f>IF('Data Validation'!$K$2&lt;&gt;TRUE,"",'Data Validation'!G200)</f>
        <v>5196.4399999999996</v>
      </c>
      <c r="E200" s="6">
        <f>IF($C200&lt;&gt;"M5","",SSA!E200)</f>
        <v>5195.06286</v>
      </c>
      <c r="F200">
        <f t="shared" si="0"/>
        <v>5195.584677222223</v>
      </c>
      <c r="G200">
        <f t="shared" si="2"/>
        <v>5194.6185886273424</v>
      </c>
      <c r="H200">
        <f t="shared" si="3"/>
        <v>0.96608859488060261</v>
      </c>
      <c r="I200">
        <f t="shared" si="5"/>
        <v>1</v>
      </c>
      <c r="J200">
        <f t="shared" si="4"/>
        <v>47</v>
      </c>
      <c r="K200" s="4" t="str">
        <f t="shared" si="6"/>
        <v>Bullish</v>
      </c>
      <c r="L200" s="4" t="str">
        <f t="shared" si="7"/>
        <v>-----</v>
      </c>
      <c r="M200" s="21">
        <f t="shared" si="1"/>
        <v>-0.52181722222303506</v>
      </c>
      <c r="N200" s="21"/>
      <c r="O200" s="21"/>
      <c r="P200" s="21"/>
      <c r="Q200" s="21"/>
      <c r="R200" s="21"/>
      <c r="S200" s="21"/>
    </row>
    <row r="201" spans="1:19" x14ac:dyDescent="0.55000000000000004">
      <c r="A201" s="6">
        <f>IF('Data Validation'!$K$2&lt;&gt;TRUE,"",'Data Validation'!A201)</f>
        <v>1772088300</v>
      </c>
      <c r="B201" s="6" t="str">
        <f>IF('Data Validation'!$K$2&lt;&gt;TRUE,"",'Data Validation'!C201)</f>
        <v>XAUUSD</v>
      </c>
      <c r="C201" s="6" t="str">
        <f>IF('Data Validation'!$K$2&lt;&gt;TRUE,"",'Data Validation'!E201)</f>
        <v>M5</v>
      </c>
      <c r="D201" s="6">
        <f>IF('Data Validation'!$K$2&lt;&gt;TRUE,"",'Data Validation'!G201)</f>
        <v>5192.8</v>
      </c>
      <c r="E201" s="6">
        <f>IF($C201&lt;&gt;"M5","",SSA!E201)</f>
        <v>5193.8986699999996</v>
      </c>
      <c r="F201">
        <f t="shared" si="0"/>
        <v>5195.7185386111114</v>
      </c>
      <c r="G201">
        <f t="shared" si="2"/>
        <v>5194.838578624097</v>
      </c>
      <c r="H201">
        <f t="shared" si="3"/>
        <v>0.87995998701444478</v>
      </c>
      <c r="I201">
        <f t="shared" si="5"/>
        <v>1</v>
      </c>
      <c r="J201">
        <f t="shared" si="4"/>
        <v>48</v>
      </c>
      <c r="K201" s="4" t="str">
        <f t="shared" si="6"/>
        <v>Bullish</v>
      </c>
      <c r="L201" s="4" t="str">
        <f t="shared" si="7"/>
        <v>-----</v>
      </c>
      <c r="M201" s="21">
        <f t="shared" si="1"/>
        <v>-1.819868611111815</v>
      </c>
      <c r="N201" s="21"/>
      <c r="O201" s="21"/>
      <c r="P201" s="21"/>
      <c r="Q201" s="21"/>
      <c r="R201" s="21"/>
      <c r="S201" s="21"/>
    </row>
    <row r="202" spans="1:19" x14ac:dyDescent="0.55000000000000004">
      <c r="A202" s="6">
        <f>IF('Data Validation'!$K$2&lt;&gt;TRUE,"",'Data Validation'!A202)</f>
        <v>1772088600</v>
      </c>
      <c r="B202" s="6" t="str">
        <f>IF('Data Validation'!$K$2&lt;&gt;TRUE,"",'Data Validation'!C202)</f>
        <v>XAUUSD</v>
      </c>
      <c r="C202" s="6" t="str">
        <f>IF('Data Validation'!$K$2&lt;&gt;TRUE,"",'Data Validation'!E202)</f>
        <v>M5</v>
      </c>
      <c r="D202" s="6">
        <f>IF('Data Validation'!$K$2&lt;&gt;TRUE,"",'Data Validation'!G202)</f>
        <v>5192.66</v>
      </c>
      <c r="E202" s="6">
        <f>IF($C202&lt;&gt;"M5","",SSA!E202)</f>
        <v>5192.6411600000001</v>
      </c>
      <c r="F202">
        <f t="shared" si="0"/>
        <v>5195.7823030555555</v>
      </c>
      <c r="G202">
        <f t="shared" si="2"/>
        <v>5195.0273235103896</v>
      </c>
      <c r="H202">
        <f t="shared" si="3"/>
        <v>0.754979545165952</v>
      </c>
      <c r="I202">
        <f t="shared" si="5"/>
        <v>1</v>
      </c>
      <c r="J202">
        <f t="shared" si="4"/>
        <v>49</v>
      </c>
      <c r="K202" s="4" t="str">
        <f t="shared" si="6"/>
        <v>Bullish</v>
      </c>
      <c r="L202" s="4" t="str">
        <f t="shared" si="7"/>
        <v>-----</v>
      </c>
      <c r="M202" s="21">
        <f t="shared" si="1"/>
        <v>-3.1411430555554034</v>
      </c>
      <c r="N202" s="21"/>
      <c r="O202" s="21"/>
      <c r="P202" s="21"/>
      <c r="Q202" s="21"/>
      <c r="R202" s="21"/>
      <c r="S202" s="21"/>
    </row>
    <row r="203" spans="1:19" x14ac:dyDescent="0.55000000000000004">
      <c r="A203" s="6">
        <f>IF('Data Validation'!$K$2&lt;&gt;TRUE,"",'Data Validation'!A203)</f>
        <v>1772088900</v>
      </c>
      <c r="B203" s="6" t="str">
        <f>IF('Data Validation'!$K$2&lt;&gt;TRUE,"",'Data Validation'!C203)</f>
        <v>XAUUSD</v>
      </c>
      <c r="C203" s="6" t="str">
        <f>IF('Data Validation'!$K$2&lt;&gt;TRUE,"",'Data Validation'!E203)</f>
        <v>M5</v>
      </c>
      <c r="D203" s="6">
        <f>IF('Data Validation'!$K$2&lt;&gt;TRUE,"",'Data Validation'!G203)</f>
        <v>5193.26</v>
      </c>
      <c r="E203" s="6">
        <f>IF($C203&lt;&gt;"M5","",SSA!E203)</f>
        <v>5191.3582299999998</v>
      </c>
      <c r="F203">
        <f t="shared" si="0"/>
        <v>5195.7685802777778</v>
      </c>
      <c r="G203">
        <f t="shared" si="2"/>
        <v>5195.175574863867</v>
      </c>
      <c r="H203">
        <f t="shared" si="3"/>
        <v>0.59300541391075967</v>
      </c>
      <c r="I203">
        <f t="shared" si="5"/>
        <v>1</v>
      </c>
      <c r="J203">
        <f t="shared" si="4"/>
        <v>50</v>
      </c>
      <c r="K203" s="4" t="str">
        <f t="shared" si="6"/>
        <v>Bullish</v>
      </c>
      <c r="L203" s="4" t="str">
        <f t="shared" si="7"/>
        <v>-----</v>
      </c>
      <c r="M203" s="21">
        <f t="shared" si="1"/>
        <v>-4.4103502777779795</v>
      </c>
      <c r="N203" s="21"/>
      <c r="O203" s="21"/>
      <c r="P203" s="21"/>
      <c r="Q203" s="21"/>
      <c r="R203" s="21"/>
      <c r="S203" s="21"/>
    </row>
    <row r="204" spans="1:19" x14ac:dyDescent="0.55000000000000004">
      <c r="A204" s="6">
        <f>IF('Data Validation'!$K$2&lt;&gt;TRUE,"",'Data Validation'!A204)</f>
        <v>1772089200</v>
      </c>
      <c r="B204" s="6" t="str">
        <f>IF('Data Validation'!$K$2&lt;&gt;TRUE,"",'Data Validation'!C204)</f>
        <v>XAUUSD</v>
      </c>
      <c r="C204" s="6" t="str">
        <f>IF('Data Validation'!$K$2&lt;&gt;TRUE,"",'Data Validation'!E204)</f>
        <v>M5</v>
      </c>
      <c r="D204" s="6">
        <f>IF('Data Validation'!$K$2&lt;&gt;TRUE,"",'Data Validation'!G204)</f>
        <v>5190.96</v>
      </c>
      <c r="E204" s="6">
        <f>IF($C204&lt;&gt;"M5","",SSA!E204)</f>
        <v>5190.0676100000001</v>
      </c>
      <c r="F204">
        <f t="shared" si="0"/>
        <v>5195.676396111111</v>
      </c>
      <c r="G204">
        <f t="shared" si="2"/>
        <v>5195.2757391133164</v>
      </c>
      <c r="H204">
        <f t="shared" si="3"/>
        <v>0.40065699779461283</v>
      </c>
      <c r="I204">
        <f t="shared" si="5"/>
        <v>1</v>
      </c>
      <c r="J204">
        <f t="shared" si="4"/>
        <v>51</v>
      </c>
      <c r="K204" s="4" t="str">
        <f t="shared" si="6"/>
        <v>Bullish</v>
      </c>
      <c r="L204" s="4" t="str">
        <f t="shared" si="7"/>
        <v>-----</v>
      </c>
      <c r="M204" s="21">
        <f t="shared" si="1"/>
        <v>-5.6087861111109305</v>
      </c>
      <c r="N204" s="21"/>
      <c r="O204" s="21"/>
      <c r="P204" s="21"/>
      <c r="Q204" s="21"/>
      <c r="R204" s="21"/>
      <c r="S204" s="21"/>
    </row>
    <row r="205" spans="1:19" x14ac:dyDescent="0.55000000000000004">
      <c r="A205" s="6">
        <f>IF('Data Validation'!$K$2&lt;&gt;TRUE,"",'Data Validation'!A205)</f>
        <v>1772089500</v>
      </c>
      <c r="B205" s="6" t="str">
        <f>IF('Data Validation'!$K$2&lt;&gt;TRUE,"",'Data Validation'!C205)</f>
        <v>XAUUSD</v>
      </c>
      <c r="C205" s="6" t="str">
        <f>IF('Data Validation'!$K$2&lt;&gt;TRUE,"",'Data Validation'!E205)</f>
        <v>M5</v>
      </c>
      <c r="D205" s="6">
        <f>IF('Data Validation'!$K$2&lt;&gt;TRUE,"",'Data Validation'!G205)</f>
        <v>5184.75</v>
      </c>
      <c r="E205" s="6">
        <f>IF($C205&lt;&gt;"M5","",SSA!E205)</f>
        <v>5188.8510399999996</v>
      </c>
      <c r="F205">
        <f t="shared" si="0"/>
        <v>5195.5141705555561</v>
      </c>
      <c r="G205">
        <f t="shared" si="2"/>
        <v>5195.3234254017643</v>
      </c>
      <c r="H205">
        <f t="shared" si="3"/>
        <v>0.19074515379179502</v>
      </c>
      <c r="I205">
        <f t="shared" si="5"/>
        <v>1</v>
      </c>
      <c r="J205">
        <f t="shared" si="4"/>
        <v>52</v>
      </c>
      <c r="K205" s="4" t="str">
        <f t="shared" si="6"/>
        <v>Bullish</v>
      </c>
      <c r="L205" s="4" t="str">
        <f t="shared" si="7"/>
        <v>-----</v>
      </c>
      <c r="M205" s="21">
        <f t="shared" si="1"/>
        <v>-6.6631305555565632</v>
      </c>
      <c r="N205" s="21"/>
      <c r="O205" s="21"/>
      <c r="P205" s="21"/>
      <c r="Q205" s="21"/>
      <c r="R205" s="21"/>
      <c r="S205" s="21"/>
    </row>
    <row r="206" spans="1:19" x14ac:dyDescent="0.55000000000000004">
      <c r="A206" s="6">
        <f>IF('Data Validation'!$K$2&lt;&gt;TRUE,"",'Data Validation'!A206)</f>
        <v>1772089800</v>
      </c>
      <c r="B206" s="6" t="str">
        <f>IF('Data Validation'!$K$2&lt;&gt;TRUE,"",'Data Validation'!C206)</f>
        <v>XAUUSD</v>
      </c>
      <c r="C206" s="6" t="str">
        <f>IF('Data Validation'!$K$2&lt;&gt;TRUE,"",'Data Validation'!E206)</f>
        <v>M5</v>
      </c>
      <c r="D206" s="6">
        <f>IF('Data Validation'!$K$2&lt;&gt;TRUE,"",'Data Validation'!G206)</f>
        <v>5187.62</v>
      </c>
      <c r="E206" s="6">
        <f>IF($C206&lt;&gt;"M5","",SSA!E206)</f>
        <v>5187.8724199999997</v>
      </c>
      <c r="F206">
        <f t="shared" si="0"/>
        <v>5195.3007277777788</v>
      </c>
      <c r="G206">
        <f t="shared" si="2"/>
        <v>5195.3188858769681</v>
      </c>
      <c r="H206">
        <f t="shared" si="3"/>
        <v>-1.8158099189349741E-2</v>
      </c>
      <c r="I206">
        <f t="shared" si="5"/>
        <v>-1</v>
      </c>
      <c r="J206">
        <f t="shared" si="4"/>
        <v>-1</v>
      </c>
      <c r="K206" s="4" t="str">
        <f t="shared" si="6"/>
        <v>-----</v>
      </c>
      <c r="L206" s="4" t="str">
        <f t="shared" si="7"/>
        <v>-----</v>
      </c>
      <c r="M206" s="21">
        <f t="shared" si="1"/>
        <v>-7.4283077777790822</v>
      </c>
      <c r="N206" s="21"/>
      <c r="O206" s="21"/>
      <c r="P206" s="21"/>
      <c r="Q206" s="21"/>
      <c r="R206" s="21"/>
      <c r="S206" s="21"/>
    </row>
    <row r="207" spans="1:19" x14ac:dyDescent="0.55000000000000004">
      <c r="A207" s="6">
        <f>IF('Data Validation'!$K$2&lt;&gt;TRUE,"",'Data Validation'!A207)</f>
        <v>1772090100</v>
      </c>
      <c r="B207" s="6" t="str">
        <f>IF('Data Validation'!$K$2&lt;&gt;TRUE,"",'Data Validation'!C207)</f>
        <v>XAUUSD</v>
      </c>
      <c r="C207" s="6" t="str">
        <f>IF('Data Validation'!$K$2&lt;&gt;TRUE,"",'Data Validation'!E207)</f>
        <v>M5</v>
      </c>
      <c r="D207" s="6">
        <f>IF('Data Validation'!$K$2&lt;&gt;TRUE,"",'Data Validation'!G207)</f>
        <v>5188.55</v>
      </c>
      <c r="E207" s="6">
        <f>IF($C207&lt;&gt;"M5","",SSA!E207)</f>
        <v>5187.0402899999999</v>
      </c>
      <c r="F207">
        <f t="shared" si="0"/>
        <v>5195.0558336111117</v>
      </c>
      <c r="G207">
        <f t="shared" si="2"/>
        <v>5195.2662754237972</v>
      </c>
      <c r="H207">
        <f t="shared" si="3"/>
        <v>-0.21044181268553075</v>
      </c>
      <c r="I207">
        <f t="shared" si="5"/>
        <v>-1</v>
      </c>
      <c r="J207">
        <f t="shared" si="4"/>
        <v>-2</v>
      </c>
      <c r="K207" s="4" t="str">
        <f t="shared" si="6"/>
        <v>-----</v>
      </c>
      <c r="L207" s="4" t="str">
        <f t="shared" si="7"/>
        <v>-----</v>
      </c>
      <c r="M207" s="21">
        <f t="shared" si="1"/>
        <v>-8.0155436111117524</v>
      </c>
      <c r="N207" s="21"/>
      <c r="O207" s="21"/>
      <c r="P207" s="21"/>
      <c r="Q207" s="21"/>
      <c r="R207" s="21"/>
      <c r="S207" s="21"/>
    </row>
    <row r="208" spans="1:19" x14ac:dyDescent="0.55000000000000004">
      <c r="A208" s="6">
        <f>IF('Data Validation'!$K$2&lt;&gt;TRUE,"",'Data Validation'!A208)</f>
        <v>1772090400</v>
      </c>
      <c r="B208" s="6" t="str">
        <f>IF('Data Validation'!$K$2&lt;&gt;TRUE,"",'Data Validation'!C208)</f>
        <v>XAUUSD</v>
      </c>
      <c r="C208" s="6" t="str">
        <f>IF('Data Validation'!$K$2&lt;&gt;TRUE,"",'Data Validation'!E208)</f>
        <v>M5</v>
      </c>
      <c r="D208" s="6">
        <f>IF('Data Validation'!$K$2&lt;&gt;TRUE,"",'Data Validation'!G208)</f>
        <v>5186.04</v>
      </c>
      <c r="E208" s="6">
        <f>IF($C208&lt;&gt;"M5","",SSA!E208)</f>
        <v>5186.3099599999996</v>
      </c>
      <c r="F208">
        <f t="shared" si="0"/>
        <v>5194.795689722223</v>
      </c>
      <c r="G208">
        <f t="shared" si="2"/>
        <v>5195.1721582834825</v>
      </c>
      <c r="H208">
        <f t="shared" si="3"/>
        <v>-0.37646856125957129</v>
      </c>
      <c r="I208">
        <f t="shared" si="5"/>
        <v>-1</v>
      </c>
      <c r="J208">
        <f t="shared" si="4"/>
        <v>-3</v>
      </c>
      <c r="K208" s="4" t="str">
        <f t="shared" si="6"/>
        <v>-----</v>
      </c>
      <c r="L208" s="4" t="str">
        <f t="shared" si="7"/>
        <v>-----</v>
      </c>
      <c r="M208" s="21">
        <f t="shared" si="1"/>
        <v>-8.4857297222233683</v>
      </c>
      <c r="N208" s="21"/>
      <c r="O208" s="21"/>
      <c r="P208" s="21"/>
      <c r="Q208" s="21"/>
      <c r="R208" s="21"/>
      <c r="S208" s="21"/>
    </row>
    <row r="209" spans="1:19" x14ac:dyDescent="0.55000000000000004">
      <c r="A209" s="6">
        <f>IF('Data Validation'!$K$2&lt;&gt;TRUE,"",'Data Validation'!A209)</f>
        <v>1772090700</v>
      </c>
      <c r="B209" s="6" t="str">
        <f>IF('Data Validation'!$K$2&lt;&gt;TRUE,"",'Data Validation'!C209)</f>
        <v>XAUUSD</v>
      </c>
      <c r="C209" s="6" t="str">
        <f>IF('Data Validation'!$K$2&lt;&gt;TRUE,"",'Data Validation'!E209)</f>
        <v>M5</v>
      </c>
      <c r="D209" s="6">
        <f>IF('Data Validation'!$K$2&lt;&gt;TRUE,"",'Data Validation'!G209)</f>
        <v>5184.88</v>
      </c>
      <c r="E209" s="6">
        <f>IF($C209&lt;&gt;"M5","",SSA!E209)</f>
        <v>5185.7392799999998</v>
      </c>
      <c r="F209">
        <f t="shared" si="0"/>
        <v>5194.5356663888897</v>
      </c>
      <c r="G209">
        <f t="shared" si="2"/>
        <v>5195.0448599045649</v>
      </c>
      <c r="H209">
        <f t="shared" si="3"/>
        <v>-0.50919351567517879</v>
      </c>
      <c r="I209">
        <f t="shared" si="5"/>
        <v>-1</v>
      </c>
      <c r="J209">
        <f t="shared" si="4"/>
        <v>-4</v>
      </c>
      <c r="K209" s="4" t="str">
        <f t="shared" si="6"/>
        <v>-----</v>
      </c>
      <c r="L209" s="4" t="str">
        <f t="shared" si="7"/>
        <v>-----</v>
      </c>
      <c r="M209" s="21">
        <f t="shared" si="1"/>
        <v>-8.7963863888899141</v>
      </c>
      <c r="N209" s="21"/>
      <c r="O209" s="21"/>
      <c r="P209" s="21"/>
      <c r="Q209" s="21"/>
      <c r="R209" s="21"/>
      <c r="S209" s="21"/>
    </row>
    <row r="210" spans="1:19" x14ac:dyDescent="0.55000000000000004">
      <c r="A210" s="6">
        <f>IF('Data Validation'!$K$2&lt;&gt;TRUE,"",'Data Validation'!A210)</f>
        <v>1772091000</v>
      </c>
      <c r="B210" s="6" t="str">
        <f>IF('Data Validation'!$K$2&lt;&gt;TRUE,"",'Data Validation'!C210)</f>
        <v>XAUUSD</v>
      </c>
      <c r="C210" s="6" t="str">
        <f>IF('Data Validation'!$K$2&lt;&gt;TRUE,"",'Data Validation'!E210)</f>
        <v>M5</v>
      </c>
      <c r="D210" s="6">
        <f>IF('Data Validation'!$K$2&lt;&gt;TRUE,"",'Data Validation'!G210)</f>
        <v>5186.1499999999996</v>
      </c>
      <c r="E210" s="6">
        <f>IF($C210&lt;&gt;"M5","",SSA!E210)</f>
        <v>5185.3648700000003</v>
      </c>
      <c r="F210">
        <f t="shared" si="0"/>
        <v>5194.2881719444449</v>
      </c>
      <c r="G210">
        <f t="shared" si="2"/>
        <v>5194.8935223125409</v>
      </c>
      <c r="H210">
        <f t="shared" si="3"/>
        <v>-0.60535036809596932</v>
      </c>
      <c r="I210">
        <f t="shared" si="5"/>
        <v>-1</v>
      </c>
      <c r="J210">
        <f t="shared" si="4"/>
        <v>-5</v>
      </c>
      <c r="K210" s="4" t="str">
        <f t="shared" si="6"/>
        <v>-----</v>
      </c>
      <c r="L210" s="4" t="str">
        <f t="shared" si="7"/>
        <v>-----</v>
      </c>
      <c r="M210" s="21">
        <f t="shared" si="1"/>
        <v>-8.9233019444445745</v>
      </c>
      <c r="N210" s="21"/>
      <c r="O210" s="21"/>
      <c r="P210" s="21"/>
      <c r="Q210" s="21"/>
      <c r="R210" s="21"/>
      <c r="S210" s="21"/>
    </row>
    <row r="211" spans="1:19" x14ac:dyDescent="0.55000000000000004">
      <c r="A211" s="6">
        <f>IF('Data Validation'!$K$2&lt;&gt;TRUE,"",'Data Validation'!A211)</f>
        <v>1772091300</v>
      </c>
      <c r="B211" s="6" t="str">
        <f>IF('Data Validation'!$K$2&lt;&gt;TRUE,"",'Data Validation'!C211)</f>
        <v>XAUUSD</v>
      </c>
      <c r="C211" s="6" t="str">
        <f>IF('Data Validation'!$K$2&lt;&gt;TRUE,"",'Data Validation'!E211)</f>
        <v>M5</v>
      </c>
      <c r="D211" s="6">
        <f>IF('Data Validation'!$K$2&lt;&gt;TRUE,"",'Data Validation'!G211)</f>
        <v>5188.3500000000004</v>
      </c>
      <c r="E211" s="6">
        <f>IF($C211&lt;&gt;"M5","",SSA!E211)</f>
        <v>5185.1516799999999</v>
      </c>
      <c r="F211">
        <f t="shared" si="0"/>
        <v>5194.0594808333344</v>
      </c>
      <c r="G211">
        <f t="shared" si="2"/>
        <v>5194.7267140166996</v>
      </c>
      <c r="H211">
        <f t="shared" si="3"/>
        <v>-0.66723318336516968</v>
      </c>
      <c r="I211">
        <f t="shared" si="5"/>
        <v>-1</v>
      </c>
      <c r="J211">
        <f t="shared" si="4"/>
        <v>-6</v>
      </c>
      <c r="K211" s="4" t="str">
        <f t="shared" si="6"/>
        <v>-----</v>
      </c>
      <c r="L211" s="4" t="str">
        <f t="shared" si="7"/>
        <v>-----</v>
      </c>
      <c r="M211" s="21">
        <f t="shared" si="1"/>
        <v>-8.9078008333344769</v>
      </c>
      <c r="N211" s="21"/>
      <c r="O211" s="21"/>
      <c r="P211" s="21"/>
      <c r="Q211" s="21"/>
      <c r="R211" s="21"/>
      <c r="S211" s="21"/>
    </row>
    <row r="212" spans="1:19" x14ac:dyDescent="0.55000000000000004">
      <c r="A212" s="6">
        <f>IF('Data Validation'!$K$2&lt;&gt;TRUE,"",'Data Validation'!A212)</f>
        <v>1772091600</v>
      </c>
      <c r="B212" s="6" t="str">
        <f>IF('Data Validation'!$K$2&lt;&gt;TRUE,"",'Data Validation'!C212)</f>
        <v>XAUUSD</v>
      </c>
      <c r="C212" s="6" t="str">
        <f>IF('Data Validation'!$K$2&lt;&gt;TRUE,"",'Data Validation'!E212)</f>
        <v>M5</v>
      </c>
      <c r="D212" s="6">
        <f>IF('Data Validation'!$K$2&lt;&gt;TRUE,"",'Data Validation'!G212)</f>
        <v>5186.49</v>
      </c>
      <c r="E212" s="6">
        <f>IF($C212&lt;&gt;"M5","",SSA!E212)</f>
        <v>5185.0366999999997</v>
      </c>
      <c r="F212">
        <f t="shared" si="0"/>
        <v>5193.8482602777785</v>
      </c>
      <c r="G212">
        <f t="shared" si="2"/>
        <v>5194.5510232689157</v>
      </c>
      <c r="H212">
        <f t="shared" si="3"/>
        <v>-0.70276299113720597</v>
      </c>
      <c r="I212">
        <f t="shared" si="5"/>
        <v>-1</v>
      </c>
      <c r="J212">
        <f t="shared" si="4"/>
        <v>-7</v>
      </c>
      <c r="K212" s="4" t="str">
        <f t="shared" si="6"/>
        <v>-----</v>
      </c>
      <c r="L212" s="4" t="str">
        <f t="shared" si="7"/>
        <v>-----</v>
      </c>
      <c r="M212" s="21">
        <f t="shared" si="1"/>
        <v>-8.8115602777788808</v>
      </c>
      <c r="N212" s="21"/>
      <c r="O212" s="21"/>
      <c r="P212" s="21"/>
      <c r="Q212" s="21"/>
      <c r="R212" s="21"/>
      <c r="S212" s="21"/>
    </row>
    <row r="213" spans="1:19" x14ac:dyDescent="0.55000000000000004">
      <c r="A213" s="6">
        <f>IF('Data Validation'!$K$2&lt;&gt;TRUE,"",'Data Validation'!A213)</f>
        <v>1772091900</v>
      </c>
      <c r="B213" s="6" t="str">
        <f>IF('Data Validation'!$K$2&lt;&gt;TRUE,"",'Data Validation'!C213)</f>
        <v>XAUUSD</v>
      </c>
      <c r="C213" s="6" t="str">
        <f>IF('Data Validation'!$K$2&lt;&gt;TRUE,"",'Data Validation'!E213)</f>
        <v>M5</v>
      </c>
      <c r="D213" s="6">
        <f>IF('Data Validation'!$K$2&lt;&gt;TRUE,"",'Data Validation'!G213)</f>
        <v>5181.91</v>
      </c>
      <c r="E213" s="6">
        <f>IF($C213&lt;&gt;"M5","",SSA!E213)</f>
        <v>5185.0460599999997</v>
      </c>
      <c r="F213">
        <f t="shared" si="0"/>
        <v>5193.6477422222233</v>
      </c>
      <c r="G213">
        <f t="shared" si="2"/>
        <v>5194.3703670595778</v>
      </c>
      <c r="H213">
        <f t="shared" si="3"/>
        <v>-0.72262483735448768</v>
      </c>
      <c r="I213">
        <f t="shared" si="5"/>
        <v>-1</v>
      </c>
      <c r="J213">
        <f t="shared" si="4"/>
        <v>-8</v>
      </c>
      <c r="K213" s="4" t="str">
        <f t="shared" si="6"/>
        <v>-----</v>
      </c>
      <c r="L213" s="4" t="str">
        <f t="shared" si="7"/>
        <v>-----</v>
      </c>
      <c r="M213" s="21">
        <f t="shared" si="1"/>
        <v>-8.6016822222236442</v>
      </c>
      <c r="N213" s="21"/>
      <c r="O213" s="21"/>
      <c r="P213" s="21"/>
      <c r="Q213" s="21"/>
      <c r="R213" s="21"/>
      <c r="S213" s="21"/>
    </row>
    <row r="214" spans="1:19" x14ac:dyDescent="0.55000000000000004">
      <c r="A214" s="6">
        <f>IF('Data Validation'!$K$2&lt;&gt;TRUE,"",'Data Validation'!A214)</f>
        <v>1772092200</v>
      </c>
      <c r="B214" s="6" t="str">
        <f>IF('Data Validation'!$K$2&lt;&gt;TRUE,"",'Data Validation'!C214)</f>
        <v>XAUUSD</v>
      </c>
      <c r="C214" s="6" t="str">
        <f>IF('Data Validation'!$K$2&lt;&gt;TRUE,"",'Data Validation'!E214)</f>
        <v>M5</v>
      </c>
      <c r="D214" s="6">
        <f>IF('Data Validation'!$K$2&lt;&gt;TRUE,"",'Data Validation'!G214)</f>
        <v>5183.7</v>
      </c>
      <c r="E214" s="6">
        <f>IF($C214&lt;&gt;"M5","",SSA!E214)</f>
        <v>5185.24737</v>
      </c>
      <c r="F214">
        <f t="shared" si="0"/>
        <v>5193.4475950000015</v>
      </c>
      <c r="G214">
        <f t="shared" si="2"/>
        <v>5194.1858126476627</v>
      </c>
      <c r="H214">
        <f t="shared" si="3"/>
        <v>-0.73821764766125852</v>
      </c>
      <c r="I214">
        <f t="shared" si="5"/>
        <v>-1</v>
      </c>
      <c r="J214">
        <f t="shared" si="4"/>
        <v>-9</v>
      </c>
      <c r="K214" s="4" t="str">
        <f t="shared" si="6"/>
        <v>-----</v>
      </c>
      <c r="L214" s="4" t="str">
        <f t="shared" si="7"/>
        <v>-----</v>
      </c>
      <c r="M214" s="21">
        <f t="shared" si="1"/>
        <v>-8.2002250000014101</v>
      </c>
      <c r="N214" s="21"/>
      <c r="O214" s="21"/>
      <c r="P214" s="21"/>
      <c r="Q214" s="21"/>
      <c r="R214" s="21"/>
      <c r="S214" s="21"/>
    </row>
    <row r="215" spans="1:19" x14ac:dyDescent="0.55000000000000004">
      <c r="A215" s="6">
        <f>IF('Data Validation'!$K$2&lt;&gt;TRUE,"",'Data Validation'!A215)</f>
        <v>1772092500</v>
      </c>
      <c r="B215" s="6" t="str">
        <f>IF('Data Validation'!$K$2&lt;&gt;TRUE,"",'Data Validation'!C215)</f>
        <v>XAUUSD</v>
      </c>
      <c r="C215" s="6" t="str">
        <f>IF('Data Validation'!$K$2&lt;&gt;TRUE,"",'Data Validation'!E215)</f>
        <v>M5</v>
      </c>
      <c r="D215" s="6">
        <f>IF('Data Validation'!$K$2&lt;&gt;TRUE,"",'Data Validation'!G215)</f>
        <v>5186.0200000000004</v>
      </c>
      <c r="E215" s="6">
        <f>IF($C215&lt;&gt;"M5","",SSA!E215)</f>
        <v>5185.4771600000004</v>
      </c>
      <c r="F215">
        <f t="shared" si="0"/>
        <v>5193.2326794444443</v>
      </c>
      <c r="G215">
        <f t="shared" si="2"/>
        <v>5193.9951860070196</v>
      </c>
      <c r="H215">
        <f t="shared" si="3"/>
        <v>-0.76250656257525407</v>
      </c>
      <c r="I215">
        <f t="shared" si="5"/>
        <v>-1</v>
      </c>
      <c r="J215">
        <f t="shared" si="4"/>
        <v>-10</v>
      </c>
      <c r="K215" s="4" t="str">
        <f t="shared" si="6"/>
        <v>-----</v>
      </c>
      <c r="L215" s="4" t="str">
        <f t="shared" si="7"/>
        <v>-----</v>
      </c>
      <c r="M215" s="21">
        <f t="shared" si="1"/>
        <v>-7.7555194444439621</v>
      </c>
      <c r="N215" s="21"/>
      <c r="O215" s="21"/>
      <c r="P215" s="21"/>
      <c r="Q215" s="21"/>
      <c r="R215" s="21"/>
      <c r="S215" s="21"/>
    </row>
    <row r="216" spans="1:19" x14ac:dyDescent="0.55000000000000004">
      <c r="A216" s="6">
        <f>IF('Data Validation'!$K$2&lt;&gt;TRUE,"",'Data Validation'!A216)</f>
        <v>1772092800</v>
      </c>
      <c r="B216" s="6" t="str">
        <f>IF('Data Validation'!$K$2&lt;&gt;TRUE,"",'Data Validation'!C216)</f>
        <v>XAUUSD</v>
      </c>
      <c r="C216" s="6" t="str">
        <f>IF('Data Validation'!$K$2&lt;&gt;TRUE,"",'Data Validation'!E216)</f>
        <v>M5</v>
      </c>
      <c r="D216" s="6">
        <f>IF('Data Validation'!$K$2&lt;&gt;TRUE,"",'Data Validation'!G216)</f>
        <v>5181.47</v>
      </c>
      <c r="E216" s="6">
        <f>IF($C216&lt;&gt;"M5","",SSA!E216)</f>
        <v>5185.5363799999996</v>
      </c>
      <c r="F216">
        <f t="shared" ref="F216:F279" si="8">AVERAGE(E181:E216)</f>
        <v>5192.984138888889</v>
      </c>
      <c r="G216">
        <f t="shared" si="2"/>
        <v>5193.7929765833942</v>
      </c>
      <c r="H216">
        <f t="shared" si="3"/>
        <v>-0.80883769450520049</v>
      </c>
      <c r="I216">
        <f t="shared" si="5"/>
        <v>-1</v>
      </c>
      <c r="J216">
        <f t="shared" si="4"/>
        <v>-11</v>
      </c>
      <c r="K216" s="4" t="str">
        <f t="shared" si="6"/>
        <v>-----</v>
      </c>
      <c r="L216" s="4" t="str">
        <f t="shared" si="7"/>
        <v>-----</v>
      </c>
      <c r="M216" s="21">
        <f t="shared" ref="M216:M279" si="9">E216-F216</f>
        <v>-7.4477588888894388</v>
      </c>
      <c r="N216" s="21"/>
      <c r="O216" s="21"/>
      <c r="P216" s="21"/>
      <c r="Q216" s="21"/>
      <c r="R216" s="21"/>
      <c r="S216" s="21"/>
    </row>
    <row r="217" spans="1:19" x14ac:dyDescent="0.55000000000000004">
      <c r="A217" s="6">
        <f>IF('Data Validation'!$K$2&lt;&gt;TRUE,"",'Data Validation'!A217)</f>
        <v>1772093100</v>
      </c>
      <c r="B217" s="6" t="str">
        <f>IF('Data Validation'!$K$2&lt;&gt;TRUE,"",'Data Validation'!C217)</f>
        <v>XAUUSD</v>
      </c>
      <c r="C217" s="6" t="str">
        <f>IF('Data Validation'!$K$2&lt;&gt;TRUE,"",'Data Validation'!E217)</f>
        <v>M5</v>
      </c>
      <c r="D217" s="6">
        <f>IF('Data Validation'!$K$2&lt;&gt;TRUE,"",'Data Validation'!G217)</f>
        <v>5183.96</v>
      </c>
      <c r="E217" s="6">
        <f>IF($C217&lt;&gt;"M5","",SSA!E217)</f>
        <v>5185.4002</v>
      </c>
      <c r="F217">
        <f t="shared" si="8"/>
        <v>5192.6871672222223</v>
      </c>
      <c r="G217">
        <f t="shared" ref="G217:G280" si="10">IF(F217="","",F217*0.2+G216*0.8)</f>
        <v>5193.5718147111602</v>
      </c>
      <c r="H217">
        <f t="shared" ref="H217:H280" si="11">F217-G217</f>
        <v>-0.88464748893784417</v>
      </c>
      <c r="I217">
        <f t="shared" si="5"/>
        <v>-1</v>
      </c>
      <c r="J217">
        <f t="shared" si="4"/>
        <v>-12</v>
      </c>
      <c r="K217" s="4" t="str">
        <f t="shared" si="6"/>
        <v>-----</v>
      </c>
      <c r="L217" s="4" t="str">
        <f t="shared" si="7"/>
        <v>-----</v>
      </c>
      <c r="M217" s="21">
        <f t="shared" si="9"/>
        <v>-7.2869672222223016</v>
      </c>
      <c r="N217" s="21"/>
      <c r="O217" s="21"/>
      <c r="P217" s="21"/>
      <c r="Q217" s="21"/>
      <c r="R217" s="21"/>
      <c r="S217" s="21"/>
    </row>
    <row r="218" spans="1:19" x14ac:dyDescent="0.55000000000000004">
      <c r="A218" s="6">
        <f>IF('Data Validation'!$K$2&lt;&gt;TRUE,"",'Data Validation'!A218)</f>
        <v>1772093400</v>
      </c>
      <c r="B218" s="6" t="str">
        <f>IF('Data Validation'!$K$2&lt;&gt;TRUE,"",'Data Validation'!C218)</f>
        <v>XAUUSD</v>
      </c>
      <c r="C218" s="6" t="str">
        <f>IF('Data Validation'!$K$2&lt;&gt;TRUE,"",'Data Validation'!E218)</f>
        <v>M5</v>
      </c>
      <c r="D218" s="6">
        <f>IF('Data Validation'!$K$2&lt;&gt;TRUE,"",'Data Validation'!G218)</f>
        <v>5189.4799999999996</v>
      </c>
      <c r="E218" s="6">
        <f>IF($C218&lt;&gt;"M5","",SSA!E218)</f>
        <v>5184.8827300000003</v>
      </c>
      <c r="F218">
        <f t="shared" si="8"/>
        <v>5192.3288727777781</v>
      </c>
      <c r="G218">
        <f t="shared" si="10"/>
        <v>5193.3232263244845</v>
      </c>
      <c r="H218">
        <f t="shared" si="11"/>
        <v>-0.99435354670640663</v>
      </c>
      <c r="I218">
        <f t="shared" si="5"/>
        <v>-1</v>
      </c>
      <c r="J218">
        <f t="shared" ref="J218:J281" si="12">IF(I218=I217,J217+I218,I218)</f>
        <v>-13</v>
      </c>
      <c r="K218" s="4" t="str">
        <f t="shared" si="6"/>
        <v>-----</v>
      </c>
      <c r="L218" s="4" t="str">
        <f t="shared" si="7"/>
        <v>-----</v>
      </c>
      <c r="M218" s="21">
        <f t="shared" si="9"/>
        <v>-7.4461427777778226</v>
      </c>
      <c r="N218" s="21"/>
      <c r="O218" s="21"/>
      <c r="P218" s="21"/>
      <c r="Q218" s="21"/>
      <c r="R218" s="21"/>
      <c r="S218" s="21"/>
    </row>
    <row r="219" spans="1:19" x14ac:dyDescent="0.55000000000000004">
      <c r="A219" s="6">
        <f>IF('Data Validation'!$K$2&lt;&gt;TRUE,"",'Data Validation'!A219)</f>
        <v>1772093700</v>
      </c>
      <c r="B219" s="6" t="str">
        <f>IF('Data Validation'!$K$2&lt;&gt;TRUE,"",'Data Validation'!C219)</f>
        <v>XAUUSD</v>
      </c>
      <c r="C219" s="6" t="str">
        <f>IF('Data Validation'!$K$2&lt;&gt;TRUE,"",'Data Validation'!E219)</f>
        <v>M5</v>
      </c>
      <c r="D219" s="6">
        <f>IF('Data Validation'!$K$2&lt;&gt;TRUE,"",'Data Validation'!G219)</f>
        <v>5187.25</v>
      </c>
      <c r="E219" s="6">
        <f>IF($C219&lt;&gt;"M5","",SSA!E219)</f>
        <v>5183.78701</v>
      </c>
      <c r="F219">
        <f t="shared" si="8"/>
        <v>5191.8994577777776</v>
      </c>
      <c r="G219">
        <f t="shared" si="10"/>
        <v>5193.0384726151433</v>
      </c>
      <c r="H219">
        <f t="shared" si="11"/>
        <v>-1.1390148373657212</v>
      </c>
      <c r="I219">
        <f t="shared" ref="I219:I282" si="13">IF(H219&gt;=0,1,-1)</f>
        <v>-1</v>
      </c>
      <c r="J219">
        <f t="shared" si="12"/>
        <v>-14</v>
      </c>
      <c r="K219" s="4" t="str">
        <f t="shared" si="6"/>
        <v>-----</v>
      </c>
      <c r="L219" s="4" t="str">
        <f t="shared" si="7"/>
        <v>-----</v>
      </c>
      <c r="M219" s="21">
        <f t="shared" si="9"/>
        <v>-8.112447777777561</v>
      </c>
      <c r="N219" s="21"/>
      <c r="O219" s="21"/>
      <c r="P219" s="21"/>
      <c r="Q219" s="21"/>
      <c r="R219" s="21"/>
      <c r="S219" s="21"/>
    </row>
    <row r="220" spans="1:19" x14ac:dyDescent="0.55000000000000004">
      <c r="A220" s="6">
        <f>IF('Data Validation'!$K$2&lt;&gt;TRUE,"",'Data Validation'!A220)</f>
        <v>1772094000</v>
      </c>
      <c r="B220" s="6" t="str">
        <f>IF('Data Validation'!$K$2&lt;&gt;TRUE,"",'Data Validation'!C220)</f>
        <v>XAUUSD</v>
      </c>
      <c r="C220" s="6" t="str">
        <f>IF('Data Validation'!$K$2&lt;&gt;TRUE,"",'Data Validation'!E220)</f>
        <v>M5</v>
      </c>
      <c r="D220" s="6">
        <f>IF('Data Validation'!$K$2&lt;&gt;TRUE,"",'Data Validation'!G220)</f>
        <v>5187.01</v>
      </c>
      <c r="E220" s="6">
        <f>IF($C220&lt;&gt;"M5","",SSA!E220)</f>
        <v>5182.2341500000002</v>
      </c>
      <c r="F220">
        <f t="shared" si="8"/>
        <v>5191.3992383333334</v>
      </c>
      <c r="G220">
        <f t="shared" si="10"/>
        <v>5192.7106257587811</v>
      </c>
      <c r="H220">
        <f t="shared" si="11"/>
        <v>-1.3113874254477196</v>
      </c>
      <c r="I220">
        <f t="shared" si="13"/>
        <v>-1</v>
      </c>
      <c r="J220">
        <f t="shared" si="12"/>
        <v>-15</v>
      </c>
      <c r="K220" s="4" t="str">
        <f t="shared" si="6"/>
        <v>-----</v>
      </c>
      <c r="L220" s="4" t="str">
        <f t="shared" si="7"/>
        <v>-----</v>
      </c>
      <c r="M220" s="21">
        <f t="shared" si="9"/>
        <v>-9.1650883333331876</v>
      </c>
      <c r="N220" s="21"/>
      <c r="O220" s="21"/>
      <c r="P220" s="21"/>
      <c r="Q220" s="21"/>
      <c r="R220" s="21"/>
      <c r="S220" s="21"/>
    </row>
    <row r="221" spans="1:19" x14ac:dyDescent="0.55000000000000004">
      <c r="A221" s="6">
        <f>IF('Data Validation'!$K$2&lt;&gt;TRUE,"",'Data Validation'!A221)</f>
        <v>1772094300</v>
      </c>
      <c r="B221" s="6" t="str">
        <f>IF('Data Validation'!$K$2&lt;&gt;TRUE,"",'Data Validation'!C221)</f>
        <v>XAUUSD</v>
      </c>
      <c r="C221" s="6" t="str">
        <f>IF('Data Validation'!$K$2&lt;&gt;TRUE,"",'Data Validation'!E221)</f>
        <v>M5</v>
      </c>
      <c r="D221" s="6">
        <f>IF('Data Validation'!$K$2&lt;&gt;TRUE,"",'Data Validation'!G221)</f>
        <v>5176.99</v>
      </c>
      <c r="E221" s="6">
        <f>IF($C221&lt;&gt;"M5","",SSA!E221)</f>
        <v>5180.3831499999997</v>
      </c>
      <c r="F221">
        <f t="shared" si="8"/>
        <v>5190.8382644444455</v>
      </c>
      <c r="G221">
        <f t="shared" si="10"/>
        <v>5192.336153495914</v>
      </c>
      <c r="H221">
        <f t="shared" si="11"/>
        <v>-1.497889051468519</v>
      </c>
      <c r="I221">
        <f t="shared" si="13"/>
        <v>-1</v>
      </c>
      <c r="J221">
        <f t="shared" si="12"/>
        <v>-16</v>
      </c>
      <c r="K221" s="4" t="str">
        <f t="shared" si="6"/>
        <v>-----</v>
      </c>
      <c r="L221" s="4" t="str">
        <f t="shared" si="7"/>
        <v>-----</v>
      </c>
      <c r="M221" s="21">
        <f t="shared" si="9"/>
        <v>-10.455114444445826</v>
      </c>
      <c r="N221" s="21"/>
      <c r="O221" s="21"/>
      <c r="P221" s="21"/>
      <c r="Q221" s="21"/>
      <c r="R221" s="21"/>
      <c r="S221" s="21"/>
    </row>
    <row r="222" spans="1:19" x14ac:dyDescent="0.55000000000000004">
      <c r="A222" s="6">
        <f>IF('Data Validation'!$K$2&lt;&gt;TRUE,"",'Data Validation'!A222)</f>
        <v>1772094600</v>
      </c>
      <c r="B222" s="6" t="str">
        <f>IF('Data Validation'!$K$2&lt;&gt;TRUE,"",'Data Validation'!C222)</f>
        <v>XAUUSD</v>
      </c>
      <c r="C222" s="6" t="str">
        <f>IF('Data Validation'!$K$2&lt;&gt;TRUE,"",'Data Validation'!E222)</f>
        <v>M5</v>
      </c>
      <c r="D222" s="6">
        <f>IF('Data Validation'!$K$2&lt;&gt;TRUE,"",'Data Validation'!G222)</f>
        <v>5175.0600000000004</v>
      </c>
      <c r="E222" s="6">
        <f>IF($C222&lt;&gt;"M5","",SSA!E222)</f>
        <v>5178.7068799999997</v>
      </c>
      <c r="F222">
        <f t="shared" si="8"/>
        <v>5190.2380222222237</v>
      </c>
      <c r="G222">
        <f t="shared" si="10"/>
        <v>5191.9165272411765</v>
      </c>
      <c r="H222">
        <f t="shared" si="11"/>
        <v>-1.6785050189528192</v>
      </c>
      <c r="I222">
        <f t="shared" si="13"/>
        <v>-1</v>
      </c>
      <c r="J222">
        <f t="shared" si="12"/>
        <v>-17</v>
      </c>
      <c r="K222" s="4" t="str">
        <f t="shared" si="6"/>
        <v>-----</v>
      </c>
      <c r="L222" s="4" t="str">
        <f t="shared" si="7"/>
        <v>-----</v>
      </c>
      <c r="M222" s="21">
        <f t="shared" si="9"/>
        <v>-11.531142222223934</v>
      </c>
      <c r="N222" s="21"/>
      <c r="O222" s="21"/>
      <c r="P222" s="21"/>
      <c r="Q222" s="21"/>
      <c r="R222" s="21"/>
      <c r="S222" s="21"/>
    </row>
    <row r="223" spans="1:19" x14ac:dyDescent="0.55000000000000004">
      <c r="A223" s="6">
        <f>IF('Data Validation'!$K$2&lt;&gt;TRUE,"",'Data Validation'!A223)</f>
        <v>1772094900</v>
      </c>
      <c r="B223" s="6" t="str">
        <f>IF('Data Validation'!$K$2&lt;&gt;TRUE,"",'Data Validation'!C223)</f>
        <v>XAUUSD</v>
      </c>
      <c r="C223" s="6" t="str">
        <f>IF('Data Validation'!$K$2&lt;&gt;TRUE,"",'Data Validation'!E223)</f>
        <v>M5</v>
      </c>
      <c r="D223" s="6">
        <f>IF('Data Validation'!$K$2&lt;&gt;TRUE,"",'Data Validation'!G223)</f>
        <v>5174.82</v>
      </c>
      <c r="E223" s="6">
        <f>IF($C223&lt;&gt;"M5","",SSA!E223)</f>
        <v>5177.4473099999996</v>
      </c>
      <c r="F223">
        <f t="shared" si="8"/>
        <v>5189.6243016666667</v>
      </c>
      <c r="G223">
        <f t="shared" si="10"/>
        <v>5191.4580821262753</v>
      </c>
      <c r="H223">
        <f t="shared" si="11"/>
        <v>-1.8337804596085334</v>
      </c>
      <c r="I223">
        <f t="shared" si="13"/>
        <v>-1</v>
      </c>
      <c r="J223">
        <f t="shared" si="12"/>
        <v>-18</v>
      </c>
      <c r="K223" s="4" t="str">
        <f t="shared" si="6"/>
        <v>-----</v>
      </c>
      <c r="L223" s="4" t="str">
        <f t="shared" si="7"/>
        <v>-----</v>
      </c>
      <c r="M223" s="21">
        <f t="shared" si="9"/>
        <v>-12.176991666667163</v>
      </c>
      <c r="N223" s="21"/>
      <c r="O223" s="21"/>
      <c r="P223" s="21"/>
      <c r="Q223" s="21"/>
      <c r="R223" s="21"/>
      <c r="S223" s="21"/>
    </row>
    <row r="224" spans="1:19" x14ac:dyDescent="0.55000000000000004">
      <c r="A224" s="6">
        <f>IF('Data Validation'!$K$2&lt;&gt;TRUE,"",'Data Validation'!A224)</f>
        <v>1772095200</v>
      </c>
      <c r="B224" s="6" t="str">
        <f>IF('Data Validation'!$K$2&lt;&gt;TRUE,"",'Data Validation'!C224)</f>
        <v>XAUUSD</v>
      </c>
      <c r="C224" s="6" t="str">
        <f>IF('Data Validation'!$K$2&lt;&gt;TRUE,"",'Data Validation'!E224)</f>
        <v>M5</v>
      </c>
      <c r="D224" s="6">
        <f>IF('Data Validation'!$K$2&lt;&gt;TRUE,"",'Data Validation'!G224)</f>
        <v>5174.28</v>
      </c>
      <c r="E224" s="6">
        <f>IF($C224&lt;&gt;"M5","",SSA!E224)</f>
        <v>5176.7096799999999</v>
      </c>
      <c r="F224">
        <f t="shared" si="8"/>
        <v>5189.0195908333344</v>
      </c>
      <c r="G224">
        <f t="shared" si="10"/>
        <v>5190.9703838676878</v>
      </c>
      <c r="H224">
        <f t="shared" si="11"/>
        <v>-1.9507930343534099</v>
      </c>
      <c r="I224">
        <f t="shared" si="13"/>
        <v>-1</v>
      </c>
      <c r="J224">
        <f t="shared" si="12"/>
        <v>-19</v>
      </c>
      <c r="K224" s="4" t="str">
        <f t="shared" si="6"/>
        <v>-----</v>
      </c>
      <c r="L224" s="4" t="str">
        <f t="shared" si="7"/>
        <v>-----</v>
      </c>
      <c r="M224" s="21">
        <f t="shared" si="9"/>
        <v>-12.30991083333447</v>
      </c>
      <c r="N224" s="21"/>
      <c r="O224" s="21"/>
      <c r="P224" s="21"/>
      <c r="Q224" s="21"/>
      <c r="R224" s="21"/>
      <c r="S224" s="21"/>
    </row>
    <row r="225" spans="1:19" x14ac:dyDescent="0.55000000000000004">
      <c r="A225" s="6">
        <f>IF('Data Validation'!$K$2&lt;&gt;TRUE,"",'Data Validation'!A225)</f>
        <v>1772095500</v>
      </c>
      <c r="B225" s="6" t="str">
        <f>IF('Data Validation'!$K$2&lt;&gt;TRUE,"",'Data Validation'!C225)</f>
        <v>XAUUSD</v>
      </c>
      <c r="C225" s="6" t="str">
        <f>IF('Data Validation'!$K$2&lt;&gt;TRUE,"",'Data Validation'!E225)</f>
        <v>M5</v>
      </c>
      <c r="D225" s="6">
        <f>IF('Data Validation'!$K$2&lt;&gt;TRUE,"",'Data Validation'!G225)</f>
        <v>5179.75</v>
      </c>
      <c r="E225" s="6">
        <f>IF($C225&lt;&gt;"M5","",SSA!E225)</f>
        <v>5176.5192399999996</v>
      </c>
      <c r="F225">
        <f t="shared" si="8"/>
        <v>5188.4418299999998</v>
      </c>
      <c r="G225">
        <f t="shared" si="10"/>
        <v>5190.4646730941504</v>
      </c>
      <c r="H225">
        <f t="shared" si="11"/>
        <v>-2.0228430941506303</v>
      </c>
      <c r="I225">
        <f t="shared" si="13"/>
        <v>-1</v>
      </c>
      <c r="J225">
        <f t="shared" si="12"/>
        <v>-20</v>
      </c>
      <c r="K225" s="4" t="str">
        <f t="shared" si="6"/>
        <v>-----</v>
      </c>
      <c r="L225" s="4" t="str">
        <f t="shared" si="7"/>
        <v>-----</v>
      </c>
      <c r="M225" s="21">
        <f t="shared" si="9"/>
        <v>-11.922590000000127</v>
      </c>
      <c r="N225" s="21"/>
      <c r="O225" s="21"/>
      <c r="P225" s="21"/>
      <c r="Q225" s="21"/>
      <c r="R225" s="21"/>
      <c r="S225" s="21"/>
    </row>
    <row r="226" spans="1:19" x14ac:dyDescent="0.55000000000000004">
      <c r="A226" s="6">
        <f>IF('Data Validation'!$K$2&lt;&gt;TRUE,"",'Data Validation'!A226)</f>
        <v>1772095800</v>
      </c>
      <c r="B226" s="6" t="str">
        <f>IF('Data Validation'!$K$2&lt;&gt;TRUE,"",'Data Validation'!C226)</f>
        <v>XAUUSD</v>
      </c>
      <c r="C226" s="6" t="str">
        <f>IF('Data Validation'!$K$2&lt;&gt;TRUE,"",'Data Validation'!E226)</f>
        <v>M5</v>
      </c>
      <c r="D226" s="6">
        <f>IF('Data Validation'!$K$2&lt;&gt;TRUE,"",'Data Validation'!G226)</f>
        <v>5178.38</v>
      </c>
      <c r="E226" s="6">
        <f>IF($C226&lt;&gt;"M5","",SSA!E226)</f>
        <v>5176.6531599999998</v>
      </c>
      <c r="F226">
        <f t="shared" si="8"/>
        <v>5187.8931013888887</v>
      </c>
      <c r="G226">
        <f t="shared" si="10"/>
        <v>5189.950358753099</v>
      </c>
      <c r="H226">
        <f t="shared" si="11"/>
        <v>-2.0572573642102725</v>
      </c>
      <c r="I226">
        <f t="shared" si="13"/>
        <v>-1</v>
      </c>
      <c r="J226">
        <f t="shared" si="12"/>
        <v>-21</v>
      </c>
      <c r="K226" s="4" t="str">
        <f t="shared" si="6"/>
        <v>-----</v>
      </c>
      <c r="L226" s="4" t="str">
        <f t="shared" si="7"/>
        <v>-----</v>
      </c>
      <c r="M226" s="21">
        <f t="shared" si="9"/>
        <v>-11.239941388888838</v>
      </c>
      <c r="N226" s="21"/>
      <c r="O226" s="21"/>
      <c r="P226" s="21"/>
      <c r="Q226" s="21"/>
      <c r="R226" s="21"/>
      <c r="S226" s="21"/>
    </row>
    <row r="227" spans="1:19" x14ac:dyDescent="0.55000000000000004">
      <c r="A227" s="6">
        <f>IF('Data Validation'!$K$2&lt;&gt;TRUE,"",'Data Validation'!A227)</f>
        <v>1772096100</v>
      </c>
      <c r="B227" s="6" t="str">
        <f>IF('Data Validation'!$K$2&lt;&gt;TRUE,"",'Data Validation'!C227)</f>
        <v>XAUUSD</v>
      </c>
      <c r="C227" s="6" t="str">
        <f>IF('Data Validation'!$K$2&lt;&gt;TRUE,"",'Data Validation'!E227)</f>
        <v>M5</v>
      </c>
      <c r="D227" s="6">
        <f>IF('Data Validation'!$K$2&lt;&gt;TRUE,"",'Data Validation'!G227)</f>
        <v>5179.41</v>
      </c>
      <c r="E227" s="6">
        <f>IF($C227&lt;&gt;"M5","",SSA!E227)</f>
        <v>5177.02243</v>
      </c>
      <c r="F227">
        <f t="shared" si="8"/>
        <v>5187.369688888889</v>
      </c>
      <c r="G227">
        <f t="shared" si="10"/>
        <v>5189.434224780257</v>
      </c>
      <c r="H227">
        <f t="shared" si="11"/>
        <v>-2.0645358913679956</v>
      </c>
      <c r="I227">
        <f t="shared" si="13"/>
        <v>-1</v>
      </c>
      <c r="J227">
        <f t="shared" si="12"/>
        <v>-22</v>
      </c>
      <c r="K227" s="4" t="str">
        <f t="shared" si="6"/>
        <v>-----</v>
      </c>
      <c r="L227" s="4" t="str">
        <f t="shared" si="7"/>
        <v>-----</v>
      </c>
      <c r="M227" s="21">
        <f t="shared" si="9"/>
        <v>-10.347258888888973</v>
      </c>
      <c r="N227" s="21"/>
      <c r="O227" s="21"/>
      <c r="P227" s="21"/>
      <c r="Q227" s="21"/>
      <c r="R227" s="21"/>
      <c r="S227" s="21"/>
    </row>
    <row r="228" spans="1:19" x14ac:dyDescent="0.55000000000000004">
      <c r="A228" s="6">
        <f>IF('Data Validation'!$K$2&lt;&gt;TRUE,"",'Data Validation'!A228)</f>
        <v>1772096400</v>
      </c>
      <c r="B228" s="6" t="str">
        <f>IF('Data Validation'!$K$2&lt;&gt;TRUE,"",'Data Validation'!C228)</f>
        <v>XAUUSD</v>
      </c>
      <c r="C228" s="6" t="str">
        <f>IF('Data Validation'!$K$2&lt;&gt;TRUE,"",'Data Validation'!E228)</f>
        <v>M5</v>
      </c>
      <c r="D228" s="6">
        <f>IF('Data Validation'!$K$2&lt;&gt;TRUE,"",'Data Validation'!G228)</f>
        <v>5174.4399999999996</v>
      </c>
      <c r="E228" s="6">
        <f>IF($C228&lt;&gt;"M5","",SSA!E228)</f>
        <v>5177.4684299999999</v>
      </c>
      <c r="F228">
        <f t="shared" si="8"/>
        <v>5186.8650688888893</v>
      </c>
      <c r="G228">
        <f t="shared" si="10"/>
        <v>5188.920393601984</v>
      </c>
      <c r="H228">
        <f t="shared" si="11"/>
        <v>-2.0553247130947057</v>
      </c>
      <c r="I228">
        <f t="shared" si="13"/>
        <v>-1</v>
      </c>
      <c r="J228">
        <f t="shared" si="12"/>
        <v>-23</v>
      </c>
      <c r="K228" s="4" t="str">
        <f t="shared" si="6"/>
        <v>-----</v>
      </c>
      <c r="L228" s="4" t="str">
        <f t="shared" si="7"/>
        <v>-----</v>
      </c>
      <c r="M228" s="21">
        <f t="shared" si="9"/>
        <v>-9.3966388888893562</v>
      </c>
      <c r="N228" s="21"/>
      <c r="O228" s="21"/>
      <c r="P228" s="21"/>
      <c r="Q228" s="21"/>
      <c r="R228" s="21"/>
      <c r="S228" s="21"/>
    </row>
    <row r="229" spans="1:19" x14ac:dyDescent="0.55000000000000004">
      <c r="A229" s="6">
        <f>IF('Data Validation'!$K$2&lt;&gt;TRUE,"",'Data Validation'!A229)</f>
        <v>1772096700</v>
      </c>
      <c r="B229" s="6" t="str">
        <f>IF('Data Validation'!$K$2&lt;&gt;TRUE,"",'Data Validation'!C229)</f>
        <v>XAUUSD</v>
      </c>
      <c r="C229" s="6" t="str">
        <f>IF('Data Validation'!$K$2&lt;&gt;TRUE,"",'Data Validation'!E229)</f>
        <v>M5</v>
      </c>
      <c r="D229" s="6">
        <f>IF('Data Validation'!$K$2&lt;&gt;TRUE,"",'Data Validation'!G229)</f>
        <v>5178.01</v>
      </c>
      <c r="E229" s="6">
        <f>IF($C229&lt;&gt;"M5","",SSA!E229)</f>
        <v>5178.0092999999997</v>
      </c>
      <c r="F229">
        <f t="shared" si="8"/>
        <v>5186.3709577777781</v>
      </c>
      <c r="G229">
        <f t="shared" si="10"/>
        <v>5188.4105064371433</v>
      </c>
      <c r="H229">
        <f t="shared" si="11"/>
        <v>-2.0395486593652095</v>
      </c>
      <c r="I229">
        <f t="shared" si="13"/>
        <v>-1</v>
      </c>
      <c r="J229">
        <f t="shared" si="12"/>
        <v>-24</v>
      </c>
      <c r="K229" s="4" t="str">
        <f t="shared" si="6"/>
        <v>-----</v>
      </c>
      <c r="L229" s="4" t="str">
        <f t="shared" si="7"/>
        <v>Bearish</v>
      </c>
      <c r="M229" s="21">
        <f t="shared" si="9"/>
        <v>-8.3616577777784187</v>
      </c>
      <c r="N229" s="21"/>
      <c r="O229" s="21"/>
      <c r="P229" s="21"/>
      <c r="Q229" s="21"/>
      <c r="R229" s="21"/>
      <c r="S229" s="21"/>
    </row>
    <row r="230" spans="1:19" x14ac:dyDescent="0.55000000000000004">
      <c r="A230" s="6">
        <f>IF('Data Validation'!$K$2&lt;&gt;TRUE,"",'Data Validation'!A230)</f>
        <v>1772097000</v>
      </c>
      <c r="B230" s="6" t="str">
        <f>IF('Data Validation'!$K$2&lt;&gt;TRUE,"",'Data Validation'!C230)</f>
        <v>XAUUSD</v>
      </c>
      <c r="C230" s="6" t="str">
        <f>IF('Data Validation'!$K$2&lt;&gt;TRUE,"",'Data Validation'!E230)</f>
        <v>M5</v>
      </c>
      <c r="D230" s="6">
        <f>IF('Data Validation'!$K$2&lt;&gt;TRUE,"",'Data Validation'!G230)</f>
        <v>5181.6400000000003</v>
      </c>
      <c r="E230" s="6">
        <f>IF($C230&lt;&gt;"M5","",SSA!E230)</f>
        <v>5178.4912700000004</v>
      </c>
      <c r="F230">
        <f t="shared" si="8"/>
        <v>5185.8813880555554</v>
      </c>
      <c r="G230">
        <f t="shared" si="10"/>
        <v>5187.9046827608254</v>
      </c>
      <c r="H230">
        <f t="shared" si="11"/>
        <v>-2.0232947052700183</v>
      </c>
      <c r="I230">
        <f t="shared" si="13"/>
        <v>-1</v>
      </c>
      <c r="J230">
        <f t="shared" si="12"/>
        <v>-25</v>
      </c>
      <c r="K230" s="4" t="str">
        <f t="shared" si="6"/>
        <v>-----</v>
      </c>
      <c r="L230" s="4" t="str">
        <f t="shared" si="7"/>
        <v>Bearish</v>
      </c>
      <c r="M230" s="21">
        <f t="shared" si="9"/>
        <v>-7.3901180555549217</v>
      </c>
      <c r="N230" s="21"/>
      <c r="O230" s="21"/>
      <c r="P230" s="21"/>
      <c r="Q230" s="21"/>
      <c r="R230" s="21"/>
      <c r="S230" s="21"/>
    </row>
    <row r="231" spans="1:19" x14ac:dyDescent="0.55000000000000004">
      <c r="A231" s="6">
        <f>IF('Data Validation'!$K$2&lt;&gt;TRUE,"",'Data Validation'!A231)</f>
        <v>1772097300</v>
      </c>
      <c r="B231" s="6" t="str">
        <f>IF('Data Validation'!$K$2&lt;&gt;TRUE,"",'Data Validation'!C231)</f>
        <v>XAUUSD</v>
      </c>
      <c r="C231" s="6" t="str">
        <f>IF('Data Validation'!$K$2&lt;&gt;TRUE,"",'Data Validation'!E231)</f>
        <v>M5</v>
      </c>
      <c r="D231" s="6">
        <f>IF('Data Validation'!$K$2&lt;&gt;TRUE,"",'Data Validation'!G231)</f>
        <v>5176.99</v>
      </c>
      <c r="E231" s="6">
        <f>IF($C231&lt;&gt;"M5","",SSA!E231)</f>
        <v>5178.8335800000004</v>
      </c>
      <c r="F231">
        <f t="shared" si="8"/>
        <v>5185.3920261111107</v>
      </c>
      <c r="G231">
        <f t="shared" si="10"/>
        <v>5187.4021514308834</v>
      </c>
      <c r="H231">
        <f t="shared" si="11"/>
        <v>-2.0101253197726692</v>
      </c>
      <c r="I231">
        <f t="shared" si="13"/>
        <v>-1</v>
      </c>
      <c r="J231">
        <f t="shared" si="12"/>
        <v>-26</v>
      </c>
      <c r="K231" s="4" t="str">
        <f t="shared" si="6"/>
        <v>-----</v>
      </c>
      <c r="L231" s="4" t="str">
        <f t="shared" si="7"/>
        <v>Bearish</v>
      </c>
      <c r="M231" s="21">
        <f t="shared" si="9"/>
        <v>-6.5584461111102428</v>
      </c>
      <c r="N231" s="21"/>
      <c r="O231" s="21"/>
      <c r="P231" s="21"/>
      <c r="Q231" s="21"/>
      <c r="R231" s="21"/>
      <c r="S231" s="21"/>
    </row>
    <row r="232" spans="1:19" x14ac:dyDescent="0.55000000000000004">
      <c r="A232" s="6">
        <f>IF('Data Validation'!$K$2&lt;&gt;TRUE,"",'Data Validation'!A232)</f>
        <v>1772097600</v>
      </c>
      <c r="B232" s="6" t="str">
        <f>IF('Data Validation'!$K$2&lt;&gt;TRUE,"",'Data Validation'!C232)</f>
        <v>XAUUSD</v>
      </c>
      <c r="C232" s="6" t="str">
        <f>IF('Data Validation'!$K$2&lt;&gt;TRUE,"",'Data Validation'!E232)</f>
        <v>M5</v>
      </c>
      <c r="D232" s="6">
        <f>IF('Data Validation'!$K$2&lt;&gt;TRUE,"",'Data Validation'!G232)</f>
        <v>5176.5600000000004</v>
      </c>
      <c r="E232" s="6">
        <f>IF($C232&lt;&gt;"M5","",SSA!E232)</f>
        <v>5179.2638399999996</v>
      </c>
      <c r="F232">
        <f t="shared" si="8"/>
        <v>5184.9078616666666</v>
      </c>
      <c r="G232">
        <f t="shared" si="10"/>
        <v>5186.9032934780398</v>
      </c>
      <c r="H232">
        <f t="shared" si="11"/>
        <v>-1.995431811373237</v>
      </c>
      <c r="I232">
        <f t="shared" si="13"/>
        <v>-1</v>
      </c>
      <c r="J232">
        <f t="shared" si="12"/>
        <v>-27</v>
      </c>
      <c r="K232" s="4" t="str">
        <f t="shared" si="6"/>
        <v>-----</v>
      </c>
      <c r="L232" s="4" t="str">
        <f t="shared" si="7"/>
        <v>Bearish</v>
      </c>
      <c r="M232" s="21">
        <f t="shared" si="9"/>
        <v>-5.6440216666669585</v>
      </c>
      <c r="N232" s="21"/>
      <c r="O232" s="21"/>
      <c r="P232" s="21"/>
      <c r="Q232" s="21"/>
      <c r="R232" s="21"/>
      <c r="S232" s="21"/>
    </row>
    <row r="233" spans="1:19" x14ac:dyDescent="0.55000000000000004">
      <c r="A233" s="6">
        <f>IF('Data Validation'!$K$2&lt;&gt;TRUE,"",'Data Validation'!A233)</f>
        <v>1772097900</v>
      </c>
      <c r="B233" s="6" t="str">
        <f>IF('Data Validation'!$K$2&lt;&gt;TRUE,"",'Data Validation'!C233)</f>
        <v>XAUUSD</v>
      </c>
      <c r="C233" s="6" t="str">
        <f>IF('Data Validation'!$K$2&lt;&gt;TRUE,"",'Data Validation'!E233)</f>
        <v>M5</v>
      </c>
      <c r="D233" s="6">
        <f>IF('Data Validation'!$K$2&lt;&gt;TRUE,"",'Data Validation'!G233)</f>
        <v>5181.2</v>
      </c>
      <c r="E233" s="6">
        <f>IF($C233&lt;&gt;"M5","",SSA!E233)</f>
        <v>5179.9306299999998</v>
      </c>
      <c r="F233">
        <f t="shared" si="8"/>
        <v>5184.4416952777774</v>
      </c>
      <c r="G233">
        <f t="shared" si="10"/>
        <v>5186.4109738379875</v>
      </c>
      <c r="H233">
        <f t="shared" si="11"/>
        <v>-1.9692785602101139</v>
      </c>
      <c r="I233">
        <f t="shared" si="13"/>
        <v>-1</v>
      </c>
      <c r="J233">
        <f t="shared" si="12"/>
        <v>-28</v>
      </c>
      <c r="K233" s="4" t="str">
        <f t="shared" si="6"/>
        <v>-----</v>
      </c>
      <c r="L233" s="4" t="str">
        <f t="shared" si="7"/>
        <v>Bearish</v>
      </c>
      <c r="M233" s="21">
        <f t="shared" si="9"/>
        <v>-4.5110652777775613</v>
      </c>
      <c r="N233" s="21"/>
      <c r="O233" s="21"/>
      <c r="P233" s="21"/>
      <c r="Q233" s="21"/>
      <c r="R233" s="21"/>
      <c r="S233" s="21"/>
    </row>
    <row r="234" spans="1:19" x14ac:dyDescent="0.55000000000000004">
      <c r="A234" s="6">
        <f>IF('Data Validation'!$K$2&lt;&gt;TRUE,"",'Data Validation'!A234)</f>
        <v>1772098200</v>
      </c>
      <c r="B234" s="6" t="str">
        <f>IF('Data Validation'!$K$2&lt;&gt;TRUE,"",'Data Validation'!C234)</f>
        <v>XAUUSD</v>
      </c>
      <c r="C234" s="6" t="str">
        <f>IF('Data Validation'!$K$2&lt;&gt;TRUE,"",'Data Validation'!E234)</f>
        <v>M5</v>
      </c>
      <c r="D234" s="6">
        <f>IF('Data Validation'!$K$2&lt;&gt;TRUE,"",'Data Validation'!G234)</f>
        <v>5181.63</v>
      </c>
      <c r="E234" s="6">
        <f>IF($C234&lt;&gt;"M5","",SSA!E234)</f>
        <v>5180.8189499999999</v>
      </c>
      <c r="F234">
        <f t="shared" si="8"/>
        <v>5184.0059761111106</v>
      </c>
      <c r="G234">
        <f t="shared" si="10"/>
        <v>5185.9299742926123</v>
      </c>
      <c r="H234">
        <f t="shared" si="11"/>
        <v>-1.9239981815017018</v>
      </c>
      <c r="I234">
        <f t="shared" si="13"/>
        <v>-1</v>
      </c>
      <c r="J234">
        <f t="shared" si="12"/>
        <v>-29</v>
      </c>
      <c r="K234" s="4" t="str">
        <f t="shared" si="6"/>
        <v>-----</v>
      </c>
      <c r="L234" s="4" t="str">
        <f t="shared" si="7"/>
        <v>Bearish</v>
      </c>
      <c r="M234" s="21">
        <f t="shared" si="9"/>
        <v>-3.1870261111107538</v>
      </c>
      <c r="N234" s="21"/>
      <c r="O234" s="21"/>
      <c r="P234" s="21"/>
      <c r="Q234" s="21"/>
      <c r="R234" s="21"/>
      <c r="S234" s="21"/>
    </row>
    <row r="235" spans="1:19" x14ac:dyDescent="0.55000000000000004">
      <c r="A235" s="6">
        <f>IF('Data Validation'!$K$2&lt;&gt;TRUE,"",'Data Validation'!A235)</f>
        <v>1772098500</v>
      </c>
      <c r="B235" s="6" t="str">
        <f>IF('Data Validation'!$K$2&lt;&gt;TRUE,"",'Data Validation'!C235)</f>
        <v>XAUUSD</v>
      </c>
      <c r="C235" s="6" t="str">
        <f>IF('Data Validation'!$K$2&lt;&gt;TRUE,"",'Data Validation'!E235)</f>
        <v>M5</v>
      </c>
      <c r="D235" s="6">
        <f>IF('Data Validation'!$K$2&lt;&gt;TRUE,"",'Data Validation'!G235)</f>
        <v>5183.3</v>
      </c>
      <c r="E235" s="6">
        <f>IF($C235&lt;&gt;"M5","",SSA!E235)</f>
        <v>5181.9837100000004</v>
      </c>
      <c r="F235">
        <f t="shared" si="8"/>
        <v>5183.6179830555548</v>
      </c>
      <c r="G235">
        <f t="shared" si="10"/>
        <v>5185.467576045201</v>
      </c>
      <c r="H235">
        <f t="shared" si="11"/>
        <v>-1.8495929896462258</v>
      </c>
      <c r="I235">
        <f t="shared" si="13"/>
        <v>-1</v>
      </c>
      <c r="J235">
        <f t="shared" si="12"/>
        <v>-30</v>
      </c>
      <c r="K235" s="4" t="str">
        <f t="shared" si="6"/>
        <v>-----</v>
      </c>
      <c r="L235" s="4" t="str">
        <f t="shared" si="7"/>
        <v>Bearish</v>
      </c>
      <c r="M235" s="21">
        <f t="shared" si="9"/>
        <v>-1.6342730555543312</v>
      </c>
      <c r="N235" s="21"/>
      <c r="O235" s="21"/>
      <c r="P235" s="21"/>
      <c r="Q235" s="21"/>
      <c r="R235" s="21"/>
      <c r="S235" s="21"/>
    </row>
    <row r="236" spans="1:19" x14ac:dyDescent="0.55000000000000004">
      <c r="A236" s="6">
        <f>IF('Data Validation'!$K$2&lt;&gt;TRUE,"",'Data Validation'!A236)</f>
        <v>1772098800</v>
      </c>
      <c r="B236" s="6" t="str">
        <f>IF('Data Validation'!$K$2&lt;&gt;TRUE,"",'Data Validation'!C236)</f>
        <v>XAUUSD</v>
      </c>
      <c r="C236" s="6" t="str">
        <f>IF('Data Validation'!$K$2&lt;&gt;TRUE,"",'Data Validation'!E236)</f>
        <v>M5</v>
      </c>
      <c r="D236" s="6">
        <f>IF('Data Validation'!$K$2&lt;&gt;TRUE,"",'Data Validation'!G236)</f>
        <v>5181.5</v>
      </c>
      <c r="E236" s="6">
        <f>IF($C236&lt;&gt;"M5","",SSA!E236)</f>
        <v>5183.3785699999999</v>
      </c>
      <c r="F236">
        <f t="shared" si="8"/>
        <v>5183.2934194444433</v>
      </c>
      <c r="G236">
        <f t="shared" si="10"/>
        <v>5185.0327447250502</v>
      </c>
      <c r="H236">
        <f t="shared" si="11"/>
        <v>-1.7393252806068631</v>
      </c>
      <c r="I236">
        <f t="shared" si="13"/>
        <v>-1</v>
      </c>
      <c r="J236">
        <f t="shared" si="12"/>
        <v>-31</v>
      </c>
      <c r="K236" s="4" t="str">
        <f t="shared" si="6"/>
        <v>-----</v>
      </c>
      <c r="L236" s="4" t="str">
        <f t="shared" si="7"/>
        <v>Bearish</v>
      </c>
      <c r="M236" s="21">
        <f t="shared" si="9"/>
        <v>8.5150555556538166E-2</v>
      </c>
      <c r="N236" s="21"/>
      <c r="O236" s="21"/>
      <c r="P236" s="21"/>
      <c r="Q236" s="21"/>
      <c r="R236" s="21"/>
      <c r="S236" s="21"/>
    </row>
    <row r="237" spans="1:19" x14ac:dyDescent="0.55000000000000004">
      <c r="A237" s="6">
        <f>IF('Data Validation'!$K$2&lt;&gt;TRUE,"",'Data Validation'!A237)</f>
        <v>1772099100</v>
      </c>
      <c r="B237" s="6" t="str">
        <f>IF('Data Validation'!$K$2&lt;&gt;TRUE,"",'Data Validation'!C237)</f>
        <v>XAUUSD</v>
      </c>
      <c r="C237" s="6" t="str">
        <f>IF('Data Validation'!$K$2&lt;&gt;TRUE,"",'Data Validation'!E237)</f>
        <v>M5</v>
      </c>
      <c r="D237" s="6">
        <f>IF('Data Validation'!$K$2&lt;&gt;TRUE,"",'Data Validation'!G237)</f>
        <v>5184.6400000000003</v>
      </c>
      <c r="E237" s="6">
        <f>IF($C237&lt;&gt;"M5","",SSA!E237)</f>
        <v>5184.9561299999996</v>
      </c>
      <c r="F237">
        <f t="shared" si="8"/>
        <v>5183.0450155555554</v>
      </c>
      <c r="G237">
        <f t="shared" si="10"/>
        <v>5184.635198891152</v>
      </c>
      <c r="H237">
        <f t="shared" si="11"/>
        <v>-1.5901833355965209</v>
      </c>
      <c r="I237">
        <f t="shared" si="13"/>
        <v>-1</v>
      </c>
      <c r="J237">
        <f t="shared" si="12"/>
        <v>-32</v>
      </c>
      <c r="K237" s="4" t="str">
        <f t="shared" si="6"/>
        <v>-----</v>
      </c>
      <c r="L237" s="4" t="str">
        <f t="shared" si="7"/>
        <v>Bearish</v>
      </c>
      <c r="M237" s="21">
        <f t="shared" si="9"/>
        <v>1.9111144444441379</v>
      </c>
      <c r="N237" s="21"/>
      <c r="O237" s="21"/>
      <c r="P237" s="21"/>
      <c r="Q237" s="21"/>
      <c r="R237" s="21"/>
      <c r="S237" s="21"/>
    </row>
    <row r="238" spans="1:19" x14ac:dyDescent="0.55000000000000004">
      <c r="A238" s="6">
        <f>IF('Data Validation'!$K$2&lt;&gt;TRUE,"",'Data Validation'!A238)</f>
        <v>1772099400</v>
      </c>
      <c r="B238" s="6" t="str">
        <f>IF('Data Validation'!$K$2&lt;&gt;TRUE,"",'Data Validation'!C238)</f>
        <v>XAUUSD</v>
      </c>
      <c r="C238" s="6" t="str">
        <f>IF('Data Validation'!$K$2&lt;&gt;TRUE,"",'Data Validation'!E238)</f>
        <v>M5</v>
      </c>
      <c r="D238" s="6">
        <f>IF('Data Validation'!$K$2&lt;&gt;TRUE,"",'Data Validation'!G238)</f>
        <v>5186.9799999999996</v>
      </c>
      <c r="E238" s="6">
        <f>IF($C238&lt;&gt;"M5","",SSA!E238)</f>
        <v>5186.4503299999997</v>
      </c>
      <c r="F238">
        <f t="shared" si="8"/>
        <v>5182.873048055555</v>
      </c>
      <c r="G238">
        <f t="shared" si="10"/>
        <v>5184.2827687240333</v>
      </c>
      <c r="H238">
        <f t="shared" si="11"/>
        <v>-1.4097206684782577</v>
      </c>
      <c r="I238">
        <f t="shared" si="13"/>
        <v>-1</v>
      </c>
      <c r="J238">
        <f t="shared" si="12"/>
        <v>-33</v>
      </c>
      <c r="K238" s="4" t="str">
        <f t="shared" si="6"/>
        <v>-----</v>
      </c>
      <c r="L238" s="4" t="str">
        <f t="shared" si="7"/>
        <v>Bearish</v>
      </c>
      <c r="M238" s="21">
        <f t="shared" si="9"/>
        <v>3.5772819444446213</v>
      </c>
      <c r="N238" s="21"/>
      <c r="O238" s="21"/>
      <c r="P238" s="21"/>
      <c r="Q238" s="21"/>
      <c r="R238" s="21"/>
      <c r="S238" s="21"/>
    </row>
    <row r="239" spans="1:19" x14ac:dyDescent="0.55000000000000004">
      <c r="A239" s="6">
        <f>IF('Data Validation'!$K$2&lt;&gt;TRUE,"",'Data Validation'!A239)</f>
        <v>1772099700</v>
      </c>
      <c r="B239" s="6" t="str">
        <f>IF('Data Validation'!$K$2&lt;&gt;TRUE,"",'Data Validation'!C239)</f>
        <v>XAUUSD</v>
      </c>
      <c r="C239" s="6" t="str">
        <f>IF('Data Validation'!$K$2&lt;&gt;TRUE,"",'Data Validation'!E239)</f>
        <v>M5</v>
      </c>
      <c r="D239" s="6">
        <f>IF('Data Validation'!$K$2&lt;&gt;TRUE,"",'Data Validation'!G239)</f>
        <v>5186.32</v>
      </c>
      <c r="E239" s="6">
        <f>IF($C239&lt;&gt;"M5","",SSA!E239)</f>
        <v>5187.5739999999996</v>
      </c>
      <c r="F239">
        <f t="shared" si="8"/>
        <v>5182.7679305555539</v>
      </c>
      <c r="G239">
        <f t="shared" si="10"/>
        <v>5183.9798010903378</v>
      </c>
      <c r="H239">
        <f t="shared" si="11"/>
        <v>-1.2118705347838841</v>
      </c>
      <c r="I239">
        <f t="shared" si="13"/>
        <v>-1</v>
      </c>
      <c r="J239">
        <f t="shared" si="12"/>
        <v>-34</v>
      </c>
      <c r="K239" s="4" t="str">
        <f t="shared" ref="K239:K302" si="14">IF(J239&lt;=23,"-----",IF(AND(J239&gt;=24,J239&lt;=72),"Bullish",IF(J239&gt;=73,"Vulnerable Bullish","-----")))</f>
        <v>-----</v>
      </c>
      <c r="L239" s="4" t="str">
        <f t="shared" ref="L239:L302" si="15">IF(J239&gt;=-23,"-----",IF(AND(J239&lt;=-24,J239&gt;=-72),"Bearish",IF(J239&lt;=-73,"Vulnerable Bearish","-----")))</f>
        <v>Bearish</v>
      </c>
      <c r="M239" s="21">
        <f t="shared" si="9"/>
        <v>4.8060694444457113</v>
      </c>
      <c r="N239" s="21"/>
      <c r="O239" s="21"/>
      <c r="P239" s="21"/>
      <c r="Q239" s="21"/>
      <c r="R239" s="21"/>
      <c r="S239" s="21"/>
    </row>
    <row r="240" spans="1:19" x14ac:dyDescent="0.55000000000000004">
      <c r="A240" s="6">
        <f>IF('Data Validation'!$K$2&lt;&gt;TRUE,"",'Data Validation'!A240)</f>
        <v>1772100000</v>
      </c>
      <c r="B240" s="6" t="str">
        <f>IF('Data Validation'!$K$2&lt;&gt;TRUE,"",'Data Validation'!C240)</f>
        <v>XAUUSD</v>
      </c>
      <c r="C240" s="6" t="str">
        <f>IF('Data Validation'!$K$2&lt;&gt;TRUE,"",'Data Validation'!E240)</f>
        <v>M5</v>
      </c>
      <c r="D240" s="6">
        <f>IF('Data Validation'!$K$2&lt;&gt;TRUE,"",'Data Validation'!G240)</f>
        <v>5189.51</v>
      </c>
      <c r="E240" s="6">
        <f>IF($C240&lt;&gt;"M5","",SSA!E240)</f>
        <v>5188.1281900000004</v>
      </c>
      <c r="F240">
        <f t="shared" si="8"/>
        <v>5182.7140577777764</v>
      </c>
      <c r="G240">
        <f t="shared" si="10"/>
        <v>5183.7266524278257</v>
      </c>
      <c r="H240">
        <f t="shared" si="11"/>
        <v>-1.0125946500493228</v>
      </c>
      <c r="I240">
        <f t="shared" si="13"/>
        <v>-1</v>
      </c>
      <c r="J240">
        <f t="shared" si="12"/>
        <v>-35</v>
      </c>
      <c r="K240" s="4" t="str">
        <f t="shared" si="14"/>
        <v>-----</v>
      </c>
      <c r="L240" s="4" t="str">
        <f t="shared" si="15"/>
        <v>Bearish</v>
      </c>
      <c r="M240" s="21">
        <f t="shared" si="9"/>
        <v>5.4141322222239978</v>
      </c>
      <c r="N240" s="21"/>
      <c r="O240" s="21"/>
      <c r="P240" s="21"/>
      <c r="Q240" s="21"/>
      <c r="R240" s="21"/>
      <c r="S240" s="21"/>
    </row>
    <row r="241" spans="1:27" s="14" customFormat="1" x14ac:dyDescent="0.55000000000000004">
      <c r="A241" s="6">
        <f>IF('Data Validation'!$K$2&lt;&gt;TRUE,"",'Data Validation'!A241)</f>
        <v>1772100300</v>
      </c>
      <c r="B241" s="6" t="str">
        <f>IF('Data Validation'!$K$2&lt;&gt;TRUE,"",'Data Validation'!C241)</f>
        <v>XAUUSD</v>
      </c>
      <c r="C241" s="6" t="str">
        <f>IF('Data Validation'!$K$2&lt;&gt;TRUE,"",'Data Validation'!E241)</f>
        <v>M5</v>
      </c>
      <c r="D241" s="6">
        <f>IF('Data Validation'!$K$2&lt;&gt;TRUE,"",'Data Validation'!G241)</f>
        <v>5188.45</v>
      </c>
      <c r="E241" s="6">
        <f>IF($C241&lt;&gt;"M5","",SSA!E241)</f>
        <v>5187.8615499999996</v>
      </c>
      <c r="F241">
        <f t="shared" si="8"/>
        <v>5182.6865719444431</v>
      </c>
      <c r="G241">
        <f t="shared" si="10"/>
        <v>5183.5186363311495</v>
      </c>
      <c r="H241">
        <f t="shared" si="11"/>
        <v>-0.83206438670640637</v>
      </c>
      <c r="I241">
        <f t="shared" si="13"/>
        <v>-1</v>
      </c>
      <c r="J241">
        <f t="shared" si="12"/>
        <v>-36</v>
      </c>
      <c r="K241" s="4" t="str">
        <f t="shared" si="14"/>
        <v>-----</v>
      </c>
      <c r="L241" s="4" t="str">
        <f t="shared" si="15"/>
        <v>Bearish</v>
      </c>
      <c r="M241" s="21">
        <f t="shared" si="9"/>
        <v>5.1749780555564939</v>
      </c>
      <c r="N241" s="21"/>
      <c r="O241" s="21"/>
      <c r="P241" s="21"/>
      <c r="Q241" s="21"/>
      <c r="R241" s="21"/>
      <c r="S241" s="21"/>
      <c r="T241"/>
      <c r="U241"/>
      <c r="V241"/>
      <c r="W241"/>
      <c r="X241"/>
      <c r="Y241"/>
      <c r="Z241"/>
      <c r="AA241"/>
    </row>
    <row r="242" spans="1:27" x14ac:dyDescent="0.55000000000000004">
      <c r="A242" s="6">
        <f>IF('Data Validation'!$K$2&lt;&gt;TRUE,"",'Data Validation'!A242)</f>
        <v>1772100600</v>
      </c>
      <c r="B242" s="6" t="str">
        <f>IF('Data Validation'!$K$2&lt;&gt;TRUE,"",'Data Validation'!C242)</f>
        <v>XAUUSD</v>
      </c>
      <c r="C242" s="6" t="str">
        <f>IF('Data Validation'!$K$2&lt;&gt;TRUE,"",'Data Validation'!E242)</f>
        <v>M5</v>
      </c>
      <c r="D242" s="6">
        <f>IF('Data Validation'!$K$2&lt;&gt;TRUE,"",'Data Validation'!G242)</f>
        <v>5187.8900000000003</v>
      </c>
      <c r="E242" s="6">
        <f>IF($C242&lt;&gt;"M5","",SSA!E242)</f>
        <v>5186.7412199999999</v>
      </c>
      <c r="F242">
        <f t="shared" si="8"/>
        <v>5182.6551497222208</v>
      </c>
      <c r="G242">
        <f t="shared" si="10"/>
        <v>5183.345939009364</v>
      </c>
      <c r="H242">
        <f t="shared" si="11"/>
        <v>-0.69078928714316135</v>
      </c>
      <c r="I242">
        <f t="shared" si="13"/>
        <v>-1</v>
      </c>
      <c r="J242">
        <f t="shared" si="12"/>
        <v>-37</v>
      </c>
      <c r="K242" s="4" t="str">
        <f t="shared" si="14"/>
        <v>-----</v>
      </c>
      <c r="L242" s="4" t="str">
        <f t="shared" si="15"/>
        <v>Bearish</v>
      </c>
      <c r="M242" s="21">
        <f t="shared" si="9"/>
        <v>4.0860702777790721</v>
      </c>
      <c r="N242" s="21"/>
      <c r="O242" s="21"/>
      <c r="P242" s="21"/>
      <c r="Q242" s="21"/>
      <c r="R242" s="21"/>
      <c r="S242" s="21"/>
    </row>
    <row r="243" spans="1:27" x14ac:dyDescent="0.55000000000000004">
      <c r="A243" s="6">
        <f>IF('Data Validation'!$K$2&lt;&gt;TRUE,"",'Data Validation'!A243)</f>
        <v>1772100900</v>
      </c>
      <c r="B243" s="6" t="str">
        <f>IF('Data Validation'!$K$2&lt;&gt;TRUE,"",'Data Validation'!C243)</f>
        <v>XAUUSD</v>
      </c>
      <c r="C243" s="6" t="str">
        <f>IF('Data Validation'!$K$2&lt;&gt;TRUE,"",'Data Validation'!E243)</f>
        <v>M5</v>
      </c>
      <c r="D243" s="6">
        <f>IF('Data Validation'!$K$2&lt;&gt;TRUE,"",'Data Validation'!G243)</f>
        <v>5182.8500000000004</v>
      </c>
      <c r="E243" s="6">
        <f>IF($C243&lt;&gt;"M5","",SSA!E243)</f>
        <v>5184.83871</v>
      </c>
      <c r="F243">
        <f t="shared" si="8"/>
        <v>5182.5939947222214</v>
      </c>
      <c r="G243">
        <f t="shared" si="10"/>
        <v>5183.1955501519351</v>
      </c>
      <c r="H243">
        <f t="shared" si="11"/>
        <v>-0.60155542971369869</v>
      </c>
      <c r="I243">
        <f t="shared" si="13"/>
        <v>-1</v>
      </c>
      <c r="J243">
        <f t="shared" si="12"/>
        <v>-38</v>
      </c>
      <c r="K243" s="4" t="str">
        <f t="shared" si="14"/>
        <v>-----</v>
      </c>
      <c r="L243" s="4" t="str">
        <f t="shared" si="15"/>
        <v>Bearish</v>
      </c>
      <c r="M243" s="21">
        <f t="shared" si="9"/>
        <v>2.2447152777785959</v>
      </c>
      <c r="N243" s="21"/>
      <c r="O243" s="21"/>
      <c r="P243" s="21"/>
      <c r="Q243" s="21"/>
      <c r="R243" s="21"/>
      <c r="S243" s="21"/>
    </row>
    <row r="244" spans="1:27" x14ac:dyDescent="0.55000000000000004">
      <c r="A244" s="6">
        <f>IF('Data Validation'!$K$2&lt;&gt;TRUE,"",'Data Validation'!A244)</f>
        <v>1772101200</v>
      </c>
      <c r="B244" s="6" t="str">
        <f>IF('Data Validation'!$K$2&lt;&gt;TRUE,"",'Data Validation'!C244)</f>
        <v>XAUUSD</v>
      </c>
      <c r="C244" s="6" t="str">
        <f>IF('Data Validation'!$K$2&lt;&gt;TRUE,"",'Data Validation'!E244)</f>
        <v>M5</v>
      </c>
      <c r="D244" s="6">
        <f>IF('Data Validation'!$K$2&lt;&gt;TRUE,"",'Data Validation'!G244)</f>
        <v>5183.6000000000004</v>
      </c>
      <c r="E244" s="6">
        <f>IF($C244&lt;&gt;"M5","",SSA!E244)</f>
        <v>5182.4650099999999</v>
      </c>
      <c r="F244">
        <f t="shared" si="8"/>
        <v>5182.4871905555547</v>
      </c>
      <c r="G244">
        <f t="shared" si="10"/>
        <v>5183.0538782326585</v>
      </c>
      <c r="H244">
        <f t="shared" si="11"/>
        <v>-0.56668767710380052</v>
      </c>
      <c r="I244">
        <f t="shared" si="13"/>
        <v>-1</v>
      </c>
      <c r="J244">
        <f t="shared" si="12"/>
        <v>-39</v>
      </c>
      <c r="K244" s="4" t="str">
        <f t="shared" si="14"/>
        <v>-----</v>
      </c>
      <c r="L244" s="4" t="str">
        <f t="shared" si="15"/>
        <v>Bearish</v>
      </c>
      <c r="M244" s="21">
        <f t="shared" si="9"/>
        <v>-2.2180555554768944E-2</v>
      </c>
      <c r="N244" s="21"/>
      <c r="O244" s="21"/>
      <c r="P244" s="21"/>
      <c r="Q244" s="21"/>
      <c r="R244" s="21"/>
      <c r="S244" s="21"/>
    </row>
    <row r="245" spans="1:27" x14ac:dyDescent="0.55000000000000004">
      <c r="A245" s="6">
        <f>IF('Data Validation'!$K$2&lt;&gt;TRUE,"",'Data Validation'!A245)</f>
        <v>1772101500</v>
      </c>
      <c r="B245" s="6" t="str">
        <f>IF('Data Validation'!$K$2&lt;&gt;TRUE,"",'Data Validation'!C245)</f>
        <v>XAUUSD</v>
      </c>
      <c r="C245" s="6" t="str">
        <f>IF('Data Validation'!$K$2&lt;&gt;TRUE,"",'Data Validation'!E245)</f>
        <v>M5</v>
      </c>
      <c r="D245" s="6">
        <f>IF('Data Validation'!$K$2&lt;&gt;TRUE,"",'Data Validation'!G245)</f>
        <v>5179.29</v>
      </c>
      <c r="E245" s="6">
        <f>IF($C245&lt;&gt;"M5","",SSA!E245)</f>
        <v>5179.8225499999999</v>
      </c>
      <c r="F245">
        <f t="shared" si="8"/>
        <v>5182.3228369444441</v>
      </c>
      <c r="G245">
        <f t="shared" si="10"/>
        <v>5182.9076699750158</v>
      </c>
      <c r="H245">
        <f t="shared" si="11"/>
        <v>-0.58483303057164449</v>
      </c>
      <c r="I245">
        <f t="shared" si="13"/>
        <v>-1</v>
      </c>
      <c r="J245">
        <f t="shared" si="12"/>
        <v>-40</v>
      </c>
      <c r="K245" s="4" t="str">
        <f t="shared" si="14"/>
        <v>-----</v>
      </c>
      <c r="L245" s="4" t="str">
        <f t="shared" si="15"/>
        <v>Bearish</v>
      </c>
      <c r="M245" s="21">
        <f t="shared" si="9"/>
        <v>-2.5002869444442695</v>
      </c>
      <c r="N245" s="21"/>
      <c r="O245" s="21"/>
      <c r="P245" s="21"/>
      <c r="Q245" s="21"/>
      <c r="R245" s="21"/>
      <c r="S245" s="21"/>
    </row>
    <row r="246" spans="1:27" x14ac:dyDescent="0.55000000000000004">
      <c r="A246" s="6">
        <f>IF('Data Validation'!$K$2&lt;&gt;TRUE,"",'Data Validation'!A246)</f>
        <v>1772101800</v>
      </c>
      <c r="B246" s="6" t="str">
        <f>IF('Data Validation'!$K$2&lt;&gt;TRUE,"",'Data Validation'!C246)</f>
        <v>XAUUSD</v>
      </c>
      <c r="C246" s="6" t="str">
        <f>IF('Data Validation'!$K$2&lt;&gt;TRUE,"",'Data Validation'!E246)</f>
        <v>M5</v>
      </c>
      <c r="D246" s="6">
        <f>IF('Data Validation'!$K$2&lt;&gt;TRUE,"",'Data Validation'!G246)</f>
        <v>5177.04</v>
      </c>
      <c r="E246" s="6">
        <f>IF($C246&lt;&gt;"M5","",SSA!E246)</f>
        <v>5177.2636400000001</v>
      </c>
      <c r="F246">
        <f t="shared" si="8"/>
        <v>5182.0978027777783</v>
      </c>
      <c r="G246">
        <f t="shared" si="10"/>
        <v>5182.7456965355686</v>
      </c>
      <c r="H246">
        <f t="shared" si="11"/>
        <v>-0.64789375779037073</v>
      </c>
      <c r="I246">
        <f t="shared" si="13"/>
        <v>-1</v>
      </c>
      <c r="J246">
        <f t="shared" si="12"/>
        <v>-41</v>
      </c>
      <c r="K246" s="4" t="str">
        <f t="shared" si="14"/>
        <v>-----</v>
      </c>
      <c r="L246" s="4" t="str">
        <f t="shared" si="15"/>
        <v>Bearish</v>
      </c>
      <c r="M246" s="21">
        <f t="shared" si="9"/>
        <v>-4.8341627777781468</v>
      </c>
      <c r="N246" s="21"/>
      <c r="O246" s="21"/>
      <c r="P246" s="21"/>
      <c r="Q246" s="21"/>
      <c r="R246" s="21"/>
      <c r="S246" s="21"/>
    </row>
    <row r="247" spans="1:27" x14ac:dyDescent="0.55000000000000004">
      <c r="A247" s="6">
        <f>IF('Data Validation'!$K$2&lt;&gt;TRUE,"",'Data Validation'!A247)</f>
        <v>1772102100</v>
      </c>
      <c r="B247" s="6" t="str">
        <f>IF('Data Validation'!$K$2&lt;&gt;TRUE,"",'Data Validation'!C247)</f>
        <v>XAUUSD</v>
      </c>
      <c r="C247" s="6" t="str">
        <f>IF('Data Validation'!$K$2&lt;&gt;TRUE,"",'Data Validation'!E247)</f>
        <v>M5</v>
      </c>
      <c r="D247" s="6">
        <f>IF('Data Validation'!$K$2&lt;&gt;TRUE,"",'Data Validation'!G247)</f>
        <v>5176.09</v>
      </c>
      <c r="E247" s="6">
        <f>IF($C247&lt;&gt;"M5","",SSA!E247)</f>
        <v>5175.0839299999998</v>
      </c>
      <c r="F247">
        <f t="shared" si="8"/>
        <v>5181.8181430555551</v>
      </c>
      <c r="G247">
        <f t="shared" si="10"/>
        <v>5182.5601858395667</v>
      </c>
      <c r="H247">
        <f t="shared" si="11"/>
        <v>-0.74204278401157353</v>
      </c>
      <c r="I247">
        <f t="shared" si="13"/>
        <v>-1</v>
      </c>
      <c r="J247">
        <f t="shared" si="12"/>
        <v>-42</v>
      </c>
      <c r="K247" s="4" t="str">
        <f t="shared" si="14"/>
        <v>-----</v>
      </c>
      <c r="L247" s="4" t="str">
        <f t="shared" si="15"/>
        <v>Bearish</v>
      </c>
      <c r="M247" s="21">
        <f t="shared" si="9"/>
        <v>-6.7342130555553013</v>
      </c>
      <c r="N247" s="21"/>
      <c r="O247" s="21"/>
      <c r="P247" s="21"/>
      <c r="Q247" s="21"/>
      <c r="R247" s="21"/>
      <c r="S247" s="21"/>
    </row>
    <row r="248" spans="1:27" x14ac:dyDescent="0.55000000000000004">
      <c r="A248" s="6">
        <f>IF('Data Validation'!$K$2&lt;&gt;TRUE,"",'Data Validation'!A248)</f>
        <v>1772102400</v>
      </c>
      <c r="B248" s="6" t="str">
        <f>IF('Data Validation'!$K$2&lt;&gt;TRUE,"",'Data Validation'!C248)</f>
        <v>XAUUSD</v>
      </c>
      <c r="C248" s="6" t="str">
        <f>IF('Data Validation'!$K$2&lt;&gt;TRUE,"",'Data Validation'!E248)</f>
        <v>M5</v>
      </c>
      <c r="D248" s="6">
        <f>IF('Data Validation'!$K$2&lt;&gt;TRUE,"",'Data Validation'!G248)</f>
        <v>5172.13</v>
      </c>
      <c r="E248" s="6">
        <f>IF($C248&lt;&gt;"M5","",SSA!E248)</f>
        <v>5173.46137</v>
      </c>
      <c r="F248">
        <f t="shared" si="8"/>
        <v>5181.4966061111109</v>
      </c>
      <c r="G248">
        <f t="shared" si="10"/>
        <v>5182.3474698938753</v>
      </c>
      <c r="H248">
        <f t="shared" si="11"/>
        <v>-0.85086378276446339</v>
      </c>
      <c r="I248">
        <f t="shared" si="13"/>
        <v>-1</v>
      </c>
      <c r="J248">
        <f t="shared" si="12"/>
        <v>-43</v>
      </c>
      <c r="K248" s="4" t="str">
        <f t="shared" si="14"/>
        <v>-----</v>
      </c>
      <c r="L248" s="4" t="str">
        <f t="shared" si="15"/>
        <v>Bearish</v>
      </c>
      <c r="M248" s="21">
        <f t="shared" si="9"/>
        <v>-8.0352361111108621</v>
      </c>
      <c r="N248" s="21"/>
      <c r="O248" s="21"/>
      <c r="P248" s="21"/>
      <c r="Q248" s="21"/>
      <c r="R248" s="21"/>
      <c r="S248" s="21"/>
    </row>
    <row r="249" spans="1:27" x14ac:dyDescent="0.55000000000000004">
      <c r="A249" s="6">
        <f>IF('Data Validation'!$K$2&lt;&gt;TRUE,"",'Data Validation'!A249)</f>
        <v>1772102700</v>
      </c>
      <c r="B249" s="6" t="str">
        <f>IF('Data Validation'!$K$2&lt;&gt;TRUE,"",'Data Validation'!C249)</f>
        <v>XAUUSD</v>
      </c>
      <c r="C249" s="6" t="str">
        <f>IF('Data Validation'!$K$2&lt;&gt;TRUE,"",'Data Validation'!E249)</f>
        <v>M5</v>
      </c>
      <c r="D249" s="6">
        <f>IF('Data Validation'!$K$2&lt;&gt;TRUE,"",'Data Validation'!G249)</f>
        <v>5171.17</v>
      </c>
      <c r="E249" s="6">
        <f>IF($C249&lt;&gt;"M5","",SSA!E249)</f>
        <v>5172.5539699999999</v>
      </c>
      <c r="F249">
        <f t="shared" si="8"/>
        <v>5181.1496036111103</v>
      </c>
      <c r="G249">
        <f t="shared" si="10"/>
        <v>5182.1078966373225</v>
      </c>
      <c r="H249">
        <f t="shared" si="11"/>
        <v>-0.95829302621223178</v>
      </c>
      <c r="I249">
        <f t="shared" si="13"/>
        <v>-1</v>
      </c>
      <c r="J249">
        <f t="shared" si="12"/>
        <v>-44</v>
      </c>
      <c r="K249" s="4" t="str">
        <f t="shared" si="14"/>
        <v>-----</v>
      </c>
      <c r="L249" s="4" t="str">
        <f t="shared" si="15"/>
        <v>Bearish</v>
      </c>
      <c r="M249" s="21">
        <f t="shared" si="9"/>
        <v>-8.5956336111103155</v>
      </c>
      <c r="N249" s="21"/>
      <c r="O249" s="21"/>
      <c r="P249" s="21"/>
      <c r="Q249" s="21"/>
      <c r="R249" s="21"/>
      <c r="S249" s="21"/>
    </row>
    <row r="250" spans="1:27" x14ac:dyDescent="0.55000000000000004">
      <c r="A250" s="6">
        <f>IF('Data Validation'!$K$2&lt;&gt;TRUE,"",'Data Validation'!A250)</f>
        <v>1772103000</v>
      </c>
      <c r="B250" s="6" t="str">
        <f>IF('Data Validation'!$K$2&lt;&gt;TRUE,"",'Data Validation'!C250)</f>
        <v>XAUUSD</v>
      </c>
      <c r="C250" s="6" t="str">
        <f>IF('Data Validation'!$K$2&lt;&gt;TRUE,"",'Data Validation'!E250)</f>
        <v>M5</v>
      </c>
      <c r="D250" s="6">
        <f>IF('Data Validation'!$K$2&lt;&gt;TRUE,"",'Data Validation'!G250)</f>
        <v>5173.6000000000004</v>
      </c>
      <c r="E250" s="6">
        <f>IF($C250&lt;&gt;"M5","",SSA!E250)</f>
        <v>5172.3562499999998</v>
      </c>
      <c r="F250">
        <f t="shared" si="8"/>
        <v>5180.7915169444459</v>
      </c>
      <c r="G250">
        <f t="shared" si="10"/>
        <v>5181.8446206987473</v>
      </c>
      <c r="H250">
        <f t="shared" si="11"/>
        <v>-1.0531037543014463</v>
      </c>
      <c r="I250">
        <f t="shared" si="13"/>
        <v>-1</v>
      </c>
      <c r="J250">
        <f t="shared" si="12"/>
        <v>-45</v>
      </c>
      <c r="K250" s="4" t="str">
        <f t="shared" si="14"/>
        <v>-----</v>
      </c>
      <c r="L250" s="4" t="str">
        <f t="shared" si="15"/>
        <v>Bearish</v>
      </c>
      <c r="M250" s="21">
        <f t="shared" si="9"/>
        <v>-8.4352669444460844</v>
      </c>
      <c r="N250" s="21"/>
      <c r="O250" s="21"/>
      <c r="P250" s="21"/>
      <c r="Q250" s="21"/>
      <c r="R250" s="21"/>
      <c r="S250" s="21"/>
    </row>
    <row r="251" spans="1:27" x14ac:dyDescent="0.55000000000000004">
      <c r="A251" s="6">
        <f>IF('Data Validation'!$K$2&lt;&gt;TRUE,"",'Data Validation'!A251)</f>
        <v>1772103300</v>
      </c>
      <c r="B251" s="6" t="str">
        <f>IF('Data Validation'!$K$2&lt;&gt;TRUE,"",'Data Validation'!C251)</f>
        <v>XAUUSD</v>
      </c>
      <c r="C251" s="6" t="str">
        <f>IF('Data Validation'!$K$2&lt;&gt;TRUE,"",'Data Validation'!E251)</f>
        <v>M5</v>
      </c>
      <c r="D251" s="6">
        <f>IF('Data Validation'!$K$2&lt;&gt;TRUE,"",'Data Validation'!G251)</f>
        <v>5171.6099999999997</v>
      </c>
      <c r="E251" s="6">
        <f>IF($C251&lt;&gt;"M5","",SSA!E251)</f>
        <v>5172.6755899999998</v>
      </c>
      <c r="F251">
        <f t="shared" si="8"/>
        <v>5180.4359177777787</v>
      </c>
      <c r="G251">
        <f t="shared" si="10"/>
        <v>5181.562880114554</v>
      </c>
      <c r="H251">
        <f t="shared" si="11"/>
        <v>-1.1269623367752502</v>
      </c>
      <c r="I251">
        <f t="shared" si="13"/>
        <v>-1</v>
      </c>
      <c r="J251">
        <f t="shared" si="12"/>
        <v>-46</v>
      </c>
      <c r="K251" s="4" t="str">
        <f t="shared" si="14"/>
        <v>-----</v>
      </c>
      <c r="L251" s="4" t="str">
        <f t="shared" si="15"/>
        <v>Bearish</v>
      </c>
      <c r="M251" s="21">
        <f t="shared" si="9"/>
        <v>-7.7603277777789117</v>
      </c>
      <c r="N251" s="21"/>
      <c r="O251" s="21"/>
      <c r="P251" s="21"/>
      <c r="Q251" s="21"/>
      <c r="R251" s="21"/>
      <c r="S251" s="21"/>
    </row>
    <row r="252" spans="1:27" x14ac:dyDescent="0.55000000000000004">
      <c r="A252" s="6">
        <f>IF('Data Validation'!$K$2&lt;&gt;TRUE,"",'Data Validation'!A252)</f>
        <v>1772103600</v>
      </c>
      <c r="B252" s="6" t="str">
        <f>IF('Data Validation'!$K$2&lt;&gt;TRUE,"",'Data Validation'!C252)</f>
        <v>XAUUSD</v>
      </c>
      <c r="C252" s="6" t="str">
        <f>IF('Data Validation'!$K$2&lt;&gt;TRUE,"",'Data Validation'!E252)</f>
        <v>M5</v>
      </c>
      <c r="D252" s="6">
        <f>IF('Data Validation'!$K$2&lt;&gt;TRUE,"",'Data Validation'!G252)</f>
        <v>5173.83</v>
      </c>
      <c r="E252" s="6">
        <f>IF($C252&lt;&gt;"M5","",SSA!E252)</f>
        <v>5173.4049699999996</v>
      </c>
      <c r="F252">
        <f t="shared" si="8"/>
        <v>5180.0989341666682</v>
      </c>
      <c r="G252">
        <f t="shared" si="10"/>
        <v>5181.270090924977</v>
      </c>
      <c r="H252">
        <f t="shared" si="11"/>
        <v>-1.1711567583088254</v>
      </c>
      <c r="I252">
        <f t="shared" si="13"/>
        <v>-1</v>
      </c>
      <c r="J252">
        <f t="shared" si="12"/>
        <v>-47</v>
      </c>
      <c r="K252" s="4" t="str">
        <f t="shared" si="14"/>
        <v>-----</v>
      </c>
      <c r="L252" s="4" t="str">
        <f t="shared" si="15"/>
        <v>Bearish</v>
      </c>
      <c r="M252" s="21">
        <f t="shared" si="9"/>
        <v>-6.693964166668593</v>
      </c>
      <c r="N252" s="21"/>
      <c r="O252" s="21"/>
      <c r="P252" s="21"/>
      <c r="Q252" s="21"/>
      <c r="R252" s="21"/>
      <c r="S252" s="21"/>
    </row>
    <row r="253" spans="1:27" x14ac:dyDescent="0.55000000000000004">
      <c r="A253" s="6">
        <f>IF('Data Validation'!$K$2&lt;&gt;TRUE,"",'Data Validation'!A253)</f>
        <v>1772103900</v>
      </c>
      <c r="B253" s="6" t="str">
        <f>IF('Data Validation'!$K$2&lt;&gt;TRUE,"",'Data Validation'!C253)</f>
        <v>XAUUSD</v>
      </c>
      <c r="C253" s="6" t="str">
        <f>IF('Data Validation'!$K$2&lt;&gt;TRUE,"",'Data Validation'!E253)</f>
        <v>M5</v>
      </c>
      <c r="D253" s="6">
        <f>IF('Data Validation'!$K$2&lt;&gt;TRUE,"",'Data Validation'!G253)</f>
        <v>5177.33</v>
      </c>
      <c r="E253" s="6">
        <f>IF($C253&lt;&gt;"M5","",SSA!E253)</f>
        <v>5174.2739600000004</v>
      </c>
      <c r="F253">
        <f t="shared" si="8"/>
        <v>5179.7898719444447</v>
      </c>
      <c r="G253">
        <f t="shared" si="10"/>
        <v>5180.9740471288706</v>
      </c>
      <c r="H253">
        <f t="shared" si="11"/>
        <v>-1.1841751844258397</v>
      </c>
      <c r="I253">
        <f t="shared" si="13"/>
        <v>-1</v>
      </c>
      <c r="J253">
        <f t="shared" si="12"/>
        <v>-48</v>
      </c>
      <c r="K253" s="4" t="str">
        <f t="shared" si="14"/>
        <v>-----</v>
      </c>
      <c r="L253" s="4" t="str">
        <f t="shared" si="15"/>
        <v>Bearish</v>
      </c>
      <c r="M253" s="21">
        <f t="shared" si="9"/>
        <v>-5.5159119444442695</v>
      </c>
      <c r="N253" s="21"/>
      <c r="O253" s="21"/>
      <c r="P253" s="21"/>
      <c r="Q253" s="21"/>
      <c r="R253" s="21"/>
      <c r="S253" s="21"/>
    </row>
    <row r="254" spans="1:27" x14ac:dyDescent="0.55000000000000004">
      <c r="A254" s="6">
        <f>IF('Data Validation'!$K$2&lt;&gt;TRUE,"",'Data Validation'!A254)</f>
        <v>1772104200</v>
      </c>
      <c r="B254" s="6" t="str">
        <f>IF('Data Validation'!$K$2&lt;&gt;TRUE,"",'Data Validation'!C254)</f>
        <v>XAUUSD</v>
      </c>
      <c r="C254" s="6" t="str">
        <f>IF('Data Validation'!$K$2&lt;&gt;TRUE,"",'Data Validation'!E254)</f>
        <v>M5</v>
      </c>
      <c r="D254" s="6">
        <f>IF('Data Validation'!$K$2&lt;&gt;TRUE,"",'Data Validation'!G254)</f>
        <v>5175.8500000000004</v>
      </c>
      <c r="E254" s="6">
        <f>IF($C254&lt;&gt;"M5","",SSA!E254)</f>
        <v>5174.9708300000002</v>
      </c>
      <c r="F254">
        <f t="shared" si="8"/>
        <v>5179.5145413888886</v>
      </c>
      <c r="G254">
        <f t="shared" si="10"/>
        <v>5180.6821459808743</v>
      </c>
      <c r="H254">
        <f t="shared" si="11"/>
        <v>-1.1676045919857643</v>
      </c>
      <c r="I254">
        <f t="shared" si="13"/>
        <v>-1</v>
      </c>
      <c r="J254">
        <f t="shared" si="12"/>
        <v>-49</v>
      </c>
      <c r="K254" s="4" t="str">
        <f t="shared" si="14"/>
        <v>-----</v>
      </c>
      <c r="L254" s="4" t="str">
        <f t="shared" si="15"/>
        <v>Bearish</v>
      </c>
      <c r="M254" s="21">
        <f t="shared" si="9"/>
        <v>-4.5437113888883687</v>
      </c>
      <c r="N254" s="21"/>
      <c r="O254" s="21"/>
      <c r="P254" s="21"/>
      <c r="Q254" s="21"/>
      <c r="R254" s="21"/>
      <c r="S254" s="21"/>
    </row>
    <row r="255" spans="1:27" x14ac:dyDescent="0.55000000000000004">
      <c r="A255" s="6">
        <f>IF('Data Validation'!$K$2&lt;&gt;TRUE,"",'Data Validation'!A255)</f>
        <v>1772104500</v>
      </c>
      <c r="B255" s="6" t="str">
        <f>IF('Data Validation'!$K$2&lt;&gt;TRUE,"",'Data Validation'!C255)</f>
        <v>XAUUSD</v>
      </c>
      <c r="C255" s="6" t="str">
        <f>IF('Data Validation'!$K$2&lt;&gt;TRUE,"",'Data Validation'!E255)</f>
        <v>M5</v>
      </c>
      <c r="D255" s="6">
        <f>IF('Data Validation'!$K$2&lt;&gt;TRUE,"",'Data Validation'!G255)</f>
        <v>5175.54</v>
      </c>
      <c r="E255" s="6">
        <f>IF($C255&lt;&gt;"M5","",SSA!E255)</f>
        <v>5175.3531499999999</v>
      </c>
      <c r="F255">
        <f t="shared" si="8"/>
        <v>5179.2802675000003</v>
      </c>
      <c r="G255">
        <f t="shared" si="10"/>
        <v>5180.4017702846995</v>
      </c>
      <c r="H255">
        <f t="shared" si="11"/>
        <v>-1.1215027846992598</v>
      </c>
      <c r="I255">
        <f t="shared" si="13"/>
        <v>-1</v>
      </c>
      <c r="J255">
        <f t="shared" si="12"/>
        <v>-50</v>
      </c>
      <c r="K255" s="4" t="str">
        <f t="shared" si="14"/>
        <v>-----</v>
      </c>
      <c r="L255" s="4" t="str">
        <f t="shared" si="15"/>
        <v>Bearish</v>
      </c>
      <c r="M255" s="21">
        <f t="shared" si="9"/>
        <v>-3.9271175000003495</v>
      </c>
      <c r="N255" s="21"/>
      <c r="O255" s="21"/>
      <c r="P255" s="21"/>
      <c r="Q255" s="21"/>
      <c r="R255" s="21"/>
      <c r="S255" s="21"/>
    </row>
    <row r="256" spans="1:27" x14ac:dyDescent="0.55000000000000004">
      <c r="A256" s="6">
        <f>IF('Data Validation'!$K$2&lt;&gt;TRUE,"",'Data Validation'!A256)</f>
        <v>1772104800</v>
      </c>
      <c r="B256" s="6" t="str">
        <f>IF('Data Validation'!$K$2&lt;&gt;TRUE,"",'Data Validation'!C256)</f>
        <v>XAUUSD</v>
      </c>
      <c r="C256" s="6" t="str">
        <f>IF('Data Validation'!$K$2&lt;&gt;TRUE,"",'Data Validation'!E256)</f>
        <v>M5</v>
      </c>
      <c r="D256" s="6">
        <f>IF('Data Validation'!$K$2&lt;&gt;TRUE,"",'Data Validation'!G256)</f>
        <v>5171.7</v>
      </c>
      <c r="E256" s="6">
        <f>IF($C256&lt;&gt;"M5","",SSA!E256)</f>
        <v>5175.2691500000001</v>
      </c>
      <c r="F256">
        <f t="shared" si="8"/>
        <v>5179.086795277778</v>
      </c>
      <c r="G256">
        <f t="shared" si="10"/>
        <v>5180.1387752833161</v>
      </c>
      <c r="H256">
        <f t="shared" si="11"/>
        <v>-1.0519800055380983</v>
      </c>
      <c r="I256">
        <f t="shared" si="13"/>
        <v>-1</v>
      </c>
      <c r="J256">
        <f t="shared" si="12"/>
        <v>-51</v>
      </c>
      <c r="K256" s="4" t="str">
        <f t="shared" si="14"/>
        <v>-----</v>
      </c>
      <c r="L256" s="4" t="str">
        <f t="shared" si="15"/>
        <v>Bearish</v>
      </c>
      <c r="M256" s="21">
        <f t="shared" si="9"/>
        <v>-3.8176452777779559</v>
      </c>
      <c r="N256" s="21"/>
      <c r="O256" s="21"/>
      <c r="P256" s="21"/>
      <c r="Q256" s="21"/>
      <c r="R256" s="21"/>
      <c r="S256" s="21"/>
    </row>
    <row r="257" spans="1:27" x14ac:dyDescent="0.55000000000000004">
      <c r="A257" s="6">
        <f>IF('Data Validation'!$K$2&lt;&gt;TRUE,"",'Data Validation'!A257)</f>
        <v>1772105100</v>
      </c>
      <c r="B257" s="6" t="str">
        <f>IF('Data Validation'!$K$2&lt;&gt;TRUE,"",'Data Validation'!C257)</f>
        <v>XAUUSD</v>
      </c>
      <c r="C257" s="6" t="str">
        <f>IF('Data Validation'!$K$2&lt;&gt;TRUE,"",'Data Validation'!E257)</f>
        <v>M5</v>
      </c>
      <c r="D257" s="6">
        <f>IF('Data Validation'!$K$2&lt;&gt;TRUE,"",'Data Validation'!G257)</f>
        <v>5171.88</v>
      </c>
      <c r="E257" s="6">
        <f>IF($C257&lt;&gt;"M5","",SSA!E257)</f>
        <v>5174.7300800000003</v>
      </c>
      <c r="F257">
        <f t="shared" si="8"/>
        <v>5178.9297655555565</v>
      </c>
      <c r="G257">
        <f t="shared" si="10"/>
        <v>5179.8969733377644</v>
      </c>
      <c r="H257">
        <f t="shared" si="11"/>
        <v>-0.96720778220787906</v>
      </c>
      <c r="I257">
        <f t="shared" si="13"/>
        <v>-1</v>
      </c>
      <c r="J257">
        <f t="shared" si="12"/>
        <v>-52</v>
      </c>
      <c r="K257" s="4" t="str">
        <f t="shared" si="14"/>
        <v>-----</v>
      </c>
      <c r="L257" s="4" t="str">
        <f t="shared" si="15"/>
        <v>Bearish</v>
      </c>
      <c r="M257" s="21">
        <f t="shared" si="9"/>
        <v>-4.1996855555562433</v>
      </c>
      <c r="N257" s="21"/>
      <c r="O257" s="21"/>
      <c r="P257" s="21"/>
      <c r="Q257" s="21"/>
      <c r="R257" s="21"/>
      <c r="S257" s="21"/>
    </row>
    <row r="258" spans="1:27" x14ac:dyDescent="0.55000000000000004">
      <c r="A258" s="6">
        <f>IF('Data Validation'!$K$2&lt;&gt;TRUE,"",'Data Validation'!A258)</f>
        <v>1772105400</v>
      </c>
      <c r="B258" s="6" t="str">
        <f>IF('Data Validation'!$K$2&lt;&gt;TRUE,"",'Data Validation'!C258)</f>
        <v>XAUUSD</v>
      </c>
      <c r="C258" s="6" t="str">
        <f>IF('Data Validation'!$K$2&lt;&gt;TRUE,"",'Data Validation'!E258)</f>
        <v>M5</v>
      </c>
      <c r="D258" s="6">
        <f>IF('Data Validation'!$K$2&lt;&gt;TRUE,"",'Data Validation'!G258)</f>
        <v>5173.38</v>
      </c>
      <c r="E258" s="6">
        <f>IF($C258&lt;&gt;"M5","",SSA!E258)</f>
        <v>5173.7116800000003</v>
      </c>
      <c r="F258">
        <f t="shared" si="8"/>
        <v>5178.7910100000008</v>
      </c>
      <c r="G258">
        <f t="shared" si="10"/>
        <v>5179.6757806702117</v>
      </c>
      <c r="H258">
        <f t="shared" si="11"/>
        <v>-0.88477067021085531</v>
      </c>
      <c r="I258">
        <f t="shared" si="13"/>
        <v>-1</v>
      </c>
      <c r="J258">
        <f t="shared" si="12"/>
        <v>-53</v>
      </c>
      <c r="K258" s="4" t="str">
        <f t="shared" si="14"/>
        <v>-----</v>
      </c>
      <c r="L258" s="4" t="str">
        <f t="shared" si="15"/>
        <v>Bearish</v>
      </c>
      <c r="M258" s="21">
        <f t="shared" si="9"/>
        <v>-5.079330000000482</v>
      </c>
      <c r="N258" s="21"/>
      <c r="O258" s="21"/>
      <c r="P258" s="21"/>
      <c r="Q258" s="21"/>
      <c r="R258" s="21"/>
      <c r="S258" s="21"/>
    </row>
    <row r="259" spans="1:27" x14ac:dyDescent="0.55000000000000004">
      <c r="A259" s="6">
        <f>IF('Data Validation'!$K$2&lt;&gt;TRUE,"",'Data Validation'!A259)</f>
        <v>1772105700</v>
      </c>
      <c r="B259" s="6" t="str">
        <f>IF('Data Validation'!$K$2&lt;&gt;TRUE,"",'Data Validation'!C259)</f>
        <v>XAUUSD</v>
      </c>
      <c r="C259" s="6" t="str">
        <f>IF('Data Validation'!$K$2&lt;&gt;TRUE,"",'Data Validation'!E259)</f>
        <v>M5</v>
      </c>
      <c r="D259" s="6">
        <f>IF('Data Validation'!$K$2&lt;&gt;TRUE,"",'Data Validation'!G259)</f>
        <v>5173.54</v>
      </c>
      <c r="E259" s="6">
        <f>IF($C259&lt;&gt;"M5","",SSA!E259)</f>
        <v>5172.2355399999997</v>
      </c>
      <c r="F259">
        <f t="shared" si="8"/>
        <v>5178.6462386111125</v>
      </c>
      <c r="G259">
        <f t="shared" si="10"/>
        <v>5179.4698722583926</v>
      </c>
      <c r="H259">
        <f t="shared" si="11"/>
        <v>-0.82363364728007582</v>
      </c>
      <c r="I259">
        <f t="shared" si="13"/>
        <v>-1</v>
      </c>
      <c r="J259">
        <f t="shared" si="12"/>
        <v>-54</v>
      </c>
      <c r="K259" s="4" t="str">
        <f t="shared" si="14"/>
        <v>-----</v>
      </c>
      <c r="L259" s="4" t="str">
        <f t="shared" si="15"/>
        <v>Bearish</v>
      </c>
      <c r="M259" s="21">
        <f t="shared" si="9"/>
        <v>-6.4106986111128208</v>
      </c>
      <c r="N259" s="21"/>
      <c r="O259" s="21"/>
      <c r="P259" s="21"/>
      <c r="Q259" s="21"/>
      <c r="R259" s="21"/>
      <c r="S259" s="21"/>
    </row>
    <row r="260" spans="1:27" x14ac:dyDescent="0.55000000000000004">
      <c r="A260" s="6">
        <f>IF('Data Validation'!$K$2&lt;&gt;TRUE,"",'Data Validation'!A260)</f>
        <v>1772106000</v>
      </c>
      <c r="B260" s="6" t="str">
        <f>IF('Data Validation'!$K$2&lt;&gt;TRUE,"",'Data Validation'!C260)</f>
        <v>XAUUSD</v>
      </c>
      <c r="C260" s="6" t="str">
        <f>IF('Data Validation'!$K$2&lt;&gt;TRUE,"",'Data Validation'!E260)</f>
        <v>M5</v>
      </c>
      <c r="D260" s="6">
        <f>IF('Data Validation'!$K$2&lt;&gt;TRUE,"",'Data Validation'!G260)</f>
        <v>5174.68</v>
      </c>
      <c r="E260" s="6">
        <f>IF($C260&lt;&gt;"M5","",SSA!E260)</f>
        <v>5170.4435299999996</v>
      </c>
      <c r="F260">
        <f t="shared" si="8"/>
        <v>5178.4721788888892</v>
      </c>
      <c r="G260">
        <f t="shared" si="10"/>
        <v>5179.2703335844926</v>
      </c>
      <c r="H260">
        <f t="shared" si="11"/>
        <v>-0.79815469560344354</v>
      </c>
      <c r="I260">
        <f t="shared" si="13"/>
        <v>-1</v>
      </c>
      <c r="J260">
        <f t="shared" si="12"/>
        <v>-55</v>
      </c>
      <c r="K260" s="4" t="str">
        <f t="shared" si="14"/>
        <v>-----</v>
      </c>
      <c r="L260" s="4" t="str">
        <f t="shared" si="15"/>
        <v>Bearish</v>
      </c>
      <c r="M260" s="21">
        <f t="shared" si="9"/>
        <v>-8.0286488888896201</v>
      </c>
      <c r="N260" s="21"/>
      <c r="O260" s="21"/>
      <c r="P260" s="21"/>
      <c r="Q260" s="21"/>
      <c r="R260" s="21"/>
      <c r="S260" s="21"/>
    </row>
    <row r="261" spans="1:27" x14ac:dyDescent="0.55000000000000004">
      <c r="A261" s="6">
        <f>IF('Data Validation'!$K$2&lt;&gt;TRUE,"",'Data Validation'!A261)</f>
        <v>1772106300</v>
      </c>
      <c r="B261" s="6" t="str">
        <f>IF('Data Validation'!$K$2&lt;&gt;TRUE,"",'Data Validation'!C261)</f>
        <v>XAUUSD</v>
      </c>
      <c r="C261" s="6" t="str">
        <f>IF('Data Validation'!$K$2&lt;&gt;TRUE,"",'Data Validation'!E261)</f>
        <v>M5</v>
      </c>
      <c r="D261" s="6">
        <f>IF('Data Validation'!$K$2&lt;&gt;TRUE,"",'Data Validation'!G261)</f>
        <v>5171.3999999999996</v>
      </c>
      <c r="E261" s="6">
        <f>IF($C261&lt;&gt;"M5","",SSA!E261)</f>
        <v>5168.5372299999999</v>
      </c>
      <c r="F261">
        <f t="shared" si="8"/>
        <v>5178.2504563888888</v>
      </c>
      <c r="G261">
        <f t="shared" si="10"/>
        <v>5179.0663581453719</v>
      </c>
      <c r="H261">
        <f t="shared" si="11"/>
        <v>-0.81590175648307195</v>
      </c>
      <c r="I261">
        <f t="shared" si="13"/>
        <v>-1</v>
      </c>
      <c r="J261">
        <f t="shared" si="12"/>
        <v>-56</v>
      </c>
      <c r="K261" s="4" t="str">
        <f t="shared" si="14"/>
        <v>-----</v>
      </c>
      <c r="L261" s="4" t="str">
        <f t="shared" si="15"/>
        <v>Bearish</v>
      </c>
      <c r="M261" s="21">
        <f t="shared" si="9"/>
        <v>-9.7132263888888701</v>
      </c>
      <c r="N261" s="21"/>
      <c r="O261" s="21"/>
      <c r="P261" s="21"/>
      <c r="Q261" s="21"/>
      <c r="R261" s="21"/>
      <c r="S261" s="21"/>
    </row>
    <row r="262" spans="1:27" x14ac:dyDescent="0.55000000000000004">
      <c r="A262" s="6">
        <f>IF('Data Validation'!$K$2&lt;&gt;TRUE,"",'Data Validation'!A262)</f>
        <v>1772106600</v>
      </c>
      <c r="B262" s="6" t="str">
        <f>IF('Data Validation'!$K$2&lt;&gt;TRUE,"",'Data Validation'!C262)</f>
        <v>XAUUSD</v>
      </c>
      <c r="C262" s="6" t="str">
        <f>IF('Data Validation'!$K$2&lt;&gt;TRUE,"",'Data Validation'!E262)</f>
        <v>M5</v>
      </c>
      <c r="D262" s="6">
        <f>IF('Data Validation'!$K$2&lt;&gt;TRUE,"",'Data Validation'!G262)</f>
        <v>5163.51</v>
      </c>
      <c r="E262" s="6">
        <f>IF($C262&lt;&gt;"M5","",SSA!E262)</f>
        <v>5166.9208200000003</v>
      </c>
      <c r="F262">
        <f t="shared" si="8"/>
        <v>5177.98011361111</v>
      </c>
      <c r="G262">
        <f t="shared" si="10"/>
        <v>5178.8491092385202</v>
      </c>
      <c r="H262">
        <f t="shared" si="11"/>
        <v>-0.86899562741018599</v>
      </c>
      <c r="I262">
        <f t="shared" si="13"/>
        <v>-1</v>
      </c>
      <c r="J262">
        <f t="shared" si="12"/>
        <v>-57</v>
      </c>
      <c r="K262" s="4" t="str">
        <f t="shared" si="14"/>
        <v>-----</v>
      </c>
      <c r="L262" s="4" t="str">
        <f t="shared" si="15"/>
        <v>Bearish</v>
      </c>
      <c r="M262" s="21">
        <f t="shared" si="9"/>
        <v>-11.059293611109752</v>
      </c>
      <c r="N262" s="21"/>
      <c r="O262" s="21"/>
      <c r="P262" s="21"/>
      <c r="Q262" s="21"/>
      <c r="R262" s="21"/>
      <c r="S262" s="21"/>
    </row>
    <row r="263" spans="1:27" x14ac:dyDescent="0.55000000000000004">
      <c r="A263" s="6">
        <f>IF('Data Validation'!$K$2&lt;&gt;TRUE,"",'Data Validation'!A263)</f>
        <v>1772106900</v>
      </c>
      <c r="B263" s="6" t="str">
        <f>IF('Data Validation'!$K$2&lt;&gt;TRUE,"",'Data Validation'!C263)</f>
        <v>XAUUSD</v>
      </c>
      <c r="C263" s="6" t="str">
        <f>IF('Data Validation'!$K$2&lt;&gt;TRUE,"",'Data Validation'!E263)</f>
        <v>M5</v>
      </c>
      <c r="D263" s="6">
        <f>IF('Data Validation'!$K$2&lt;&gt;TRUE,"",'Data Validation'!G263)</f>
        <v>5164.71</v>
      </c>
      <c r="E263" s="6">
        <f>IF($C263&lt;&gt;"M5","",SSA!E263)</f>
        <v>5166.1189000000004</v>
      </c>
      <c r="F263">
        <f t="shared" si="8"/>
        <v>5177.6772377777779</v>
      </c>
      <c r="G263">
        <f t="shared" si="10"/>
        <v>5178.6147349463727</v>
      </c>
      <c r="H263">
        <f t="shared" si="11"/>
        <v>-0.93749716859474574</v>
      </c>
      <c r="I263">
        <f t="shared" si="13"/>
        <v>-1</v>
      </c>
      <c r="J263">
        <f t="shared" si="12"/>
        <v>-58</v>
      </c>
      <c r="K263" s="4" t="str">
        <f t="shared" si="14"/>
        <v>-----</v>
      </c>
      <c r="L263" s="4" t="str">
        <f t="shared" si="15"/>
        <v>Bearish</v>
      </c>
      <c r="M263" s="21">
        <f t="shared" si="9"/>
        <v>-11.558337777777524</v>
      </c>
      <c r="N263" s="21"/>
      <c r="O263" s="21"/>
      <c r="P263" s="21"/>
      <c r="Q263" s="21"/>
      <c r="R263" s="21"/>
      <c r="S263" s="21"/>
    </row>
    <row r="264" spans="1:27" x14ac:dyDescent="0.55000000000000004">
      <c r="A264" s="6">
        <f>IF('Data Validation'!$K$2&lt;&gt;TRUE,"",'Data Validation'!A264)</f>
        <v>1772107200</v>
      </c>
      <c r="B264" s="6" t="str">
        <f>IF('Data Validation'!$K$2&lt;&gt;TRUE,"",'Data Validation'!C264)</f>
        <v>XAUUSD</v>
      </c>
      <c r="C264" s="6" t="str">
        <f>IF('Data Validation'!$K$2&lt;&gt;TRUE,"",'Data Validation'!E264)</f>
        <v>M5</v>
      </c>
      <c r="D264" s="6">
        <f>IF('Data Validation'!$K$2&lt;&gt;TRUE,"",'Data Validation'!G264)</f>
        <v>5165.67</v>
      </c>
      <c r="E264" s="6">
        <f>IF($C264&lt;&gt;"M5","",SSA!E264)</f>
        <v>5166.32834</v>
      </c>
      <c r="F264">
        <f t="shared" si="8"/>
        <v>5177.3677908333329</v>
      </c>
      <c r="G264">
        <f t="shared" si="10"/>
        <v>5178.3653461237645</v>
      </c>
      <c r="H264">
        <f t="shared" si="11"/>
        <v>-0.99755529043159186</v>
      </c>
      <c r="I264">
        <f t="shared" si="13"/>
        <v>-1</v>
      </c>
      <c r="J264">
        <f t="shared" si="12"/>
        <v>-59</v>
      </c>
      <c r="K264" s="4" t="str">
        <f t="shared" si="14"/>
        <v>-----</v>
      </c>
      <c r="L264" s="4" t="str">
        <f t="shared" si="15"/>
        <v>Bearish</v>
      </c>
      <c r="M264" s="21">
        <f t="shared" si="9"/>
        <v>-11.039450833332921</v>
      </c>
      <c r="N264" s="21"/>
      <c r="O264" s="21"/>
      <c r="P264" s="21"/>
      <c r="Q264" s="21"/>
      <c r="R264" s="21"/>
      <c r="S264" s="21"/>
    </row>
    <row r="265" spans="1:27" x14ac:dyDescent="0.55000000000000004">
      <c r="A265" s="6">
        <f>IF('Data Validation'!$K$2&lt;&gt;TRUE,"",'Data Validation'!A265)</f>
        <v>1772107500</v>
      </c>
      <c r="B265" s="6" t="str">
        <f>IF('Data Validation'!$K$2&lt;&gt;TRUE,"",'Data Validation'!C265)</f>
        <v>XAUUSD</v>
      </c>
      <c r="C265" s="6" t="str">
        <f>IF('Data Validation'!$K$2&lt;&gt;TRUE,"",'Data Validation'!E265)</f>
        <v>M5</v>
      </c>
      <c r="D265" s="6">
        <f>IF('Data Validation'!$K$2&lt;&gt;TRUE,"",'Data Validation'!G265)</f>
        <v>5169.1499999999996</v>
      </c>
      <c r="E265" s="6">
        <f>IF($C265&lt;&gt;"M5","",SSA!E265)</f>
        <v>5167.6288000000004</v>
      </c>
      <c r="F265">
        <f t="shared" si="8"/>
        <v>5177.0794436111119</v>
      </c>
      <c r="G265">
        <f t="shared" si="10"/>
        <v>5178.1081656212336</v>
      </c>
      <c r="H265">
        <f t="shared" si="11"/>
        <v>-1.0287220101217827</v>
      </c>
      <c r="I265">
        <f t="shared" si="13"/>
        <v>-1</v>
      </c>
      <c r="J265">
        <f t="shared" si="12"/>
        <v>-60</v>
      </c>
      <c r="K265" s="4" t="str">
        <f t="shared" si="14"/>
        <v>-----</v>
      </c>
      <c r="L265" s="4" t="str">
        <f t="shared" si="15"/>
        <v>Bearish</v>
      </c>
      <c r="M265" s="21">
        <f t="shared" si="9"/>
        <v>-9.4506436111114454</v>
      </c>
      <c r="N265" s="21"/>
      <c r="O265" s="21"/>
      <c r="P265" s="21"/>
      <c r="Q265" s="21"/>
      <c r="R265" s="21"/>
      <c r="S265" s="21"/>
    </row>
    <row r="266" spans="1:27" x14ac:dyDescent="0.55000000000000004">
      <c r="A266" s="6">
        <f>IF('Data Validation'!$K$2&lt;&gt;TRUE,"",'Data Validation'!A266)</f>
        <v>1772107800</v>
      </c>
      <c r="B266" s="6" t="str">
        <f>IF('Data Validation'!$K$2&lt;&gt;TRUE,"",'Data Validation'!C266)</f>
        <v>XAUUSD</v>
      </c>
      <c r="C266" s="6" t="str">
        <f>IF('Data Validation'!$K$2&lt;&gt;TRUE,"",'Data Validation'!E266)</f>
        <v>M5</v>
      </c>
      <c r="D266" s="6">
        <f>IF('Data Validation'!$K$2&lt;&gt;TRUE,"",'Data Validation'!G266)</f>
        <v>5168.46</v>
      </c>
      <c r="E266" s="6">
        <f>IF($C266&lt;&gt;"M5","",SSA!E266)</f>
        <v>5169.86661</v>
      </c>
      <c r="F266">
        <f t="shared" si="8"/>
        <v>5176.8398697222219</v>
      </c>
      <c r="G266">
        <f t="shared" si="10"/>
        <v>5177.8545064414311</v>
      </c>
      <c r="H266">
        <f t="shared" si="11"/>
        <v>-1.014636719209193</v>
      </c>
      <c r="I266">
        <f t="shared" si="13"/>
        <v>-1</v>
      </c>
      <c r="J266">
        <f t="shared" si="12"/>
        <v>-61</v>
      </c>
      <c r="K266" s="4" t="str">
        <f t="shared" si="14"/>
        <v>-----</v>
      </c>
      <c r="L266" s="4" t="str">
        <f t="shared" si="15"/>
        <v>Bearish</v>
      </c>
      <c r="M266" s="21">
        <f t="shared" si="9"/>
        <v>-6.9732597222218828</v>
      </c>
      <c r="N266" s="21"/>
      <c r="O266" s="21"/>
      <c r="P266" s="21"/>
      <c r="Q266" s="21"/>
      <c r="R266" s="21"/>
      <c r="S266" s="21"/>
    </row>
    <row r="267" spans="1:27" x14ac:dyDescent="0.55000000000000004">
      <c r="A267" s="6">
        <f>IF('Data Validation'!$K$2&lt;&gt;TRUE,"",'Data Validation'!A267)</f>
        <v>1772108100</v>
      </c>
      <c r="B267" s="6" t="str">
        <f>IF('Data Validation'!$K$2&lt;&gt;TRUE,"",'Data Validation'!C267)</f>
        <v>XAUUSD</v>
      </c>
      <c r="C267" s="6" t="str">
        <f>IF('Data Validation'!$K$2&lt;&gt;TRUE,"",'Data Validation'!E267)</f>
        <v>M5</v>
      </c>
      <c r="D267" s="6">
        <f>IF('Data Validation'!$K$2&lt;&gt;TRUE,"",'Data Validation'!G267)</f>
        <v>5172.18</v>
      </c>
      <c r="E267" s="6">
        <f>IF($C267&lt;&gt;"M5","",SSA!E267)</f>
        <v>5172.8462300000001</v>
      </c>
      <c r="F267">
        <f t="shared" si="8"/>
        <v>5176.6735544444446</v>
      </c>
      <c r="G267">
        <f t="shared" si="10"/>
        <v>5177.6183160420342</v>
      </c>
      <c r="H267">
        <f t="shared" si="11"/>
        <v>-0.94476159758960421</v>
      </c>
      <c r="I267">
        <f t="shared" si="13"/>
        <v>-1</v>
      </c>
      <c r="J267">
        <f t="shared" si="12"/>
        <v>-62</v>
      </c>
      <c r="K267" s="4" t="str">
        <f t="shared" si="14"/>
        <v>-----</v>
      </c>
      <c r="L267" s="4" t="str">
        <f t="shared" si="15"/>
        <v>Bearish</v>
      </c>
      <c r="M267" s="21">
        <f t="shared" si="9"/>
        <v>-3.8273244444444572</v>
      </c>
      <c r="N267" s="21"/>
      <c r="O267" s="21"/>
      <c r="P267" s="21"/>
      <c r="Q267" s="21"/>
      <c r="R267" s="21"/>
      <c r="S267" s="21"/>
    </row>
    <row r="268" spans="1:27" x14ac:dyDescent="0.55000000000000004">
      <c r="A268" s="6">
        <f>IF('Data Validation'!$K$2&lt;&gt;TRUE,"",'Data Validation'!A268)</f>
        <v>1772108400</v>
      </c>
      <c r="B268" s="6" t="str">
        <f>IF('Data Validation'!$K$2&lt;&gt;TRUE,"",'Data Validation'!C268)</f>
        <v>XAUUSD</v>
      </c>
      <c r="C268" s="6" t="str">
        <f>IF('Data Validation'!$K$2&lt;&gt;TRUE,"",'Data Validation'!E268)</f>
        <v>M5</v>
      </c>
      <c r="D268" s="6">
        <f>IF('Data Validation'!$K$2&lt;&gt;TRUE,"",'Data Validation'!G268)</f>
        <v>5176.5200000000004</v>
      </c>
      <c r="E268" s="6">
        <f>IF($C268&lt;&gt;"M5","",SSA!E268)</f>
        <v>5176.1400400000002</v>
      </c>
      <c r="F268">
        <f t="shared" si="8"/>
        <v>5176.5867822222208</v>
      </c>
      <c r="G268">
        <f t="shared" si="10"/>
        <v>5177.4120092780713</v>
      </c>
      <c r="H268">
        <f t="shared" si="11"/>
        <v>-0.82522705585051881</v>
      </c>
      <c r="I268">
        <f t="shared" si="13"/>
        <v>-1</v>
      </c>
      <c r="J268">
        <f t="shared" si="12"/>
        <v>-63</v>
      </c>
      <c r="K268" s="4" t="str">
        <f t="shared" si="14"/>
        <v>-----</v>
      </c>
      <c r="L268" s="4" t="str">
        <f t="shared" si="15"/>
        <v>Bearish</v>
      </c>
      <c r="M268" s="21">
        <f t="shared" si="9"/>
        <v>-0.44674222222056414</v>
      </c>
      <c r="N268" s="21"/>
      <c r="O268" s="21"/>
      <c r="P268" s="21"/>
      <c r="Q268" s="21"/>
      <c r="R268" s="21"/>
      <c r="S268" s="21"/>
    </row>
    <row r="269" spans="1:27" x14ac:dyDescent="0.55000000000000004">
      <c r="A269" s="6">
        <f>IF('Data Validation'!$K$2&lt;&gt;TRUE,"",'Data Validation'!A269)</f>
        <v>1772108700</v>
      </c>
      <c r="B269" s="6" t="str">
        <f>IF('Data Validation'!$K$2&lt;&gt;TRUE,"",'Data Validation'!C269)</f>
        <v>XAUUSD</v>
      </c>
      <c r="C269" s="6" t="str">
        <f>IF('Data Validation'!$K$2&lt;&gt;TRUE,"",'Data Validation'!E269)</f>
        <v>M5</v>
      </c>
      <c r="D269" s="6">
        <f>IF('Data Validation'!$K$2&lt;&gt;TRUE,"",'Data Validation'!G269)</f>
        <v>5178.54</v>
      </c>
      <c r="E269" s="6">
        <f>IF($C269&lt;&gt;"M5","",SSA!E269)</f>
        <v>5179.2540499999996</v>
      </c>
      <c r="F269">
        <f t="shared" si="8"/>
        <v>5176.5679883333323</v>
      </c>
      <c r="G269">
        <f t="shared" si="10"/>
        <v>5177.2432050891239</v>
      </c>
      <c r="H269">
        <f t="shared" si="11"/>
        <v>-0.67521675579155271</v>
      </c>
      <c r="I269">
        <f t="shared" si="13"/>
        <v>-1</v>
      </c>
      <c r="J269">
        <f t="shared" si="12"/>
        <v>-64</v>
      </c>
      <c r="K269" s="4" t="str">
        <f t="shared" si="14"/>
        <v>-----</v>
      </c>
      <c r="L269" s="4" t="str">
        <f t="shared" si="15"/>
        <v>Bearish</v>
      </c>
      <c r="M269" s="21">
        <f t="shared" si="9"/>
        <v>2.6860616666672286</v>
      </c>
      <c r="N269" s="21"/>
      <c r="O269" s="21"/>
      <c r="P269" s="21"/>
      <c r="Q269" s="21"/>
      <c r="R269" s="21"/>
      <c r="S269" s="21"/>
    </row>
    <row r="270" spans="1:27" x14ac:dyDescent="0.55000000000000004">
      <c r="A270" s="6">
        <f>IF('Data Validation'!$K$2&lt;&gt;TRUE,"",'Data Validation'!A270)</f>
        <v>1772109000</v>
      </c>
      <c r="B270" s="6" t="str">
        <f>IF('Data Validation'!$K$2&lt;&gt;TRUE,"",'Data Validation'!C270)</f>
        <v>XAUUSD</v>
      </c>
      <c r="C270" s="6" t="str">
        <f>IF('Data Validation'!$K$2&lt;&gt;TRUE,"",'Data Validation'!E270)</f>
        <v>M5</v>
      </c>
      <c r="D270" s="6">
        <f>IF('Data Validation'!$K$2&lt;&gt;TRUE,"",'Data Validation'!G270)</f>
        <v>5183.1000000000004</v>
      </c>
      <c r="E270" s="6">
        <f>IF($C270&lt;&gt;"M5","",SSA!E270)</f>
        <v>5181.7806799999998</v>
      </c>
      <c r="F270">
        <f t="shared" si="8"/>
        <v>5176.5947030555535</v>
      </c>
      <c r="G270">
        <f t="shared" si="10"/>
        <v>5177.1135046824102</v>
      </c>
      <c r="H270">
        <f t="shared" si="11"/>
        <v>-0.51880162685665709</v>
      </c>
      <c r="I270">
        <f t="shared" si="13"/>
        <v>-1</v>
      </c>
      <c r="J270">
        <f t="shared" si="12"/>
        <v>-65</v>
      </c>
      <c r="K270" s="4" t="str">
        <f t="shared" si="14"/>
        <v>-----</v>
      </c>
      <c r="L270" s="4" t="str">
        <f t="shared" si="15"/>
        <v>Bearish</v>
      </c>
      <c r="M270" s="21">
        <f t="shared" si="9"/>
        <v>5.1859769444463382</v>
      </c>
      <c r="N270" s="21"/>
      <c r="O270" s="21"/>
      <c r="P270" s="21"/>
      <c r="Q270" s="21"/>
      <c r="R270" s="21"/>
      <c r="S270" s="21"/>
    </row>
    <row r="271" spans="1:27" s="14" customFormat="1" x14ac:dyDescent="0.55000000000000004">
      <c r="A271" s="6">
        <f>IF('Data Validation'!$K$2&lt;&gt;TRUE,"",'Data Validation'!A271)</f>
        <v>1772109300</v>
      </c>
      <c r="B271" s="6" t="str">
        <f>IF('Data Validation'!$K$2&lt;&gt;TRUE,"",'Data Validation'!C271)</f>
        <v>XAUUSD</v>
      </c>
      <c r="C271" s="6" t="str">
        <f>IF('Data Validation'!$K$2&lt;&gt;TRUE,"",'Data Validation'!E271)</f>
        <v>M5</v>
      </c>
      <c r="D271" s="6">
        <f>IF('Data Validation'!$K$2&lt;&gt;TRUE,"",'Data Validation'!G271)</f>
        <v>5182.34</v>
      </c>
      <c r="E271" s="6">
        <f>IF($C271&lt;&gt;"M5","",SSA!E271)</f>
        <v>5183.3291799999997</v>
      </c>
      <c r="F271">
        <f t="shared" si="8"/>
        <v>5176.6320772222207</v>
      </c>
      <c r="G271">
        <f t="shared" si="10"/>
        <v>5177.0172191903721</v>
      </c>
      <c r="H271">
        <f t="shared" si="11"/>
        <v>-0.38514196815140167</v>
      </c>
      <c r="I271">
        <f t="shared" si="13"/>
        <v>-1</v>
      </c>
      <c r="J271">
        <f t="shared" si="12"/>
        <v>-66</v>
      </c>
      <c r="K271" s="4" t="str">
        <f t="shared" si="14"/>
        <v>-----</v>
      </c>
      <c r="L271" s="4" t="str">
        <f t="shared" si="15"/>
        <v>Bearish</v>
      </c>
      <c r="M271" s="21">
        <f t="shared" si="9"/>
        <v>6.6971027777790368</v>
      </c>
      <c r="N271" s="21"/>
      <c r="O271" s="21"/>
      <c r="P271" s="21"/>
      <c r="Q271" s="21"/>
      <c r="R271" s="21"/>
      <c r="S271" s="21"/>
      <c r="T271"/>
      <c r="U271"/>
      <c r="V271"/>
      <c r="W271"/>
      <c r="X271"/>
      <c r="Y271"/>
      <c r="Z271"/>
      <c r="AA271"/>
    </row>
    <row r="272" spans="1:27" x14ac:dyDescent="0.55000000000000004">
      <c r="A272" s="6">
        <f>IF('Data Validation'!$K$2&lt;&gt;TRUE,"",'Data Validation'!A272)</f>
        <v>1772109600</v>
      </c>
      <c r="B272" s="6" t="str">
        <f>IF('Data Validation'!$K$2&lt;&gt;TRUE,"",'Data Validation'!C272)</f>
        <v>XAUUSD</v>
      </c>
      <c r="C272" s="6" t="str">
        <f>IF('Data Validation'!$K$2&lt;&gt;TRUE,"",'Data Validation'!E272)</f>
        <v>M5</v>
      </c>
      <c r="D272" s="6">
        <f>IF('Data Validation'!$K$2&lt;&gt;TRUE,"",'Data Validation'!G272)</f>
        <v>5187.5200000000004</v>
      </c>
      <c r="E272" s="6">
        <f>IF($C272&lt;&gt;"M5","",SSA!E272)</f>
        <v>5183.80998</v>
      </c>
      <c r="F272">
        <f t="shared" si="8"/>
        <v>5176.6440608333323</v>
      </c>
      <c r="G272">
        <f t="shared" si="10"/>
        <v>5176.9425875189645</v>
      </c>
      <c r="H272">
        <f t="shared" si="11"/>
        <v>-0.29852668563216866</v>
      </c>
      <c r="I272">
        <f t="shared" si="13"/>
        <v>-1</v>
      </c>
      <c r="J272">
        <f t="shared" si="12"/>
        <v>-67</v>
      </c>
      <c r="K272" s="4" t="str">
        <f t="shared" si="14"/>
        <v>-----</v>
      </c>
      <c r="L272" s="4" t="str">
        <f t="shared" si="15"/>
        <v>Bearish</v>
      </c>
      <c r="M272" s="21">
        <f t="shared" si="9"/>
        <v>7.1659191666676634</v>
      </c>
      <c r="N272" s="21"/>
      <c r="O272" s="21"/>
      <c r="P272" s="21"/>
      <c r="Q272" s="21"/>
      <c r="R272" s="21"/>
      <c r="S272" s="21"/>
    </row>
    <row r="273" spans="1:19" x14ac:dyDescent="0.55000000000000004">
      <c r="A273" s="6">
        <f>IF('Data Validation'!$K$2&lt;&gt;TRUE,"",'Data Validation'!A273)</f>
        <v>1772109900</v>
      </c>
      <c r="B273" s="6" t="str">
        <f>IF('Data Validation'!$K$2&lt;&gt;TRUE,"",'Data Validation'!C273)</f>
        <v>XAUUSD</v>
      </c>
      <c r="C273" s="6" t="str">
        <f>IF('Data Validation'!$K$2&lt;&gt;TRUE,"",'Data Validation'!E273)</f>
        <v>M5</v>
      </c>
      <c r="D273" s="6">
        <f>IF('Data Validation'!$K$2&lt;&gt;TRUE,"",'Data Validation'!G273)</f>
        <v>5181.29</v>
      </c>
      <c r="E273" s="6">
        <f>IF($C273&lt;&gt;"M5","",SSA!E273)</f>
        <v>5183.1527699999997</v>
      </c>
      <c r="F273">
        <f t="shared" si="8"/>
        <v>5176.5939674999991</v>
      </c>
      <c r="G273">
        <f t="shared" si="10"/>
        <v>5176.872863515171</v>
      </c>
      <c r="H273">
        <f t="shared" si="11"/>
        <v>-0.2788960151719948</v>
      </c>
      <c r="I273">
        <f t="shared" si="13"/>
        <v>-1</v>
      </c>
      <c r="J273">
        <f t="shared" si="12"/>
        <v>-68</v>
      </c>
      <c r="K273" s="4" t="str">
        <f t="shared" si="14"/>
        <v>-----</v>
      </c>
      <c r="L273" s="4" t="str">
        <f t="shared" si="15"/>
        <v>Bearish</v>
      </c>
      <c r="M273" s="21">
        <f t="shared" si="9"/>
        <v>6.5588025000006382</v>
      </c>
      <c r="N273" s="21"/>
      <c r="O273" s="21"/>
      <c r="P273" s="21"/>
      <c r="Q273" s="21"/>
      <c r="R273" s="21"/>
      <c r="S273" s="21"/>
    </row>
    <row r="274" spans="1:19" x14ac:dyDescent="0.55000000000000004">
      <c r="A274" s="6">
        <f>IF('Data Validation'!$K$2&lt;&gt;TRUE,"",'Data Validation'!A274)</f>
        <v>1772110200</v>
      </c>
      <c r="B274" s="6" t="str">
        <f>IF('Data Validation'!$K$2&lt;&gt;TRUE,"",'Data Validation'!C274)</f>
        <v>XAUUSD</v>
      </c>
      <c r="C274" s="6" t="str">
        <f>IF('Data Validation'!$K$2&lt;&gt;TRUE,"",'Data Validation'!E274)</f>
        <v>M5</v>
      </c>
      <c r="D274" s="6">
        <f>IF('Data Validation'!$K$2&lt;&gt;TRUE,"",'Data Validation'!G274)</f>
        <v>5181.25</v>
      </c>
      <c r="E274" s="6">
        <f>IF($C274&lt;&gt;"M5","",SSA!E274)</f>
        <v>5181.7470700000003</v>
      </c>
      <c r="F274">
        <f t="shared" si="8"/>
        <v>5176.4633213888883</v>
      </c>
      <c r="G274">
        <f t="shared" si="10"/>
        <v>5176.7909550899149</v>
      </c>
      <c r="H274">
        <f t="shared" si="11"/>
        <v>-0.32763370102657063</v>
      </c>
      <c r="I274">
        <f t="shared" si="13"/>
        <v>-1</v>
      </c>
      <c r="J274">
        <f t="shared" si="12"/>
        <v>-69</v>
      </c>
      <c r="K274" s="4" t="str">
        <f t="shared" si="14"/>
        <v>-----</v>
      </c>
      <c r="L274" s="4" t="str">
        <f t="shared" si="15"/>
        <v>Bearish</v>
      </c>
      <c r="M274" s="21">
        <f t="shared" si="9"/>
        <v>5.2837486111120597</v>
      </c>
      <c r="N274" s="21"/>
      <c r="O274" s="21"/>
      <c r="P274" s="21"/>
      <c r="Q274" s="21"/>
      <c r="R274" s="21"/>
      <c r="S274" s="21"/>
    </row>
    <row r="275" spans="1:19" x14ac:dyDescent="0.55000000000000004">
      <c r="A275" s="6">
        <f>IF('Data Validation'!$K$2&lt;&gt;TRUE,"",'Data Validation'!A275)</f>
        <v>1772110500</v>
      </c>
      <c r="B275" s="6" t="str">
        <f>IF('Data Validation'!$K$2&lt;&gt;TRUE,"",'Data Validation'!C275)</f>
        <v>XAUUSD</v>
      </c>
      <c r="C275" s="6" t="str">
        <f>IF('Data Validation'!$K$2&lt;&gt;TRUE,"",'Data Validation'!E275)</f>
        <v>M5</v>
      </c>
      <c r="D275" s="6">
        <f>IF('Data Validation'!$K$2&lt;&gt;TRUE,"",'Data Validation'!G275)</f>
        <v>5183.8500000000004</v>
      </c>
      <c r="E275" s="6">
        <f>IF($C275&lt;&gt;"M5","",SSA!E275)</f>
        <v>5179.89689</v>
      </c>
      <c r="F275">
        <f t="shared" si="8"/>
        <v>5176.2500683333319</v>
      </c>
      <c r="G275">
        <f t="shared" si="10"/>
        <v>5176.6827777385988</v>
      </c>
      <c r="H275">
        <f t="shared" si="11"/>
        <v>-0.43270940526690538</v>
      </c>
      <c r="I275">
        <f t="shared" si="13"/>
        <v>-1</v>
      </c>
      <c r="J275">
        <f t="shared" si="12"/>
        <v>-70</v>
      </c>
      <c r="K275" s="4" t="str">
        <f t="shared" si="14"/>
        <v>-----</v>
      </c>
      <c r="L275" s="4" t="str">
        <f t="shared" si="15"/>
        <v>Bearish</v>
      </c>
      <c r="M275" s="21">
        <f t="shared" si="9"/>
        <v>3.6468216666680746</v>
      </c>
      <c r="N275" s="21"/>
      <c r="O275" s="21"/>
      <c r="P275" s="21"/>
      <c r="Q275" s="21"/>
      <c r="R275" s="21"/>
      <c r="S275" s="21"/>
    </row>
    <row r="276" spans="1:19" x14ac:dyDescent="0.55000000000000004">
      <c r="A276" s="6">
        <f>IF('Data Validation'!$K$2&lt;&gt;TRUE,"",'Data Validation'!A276)</f>
        <v>1772110800</v>
      </c>
      <c r="B276" s="6" t="str">
        <f>IF('Data Validation'!$K$2&lt;&gt;TRUE,"",'Data Validation'!C276)</f>
        <v>XAUUSD</v>
      </c>
      <c r="C276" s="6" t="str">
        <f>IF('Data Validation'!$K$2&lt;&gt;TRUE,"",'Data Validation'!E276)</f>
        <v>M5</v>
      </c>
      <c r="D276" s="6">
        <f>IF('Data Validation'!$K$2&lt;&gt;TRUE,"",'Data Validation'!G276)</f>
        <v>5175.76</v>
      </c>
      <c r="E276" s="6">
        <f>IF($C276&lt;&gt;"M5","",SSA!E276)</f>
        <v>5177.86402</v>
      </c>
      <c r="F276">
        <f t="shared" si="8"/>
        <v>5175.9649524999995</v>
      </c>
      <c r="G276">
        <f t="shared" si="10"/>
        <v>5176.5392126908791</v>
      </c>
      <c r="H276">
        <f t="shared" si="11"/>
        <v>-0.57426019087961322</v>
      </c>
      <c r="I276">
        <f t="shared" si="13"/>
        <v>-1</v>
      </c>
      <c r="J276">
        <f t="shared" si="12"/>
        <v>-71</v>
      </c>
      <c r="K276" s="4" t="str">
        <f t="shared" si="14"/>
        <v>-----</v>
      </c>
      <c r="L276" s="4" t="str">
        <f t="shared" si="15"/>
        <v>Bearish</v>
      </c>
      <c r="M276" s="21">
        <f t="shared" si="9"/>
        <v>1.8990675000004558</v>
      </c>
      <c r="N276" s="21"/>
      <c r="O276" s="21"/>
      <c r="P276" s="21"/>
      <c r="Q276" s="21"/>
      <c r="R276" s="21"/>
      <c r="S276" s="21"/>
    </row>
    <row r="277" spans="1:19" x14ac:dyDescent="0.55000000000000004">
      <c r="A277" s="6">
        <f>IF('Data Validation'!$K$2&lt;&gt;TRUE,"",'Data Validation'!A277)</f>
        <v>1772111100</v>
      </c>
      <c r="B277" s="6" t="str">
        <f>IF('Data Validation'!$K$2&lt;&gt;TRUE,"",'Data Validation'!C277)</f>
        <v>XAUUSD</v>
      </c>
      <c r="C277" s="6" t="str">
        <f>IF('Data Validation'!$K$2&lt;&gt;TRUE,"",'Data Validation'!E277)</f>
        <v>M5</v>
      </c>
      <c r="D277" s="6">
        <f>IF('Data Validation'!$K$2&lt;&gt;TRUE,"",'Data Validation'!G277)</f>
        <v>5172.5</v>
      </c>
      <c r="E277" s="6">
        <f>IF($C277&lt;&gt;"M5","",SSA!E277)</f>
        <v>5176.1064699999997</v>
      </c>
      <c r="F277">
        <f t="shared" si="8"/>
        <v>5175.6384224999993</v>
      </c>
      <c r="G277">
        <f t="shared" si="10"/>
        <v>5176.3590546527039</v>
      </c>
      <c r="H277">
        <f t="shared" si="11"/>
        <v>-0.72063215270463843</v>
      </c>
      <c r="I277">
        <f t="shared" si="13"/>
        <v>-1</v>
      </c>
      <c r="J277">
        <f t="shared" si="12"/>
        <v>-72</v>
      </c>
      <c r="K277" s="4" t="str">
        <f t="shared" si="14"/>
        <v>-----</v>
      </c>
      <c r="L277" s="4" t="str">
        <f t="shared" si="15"/>
        <v>Bearish</v>
      </c>
      <c r="M277" s="21">
        <f t="shared" si="9"/>
        <v>0.46804750000046624</v>
      </c>
      <c r="N277" s="21"/>
      <c r="O277" s="21"/>
      <c r="P277" s="21"/>
      <c r="Q277" s="21"/>
      <c r="R277" s="21"/>
      <c r="S277" s="21"/>
    </row>
    <row r="278" spans="1:19" x14ac:dyDescent="0.55000000000000004">
      <c r="A278" s="6">
        <f>IF('Data Validation'!$K$2&lt;&gt;TRUE,"",'Data Validation'!A278)</f>
        <v>1772111400</v>
      </c>
      <c r="B278" s="6" t="str">
        <f>IF('Data Validation'!$K$2&lt;&gt;TRUE,"",'Data Validation'!C278)</f>
        <v>XAUUSD</v>
      </c>
      <c r="C278" s="6" t="str">
        <f>IF('Data Validation'!$K$2&lt;&gt;TRUE,"",'Data Validation'!E278)</f>
        <v>M5</v>
      </c>
      <c r="D278" s="6">
        <f>IF('Data Validation'!$K$2&lt;&gt;TRUE,"",'Data Validation'!G278)</f>
        <v>5174</v>
      </c>
      <c r="E278" s="6">
        <f>IF($C278&lt;&gt;"M5","",SSA!E278)</f>
        <v>5174.8325400000003</v>
      </c>
      <c r="F278">
        <f t="shared" si="8"/>
        <v>5175.3076258333331</v>
      </c>
      <c r="G278">
        <f t="shared" si="10"/>
        <v>5176.1487688888301</v>
      </c>
      <c r="H278">
        <f t="shared" si="11"/>
        <v>-0.84114305549701385</v>
      </c>
      <c r="I278">
        <f t="shared" si="13"/>
        <v>-1</v>
      </c>
      <c r="J278">
        <f t="shared" si="12"/>
        <v>-73</v>
      </c>
      <c r="K278" s="4" t="str">
        <f t="shared" si="14"/>
        <v>-----</v>
      </c>
      <c r="L278" s="4" t="str">
        <f t="shared" si="15"/>
        <v>Vulnerable Bearish</v>
      </c>
      <c r="M278" s="21">
        <f t="shared" si="9"/>
        <v>-0.47508583333274146</v>
      </c>
      <c r="N278" s="21"/>
      <c r="O278" s="21"/>
      <c r="P278" s="21"/>
      <c r="Q278" s="21"/>
      <c r="R278" s="21"/>
      <c r="S278" s="21"/>
    </row>
    <row r="279" spans="1:19" x14ac:dyDescent="0.55000000000000004">
      <c r="A279" s="6">
        <f>IF('Data Validation'!$K$2&lt;&gt;TRUE,"",'Data Validation'!A279)</f>
        <v>1772111700</v>
      </c>
      <c r="B279" s="6" t="str">
        <f>IF('Data Validation'!$K$2&lt;&gt;TRUE,"",'Data Validation'!C279)</f>
        <v>XAUUSD</v>
      </c>
      <c r="C279" s="6" t="str">
        <f>IF('Data Validation'!$K$2&lt;&gt;TRUE,"",'Data Validation'!E279)</f>
        <v>M5</v>
      </c>
      <c r="D279" s="6">
        <f>IF('Data Validation'!$K$2&lt;&gt;TRUE,"",'Data Validation'!G279)</f>
        <v>5171.6499999999996</v>
      </c>
      <c r="E279" s="6">
        <f>IF($C279&lt;&gt;"M5","",SSA!E279)</f>
        <v>5174.0018600000003</v>
      </c>
      <c r="F279">
        <f t="shared" si="8"/>
        <v>5175.0066022222218</v>
      </c>
      <c r="G279">
        <f t="shared" si="10"/>
        <v>5175.9203355555092</v>
      </c>
      <c r="H279">
        <f t="shared" si="11"/>
        <v>-0.91373333328738227</v>
      </c>
      <c r="I279">
        <f t="shared" si="13"/>
        <v>-1</v>
      </c>
      <c r="J279">
        <f t="shared" si="12"/>
        <v>-74</v>
      </c>
      <c r="K279" s="4" t="str">
        <f t="shared" si="14"/>
        <v>-----</v>
      </c>
      <c r="L279" s="4" t="str">
        <f t="shared" si="15"/>
        <v>Vulnerable Bearish</v>
      </c>
      <c r="M279" s="21">
        <f t="shared" si="9"/>
        <v>-1.0047422222214664</v>
      </c>
      <c r="N279" s="21"/>
      <c r="O279" s="21"/>
      <c r="P279" s="21"/>
      <c r="Q279" s="21"/>
      <c r="R279" s="21"/>
      <c r="S279" s="21"/>
    </row>
    <row r="280" spans="1:19" x14ac:dyDescent="0.55000000000000004">
      <c r="A280" s="6">
        <f>IF('Data Validation'!$K$2&lt;&gt;TRUE,"",'Data Validation'!A280)</f>
        <v>1772112000</v>
      </c>
      <c r="B280" s="6" t="str">
        <f>IF('Data Validation'!$K$2&lt;&gt;TRUE,"",'Data Validation'!C280)</f>
        <v>XAUUSD</v>
      </c>
      <c r="C280" s="6" t="str">
        <f>IF('Data Validation'!$K$2&lt;&gt;TRUE,"",'Data Validation'!E280)</f>
        <v>M5</v>
      </c>
      <c r="D280" s="6">
        <f>IF('Data Validation'!$K$2&lt;&gt;TRUE,"",'Data Validation'!G280)</f>
        <v>5178.12</v>
      </c>
      <c r="E280" s="6">
        <f>IF($C280&lt;&gt;"M5","",SSA!E280)</f>
        <v>5173.5539500000004</v>
      </c>
      <c r="F280">
        <f t="shared" ref="F280:F343" si="16">AVERAGE(E245:E280)</f>
        <v>5174.7590727777779</v>
      </c>
      <c r="G280">
        <f t="shared" si="10"/>
        <v>5175.6880829999636</v>
      </c>
      <c r="H280">
        <f t="shared" si="11"/>
        <v>-0.92901022218575235</v>
      </c>
      <c r="I280">
        <f t="shared" si="13"/>
        <v>-1</v>
      </c>
      <c r="J280">
        <f t="shared" si="12"/>
        <v>-75</v>
      </c>
      <c r="K280" s="4" t="str">
        <f t="shared" si="14"/>
        <v>-----</v>
      </c>
      <c r="L280" s="4" t="str">
        <f t="shared" si="15"/>
        <v>Vulnerable Bearish</v>
      </c>
      <c r="M280" s="21">
        <f t="shared" ref="M280:M343" si="17">E280-F280</f>
        <v>-1.2051227777774329</v>
      </c>
      <c r="N280" s="21"/>
      <c r="O280" s="21"/>
      <c r="P280" s="21"/>
      <c r="Q280" s="21"/>
      <c r="R280" s="21"/>
      <c r="S280" s="21"/>
    </row>
    <row r="281" spans="1:19" x14ac:dyDescent="0.55000000000000004">
      <c r="A281" s="6">
        <f>IF('Data Validation'!$K$2&lt;&gt;TRUE,"",'Data Validation'!A281)</f>
        <v>1772112300</v>
      </c>
      <c r="B281" s="6" t="str">
        <f>IF('Data Validation'!$K$2&lt;&gt;TRUE,"",'Data Validation'!C281)</f>
        <v>XAUUSD</v>
      </c>
      <c r="C281" s="6" t="str">
        <f>IF('Data Validation'!$K$2&lt;&gt;TRUE,"",'Data Validation'!E281)</f>
        <v>M5</v>
      </c>
      <c r="D281" s="6">
        <f>IF('Data Validation'!$K$2&lt;&gt;TRUE,"",'Data Validation'!G281)</f>
        <v>5174.76</v>
      </c>
      <c r="E281" s="6">
        <f>IF($C281&lt;&gt;"M5","",SSA!E281)</f>
        <v>5173.1199100000003</v>
      </c>
      <c r="F281">
        <f t="shared" si="16"/>
        <v>5174.5728883333322</v>
      </c>
      <c r="G281">
        <f t="shared" ref="G281:G344" si="18">IF(F281="","",F281*0.2+G280*0.8)</f>
        <v>5175.4650440666373</v>
      </c>
      <c r="H281">
        <f t="shared" ref="H281:H344" si="19">F281-G281</f>
        <v>-0.89215573330511688</v>
      </c>
      <c r="I281">
        <f t="shared" si="13"/>
        <v>-1</v>
      </c>
      <c r="J281">
        <f t="shared" si="12"/>
        <v>-76</v>
      </c>
      <c r="K281" s="4" t="str">
        <f t="shared" si="14"/>
        <v>-----</v>
      </c>
      <c r="L281" s="4" t="str">
        <f t="shared" si="15"/>
        <v>Vulnerable Bearish</v>
      </c>
      <c r="M281" s="21">
        <f t="shared" si="17"/>
        <v>-1.4529783333318846</v>
      </c>
      <c r="N281" s="21"/>
      <c r="O281" s="21"/>
      <c r="P281" s="21"/>
      <c r="Q281" s="21"/>
      <c r="R281" s="21"/>
      <c r="S281" s="21"/>
    </row>
    <row r="282" spans="1:19" x14ac:dyDescent="0.55000000000000004">
      <c r="A282" s="6">
        <f>IF('Data Validation'!$K$2&lt;&gt;TRUE,"",'Data Validation'!A282)</f>
        <v>1772112600</v>
      </c>
      <c r="B282" s="6" t="str">
        <f>IF('Data Validation'!$K$2&lt;&gt;TRUE,"",'Data Validation'!C282)</f>
        <v>XAUUSD</v>
      </c>
      <c r="C282" s="6" t="str">
        <f>IF('Data Validation'!$K$2&lt;&gt;TRUE,"",'Data Validation'!E282)</f>
        <v>M5</v>
      </c>
      <c r="D282" s="6">
        <f>IF('Data Validation'!$K$2&lt;&gt;TRUE,"",'Data Validation'!G282)</f>
        <v>5174.3599999999997</v>
      </c>
      <c r="E282" s="6">
        <f>IF($C282&lt;&gt;"M5","",SSA!E282)</f>
        <v>5172.6075300000002</v>
      </c>
      <c r="F282">
        <f t="shared" si="16"/>
        <v>5174.4435519444451</v>
      </c>
      <c r="G282">
        <f t="shared" si="18"/>
        <v>5175.2607456421993</v>
      </c>
      <c r="H282">
        <f t="shared" si="19"/>
        <v>-0.81719369775419182</v>
      </c>
      <c r="I282">
        <f t="shared" si="13"/>
        <v>-1</v>
      </c>
      <c r="J282">
        <f t="shared" ref="J282:J345" si="20">IF(I282=I281,J281+I282,I282)</f>
        <v>-77</v>
      </c>
      <c r="K282" s="4" t="str">
        <f t="shared" si="14"/>
        <v>-----</v>
      </c>
      <c r="L282" s="4" t="str">
        <f t="shared" si="15"/>
        <v>Vulnerable Bearish</v>
      </c>
      <c r="M282" s="21">
        <f t="shared" si="17"/>
        <v>-1.8360219444448376</v>
      </c>
      <c r="N282" s="21"/>
      <c r="O282" s="21"/>
      <c r="P282" s="21"/>
      <c r="Q282" s="21"/>
      <c r="R282" s="21"/>
      <c r="S282" s="21"/>
    </row>
    <row r="283" spans="1:19" x14ac:dyDescent="0.55000000000000004">
      <c r="A283" s="6">
        <f>IF('Data Validation'!$K$2&lt;&gt;TRUE,"",'Data Validation'!A283)</f>
        <v>1772112900</v>
      </c>
      <c r="B283" s="6" t="str">
        <f>IF('Data Validation'!$K$2&lt;&gt;TRUE,"",'Data Validation'!C283)</f>
        <v>XAUUSD</v>
      </c>
      <c r="C283" s="6" t="str">
        <f>IF('Data Validation'!$K$2&lt;&gt;TRUE,"",'Data Validation'!E283)</f>
        <v>M5</v>
      </c>
      <c r="D283" s="6">
        <f>IF('Data Validation'!$K$2&lt;&gt;TRUE,"",'Data Validation'!G283)</f>
        <v>5173.6099999999997</v>
      </c>
      <c r="E283" s="6">
        <f>IF($C283&lt;&gt;"M5","",SSA!E283)</f>
        <v>5171.8823599999996</v>
      </c>
      <c r="F283">
        <f t="shared" si="16"/>
        <v>5174.3546194444452</v>
      </c>
      <c r="G283">
        <f t="shared" si="18"/>
        <v>5175.079520402649</v>
      </c>
      <c r="H283">
        <f t="shared" si="19"/>
        <v>-0.72490095820376155</v>
      </c>
      <c r="I283">
        <f t="shared" ref="I283:I346" si="21">IF(H283&gt;=0,1,-1)</f>
        <v>-1</v>
      </c>
      <c r="J283">
        <f t="shared" si="20"/>
        <v>-78</v>
      </c>
      <c r="K283" s="4" t="str">
        <f t="shared" si="14"/>
        <v>-----</v>
      </c>
      <c r="L283" s="4" t="str">
        <f t="shared" si="15"/>
        <v>Vulnerable Bearish</v>
      </c>
      <c r="M283" s="21">
        <f t="shared" si="17"/>
        <v>-2.4722594444456263</v>
      </c>
      <c r="N283" s="21"/>
      <c r="O283" s="21"/>
      <c r="P283" s="21"/>
      <c r="Q283" s="21"/>
      <c r="R283" s="21"/>
      <c r="S283" s="21"/>
    </row>
    <row r="284" spans="1:19" x14ac:dyDescent="0.55000000000000004">
      <c r="A284" s="6">
        <f>IF('Data Validation'!$K$2&lt;&gt;TRUE,"",'Data Validation'!A284)</f>
        <v>1772113200</v>
      </c>
      <c r="B284" s="6" t="str">
        <f>IF('Data Validation'!$K$2&lt;&gt;TRUE,"",'Data Validation'!C284)</f>
        <v>XAUUSD</v>
      </c>
      <c r="C284" s="6" t="str">
        <f>IF('Data Validation'!$K$2&lt;&gt;TRUE,"",'Data Validation'!E284)</f>
        <v>M5</v>
      </c>
      <c r="D284" s="6">
        <f>IF('Data Validation'!$K$2&lt;&gt;TRUE,"",'Data Validation'!G284)</f>
        <v>5165.1400000000003</v>
      </c>
      <c r="E284" s="6">
        <f>IF($C284&lt;&gt;"M5","",SSA!E284)</f>
        <v>5170.8721599999999</v>
      </c>
      <c r="F284">
        <f t="shared" si="16"/>
        <v>5174.282696944445</v>
      </c>
      <c r="G284">
        <f t="shared" si="18"/>
        <v>5174.9201557110091</v>
      </c>
      <c r="H284">
        <f t="shared" si="19"/>
        <v>-0.63745876656412293</v>
      </c>
      <c r="I284">
        <f t="shared" si="21"/>
        <v>-1</v>
      </c>
      <c r="J284">
        <f t="shared" si="20"/>
        <v>-79</v>
      </c>
      <c r="K284" s="4" t="str">
        <f t="shared" si="14"/>
        <v>-----</v>
      </c>
      <c r="L284" s="4" t="str">
        <f t="shared" si="15"/>
        <v>Vulnerable Bearish</v>
      </c>
      <c r="M284" s="21">
        <f t="shared" si="17"/>
        <v>-3.4105369444450844</v>
      </c>
      <c r="N284" s="21"/>
      <c r="O284" s="21"/>
      <c r="P284" s="21"/>
      <c r="Q284" s="21"/>
      <c r="R284" s="21"/>
      <c r="S284" s="21"/>
    </row>
    <row r="285" spans="1:19" x14ac:dyDescent="0.55000000000000004">
      <c r="A285" s="6">
        <f>IF('Data Validation'!$K$2&lt;&gt;TRUE,"",'Data Validation'!A285)</f>
        <v>1772113500</v>
      </c>
      <c r="B285" s="6" t="str">
        <f>IF('Data Validation'!$K$2&lt;&gt;TRUE,"",'Data Validation'!C285)</f>
        <v>XAUUSD</v>
      </c>
      <c r="C285" s="6" t="str">
        <f>IF('Data Validation'!$K$2&lt;&gt;TRUE,"",'Data Validation'!E285)</f>
        <v>M5</v>
      </c>
      <c r="D285" s="6">
        <f>IF('Data Validation'!$K$2&lt;&gt;TRUE,"",'Data Validation'!G285)</f>
        <v>5168.76</v>
      </c>
      <c r="E285" s="6">
        <f>IF($C285&lt;&gt;"M5","",SSA!E285)</f>
        <v>5169.7852999999996</v>
      </c>
      <c r="F285">
        <f t="shared" si="16"/>
        <v>5174.2057894444442</v>
      </c>
      <c r="G285">
        <f t="shared" si="18"/>
        <v>5174.7772824576969</v>
      </c>
      <c r="H285">
        <f t="shared" si="19"/>
        <v>-0.57149301325262059</v>
      </c>
      <c r="I285">
        <f t="shared" si="21"/>
        <v>-1</v>
      </c>
      <c r="J285">
        <f t="shared" si="20"/>
        <v>-80</v>
      </c>
      <c r="K285" s="4" t="str">
        <f t="shared" si="14"/>
        <v>-----</v>
      </c>
      <c r="L285" s="4" t="str">
        <f t="shared" si="15"/>
        <v>Vulnerable Bearish</v>
      </c>
      <c r="M285" s="21">
        <f t="shared" si="17"/>
        <v>-4.4204894444446836</v>
      </c>
      <c r="N285" s="21"/>
      <c r="O285" s="21"/>
      <c r="P285" s="21"/>
      <c r="Q285" s="21"/>
      <c r="R285" s="21"/>
      <c r="S285" s="21"/>
    </row>
    <row r="286" spans="1:19" x14ac:dyDescent="0.55000000000000004">
      <c r="A286" s="6">
        <f>IF('Data Validation'!$K$2&lt;&gt;TRUE,"",'Data Validation'!A286)</f>
        <v>1772113800</v>
      </c>
      <c r="B286" s="6" t="str">
        <f>IF('Data Validation'!$K$2&lt;&gt;TRUE,"",'Data Validation'!C286)</f>
        <v>XAUUSD</v>
      </c>
      <c r="C286" s="6" t="str">
        <f>IF('Data Validation'!$K$2&lt;&gt;TRUE,"",'Data Validation'!E286)</f>
        <v>M5</v>
      </c>
      <c r="D286" s="6">
        <f>IF('Data Validation'!$K$2&lt;&gt;TRUE,"",'Data Validation'!G286)</f>
        <v>5170.8</v>
      </c>
      <c r="E286" s="6">
        <f>IF($C286&lt;&gt;"M5","",SSA!E286)</f>
        <v>5168.5586400000002</v>
      </c>
      <c r="F286">
        <f t="shared" si="16"/>
        <v>5174.100300277777</v>
      </c>
      <c r="G286">
        <f t="shared" si="18"/>
        <v>5174.6418860217136</v>
      </c>
      <c r="H286">
        <f t="shared" si="19"/>
        <v>-0.54158574393659364</v>
      </c>
      <c r="I286">
        <f t="shared" si="21"/>
        <v>-1</v>
      </c>
      <c r="J286">
        <f t="shared" si="20"/>
        <v>-81</v>
      </c>
      <c r="K286" s="4" t="str">
        <f t="shared" si="14"/>
        <v>-----</v>
      </c>
      <c r="L286" s="4" t="str">
        <f t="shared" si="15"/>
        <v>Vulnerable Bearish</v>
      </c>
      <c r="M286" s="21">
        <f t="shared" si="17"/>
        <v>-5.5416602777768276</v>
      </c>
      <c r="N286" s="21"/>
      <c r="O286" s="21"/>
      <c r="P286" s="21"/>
      <c r="Q286" s="21"/>
      <c r="R286" s="21"/>
      <c r="S286" s="21"/>
    </row>
    <row r="287" spans="1:19" x14ac:dyDescent="0.55000000000000004">
      <c r="A287" s="6">
        <f>IF('Data Validation'!$K$2&lt;&gt;TRUE,"",'Data Validation'!A287)</f>
        <v>1772114100</v>
      </c>
      <c r="B287" s="6" t="str">
        <f>IF('Data Validation'!$K$2&lt;&gt;TRUE,"",'Data Validation'!C287)</f>
        <v>XAUUSD</v>
      </c>
      <c r="C287" s="6" t="str">
        <f>IF('Data Validation'!$K$2&lt;&gt;TRUE,"",'Data Validation'!E287)</f>
        <v>M5</v>
      </c>
      <c r="D287" s="6">
        <f>IF('Data Validation'!$K$2&lt;&gt;TRUE,"",'Data Validation'!G287)</f>
        <v>5166.3900000000003</v>
      </c>
      <c r="E287" s="6">
        <f>IF($C287&lt;&gt;"M5","",SSA!E287)</f>
        <v>5167.2455200000004</v>
      </c>
      <c r="F287">
        <f t="shared" si="16"/>
        <v>5173.9494650000006</v>
      </c>
      <c r="G287">
        <f t="shared" si="18"/>
        <v>5174.503401817371</v>
      </c>
      <c r="H287">
        <f t="shared" si="19"/>
        <v>-0.55393681737041334</v>
      </c>
      <c r="I287">
        <f t="shared" si="21"/>
        <v>-1</v>
      </c>
      <c r="J287">
        <f t="shared" si="20"/>
        <v>-82</v>
      </c>
      <c r="K287" s="4" t="str">
        <f t="shared" si="14"/>
        <v>-----</v>
      </c>
      <c r="L287" s="4" t="str">
        <f t="shared" si="15"/>
        <v>Vulnerable Bearish</v>
      </c>
      <c r="M287" s="21">
        <f t="shared" si="17"/>
        <v>-6.7039450000002034</v>
      </c>
      <c r="N287" s="21"/>
      <c r="O287" s="21"/>
      <c r="P287" s="21"/>
      <c r="Q287" s="21"/>
      <c r="R287" s="21"/>
      <c r="S287" s="21"/>
    </row>
    <row r="288" spans="1:19" x14ac:dyDescent="0.55000000000000004">
      <c r="A288" s="6">
        <f>IF('Data Validation'!$K$2&lt;&gt;TRUE,"",'Data Validation'!A288)</f>
        <v>1772114400</v>
      </c>
      <c r="B288" s="6" t="str">
        <f>IF('Data Validation'!$K$2&lt;&gt;TRUE,"",'Data Validation'!C288)</f>
        <v>XAUUSD</v>
      </c>
      <c r="C288" s="6" t="str">
        <f>IF('Data Validation'!$K$2&lt;&gt;TRUE,"",'Data Validation'!E288)</f>
        <v>M5</v>
      </c>
      <c r="D288" s="6">
        <f>IF('Data Validation'!$K$2&lt;&gt;TRUE,"",'Data Validation'!G288)</f>
        <v>5166.0600000000004</v>
      </c>
      <c r="E288" s="6">
        <f>IF($C288&lt;&gt;"M5","",SSA!E288)</f>
        <v>5166.1132600000001</v>
      </c>
      <c r="F288">
        <f t="shared" si="16"/>
        <v>5173.7469174999997</v>
      </c>
      <c r="G288">
        <f t="shared" si="18"/>
        <v>5174.3521049538977</v>
      </c>
      <c r="H288">
        <f t="shared" si="19"/>
        <v>-0.60518745389799733</v>
      </c>
      <c r="I288">
        <f t="shared" si="21"/>
        <v>-1</v>
      </c>
      <c r="J288">
        <f t="shared" si="20"/>
        <v>-83</v>
      </c>
      <c r="K288" s="4" t="str">
        <f t="shared" si="14"/>
        <v>-----</v>
      </c>
      <c r="L288" s="4" t="str">
        <f t="shared" si="15"/>
        <v>Vulnerable Bearish</v>
      </c>
      <c r="M288" s="21">
        <f t="shared" si="17"/>
        <v>-7.6336574999995719</v>
      </c>
      <c r="N288" s="21"/>
      <c r="O288" s="21"/>
      <c r="P288" s="21"/>
      <c r="Q288" s="21"/>
      <c r="R288" s="21"/>
      <c r="S288" s="21"/>
    </row>
    <row r="289" spans="1:27" x14ac:dyDescent="0.55000000000000004">
      <c r="A289" s="6">
        <f>IF('Data Validation'!$K$2&lt;&gt;TRUE,"",'Data Validation'!A289)</f>
        <v>1772114700</v>
      </c>
      <c r="B289" s="6" t="str">
        <f>IF('Data Validation'!$K$2&lt;&gt;TRUE,"",'Data Validation'!C289)</f>
        <v>XAUUSD</v>
      </c>
      <c r="C289" s="6" t="str">
        <f>IF('Data Validation'!$K$2&lt;&gt;TRUE,"",'Data Validation'!E289)</f>
        <v>M5</v>
      </c>
      <c r="D289" s="6">
        <f>IF('Data Validation'!$K$2&lt;&gt;TRUE,"",'Data Validation'!G289)</f>
        <v>5163.55</v>
      </c>
      <c r="E289" s="6">
        <f>IF($C289&lt;&gt;"M5","",SSA!E289)</f>
        <v>5165.3398399999996</v>
      </c>
      <c r="F289">
        <f t="shared" si="16"/>
        <v>5173.4987474999998</v>
      </c>
      <c r="G289">
        <f t="shared" si="18"/>
        <v>5174.1814334631181</v>
      </c>
      <c r="H289">
        <f t="shared" si="19"/>
        <v>-0.68268596311827423</v>
      </c>
      <c r="I289">
        <f t="shared" si="21"/>
        <v>-1</v>
      </c>
      <c r="J289">
        <f t="shared" si="20"/>
        <v>-84</v>
      </c>
      <c r="K289" s="4" t="str">
        <f t="shared" si="14"/>
        <v>-----</v>
      </c>
      <c r="L289" s="4" t="str">
        <f t="shared" si="15"/>
        <v>Vulnerable Bearish</v>
      </c>
      <c r="M289" s="21">
        <f t="shared" si="17"/>
        <v>-8.1589075000001685</v>
      </c>
      <c r="N289" s="21"/>
      <c r="O289" s="21"/>
      <c r="P289" s="21"/>
      <c r="Q289" s="21"/>
      <c r="R289" s="21"/>
      <c r="S289" s="21"/>
    </row>
    <row r="290" spans="1:27" x14ac:dyDescent="0.55000000000000004">
      <c r="A290" s="6">
        <f>IF('Data Validation'!$K$2&lt;&gt;TRUE,"",'Data Validation'!A290)</f>
        <v>1772115000</v>
      </c>
      <c r="B290" s="6" t="str">
        <f>IF('Data Validation'!$K$2&lt;&gt;TRUE,"",'Data Validation'!C290)</f>
        <v>XAUUSD</v>
      </c>
      <c r="C290" s="6" t="str">
        <f>IF('Data Validation'!$K$2&lt;&gt;TRUE,"",'Data Validation'!E290)</f>
        <v>M5</v>
      </c>
      <c r="D290" s="6">
        <f>IF('Data Validation'!$K$2&lt;&gt;TRUE,"",'Data Validation'!G290)</f>
        <v>5166.28</v>
      </c>
      <c r="E290" s="6">
        <f>IF($C290&lt;&gt;"M5","",SSA!E290)</f>
        <v>5165.1408600000004</v>
      </c>
      <c r="F290">
        <f t="shared" si="16"/>
        <v>5173.225692777778</v>
      </c>
      <c r="G290">
        <f t="shared" si="18"/>
        <v>5173.9902853260501</v>
      </c>
      <c r="H290">
        <f t="shared" si="19"/>
        <v>-0.76459254827204859</v>
      </c>
      <c r="I290">
        <f t="shared" si="21"/>
        <v>-1</v>
      </c>
      <c r="J290">
        <f t="shared" si="20"/>
        <v>-85</v>
      </c>
      <c r="K290" s="4" t="str">
        <f t="shared" si="14"/>
        <v>-----</v>
      </c>
      <c r="L290" s="4" t="str">
        <f t="shared" si="15"/>
        <v>Vulnerable Bearish</v>
      </c>
      <c r="M290" s="21">
        <f t="shared" si="17"/>
        <v>-8.0848327777775921</v>
      </c>
      <c r="N290" s="21"/>
      <c r="O290" s="21"/>
      <c r="P290" s="21"/>
      <c r="Q290" s="21"/>
      <c r="R290" s="21"/>
      <c r="S290" s="21"/>
    </row>
    <row r="291" spans="1:27" x14ac:dyDescent="0.55000000000000004">
      <c r="A291" s="6">
        <f>IF('Data Validation'!$K$2&lt;&gt;TRUE,"",'Data Validation'!A291)</f>
        <v>1772115300</v>
      </c>
      <c r="B291" s="6" t="str">
        <f>IF('Data Validation'!$K$2&lt;&gt;TRUE,"",'Data Validation'!C291)</f>
        <v>XAUUSD</v>
      </c>
      <c r="C291" s="6" t="str">
        <f>IF('Data Validation'!$K$2&lt;&gt;TRUE,"",'Data Validation'!E291)</f>
        <v>M5</v>
      </c>
      <c r="D291" s="6">
        <f>IF('Data Validation'!$K$2&lt;&gt;TRUE,"",'Data Validation'!G291)</f>
        <v>5167.0200000000004</v>
      </c>
      <c r="E291" s="6">
        <f>IF($C291&lt;&gt;"M5","",SSA!E291)</f>
        <v>5165.5249100000001</v>
      </c>
      <c r="F291">
        <f t="shared" si="16"/>
        <v>5172.9526861111117</v>
      </c>
      <c r="G291">
        <f t="shared" si="18"/>
        <v>5173.7827654830626</v>
      </c>
      <c r="H291">
        <f t="shared" si="19"/>
        <v>-0.83007937195088743</v>
      </c>
      <c r="I291">
        <f t="shared" si="21"/>
        <v>-1</v>
      </c>
      <c r="J291">
        <f t="shared" si="20"/>
        <v>-86</v>
      </c>
      <c r="K291" s="4" t="str">
        <f t="shared" si="14"/>
        <v>-----</v>
      </c>
      <c r="L291" s="4" t="str">
        <f t="shared" si="15"/>
        <v>Vulnerable Bearish</v>
      </c>
      <c r="M291" s="21">
        <f t="shared" si="17"/>
        <v>-7.4277761111115979</v>
      </c>
      <c r="N291" s="21"/>
      <c r="O291" s="21"/>
      <c r="P291" s="21"/>
      <c r="Q291" s="21"/>
      <c r="R291" s="21"/>
      <c r="S291" s="21"/>
    </row>
    <row r="292" spans="1:27" x14ac:dyDescent="0.55000000000000004">
      <c r="A292" s="6">
        <f>IF('Data Validation'!$K$2&lt;&gt;TRUE,"",'Data Validation'!A292)</f>
        <v>1772115600</v>
      </c>
      <c r="B292" s="6" t="str">
        <f>IF('Data Validation'!$K$2&lt;&gt;TRUE,"",'Data Validation'!C292)</f>
        <v>XAUUSD</v>
      </c>
      <c r="C292" s="6" t="str">
        <f>IF('Data Validation'!$K$2&lt;&gt;TRUE,"",'Data Validation'!E292)</f>
        <v>M5</v>
      </c>
      <c r="D292" s="6">
        <f>IF('Data Validation'!$K$2&lt;&gt;TRUE,"",'Data Validation'!G292)</f>
        <v>5168.82</v>
      </c>
      <c r="E292" s="6">
        <f>IF($C292&lt;&gt;"M5","",SSA!E292)</f>
        <v>5166.46702</v>
      </c>
      <c r="F292">
        <f t="shared" si="16"/>
        <v>5172.7081825000005</v>
      </c>
      <c r="G292">
        <f t="shared" si="18"/>
        <v>5173.5678488864505</v>
      </c>
      <c r="H292">
        <f t="shared" si="19"/>
        <v>-0.85966638645004423</v>
      </c>
      <c r="I292">
        <f t="shared" si="21"/>
        <v>-1</v>
      </c>
      <c r="J292">
        <f t="shared" si="20"/>
        <v>-87</v>
      </c>
      <c r="K292" s="4" t="str">
        <f t="shared" si="14"/>
        <v>-----</v>
      </c>
      <c r="L292" s="4" t="str">
        <f t="shared" si="15"/>
        <v>Vulnerable Bearish</v>
      </c>
      <c r="M292" s="21">
        <f t="shared" si="17"/>
        <v>-6.2411625000004278</v>
      </c>
      <c r="N292" s="21"/>
      <c r="O292" s="21"/>
      <c r="P292" s="21"/>
      <c r="Q292" s="21"/>
      <c r="R292" s="21"/>
      <c r="S292" s="21"/>
    </row>
    <row r="293" spans="1:27" x14ac:dyDescent="0.55000000000000004">
      <c r="A293" s="6">
        <f>IF('Data Validation'!$K$2&lt;&gt;TRUE,"",'Data Validation'!A293)</f>
        <v>1772115900</v>
      </c>
      <c r="B293" s="6" t="str">
        <f>IF('Data Validation'!$K$2&lt;&gt;TRUE,"",'Data Validation'!C293)</f>
        <v>XAUUSD</v>
      </c>
      <c r="C293" s="6" t="str">
        <f>IF('Data Validation'!$K$2&lt;&gt;TRUE,"",'Data Validation'!E293)</f>
        <v>M5</v>
      </c>
      <c r="D293" s="6">
        <f>IF('Data Validation'!$K$2&lt;&gt;TRUE,"",'Data Validation'!G293)</f>
        <v>5170.41</v>
      </c>
      <c r="E293" s="6">
        <f>IF($C293&lt;&gt;"M5","",SSA!E293)</f>
        <v>5167.8062399999999</v>
      </c>
      <c r="F293">
        <f t="shared" si="16"/>
        <v>5172.5158536111121</v>
      </c>
      <c r="G293">
        <f t="shared" si="18"/>
        <v>5173.3574498313828</v>
      </c>
      <c r="H293">
        <f t="shared" si="19"/>
        <v>-0.84159622027073056</v>
      </c>
      <c r="I293">
        <f t="shared" si="21"/>
        <v>-1</v>
      </c>
      <c r="J293">
        <f t="shared" si="20"/>
        <v>-88</v>
      </c>
      <c r="K293" s="4" t="str">
        <f t="shared" si="14"/>
        <v>-----</v>
      </c>
      <c r="L293" s="4" t="str">
        <f t="shared" si="15"/>
        <v>Vulnerable Bearish</v>
      </c>
      <c r="M293" s="21">
        <f t="shared" si="17"/>
        <v>-4.7096136111122178</v>
      </c>
      <c r="N293" s="21"/>
      <c r="O293" s="21"/>
      <c r="P293" s="21"/>
      <c r="Q293" s="21"/>
      <c r="R293" s="21"/>
      <c r="S293" s="21"/>
    </row>
    <row r="294" spans="1:27" x14ac:dyDescent="0.55000000000000004">
      <c r="A294" s="6">
        <f>IF('Data Validation'!$K$2&lt;&gt;TRUE,"",'Data Validation'!A294)</f>
        <v>1772116200</v>
      </c>
      <c r="B294" s="6" t="str">
        <f>IF('Data Validation'!$K$2&lt;&gt;TRUE,"",'Data Validation'!C294)</f>
        <v>XAUUSD</v>
      </c>
      <c r="C294" s="6" t="str">
        <f>IF('Data Validation'!$K$2&lt;&gt;TRUE,"",'Data Validation'!E294)</f>
        <v>M5</v>
      </c>
      <c r="D294" s="6">
        <f>IF('Data Validation'!$K$2&lt;&gt;TRUE,"",'Data Validation'!G294)</f>
        <v>5165.83</v>
      </c>
      <c r="E294" s="6">
        <f>IF($C294&lt;&gt;"M5","",SSA!E294)</f>
        <v>5169.2606500000002</v>
      </c>
      <c r="F294">
        <f t="shared" si="16"/>
        <v>5172.3922138888902</v>
      </c>
      <c r="G294">
        <f t="shared" si="18"/>
        <v>5173.1644026428839</v>
      </c>
      <c r="H294">
        <f t="shared" si="19"/>
        <v>-0.77218875399375975</v>
      </c>
      <c r="I294">
        <f t="shared" si="21"/>
        <v>-1</v>
      </c>
      <c r="J294">
        <f t="shared" si="20"/>
        <v>-89</v>
      </c>
      <c r="K294" s="4" t="str">
        <f t="shared" si="14"/>
        <v>-----</v>
      </c>
      <c r="L294" s="4" t="str">
        <f t="shared" si="15"/>
        <v>Vulnerable Bearish</v>
      </c>
      <c r="M294" s="21">
        <f t="shared" si="17"/>
        <v>-3.1315638888900139</v>
      </c>
      <c r="N294" s="21"/>
      <c r="O294" s="21"/>
      <c r="P294" s="21"/>
      <c r="Q294" s="21"/>
      <c r="R294" s="21"/>
      <c r="S294" s="21"/>
    </row>
    <row r="295" spans="1:27" x14ac:dyDescent="0.55000000000000004">
      <c r="A295" s="6">
        <f>IF('Data Validation'!$K$2&lt;&gt;TRUE,"",'Data Validation'!A295)</f>
        <v>1772116500</v>
      </c>
      <c r="B295" s="6" t="str">
        <f>IF('Data Validation'!$K$2&lt;&gt;TRUE,"",'Data Validation'!C295)</f>
        <v>XAUUSD</v>
      </c>
      <c r="C295" s="6" t="str">
        <f>IF('Data Validation'!$K$2&lt;&gt;TRUE,"",'Data Validation'!E295)</f>
        <v>M5</v>
      </c>
      <c r="D295" s="6">
        <f>IF('Data Validation'!$K$2&lt;&gt;TRUE,"",'Data Validation'!G295)</f>
        <v>5166.41</v>
      </c>
      <c r="E295" s="6">
        <f>IF($C295&lt;&gt;"M5","",SSA!E295)</f>
        <v>5170.6215599999996</v>
      </c>
      <c r="F295">
        <f t="shared" si="16"/>
        <v>5172.3473811111126</v>
      </c>
      <c r="G295">
        <f t="shared" si="18"/>
        <v>5173.0009983365298</v>
      </c>
      <c r="H295">
        <f t="shared" si="19"/>
        <v>-0.6536172254172925</v>
      </c>
      <c r="I295">
        <f t="shared" si="21"/>
        <v>-1</v>
      </c>
      <c r="J295">
        <f t="shared" si="20"/>
        <v>-90</v>
      </c>
      <c r="K295" s="4" t="str">
        <f t="shared" si="14"/>
        <v>-----</v>
      </c>
      <c r="L295" s="4" t="str">
        <f t="shared" si="15"/>
        <v>Vulnerable Bearish</v>
      </c>
      <c r="M295" s="21">
        <f t="shared" si="17"/>
        <v>-1.725821111112964</v>
      </c>
      <c r="N295" s="21"/>
      <c r="O295" s="21"/>
      <c r="P295" s="21"/>
      <c r="Q295" s="21"/>
      <c r="R295" s="21"/>
      <c r="S295" s="21"/>
    </row>
    <row r="296" spans="1:27" x14ac:dyDescent="0.55000000000000004">
      <c r="A296" s="6">
        <f>IF('Data Validation'!$K$2&lt;&gt;TRUE,"",'Data Validation'!A296)</f>
        <v>1772116800</v>
      </c>
      <c r="B296" s="6" t="str">
        <f>IF('Data Validation'!$K$2&lt;&gt;TRUE,"",'Data Validation'!C296)</f>
        <v>XAUUSD</v>
      </c>
      <c r="C296" s="6" t="str">
        <f>IF('Data Validation'!$K$2&lt;&gt;TRUE,"",'Data Validation'!E296)</f>
        <v>M5</v>
      </c>
      <c r="D296" s="6">
        <f>IF('Data Validation'!$K$2&lt;&gt;TRUE,"",'Data Validation'!G296)</f>
        <v>5172.5600000000004</v>
      </c>
      <c r="E296" s="6">
        <f>IF($C296&lt;&gt;"M5","",SSA!E296)</f>
        <v>5171.4905500000004</v>
      </c>
      <c r="F296">
        <f t="shared" si="16"/>
        <v>5172.3764650000003</v>
      </c>
      <c r="G296">
        <f t="shared" si="18"/>
        <v>5172.8760916692245</v>
      </c>
      <c r="H296">
        <f t="shared" si="19"/>
        <v>-0.49962666922419885</v>
      </c>
      <c r="I296">
        <f t="shared" si="21"/>
        <v>-1</v>
      </c>
      <c r="J296">
        <f t="shared" si="20"/>
        <v>-91</v>
      </c>
      <c r="K296" s="4" t="str">
        <f t="shared" si="14"/>
        <v>-----</v>
      </c>
      <c r="L296" s="4" t="str">
        <f t="shared" si="15"/>
        <v>Vulnerable Bearish</v>
      </c>
      <c r="M296" s="21">
        <f t="shared" si="17"/>
        <v>-0.8859149999998408</v>
      </c>
      <c r="N296" s="21"/>
      <c r="O296" s="21"/>
      <c r="P296" s="21"/>
      <c r="Q296" s="21"/>
      <c r="R296" s="21"/>
      <c r="S296" s="21"/>
    </row>
    <row r="297" spans="1:27" x14ac:dyDescent="0.55000000000000004">
      <c r="A297" s="6">
        <f>IF('Data Validation'!$K$2&lt;&gt;TRUE,"",'Data Validation'!A297)</f>
        <v>1772117100</v>
      </c>
      <c r="B297" s="6" t="str">
        <f>IF('Data Validation'!$K$2&lt;&gt;TRUE,"",'Data Validation'!C297)</f>
        <v>XAUUSD</v>
      </c>
      <c r="C297" s="6" t="str">
        <f>IF('Data Validation'!$K$2&lt;&gt;TRUE,"",'Data Validation'!E297)</f>
        <v>M5</v>
      </c>
      <c r="D297" s="6">
        <f>IF('Data Validation'!$K$2&lt;&gt;TRUE,"",'Data Validation'!G297)</f>
        <v>5171.99</v>
      </c>
      <c r="E297" s="6">
        <f>IF($C297&lt;&gt;"M5","",SSA!E297)</f>
        <v>5171.3807200000001</v>
      </c>
      <c r="F297">
        <f t="shared" si="16"/>
        <v>5172.4554508333349</v>
      </c>
      <c r="G297">
        <f t="shared" si="18"/>
        <v>5172.7919635020471</v>
      </c>
      <c r="H297">
        <f t="shared" si="19"/>
        <v>-0.33651266871220287</v>
      </c>
      <c r="I297">
        <f t="shared" si="21"/>
        <v>-1</v>
      </c>
      <c r="J297">
        <f t="shared" si="20"/>
        <v>-92</v>
      </c>
      <c r="K297" s="4" t="str">
        <f t="shared" si="14"/>
        <v>-----</v>
      </c>
      <c r="L297" s="4" t="str">
        <f t="shared" si="15"/>
        <v>Vulnerable Bearish</v>
      </c>
      <c r="M297" s="21">
        <f t="shared" si="17"/>
        <v>-1.0747308333347974</v>
      </c>
      <c r="N297" s="21"/>
      <c r="O297" s="21"/>
      <c r="P297" s="21"/>
      <c r="Q297" s="21"/>
      <c r="R297" s="21"/>
      <c r="S297" s="21"/>
    </row>
    <row r="298" spans="1:27" x14ac:dyDescent="0.55000000000000004">
      <c r="A298" s="6">
        <f>IF('Data Validation'!$K$2&lt;&gt;TRUE,"",'Data Validation'!A298)</f>
        <v>1772117400</v>
      </c>
      <c r="B298" s="6" t="str">
        <f>IF('Data Validation'!$K$2&lt;&gt;TRUE,"",'Data Validation'!C298)</f>
        <v>XAUUSD</v>
      </c>
      <c r="C298" s="6" t="str">
        <f>IF('Data Validation'!$K$2&lt;&gt;TRUE,"",'Data Validation'!E298)</f>
        <v>M5</v>
      </c>
      <c r="D298" s="6">
        <f>IF('Data Validation'!$K$2&lt;&gt;TRUE,"",'Data Validation'!G298)</f>
        <v>5167.91</v>
      </c>
      <c r="E298" s="6">
        <f>IF($C298&lt;&gt;"M5","",SSA!E298)</f>
        <v>5170.1093199999996</v>
      </c>
      <c r="F298">
        <f t="shared" si="16"/>
        <v>5172.5440202777781</v>
      </c>
      <c r="G298">
        <f t="shared" si="18"/>
        <v>5172.7423748571937</v>
      </c>
      <c r="H298">
        <f t="shared" si="19"/>
        <v>-0.19835457941553614</v>
      </c>
      <c r="I298">
        <f t="shared" si="21"/>
        <v>-1</v>
      </c>
      <c r="J298">
        <f t="shared" si="20"/>
        <v>-93</v>
      </c>
      <c r="K298" s="4" t="str">
        <f t="shared" si="14"/>
        <v>-----</v>
      </c>
      <c r="L298" s="4" t="str">
        <f t="shared" si="15"/>
        <v>Vulnerable Bearish</v>
      </c>
      <c r="M298" s="21">
        <f t="shared" si="17"/>
        <v>-2.4347002777785747</v>
      </c>
      <c r="N298" s="21"/>
      <c r="O298" s="21"/>
      <c r="P298" s="21"/>
      <c r="Q298" s="21"/>
      <c r="R298" s="21"/>
      <c r="S298" s="21"/>
    </row>
    <row r="299" spans="1:27" x14ac:dyDescent="0.55000000000000004">
      <c r="A299" s="6">
        <f>IF('Data Validation'!$K$2&lt;&gt;TRUE,"",'Data Validation'!A299)</f>
        <v>1772117700</v>
      </c>
      <c r="B299" s="6" t="str">
        <f>IF('Data Validation'!$K$2&lt;&gt;TRUE,"",'Data Validation'!C299)</f>
        <v>XAUUSD</v>
      </c>
      <c r="C299" s="6" t="str">
        <f>IF('Data Validation'!$K$2&lt;&gt;TRUE,"",'Data Validation'!E299)</f>
        <v>M5</v>
      </c>
      <c r="D299" s="6">
        <f>IF('Data Validation'!$K$2&lt;&gt;TRUE,"",'Data Validation'!G299)</f>
        <v>5165.1400000000003</v>
      </c>
      <c r="E299" s="6">
        <f>IF($C299&lt;&gt;"M5","",SSA!E299)</f>
        <v>5167.78953</v>
      </c>
      <c r="F299">
        <f t="shared" si="16"/>
        <v>5172.5904266666666</v>
      </c>
      <c r="G299">
        <f t="shared" si="18"/>
        <v>5172.7119852190881</v>
      </c>
      <c r="H299">
        <f t="shared" si="19"/>
        <v>-0.12155855242144753</v>
      </c>
      <c r="I299">
        <f t="shared" si="21"/>
        <v>-1</v>
      </c>
      <c r="J299">
        <f t="shared" si="20"/>
        <v>-94</v>
      </c>
      <c r="K299" s="4" t="str">
        <f t="shared" si="14"/>
        <v>-----</v>
      </c>
      <c r="L299" s="4" t="str">
        <f t="shared" si="15"/>
        <v>Vulnerable Bearish</v>
      </c>
      <c r="M299" s="21">
        <f t="shared" si="17"/>
        <v>-4.8008966666666311</v>
      </c>
      <c r="N299" s="21"/>
      <c r="O299" s="21"/>
      <c r="P299" s="21"/>
      <c r="Q299" s="21"/>
      <c r="R299" s="21"/>
      <c r="S299" s="21"/>
    </row>
    <row r="300" spans="1:27" x14ac:dyDescent="0.55000000000000004">
      <c r="A300" s="6">
        <f>IF('Data Validation'!$K$2&lt;&gt;TRUE,"",'Data Validation'!A300)</f>
        <v>1772118000</v>
      </c>
      <c r="B300" s="6" t="str">
        <f>IF('Data Validation'!$K$2&lt;&gt;TRUE,"",'Data Validation'!C300)</f>
        <v>XAUUSD</v>
      </c>
      <c r="C300" s="6" t="str">
        <f>IF('Data Validation'!$K$2&lt;&gt;TRUE,"",'Data Validation'!E300)</f>
        <v>M5</v>
      </c>
      <c r="D300" s="6">
        <f>IF('Data Validation'!$K$2&lt;&gt;TRUE,"",'Data Validation'!G300)</f>
        <v>5167.7</v>
      </c>
      <c r="E300" s="6">
        <f>IF($C300&lt;&gt;"M5","",SSA!E300)</f>
        <v>5164.7344499999999</v>
      </c>
      <c r="F300">
        <f t="shared" si="16"/>
        <v>5172.5461519444443</v>
      </c>
      <c r="G300">
        <f t="shared" si="18"/>
        <v>5172.678818564159</v>
      </c>
      <c r="H300">
        <f t="shared" si="19"/>
        <v>-0.1326666197146551</v>
      </c>
      <c r="I300">
        <f t="shared" si="21"/>
        <v>-1</v>
      </c>
      <c r="J300">
        <f t="shared" si="20"/>
        <v>-95</v>
      </c>
      <c r="K300" s="4" t="str">
        <f t="shared" si="14"/>
        <v>-----</v>
      </c>
      <c r="L300" s="4" t="str">
        <f t="shared" si="15"/>
        <v>Vulnerable Bearish</v>
      </c>
      <c r="M300" s="21">
        <f t="shared" si="17"/>
        <v>-7.811701944444394</v>
      </c>
      <c r="N300" s="21"/>
      <c r="O300" s="21"/>
      <c r="P300" s="21"/>
      <c r="Q300" s="21"/>
      <c r="R300" s="21"/>
      <c r="S300" s="21"/>
    </row>
    <row r="301" spans="1:27" x14ac:dyDescent="0.55000000000000004">
      <c r="A301" s="6">
        <f>IF('Data Validation'!$K$2&lt;&gt;TRUE,"",'Data Validation'!A301)</f>
        <v>1772118300</v>
      </c>
      <c r="B301" s="6" t="str">
        <f>IF('Data Validation'!$K$2&lt;&gt;TRUE,"",'Data Validation'!C301)</f>
        <v>XAUUSD</v>
      </c>
      <c r="C301" s="6" t="str">
        <f>IF('Data Validation'!$K$2&lt;&gt;TRUE,"",'Data Validation'!E301)</f>
        <v>M5</v>
      </c>
      <c r="D301" s="6">
        <f>IF('Data Validation'!$K$2&lt;&gt;TRUE,"",'Data Validation'!G301)</f>
        <v>5167.21</v>
      </c>
      <c r="E301" s="6">
        <f>IF($C301&lt;&gt;"M5","",SSA!E301)</f>
        <v>5161.3053200000004</v>
      </c>
      <c r="F301">
        <f t="shared" si="16"/>
        <v>5172.3704997222221</v>
      </c>
      <c r="G301">
        <f t="shared" si="18"/>
        <v>5172.617154795772</v>
      </c>
      <c r="H301">
        <f t="shared" si="19"/>
        <v>-0.24665507354984584</v>
      </c>
      <c r="I301">
        <f t="shared" si="21"/>
        <v>-1</v>
      </c>
      <c r="J301">
        <f t="shared" si="20"/>
        <v>-96</v>
      </c>
      <c r="K301" s="4" t="str">
        <f t="shared" si="14"/>
        <v>-----</v>
      </c>
      <c r="L301" s="4" t="str">
        <f t="shared" si="15"/>
        <v>Vulnerable Bearish</v>
      </c>
      <c r="M301" s="21">
        <f t="shared" si="17"/>
        <v>-11.065179722221728</v>
      </c>
      <c r="N301" s="21"/>
      <c r="O301" s="21"/>
      <c r="P301" s="21"/>
      <c r="Q301" s="21"/>
      <c r="R301" s="21"/>
      <c r="S301" s="21"/>
    </row>
    <row r="302" spans="1:27" x14ac:dyDescent="0.55000000000000004">
      <c r="A302" s="6">
        <f>IF('Data Validation'!$K$2&lt;&gt;TRUE,"",'Data Validation'!A302)</f>
        <v>1772118600</v>
      </c>
      <c r="B302" s="6" t="str">
        <f>IF('Data Validation'!$K$2&lt;&gt;TRUE,"",'Data Validation'!C302)</f>
        <v>XAUUSD</v>
      </c>
      <c r="C302" s="6" t="str">
        <f>IF('Data Validation'!$K$2&lt;&gt;TRUE,"",'Data Validation'!E302)</f>
        <v>M5</v>
      </c>
      <c r="D302" s="6">
        <f>IF('Data Validation'!$K$2&lt;&gt;TRUE,"",'Data Validation'!G302)</f>
        <v>5162.38</v>
      </c>
      <c r="E302" s="6">
        <f>IF($C302&lt;&gt;"M5","",SSA!E302)</f>
        <v>5158.1084799999999</v>
      </c>
      <c r="F302">
        <f t="shared" si="16"/>
        <v>5172.043885</v>
      </c>
      <c r="G302">
        <f t="shared" si="18"/>
        <v>5172.5025008366174</v>
      </c>
      <c r="H302">
        <f t="shared" si="19"/>
        <v>-0.45861583661735494</v>
      </c>
      <c r="I302">
        <f t="shared" si="21"/>
        <v>-1</v>
      </c>
      <c r="J302">
        <f t="shared" si="20"/>
        <v>-97</v>
      </c>
      <c r="K302" s="4" t="str">
        <f t="shared" si="14"/>
        <v>-----</v>
      </c>
      <c r="L302" s="4" t="str">
        <f t="shared" si="15"/>
        <v>Vulnerable Bearish</v>
      </c>
      <c r="M302" s="21">
        <f t="shared" si="17"/>
        <v>-13.935405000000173</v>
      </c>
      <c r="N302" s="21"/>
      <c r="O302" s="21"/>
      <c r="P302" s="21"/>
      <c r="Q302" s="21"/>
      <c r="R302" s="21"/>
      <c r="S302" s="21"/>
    </row>
    <row r="303" spans="1:27" x14ac:dyDescent="0.55000000000000004">
      <c r="A303" s="6">
        <f>IF('Data Validation'!$K$2&lt;&gt;TRUE,"",'Data Validation'!A303)</f>
        <v>1772118900</v>
      </c>
      <c r="B303" s="6" t="str">
        <f>IF('Data Validation'!$K$2&lt;&gt;TRUE,"",'Data Validation'!C303)</f>
        <v>XAUUSD</v>
      </c>
      <c r="C303" s="6" t="str">
        <f>IF('Data Validation'!$K$2&lt;&gt;TRUE,"",'Data Validation'!E303)</f>
        <v>M5</v>
      </c>
      <c r="D303" s="6">
        <f>IF('Data Validation'!$K$2&lt;&gt;TRUE,"",'Data Validation'!G303)</f>
        <v>5158.57</v>
      </c>
      <c r="E303" s="6">
        <f>IF($C303&lt;&gt;"M5","",SSA!E303)</f>
        <v>5155.90074</v>
      </c>
      <c r="F303">
        <f t="shared" si="16"/>
        <v>5171.5731769444428</v>
      </c>
      <c r="G303">
        <f t="shared" si="18"/>
        <v>5172.3166360581827</v>
      </c>
      <c r="H303">
        <f t="shared" si="19"/>
        <v>-0.74345911373984563</v>
      </c>
      <c r="I303">
        <f t="shared" si="21"/>
        <v>-1</v>
      </c>
      <c r="J303">
        <f t="shared" si="20"/>
        <v>-98</v>
      </c>
      <c r="K303" s="4" t="str">
        <f t="shared" ref="K303:K366" si="22">IF(J303&lt;=23,"-----",IF(AND(J303&gt;=24,J303&lt;=72),"Bullish",IF(J303&gt;=73,"Vulnerable Bullish","-----")))</f>
        <v>-----</v>
      </c>
      <c r="L303" s="4" t="str">
        <f t="shared" ref="L303:L366" si="23">IF(J303&gt;=-23,"-----",IF(AND(J303&lt;=-24,J303&gt;=-72),"Bearish",IF(J303&lt;=-73,"Vulnerable Bearish","-----")))</f>
        <v>Vulnerable Bearish</v>
      </c>
      <c r="M303" s="21">
        <f t="shared" si="17"/>
        <v>-15.672436944442779</v>
      </c>
      <c r="N303" s="21"/>
      <c r="O303" s="21"/>
      <c r="P303" s="21"/>
      <c r="Q303" s="21"/>
      <c r="R303" s="21"/>
      <c r="S303" s="21"/>
    </row>
    <row r="304" spans="1:27" s="17" customFormat="1" x14ac:dyDescent="0.55000000000000004">
      <c r="A304" s="6">
        <f>IF('Data Validation'!$K$2&lt;&gt;TRUE,"",'Data Validation'!A304)</f>
        <v>1772119200</v>
      </c>
      <c r="B304" s="6" t="str">
        <f>IF('Data Validation'!$K$2&lt;&gt;TRUE,"",'Data Validation'!C304)</f>
        <v>XAUUSD</v>
      </c>
      <c r="C304" s="6" t="str">
        <f>IF('Data Validation'!$K$2&lt;&gt;TRUE,"",'Data Validation'!E304)</f>
        <v>M5</v>
      </c>
      <c r="D304" s="6">
        <f>IF('Data Validation'!$K$2&lt;&gt;TRUE,"",'Data Validation'!G304)</f>
        <v>5154.46</v>
      </c>
      <c r="E304" s="6">
        <f>IF($C304&lt;&gt;"M5","",SSA!E304)</f>
        <v>5155.3332099999998</v>
      </c>
      <c r="F304">
        <f t="shared" si="16"/>
        <v>5170.9952094444443</v>
      </c>
      <c r="G304">
        <f t="shared" si="18"/>
        <v>5172.0523507354355</v>
      </c>
      <c r="H304">
        <f t="shared" si="19"/>
        <v>-1.0571412909912397</v>
      </c>
      <c r="I304">
        <f t="shared" si="21"/>
        <v>-1</v>
      </c>
      <c r="J304">
        <f t="shared" si="20"/>
        <v>-99</v>
      </c>
      <c r="K304" s="4" t="str">
        <f t="shared" si="22"/>
        <v>-----</v>
      </c>
      <c r="L304" s="4" t="str">
        <f t="shared" si="23"/>
        <v>Vulnerable Bearish</v>
      </c>
      <c r="M304" s="21">
        <f t="shared" si="17"/>
        <v>-15.661999444444518</v>
      </c>
      <c r="N304" s="21"/>
      <c r="O304" s="21"/>
      <c r="P304" s="21"/>
      <c r="Q304" s="21"/>
      <c r="R304" s="21"/>
      <c r="S304" s="21"/>
      <c r="T304"/>
      <c r="U304"/>
      <c r="V304"/>
      <c r="W304"/>
      <c r="X304"/>
      <c r="Y304"/>
      <c r="Z304"/>
      <c r="AA304"/>
    </row>
    <row r="305" spans="1:19" x14ac:dyDescent="0.55000000000000004">
      <c r="A305" s="6">
        <f>IF('Data Validation'!$K$2&lt;&gt;TRUE,"",'Data Validation'!A305)</f>
        <v>1772119500</v>
      </c>
      <c r="B305" s="6" t="str">
        <f>IF('Data Validation'!$K$2&lt;&gt;TRUE,"",'Data Validation'!C305)</f>
        <v>XAUUSD</v>
      </c>
      <c r="C305" s="6" t="str">
        <f>IF('Data Validation'!$K$2&lt;&gt;TRUE,"",'Data Validation'!E305)</f>
        <v>M5</v>
      </c>
      <c r="D305" s="6">
        <f>IF('Data Validation'!$K$2&lt;&gt;TRUE,"",'Data Validation'!G305)</f>
        <v>5141.51</v>
      </c>
      <c r="E305" s="6">
        <f>IF($C305&lt;&gt;"M5","",SSA!E305)</f>
        <v>5156.8113199999998</v>
      </c>
      <c r="F305">
        <f t="shared" si="16"/>
        <v>5170.3718002777787</v>
      </c>
      <c r="G305">
        <f t="shared" si="18"/>
        <v>5171.7162406439047</v>
      </c>
      <c r="H305">
        <f t="shared" si="19"/>
        <v>-1.3444403661260367</v>
      </c>
      <c r="I305">
        <f t="shared" si="21"/>
        <v>-1</v>
      </c>
      <c r="J305">
        <f t="shared" si="20"/>
        <v>-100</v>
      </c>
      <c r="K305" s="4" t="str">
        <f t="shared" si="22"/>
        <v>-----</v>
      </c>
      <c r="L305" s="4" t="str">
        <f t="shared" si="23"/>
        <v>Vulnerable Bearish</v>
      </c>
      <c r="M305" s="21">
        <f t="shared" si="17"/>
        <v>-13.560480277778879</v>
      </c>
      <c r="N305" s="21"/>
      <c r="O305" s="21"/>
      <c r="P305" s="21"/>
      <c r="Q305" s="21"/>
      <c r="R305" s="21"/>
      <c r="S305" s="21"/>
    </row>
    <row r="306" spans="1:19" x14ac:dyDescent="0.55000000000000004">
      <c r="A306" s="6">
        <f>IF('Data Validation'!$K$2&lt;&gt;TRUE,"",'Data Validation'!A306)</f>
        <v>1772119800</v>
      </c>
      <c r="B306" s="6" t="str">
        <f>IF('Data Validation'!$K$2&lt;&gt;TRUE,"",'Data Validation'!C306)</f>
        <v>XAUUSD</v>
      </c>
      <c r="C306" s="6" t="str">
        <f>IF('Data Validation'!$K$2&lt;&gt;TRUE,"",'Data Validation'!E306)</f>
        <v>M5</v>
      </c>
      <c r="D306" s="6">
        <f>IF('Data Validation'!$K$2&lt;&gt;TRUE,"",'Data Validation'!G306)</f>
        <v>5153.62</v>
      </c>
      <c r="E306" s="6">
        <f>IF($C306&lt;&gt;"M5","",SSA!E306)</f>
        <v>5160.61042</v>
      </c>
      <c r="F306">
        <f t="shared" si="16"/>
        <v>5169.7837375000008</v>
      </c>
      <c r="G306">
        <f t="shared" si="18"/>
        <v>5171.3297400151241</v>
      </c>
      <c r="H306">
        <f t="shared" si="19"/>
        <v>-1.5460025151232912</v>
      </c>
      <c r="I306">
        <f t="shared" si="21"/>
        <v>-1</v>
      </c>
      <c r="J306">
        <f t="shared" si="20"/>
        <v>-101</v>
      </c>
      <c r="K306" s="4" t="str">
        <f t="shared" si="22"/>
        <v>-----</v>
      </c>
      <c r="L306" s="4" t="str">
        <f t="shared" si="23"/>
        <v>Vulnerable Bearish</v>
      </c>
      <c r="M306" s="21">
        <f t="shared" si="17"/>
        <v>-9.1733175000008487</v>
      </c>
      <c r="N306" s="21"/>
      <c r="O306" s="21"/>
      <c r="P306" s="21"/>
      <c r="Q306" s="21"/>
      <c r="R306" s="21"/>
      <c r="S306" s="21"/>
    </row>
    <row r="307" spans="1:19" x14ac:dyDescent="0.55000000000000004">
      <c r="A307" s="6">
        <f>IF('Data Validation'!$K$2&lt;&gt;TRUE,"",'Data Validation'!A307)</f>
        <v>1772120100</v>
      </c>
      <c r="B307" s="6" t="str">
        <f>IF('Data Validation'!$K$2&lt;&gt;TRUE,"",'Data Validation'!C307)</f>
        <v>XAUUSD</v>
      </c>
      <c r="C307" s="6" t="str">
        <f>IF('Data Validation'!$K$2&lt;&gt;TRUE,"",'Data Validation'!E307)</f>
        <v>M5</v>
      </c>
      <c r="D307" s="6">
        <f>IF('Data Validation'!$K$2&lt;&gt;TRUE,"",'Data Validation'!G307)</f>
        <v>5169.2299999999996</v>
      </c>
      <c r="E307" s="6">
        <f>IF($C307&lt;&gt;"M5","",SSA!E307)</f>
        <v>5165.9672200000005</v>
      </c>
      <c r="F307">
        <f t="shared" si="16"/>
        <v>5169.3014608333351</v>
      </c>
      <c r="G307">
        <f t="shared" si="18"/>
        <v>5170.9240841787669</v>
      </c>
      <c r="H307">
        <f t="shared" si="19"/>
        <v>-1.622623345431748</v>
      </c>
      <c r="I307">
        <f t="shared" si="21"/>
        <v>-1</v>
      </c>
      <c r="J307">
        <f t="shared" si="20"/>
        <v>-102</v>
      </c>
      <c r="K307" s="4" t="str">
        <f t="shared" si="22"/>
        <v>-----</v>
      </c>
      <c r="L307" s="4" t="str">
        <f t="shared" si="23"/>
        <v>Vulnerable Bearish</v>
      </c>
      <c r="M307" s="21">
        <f t="shared" si="17"/>
        <v>-3.3342408333346611</v>
      </c>
      <c r="N307" s="21"/>
      <c r="O307" s="21"/>
      <c r="P307" s="21"/>
      <c r="Q307" s="21"/>
      <c r="R307" s="21"/>
      <c r="S307" s="21"/>
    </row>
    <row r="308" spans="1:19" x14ac:dyDescent="0.55000000000000004">
      <c r="A308" s="6">
        <f>IF('Data Validation'!$K$2&lt;&gt;TRUE,"",'Data Validation'!A308)</f>
        <v>1772120400</v>
      </c>
      <c r="B308" s="6" t="str">
        <f>IF('Data Validation'!$K$2&lt;&gt;TRUE,"",'Data Validation'!C308)</f>
        <v>XAUUSD</v>
      </c>
      <c r="C308" s="6" t="str">
        <f>IF('Data Validation'!$K$2&lt;&gt;TRUE,"",'Data Validation'!E308)</f>
        <v>M5</v>
      </c>
      <c r="D308" s="6">
        <f>IF('Data Validation'!$K$2&lt;&gt;TRUE,"",'Data Validation'!G308)</f>
        <v>5175.5600000000004</v>
      </c>
      <c r="E308" s="6">
        <f>IF($C308&lt;&gt;"M5","",SSA!E308)</f>
        <v>5171.7565999999997</v>
      </c>
      <c r="F308">
        <f t="shared" si="16"/>
        <v>5168.9666447222226</v>
      </c>
      <c r="G308">
        <f t="shared" si="18"/>
        <v>5170.5325962874585</v>
      </c>
      <c r="H308">
        <f t="shared" si="19"/>
        <v>-1.5659515652359914</v>
      </c>
      <c r="I308">
        <f t="shared" si="21"/>
        <v>-1</v>
      </c>
      <c r="J308">
        <f t="shared" si="20"/>
        <v>-103</v>
      </c>
      <c r="K308" s="4" t="str">
        <f t="shared" si="22"/>
        <v>-----</v>
      </c>
      <c r="L308" s="4" t="str">
        <f t="shared" si="23"/>
        <v>Vulnerable Bearish</v>
      </c>
      <c r="M308" s="21">
        <f t="shared" si="17"/>
        <v>2.7899552777771532</v>
      </c>
      <c r="N308" s="21"/>
      <c r="O308" s="21"/>
      <c r="P308" s="21"/>
      <c r="Q308" s="21"/>
      <c r="R308" s="21"/>
      <c r="S308" s="21"/>
    </row>
    <row r="309" spans="1:19" x14ac:dyDescent="0.55000000000000004">
      <c r="A309" s="6">
        <f>IF('Data Validation'!$K$2&lt;&gt;TRUE,"",'Data Validation'!A309)</f>
        <v>1772120700</v>
      </c>
      <c r="B309" s="6" t="str">
        <f>IF('Data Validation'!$K$2&lt;&gt;TRUE,"",'Data Validation'!C309)</f>
        <v>XAUUSD</v>
      </c>
      <c r="C309" s="6" t="str">
        <f>IF('Data Validation'!$K$2&lt;&gt;TRUE,"",'Data Validation'!E309)</f>
        <v>M5</v>
      </c>
      <c r="D309" s="6">
        <f>IF('Data Validation'!$K$2&lt;&gt;TRUE,"",'Data Validation'!G309)</f>
        <v>5182.38</v>
      </c>
      <c r="E309" s="6">
        <f>IF($C309&lt;&gt;"M5","",SSA!E309)</f>
        <v>5177.0415199999998</v>
      </c>
      <c r="F309">
        <f t="shared" si="16"/>
        <v>5168.7968877777785</v>
      </c>
      <c r="G309">
        <f t="shared" si="18"/>
        <v>5170.1854545855231</v>
      </c>
      <c r="H309">
        <f t="shared" si="19"/>
        <v>-1.3885668077446098</v>
      </c>
      <c r="I309">
        <f t="shared" si="21"/>
        <v>-1</v>
      </c>
      <c r="J309">
        <f t="shared" si="20"/>
        <v>-104</v>
      </c>
      <c r="K309" s="4" t="str">
        <f t="shared" si="22"/>
        <v>-----</v>
      </c>
      <c r="L309" s="4" t="str">
        <f t="shared" si="23"/>
        <v>Vulnerable Bearish</v>
      </c>
      <c r="M309" s="21">
        <f t="shared" si="17"/>
        <v>8.2446322222212984</v>
      </c>
      <c r="N309" s="21"/>
      <c r="O309" s="21"/>
      <c r="P309" s="21"/>
      <c r="Q309" s="21"/>
      <c r="R309" s="21"/>
      <c r="S309" s="21"/>
    </row>
    <row r="310" spans="1:19" x14ac:dyDescent="0.55000000000000004">
      <c r="A310" s="6">
        <f>IF('Data Validation'!$K$2&lt;&gt;TRUE,"",'Data Validation'!A310)</f>
        <v>1772121000</v>
      </c>
      <c r="B310" s="6" t="str">
        <f>IF('Data Validation'!$K$2&lt;&gt;TRUE,"",'Data Validation'!C310)</f>
        <v>XAUUSD</v>
      </c>
      <c r="C310" s="6" t="str">
        <f>IF('Data Validation'!$K$2&lt;&gt;TRUE,"",'Data Validation'!E310)</f>
        <v>M5</v>
      </c>
      <c r="D310" s="6">
        <f>IF('Data Validation'!$K$2&lt;&gt;TRUE,"",'Data Validation'!G310)</f>
        <v>5189.7</v>
      </c>
      <c r="E310" s="6">
        <f>IF($C310&lt;&gt;"M5","",SSA!E310)</f>
        <v>5181.0277400000004</v>
      </c>
      <c r="F310">
        <f t="shared" si="16"/>
        <v>5168.7769063888891</v>
      </c>
      <c r="G310">
        <f t="shared" si="18"/>
        <v>5169.9037449461966</v>
      </c>
      <c r="H310">
        <f t="shared" si="19"/>
        <v>-1.1268385573075648</v>
      </c>
      <c r="I310">
        <f t="shared" si="21"/>
        <v>-1</v>
      </c>
      <c r="J310">
        <f t="shared" si="20"/>
        <v>-105</v>
      </c>
      <c r="K310" s="4" t="str">
        <f t="shared" si="22"/>
        <v>-----</v>
      </c>
      <c r="L310" s="4" t="str">
        <f t="shared" si="23"/>
        <v>Vulnerable Bearish</v>
      </c>
      <c r="M310" s="21">
        <f t="shared" si="17"/>
        <v>12.250833611111375</v>
      </c>
      <c r="N310" s="21"/>
      <c r="O310" s="21"/>
      <c r="P310" s="21"/>
      <c r="Q310" s="21"/>
      <c r="R310" s="21"/>
      <c r="S310" s="21"/>
    </row>
    <row r="311" spans="1:19" x14ac:dyDescent="0.55000000000000004">
      <c r="A311" s="6">
        <f>IF('Data Validation'!$K$2&lt;&gt;TRUE,"",'Data Validation'!A311)</f>
        <v>1772121300</v>
      </c>
      <c r="B311" s="6" t="str">
        <f>IF('Data Validation'!$K$2&lt;&gt;TRUE,"",'Data Validation'!C311)</f>
        <v>XAUUSD</v>
      </c>
      <c r="C311" s="6" t="str">
        <f>IF('Data Validation'!$K$2&lt;&gt;TRUE,"",'Data Validation'!E311)</f>
        <v>M5</v>
      </c>
      <c r="D311" s="6">
        <f>IF('Data Validation'!$K$2&lt;&gt;TRUE,"",'Data Validation'!G311)</f>
        <v>5185.8599999999997</v>
      </c>
      <c r="E311" s="6">
        <f>IF($C311&lt;&gt;"M5","",SSA!E311)</f>
        <v>5183.1956</v>
      </c>
      <c r="F311">
        <f t="shared" si="16"/>
        <v>5168.8685372222226</v>
      </c>
      <c r="G311">
        <f t="shared" si="18"/>
        <v>5169.6967034014024</v>
      </c>
      <c r="H311">
        <f t="shared" si="19"/>
        <v>-0.82816617917978874</v>
      </c>
      <c r="I311">
        <f t="shared" si="21"/>
        <v>-1</v>
      </c>
      <c r="J311">
        <f t="shared" si="20"/>
        <v>-106</v>
      </c>
      <c r="K311" s="4" t="str">
        <f t="shared" si="22"/>
        <v>-----</v>
      </c>
      <c r="L311" s="4" t="str">
        <f t="shared" si="23"/>
        <v>Vulnerable Bearish</v>
      </c>
      <c r="M311" s="21">
        <f t="shared" si="17"/>
        <v>14.327062777777428</v>
      </c>
      <c r="N311" s="21"/>
      <c r="O311" s="21"/>
      <c r="P311" s="21"/>
      <c r="Q311" s="21"/>
      <c r="R311" s="21"/>
      <c r="S311" s="21"/>
    </row>
    <row r="312" spans="1:19" x14ac:dyDescent="0.55000000000000004">
      <c r="A312" s="6">
        <f>IF('Data Validation'!$K$2&lt;&gt;TRUE,"",'Data Validation'!A312)</f>
        <v>1772121600</v>
      </c>
      <c r="B312" s="6" t="str">
        <f>IF('Data Validation'!$K$2&lt;&gt;TRUE,"",'Data Validation'!C312)</f>
        <v>XAUUSD</v>
      </c>
      <c r="C312" s="6" t="str">
        <f>IF('Data Validation'!$K$2&lt;&gt;TRUE,"",'Data Validation'!E312)</f>
        <v>M5</v>
      </c>
      <c r="D312" s="6">
        <f>IF('Data Validation'!$K$2&lt;&gt;TRUE,"",'Data Validation'!G312)</f>
        <v>5178.92</v>
      </c>
      <c r="E312" s="6">
        <f>IF($C312&lt;&gt;"M5","",SSA!E312)</f>
        <v>5183.6933399999998</v>
      </c>
      <c r="F312">
        <f t="shared" si="16"/>
        <v>5169.0304627777778</v>
      </c>
      <c r="G312">
        <f t="shared" si="18"/>
        <v>5169.5634552766778</v>
      </c>
      <c r="H312">
        <f t="shared" si="19"/>
        <v>-0.5329924989000574</v>
      </c>
      <c r="I312">
        <f t="shared" si="21"/>
        <v>-1</v>
      </c>
      <c r="J312">
        <f t="shared" si="20"/>
        <v>-107</v>
      </c>
      <c r="K312" s="4" t="str">
        <f t="shared" si="22"/>
        <v>-----</v>
      </c>
      <c r="L312" s="4" t="str">
        <f t="shared" si="23"/>
        <v>Vulnerable Bearish</v>
      </c>
      <c r="M312" s="21">
        <f t="shared" si="17"/>
        <v>14.66287722222205</v>
      </c>
      <c r="N312" s="21"/>
      <c r="O312" s="21"/>
      <c r="P312" s="21"/>
      <c r="Q312" s="21"/>
      <c r="R312" s="21"/>
      <c r="S312" s="21"/>
    </row>
    <row r="313" spans="1:19" x14ac:dyDescent="0.55000000000000004">
      <c r="A313" s="6">
        <f>IF('Data Validation'!$K$2&lt;&gt;TRUE,"",'Data Validation'!A313)</f>
        <v>1772121900</v>
      </c>
      <c r="B313" s="6" t="str">
        <f>IF('Data Validation'!$K$2&lt;&gt;TRUE,"",'Data Validation'!C313)</f>
        <v>XAUUSD</v>
      </c>
      <c r="C313" s="6" t="str">
        <f>IF('Data Validation'!$K$2&lt;&gt;TRUE,"",'Data Validation'!E313)</f>
        <v>M5</v>
      </c>
      <c r="D313" s="6">
        <f>IF('Data Validation'!$K$2&lt;&gt;TRUE,"",'Data Validation'!G313)</f>
        <v>5177.76</v>
      </c>
      <c r="E313" s="6">
        <f>IF($C313&lt;&gt;"M5","",SSA!E313)</f>
        <v>5183.06268</v>
      </c>
      <c r="F313">
        <f t="shared" si="16"/>
        <v>5169.2236908333334</v>
      </c>
      <c r="G313">
        <f t="shared" si="18"/>
        <v>5169.4955023880093</v>
      </c>
      <c r="H313">
        <f t="shared" si="19"/>
        <v>-0.27181155467587814</v>
      </c>
      <c r="I313">
        <f t="shared" si="21"/>
        <v>-1</v>
      </c>
      <c r="J313">
        <f t="shared" si="20"/>
        <v>-108</v>
      </c>
      <c r="K313" s="4" t="str">
        <f t="shared" si="22"/>
        <v>-----</v>
      </c>
      <c r="L313" s="4" t="str">
        <f t="shared" si="23"/>
        <v>Vulnerable Bearish</v>
      </c>
      <c r="M313" s="21">
        <f t="shared" si="17"/>
        <v>13.838989166666579</v>
      </c>
      <c r="N313" s="21"/>
      <c r="O313" s="21"/>
      <c r="P313" s="21"/>
      <c r="Q313" s="21"/>
      <c r="R313" s="21"/>
      <c r="S313" s="21"/>
    </row>
    <row r="314" spans="1:19" x14ac:dyDescent="0.55000000000000004">
      <c r="A314" s="6">
        <f>IF('Data Validation'!$K$2&lt;&gt;TRUE,"",'Data Validation'!A314)</f>
        <v>1772122200</v>
      </c>
      <c r="B314" s="6" t="str">
        <f>IF('Data Validation'!$K$2&lt;&gt;TRUE,"",'Data Validation'!C314)</f>
        <v>XAUUSD</v>
      </c>
      <c r="C314" s="6" t="str">
        <f>IF('Data Validation'!$K$2&lt;&gt;TRUE,"",'Data Validation'!E314)</f>
        <v>M5</v>
      </c>
      <c r="D314" s="6">
        <f>IF('Data Validation'!$K$2&lt;&gt;TRUE,"",'Data Validation'!G314)</f>
        <v>5176.76</v>
      </c>
      <c r="E314" s="6">
        <f>IF($C314&lt;&gt;"M5","",SSA!E314)</f>
        <v>5181.8314200000004</v>
      </c>
      <c r="F314">
        <f t="shared" si="16"/>
        <v>5169.4181041666661</v>
      </c>
      <c r="G314">
        <f t="shared" si="18"/>
        <v>5169.4800227437408</v>
      </c>
      <c r="H314">
        <f t="shared" si="19"/>
        <v>-6.1918577074720815E-2</v>
      </c>
      <c r="I314">
        <f t="shared" si="21"/>
        <v>-1</v>
      </c>
      <c r="J314">
        <f t="shared" si="20"/>
        <v>-109</v>
      </c>
      <c r="K314" s="4" t="str">
        <f t="shared" si="22"/>
        <v>-----</v>
      </c>
      <c r="L314" s="4" t="str">
        <f t="shared" si="23"/>
        <v>Vulnerable Bearish</v>
      </c>
      <c r="M314" s="21">
        <f t="shared" si="17"/>
        <v>12.413315833334309</v>
      </c>
      <c r="N314" s="21"/>
      <c r="O314" s="21"/>
      <c r="P314" s="21"/>
      <c r="Q314" s="21"/>
      <c r="R314" s="21"/>
      <c r="S314" s="21"/>
    </row>
    <row r="315" spans="1:19" x14ac:dyDescent="0.55000000000000004">
      <c r="A315" s="6">
        <f>IF('Data Validation'!$K$2&lt;&gt;TRUE,"",'Data Validation'!A315)</f>
        <v>1772122500</v>
      </c>
      <c r="B315" s="6" t="str">
        <f>IF('Data Validation'!$K$2&lt;&gt;TRUE,"",'Data Validation'!C315)</f>
        <v>XAUUSD</v>
      </c>
      <c r="C315" s="6" t="str">
        <f>IF('Data Validation'!$K$2&lt;&gt;TRUE,"",'Data Validation'!E315)</f>
        <v>M5</v>
      </c>
      <c r="D315" s="6">
        <f>IF('Data Validation'!$K$2&lt;&gt;TRUE,"",'Data Validation'!G315)</f>
        <v>5181.3999999999996</v>
      </c>
      <c r="E315" s="6">
        <f>IF($C315&lt;&gt;"M5","",SSA!E315)</f>
        <v>5180.5522700000001</v>
      </c>
      <c r="F315">
        <f t="shared" si="16"/>
        <v>5169.6000600000007</v>
      </c>
      <c r="G315">
        <f t="shared" si="18"/>
        <v>5169.504030194993</v>
      </c>
      <c r="H315">
        <f t="shared" si="19"/>
        <v>9.602980500767444E-2</v>
      </c>
      <c r="I315">
        <f t="shared" si="21"/>
        <v>1</v>
      </c>
      <c r="J315">
        <f t="shared" si="20"/>
        <v>1</v>
      </c>
      <c r="K315" s="4" t="str">
        <f t="shared" si="22"/>
        <v>-----</v>
      </c>
      <c r="L315" s="4" t="str">
        <f t="shared" si="23"/>
        <v>-----</v>
      </c>
      <c r="M315" s="21">
        <f t="shared" si="17"/>
        <v>10.952209999999468</v>
      </c>
      <c r="N315" s="21"/>
      <c r="O315" s="21"/>
      <c r="P315" s="21"/>
      <c r="Q315" s="21"/>
      <c r="R315" s="21"/>
      <c r="S315" s="21"/>
    </row>
    <row r="316" spans="1:19" x14ac:dyDescent="0.55000000000000004">
      <c r="A316" s="6">
        <f>IF('Data Validation'!$K$2&lt;&gt;TRUE,"",'Data Validation'!A316)</f>
        <v>1772122800</v>
      </c>
      <c r="B316" s="6" t="str">
        <f>IF('Data Validation'!$K$2&lt;&gt;TRUE,"",'Data Validation'!C316)</f>
        <v>XAUUSD</v>
      </c>
      <c r="C316" s="6" t="str">
        <f>IF('Data Validation'!$K$2&lt;&gt;TRUE,"",'Data Validation'!E316)</f>
        <v>M5</v>
      </c>
      <c r="D316" s="6">
        <f>IF('Data Validation'!$K$2&lt;&gt;TRUE,"",'Data Validation'!G316)</f>
        <v>5178.22</v>
      </c>
      <c r="E316" s="6">
        <f>IF($C316&lt;&gt;"M5","",SSA!E316)</f>
        <v>5179.5191999999997</v>
      </c>
      <c r="F316">
        <f t="shared" si="16"/>
        <v>5169.7657613888887</v>
      </c>
      <c r="G316">
        <f t="shared" si="18"/>
        <v>5169.5563764337721</v>
      </c>
      <c r="H316">
        <f t="shared" si="19"/>
        <v>0.20938495511654764</v>
      </c>
      <c r="I316">
        <f t="shared" si="21"/>
        <v>1</v>
      </c>
      <c r="J316">
        <f t="shared" si="20"/>
        <v>2</v>
      </c>
      <c r="K316" s="4" t="str">
        <f t="shared" si="22"/>
        <v>-----</v>
      </c>
      <c r="L316" s="4" t="str">
        <f t="shared" si="23"/>
        <v>-----</v>
      </c>
      <c r="M316" s="21">
        <f t="shared" si="17"/>
        <v>9.7534386111110507</v>
      </c>
      <c r="N316" s="21"/>
      <c r="O316" s="21"/>
      <c r="P316" s="21"/>
      <c r="Q316" s="21"/>
      <c r="R316" s="21"/>
      <c r="S316" s="21"/>
    </row>
    <row r="317" spans="1:19" x14ac:dyDescent="0.55000000000000004">
      <c r="A317" s="6">
        <f>IF('Data Validation'!$K$2&lt;&gt;TRUE,"",'Data Validation'!A317)</f>
        <v>1772123100</v>
      </c>
      <c r="B317" s="6" t="str">
        <f>IF('Data Validation'!$K$2&lt;&gt;TRUE,"",'Data Validation'!C317)</f>
        <v>XAUUSD</v>
      </c>
      <c r="C317" s="6" t="str">
        <f>IF('Data Validation'!$K$2&lt;&gt;TRUE,"",'Data Validation'!E317)</f>
        <v>M5</v>
      </c>
      <c r="D317" s="6">
        <f>IF('Data Validation'!$K$2&lt;&gt;TRUE,"",'Data Validation'!G317)</f>
        <v>5180.4799999999996</v>
      </c>
      <c r="E317" s="6">
        <f>IF($C317&lt;&gt;"M5","",SSA!E317)</f>
        <v>5179.0778899999996</v>
      </c>
      <c r="F317">
        <f t="shared" si="16"/>
        <v>5169.9312608333321</v>
      </c>
      <c r="G317">
        <f t="shared" si="18"/>
        <v>5169.6313533136845</v>
      </c>
      <c r="H317">
        <f t="shared" si="19"/>
        <v>0.2999075196476042</v>
      </c>
      <c r="I317">
        <f t="shared" si="21"/>
        <v>1</v>
      </c>
      <c r="J317">
        <f t="shared" si="20"/>
        <v>3</v>
      </c>
      <c r="K317" s="4" t="str">
        <f t="shared" si="22"/>
        <v>-----</v>
      </c>
      <c r="L317" s="4" t="str">
        <f t="shared" si="23"/>
        <v>-----</v>
      </c>
      <c r="M317" s="21">
        <f t="shared" si="17"/>
        <v>9.1466291666674806</v>
      </c>
      <c r="N317" s="21"/>
      <c r="O317" s="21"/>
      <c r="P317" s="21"/>
      <c r="Q317" s="21"/>
      <c r="R317" s="21"/>
      <c r="S317" s="21"/>
    </row>
    <row r="318" spans="1:19" x14ac:dyDescent="0.55000000000000004">
      <c r="A318" s="6">
        <f>IF('Data Validation'!$K$2&lt;&gt;TRUE,"",'Data Validation'!A318)</f>
        <v>1772123400</v>
      </c>
      <c r="B318" s="6" t="str">
        <f>IF('Data Validation'!$K$2&lt;&gt;TRUE,"",'Data Validation'!C318)</f>
        <v>XAUUSD</v>
      </c>
      <c r="C318" s="6" t="str">
        <f>IF('Data Validation'!$K$2&lt;&gt;TRUE,"",'Data Validation'!E318)</f>
        <v>M5</v>
      </c>
      <c r="D318" s="6">
        <f>IF('Data Validation'!$K$2&lt;&gt;TRUE,"",'Data Validation'!G318)</f>
        <v>5181.91</v>
      </c>
      <c r="E318" s="6">
        <f>IF($C318&lt;&gt;"M5","",SSA!E318)</f>
        <v>5179.2410200000004</v>
      </c>
      <c r="F318">
        <f t="shared" si="16"/>
        <v>5170.1155244444435</v>
      </c>
      <c r="G318">
        <f t="shared" si="18"/>
        <v>5169.7281875398367</v>
      </c>
      <c r="H318">
        <f t="shared" si="19"/>
        <v>0.38733690460685466</v>
      </c>
      <c r="I318">
        <f t="shared" si="21"/>
        <v>1</v>
      </c>
      <c r="J318">
        <f t="shared" si="20"/>
        <v>4</v>
      </c>
      <c r="K318" s="4" t="str">
        <f t="shared" si="22"/>
        <v>-----</v>
      </c>
      <c r="L318" s="4" t="str">
        <f t="shared" si="23"/>
        <v>-----</v>
      </c>
      <c r="M318" s="21">
        <f t="shared" si="17"/>
        <v>9.1254955555568813</v>
      </c>
      <c r="N318" s="21"/>
      <c r="O318" s="21"/>
      <c r="P318" s="21"/>
      <c r="Q318" s="21"/>
      <c r="R318" s="21"/>
      <c r="S318" s="21"/>
    </row>
    <row r="319" spans="1:19" x14ac:dyDescent="0.55000000000000004">
      <c r="A319" s="6">
        <f>IF('Data Validation'!$K$2&lt;&gt;TRUE,"",'Data Validation'!A319)</f>
        <v>1772123700</v>
      </c>
      <c r="B319" s="6" t="str">
        <f>IF('Data Validation'!$K$2&lt;&gt;TRUE,"",'Data Validation'!C319)</f>
        <v>XAUUSD</v>
      </c>
      <c r="C319" s="6" t="str">
        <f>IF('Data Validation'!$K$2&lt;&gt;TRUE,"",'Data Validation'!E319)</f>
        <v>M5</v>
      </c>
      <c r="D319" s="6">
        <f>IF('Data Validation'!$K$2&lt;&gt;TRUE,"",'Data Validation'!G319)</f>
        <v>5182.3500000000004</v>
      </c>
      <c r="E319" s="6">
        <f>IF($C319&lt;&gt;"M5","",SSA!E319)</f>
        <v>5179.8600500000002</v>
      </c>
      <c r="F319">
        <f t="shared" si="16"/>
        <v>5170.3371269444433</v>
      </c>
      <c r="G319">
        <f t="shared" si="18"/>
        <v>5169.8499754207587</v>
      </c>
      <c r="H319">
        <f t="shared" si="19"/>
        <v>0.48715152368458803</v>
      </c>
      <c r="I319">
        <f t="shared" si="21"/>
        <v>1</v>
      </c>
      <c r="J319">
        <f t="shared" si="20"/>
        <v>5</v>
      </c>
      <c r="K319" s="4" t="str">
        <f t="shared" si="22"/>
        <v>-----</v>
      </c>
      <c r="L319" s="4" t="str">
        <f t="shared" si="23"/>
        <v>-----</v>
      </c>
      <c r="M319" s="21">
        <f t="shared" si="17"/>
        <v>9.5229230555569302</v>
      </c>
      <c r="N319" s="21"/>
      <c r="O319" s="21"/>
      <c r="P319" s="21"/>
      <c r="Q319" s="21"/>
      <c r="R319" s="21"/>
      <c r="S319" s="21"/>
    </row>
    <row r="320" spans="1:19" x14ac:dyDescent="0.55000000000000004">
      <c r="A320" s="6">
        <f>IF('Data Validation'!$K$2&lt;&gt;TRUE,"",'Data Validation'!A320)</f>
        <v>1772124000</v>
      </c>
      <c r="B320" s="6" t="str">
        <f>IF('Data Validation'!$K$2&lt;&gt;TRUE,"",'Data Validation'!C320)</f>
        <v>XAUUSD</v>
      </c>
      <c r="C320" s="6" t="str">
        <f>IF('Data Validation'!$K$2&lt;&gt;TRUE,"",'Data Validation'!E320)</f>
        <v>M5</v>
      </c>
      <c r="D320" s="6">
        <f>IF('Data Validation'!$K$2&lt;&gt;TRUE,"",'Data Validation'!G320)</f>
        <v>5183.3</v>
      </c>
      <c r="E320" s="6">
        <f>IF($C320&lt;&gt;"M5","",SSA!E320)</f>
        <v>5180.7154499999997</v>
      </c>
      <c r="F320">
        <f t="shared" si="16"/>
        <v>5170.6105516666648</v>
      </c>
      <c r="G320">
        <f t="shared" si="18"/>
        <v>5170.0020906699401</v>
      </c>
      <c r="H320">
        <f t="shared" si="19"/>
        <v>0.6084609967247161</v>
      </c>
      <c r="I320">
        <f t="shared" si="21"/>
        <v>1</v>
      </c>
      <c r="J320">
        <f t="shared" si="20"/>
        <v>6</v>
      </c>
      <c r="K320" s="4" t="str">
        <f t="shared" si="22"/>
        <v>-----</v>
      </c>
      <c r="L320" s="4" t="str">
        <f t="shared" si="23"/>
        <v>-----</v>
      </c>
      <c r="M320" s="21">
        <f t="shared" si="17"/>
        <v>10.104898333334859</v>
      </c>
      <c r="N320" s="21"/>
      <c r="O320" s="21"/>
      <c r="P320" s="21"/>
      <c r="Q320" s="21"/>
      <c r="R320" s="21"/>
      <c r="S320" s="21"/>
    </row>
    <row r="321" spans="1:27" x14ac:dyDescent="0.55000000000000004">
      <c r="A321" s="6">
        <f>IF('Data Validation'!$K$2&lt;&gt;TRUE,"",'Data Validation'!A321)</f>
        <v>1772124300</v>
      </c>
      <c r="B321" s="6" t="str">
        <f>IF('Data Validation'!$K$2&lt;&gt;TRUE,"",'Data Validation'!C321)</f>
        <v>XAUUSD</v>
      </c>
      <c r="C321" s="6" t="str">
        <f>IF('Data Validation'!$K$2&lt;&gt;TRUE,"",'Data Validation'!E321)</f>
        <v>M5</v>
      </c>
      <c r="D321" s="6">
        <f>IF('Data Validation'!$K$2&lt;&gt;TRUE,"",'Data Validation'!G321)</f>
        <v>5181.3599999999997</v>
      </c>
      <c r="E321" s="6">
        <f>IF($C321&lt;&gt;"M5","",SSA!E321)</f>
        <v>5181.5349800000004</v>
      </c>
      <c r="F321">
        <f t="shared" si="16"/>
        <v>5170.9369316666653</v>
      </c>
      <c r="G321">
        <f t="shared" si="18"/>
        <v>5170.189058869285</v>
      </c>
      <c r="H321">
        <f t="shared" si="19"/>
        <v>0.74787279738029611</v>
      </c>
      <c r="I321">
        <f t="shared" si="21"/>
        <v>1</v>
      </c>
      <c r="J321">
        <f t="shared" si="20"/>
        <v>7</v>
      </c>
      <c r="K321" s="4" t="str">
        <f t="shared" si="22"/>
        <v>-----</v>
      </c>
      <c r="L321" s="4" t="str">
        <f t="shared" si="23"/>
        <v>-----</v>
      </c>
      <c r="M321" s="21">
        <f t="shared" si="17"/>
        <v>10.5980483333351</v>
      </c>
      <c r="N321" s="21"/>
      <c r="O321" s="21"/>
      <c r="P321" s="21"/>
      <c r="Q321" s="21"/>
      <c r="R321" s="21"/>
      <c r="S321" s="21"/>
    </row>
    <row r="322" spans="1:27" x14ac:dyDescent="0.55000000000000004">
      <c r="A322" s="6">
        <f>IF('Data Validation'!$K$2&lt;&gt;TRUE,"",'Data Validation'!A322)</f>
        <v>1772124600</v>
      </c>
      <c r="B322" s="6" t="str">
        <f>IF('Data Validation'!$K$2&lt;&gt;TRUE,"",'Data Validation'!C322)</f>
        <v>XAUUSD</v>
      </c>
      <c r="C322" s="6" t="str">
        <f>IF('Data Validation'!$K$2&lt;&gt;TRUE,"",'Data Validation'!E322)</f>
        <v>M5</v>
      </c>
      <c r="D322" s="6">
        <f>IF('Data Validation'!$K$2&lt;&gt;TRUE,"",'Data Validation'!G322)</f>
        <v>5179.0200000000004</v>
      </c>
      <c r="E322" s="6">
        <f>IF($C322&lt;&gt;"M5","",SSA!E322)</f>
        <v>5182.1542099999997</v>
      </c>
      <c r="F322">
        <f t="shared" si="16"/>
        <v>5171.3145863888876</v>
      </c>
      <c r="G322">
        <f t="shared" si="18"/>
        <v>5170.4141643732064</v>
      </c>
      <c r="H322">
        <f t="shared" si="19"/>
        <v>0.90042201568121527</v>
      </c>
      <c r="I322">
        <f t="shared" si="21"/>
        <v>1</v>
      </c>
      <c r="J322">
        <f t="shared" si="20"/>
        <v>8</v>
      </c>
      <c r="K322" s="4" t="str">
        <f t="shared" si="22"/>
        <v>-----</v>
      </c>
      <c r="L322" s="4" t="str">
        <f t="shared" si="23"/>
        <v>-----</v>
      </c>
      <c r="M322" s="21">
        <f t="shared" si="17"/>
        <v>10.839623611112074</v>
      </c>
      <c r="N322" s="21"/>
      <c r="O322" s="21"/>
      <c r="P322" s="21"/>
      <c r="Q322" s="21"/>
      <c r="R322" s="21"/>
      <c r="S322" s="21"/>
    </row>
    <row r="323" spans="1:27" x14ac:dyDescent="0.55000000000000004">
      <c r="A323" s="6">
        <f>IF('Data Validation'!$K$2&lt;&gt;TRUE,"",'Data Validation'!A323)</f>
        <v>1772124900</v>
      </c>
      <c r="B323" s="6" t="str">
        <f>IF('Data Validation'!$K$2&lt;&gt;TRUE,"",'Data Validation'!C323)</f>
        <v>XAUUSD</v>
      </c>
      <c r="C323" s="6" t="str">
        <f>IF('Data Validation'!$K$2&lt;&gt;TRUE,"",'Data Validation'!E323)</f>
        <v>M5</v>
      </c>
      <c r="D323" s="6">
        <f>IF('Data Validation'!$K$2&lt;&gt;TRUE,"",'Data Validation'!G323)</f>
        <v>5179.6099999999997</v>
      </c>
      <c r="E323" s="6">
        <f>IF($C323&lt;&gt;"M5","",SSA!E323)</f>
        <v>5182.4865900000004</v>
      </c>
      <c r="F323">
        <f t="shared" si="16"/>
        <v>5171.7379494444431</v>
      </c>
      <c r="G323">
        <f t="shared" si="18"/>
        <v>5170.6789213874545</v>
      </c>
      <c r="H323">
        <f t="shared" si="19"/>
        <v>1.059028056988609</v>
      </c>
      <c r="I323">
        <f t="shared" si="21"/>
        <v>1</v>
      </c>
      <c r="J323">
        <f t="shared" si="20"/>
        <v>9</v>
      </c>
      <c r="K323" s="4" t="str">
        <f t="shared" si="22"/>
        <v>-----</v>
      </c>
      <c r="L323" s="4" t="str">
        <f t="shared" si="23"/>
        <v>-----</v>
      </c>
      <c r="M323" s="21">
        <f t="shared" si="17"/>
        <v>10.748640555557358</v>
      </c>
      <c r="N323" s="21"/>
      <c r="O323" s="21"/>
      <c r="P323" s="21"/>
      <c r="Q323" s="21"/>
      <c r="R323" s="21"/>
      <c r="S323" s="21"/>
    </row>
    <row r="324" spans="1:27" s="14" customFormat="1" x14ac:dyDescent="0.55000000000000004">
      <c r="A324" s="6">
        <f>IF('Data Validation'!$K$2&lt;&gt;TRUE,"",'Data Validation'!A324)</f>
        <v>1772125200</v>
      </c>
      <c r="B324" s="6" t="str">
        <f>IF('Data Validation'!$K$2&lt;&gt;TRUE,"",'Data Validation'!C324)</f>
        <v>XAUUSD</v>
      </c>
      <c r="C324" s="6" t="str">
        <f>IF('Data Validation'!$K$2&lt;&gt;TRUE,"",'Data Validation'!E324)</f>
        <v>M5</v>
      </c>
      <c r="D324" s="6">
        <f>IF('Data Validation'!$K$2&lt;&gt;TRUE,"",'Data Validation'!G324)</f>
        <v>5181.28</v>
      </c>
      <c r="E324" s="6">
        <f>IF($C324&lt;&gt;"M5","",SSA!E324)</f>
        <v>5182.4354899999998</v>
      </c>
      <c r="F324">
        <f t="shared" si="16"/>
        <v>5172.1913447222214</v>
      </c>
      <c r="G324">
        <f t="shared" si="18"/>
        <v>5170.9814060544086</v>
      </c>
      <c r="H324">
        <f t="shared" si="19"/>
        <v>1.2099386678128212</v>
      </c>
      <c r="I324">
        <f t="shared" si="21"/>
        <v>1</v>
      </c>
      <c r="J324">
        <f t="shared" si="20"/>
        <v>10</v>
      </c>
      <c r="K324" s="4" t="str">
        <f t="shared" si="22"/>
        <v>-----</v>
      </c>
      <c r="L324" s="4" t="str">
        <f t="shared" si="23"/>
        <v>-----</v>
      </c>
      <c r="M324" s="21">
        <f t="shared" si="17"/>
        <v>10.244145277778443</v>
      </c>
      <c r="N324" s="21"/>
      <c r="O324" s="21"/>
      <c r="P324" s="21"/>
      <c r="Q324" s="21"/>
      <c r="R324" s="21"/>
      <c r="S324" s="21"/>
      <c r="T324"/>
      <c r="U324"/>
      <c r="V324"/>
      <c r="W324"/>
      <c r="X324"/>
      <c r="Y324"/>
      <c r="Z324"/>
      <c r="AA324"/>
    </row>
    <row r="325" spans="1:27" x14ac:dyDescent="0.55000000000000004">
      <c r="A325" s="6">
        <f>IF('Data Validation'!$K$2&lt;&gt;TRUE,"",'Data Validation'!A325)</f>
        <v>1772125500</v>
      </c>
      <c r="B325" s="6" t="str">
        <f>IF('Data Validation'!$K$2&lt;&gt;TRUE,"",'Data Validation'!C325)</f>
        <v>XAUUSD</v>
      </c>
      <c r="C325" s="6" t="str">
        <f>IF('Data Validation'!$K$2&lt;&gt;TRUE,"",'Data Validation'!E325)</f>
        <v>M5</v>
      </c>
      <c r="D325" s="6">
        <f>IF('Data Validation'!$K$2&lt;&gt;TRUE,"",'Data Validation'!G325)</f>
        <v>5186.3900000000003</v>
      </c>
      <c r="E325" s="6">
        <f>IF($C325&lt;&gt;"M5","",SSA!E325)</f>
        <v>5181.9415600000002</v>
      </c>
      <c r="F325">
        <f t="shared" si="16"/>
        <v>5172.6525036111107</v>
      </c>
      <c r="G325">
        <f t="shared" si="18"/>
        <v>5171.3156255657495</v>
      </c>
      <c r="H325">
        <f t="shared" si="19"/>
        <v>1.336878045361118</v>
      </c>
      <c r="I325">
        <f t="shared" si="21"/>
        <v>1</v>
      </c>
      <c r="J325">
        <f t="shared" si="20"/>
        <v>11</v>
      </c>
      <c r="K325" s="4" t="str">
        <f t="shared" si="22"/>
        <v>-----</v>
      </c>
      <c r="L325" s="4" t="str">
        <f t="shared" si="23"/>
        <v>-----</v>
      </c>
      <c r="M325" s="21">
        <f t="shared" si="17"/>
        <v>9.2890563888895485</v>
      </c>
      <c r="N325" s="21"/>
      <c r="O325" s="21"/>
      <c r="P325" s="21"/>
      <c r="Q325" s="21"/>
      <c r="R325" s="21"/>
      <c r="S325" s="21"/>
    </row>
    <row r="326" spans="1:27" x14ac:dyDescent="0.55000000000000004">
      <c r="A326" s="6">
        <f>IF('Data Validation'!$K$2&lt;&gt;TRUE,"",'Data Validation'!A326)</f>
        <v>1772125800</v>
      </c>
      <c r="B326" s="6" t="str">
        <f>IF('Data Validation'!$K$2&lt;&gt;TRUE,"",'Data Validation'!C326)</f>
        <v>XAUUSD</v>
      </c>
      <c r="C326" s="6" t="str">
        <f>IF('Data Validation'!$K$2&lt;&gt;TRUE,"",'Data Validation'!E326)</f>
        <v>M5</v>
      </c>
      <c r="D326" s="6">
        <f>IF('Data Validation'!$K$2&lt;&gt;TRUE,"",'Data Validation'!G326)</f>
        <v>5179.6499999999996</v>
      </c>
      <c r="E326" s="6">
        <f>IF($C326&lt;&gt;"M5","",SSA!E326)</f>
        <v>5180.9120199999998</v>
      </c>
      <c r="F326">
        <f t="shared" si="16"/>
        <v>5173.0905913888873</v>
      </c>
      <c r="G326">
        <f t="shared" si="18"/>
        <v>5171.6706187303771</v>
      </c>
      <c r="H326">
        <f t="shared" si="19"/>
        <v>1.4199726585102326</v>
      </c>
      <c r="I326">
        <f t="shared" si="21"/>
        <v>1</v>
      </c>
      <c r="J326">
        <f t="shared" si="20"/>
        <v>12</v>
      </c>
      <c r="K326" s="4" t="str">
        <f t="shared" si="22"/>
        <v>-----</v>
      </c>
      <c r="L326" s="4" t="str">
        <f t="shared" si="23"/>
        <v>-----</v>
      </c>
      <c r="M326" s="21">
        <f t="shared" si="17"/>
        <v>7.8214286111124238</v>
      </c>
      <c r="N326" s="21"/>
      <c r="O326" s="21"/>
      <c r="P326" s="21"/>
      <c r="Q326" s="21"/>
      <c r="R326" s="21"/>
      <c r="S326" s="21"/>
    </row>
    <row r="327" spans="1:27" x14ac:dyDescent="0.55000000000000004">
      <c r="A327" s="6">
        <f>IF('Data Validation'!$K$2&lt;&gt;TRUE,"",'Data Validation'!A327)</f>
        <v>1772126100</v>
      </c>
      <c r="B327" s="6" t="str">
        <f>IF('Data Validation'!$K$2&lt;&gt;TRUE,"",'Data Validation'!C327)</f>
        <v>XAUUSD</v>
      </c>
      <c r="C327" s="6" t="str">
        <f>IF('Data Validation'!$K$2&lt;&gt;TRUE,"",'Data Validation'!E327)</f>
        <v>M5</v>
      </c>
      <c r="D327" s="6">
        <f>IF('Data Validation'!$K$2&lt;&gt;TRUE,"",'Data Validation'!G327)</f>
        <v>5178.26</v>
      </c>
      <c r="E327" s="6">
        <f>IF($C327&lt;&gt;"M5","",SSA!E327)</f>
        <v>5179.5916900000002</v>
      </c>
      <c r="F327">
        <f t="shared" si="16"/>
        <v>5173.4813352777765</v>
      </c>
      <c r="G327">
        <f t="shared" si="18"/>
        <v>5172.0327620398566</v>
      </c>
      <c r="H327">
        <f t="shared" si="19"/>
        <v>1.4485732379198453</v>
      </c>
      <c r="I327">
        <f t="shared" si="21"/>
        <v>1</v>
      </c>
      <c r="J327">
        <f t="shared" si="20"/>
        <v>13</v>
      </c>
      <c r="K327" s="4" t="str">
        <f t="shared" si="22"/>
        <v>-----</v>
      </c>
      <c r="L327" s="4" t="str">
        <f t="shared" si="23"/>
        <v>-----</v>
      </c>
      <c r="M327" s="21">
        <f t="shared" si="17"/>
        <v>6.1103547222237466</v>
      </c>
      <c r="N327" s="21"/>
      <c r="O327" s="21"/>
      <c r="P327" s="21"/>
      <c r="Q327" s="21"/>
      <c r="R327" s="21"/>
      <c r="S327" s="21"/>
    </row>
    <row r="328" spans="1:27" x14ac:dyDescent="0.55000000000000004">
      <c r="A328" s="6">
        <f>IF('Data Validation'!$K$2&lt;&gt;TRUE,"",'Data Validation'!A328)</f>
        <v>1772126400</v>
      </c>
      <c r="B328" s="6" t="str">
        <f>IF('Data Validation'!$K$2&lt;&gt;TRUE,"",'Data Validation'!C328)</f>
        <v>XAUUSD</v>
      </c>
      <c r="C328" s="6" t="str">
        <f>IF('Data Validation'!$K$2&lt;&gt;TRUE,"",'Data Validation'!E328)</f>
        <v>M5</v>
      </c>
      <c r="D328" s="6">
        <f>IF('Data Validation'!$K$2&lt;&gt;TRUE,"",'Data Validation'!G328)</f>
        <v>5179.47</v>
      </c>
      <c r="E328" s="6">
        <f>IF($C328&lt;&gt;"M5","",SSA!E328)</f>
        <v>5178.0910700000004</v>
      </c>
      <c r="F328">
        <f t="shared" si="16"/>
        <v>5173.8042255555547</v>
      </c>
      <c r="G328">
        <f t="shared" si="18"/>
        <v>5172.387054742996</v>
      </c>
      <c r="H328">
        <f t="shared" si="19"/>
        <v>1.417170812558652</v>
      </c>
      <c r="I328">
        <f t="shared" si="21"/>
        <v>1</v>
      </c>
      <c r="J328">
        <f t="shared" si="20"/>
        <v>14</v>
      </c>
      <c r="K328" s="4" t="str">
        <f t="shared" si="22"/>
        <v>-----</v>
      </c>
      <c r="L328" s="4" t="str">
        <f t="shared" si="23"/>
        <v>-----</v>
      </c>
      <c r="M328" s="21">
        <f t="shared" si="17"/>
        <v>4.2868444444457054</v>
      </c>
      <c r="N328" s="21"/>
      <c r="O328" s="21"/>
      <c r="P328" s="21"/>
      <c r="Q328" s="21"/>
      <c r="R328" s="21"/>
      <c r="S328" s="21"/>
    </row>
    <row r="329" spans="1:27" x14ac:dyDescent="0.55000000000000004">
      <c r="A329" s="6">
        <f>IF('Data Validation'!$K$2&lt;&gt;TRUE,"",'Data Validation'!A329)</f>
        <v>1772126700</v>
      </c>
      <c r="B329" s="6" t="str">
        <f>IF('Data Validation'!$K$2&lt;&gt;TRUE,"",'Data Validation'!C329)</f>
        <v>XAUUSD</v>
      </c>
      <c r="C329" s="6" t="str">
        <f>IF('Data Validation'!$K$2&lt;&gt;TRUE,"",'Data Validation'!E329)</f>
        <v>M5</v>
      </c>
      <c r="D329" s="6">
        <f>IF('Data Validation'!$K$2&lt;&gt;TRUE,"",'Data Validation'!G329)</f>
        <v>5174.3900000000003</v>
      </c>
      <c r="E329" s="6">
        <f>IF($C329&lt;&gt;"M5","",SSA!E329)</f>
        <v>5176.4553500000002</v>
      </c>
      <c r="F329">
        <f t="shared" si="16"/>
        <v>5174.0444786111102</v>
      </c>
      <c r="G329">
        <f t="shared" si="18"/>
        <v>5172.7185395166198</v>
      </c>
      <c r="H329">
        <f t="shared" si="19"/>
        <v>1.3259390944904226</v>
      </c>
      <c r="I329">
        <f t="shared" si="21"/>
        <v>1</v>
      </c>
      <c r="J329">
        <f t="shared" si="20"/>
        <v>15</v>
      </c>
      <c r="K329" s="4" t="str">
        <f t="shared" si="22"/>
        <v>-----</v>
      </c>
      <c r="L329" s="4" t="str">
        <f t="shared" si="23"/>
        <v>-----</v>
      </c>
      <c r="M329" s="21">
        <f t="shared" si="17"/>
        <v>2.4108713888899729</v>
      </c>
      <c r="N329" s="21"/>
      <c r="O329" s="21"/>
      <c r="P329" s="21"/>
      <c r="Q329" s="21"/>
      <c r="R329" s="21"/>
      <c r="S329" s="21"/>
    </row>
    <row r="330" spans="1:27" x14ac:dyDescent="0.55000000000000004">
      <c r="A330" s="6">
        <f>IF('Data Validation'!$K$2&lt;&gt;TRUE,"",'Data Validation'!A330)</f>
        <v>1772127000</v>
      </c>
      <c r="B330" s="6" t="str">
        <f>IF('Data Validation'!$K$2&lt;&gt;TRUE,"",'Data Validation'!C330)</f>
        <v>XAUUSD</v>
      </c>
      <c r="C330" s="6" t="str">
        <f>IF('Data Validation'!$K$2&lt;&gt;TRUE,"",'Data Validation'!E330)</f>
        <v>M5</v>
      </c>
      <c r="D330" s="6">
        <f>IF('Data Validation'!$K$2&lt;&gt;TRUE,"",'Data Validation'!G330)</f>
        <v>5176.7299999999996</v>
      </c>
      <c r="E330" s="6">
        <f>IF($C330&lt;&gt;"M5","",SSA!E330)</f>
        <v>5174.8724599999996</v>
      </c>
      <c r="F330">
        <f t="shared" si="16"/>
        <v>5174.2003622222228</v>
      </c>
      <c r="G330">
        <f t="shared" si="18"/>
        <v>5173.0149040577408</v>
      </c>
      <c r="H330">
        <f t="shared" si="19"/>
        <v>1.1854581644820428</v>
      </c>
      <c r="I330">
        <f t="shared" si="21"/>
        <v>1</v>
      </c>
      <c r="J330">
        <f t="shared" si="20"/>
        <v>16</v>
      </c>
      <c r="K330" s="4" t="str">
        <f t="shared" si="22"/>
        <v>-----</v>
      </c>
      <c r="L330" s="4" t="str">
        <f t="shared" si="23"/>
        <v>-----</v>
      </c>
      <c r="M330" s="21">
        <f t="shared" si="17"/>
        <v>0.67209777777679847</v>
      </c>
      <c r="N330" s="21"/>
      <c r="O330" s="21"/>
      <c r="P330" s="21"/>
      <c r="Q330" s="21"/>
      <c r="R330" s="21"/>
      <c r="S330" s="21"/>
    </row>
    <row r="331" spans="1:27" x14ac:dyDescent="0.55000000000000004">
      <c r="A331" s="6">
        <f>IF('Data Validation'!$K$2&lt;&gt;TRUE,"",'Data Validation'!A331)</f>
        <v>1772127300</v>
      </c>
      <c r="B331" s="6" t="str">
        <f>IF('Data Validation'!$K$2&lt;&gt;TRUE,"",'Data Validation'!C331)</f>
        <v>XAUUSD</v>
      </c>
      <c r="C331" s="6" t="str">
        <f>IF('Data Validation'!$K$2&lt;&gt;TRUE,"",'Data Validation'!E331)</f>
        <v>M5</v>
      </c>
      <c r="D331" s="6">
        <f>IF('Data Validation'!$K$2&lt;&gt;TRUE,"",'Data Validation'!G331)</f>
        <v>5173.9399999999996</v>
      </c>
      <c r="E331" s="6">
        <f>IF($C331&lt;&gt;"M5","",SSA!E331)</f>
        <v>5173.3021600000002</v>
      </c>
      <c r="F331">
        <f t="shared" si="16"/>
        <v>5174.2748233333341</v>
      </c>
      <c r="G331">
        <f t="shared" si="18"/>
        <v>5173.2668879128596</v>
      </c>
      <c r="H331">
        <f t="shared" si="19"/>
        <v>1.0079354204744959</v>
      </c>
      <c r="I331">
        <f t="shared" si="21"/>
        <v>1</v>
      </c>
      <c r="J331">
        <f t="shared" si="20"/>
        <v>17</v>
      </c>
      <c r="K331" s="4" t="str">
        <f t="shared" si="22"/>
        <v>-----</v>
      </c>
      <c r="L331" s="4" t="str">
        <f t="shared" si="23"/>
        <v>-----</v>
      </c>
      <c r="M331" s="21">
        <f t="shared" si="17"/>
        <v>-0.97266333333391231</v>
      </c>
      <c r="N331" s="21"/>
      <c r="O331" s="21"/>
      <c r="P331" s="21"/>
      <c r="Q331" s="21"/>
      <c r="R331" s="21"/>
      <c r="S331" s="21"/>
    </row>
    <row r="332" spans="1:27" x14ac:dyDescent="0.55000000000000004">
      <c r="A332" s="6">
        <f>IF('Data Validation'!$K$2&lt;&gt;TRUE,"",'Data Validation'!A332)</f>
        <v>1772127600</v>
      </c>
      <c r="B332" s="6" t="str">
        <f>IF('Data Validation'!$K$2&lt;&gt;TRUE,"",'Data Validation'!C332)</f>
        <v>XAUUSD</v>
      </c>
      <c r="C332" s="6" t="str">
        <f>IF('Data Validation'!$K$2&lt;&gt;TRUE,"",'Data Validation'!E332)</f>
        <v>M5</v>
      </c>
      <c r="D332" s="6">
        <f>IF('Data Validation'!$K$2&lt;&gt;TRUE,"",'Data Validation'!G332)</f>
        <v>5174.7299999999996</v>
      </c>
      <c r="E332" s="6">
        <f>IF($C332&lt;&gt;"M5","",SSA!E332)</f>
        <v>5171.8597900000004</v>
      </c>
      <c r="F332">
        <f t="shared" si="16"/>
        <v>5174.2850800000006</v>
      </c>
      <c r="G332">
        <f t="shared" si="18"/>
        <v>5173.4705263302876</v>
      </c>
      <c r="H332">
        <f t="shared" si="19"/>
        <v>0.81455366971295007</v>
      </c>
      <c r="I332">
        <f t="shared" si="21"/>
        <v>1</v>
      </c>
      <c r="J332">
        <f t="shared" si="20"/>
        <v>18</v>
      </c>
      <c r="K332" s="4" t="str">
        <f t="shared" si="22"/>
        <v>-----</v>
      </c>
      <c r="L332" s="4" t="str">
        <f t="shared" si="23"/>
        <v>-----</v>
      </c>
      <c r="M332" s="21">
        <f t="shared" si="17"/>
        <v>-2.4252900000001318</v>
      </c>
      <c r="N332" s="21"/>
      <c r="O332" s="21"/>
      <c r="P332" s="21"/>
      <c r="Q332" s="21"/>
      <c r="R332" s="21"/>
      <c r="S332" s="21"/>
    </row>
    <row r="333" spans="1:27" x14ac:dyDescent="0.55000000000000004">
      <c r="A333" s="6">
        <f>IF('Data Validation'!$K$2&lt;&gt;TRUE,"",'Data Validation'!A333)</f>
        <v>1772127900</v>
      </c>
      <c r="B333" s="6" t="str">
        <f>IF('Data Validation'!$K$2&lt;&gt;TRUE,"",'Data Validation'!C333)</f>
        <v>XAUUSD</v>
      </c>
      <c r="C333" s="6" t="str">
        <f>IF('Data Validation'!$K$2&lt;&gt;TRUE,"",'Data Validation'!E333)</f>
        <v>M5</v>
      </c>
      <c r="D333" s="6">
        <f>IF('Data Validation'!$K$2&lt;&gt;TRUE,"",'Data Validation'!G333)</f>
        <v>5169.95</v>
      </c>
      <c r="E333" s="6">
        <f>IF($C333&lt;&gt;"M5","",SSA!E333)</f>
        <v>5170.5930799999996</v>
      </c>
      <c r="F333">
        <f t="shared" si="16"/>
        <v>5174.2632011111109</v>
      </c>
      <c r="G333">
        <f t="shared" si="18"/>
        <v>5173.6290612864523</v>
      </c>
      <c r="H333">
        <f t="shared" si="19"/>
        <v>0.63413982465863228</v>
      </c>
      <c r="I333">
        <f t="shared" si="21"/>
        <v>1</v>
      </c>
      <c r="J333">
        <f t="shared" si="20"/>
        <v>19</v>
      </c>
      <c r="K333" s="4" t="str">
        <f t="shared" si="22"/>
        <v>-----</v>
      </c>
      <c r="L333" s="4" t="str">
        <f t="shared" si="23"/>
        <v>-----</v>
      </c>
      <c r="M333" s="21">
        <f t="shared" si="17"/>
        <v>-3.6701211111112571</v>
      </c>
      <c r="N333" s="21"/>
      <c r="O333" s="21"/>
      <c r="P333" s="21"/>
      <c r="Q333" s="21"/>
      <c r="R333" s="21"/>
      <c r="S333" s="21"/>
    </row>
    <row r="334" spans="1:27" x14ac:dyDescent="0.55000000000000004">
      <c r="A334" s="6">
        <f>IF('Data Validation'!$K$2&lt;&gt;TRUE,"",'Data Validation'!A334)</f>
        <v>1772128200</v>
      </c>
      <c r="B334" s="6" t="str">
        <f>IF('Data Validation'!$K$2&lt;&gt;TRUE,"",'Data Validation'!C334)</f>
        <v>XAUUSD</v>
      </c>
      <c r="C334" s="6" t="str">
        <f>IF('Data Validation'!$K$2&lt;&gt;TRUE,"",'Data Validation'!E334)</f>
        <v>M5</v>
      </c>
      <c r="D334" s="6">
        <f>IF('Data Validation'!$K$2&lt;&gt;TRUE,"",'Data Validation'!G334)</f>
        <v>5166.97</v>
      </c>
      <c r="E334" s="6">
        <f>IF($C334&lt;&gt;"M5","",SSA!E334)</f>
        <v>5169.7159499999998</v>
      </c>
      <c r="F334">
        <f t="shared" si="16"/>
        <v>5174.2522741666662</v>
      </c>
      <c r="G334">
        <f t="shared" si="18"/>
        <v>5173.7537038624951</v>
      </c>
      <c r="H334">
        <f t="shared" si="19"/>
        <v>0.49857030417115311</v>
      </c>
      <c r="I334">
        <f t="shared" si="21"/>
        <v>1</v>
      </c>
      <c r="J334">
        <f t="shared" si="20"/>
        <v>20</v>
      </c>
      <c r="K334" s="4" t="str">
        <f t="shared" si="22"/>
        <v>-----</v>
      </c>
      <c r="L334" s="4" t="str">
        <f t="shared" si="23"/>
        <v>-----</v>
      </c>
      <c r="M334" s="21">
        <f t="shared" si="17"/>
        <v>-4.536324166666418</v>
      </c>
      <c r="N334" s="21"/>
      <c r="O334" s="21"/>
      <c r="P334" s="21"/>
      <c r="Q334" s="21"/>
      <c r="R334" s="21"/>
      <c r="S334" s="21"/>
    </row>
    <row r="335" spans="1:27" s="17" customFormat="1" x14ac:dyDescent="0.55000000000000004">
      <c r="A335" s="6">
        <f>IF('Data Validation'!$K$2&lt;&gt;TRUE,"",'Data Validation'!A335)</f>
        <v>1772128500</v>
      </c>
      <c r="B335" s="6" t="str">
        <f>IF('Data Validation'!$K$2&lt;&gt;TRUE,"",'Data Validation'!C335)</f>
        <v>XAUUSD</v>
      </c>
      <c r="C335" s="6" t="str">
        <f>IF('Data Validation'!$K$2&lt;&gt;TRUE,"",'Data Validation'!E335)</f>
        <v>M5</v>
      </c>
      <c r="D335" s="6">
        <f>IF('Data Validation'!$K$2&lt;&gt;TRUE,"",'Data Validation'!G335)</f>
        <v>5167.22</v>
      </c>
      <c r="E335" s="6">
        <f>IF($C335&lt;&gt;"M5","",SSA!E335)</f>
        <v>5169.3729999999996</v>
      </c>
      <c r="F335">
        <f t="shared" si="16"/>
        <v>5174.2962594444434</v>
      </c>
      <c r="G335">
        <f t="shared" si="18"/>
        <v>5173.8622149788853</v>
      </c>
      <c r="H335">
        <f t="shared" si="19"/>
        <v>0.43404446555814502</v>
      </c>
      <c r="I335">
        <f t="shared" si="21"/>
        <v>1</v>
      </c>
      <c r="J335">
        <f t="shared" si="20"/>
        <v>21</v>
      </c>
      <c r="K335" s="4" t="str">
        <f t="shared" si="22"/>
        <v>-----</v>
      </c>
      <c r="L335" s="4" t="str">
        <f t="shared" si="23"/>
        <v>-----</v>
      </c>
      <c r="M335" s="21">
        <f t="shared" si="17"/>
        <v>-4.9232594444438291</v>
      </c>
      <c r="N335" s="21"/>
      <c r="O335" s="21"/>
      <c r="P335" s="21"/>
      <c r="Q335" s="21"/>
      <c r="R335" s="21"/>
      <c r="S335" s="21"/>
      <c r="T335"/>
      <c r="U335"/>
      <c r="V335"/>
      <c r="W335"/>
      <c r="X335"/>
      <c r="Y335"/>
      <c r="Z335"/>
      <c r="AA335"/>
    </row>
    <row r="336" spans="1:27" x14ac:dyDescent="0.55000000000000004">
      <c r="A336" s="6">
        <f>IF('Data Validation'!$K$2&lt;&gt;TRUE,"",'Data Validation'!A336)</f>
        <v>1772128800</v>
      </c>
      <c r="B336" s="6" t="str">
        <f>IF('Data Validation'!$K$2&lt;&gt;TRUE,"",'Data Validation'!C336)</f>
        <v>XAUUSD</v>
      </c>
      <c r="C336" s="6" t="str">
        <f>IF('Data Validation'!$K$2&lt;&gt;TRUE,"",'Data Validation'!E336)</f>
        <v>M5</v>
      </c>
      <c r="D336" s="6">
        <f>IF('Data Validation'!$K$2&lt;&gt;TRUE,"",'Data Validation'!G336)</f>
        <v>5168.87</v>
      </c>
      <c r="E336" s="6">
        <f>IF($C336&lt;&gt;"M5","",SSA!E336)</f>
        <v>5169.5945300000003</v>
      </c>
      <c r="F336">
        <f t="shared" si="16"/>
        <v>5174.4312616666666</v>
      </c>
      <c r="G336">
        <f t="shared" si="18"/>
        <v>5173.9760243164419</v>
      </c>
      <c r="H336">
        <f t="shared" si="19"/>
        <v>0.45523735022470646</v>
      </c>
      <c r="I336">
        <f t="shared" si="21"/>
        <v>1</v>
      </c>
      <c r="J336">
        <f t="shared" si="20"/>
        <v>22</v>
      </c>
      <c r="K336" s="4" t="str">
        <f t="shared" si="22"/>
        <v>-----</v>
      </c>
      <c r="L336" s="4" t="str">
        <f t="shared" si="23"/>
        <v>-----</v>
      </c>
      <c r="M336" s="21">
        <f t="shared" si="17"/>
        <v>-4.83673166666631</v>
      </c>
      <c r="N336" s="21"/>
      <c r="O336" s="21"/>
      <c r="P336" s="21"/>
      <c r="Q336" s="21"/>
      <c r="R336" s="21"/>
      <c r="S336" s="21"/>
    </row>
    <row r="337" spans="1:19" x14ac:dyDescent="0.55000000000000004">
      <c r="A337" s="6">
        <f>IF('Data Validation'!$K$2&lt;&gt;TRUE,"",'Data Validation'!A337)</f>
        <v>1772129100</v>
      </c>
      <c r="B337" s="6" t="str">
        <f>IF('Data Validation'!$K$2&lt;&gt;TRUE,"",'Data Validation'!C337)</f>
        <v>XAUUSD</v>
      </c>
      <c r="C337" s="6" t="str">
        <f>IF('Data Validation'!$K$2&lt;&gt;TRUE,"",'Data Validation'!E337)</f>
        <v>M5</v>
      </c>
      <c r="D337" s="6">
        <f>IF('Data Validation'!$K$2&lt;&gt;TRUE,"",'Data Validation'!G337)</f>
        <v>5170.2</v>
      </c>
      <c r="E337" s="6">
        <f>IF($C337&lt;&gt;"M5","",SSA!E337)</f>
        <v>5170.2739099999999</v>
      </c>
      <c r="F337">
        <f t="shared" si="16"/>
        <v>5174.6803891666659</v>
      </c>
      <c r="G337">
        <f t="shared" si="18"/>
        <v>5174.1168972864871</v>
      </c>
      <c r="H337">
        <f t="shared" si="19"/>
        <v>0.56349188017884444</v>
      </c>
      <c r="I337">
        <f t="shared" si="21"/>
        <v>1</v>
      </c>
      <c r="J337">
        <f t="shared" si="20"/>
        <v>23</v>
      </c>
      <c r="K337" s="4" t="str">
        <f t="shared" si="22"/>
        <v>-----</v>
      </c>
      <c r="L337" s="4" t="str">
        <f t="shared" si="23"/>
        <v>-----</v>
      </c>
      <c r="M337" s="21">
        <f t="shared" si="17"/>
        <v>-4.4064791666660312</v>
      </c>
      <c r="N337" s="21"/>
      <c r="O337" s="21"/>
      <c r="P337" s="21"/>
      <c r="Q337" s="21"/>
      <c r="R337" s="21"/>
      <c r="S337" s="21"/>
    </row>
    <row r="338" spans="1:19" x14ac:dyDescent="0.55000000000000004">
      <c r="A338" s="6">
        <f>IF('Data Validation'!$K$2&lt;&gt;TRUE,"",'Data Validation'!A338)</f>
        <v>1772129400</v>
      </c>
      <c r="B338" s="6" t="str">
        <f>IF('Data Validation'!$K$2&lt;&gt;TRUE,"",'Data Validation'!C338)</f>
        <v>XAUUSD</v>
      </c>
      <c r="C338" s="6" t="str">
        <f>IF('Data Validation'!$K$2&lt;&gt;TRUE,"",'Data Validation'!E338)</f>
        <v>M5</v>
      </c>
      <c r="D338" s="6">
        <f>IF('Data Validation'!$K$2&lt;&gt;TRUE,"",'Data Validation'!G338)</f>
        <v>5173.38</v>
      </c>
      <c r="E338" s="6">
        <f>IF($C338&lt;&gt;"M5","",SSA!E338)</f>
        <v>5171.2612300000001</v>
      </c>
      <c r="F338">
        <f t="shared" si="16"/>
        <v>5175.0457433333331</v>
      </c>
      <c r="G338">
        <f t="shared" si="18"/>
        <v>5174.302666495857</v>
      </c>
      <c r="H338">
        <f t="shared" si="19"/>
        <v>0.74307683747611009</v>
      </c>
      <c r="I338">
        <f t="shared" si="21"/>
        <v>1</v>
      </c>
      <c r="J338">
        <f t="shared" si="20"/>
        <v>24</v>
      </c>
      <c r="K338" s="4" t="str">
        <f t="shared" si="22"/>
        <v>Bullish</v>
      </c>
      <c r="L338" s="4" t="str">
        <f t="shared" si="23"/>
        <v>-----</v>
      </c>
      <c r="M338" s="21">
        <f t="shared" si="17"/>
        <v>-3.7845133333330523</v>
      </c>
      <c r="N338" s="21"/>
      <c r="O338" s="21"/>
      <c r="P338" s="21"/>
      <c r="Q338" s="21"/>
      <c r="R338" s="21"/>
      <c r="S338" s="21"/>
    </row>
    <row r="339" spans="1:19" x14ac:dyDescent="0.55000000000000004">
      <c r="A339" s="6">
        <f>IF('Data Validation'!$K$2&lt;&gt;TRUE,"",'Data Validation'!A339)</f>
        <v>1772129700</v>
      </c>
      <c r="B339" s="6" t="str">
        <f>IF('Data Validation'!$K$2&lt;&gt;TRUE,"",'Data Validation'!C339)</f>
        <v>XAUUSD</v>
      </c>
      <c r="C339" s="6" t="str">
        <f>IF('Data Validation'!$K$2&lt;&gt;TRUE,"",'Data Validation'!E339)</f>
        <v>M5</v>
      </c>
      <c r="D339" s="6">
        <f>IF('Data Validation'!$K$2&lt;&gt;TRUE,"",'Data Validation'!G339)</f>
        <v>5174.8500000000004</v>
      </c>
      <c r="E339" s="6">
        <f>IF($C339&lt;&gt;"M5","",SSA!E339)</f>
        <v>5172.3705900000004</v>
      </c>
      <c r="F339">
        <f t="shared" si="16"/>
        <v>5175.5032391666664</v>
      </c>
      <c r="G339">
        <f t="shared" si="18"/>
        <v>5174.5427810300189</v>
      </c>
      <c r="H339">
        <f t="shared" si="19"/>
        <v>0.96045813664750312</v>
      </c>
      <c r="I339">
        <f t="shared" si="21"/>
        <v>1</v>
      </c>
      <c r="J339">
        <f t="shared" si="20"/>
        <v>25</v>
      </c>
      <c r="K339" s="4" t="str">
        <f t="shared" si="22"/>
        <v>Bullish</v>
      </c>
      <c r="L339" s="4" t="str">
        <f t="shared" si="23"/>
        <v>-----</v>
      </c>
      <c r="M339" s="21">
        <f t="shared" si="17"/>
        <v>-3.1326491666659422</v>
      </c>
      <c r="N339" s="21"/>
      <c r="O339" s="21"/>
      <c r="P339" s="21"/>
      <c r="Q339" s="21"/>
      <c r="R339" s="21"/>
      <c r="S339" s="21"/>
    </row>
    <row r="340" spans="1:19" x14ac:dyDescent="0.55000000000000004">
      <c r="A340" s="6">
        <f>IF('Data Validation'!$K$2&lt;&gt;TRUE,"",'Data Validation'!A340)</f>
        <v>1772130000</v>
      </c>
      <c r="B340" s="6" t="str">
        <f>IF('Data Validation'!$K$2&lt;&gt;TRUE,"",'Data Validation'!C340)</f>
        <v>XAUUSD</v>
      </c>
      <c r="C340" s="6" t="str">
        <f>IF('Data Validation'!$K$2&lt;&gt;TRUE,"",'Data Validation'!E340)</f>
        <v>M5</v>
      </c>
      <c r="D340" s="6">
        <f>IF('Data Validation'!$K$2&lt;&gt;TRUE,"",'Data Validation'!G340)</f>
        <v>5174.8599999999997</v>
      </c>
      <c r="E340" s="6">
        <f>IF($C340&lt;&gt;"M5","",SSA!E340)</f>
        <v>5173.4978899999996</v>
      </c>
      <c r="F340">
        <f t="shared" si="16"/>
        <v>5176.0078136111106</v>
      </c>
      <c r="G340">
        <f t="shared" si="18"/>
        <v>5174.835787546237</v>
      </c>
      <c r="H340">
        <f t="shared" si="19"/>
        <v>1.1720260648735348</v>
      </c>
      <c r="I340">
        <f t="shared" si="21"/>
        <v>1</v>
      </c>
      <c r="J340">
        <f t="shared" si="20"/>
        <v>26</v>
      </c>
      <c r="K340" s="4" t="str">
        <f t="shared" si="22"/>
        <v>Bullish</v>
      </c>
      <c r="L340" s="4" t="str">
        <f t="shared" si="23"/>
        <v>-----</v>
      </c>
      <c r="M340" s="21">
        <f t="shared" si="17"/>
        <v>-2.5099236111109349</v>
      </c>
      <c r="N340" s="21"/>
      <c r="O340" s="21"/>
      <c r="P340" s="21"/>
      <c r="Q340" s="21"/>
      <c r="R340" s="21"/>
      <c r="S340" s="21"/>
    </row>
    <row r="341" spans="1:19" x14ac:dyDescent="0.55000000000000004">
      <c r="A341" s="6">
        <f>IF('Data Validation'!$K$2&lt;&gt;TRUE,"",'Data Validation'!A341)</f>
        <v>1772130300</v>
      </c>
      <c r="B341" s="6" t="str">
        <f>IF('Data Validation'!$K$2&lt;&gt;TRUE,"",'Data Validation'!C341)</f>
        <v>XAUUSD</v>
      </c>
      <c r="C341" s="6" t="str">
        <f>IF('Data Validation'!$K$2&lt;&gt;TRUE,"",'Data Validation'!E341)</f>
        <v>M5</v>
      </c>
      <c r="D341" s="6">
        <f>IF('Data Validation'!$K$2&lt;&gt;TRUE,"",'Data Validation'!G341)</f>
        <v>5177.09</v>
      </c>
      <c r="E341" s="6">
        <f>IF($C341&lt;&gt;"M5","",SSA!E341)</f>
        <v>5174.6433399999996</v>
      </c>
      <c r="F341">
        <f t="shared" si="16"/>
        <v>5176.5031475000005</v>
      </c>
      <c r="G341">
        <f t="shared" si="18"/>
        <v>5175.1692595369905</v>
      </c>
      <c r="H341">
        <f t="shared" si="19"/>
        <v>1.3338879630100564</v>
      </c>
      <c r="I341">
        <f t="shared" si="21"/>
        <v>1</v>
      </c>
      <c r="J341">
        <f t="shared" si="20"/>
        <v>27</v>
      </c>
      <c r="K341" s="4" t="str">
        <f t="shared" si="22"/>
        <v>Bullish</v>
      </c>
      <c r="L341" s="4" t="str">
        <f t="shared" si="23"/>
        <v>-----</v>
      </c>
      <c r="M341" s="21">
        <f t="shared" si="17"/>
        <v>-1.8598075000008976</v>
      </c>
      <c r="N341" s="21"/>
      <c r="O341" s="21"/>
      <c r="P341" s="21"/>
      <c r="Q341" s="21"/>
      <c r="R341" s="21"/>
      <c r="S341" s="21"/>
    </row>
    <row r="342" spans="1:19" x14ac:dyDescent="0.55000000000000004">
      <c r="A342" s="6">
        <f>IF('Data Validation'!$K$2&lt;&gt;TRUE,"",'Data Validation'!A342)</f>
        <v>1772130600</v>
      </c>
      <c r="B342" s="6" t="str">
        <f>IF('Data Validation'!$K$2&lt;&gt;TRUE,"",'Data Validation'!C342)</f>
        <v>XAUUSD</v>
      </c>
      <c r="C342" s="6" t="str">
        <f>IF('Data Validation'!$K$2&lt;&gt;TRUE,"",'Data Validation'!E342)</f>
        <v>M5</v>
      </c>
      <c r="D342" s="6">
        <f>IF('Data Validation'!$K$2&lt;&gt;TRUE,"",'Data Validation'!G342)</f>
        <v>5167.5600000000004</v>
      </c>
      <c r="E342" s="6">
        <f>IF($C342&lt;&gt;"M5","",SSA!E342)</f>
        <v>5175.79774</v>
      </c>
      <c r="F342">
        <f t="shared" si="16"/>
        <v>5176.9250175000016</v>
      </c>
      <c r="G342">
        <f t="shared" si="18"/>
        <v>5175.5204111295934</v>
      </c>
      <c r="H342">
        <f t="shared" si="19"/>
        <v>1.4046063704081462</v>
      </c>
      <c r="I342">
        <f t="shared" si="21"/>
        <v>1</v>
      </c>
      <c r="J342">
        <f t="shared" si="20"/>
        <v>28</v>
      </c>
      <c r="K342" s="4" t="str">
        <f t="shared" si="22"/>
        <v>Bullish</v>
      </c>
      <c r="L342" s="4" t="str">
        <f t="shared" si="23"/>
        <v>-----</v>
      </c>
      <c r="M342" s="21">
        <f t="shared" si="17"/>
        <v>-1.1272775000015827</v>
      </c>
      <c r="N342" s="21"/>
      <c r="O342" s="21"/>
      <c r="P342" s="21"/>
      <c r="Q342" s="21"/>
      <c r="R342" s="21"/>
      <c r="S342" s="21"/>
    </row>
    <row r="343" spans="1:19" x14ac:dyDescent="0.55000000000000004">
      <c r="A343" s="6">
        <f>IF('Data Validation'!$K$2&lt;&gt;TRUE,"",'Data Validation'!A343)</f>
        <v>1772130900</v>
      </c>
      <c r="B343" s="6" t="str">
        <f>IF('Data Validation'!$K$2&lt;&gt;TRUE,"",'Data Validation'!C343)</f>
        <v>XAUUSD</v>
      </c>
      <c r="C343" s="6" t="str">
        <f>IF('Data Validation'!$K$2&lt;&gt;TRUE,"",'Data Validation'!E343)</f>
        <v>M5</v>
      </c>
      <c r="D343" s="6">
        <f>IF('Data Validation'!$K$2&lt;&gt;TRUE,"",'Data Validation'!G343)</f>
        <v>5175.5</v>
      </c>
      <c r="E343" s="6">
        <f>IF($C343&lt;&gt;"M5","",SSA!E343)</f>
        <v>5177.2832500000004</v>
      </c>
      <c r="F343">
        <f t="shared" si="16"/>
        <v>5177.239351666668</v>
      </c>
      <c r="G343">
        <f t="shared" si="18"/>
        <v>5175.8641992370085</v>
      </c>
      <c r="H343">
        <f t="shared" si="19"/>
        <v>1.3751524296594653</v>
      </c>
      <c r="I343">
        <f t="shared" si="21"/>
        <v>1</v>
      </c>
      <c r="J343">
        <f t="shared" si="20"/>
        <v>29</v>
      </c>
      <c r="K343" s="4" t="str">
        <f t="shared" si="22"/>
        <v>Bullish</v>
      </c>
      <c r="L343" s="4" t="str">
        <f t="shared" si="23"/>
        <v>-----</v>
      </c>
      <c r="M343" s="21">
        <f t="shared" si="17"/>
        <v>4.3898333332435868E-2</v>
      </c>
      <c r="N343" s="21"/>
      <c r="O343" s="21"/>
      <c r="P343" s="21"/>
      <c r="Q343" s="21"/>
      <c r="R343" s="21"/>
      <c r="S343" s="21"/>
    </row>
    <row r="344" spans="1:19" x14ac:dyDescent="0.55000000000000004">
      <c r="A344" s="6">
        <f>IF('Data Validation'!$K$2&lt;&gt;TRUE,"",'Data Validation'!A344)</f>
        <v>1772131200</v>
      </c>
      <c r="B344" s="6" t="str">
        <f>IF('Data Validation'!$K$2&lt;&gt;TRUE,"",'Data Validation'!C344)</f>
        <v>XAUUSD</v>
      </c>
      <c r="C344" s="6" t="str">
        <f>IF('Data Validation'!$K$2&lt;&gt;TRUE,"",'Data Validation'!E344)</f>
        <v>M5</v>
      </c>
      <c r="D344" s="6">
        <f>IF('Data Validation'!$K$2&lt;&gt;TRUE,"",'Data Validation'!G344)</f>
        <v>5181.72</v>
      </c>
      <c r="E344" s="6">
        <f>IF($C344&lt;&gt;"M5","",SSA!E344)</f>
        <v>5178.9163900000003</v>
      </c>
      <c r="F344">
        <f t="shared" ref="F344:F407" si="24">AVERAGE(E309:E344)</f>
        <v>5177.4382347222236</v>
      </c>
      <c r="G344">
        <f t="shared" si="18"/>
        <v>5176.1790063340522</v>
      </c>
      <c r="H344">
        <f t="shared" si="19"/>
        <v>1.2592283881713229</v>
      </c>
      <c r="I344">
        <f t="shared" si="21"/>
        <v>1</v>
      </c>
      <c r="J344">
        <f t="shared" si="20"/>
        <v>30</v>
      </c>
      <c r="K344" s="4" t="str">
        <f t="shared" si="22"/>
        <v>Bullish</v>
      </c>
      <c r="L344" s="4" t="str">
        <f t="shared" si="23"/>
        <v>-----</v>
      </c>
      <c r="M344" s="21">
        <f t="shared" ref="M344:M407" si="25">E344-F344</f>
        <v>1.4781552777767502</v>
      </c>
      <c r="N344" s="21"/>
      <c r="O344" s="21"/>
      <c r="P344" s="21"/>
      <c r="Q344" s="21"/>
      <c r="R344" s="21"/>
      <c r="S344" s="21"/>
    </row>
    <row r="345" spans="1:19" x14ac:dyDescent="0.55000000000000004">
      <c r="A345" s="6">
        <f>IF('Data Validation'!$K$2&lt;&gt;TRUE,"",'Data Validation'!A345)</f>
        <v>1772131500</v>
      </c>
      <c r="B345" s="6" t="str">
        <f>IF('Data Validation'!$K$2&lt;&gt;TRUE,"",'Data Validation'!C345)</f>
        <v>XAUUSD</v>
      </c>
      <c r="C345" s="6" t="str">
        <f>IF('Data Validation'!$K$2&lt;&gt;TRUE,"",'Data Validation'!E345)</f>
        <v>M5</v>
      </c>
      <c r="D345" s="6">
        <f>IF('Data Validation'!$K$2&lt;&gt;TRUE,"",'Data Validation'!G345)</f>
        <v>5184.66</v>
      </c>
      <c r="E345" s="6">
        <f>IF($C345&lt;&gt;"M5","",SSA!E345)</f>
        <v>5180.5209999999997</v>
      </c>
      <c r="F345">
        <f t="shared" si="24"/>
        <v>5177.534886944446</v>
      </c>
      <c r="G345">
        <f t="shared" ref="G345:G408" si="26">IF(F345="","",F345*0.2+G344*0.8)</f>
        <v>5176.4501824561312</v>
      </c>
      <c r="H345">
        <f t="shared" ref="H345:H408" si="27">F345-G345</f>
        <v>1.0847044883148556</v>
      </c>
      <c r="I345">
        <f t="shared" si="21"/>
        <v>1</v>
      </c>
      <c r="J345">
        <f t="shared" si="20"/>
        <v>31</v>
      </c>
      <c r="K345" s="4" t="str">
        <f t="shared" si="22"/>
        <v>Bullish</v>
      </c>
      <c r="L345" s="4" t="str">
        <f t="shared" si="23"/>
        <v>-----</v>
      </c>
      <c r="M345" s="21">
        <f t="shared" si="25"/>
        <v>2.9861130555536874</v>
      </c>
      <c r="N345" s="21"/>
      <c r="O345" s="21"/>
      <c r="P345" s="21"/>
      <c r="Q345" s="21"/>
      <c r="R345" s="21"/>
      <c r="S345" s="21"/>
    </row>
    <row r="346" spans="1:19" x14ac:dyDescent="0.55000000000000004">
      <c r="A346" s="6">
        <f>IF('Data Validation'!$K$2&lt;&gt;TRUE,"",'Data Validation'!A346)</f>
        <v>1772131800</v>
      </c>
      <c r="B346" s="6" t="str">
        <f>IF('Data Validation'!$K$2&lt;&gt;TRUE,"",'Data Validation'!C346)</f>
        <v>XAUUSD</v>
      </c>
      <c r="C346" s="6" t="str">
        <f>IF('Data Validation'!$K$2&lt;&gt;TRUE,"",'Data Validation'!E346)</f>
        <v>M5</v>
      </c>
      <c r="D346" s="6">
        <f>IF('Data Validation'!$K$2&lt;&gt;TRUE,"",'Data Validation'!G346)</f>
        <v>5180.8999999999996</v>
      </c>
      <c r="E346" s="6">
        <f>IF($C346&lt;&gt;"M5","",SSA!E346)</f>
        <v>5181.9794700000002</v>
      </c>
      <c r="F346">
        <f t="shared" si="24"/>
        <v>5177.56132388889</v>
      </c>
      <c r="G346">
        <f t="shared" si="26"/>
        <v>5176.6724107426835</v>
      </c>
      <c r="H346">
        <f t="shared" si="27"/>
        <v>0.88891314620650519</v>
      </c>
      <c r="I346">
        <f t="shared" si="21"/>
        <v>1</v>
      </c>
      <c r="J346">
        <f t="shared" ref="J346:J409" si="28">IF(I346=I345,J345+I346,I346)</f>
        <v>32</v>
      </c>
      <c r="K346" s="4" t="str">
        <f t="shared" si="22"/>
        <v>Bullish</v>
      </c>
      <c r="L346" s="4" t="str">
        <f t="shared" si="23"/>
        <v>-----</v>
      </c>
      <c r="M346" s="21">
        <f t="shared" si="25"/>
        <v>4.418146111110218</v>
      </c>
      <c r="N346" s="21"/>
      <c r="O346" s="21"/>
      <c r="P346" s="21"/>
      <c r="Q346" s="21"/>
      <c r="R346" s="21"/>
      <c r="S346" s="21"/>
    </row>
    <row r="347" spans="1:19" x14ac:dyDescent="0.55000000000000004">
      <c r="A347" s="6">
        <f>IF('Data Validation'!$K$2&lt;&gt;TRUE,"",'Data Validation'!A347)</f>
        <v>1772132100</v>
      </c>
      <c r="B347" s="6" t="str">
        <f>IF('Data Validation'!$K$2&lt;&gt;TRUE,"",'Data Validation'!C347)</f>
        <v>XAUUSD</v>
      </c>
      <c r="C347" s="6" t="str">
        <f>IF('Data Validation'!$K$2&lt;&gt;TRUE,"",'Data Validation'!E347)</f>
        <v>M5</v>
      </c>
      <c r="D347" s="6">
        <f>IF('Data Validation'!$K$2&lt;&gt;TRUE,"",'Data Validation'!G347)</f>
        <v>5180.24</v>
      </c>
      <c r="E347" s="6">
        <f>IF($C347&lt;&gt;"M5","",SSA!E347)</f>
        <v>5183.35707</v>
      </c>
      <c r="F347">
        <f t="shared" si="24"/>
        <v>5177.5658091666673</v>
      </c>
      <c r="G347">
        <f t="shared" si="26"/>
        <v>5176.8510904274808</v>
      </c>
      <c r="H347">
        <f t="shared" si="27"/>
        <v>0.71471873918653728</v>
      </c>
      <c r="I347">
        <f t="shared" ref="I347:I410" si="29">IF(H347&gt;=0,1,-1)</f>
        <v>1</v>
      </c>
      <c r="J347">
        <f t="shared" si="28"/>
        <v>33</v>
      </c>
      <c r="K347" s="4" t="str">
        <f t="shared" si="22"/>
        <v>Bullish</v>
      </c>
      <c r="L347" s="4" t="str">
        <f t="shared" si="23"/>
        <v>-----</v>
      </c>
      <c r="M347" s="21">
        <f t="shared" si="25"/>
        <v>5.7912608333326716</v>
      </c>
      <c r="N347" s="21"/>
      <c r="O347" s="21"/>
      <c r="P347" s="21"/>
      <c r="Q347" s="21"/>
      <c r="R347" s="21"/>
      <c r="S347" s="21"/>
    </row>
    <row r="348" spans="1:19" x14ac:dyDescent="0.55000000000000004">
      <c r="A348" s="6">
        <f>IF('Data Validation'!$K$2&lt;&gt;TRUE,"",'Data Validation'!A348)</f>
        <v>1772132400</v>
      </c>
      <c r="B348" s="6" t="str">
        <f>IF('Data Validation'!$K$2&lt;&gt;TRUE,"",'Data Validation'!C348)</f>
        <v>XAUUSD</v>
      </c>
      <c r="C348" s="6" t="str">
        <f>IF('Data Validation'!$K$2&lt;&gt;TRUE,"",'Data Validation'!E348)</f>
        <v>M5</v>
      </c>
      <c r="D348" s="6">
        <f>IF('Data Validation'!$K$2&lt;&gt;TRUE,"",'Data Validation'!G348)</f>
        <v>5185.45</v>
      </c>
      <c r="E348" s="6">
        <f>IF($C348&lt;&gt;"M5","",SSA!E348)</f>
        <v>5184.6201000000001</v>
      </c>
      <c r="F348">
        <f t="shared" si="24"/>
        <v>5177.5915525000009</v>
      </c>
      <c r="G348">
        <f t="shared" si="26"/>
        <v>5176.9991828419852</v>
      </c>
      <c r="H348">
        <f t="shared" si="27"/>
        <v>0.59236965801574115</v>
      </c>
      <c r="I348">
        <f t="shared" si="29"/>
        <v>1</v>
      </c>
      <c r="J348">
        <f t="shared" si="28"/>
        <v>34</v>
      </c>
      <c r="K348" s="4" t="str">
        <f t="shared" si="22"/>
        <v>Bullish</v>
      </c>
      <c r="L348" s="4" t="str">
        <f t="shared" si="23"/>
        <v>-----</v>
      </c>
      <c r="M348" s="21">
        <f t="shared" si="25"/>
        <v>7.0285474999991493</v>
      </c>
      <c r="N348" s="21"/>
      <c r="O348" s="21"/>
      <c r="P348" s="21"/>
      <c r="Q348" s="21"/>
      <c r="R348" s="21"/>
      <c r="S348" s="21"/>
    </row>
    <row r="349" spans="1:19" x14ac:dyDescent="0.55000000000000004">
      <c r="A349" s="6">
        <f>IF('Data Validation'!$K$2&lt;&gt;TRUE,"",'Data Validation'!A349)</f>
        <v>1772132700</v>
      </c>
      <c r="B349" s="6" t="str">
        <f>IF('Data Validation'!$K$2&lt;&gt;TRUE,"",'Data Validation'!C349)</f>
        <v>XAUUSD</v>
      </c>
      <c r="C349" s="6" t="str">
        <f>IF('Data Validation'!$K$2&lt;&gt;TRUE,"",'Data Validation'!E349)</f>
        <v>M5</v>
      </c>
      <c r="D349" s="6">
        <f>IF('Data Validation'!$K$2&lt;&gt;TRUE,"",'Data Validation'!G349)</f>
        <v>5186.22</v>
      </c>
      <c r="E349" s="6">
        <f>IF($C349&lt;&gt;"M5","",SSA!E349)</f>
        <v>5185.5733099999998</v>
      </c>
      <c r="F349">
        <f t="shared" si="24"/>
        <v>5177.661292222223</v>
      </c>
      <c r="G349">
        <f t="shared" si="26"/>
        <v>5177.1316047180335</v>
      </c>
      <c r="H349">
        <f t="shared" si="27"/>
        <v>0.52968750418949639</v>
      </c>
      <c r="I349">
        <f t="shared" si="29"/>
        <v>1</v>
      </c>
      <c r="J349">
        <f t="shared" si="28"/>
        <v>35</v>
      </c>
      <c r="K349" s="4" t="str">
        <f t="shared" si="22"/>
        <v>Bullish</v>
      </c>
      <c r="L349" s="4" t="str">
        <f t="shared" si="23"/>
        <v>-----</v>
      </c>
      <c r="M349" s="21">
        <f t="shared" si="25"/>
        <v>7.9120177777767822</v>
      </c>
      <c r="N349" s="21"/>
      <c r="O349" s="21"/>
      <c r="P349" s="21"/>
      <c r="Q349" s="21"/>
      <c r="R349" s="21"/>
      <c r="S349" s="21"/>
    </row>
    <row r="350" spans="1:19" x14ac:dyDescent="0.55000000000000004">
      <c r="A350" s="6">
        <f>IF('Data Validation'!$K$2&lt;&gt;TRUE,"",'Data Validation'!A350)</f>
        <v>1772133000</v>
      </c>
      <c r="B350" s="6" t="str">
        <f>IF('Data Validation'!$K$2&lt;&gt;TRUE,"",'Data Validation'!C350)</f>
        <v>XAUUSD</v>
      </c>
      <c r="C350" s="6" t="str">
        <f>IF('Data Validation'!$K$2&lt;&gt;TRUE,"",'Data Validation'!E350)</f>
        <v>M5</v>
      </c>
      <c r="D350" s="6">
        <f>IF('Data Validation'!$K$2&lt;&gt;TRUE,"",'Data Validation'!G350)</f>
        <v>5186.4799999999996</v>
      </c>
      <c r="E350" s="6">
        <f>IF($C350&lt;&gt;"M5","",SSA!E350)</f>
        <v>5186.1749399999999</v>
      </c>
      <c r="F350">
        <f t="shared" si="24"/>
        <v>5177.7819455555573</v>
      </c>
      <c r="G350">
        <f t="shared" si="26"/>
        <v>5177.2616728855382</v>
      </c>
      <c r="H350">
        <f t="shared" si="27"/>
        <v>0.52027267001903965</v>
      </c>
      <c r="I350">
        <f t="shared" si="29"/>
        <v>1</v>
      </c>
      <c r="J350">
        <f t="shared" si="28"/>
        <v>36</v>
      </c>
      <c r="K350" s="4" t="str">
        <f t="shared" si="22"/>
        <v>Bullish</v>
      </c>
      <c r="L350" s="4" t="str">
        <f t="shared" si="23"/>
        <v>-----</v>
      </c>
      <c r="M350" s="21">
        <f t="shared" si="25"/>
        <v>8.3929944444425928</v>
      </c>
      <c r="N350" s="21"/>
      <c r="O350" s="21"/>
      <c r="P350" s="21"/>
      <c r="Q350" s="21"/>
      <c r="R350" s="21"/>
      <c r="S350" s="21"/>
    </row>
    <row r="351" spans="1:19" x14ac:dyDescent="0.55000000000000004">
      <c r="A351" s="6">
        <f>IF('Data Validation'!$K$2&lt;&gt;TRUE,"",'Data Validation'!A351)</f>
        <v>1772133300</v>
      </c>
      <c r="B351" s="6" t="str">
        <f>IF('Data Validation'!$K$2&lt;&gt;TRUE,"",'Data Validation'!C351)</f>
        <v>XAUUSD</v>
      </c>
      <c r="C351" s="6" t="str">
        <f>IF('Data Validation'!$K$2&lt;&gt;TRUE,"",'Data Validation'!E351)</f>
        <v>M5</v>
      </c>
      <c r="D351" s="6">
        <f>IF('Data Validation'!$K$2&lt;&gt;TRUE,"",'Data Validation'!G351)</f>
        <v>5187.7</v>
      </c>
      <c r="E351" s="6">
        <f>IF($C351&lt;&gt;"M5","",SSA!E351)</f>
        <v>5186.4576999999999</v>
      </c>
      <c r="F351">
        <f t="shared" si="24"/>
        <v>5177.9459852777782</v>
      </c>
      <c r="G351">
        <f t="shared" si="26"/>
        <v>5177.3985353639864</v>
      </c>
      <c r="H351">
        <f t="shared" si="27"/>
        <v>0.5474499137917519</v>
      </c>
      <c r="I351">
        <f t="shared" si="29"/>
        <v>1</v>
      </c>
      <c r="J351">
        <f t="shared" si="28"/>
        <v>37</v>
      </c>
      <c r="K351" s="4" t="str">
        <f t="shared" si="22"/>
        <v>Bullish</v>
      </c>
      <c r="L351" s="4" t="str">
        <f t="shared" si="23"/>
        <v>-----</v>
      </c>
      <c r="M351" s="21">
        <f t="shared" si="25"/>
        <v>8.5117147222217682</v>
      </c>
      <c r="N351" s="21"/>
      <c r="O351" s="21"/>
      <c r="P351" s="21"/>
      <c r="Q351" s="21"/>
      <c r="R351" s="21"/>
      <c r="S351" s="21"/>
    </row>
    <row r="352" spans="1:19" x14ac:dyDescent="0.55000000000000004">
      <c r="A352" s="6">
        <f>IF('Data Validation'!$K$2&lt;&gt;TRUE,"",'Data Validation'!A352)</f>
        <v>1772133600</v>
      </c>
      <c r="B352" s="6" t="str">
        <f>IF('Data Validation'!$K$2&lt;&gt;TRUE,"",'Data Validation'!C352)</f>
        <v>XAUUSD</v>
      </c>
      <c r="C352" s="6" t="str">
        <f>IF('Data Validation'!$K$2&lt;&gt;TRUE,"",'Data Validation'!E352)</f>
        <v>M5</v>
      </c>
      <c r="D352" s="6">
        <f>IF('Data Validation'!$K$2&lt;&gt;TRUE,"",'Data Validation'!G352)</f>
        <v>5185.79</v>
      </c>
      <c r="E352" s="6">
        <f>IF($C352&lt;&gt;"M5","",SSA!E352)</f>
        <v>5186.50666</v>
      </c>
      <c r="F352">
        <f t="shared" si="24"/>
        <v>5178.1400813888904</v>
      </c>
      <c r="G352">
        <f t="shared" si="26"/>
        <v>5177.5468445689676</v>
      </c>
      <c r="H352">
        <f t="shared" si="27"/>
        <v>0.59323681992282218</v>
      </c>
      <c r="I352">
        <f t="shared" si="29"/>
        <v>1</v>
      </c>
      <c r="J352">
        <f t="shared" si="28"/>
        <v>38</v>
      </c>
      <c r="K352" s="4" t="str">
        <f t="shared" si="22"/>
        <v>Bullish</v>
      </c>
      <c r="L352" s="4" t="str">
        <f t="shared" si="23"/>
        <v>-----</v>
      </c>
      <c r="M352" s="21">
        <f t="shared" si="25"/>
        <v>8.3665786111096168</v>
      </c>
      <c r="N352" s="21"/>
      <c r="O352" s="21"/>
      <c r="P352" s="21"/>
      <c r="Q352" s="21"/>
      <c r="R352" s="21"/>
      <c r="S352" s="21"/>
    </row>
    <row r="353" spans="1:19" x14ac:dyDescent="0.55000000000000004">
      <c r="A353" s="6">
        <f>IF('Data Validation'!$K$2&lt;&gt;TRUE,"",'Data Validation'!A353)</f>
        <v>1772133900</v>
      </c>
      <c r="B353" s="6" t="str">
        <f>IF('Data Validation'!$K$2&lt;&gt;TRUE,"",'Data Validation'!C353)</f>
        <v>XAUUSD</v>
      </c>
      <c r="C353" s="6" t="str">
        <f>IF('Data Validation'!$K$2&lt;&gt;TRUE,"",'Data Validation'!E353)</f>
        <v>M5</v>
      </c>
      <c r="D353" s="6">
        <f>IF('Data Validation'!$K$2&lt;&gt;TRUE,"",'Data Validation'!G353)</f>
        <v>5185.5600000000004</v>
      </c>
      <c r="E353" s="6">
        <f>IF($C353&lt;&gt;"M5","",SSA!E353)</f>
        <v>5186.5373300000001</v>
      </c>
      <c r="F353">
        <f t="shared" si="24"/>
        <v>5178.3472880555555</v>
      </c>
      <c r="G353">
        <f t="shared" si="26"/>
        <v>5177.7069332662859</v>
      </c>
      <c r="H353">
        <f t="shared" si="27"/>
        <v>0.64035478926962242</v>
      </c>
      <c r="I353">
        <f t="shared" si="29"/>
        <v>1</v>
      </c>
      <c r="J353">
        <f t="shared" si="28"/>
        <v>39</v>
      </c>
      <c r="K353" s="4" t="str">
        <f t="shared" si="22"/>
        <v>Bullish</v>
      </c>
      <c r="L353" s="4" t="str">
        <f t="shared" si="23"/>
        <v>-----</v>
      </c>
      <c r="M353" s="21">
        <f t="shared" si="25"/>
        <v>8.1900419444446015</v>
      </c>
      <c r="N353" s="21"/>
      <c r="O353" s="21"/>
      <c r="P353" s="21"/>
      <c r="Q353" s="21"/>
      <c r="R353" s="21"/>
      <c r="S353" s="21"/>
    </row>
    <row r="354" spans="1:19" x14ac:dyDescent="0.55000000000000004">
      <c r="A354" s="6">
        <f>IF('Data Validation'!$K$2&lt;&gt;TRUE,"",'Data Validation'!A354)</f>
        <v>1772134200</v>
      </c>
      <c r="B354" s="6" t="str">
        <f>IF('Data Validation'!$K$2&lt;&gt;TRUE,"",'Data Validation'!C354)</f>
        <v>XAUUSD</v>
      </c>
      <c r="C354" s="6" t="str">
        <f>IF('Data Validation'!$K$2&lt;&gt;TRUE,"",'Data Validation'!E354)</f>
        <v>M5</v>
      </c>
      <c r="D354" s="6">
        <f>IF('Data Validation'!$K$2&lt;&gt;TRUE,"",'Data Validation'!G354)</f>
        <v>5188.8599999999997</v>
      </c>
      <c r="E354" s="6">
        <f>IF($C354&lt;&gt;"M5","",SSA!E354)</f>
        <v>5186.7164000000002</v>
      </c>
      <c r="F354">
        <f t="shared" si="24"/>
        <v>5178.554937500001</v>
      </c>
      <c r="G354">
        <f t="shared" si="26"/>
        <v>5177.8765341130293</v>
      </c>
      <c r="H354">
        <f t="shared" si="27"/>
        <v>0.678403386971695</v>
      </c>
      <c r="I354">
        <f t="shared" si="29"/>
        <v>1</v>
      </c>
      <c r="J354">
        <f t="shared" si="28"/>
        <v>40</v>
      </c>
      <c r="K354" s="4" t="str">
        <f t="shared" si="22"/>
        <v>Bullish</v>
      </c>
      <c r="L354" s="4" t="str">
        <f t="shared" si="23"/>
        <v>-----</v>
      </c>
      <c r="M354" s="21">
        <f t="shared" si="25"/>
        <v>8.1614624999992884</v>
      </c>
      <c r="N354" s="21"/>
      <c r="O354" s="21"/>
      <c r="P354" s="21"/>
      <c r="Q354" s="21"/>
      <c r="R354" s="21"/>
      <c r="S354" s="21"/>
    </row>
    <row r="355" spans="1:19" x14ac:dyDescent="0.55000000000000004">
      <c r="A355" s="6">
        <f>IF('Data Validation'!$K$2&lt;&gt;TRUE,"",'Data Validation'!A355)</f>
        <v>1772134500</v>
      </c>
      <c r="B355" s="6" t="str">
        <f>IF('Data Validation'!$K$2&lt;&gt;TRUE,"",'Data Validation'!C355)</f>
        <v>XAUUSD</v>
      </c>
      <c r="C355" s="6" t="str">
        <f>IF('Data Validation'!$K$2&lt;&gt;TRUE,"",'Data Validation'!E355)</f>
        <v>M5</v>
      </c>
      <c r="D355" s="6">
        <f>IF('Data Validation'!$K$2&lt;&gt;TRUE,"",'Data Validation'!G355)</f>
        <v>5184.1899999999996</v>
      </c>
      <c r="E355" s="6">
        <f>IF($C355&lt;&gt;"M5","",SSA!E355)</f>
        <v>5187.0927199999996</v>
      </c>
      <c r="F355">
        <f t="shared" si="24"/>
        <v>5178.7558449999997</v>
      </c>
      <c r="G355">
        <f t="shared" si="26"/>
        <v>5178.0523962904235</v>
      </c>
      <c r="H355">
        <f t="shared" si="27"/>
        <v>0.70344870957615058</v>
      </c>
      <c r="I355">
        <f t="shared" si="29"/>
        <v>1</v>
      </c>
      <c r="J355">
        <f t="shared" si="28"/>
        <v>41</v>
      </c>
      <c r="K355" s="4" t="str">
        <f t="shared" si="22"/>
        <v>Bullish</v>
      </c>
      <c r="L355" s="4" t="str">
        <f t="shared" si="23"/>
        <v>-----</v>
      </c>
      <c r="M355" s="21">
        <f t="shared" si="25"/>
        <v>8.3368749999999636</v>
      </c>
      <c r="N355" s="21"/>
      <c r="O355" s="21"/>
      <c r="P355" s="21"/>
      <c r="Q355" s="21"/>
      <c r="R355" s="21"/>
      <c r="S355" s="21"/>
    </row>
    <row r="356" spans="1:19" x14ac:dyDescent="0.55000000000000004">
      <c r="A356" s="6">
        <f>IF('Data Validation'!$K$2&lt;&gt;TRUE,"",'Data Validation'!A356)</f>
        <v>1772134800</v>
      </c>
      <c r="B356" s="6" t="str">
        <f>IF('Data Validation'!$K$2&lt;&gt;TRUE,"",'Data Validation'!C356)</f>
        <v>XAUUSD</v>
      </c>
      <c r="C356" s="6" t="str">
        <f>IF('Data Validation'!$K$2&lt;&gt;TRUE,"",'Data Validation'!E356)</f>
        <v>M5</v>
      </c>
      <c r="D356" s="6">
        <f>IF('Data Validation'!$K$2&lt;&gt;TRUE,"",'Data Validation'!G356)</f>
        <v>5186.3999999999996</v>
      </c>
      <c r="E356" s="6">
        <f>IF($C356&lt;&gt;"M5","",SSA!E356)</f>
        <v>5187.8606399999999</v>
      </c>
      <c r="F356">
        <f t="shared" si="24"/>
        <v>5178.9543224999998</v>
      </c>
      <c r="G356">
        <f t="shared" si="26"/>
        <v>5178.2327815323388</v>
      </c>
      <c r="H356">
        <f t="shared" si="27"/>
        <v>0.72154096766098519</v>
      </c>
      <c r="I356">
        <f t="shared" si="29"/>
        <v>1</v>
      </c>
      <c r="J356">
        <f t="shared" si="28"/>
        <v>42</v>
      </c>
      <c r="K356" s="4" t="str">
        <f t="shared" si="22"/>
        <v>Bullish</v>
      </c>
      <c r="L356" s="4" t="str">
        <f t="shared" si="23"/>
        <v>-----</v>
      </c>
      <c r="M356" s="21">
        <f t="shared" si="25"/>
        <v>8.9063175000001138</v>
      </c>
      <c r="N356" s="21"/>
      <c r="O356" s="21"/>
      <c r="P356" s="21"/>
      <c r="Q356" s="21"/>
      <c r="R356" s="21"/>
      <c r="S356" s="21"/>
    </row>
    <row r="357" spans="1:19" x14ac:dyDescent="0.55000000000000004">
      <c r="A357" s="6">
        <f>IF('Data Validation'!$K$2&lt;&gt;TRUE,"",'Data Validation'!A357)</f>
        <v>1772135100</v>
      </c>
      <c r="B357" s="6" t="str">
        <f>IF('Data Validation'!$K$2&lt;&gt;TRUE,"",'Data Validation'!C357)</f>
        <v>XAUUSD</v>
      </c>
      <c r="C357" s="6" t="str">
        <f>IF('Data Validation'!$K$2&lt;&gt;TRUE,"",'Data Validation'!E357)</f>
        <v>M5</v>
      </c>
      <c r="D357" s="6">
        <f>IF('Data Validation'!$K$2&lt;&gt;TRUE,"",'Data Validation'!G357)</f>
        <v>5193.8900000000003</v>
      </c>
      <c r="E357" s="6">
        <f>IF($C357&lt;&gt;"M5","",SSA!E357)</f>
        <v>5188.97487</v>
      </c>
      <c r="F357">
        <f t="shared" si="24"/>
        <v>5179.160986111111</v>
      </c>
      <c r="G357">
        <f t="shared" si="26"/>
        <v>5178.4184224480932</v>
      </c>
      <c r="H357">
        <f t="shared" si="27"/>
        <v>0.74256366301779053</v>
      </c>
      <c r="I357">
        <f t="shared" si="29"/>
        <v>1</v>
      </c>
      <c r="J357">
        <f t="shared" si="28"/>
        <v>43</v>
      </c>
      <c r="K357" s="4" t="str">
        <f t="shared" si="22"/>
        <v>Bullish</v>
      </c>
      <c r="L357" s="4" t="str">
        <f t="shared" si="23"/>
        <v>-----</v>
      </c>
      <c r="M357" s="21">
        <f t="shared" si="25"/>
        <v>9.813883888888995</v>
      </c>
      <c r="N357" s="21"/>
      <c r="O357" s="21"/>
      <c r="P357" s="21"/>
      <c r="Q357" s="21"/>
      <c r="R357" s="21"/>
      <c r="S357" s="21"/>
    </row>
    <row r="358" spans="1:19" x14ac:dyDescent="0.55000000000000004">
      <c r="A358" s="6">
        <f>IF('Data Validation'!$K$2&lt;&gt;TRUE,"",'Data Validation'!A358)</f>
        <v>1772135400</v>
      </c>
      <c r="B358" s="6" t="str">
        <f>IF('Data Validation'!$K$2&lt;&gt;TRUE,"",'Data Validation'!C358)</f>
        <v>XAUUSD</v>
      </c>
      <c r="C358" s="6" t="str">
        <f>IF('Data Validation'!$K$2&lt;&gt;TRUE,"",'Data Validation'!E358)</f>
        <v>M5</v>
      </c>
      <c r="D358" s="6">
        <f>IF('Data Validation'!$K$2&lt;&gt;TRUE,"",'Data Validation'!G358)</f>
        <v>5189.59</v>
      </c>
      <c r="E358" s="6">
        <f>IF($C358&lt;&gt;"M5","",SSA!E358)</f>
        <v>5190.1767499999996</v>
      </c>
      <c r="F358">
        <f t="shared" si="24"/>
        <v>5179.3838344444448</v>
      </c>
      <c r="G358">
        <f t="shared" si="26"/>
        <v>5178.6115048473639</v>
      </c>
      <c r="H358">
        <f t="shared" si="27"/>
        <v>0.77232959708089766</v>
      </c>
      <c r="I358">
        <f t="shared" si="29"/>
        <v>1</v>
      </c>
      <c r="J358">
        <f t="shared" si="28"/>
        <v>44</v>
      </c>
      <c r="K358" s="4" t="str">
        <f t="shared" si="22"/>
        <v>Bullish</v>
      </c>
      <c r="L358" s="4" t="str">
        <f t="shared" si="23"/>
        <v>-----</v>
      </c>
      <c r="M358" s="21">
        <f t="shared" si="25"/>
        <v>10.792915555554828</v>
      </c>
      <c r="N358" s="21"/>
      <c r="O358" s="21"/>
      <c r="P358" s="21"/>
      <c r="Q358" s="21"/>
      <c r="R358" s="21"/>
      <c r="S358" s="21"/>
    </row>
    <row r="359" spans="1:19" x14ac:dyDescent="0.55000000000000004">
      <c r="A359" s="6">
        <f>IF('Data Validation'!$K$2&lt;&gt;TRUE,"",'Data Validation'!A359)</f>
        <v>1772135700</v>
      </c>
      <c r="B359" s="6" t="str">
        <f>IF('Data Validation'!$K$2&lt;&gt;TRUE,"",'Data Validation'!C359)</f>
        <v>XAUUSD</v>
      </c>
      <c r="C359" s="6" t="str">
        <f>IF('Data Validation'!$K$2&lt;&gt;TRUE,"",'Data Validation'!E359)</f>
        <v>M5</v>
      </c>
      <c r="D359" s="6">
        <f>IF('Data Validation'!$K$2&lt;&gt;TRUE,"",'Data Validation'!G359)</f>
        <v>5187.0600000000004</v>
      </c>
      <c r="E359" s="6">
        <f>IF($C359&lt;&gt;"M5","",SSA!E359)</f>
        <v>5191.4855500000003</v>
      </c>
      <c r="F359">
        <f t="shared" si="24"/>
        <v>5179.633805555557</v>
      </c>
      <c r="G359">
        <f t="shared" si="26"/>
        <v>5178.8159649890031</v>
      </c>
      <c r="H359">
        <f t="shared" si="27"/>
        <v>0.81784056655396853</v>
      </c>
      <c r="I359">
        <f t="shared" si="29"/>
        <v>1</v>
      </c>
      <c r="J359">
        <f t="shared" si="28"/>
        <v>45</v>
      </c>
      <c r="K359" s="4" t="str">
        <f t="shared" si="22"/>
        <v>Bullish</v>
      </c>
      <c r="L359" s="4" t="str">
        <f t="shared" si="23"/>
        <v>-----</v>
      </c>
      <c r="M359" s="21">
        <f t="shared" si="25"/>
        <v>11.851744444443284</v>
      </c>
      <c r="N359" s="21"/>
      <c r="O359" s="21"/>
      <c r="P359" s="21"/>
      <c r="Q359" s="21"/>
      <c r="R359" s="21"/>
      <c r="S359" s="21"/>
    </row>
    <row r="360" spans="1:19" x14ac:dyDescent="0.55000000000000004">
      <c r="A360" s="6">
        <f>IF('Data Validation'!$K$2&lt;&gt;TRUE,"",'Data Validation'!A360)</f>
        <v>1772136000</v>
      </c>
      <c r="B360" s="6" t="str">
        <f>IF('Data Validation'!$K$2&lt;&gt;TRUE,"",'Data Validation'!C360)</f>
        <v>XAUUSD</v>
      </c>
      <c r="C360" s="6" t="str">
        <f>IF('Data Validation'!$K$2&lt;&gt;TRUE,"",'Data Validation'!E360)</f>
        <v>M5</v>
      </c>
      <c r="D360" s="6">
        <f>IF('Data Validation'!$K$2&lt;&gt;TRUE,"",'Data Validation'!G360)</f>
        <v>5193.8100000000004</v>
      </c>
      <c r="E360" s="6">
        <f>IF($C360&lt;&gt;"M5","",SSA!E360)</f>
        <v>5192.8647300000002</v>
      </c>
      <c r="F360">
        <f t="shared" si="24"/>
        <v>5179.9235066666679</v>
      </c>
      <c r="G360">
        <f t="shared" si="26"/>
        <v>5179.0374733245362</v>
      </c>
      <c r="H360">
        <f t="shared" si="27"/>
        <v>0.88603334213166818</v>
      </c>
      <c r="I360">
        <f t="shared" si="29"/>
        <v>1</v>
      </c>
      <c r="J360">
        <f t="shared" si="28"/>
        <v>46</v>
      </c>
      <c r="K360" s="4" t="str">
        <f t="shared" si="22"/>
        <v>Bullish</v>
      </c>
      <c r="L360" s="4" t="str">
        <f t="shared" si="23"/>
        <v>-----</v>
      </c>
      <c r="M360" s="21">
        <f t="shared" si="25"/>
        <v>12.941223333332346</v>
      </c>
      <c r="N360" s="21"/>
      <c r="O360" s="21"/>
      <c r="P360" s="21"/>
      <c r="Q360" s="21"/>
      <c r="R360" s="21"/>
      <c r="S360" s="21"/>
    </row>
    <row r="361" spans="1:19" x14ac:dyDescent="0.55000000000000004">
      <c r="A361" s="6">
        <f>IF('Data Validation'!$K$2&lt;&gt;TRUE,"",'Data Validation'!A361)</f>
        <v>1772136300</v>
      </c>
      <c r="B361" s="6" t="str">
        <f>IF('Data Validation'!$K$2&lt;&gt;TRUE,"",'Data Validation'!C361)</f>
        <v>XAUUSD</v>
      </c>
      <c r="C361" s="6" t="str">
        <f>IF('Data Validation'!$K$2&lt;&gt;TRUE,"",'Data Validation'!E361)</f>
        <v>M5</v>
      </c>
      <c r="D361" s="6">
        <f>IF('Data Validation'!$K$2&lt;&gt;TRUE,"",'Data Validation'!G361)</f>
        <v>5195.17</v>
      </c>
      <c r="E361" s="6">
        <f>IF($C361&lt;&gt;"M5","",SSA!E361)</f>
        <v>5194.0290999999997</v>
      </c>
      <c r="F361">
        <f t="shared" si="24"/>
        <v>5180.2592716666677</v>
      </c>
      <c r="G361">
        <f t="shared" si="26"/>
        <v>5179.2818329929632</v>
      </c>
      <c r="H361">
        <f t="shared" si="27"/>
        <v>0.97743867370445514</v>
      </c>
      <c r="I361">
        <f t="shared" si="29"/>
        <v>1</v>
      </c>
      <c r="J361">
        <f t="shared" si="28"/>
        <v>47</v>
      </c>
      <c r="K361" s="4" t="str">
        <f t="shared" si="22"/>
        <v>Bullish</v>
      </c>
      <c r="L361" s="4" t="str">
        <f t="shared" si="23"/>
        <v>-----</v>
      </c>
      <c r="M361" s="21">
        <f t="shared" si="25"/>
        <v>13.769828333332043</v>
      </c>
      <c r="N361" s="21"/>
      <c r="O361" s="21"/>
      <c r="P361" s="21"/>
      <c r="Q361" s="21"/>
      <c r="R361" s="21"/>
      <c r="S361" s="21"/>
    </row>
    <row r="362" spans="1:19" x14ac:dyDescent="0.55000000000000004">
      <c r="A362" s="6">
        <f>IF('Data Validation'!$K$2&lt;&gt;TRUE,"",'Data Validation'!A362)</f>
        <v>1772136600</v>
      </c>
      <c r="B362" s="6" t="str">
        <f>IF('Data Validation'!$K$2&lt;&gt;TRUE,"",'Data Validation'!C362)</f>
        <v>XAUUSD</v>
      </c>
      <c r="C362" s="6" t="str">
        <f>IF('Data Validation'!$K$2&lt;&gt;TRUE,"",'Data Validation'!E362)</f>
        <v>M5</v>
      </c>
      <c r="D362" s="6">
        <f>IF('Data Validation'!$K$2&lt;&gt;TRUE,"",'Data Validation'!G362)</f>
        <v>5196.91</v>
      </c>
      <c r="E362" s="6">
        <f>IF($C362&lt;&gt;"M5","",SSA!E362)</f>
        <v>5194.8870200000001</v>
      </c>
      <c r="F362">
        <f t="shared" si="24"/>
        <v>5180.6474661111106</v>
      </c>
      <c r="G362">
        <f t="shared" si="26"/>
        <v>5179.5549596165929</v>
      </c>
      <c r="H362">
        <f t="shared" si="27"/>
        <v>1.0925064945176928</v>
      </c>
      <c r="I362">
        <f t="shared" si="29"/>
        <v>1</v>
      </c>
      <c r="J362">
        <f t="shared" si="28"/>
        <v>48</v>
      </c>
      <c r="K362" s="4" t="str">
        <f t="shared" si="22"/>
        <v>Bullish</v>
      </c>
      <c r="L362" s="4" t="str">
        <f t="shared" si="23"/>
        <v>-----</v>
      </c>
      <c r="M362" s="21">
        <f t="shared" si="25"/>
        <v>14.239553888889532</v>
      </c>
      <c r="N362" s="21"/>
      <c r="O362" s="21"/>
      <c r="P362" s="21"/>
      <c r="Q362" s="21"/>
      <c r="R362" s="21"/>
      <c r="S362" s="21"/>
    </row>
    <row r="363" spans="1:19" x14ac:dyDescent="0.55000000000000004">
      <c r="A363" s="6">
        <f>IF('Data Validation'!$K$2&lt;&gt;TRUE,"",'Data Validation'!A363)</f>
        <v>1772136900</v>
      </c>
      <c r="B363" s="6" t="str">
        <f>IF('Data Validation'!$K$2&lt;&gt;TRUE,"",'Data Validation'!C363)</f>
        <v>XAUUSD</v>
      </c>
      <c r="C363" s="6" t="str">
        <f>IF('Data Validation'!$K$2&lt;&gt;TRUE,"",'Data Validation'!E363)</f>
        <v>M5</v>
      </c>
      <c r="D363" s="6">
        <f>IF('Data Validation'!$K$2&lt;&gt;TRUE,"",'Data Validation'!G363)</f>
        <v>5194.53</v>
      </c>
      <c r="E363" s="6">
        <f>IF($C363&lt;&gt;"M5","",SSA!E363)</f>
        <v>5195.4139699999996</v>
      </c>
      <c r="F363">
        <f t="shared" si="24"/>
        <v>5181.0869738888896</v>
      </c>
      <c r="G363">
        <f t="shared" si="26"/>
        <v>5179.8613624710524</v>
      </c>
      <c r="H363">
        <f t="shared" si="27"/>
        <v>1.2256114178371718</v>
      </c>
      <c r="I363">
        <f t="shared" si="29"/>
        <v>1</v>
      </c>
      <c r="J363">
        <f t="shared" si="28"/>
        <v>49</v>
      </c>
      <c r="K363" s="4" t="str">
        <f t="shared" si="22"/>
        <v>Bullish</v>
      </c>
      <c r="L363" s="4" t="str">
        <f t="shared" si="23"/>
        <v>-----</v>
      </c>
      <c r="M363" s="21">
        <f t="shared" si="25"/>
        <v>14.32699611111002</v>
      </c>
      <c r="N363" s="21"/>
      <c r="O363" s="21"/>
      <c r="P363" s="21"/>
      <c r="Q363" s="21"/>
      <c r="R363" s="21"/>
      <c r="S363" s="21"/>
    </row>
    <row r="364" spans="1:19" x14ac:dyDescent="0.55000000000000004">
      <c r="A364" s="6">
        <f>IF('Data Validation'!$K$2&lt;&gt;TRUE,"",'Data Validation'!A364)</f>
        <v>1772137200</v>
      </c>
      <c r="B364" s="6" t="str">
        <f>IF('Data Validation'!$K$2&lt;&gt;TRUE,"",'Data Validation'!C364)</f>
        <v>XAUUSD</v>
      </c>
      <c r="C364" s="6" t="str">
        <f>IF('Data Validation'!$K$2&lt;&gt;TRUE,"",'Data Validation'!E364)</f>
        <v>M5</v>
      </c>
      <c r="D364" s="6">
        <f>IF('Data Validation'!$K$2&lt;&gt;TRUE,"",'Data Validation'!G364)</f>
        <v>5197.78</v>
      </c>
      <c r="E364" s="6">
        <f>IF($C364&lt;&gt;"M5","",SSA!E364)</f>
        <v>5195.7666499999996</v>
      </c>
      <c r="F364">
        <f t="shared" si="24"/>
        <v>5181.5779622222217</v>
      </c>
      <c r="G364">
        <f t="shared" si="26"/>
        <v>5180.2046824212866</v>
      </c>
      <c r="H364">
        <f t="shared" si="27"/>
        <v>1.3732798009350518</v>
      </c>
      <c r="I364">
        <f t="shared" si="29"/>
        <v>1</v>
      </c>
      <c r="J364">
        <f t="shared" si="28"/>
        <v>50</v>
      </c>
      <c r="K364" s="4" t="str">
        <f t="shared" si="22"/>
        <v>Bullish</v>
      </c>
      <c r="L364" s="4" t="str">
        <f t="shared" si="23"/>
        <v>-----</v>
      </c>
      <c r="M364" s="21">
        <f t="shared" si="25"/>
        <v>14.188687777777886</v>
      </c>
      <c r="N364" s="21"/>
      <c r="O364" s="21"/>
      <c r="P364" s="21"/>
      <c r="Q364" s="21"/>
      <c r="R364" s="21"/>
      <c r="S364" s="21"/>
    </row>
    <row r="365" spans="1:19" x14ac:dyDescent="0.55000000000000004">
      <c r="A365" s="6">
        <f>IF('Data Validation'!$K$2&lt;&gt;TRUE,"",'Data Validation'!A365)</f>
        <v>1772137500</v>
      </c>
      <c r="B365" s="6" t="str">
        <f>IF('Data Validation'!$K$2&lt;&gt;TRUE,"",'Data Validation'!C365)</f>
        <v>XAUUSD</v>
      </c>
      <c r="C365" s="6" t="str">
        <f>IF('Data Validation'!$K$2&lt;&gt;TRUE,"",'Data Validation'!E365)</f>
        <v>M5</v>
      </c>
      <c r="D365" s="6">
        <f>IF('Data Validation'!$K$2&lt;&gt;TRUE,"",'Data Validation'!G365)</f>
        <v>5193.62</v>
      </c>
      <c r="E365" s="6">
        <f>IF($C365&lt;&gt;"M5","",SSA!E365)</f>
        <v>5195.9803599999996</v>
      </c>
      <c r="F365">
        <f t="shared" si="24"/>
        <v>5182.1203236111105</v>
      </c>
      <c r="G365">
        <f t="shared" si="26"/>
        <v>5180.5878106592518</v>
      </c>
      <c r="H365">
        <f t="shared" si="27"/>
        <v>1.5325129518587346</v>
      </c>
      <c r="I365">
        <f t="shared" si="29"/>
        <v>1</v>
      </c>
      <c r="J365">
        <f t="shared" si="28"/>
        <v>51</v>
      </c>
      <c r="K365" s="4" t="str">
        <f t="shared" si="22"/>
        <v>Bullish</v>
      </c>
      <c r="L365" s="4" t="str">
        <f t="shared" si="23"/>
        <v>-----</v>
      </c>
      <c r="M365" s="21">
        <f t="shared" si="25"/>
        <v>13.860036388889057</v>
      </c>
      <c r="N365" s="21"/>
      <c r="O365" s="21"/>
      <c r="P365" s="21"/>
      <c r="Q365" s="21"/>
      <c r="R365" s="21"/>
      <c r="S365" s="21"/>
    </row>
    <row r="366" spans="1:19" x14ac:dyDescent="0.55000000000000004">
      <c r="A366" s="6">
        <f>IF('Data Validation'!$K$2&lt;&gt;TRUE,"",'Data Validation'!A366)</f>
        <v>1772137800</v>
      </c>
      <c r="B366" s="6" t="str">
        <f>IF('Data Validation'!$K$2&lt;&gt;TRUE,"",'Data Validation'!C366)</f>
        <v>XAUUSD</v>
      </c>
      <c r="C366" s="6" t="str">
        <f>IF('Data Validation'!$K$2&lt;&gt;TRUE,"",'Data Validation'!E366)</f>
        <v>M5</v>
      </c>
      <c r="D366" s="6">
        <f>IF('Data Validation'!$K$2&lt;&gt;TRUE,"",'Data Validation'!G366)</f>
        <v>5194.3500000000004</v>
      </c>
      <c r="E366" s="6">
        <f>IF($C366&lt;&gt;"M5","",SSA!E366)</f>
        <v>5196.2781699999996</v>
      </c>
      <c r="F366">
        <f t="shared" si="24"/>
        <v>5182.7149266666684</v>
      </c>
      <c r="G366">
        <f t="shared" si="26"/>
        <v>5181.0132338607355</v>
      </c>
      <c r="H366">
        <f t="shared" si="27"/>
        <v>1.7016928059329075</v>
      </c>
      <c r="I366">
        <f t="shared" si="29"/>
        <v>1</v>
      </c>
      <c r="J366">
        <f t="shared" si="28"/>
        <v>52</v>
      </c>
      <c r="K366" s="4" t="str">
        <f t="shared" si="22"/>
        <v>Bullish</v>
      </c>
      <c r="L366" s="4" t="str">
        <f t="shared" si="23"/>
        <v>-----</v>
      </c>
      <c r="M366" s="21">
        <f t="shared" si="25"/>
        <v>13.563243333331229</v>
      </c>
      <c r="N366" s="21"/>
      <c r="O366" s="21"/>
      <c r="P366" s="21"/>
      <c r="Q366" s="21"/>
      <c r="R366" s="21"/>
      <c r="S366" s="21"/>
    </row>
    <row r="367" spans="1:19" x14ac:dyDescent="0.55000000000000004">
      <c r="A367" s="6">
        <f>IF('Data Validation'!$K$2&lt;&gt;TRUE,"",'Data Validation'!A367)</f>
        <v>1772138100</v>
      </c>
      <c r="B367" s="6" t="str">
        <f>IF('Data Validation'!$K$2&lt;&gt;TRUE,"",'Data Validation'!C367)</f>
        <v>XAUUSD</v>
      </c>
      <c r="C367" s="6" t="str">
        <f>IF('Data Validation'!$K$2&lt;&gt;TRUE,"",'Data Validation'!E367)</f>
        <v>M5</v>
      </c>
      <c r="D367" s="6">
        <f>IF('Data Validation'!$K$2&lt;&gt;TRUE,"",'Data Validation'!G367)</f>
        <v>5197.7299999999996</v>
      </c>
      <c r="E367" s="6">
        <f>IF($C367&lt;&gt;"M5","",SSA!E367)</f>
        <v>5196.7049699999998</v>
      </c>
      <c r="F367">
        <f t="shared" si="24"/>
        <v>5183.3650047222227</v>
      </c>
      <c r="G367">
        <f t="shared" si="26"/>
        <v>5181.4835880330329</v>
      </c>
      <c r="H367">
        <f t="shared" si="27"/>
        <v>1.8814166891897912</v>
      </c>
      <c r="I367">
        <f t="shared" si="29"/>
        <v>1</v>
      </c>
      <c r="J367">
        <f t="shared" si="28"/>
        <v>53</v>
      </c>
      <c r="K367" s="4" t="str">
        <f t="shared" ref="K367:K430" si="30">IF(J367&lt;=23,"-----",IF(AND(J367&gt;=24,J367&lt;=72),"Bullish",IF(J367&gt;=73,"Vulnerable Bullish","-----")))</f>
        <v>Bullish</v>
      </c>
      <c r="L367" s="4" t="str">
        <f t="shared" ref="L367:L430" si="31">IF(J367&gt;=-23,"-----",IF(AND(J367&lt;=-24,J367&gt;=-72),"Bearish",IF(J367&lt;=-73,"Vulnerable Bearish","-----")))</f>
        <v>-----</v>
      </c>
      <c r="M367" s="21">
        <f t="shared" si="25"/>
        <v>13.339965277777083</v>
      </c>
      <c r="N367" s="21"/>
      <c r="O367" s="21"/>
      <c r="P367" s="21"/>
      <c r="Q367" s="21"/>
      <c r="R367" s="21"/>
      <c r="S367" s="21"/>
    </row>
    <row r="368" spans="1:19" x14ac:dyDescent="0.55000000000000004">
      <c r="A368" s="6">
        <f>IF('Data Validation'!$K$2&lt;&gt;TRUE,"",'Data Validation'!A368)</f>
        <v>1772138400</v>
      </c>
      <c r="B368" s="6" t="str">
        <f>IF('Data Validation'!$K$2&lt;&gt;TRUE,"",'Data Validation'!C368)</f>
        <v>XAUUSD</v>
      </c>
      <c r="C368" s="6" t="str">
        <f>IF('Data Validation'!$K$2&lt;&gt;TRUE,"",'Data Validation'!E368)</f>
        <v>M5</v>
      </c>
      <c r="D368" s="6">
        <f>IF('Data Validation'!$K$2&lt;&gt;TRUE,"",'Data Validation'!G368)</f>
        <v>5198.3500000000004</v>
      </c>
      <c r="E368" s="6">
        <f>IF($C368&lt;&gt;"M5","",SSA!E368)</f>
        <v>5197.1550800000005</v>
      </c>
      <c r="F368">
        <f t="shared" si="24"/>
        <v>5184.0676516666672</v>
      </c>
      <c r="G368">
        <f t="shared" si="26"/>
        <v>5182.0004007597599</v>
      </c>
      <c r="H368">
        <f t="shared" si="27"/>
        <v>2.0672509069072476</v>
      </c>
      <c r="I368">
        <f t="shared" si="29"/>
        <v>1</v>
      </c>
      <c r="J368">
        <f t="shared" si="28"/>
        <v>54</v>
      </c>
      <c r="K368" s="4" t="str">
        <f t="shared" si="30"/>
        <v>Bullish</v>
      </c>
      <c r="L368" s="4" t="str">
        <f t="shared" si="31"/>
        <v>-----</v>
      </c>
      <c r="M368" s="21">
        <f t="shared" si="25"/>
        <v>13.087428333333264</v>
      </c>
      <c r="N368" s="21"/>
      <c r="O368" s="21"/>
      <c r="P368" s="21"/>
      <c r="Q368" s="21"/>
      <c r="R368" s="21"/>
      <c r="S368" s="21"/>
    </row>
    <row r="369" spans="1:19" x14ac:dyDescent="0.55000000000000004">
      <c r="A369" s="6">
        <f>IF('Data Validation'!$K$2&lt;&gt;TRUE,"",'Data Validation'!A369)</f>
        <v>1772138700</v>
      </c>
      <c r="B369" s="6" t="str">
        <f>IF('Data Validation'!$K$2&lt;&gt;TRUE,"",'Data Validation'!C369)</f>
        <v>XAUUSD</v>
      </c>
      <c r="C369" s="6" t="str">
        <f>IF('Data Validation'!$K$2&lt;&gt;TRUE,"",'Data Validation'!E369)</f>
        <v>M5</v>
      </c>
      <c r="D369" s="6">
        <f>IF('Data Validation'!$K$2&lt;&gt;TRUE,"",'Data Validation'!G369)</f>
        <v>5199.97</v>
      </c>
      <c r="E369" s="6">
        <f>IF($C369&lt;&gt;"M5","",SSA!E369)</f>
        <v>5197.5339599999998</v>
      </c>
      <c r="F369">
        <f t="shared" si="24"/>
        <v>5184.8160094444438</v>
      </c>
      <c r="G369">
        <f t="shared" si="26"/>
        <v>5182.5635224966973</v>
      </c>
      <c r="H369">
        <f t="shared" si="27"/>
        <v>2.2524869477465472</v>
      </c>
      <c r="I369">
        <f t="shared" si="29"/>
        <v>1</v>
      </c>
      <c r="J369">
        <f t="shared" si="28"/>
        <v>55</v>
      </c>
      <c r="K369" s="4" t="str">
        <f t="shared" si="30"/>
        <v>Bullish</v>
      </c>
      <c r="L369" s="4" t="str">
        <f t="shared" si="31"/>
        <v>-----</v>
      </c>
      <c r="M369" s="21">
        <f t="shared" si="25"/>
        <v>12.717950555555944</v>
      </c>
      <c r="N369" s="21"/>
      <c r="O369" s="21"/>
      <c r="P369" s="21"/>
      <c r="Q369" s="21"/>
      <c r="R369" s="21"/>
      <c r="S369" s="21"/>
    </row>
    <row r="370" spans="1:19" x14ac:dyDescent="0.55000000000000004">
      <c r="A370" s="6">
        <f>IF('Data Validation'!$K$2&lt;&gt;TRUE,"",'Data Validation'!A370)</f>
        <v>1772139000</v>
      </c>
      <c r="B370" s="6" t="str">
        <f>IF('Data Validation'!$K$2&lt;&gt;TRUE,"",'Data Validation'!C370)</f>
        <v>XAUUSD</v>
      </c>
      <c r="C370" s="6" t="str">
        <f>IF('Data Validation'!$K$2&lt;&gt;TRUE,"",'Data Validation'!E370)</f>
        <v>M5</v>
      </c>
      <c r="D370" s="6">
        <f>IF('Data Validation'!$K$2&lt;&gt;TRUE,"",'Data Validation'!G370)</f>
        <v>5192.82</v>
      </c>
      <c r="E370" s="6">
        <f>IF($C370&lt;&gt;"M5","",SSA!E370)</f>
        <v>5197.6935899999999</v>
      </c>
      <c r="F370">
        <f t="shared" si="24"/>
        <v>5185.5931661111099</v>
      </c>
      <c r="G370">
        <f t="shared" si="26"/>
        <v>5183.16945121958</v>
      </c>
      <c r="H370">
        <f t="shared" si="27"/>
        <v>2.4237148915299258</v>
      </c>
      <c r="I370">
        <f t="shared" si="29"/>
        <v>1</v>
      </c>
      <c r="J370">
        <f t="shared" si="28"/>
        <v>56</v>
      </c>
      <c r="K370" s="4" t="str">
        <f t="shared" si="30"/>
        <v>Bullish</v>
      </c>
      <c r="L370" s="4" t="str">
        <f t="shared" si="31"/>
        <v>-----</v>
      </c>
      <c r="M370" s="21">
        <f t="shared" si="25"/>
        <v>12.100423888889964</v>
      </c>
      <c r="N370" s="21"/>
      <c r="O370" s="21"/>
      <c r="P370" s="21"/>
      <c r="Q370" s="21"/>
      <c r="R370" s="21"/>
      <c r="S370" s="21"/>
    </row>
    <row r="371" spans="1:19" x14ac:dyDescent="0.55000000000000004">
      <c r="A371" s="6">
        <f>IF('Data Validation'!$K$2&lt;&gt;TRUE,"",'Data Validation'!A371)</f>
        <v>1772139300</v>
      </c>
      <c r="B371" s="6" t="str">
        <f>IF('Data Validation'!$K$2&lt;&gt;TRUE,"",'Data Validation'!C371)</f>
        <v>XAUUSD</v>
      </c>
      <c r="C371" s="6" t="str">
        <f>IF('Data Validation'!$K$2&lt;&gt;TRUE,"",'Data Validation'!E371)</f>
        <v>M5</v>
      </c>
      <c r="D371" s="6">
        <f>IF('Data Validation'!$K$2&lt;&gt;TRUE,"",'Data Validation'!G371)</f>
        <v>5196.6099999999997</v>
      </c>
      <c r="E371" s="6">
        <f>IF($C371&lt;&gt;"M5","",SSA!E371)</f>
        <v>5197.7141000000001</v>
      </c>
      <c r="F371">
        <f t="shared" si="24"/>
        <v>5186.3804188888889</v>
      </c>
      <c r="G371">
        <f t="shared" si="26"/>
        <v>5183.8116447534421</v>
      </c>
      <c r="H371">
        <f t="shared" si="27"/>
        <v>2.5687741354468017</v>
      </c>
      <c r="I371">
        <f t="shared" si="29"/>
        <v>1</v>
      </c>
      <c r="J371">
        <f t="shared" si="28"/>
        <v>57</v>
      </c>
      <c r="K371" s="4" t="str">
        <f t="shared" si="30"/>
        <v>Bullish</v>
      </c>
      <c r="L371" s="4" t="str">
        <f t="shared" si="31"/>
        <v>-----</v>
      </c>
      <c r="M371" s="21">
        <f t="shared" si="25"/>
        <v>11.333681111111218</v>
      </c>
      <c r="N371" s="21"/>
      <c r="O371" s="21"/>
      <c r="P371" s="21"/>
      <c r="Q371" s="21"/>
      <c r="R371" s="21"/>
      <c r="S371" s="21"/>
    </row>
    <row r="372" spans="1:19" x14ac:dyDescent="0.55000000000000004">
      <c r="A372" s="6">
        <f>IF('Data Validation'!$K$2&lt;&gt;TRUE,"",'Data Validation'!A372)</f>
        <v>1772139600</v>
      </c>
      <c r="B372" s="6" t="str">
        <f>IF('Data Validation'!$K$2&lt;&gt;TRUE,"",'Data Validation'!C372)</f>
        <v>XAUUSD</v>
      </c>
      <c r="C372" s="6" t="str">
        <f>IF('Data Validation'!$K$2&lt;&gt;TRUE,"",'Data Validation'!E372)</f>
        <v>M5</v>
      </c>
      <c r="D372" s="6">
        <f>IF('Data Validation'!$K$2&lt;&gt;TRUE,"",'Data Validation'!G372)</f>
        <v>5198.6400000000003</v>
      </c>
      <c r="E372" s="6">
        <f>IF($C372&lt;&gt;"M5","",SSA!E372)</f>
        <v>5197.39419</v>
      </c>
      <c r="F372">
        <f t="shared" si="24"/>
        <v>5187.1526316666668</v>
      </c>
      <c r="G372">
        <f t="shared" si="26"/>
        <v>5184.4798421360874</v>
      </c>
      <c r="H372">
        <f t="shared" si="27"/>
        <v>2.6727895305793936</v>
      </c>
      <c r="I372">
        <f t="shared" si="29"/>
        <v>1</v>
      </c>
      <c r="J372">
        <f t="shared" si="28"/>
        <v>58</v>
      </c>
      <c r="K372" s="4" t="str">
        <f t="shared" si="30"/>
        <v>Bullish</v>
      </c>
      <c r="L372" s="4" t="str">
        <f t="shared" si="31"/>
        <v>-----</v>
      </c>
      <c r="M372" s="21">
        <f t="shared" si="25"/>
        <v>10.24155833333316</v>
      </c>
      <c r="N372" s="21"/>
      <c r="O372" s="21"/>
      <c r="P372" s="21"/>
      <c r="Q372" s="21"/>
      <c r="R372" s="21"/>
      <c r="S372" s="21"/>
    </row>
    <row r="373" spans="1:19" x14ac:dyDescent="0.55000000000000004">
      <c r="A373" s="6">
        <f>IF('Data Validation'!$K$2&lt;&gt;TRUE,"",'Data Validation'!A373)</f>
        <v>1772139900</v>
      </c>
      <c r="B373" s="6" t="str">
        <f>IF('Data Validation'!$K$2&lt;&gt;TRUE,"",'Data Validation'!C373)</f>
        <v>XAUUSD</v>
      </c>
      <c r="C373" s="6" t="str">
        <f>IF('Data Validation'!$K$2&lt;&gt;TRUE,"",'Data Validation'!E373)</f>
        <v>M5</v>
      </c>
      <c r="D373" s="6">
        <f>IF('Data Validation'!$K$2&lt;&gt;TRUE,"",'Data Validation'!G373)</f>
        <v>5199.59</v>
      </c>
      <c r="E373" s="6">
        <f>IF($C373&lt;&gt;"M5","",SSA!E373)</f>
        <v>5196.62453</v>
      </c>
      <c r="F373">
        <f t="shared" si="24"/>
        <v>5187.8845933333332</v>
      </c>
      <c r="G373">
        <f t="shared" si="26"/>
        <v>5185.1607923755364</v>
      </c>
      <c r="H373">
        <f t="shared" si="27"/>
        <v>2.7238009577968114</v>
      </c>
      <c r="I373">
        <f t="shared" si="29"/>
        <v>1</v>
      </c>
      <c r="J373">
        <f t="shared" si="28"/>
        <v>59</v>
      </c>
      <c r="K373" s="4" t="str">
        <f t="shared" si="30"/>
        <v>Bullish</v>
      </c>
      <c r="L373" s="4" t="str">
        <f t="shared" si="31"/>
        <v>-----</v>
      </c>
      <c r="M373" s="21">
        <f t="shared" si="25"/>
        <v>8.7399366666668357</v>
      </c>
      <c r="N373" s="21"/>
      <c r="O373" s="21"/>
      <c r="P373" s="21"/>
      <c r="Q373" s="21"/>
      <c r="R373" s="21"/>
      <c r="S373" s="21"/>
    </row>
    <row r="374" spans="1:19" x14ac:dyDescent="0.55000000000000004">
      <c r="A374" s="6">
        <f>IF('Data Validation'!$K$2&lt;&gt;TRUE,"",'Data Validation'!A374)</f>
        <v>1772140200</v>
      </c>
      <c r="B374" s="6" t="str">
        <f>IF('Data Validation'!$K$2&lt;&gt;TRUE,"",'Data Validation'!C374)</f>
        <v>XAUUSD</v>
      </c>
      <c r="C374" s="6" t="str">
        <f>IF('Data Validation'!$K$2&lt;&gt;TRUE,"",'Data Validation'!E374)</f>
        <v>M5</v>
      </c>
      <c r="D374" s="6">
        <f>IF('Data Validation'!$K$2&lt;&gt;TRUE,"",'Data Validation'!G374)</f>
        <v>5196.51</v>
      </c>
      <c r="E374" s="6">
        <f>IF($C374&lt;&gt;"M5","",SSA!E374)</f>
        <v>5195.3603599999997</v>
      </c>
      <c r="F374">
        <f t="shared" si="24"/>
        <v>5188.5540136111113</v>
      </c>
      <c r="G374">
        <f t="shared" si="26"/>
        <v>5185.8394366226512</v>
      </c>
      <c r="H374">
        <f t="shared" si="27"/>
        <v>2.7145769884600668</v>
      </c>
      <c r="I374">
        <f t="shared" si="29"/>
        <v>1</v>
      </c>
      <c r="J374">
        <f t="shared" si="28"/>
        <v>60</v>
      </c>
      <c r="K374" s="4" t="str">
        <f t="shared" si="30"/>
        <v>Bullish</v>
      </c>
      <c r="L374" s="4" t="str">
        <f t="shared" si="31"/>
        <v>-----</v>
      </c>
      <c r="M374" s="21">
        <f t="shared" si="25"/>
        <v>6.8063463888884144</v>
      </c>
      <c r="N374" s="21"/>
      <c r="O374" s="21"/>
      <c r="P374" s="21"/>
      <c r="Q374" s="21"/>
      <c r="R374" s="21"/>
      <c r="S374" s="21"/>
    </row>
    <row r="375" spans="1:19" x14ac:dyDescent="0.55000000000000004">
      <c r="A375" s="6">
        <f>IF('Data Validation'!$K$2&lt;&gt;TRUE,"",'Data Validation'!A375)</f>
        <v>1772140500</v>
      </c>
      <c r="B375" s="6" t="str">
        <f>IF('Data Validation'!$K$2&lt;&gt;TRUE,"",'Data Validation'!C375)</f>
        <v>XAUUSD</v>
      </c>
      <c r="C375" s="6" t="str">
        <f>IF('Data Validation'!$K$2&lt;&gt;TRUE,"",'Data Validation'!E375)</f>
        <v>M5</v>
      </c>
      <c r="D375" s="6">
        <f>IF('Data Validation'!$K$2&lt;&gt;TRUE,"",'Data Validation'!G375)</f>
        <v>5195.12</v>
      </c>
      <c r="E375" s="6">
        <f>IF($C375&lt;&gt;"M5","",SSA!E375)</f>
        <v>5193.7179100000003</v>
      </c>
      <c r="F375">
        <f t="shared" si="24"/>
        <v>5189.1469947222222</v>
      </c>
      <c r="G375">
        <f t="shared" si="26"/>
        <v>5186.5009482425658</v>
      </c>
      <c r="H375">
        <f t="shared" si="27"/>
        <v>2.6460464796564338</v>
      </c>
      <c r="I375">
        <f t="shared" si="29"/>
        <v>1</v>
      </c>
      <c r="J375">
        <f t="shared" si="28"/>
        <v>61</v>
      </c>
      <c r="K375" s="4" t="str">
        <f t="shared" si="30"/>
        <v>Bullish</v>
      </c>
      <c r="L375" s="4" t="str">
        <f t="shared" si="31"/>
        <v>-----</v>
      </c>
      <c r="M375" s="21">
        <f t="shared" si="25"/>
        <v>4.5709152777781128</v>
      </c>
      <c r="N375" s="21"/>
      <c r="O375" s="21"/>
      <c r="P375" s="21"/>
      <c r="Q375" s="21"/>
      <c r="R375" s="21"/>
      <c r="S375" s="21"/>
    </row>
    <row r="376" spans="1:19" x14ac:dyDescent="0.55000000000000004">
      <c r="A376" s="6">
        <f>IF('Data Validation'!$K$2&lt;&gt;TRUE,"",'Data Validation'!A376)</f>
        <v>1772140800</v>
      </c>
      <c r="B376" s="6" t="str">
        <f>IF('Data Validation'!$K$2&lt;&gt;TRUE,"",'Data Validation'!C376)</f>
        <v>XAUUSD</v>
      </c>
      <c r="C376" s="6" t="str">
        <f>IF('Data Validation'!$K$2&lt;&gt;TRUE,"",'Data Validation'!E376)</f>
        <v>M5</v>
      </c>
      <c r="D376" s="6">
        <f>IF('Data Validation'!$K$2&lt;&gt;TRUE,"",'Data Validation'!G376)</f>
        <v>5191.3100000000004</v>
      </c>
      <c r="E376" s="6">
        <f>IF($C376&lt;&gt;"M5","",SSA!E376)</f>
        <v>5191.8314600000003</v>
      </c>
      <c r="F376">
        <f t="shared" si="24"/>
        <v>5189.6562605555555</v>
      </c>
      <c r="G376">
        <f t="shared" si="26"/>
        <v>5187.1320107051642</v>
      </c>
      <c r="H376">
        <f t="shared" si="27"/>
        <v>2.5242498503912429</v>
      </c>
      <c r="I376">
        <f t="shared" si="29"/>
        <v>1</v>
      </c>
      <c r="J376">
        <f t="shared" si="28"/>
        <v>62</v>
      </c>
      <c r="K376" s="4" t="str">
        <f t="shared" si="30"/>
        <v>Bullish</v>
      </c>
      <c r="L376" s="4" t="str">
        <f t="shared" si="31"/>
        <v>-----</v>
      </c>
      <c r="M376" s="21">
        <f t="shared" si="25"/>
        <v>2.1751994444448428</v>
      </c>
      <c r="N376" s="21"/>
      <c r="O376" s="21"/>
      <c r="P376" s="21"/>
      <c r="Q376" s="21"/>
      <c r="R376" s="21"/>
      <c r="S376" s="21"/>
    </row>
    <row r="377" spans="1:19" x14ac:dyDescent="0.55000000000000004">
      <c r="A377" s="6">
        <f>IF('Data Validation'!$K$2&lt;&gt;TRUE,"",'Data Validation'!A377)</f>
        <v>1772141100</v>
      </c>
      <c r="B377" s="6" t="str">
        <f>IF('Data Validation'!$K$2&lt;&gt;TRUE,"",'Data Validation'!C377)</f>
        <v>XAUUSD</v>
      </c>
      <c r="C377" s="6" t="str">
        <f>IF('Data Validation'!$K$2&lt;&gt;TRUE,"",'Data Validation'!E377)</f>
        <v>M5</v>
      </c>
      <c r="D377" s="6">
        <f>IF('Data Validation'!$K$2&lt;&gt;TRUE,"",'Data Validation'!G377)</f>
        <v>5185.72</v>
      </c>
      <c r="E377" s="6">
        <f>IF($C377&lt;&gt;"M5","",SSA!E377)</f>
        <v>5189.93192</v>
      </c>
      <c r="F377">
        <f t="shared" si="24"/>
        <v>5190.0809433333334</v>
      </c>
      <c r="G377">
        <f t="shared" si="26"/>
        <v>5187.7217972307981</v>
      </c>
      <c r="H377">
        <f t="shared" si="27"/>
        <v>2.3591461025353055</v>
      </c>
      <c r="I377">
        <f t="shared" si="29"/>
        <v>1</v>
      </c>
      <c r="J377">
        <f t="shared" si="28"/>
        <v>63</v>
      </c>
      <c r="K377" s="4" t="str">
        <f t="shared" si="30"/>
        <v>Bullish</v>
      </c>
      <c r="L377" s="4" t="str">
        <f t="shared" si="31"/>
        <v>-----</v>
      </c>
      <c r="M377" s="21">
        <f t="shared" si="25"/>
        <v>-0.14902333333338902</v>
      </c>
      <c r="N377" s="21"/>
      <c r="O377" s="21"/>
      <c r="P377" s="21"/>
      <c r="Q377" s="21"/>
      <c r="R377" s="21"/>
      <c r="S377" s="21"/>
    </row>
    <row r="378" spans="1:19" x14ac:dyDescent="0.55000000000000004">
      <c r="A378" s="6">
        <f>IF('Data Validation'!$K$2&lt;&gt;TRUE,"",'Data Validation'!A378)</f>
        <v>1772141400</v>
      </c>
      <c r="B378" s="6" t="str">
        <f>IF('Data Validation'!$K$2&lt;&gt;TRUE,"",'Data Validation'!C378)</f>
        <v>XAUUSD</v>
      </c>
      <c r="C378" s="6" t="str">
        <f>IF('Data Validation'!$K$2&lt;&gt;TRUE,"",'Data Validation'!E378)</f>
        <v>M5</v>
      </c>
      <c r="D378" s="6">
        <f>IF('Data Validation'!$K$2&lt;&gt;TRUE,"",'Data Validation'!G378)</f>
        <v>5185.1099999999997</v>
      </c>
      <c r="E378" s="6">
        <f>IF($C378&lt;&gt;"M5","",SSA!E378)</f>
        <v>5188.2897800000001</v>
      </c>
      <c r="F378">
        <f t="shared" si="24"/>
        <v>5190.4279444444437</v>
      </c>
      <c r="G378">
        <f t="shared" si="26"/>
        <v>5188.2630266735277</v>
      </c>
      <c r="H378">
        <f t="shared" si="27"/>
        <v>2.164917770915963</v>
      </c>
      <c r="I378">
        <f t="shared" si="29"/>
        <v>1</v>
      </c>
      <c r="J378">
        <f t="shared" si="28"/>
        <v>64</v>
      </c>
      <c r="K378" s="4" t="str">
        <f t="shared" si="30"/>
        <v>Bullish</v>
      </c>
      <c r="L378" s="4" t="str">
        <f t="shared" si="31"/>
        <v>-----</v>
      </c>
      <c r="M378" s="21">
        <f t="shared" si="25"/>
        <v>-2.1381644444436461</v>
      </c>
      <c r="N378" s="21"/>
      <c r="O378" s="21"/>
      <c r="P378" s="21"/>
      <c r="Q378" s="21"/>
      <c r="R378" s="21"/>
      <c r="S378" s="21"/>
    </row>
    <row r="379" spans="1:19" x14ac:dyDescent="0.55000000000000004">
      <c r="A379" s="6">
        <f>IF('Data Validation'!$K$2&lt;&gt;TRUE,"",'Data Validation'!A379)</f>
        <v>1772141700</v>
      </c>
      <c r="B379" s="6" t="str">
        <f>IF('Data Validation'!$K$2&lt;&gt;TRUE,"",'Data Validation'!C379)</f>
        <v>XAUUSD</v>
      </c>
      <c r="C379" s="6" t="str">
        <f>IF('Data Validation'!$K$2&lt;&gt;TRUE,"",'Data Validation'!E379)</f>
        <v>M5</v>
      </c>
      <c r="D379" s="6">
        <f>IF('Data Validation'!$K$2&lt;&gt;TRUE,"",'Data Validation'!G379)</f>
        <v>5187.12</v>
      </c>
      <c r="E379" s="6">
        <f>IF($C379&lt;&gt;"M5","",SSA!E379)</f>
        <v>5186.9851900000003</v>
      </c>
      <c r="F379">
        <f t="shared" si="24"/>
        <v>5190.6974427777777</v>
      </c>
      <c r="G379">
        <f t="shared" si="26"/>
        <v>5188.7499098943781</v>
      </c>
      <c r="H379">
        <f t="shared" si="27"/>
        <v>1.9475328833996173</v>
      </c>
      <c r="I379">
        <f t="shared" si="29"/>
        <v>1</v>
      </c>
      <c r="J379">
        <f t="shared" si="28"/>
        <v>65</v>
      </c>
      <c r="K379" s="4" t="str">
        <f t="shared" si="30"/>
        <v>Bullish</v>
      </c>
      <c r="L379" s="4" t="str">
        <f t="shared" si="31"/>
        <v>-----</v>
      </c>
      <c r="M379" s="21">
        <f t="shared" si="25"/>
        <v>-3.7122527777773939</v>
      </c>
      <c r="N379" s="21"/>
      <c r="O379" s="21"/>
      <c r="P379" s="21"/>
      <c r="Q379" s="21"/>
      <c r="R379" s="21"/>
      <c r="S379" s="21"/>
    </row>
    <row r="380" spans="1:19" x14ac:dyDescent="0.55000000000000004">
      <c r="A380" s="6">
        <f>IF('Data Validation'!$K$2&lt;&gt;TRUE,"",'Data Validation'!A380)</f>
        <v>1772142000</v>
      </c>
      <c r="B380" s="6" t="str">
        <f>IF('Data Validation'!$K$2&lt;&gt;TRUE,"",'Data Validation'!C380)</f>
        <v>XAUUSD</v>
      </c>
      <c r="C380" s="6" t="str">
        <f>IF('Data Validation'!$K$2&lt;&gt;TRUE,"",'Data Validation'!E380)</f>
        <v>M5</v>
      </c>
      <c r="D380" s="6">
        <f>IF('Data Validation'!$K$2&lt;&gt;TRUE,"",'Data Validation'!G380)</f>
        <v>5190.3900000000003</v>
      </c>
      <c r="E380" s="6">
        <f>IF($C380&lt;&gt;"M5","",SSA!E380)</f>
        <v>5185.9781000000003</v>
      </c>
      <c r="F380">
        <f t="shared" si="24"/>
        <v>5190.8936013888888</v>
      </c>
      <c r="G380">
        <f t="shared" si="26"/>
        <v>5189.1786481932804</v>
      </c>
      <c r="H380">
        <f t="shared" si="27"/>
        <v>1.7149531956083592</v>
      </c>
      <c r="I380">
        <f t="shared" si="29"/>
        <v>1</v>
      </c>
      <c r="J380">
        <f t="shared" si="28"/>
        <v>66</v>
      </c>
      <c r="K380" s="4" t="str">
        <f t="shared" si="30"/>
        <v>Bullish</v>
      </c>
      <c r="L380" s="4" t="str">
        <f t="shared" si="31"/>
        <v>-----</v>
      </c>
      <c r="M380" s="21">
        <f t="shared" si="25"/>
        <v>-4.9155013888885151</v>
      </c>
      <c r="N380" s="21"/>
      <c r="O380" s="21"/>
      <c r="P380" s="21"/>
      <c r="Q380" s="21"/>
      <c r="R380" s="21"/>
      <c r="S380" s="21"/>
    </row>
    <row r="381" spans="1:19" x14ac:dyDescent="0.55000000000000004">
      <c r="A381" s="6">
        <f>IF('Data Validation'!$K$2&lt;&gt;TRUE,"",'Data Validation'!A381)</f>
        <v>1772142300</v>
      </c>
      <c r="B381" s="6" t="str">
        <f>IF('Data Validation'!$K$2&lt;&gt;TRUE,"",'Data Validation'!C381)</f>
        <v>XAUUSD</v>
      </c>
      <c r="C381" s="6" t="str">
        <f>IF('Data Validation'!$K$2&lt;&gt;TRUE,"",'Data Validation'!E381)</f>
        <v>M5</v>
      </c>
      <c r="D381" s="6">
        <f>IF('Data Validation'!$K$2&lt;&gt;TRUE,"",'Data Validation'!G381)</f>
        <v>5187.18</v>
      </c>
      <c r="E381" s="6">
        <f>IF($C381&lt;&gt;"M5","",SSA!E381)</f>
        <v>5185.1577600000001</v>
      </c>
      <c r="F381">
        <f t="shared" si="24"/>
        <v>5191.0224002777777</v>
      </c>
      <c r="G381">
        <f t="shared" si="26"/>
        <v>5189.5473986101806</v>
      </c>
      <c r="H381">
        <f t="shared" si="27"/>
        <v>1.4750016675970983</v>
      </c>
      <c r="I381">
        <f t="shared" si="29"/>
        <v>1</v>
      </c>
      <c r="J381">
        <f t="shared" si="28"/>
        <v>67</v>
      </c>
      <c r="K381" s="4" t="str">
        <f t="shared" si="30"/>
        <v>Bullish</v>
      </c>
      <c r="L381" s="4" t="str">
        <f t="shared" si="31"/>
        <v>-----</v>
      </c>
      <c r="M381" s="21">
        <f t="shared" si="25"/>
        <v>-5.864640277777653</v>
      </c>
      <c r="N381" s="21"/>
      <c r="O381" s="21"/>
      <c r="P381" s="21"/>
      <c r="Q381" s="21"/>
      <c r="R381" s="21"/>
      <c r="S381" s="21"/>
    </row>
    <row r="382" spans="1:19" x14ac:dyDescent="0.55000000000000004">
      <c r="A382" s="6">
        <f>IF('Data Validation'!$K$2&lt;&gt;TRUE,"",'Data Validation'!A382)</f>
        <v>1772142600</v>
      </c>
      <c r="B382" s="6" t="str">
        <f>IF('Data Validation'!$K$2&lt;&gt;TRUE,"",'Data Validation'!C382)</f>
        <v>XAUUSD</v>
      </c>
      <c r="C382" s="6" t="str">
        <f>IF('Data Validation'!$K$2&lt;&gt;TRUE,"",'Data Validation'!E382)</f>
        <v>M5</v>
      </c>
      <c r="D382" s="6">
        <f>IF('Data Validation'!$K$2&lt;&gt;TRUE,"",'Data Validation'!G382)</f>
        <v>5183.3999999999996</v>
      </c>
      <c r="E382" s="6">
        <f>IF($C382&lt;&gt;"M5","",SSA!E382)</f>
        <v>5184.5737900000004</v>
      </c>
      <c r="F382">
        <f t="shared" si="24"/>
        <v>5191.0944647222223</v>
      </c>
      <c r="G382">
        <f t="shared" si="26"/>
        <v>5189.8568118325893</v>
      </c>
      <c r="H382">
        <f t="shared" si="27"/>
        <v>1.2376528896329546</v>
      </c>
      <c r="I382">
        <f t="shared" si="29"/>
        <v>1</v>
      </c>
      <c r="J382">
        <f t="shared" si="28"/>
        <v>68</v>
      </c>
      <c r="K382" s="4" t="str">
        <f t="shared" si="30"/>
        <v>Bullish</v>
      </c>
      <c r="L382" s="4" t="str">
        <f t="shared" si="31"/>
        <v>-----</v>
      </c>
      <c r="M382" s="21">
        <f t="shared" si="25"/>
        <v>-6.5206747222218837</v>
      </c>
      <c r="N382" s="21"/>
      <c r="O382" s="21"/>
      <c r="P382" s="21"/>
      <c r="Q382" s="21"/>
      <c r="R382" s="21"/>
      <c r="S382" s="21"/>
    </row>
    <row r="383" spans="1:19" x14ac:dyDescent="0.55000000000000004">
      <c r="A383" s="6">
        <f>IF('Data Validation'!$K$2&lt;&gt;TRUE,"",'Data Validation'!A383)</f>
        <v>1772142900</v>
      </c>
      <c r="B383" s="6" t="str">
        <f>IF('Data Validation'!$K$2&lt;&gt;TRUE,"",'Data Validation'!C383)</f>
        <v>XAUUSD</v>
      </c>
      <c r="C383" s="6" t="str">
        <f>IF('Data Validation'!$K$2&lt;&gt;TRUE,"",'Data Validation'!E383)</f>
        <v>M5</v>
      </c>
      <c r="D383" s="6">
        <f>IF('Data Validation'!$K$2&lt;&gt;TRUE,"",'Data Validation'!G383)</f>
        <v>5185.2</v>
      </c>
      <c r="E383" s="6">
        <f>IF($C383&lt;&gt;"M5","",SSA!E383)</f>
        <v>5184.2845100000004</v>
      </c>
      <c r="F383">
        <f t="shared" si="24"/>
        <v>5191.1202269444439</v>
      </c>
      <c r="G383">
        <f t="shared" si="26"/>
        <v>5190.1094948549608</v>
      </c>
      <c r="H383">
        <f t="shared" si="27"/>
        <v>1.0107320894830991</v>
      </c>
      <c r="I383">
        <f t="shared" si="29"/>
        <v>1</v>
      </c>
      <c r="J383">
        <f t="shared" si="28"/>
        <v>69</v>
      </c>
      <c r="K383" s="4" t="str">
        <f t="shared" si="30"/>
        <v>Bullish</v>
      </c>
      <c r="L383" s="4" t="str">
        <f t="shared" si="31"/>
        <v>-----</v>
      </c>
      <c r="M383" s="21">
        <f t="shared" si="25"/>
        <v>-6.8357169444434476</v>
      </c>
      <c r="N383" s="21"/>
      <c r="O383" s="21"/>
      <c r="P383" s="21"/>
      <c r="Q383" s="21"/>
      <c r="R383" s="21"/>
      <c r="S383" s="21"/>
    </row>
    <row r="384" spans="1:19" x14ac:dyDescent="0.55000000000000004">
      <c r="A384" s="6">
        <f>IF('Data Validation'!$K$2&lt;&gt;TRUE,"",'Data Validation'!A384)</f>
        <v>1772146800</v>
      </c>
      <c r="B384" s="6" t="str">
        <f>IF('Data Validation'!$K$2&lt;&gt;TRUE,"",'Data Validation'!C384)</f>
        <v>XAUUSD</v>
      </c>
      <c r="C384" s="6" t="str">
        <f>IF('Data Validation'!$K$2&lt;&gt;TRUE,"",'Data Validation'!E384)</f>
        <v>M5</v>
      </c>
      <c r="D384" s="6">
        <f>IF('Data Validation'!$K$2&lt;&gt;TRUE,"",'Data Validation'!G384)</f>
        <v>5182.18</v>
      </c>
      <c r="E384" s="6">
        <f>IF($C384&lt;&gt;"M5","",SSA!E384)</f>
        <v>5184.1821799999998</v>
      </c>
      <c r="F384">
        <f t="shared" si="24"/>
        <v>5191.1080624999995</v>
      </c>
      <c r="G384">
        <f t="shared" si="26"/>
        <v>5190.3092083839692</v>
      </c>
      <c r="H384">
        <f t="shared" si="27"/>
        <v>0.79885411603027023</v>
      </c>
      <c r="I384">
        <f t="shared" si="29"/>
        <v>1</v>
      </c>
      <c r="J384">
        <f t="shared" si="28"/>
        <v>70</v>
      </c>
      <c r="K384" s="4" t="str">
        <f t="shared" si="30"/>
        <v>Bullish</v>
      </c>
      <c r="L384" s="4" t="str">
        <f t="shared" si="31"/>
        <v>-----</v>
      </c>
      <c r="M384" s="21">
        <f t="shared" si="25"/>
        <v>-6.9258824999997159</v>
      </c>
      <c r="N384" s="21"/>
      <c r="O384" s="21"/>
      <c r="P384" s="21"/>
      <c r="Q384" s="21"/>
      <c r="R384" s="21"/>
      <c r="S384" s="21"/>
    </row>
    <row r="385" spans="1:19" x14ac:dyDescent="0.55000000000000004">
      <c r="A385" s="6">
        <f>IF('Data Validation'!$K$2&lt;&gt;TRUE,"",'Data Validation'!A385)</f>
        <v>1772147100</v>
      </c>
      <c r="B385" s="6" t="str">
        <f>IF('Data Validation'!$K$2&lt;&gt;TRUE,"",'Data Validation'!C385)</f>
        <v>XAUUSD</v>
      </c>
      <c r="C385" s="6" t="str">
        <f>IF('Data Validation'!$K$2&lt;&gt;TRUE,"",'Data Validation'!E385)</f>
        <v>M5</v>
      </c>
      <c r="D385" s="6">
        <f>IF('Data Validation'!$K$2&lt;&gt;TRUE,"",'Data Validation'!G385)</f>
        <v>5184.67</v>
      </c>
      <c r="E385" s="6">
        <f>IF($C385&lt;&gt;"M5","",SSA!E385)</f>
        <v>5184.2550600000004</v>
      </c>
      <c r="F385">
        <f t="shared" si="24"/>
        <v>5191.0714444444438</v>
      </c>
      <c r="G385">
        <f t="shared" si="26"/>
        <v>5190.4616555960638</v>
      </c>
      <c r="H385">
        <f t="shared" si="27"/>
        <v>0.60978884838004888</v>
      </c>
      <c r="I385">
        <f t="shared" si="29"/>
        <v>1</v>
      </c>
      <c r="J385">
        <f t="shared" si="28"/>
        <v>71</v>
      </c>
      <c r="K385" s="4" t="str">
        <f t="shared" si="30"/>
        <v>Bullish</v>
      </c>
      <c r="L385" s="4" t="str">
        <f t="shared" si="31"/>
        <v>-----</v>
      </c>
      <c r="M385" s="21">
        <f t="shared" si="25"/>
        <v>-6.8163844444434289</v>
      </c>
      <c r="N385" s="21"/>
      <c r="O385" s="21"/>
      <c r="P385" s="21"/>
      <c r="Q385" s="21"/>
      <c r="R385" s="21"/>
      <c r="S385" s="21"/>
    </row>
    <row r="386" spans="1:19" x14ac:dyDescent="0.55000000000000004">
      <c r="A386" s="6">
        <f>IF('Data Validation'!$K$2&lt;&gt;TRUE,"",'Data Validation'!A386)</f>
        <v>1772147400</v>
      </c>
      <c r="B386" s="6" t="str">
        <f>IF('Data Validation'!$K$2&lt;&gt;TRUE,"",'Data Validation'!C386)</f>
        <v>XAUUSD</v>
      </c>
      <c r="C386" s="6" t="str">
        <f>IF('Data Validation'!$K$2&lt;&gt;TRUE,"",'Data Validation'!E386)</f>
        <v>M5</v>
      </c>
      <c r="D386" s="6">
        <f>IF('Data Validation'!$K$2&lt;&gt;TRUE,"",'Data Validation'!G386)</f>
        <v>5183.99</v>
      </c>
      <c r="E386" s="6">
        <f>IF($C386&lt;&gt;"M5","",SSA!E386)</f>
        <v>5184.3516099999997</v>
      </c>
      <c r="F386">
        <f t="shared" si="24"/>
        <v>5191.0207963888897</v>
      </c>
      <c r="G386">
        <f t="shared" si="26"/>
        <v>5190.5734837546288</v>
      </c>
      <c r="H386">
        <f t="shared" si="27"/>
        <v>0.44731263426092482</v>
      </c>
      <c r="I386">
        <f t="shared" si="29"/>
        <v>1</v>
      </c>
      <c r="J386">
        <f t="shared" si="28"/>
        <v>72</v>
      </c>
      <c r="K386" s="4" t="str">
        <f t="shared" si="30"/>
        <v>Bullish</v>
      </c>
      <c r="L386" s="4" t="str">
        <f t="shared" si="31"/>
        <v>-----</v>
      </c>
      <c r="M386" s="21">
        <f t="shared" si="25"/>
        <v>-6.6691863888900116</v>
      </c>
      <c r="N386" s="21"/>
      <c r="O386" s="21"/>
      <c r="P386" s="21"/>
      <c r="Q386" s="21"/>
      <c r="R386" s="21"/>
      <c r="S386" s="21"/>
    </row>
    <row r="387" spans="1:19" x14ac:dyDescent="0.55000000000000004">
      <c r="A387" s="6">
        <f>IF('Data Validation'!$K$2&lt;&gt;TRUE,"",'Data Validation'!A387)</f>
        <v>1772147700</v>
      </c>
      <c r="B387" s="6" t="str">
        <f>IF('Data Validation'!$K$2&lt;&gt;TRUE,"",'Data Validation'!C387)</f>
        <v>XAUUSD</v>
      </c>
      <c r="C387" s="6" t="str">
        <f>IF('Data Validation'!$K$2&lt;&gt;TRUE,"",'Data Validation'!E387)</f>
        <v>M5</v>
      </c>
      <c r="D387" s="6">
        <f>IF('Data Validation'!$K$2&lt;&gt;TRUE,"",'Data Validation'!G387)</f>
        <v>5183.7700000000004</v>
      </c>
      <c r="E387" s="6">
        <f>IF($C387&lt;&gt;"M5","",SSA!E387)</f>
        <v>5184.4236700000001</v>
      </c>
      <c r="F387">
        <f t="shared" si="24"/>
        <v>5190.9642955555564</v>
      </c>
      <c r="G387">
        <f t="shared" si="26"/>
        <v>5190.6516461148149</v>
      </c>
      <c r="H387">
        <f t="shared" si="27"/>
        <v>0.3126494407415521</v>
      </c>
      <c r="I387">
        <f t="shared" si="29"/>
        <v>1</v>
      </c>
      <c r="J387">
        <f t="shared" si="28"/>
        <v>73</v>
      </c>
      <c r="K387" s="4" t="str">
        <f t="shared" si="30"/>
        <v>Vulnerable Bullish</v>
      </c>
      <c r="L387" s="4" t="str">
        <f t="shared" si="31"/>
        <v>-----</v>
      </c>
      <c r="M387" s="21">
        <f t="shared" si="25"/>
        <v>-6.5406255555562893</v>
      </c>
      <c r="N387" s="21"/>
      <c r="O387" s="21"/>
      <c r="P387" s="21"/>
      <c r="Q387" s="21"/>
      <c r="R387" s="21"/>
      <c r="S387" s="21"/>
    </row>
    <row r="388" spans="1:19" x14ac:dyDescent="0.55000000000000004">
      <c r="A388" s="6">
        <f>IF('Data Validation'!$K$2&lt;&gt;TRUE,"",'Data Validation'!A388)</f>
        <v>1772148000</v>
      </c>
      <c r="B388" s="6" t="str">
        <f>IF('Data Validation'!$K$2&lt;&gt;TRUE,"",'Data Validation'!C388)</f>
        <v>XAUUSD</v>
      </c>
      <c r="C388" s="6" t="str">
        <f>IF('Data Validation'!$K$2&lt;&gt;TRUE,"",'Data Validation'!E388)</f>
        <v>M5</v>
      </c>
      <c r="D388" s="6">
        <f>IF('Data Validation'!$K$2&lt;&gt;TRUE,"",'Data Validation'!G388)</f>
        <v>5183.6899999999996</v>
      </c>
      <c r="E388" s="6">
        <f>IF($C388&lt;&gt;"M5","",SSA!E388)</f>
        <v>5184.4290300000002</v>
      </c>
      <c r="F388">
        <f t="shared" si="24"/>
        <v>5190.9065836111122</v>
      </c>
      <c r="G388">
        <f t="shared" si="26"/>
        <v>5190.7026336140743</v>
      </c>
      <c r="H388">
        <f t="shared" si="27"/>
        <v>0.20394999703785288</v>
      </c>
      <c r="I388">
        <f t="shared" si="29"/>
        <v>1</v>
      </c>
      <c r="J388">
        <f t="shared" si="28"/>
        <v>74</v>
      </c>
      <c r="K388" s="4" t="str">
        <f t="shared" si="30"/>
        <v>Vulnerable Bullish</v>
      </c>
      <c r="L388" s="4" t="str">
        <f t="shared" si="31"/>
        <v>-----</v>
      </c>
      <c r="M388" s="21">
        <f t="shared" si="25"/>
        <v>-6.4775536111119436</v>
      </c>
      <c r="N388" s="21"/>
      <c r="O388" s="21"/>
      <c r="P388" s="21"/>
      <c r="Q388" s="21"/>
      <c r="R388" s="21"/>
      <c r="S388" s="21"/>
    </row>
    <row r="389" spans="1:19" x14ac:dyDescent="0.55000000000000004">
      <c r="A389" s="6">
        <f>IF('Data Validation'!$K$2&lt;&gt;TRUE,"",'Data Validation'!A389)</f>
        <v>1772148300</v>
      </c>
      <c r="B389" s="6" t="str">
        <f>IF('Data Validation'!$K$2&lt;&gt;TRUE,"",'Data Validation'!C389)</f>
        <v>XAUUSD</v>
      </c>
      <c r="C389" s="6" t="str">
        <f>IF('Data Validation'!$K$2&lt;&gt;TRUE,"",'Data Validation'!E389)</f>
        <v>M5</v>
      </c>
      <c r="D389" s="6">
        <f>IF('Data Validation'!$K$2&lt;&gt;TRUE,"",'Data Validation'!G389)</f>
        <v>5184</v>
      </c>
      <c r="E389" s="6">
        <f>IF($C389&lt;&gt;"M5","",SSA!E389)</f>
        <v>5184.3662100000001</v>
      </c>
      <c r="F389">
        <f t="shared" si="24"/>
        <v>5190.8462747222238</v>
      </c>
      <c r="G389">
        <f t="shared" si="26"/>
        <v>5190.7313618357048</v>
      </c>
      <c r="H389">
        <f t="shared" si="27"/>
        <v>0.11491288651905052</v>
      </c>
      <c r="I389">
        <f t="shared" si="29"/>
        <v>1</v>
      </c>
      <c r="J389">
        <f t="shared" si="28"/>
        <v>75</v>
      </c>
      <c r="K389" s="4" t="str">
        <f t="shared" si="30"/>
        <v>Vulnerable Bullish</v>
      </c>
      <c r="L389" s="4" t="str">
        <f t="shared" si="31"/>
        <v>-----</v>
      </c>
      <c r="M389" s="21">
        <f t="shared" si="25"/>
        <v>-6.4800647222236876</v>
      </c>
      <c r="N389" s="21"/>
      <c r="O389" s="21"/>
      <c r="P389" s="21"/>
      <c r="Q389" s="21"/>
      <c r="R389" s="21"/>
      <c r="S389" s="21"/>
    </row>
    <row r="390" spans="1:19" x14ac:dyDescent="0.55000000000000004">
      <c r="A390" s="6">
        <f>IF('Data Validation'!$K$2&lt;&gt;TRUE,"",'Data Validation'!A390)</f>
        <v>1772148600</v>
      </c>
      <c r="B390" s="6" t="str">
        <f>IF('Data Validation'!$K$2&lt;&gt;TRUE,"",'Data Validation'!C390)</f>
        <v>XAUUSD</v>
      </c>
      <c r="C390" s="6" t="str">
        <f>IF('Data Validation'!$K$2&lt;&gt;TRUE,"",'Data Validation'!E390)</f>
        <v>M5</v>
      </c>
      <c r="D390" s="6">
        <f>IF('Data Validation'!$K$2&lt;&gt;TRUE,"",'Data Validation'!G390)</f>
        <v>5183.32</v>
      </c>
      <c r="E390" s="6">
        <f>IF($C390&lt;&gt;"M5","",SSA!E390)</f>
        <v>5184.2573400000001</v>
      </c>
      <c r="F390">
        <f t="shared" si="24"/>
        <v>5190.777967500002</v>
      </c>
      <c r="G390">
        <f t="shared" si="26"/>
        <v>5190.7406829685642</v>
      </c>
      <c r="H390">
        <f t="shared" si="27"/>
        <v>3.728453143776278E-2</v>
      </c>
      <c r="I390">
        <f t="shared" si="29"/>
        <v>1</v>
      </c>
      <c r="J390">
        <f t="shared" si="28"/>
        <v>76</v>
      </c>
      <c r="K390" s="4" t="str">
        <f t="shared" si="30"/>
        <v>Vulnerable Bullish</v>
      </c>
      <c r="L390" s="4" t="str">
        <f t="shared" si="31"/>
        <v>-----</v>
      </c>
      <c r="M390" s="21">
        <f t="shared" si="25"/>
        <v>-6.520627500001865</v>
      </c>
      <c r="N390" s="21"/>
      <c r="O390" s="21"/>
      <c r="P390" s="21"/>
      <c r="Q390" s="21"/>
      <c r="R390" s="21"/>
      <c r="S390" s="21"/>
    </row>
    <row r="391" spans="1:19" x14ac:dyDescent="0.55000000000000004">
      <c r="A391" s="6">
        <f>IF('Data Validation'!$K$2&lt;&gt;TRUE,"",'Data Validation'!A391)</f>
        <v>1772148900</v>
      </c>
      <c r="B391" s="6" t="str">
        <f>IF('Data Validation'!$K$2&lt;&gt;TRUE,"",'Data Validation'!C391)</f>
        <v>XAUUSD</v>
      </c>
      <c r="C391" s="6" t="str">
        <f>IF('Data Validation'!$K$2&lt;&gt;TRUE,"",'Data Validation'!E391)</f>
        <v>M5</v>
      </c>
      <c r="D391" s="6">
        <f>IF('Data Validation'!$K$2&lt;&gt;TRUE,"",'Data Validation'!G391)</f>
        <v>5187.21</v>
      </c>
      <c r="E391" s="6">
        <f>IF($C391&lt;&gt;"M5","",SSA!E391)</f>
        <v>5184.1674000000003</v>
      </c>
      <c r="F391">
        <f t="shared" si="24"/>
        <v>5190.6967086111126</v>
      </c>
      <c r="G391">
        <f t="shared" si="26"/>
        <v>5190.7318880970743</v>
      </c>
      <c r="H391">
        <f t="shared" si="27"/>
        <v>-3.5179485961634782E-2</v>
      </c>
      <c r="I391">
        <f t="shared" si="29"/>
        <v>-1</v>
      </c>
      <c r="J391">
        <f t="shared" si="28"/>
        <v>-1</v>
      </c>
      <c r="K391" s="4" t="str">
        <f t="shared" si="30"/>
        <v>-----</v>
      </c>
      <c r="L391" s="4" t="str">
        <f t="shared" si="31"/>
        <v>-----</v>
      </c>
      <c r="M391" s="21">
        <f t="shared" si="25"/>
        <v>-6.5293086111123557</v>
      </c>
      <c r="N391" s="21"/>
      <c r="O391" s="21"/>
      <c r="P391" s="21"/>
      <c r="Q391" s="21"/>
      <c r="R391" s="21"/>
      <c r="S391" s="21"/>
    </row>
    <row r="392" spans="1:19" x14ac:dyDescent="0.55000000000000004">
      <c r="A392" s="6">
        <f>IF('Data Validation'!$K$2&lt;&gt;TRUE,"",'Data Validation'!A392)</f>
        <v>1772149200</v>
      </c>
      <c r="B392" s="6" t="str">
        <f>IF('Data Validation'!$K$2&lt;&gt;TRUE,"",'Data Validation'!C392)</f>
        <v>XAUUSD</v>
      </c>
      <c r="C392" s="6" t="str">
        <f>IF('Data Validation'!$K$2&lt;&gt;TRUE,"",'Data Validation'!E392)</f>
        <v>M5</v>
      </c>
      <c r="D392" s="6">
        <f>IF('Data Validation'!$K$2&lt;&gt;TRUE,"",'Data Validation'!G392)</f>
        <v>5186.0200000000004</v>
      </c>
      <c r="E392" s="6">
        <f>IF($C392&lt;&gt;"M5","",SSA!E392)</f>
        <v>5184.0591400000003</v>
      </c>
      <c r="F392">
        <f t="shared" si="24"/>
        <v>5190.5911113888906</v>
      </c>
      <c r="G392">
        <f t="shared" si="26"/>
        <v>5190.7037327554372</v>
      </c>
      <c r="H392">
        <f t="shared" si="27"/>
        <v>-0.11262136654659116</v>
      </c>
      <c r="I392">
        <f t="shared" si="29"/>
        <v>-1</v>
      </c>
      <c r="J392">
        <f t="shared" si="28"/>
        <v>-2</v>
      </c>
      <c r="K392" s="4" t="str">
        <f t="shared" si="30"/>
        <v>-----</v>
      </c>
      <c r="L392" s="4" t="str">
        <f t="shared" si="31"/>
        <v>-----</v>
      </c>
      <c r="M392" s="21">
        <f t="shared" si="25"/>
        <v>-6.5319713888902697</v>
      </c>
      <c r="N392" s="21"/>
      <c r="O392" s="21"/>
      <c r="P392" s="21"/>
      <c r="Q392" s="21"/>
      <c r="R392" s="21"/>
      <c r="S392" s="21"/>
    </row>
    <row r="393" spans="1:19" x14ac:dyDescent="0.55000000000000004">
      <c r="A393" s="6">
        <f>IF('Data Validation'!$K$2&lt;&gt;TRUE,"",'Data Validation'!A393)</f>
        <v>1772149500</v>
      </c>
      <c r="B393" s="6" t="str">
        <f>IF('Data Validation'!$K$2&lt;&gt;TRUE,"",'Data Validation'!C393)</f>
        <v>XAUUSD</v>
      </c>
      <c r="C393" s="6" t="str">
        <f>IF('Data Validation'!$K$2&lt;&gt;TRUE,"",'Data Validation'!E393)</f>
        <v>M5</v>
      </c>
      <c r="D393" s="6">
        <f>IF('Data Validation'!$K$2&lt;&gt;TRUE,"",'Data Validation'!G393)</f>
        <v>5183.96</v>
      </c>
      <c r="E393" s="6">
        <f>IF($C393&lt;&gt;"M5","",SSA!E393)</f>
        <v>5184.04342</v>
      </c>
      <c r="F393">
        <f t="shared" si="24"/>
        <v>5190.4541266666674</v>
      </c>
      <c r="G393">
        <f t="shared" si="26"/>
        <v>5190.6538115376834</v>
      </c>
      <c r="H393">
        <f t="shared" si="27"/>
        <v>-0.19968487101596111</v>
      </c>
      <c r="I393">
        <f t="shared" si="29"/>
        <v>-1</v>
      </c>
      <c r="J393">
        <f t="shared" si="28"/>
        <v>-3</v>
      </c>
      <c r="K393" s="4" t="str">
        <f t="shared" si="30"/>
        <v>-----</v>
      </c>
      <c r="L393" s="4" t="str">
        <f t="shared" si="31"/>
        <v>-----</v>
      </c>
      <c r="M393" s="21">
        <f t="shared" si="25"/>
        <v>-6.4107066666674655</v>
      </c>
      <c r="N393" s="21"/>
      <c r="O393" s="21"/>
      <c r="P393" s="21"/>
      <c r="Q393" s="21"/>
      <c r="R393" s="21"/>
      <c r="S393" s="21"/>
    </row>
    <row r="394" spans="1:19" x14ac:dyDescent="0.55000000000000004">
      <c r="A394" s="6">
        <f>IF('Data Validation'!$K$2&lt;&gt;TRUE,"",'Data Validation'!A394)</f>
        <v>1772149800</v>
      </c>
      <c r="B394" s="6" t="str">
        <f>IF('Data Validation'!$K$2&lt;&gt;TRUE,"",'Data Validation'!C394)</f>
        <v>XAUUSD</v>
      </c>
      <c r="C394" s="6" t="str">
        <f>IF('Data Validation'!$K$2&lt;&gt;TRUE,"",'Data Validation'!E394)</f>
        <v>M5</v>
      </c>
      <c r="D394" s="6">
        <f>IF('Data Validation'!$K$2&lt;&gt;TRUE,"",'Data Validation'!G394)</f>
        <v>5184.93</v>
      </c>
      <c r="E394" s="6">
        <f>IF($C394&lt;&gt;"M5","",SSA!E394)</f>
        <v>5184.2452300000004</v>
      </c>
      <c r="F394">
        <f t="shared" si="24"/>
        <v>5190.2893622222236</v>
      </c>
      <c r="G394">
        <f t="shared" si="26"/>
        <v>5190.580921674592</v>
      </c>
      <c r="H394">
        <f t="shared" si="27"/>
        <v>-0.29155945236834668</v>
      </c>
      <c r="I394">
        <f t="shared" si="29"/>
        <v>-1</v>
      </c>
      <c r="J394">
        <f t="shared" si="28"/>
        <v>-4</v>
      </c>
      <c r="K394" s="4" t="str">
        <f t="shared" si="30"/>
        <v>-----</v>
      </c>
      <c r="L394" s="4" t="str">
        <f t="shared" si="31"/>
        <v>-----</v>
      </c>
      <c r="M394" s="21">
        <f t="shared" si="25"/>
        <v>-6.0441322222231975</v>
      </c>
      <c r="N394" s="21"/>
      <c r="O394" s="21"/>
      <c r="P394" s="21"/>
      <c r="Q394" s="21"/>
      <c r="R394" s="21"/>
      <c r="S394" s="21"/>
    </row>
    <row r="395" spans="1:19" x14ac:dyDescent="0.55000000000000004">
      <c r="A395" s="6">
        <f>IF('Data Validation'!$K$2&lt;&gt;TRUE,"",'Data Validation'!A395)</f>
        <v>1772150100</v>
      </c>
      <c r="B395" s="6" t="str">
        <f>IF('Data Validation'!$K$2&lt;&gt;TRUE,"",'Data Validation'!C395)</f>
        <v>XAUUSD</v>
      </c>
      <c r="C395" s="6" t="str">
        <f>IF('Data Validation'!$K$2&lt;&gt;TRUE,"",'Data Validation'!E395)</f>
        <v>M5</v>
      </c>
      <c r="D395" s="6">
        <f>IF('Data Validation'!$K$2&lt;&gt;TRUE,"",'Data Validation'!G395)</f>
        <v>5184.6099999999997</v>
      </c>
      <c r="E395" s="6">
        <f>IF($C395&lt;&gt;"M5","",SSA!E395)</f>
        <v>5184.6511300000002</v>
      </c>
      <c r="F395">
        <f t="shared" si="24"/>
        <v>5190.0995172222238</v>
      </c>
      <c r="G395">
        <f t="shared" si="26"/>
        <v>5190.4846407841187</v>
      </c>
      <c r="H395">
        <f t="shared" si="27"/>
        <v>-0.38512356189494312</v>
      </c>
      <c r="I395">
        <f t="shared" si="29"/>
        <v>-1</v>
      </c>
      <c r="J395">
        <f t="shared" si="28"/>
        <v>-5</v>
      </c>
      <c r="K395" s="4" t="str">
        <f t="shared" si="30"/>
        <v>-----</v>
      </c>
      <c r="L395" s="4" t="str">
        <f t="shared" si="31"/>
        <v>-----</v>
      </c>
      <c r="M395" s="21">
        <f t="shared" si="25"/>
        <v>-5.4483872222235732</v>
      </c>
      <c r="N395" s="21"/>
      <c r="O395" s="21"/>
      <c r="P395" s="21"/>
      <c r="Q395" s="21"/>
      <c r="R395" s="21"/>
      <c r="S395" s="21"/>
    </row>
    <row r="396" spans="1:19" x14ac:dyDescent="0.55000000000000004">
      <c r="A396" s="6">
        <f>IF('Data Validation'!$K$2&lt;&gt;TRUE,"",'Data Validation'!A396)</f>
        <v>1772150400</v>
      </c>
      <c r="B396" s="6" t="str">
        <f>IF('Data Validation'!$K$2&lt;&gt;TRUE,"",'Data Validation'!C396)</f>
        <v>XAUUSD</v>
      </c>
      <c r="C396" s="6" t="str">
        <f>IF('Data Validation'!$K$2&lt;&gt;TRUE,"",'Data Validation'!E396)</f>
        <v>M5</v>
      </c>
      <c r="D396" s="6">
        <f>IF('Data Validation'!$K$2&lt;&gt;TRUE,"",'Data Validation'!G396)</f>
        <v>5180.24</v>
      </c>
      <c r="E396" s="6">
        <f>IF($C396&lt;&gt;"M5","",SSA!E396)</f>
        <v>5185.2187700000004</v>
      </c>
      <c r="F396">
        <f t="shared" si="24"/>
        <v>5189.8871294444461</v>
      </c>
      <c r="G396">
        <f t="shared" si="26"/>
        <v>5190.3651385161847</v>
      </c>
      <c r="H396">
        <f t="shared" si="27"/>
        <v>-0.47800907173859741</v>
      </c>
      <c r="I396">
        <f t="shared" si="29"/>
        <v>-1</v>
      </c>
      <c r="J396">
        <f t="shared" si="28"/>
        <v>-6</v>
      </c>
      <c r="K396" s="4" t="str">
        <f t="shared" si="30"/>
        <v>-----</v>
      </c>
      <c r="L396" s="4" t="str">
        <f t="shared" si="31"/>
        <v>-----</v>
      </c>
      <c r="M396" s="21">
        <f t="shared" si="25"/>
        <v>-4.6683594444457412</v>
      </c>
      <c r="N396" s="21"/>
      <c r="O396" s="21"/>
      <c r="P396" s="21"/>
      <c r="Q396" s="21"/>
      <c r="R396" s="21"/>
      <c r="S396" s="21"/>
    </row>
    <row r="397" spans="1:19" x14ac:dyDescent="0.55000000000000004">
      <c r="A397" s="6">
        <f>IF('Data Validation'!$K$2&lt;&gt;TRUE,"",'Data Validation'!A397)</f>
        <v>1772150700</v>
      </c>
      <c r="B397" s="6" t="str">
        <f>IF('Data Validation'!$K$2&lt;&gt;TRUE,"",'Data Validation'!C397)</f>
        <v>XAUUSD</v>
      </c>
      <c r="C397" s="6" t="str">
        <f>IF('Data Validation'!$K$2&lt;&gt;TRUE,"",'Data Validation'!E397)</f>
        <v>M5</v>
      </c>
      <c r="D397" s="6">
        <f>IF('Data Validation'!$K$2&lt;&gt;TRUE,"",'Data Validation'!G397)</f>
        <v>5182.68</v>
      </c>
      <c r="E397" s="6">
        <f>IF($C397&lt;&gt;"M5","",SSA!E397)</f>
        <v>5185.9276300000001</v>
      </c>
      <c r="F397">
        <f t="shared" si="24"/>
        <v>5189.6620886111132</v>
      </c>
      <c r="G397">
        <f t="shared" si="26"/>
        <v>5190.2245285351701</v>
      </c>
      <c r="H397">
        <f t="shared" si="27"/>
        <v>-0.56243992405688914</v>
      </c>
      <c r="I397">
        <f t="shared" si="29"/>
        <v>-1</v>
      </c>
      <c r="J397">
        <f t="shared" si="28"/>
        <v>-7</v>
      </c>
      <c r="K397" s="4" t="str">
        <f t="shared" si="30"/>
        <v>-----</v>
      </c>
      <c r="L397" s="4" t="str">
        <f t="shared" si="31"/>
        <v>-----</v>
      </c>
      <c r="M397" s="21">
        <f t="shared" si="25"/>
        <v>-3.7344586111130411</v>
      </c>
      <c r="N397" s="21"/>
      <c r="O397" s="21"/>
      <c r="P397" s="21"/>
      <c r="Q397" s="21"/>
      <c r="R397" s="21"/>
      <c r="S397" s="21"/>
    </row>
    <row r="398" spans="1:19" x14ac:dyDescent="0.55000000000000004">
      <c r="A398" s="6">
        <f>IF('Data Validation'!$K$2&lt;&gt;TRUE,"",'Data Validation'!A398)</f>
        <v>1772151000</v>
      </c>
      <c r="B398" s="6" t="str">
        <f>IF('Data Validation'!$K$2&lt;&gt;TRUE,"",'Data Validation'!C398)</f>
        <v>XAUUSD</v>
      </c>
      <c r="C398" s="6" t="str">
        <f>IF('Data Validation'!$K$2&lt;&gt;TRUE,"",'Data Validation'!E398)</f>
        <v>M5</v>
      </c>
      <c r="D398" s="6">
        <f>IF('Data Validation'!$K$2&lt;&gt;TRUE,"",'Data Validation'!G398)</f>
        <v>5185.8900000000003</v>
      </c>
      <c r="E398" s="6">
        <f>IF($C398&lt;&gt;"M5","",SSA!E398)</f>
        <v>5186.5115999999998</v>
      </c>
      <c r="F398">
        <f t="shared" si="24"/>
        <v>5189.4294380555566</v>
      </c>
      <c r="G398">
        <f t="shared" si="26"/>
        <v>5190.0655104392481</v>
      </c>
      <c r="H398">
        <f t="shared" si="27"/>
        <v>-0.63607238369149854</v>
      </c>
      <c r="I398">
        <f t="shared" si="29"/>
        <v>-1</v>
      </c>
      <c r="J398">
        <f t="shared" si="28"/>
        <v>-8</v>
      </c>
      <c r="K398" s="4" t="str">
        <f t="shared" si="30"/>
        <v>-----</v>
      </c>
      <c r="L398" s="4" t="str">
        <f t="shared" si="31"/>
        <v>-----</v>
      </c>
      <c r="M398" s="21">
        <f t="shared" si="25"/>
        <v>-2.9178380555567855</v>
      </c>
      <c r="N398" s="21"/>
      <c r="O398" s="21"/>
      <c r="P398" s="21"/>
      <c r="Q398" s="21"/>
      <c r="R398" s="21"/>
      <c r="S398" s="21"/>
    </row>
    <row r="399" spans="1:19" x14ac:dyDescent="0.55000000000000004">
      <c r="A399" s="6">
        <f>IF('Data Validation'!$K$2&lt;&gt;TRUE,"",'Data Validation'!A399)</f>
        <v>1772151300</v>
      </c>
      <c r="B399" s="6" t="str">
        <f>IF('Data Validation'!$K$2&lt;&gt;TRUE,"",'Data Validation'!C399)</f>
        <v>XAUUSD</v>
      </c>
      <c r="C399" s="6" t="str">
        <f>IF('Data Validation'!$K$2&lt;&gt;TRUE,"",'Data Validation'!E399)</f>
        <v>M5</v>
      </c>
      <c r="D399" s="6">
        <f>IF('Data Validation'!$K$2&lt;&gt;TRUE,"",'Data Validation'!G399)</f>
        <v>5189.28</v>
      </c>
      <c r="E399" s="6">
        <f>IF($C399&lt;&gt;"M5","",SSA!E399)</f>
        <v>5186.6573799999996</v>
      </c>
      <c r="F399">
        <f t="shared" si="24"/>
        <v>5189.1861994444453</v>
      </c>
      <c r="G399">
        <f t="shared" si="26"/>
        <v>5189.889648240287</v>
      </c>
      <c r="H399">
        <f t="shared" si="27"/>
        <v>-0.70344879584172304</v>
      </c>
      <c r="I399">
        <f t="shared" si="29"/>
        <v>-1</v>
      </c>
      <c r="J399">
        <f t="shared" si="28"/>
        <v>-9</v>
      </c>
      <c r="K399" s="4" t="str">
        <f t="shared" si="30"/>
        <v>-----</v>
      </c>
      <c r="L399" s="4" t="str">
        <f t="shared" si="31"/>
        <v>-----</v>
      </c>
      <c r="M399" s="21">
        <f t="shared" si="25"/>
        <v>-2.5288194444456167</v>
      </c>
      <c r="N399" s="21"/>
      <c r="O399" s="21"/>
      <c r="P399" s="21"/>
      <c r="Q399" s="21"/>
      <c r="R399" s="21"/>
      <c r="S399" s="21"/>
    </row>
    <row r="400" spans="1:19" x14ac:dyDescent="0.55000000000000004">
      <c r="A400" s="6">
        <f>IF('Data Validation'!$K$2&lt;&gt;TRUE,"",'Data Validation'!A400)</f>
        <v>1772151600</v>
      </c>
      <c r="B400" s="6" t="str">
        <f>IF('Data Validation'!$K$2&lt;&gt;TRUE,"",'Data Validation'!C400)</f>
        <v>XAUUSD</v>
      </c>
      <c r="C400" s="6" t="str">
        <f>IF('Data Validation'!$K$2&lt;&gt;TRUE,"",'Data Validation'!E400)</f>
        <v>M5</v>
      </c>
      <c r="D400" s="6">
        <f>IF('Data Validation'!$K$2&lt;&gt;TRUE,"",'Data Validation'!G400)</f>
        <v>5192.47</v>
      </c>
      <c r="E400" s="6">
        <f>IF($C400&lt;&gt;"M5","",SSA!E400)</f>
        <v>5186.1036700000004</v>
      </c>
      <c r="F400">
        <f t="shared" si="24"/>
        <v>5188.9177833333342</v>
      </c>
      <c r="G400">
        <f t="shared" si="26"/>
        <v>5189.6952752588968</v>
      </c>
      <c r="H400">
        <f t="shared" si="27"/>
        <v>-0.77749192556257185</v>
      </c>
      <c r="I400">
        <f t="shared" si="29"/>
        <v>-1</v>
      </c>
      <c r="J400">
        <f t="shared" si="28"/>
        <v>-10</v>
      </c>
      <c r="K400" s="4" t="str">
        <f t="shared" si="30"/>
        <v>-----</v>
      </c>
      <c r="L400" s="4" t="str">
        <f t="shared" si="31"/>
        <v>-----</v>
      </c>
      <c r="M400" s="21">
        <f t="shared" si="25"/>
        <v>-2.8141133333338075</v>
      </c>
      <c r="N400" s="21"/>
      <c r="O400" s="21"/>
      <c r="P400" s="21"/>
      <c r="Q400" s="21"/>
      <c r="R400" s="21"/>
      <c r="S400" s="21"/>
    </row>
    <row r="401" spans="1:19" x14ac:dyDescent="0.55000000000000004">
      <c r="A401" s="6">
        <f>IF('Data Validation'!$K$2&lt;&gt;TRUE,"",'Data Validation'!A401)</f>
        <v>1772151900</v>
      </c>
      <c r="B401" s="6" t="str">
        <f>IF('Data Validation'!$K$2&lt;&gt;TRUE,"",'Data Validation'!C401)</f>
        <v>XAUUSD</v>
      </c>
      <c r="C401" s="6" t="str">
        <f>IF('Data Validation'!$K$2&lt;&gt;TRUE,"",'Data Validation'!E401)</f>
        <v>M5</v>
      </c>
      <c r="D401" s="6">
        <f>IF('Data Validation'!$K$2&lt;&gt;TRUE,"",'Data Validation'!G401)</f>
        <v>5188.1400000000003</v>
      </c>
      <c r="E401" s="6">
        <f>IF($C401&lt;&gt;"M5","",SSA!E401)</f>
        <v>5184.7170299999998</v>
      </c>
      <c r="F401">
        <f t="shared" si="24"/>
        <v>5188.6049130555557</v>
      </c>
      <c r="G401">
        <f t="shared" si="26"/>
        <v>5189.4772028182288</v>
      </c>
      <c r="H401">
        <f t="shared" si="27"/>
        <v>-0.8722897626730628</v>
      </c>
      <c r="I401">
        <f t="shared" si="29"/>
        <v>-1</v>
      </c>
      <c r="J401">
        <f t="shared" si="28"/>
        <v>-11</v>
      </c>
      <c r="K401" s="4" t="str">
        <f t="shared" si="30"/>
        <v>-----</v>
      </c>
      <c r="L401" s="4" t="str">
        <f t="shared" si="31"/>
        <v>-----</v>
      </c>
      <c r="M401" s="21">
        <f t="shared" si="25"/>
        <v>-3.8878830555559034</v>
      </c>
      <c r="N401" s="21"/>
      <c r="O401" s="21"/>
      <c r="P401" s="21"/>
      <c r="Q401" s="21"/>
      <c r="R401" s="21"/>
      <c r="S401" s="21"/>
    </row>
    <row r="402" spans="1:19" x14ac:dyDescent="0.55000000000000004">
      <c r="A402" s="6">
        <f>IF('Data Validation'!$K$2&lt;&gt;TRUE,"",'Data Validation'!A402)</f>
        <v>1772152200</v>
      </c>
      <c r="B402" s="6" t="str">
        <f>IF('Data Validation'!$K$2&lt;&gt;TRUE,"",'Data Validation'!C402)</f>
        <v>XAUUSD</v>
      </c>
      <c r="C402" s="6" t="str">
        <f>IF('Data Validation'!$K$2&lt;&gt;TRUE,"",'Data Validation'!E402)</f>
        <v>M5</v>
      </c>
      <c r="D402" s="6">
        <f>IF('Data Validation'!$K$2&lt;&gt;TRUE,"",'Data Validation'!G402)</f>
        <v>5182.22</v>
      </c>
      <c r="E402" s="6">
        <f>IF($C402&lt;&gt;"M5","",SSA!E402)</f>
        <v>5182.68282</v>
      </c>
      <c r="F402">
        <f t="shared" si="24"/>
        <v>5188.2272644444447</v>
      </c>
      <c r="G402">
        <f t="shared" si="26"/>
        <v>5189.2272151434718</v>
      </c>
      <c r="H402">
        <f t="shared" si="27"/>
        <v>-0.99995069902706746</v>
      </c>
      <c r="I402">
        <f t="shared" si="29"/>
        <v>-1</v>
      </c>
      <c r="J402">
        <f t="shared" si="28"/>
        <v>-12</v>
      </c>
      <c r="K402" s="4" t="str">
        <f t="shared" si="30"/>
        <v>-----</v>
      </c>
      <c r="L402" s="4" t="str">
        <f t="shared" si="31"/>
        <v>-----</v>
      </c>
      <c r="M402" s="21">
        <f t="shared" si="25"/>
        <v>-5.5444444444447072</v>
      </c>
      <c r="N402" s="21"/>
      <c r="O402" s="21"/>
      <c r="P402" s="21"/>
      <c r="Q402" s="21"/>
      <c r="R402" s="21"/>
      <c r="S402" s="21"/>
    </row>
    <row r="403" spans="1:19" x14ac:dyDescent="0.55000000000000004">
      <c r="A403" s="6">
        <f>IF('Data Validation'!$K$2&lt;&gt;TRUE,"",'Data Validation'!A403)</f>
        <v>1772152500</v>
      </c>
      <c r="B403" s="6" t="str">
        <f>IF('Data Validation'!$K$2&lt;&gt;TRUE,"",'Data Validation'!C403)</f>
        <v>XAUUSD</v>
      </c>
      <c r="C403" s="6" t="str">
        <f>IF('Data Validation'!$K$2&lt;&gt;TRUE,"",'Data Validation'!E403)</f>
        <v>M5</v>
      </c>
      <c r="D403" s="6">
        <f>IF('Data Validation'!$K$2&lt;&gt;TRUE,"",'Data Validation'!G403)</f>
        <v>5174.71</v>
      </c>
      <c r="E403" s="6">
        <f>IF($C403&lt;&gt;"M5","",SSA!E403)</f>
        <v>5180.3527700000004</v>
      </c>
      <c r="F403">
        <f t="shared" si="24"/>
        <v>5187.7730366666665</v>
      </c>
      <c r="G403">
        <f t="shared" si="26"/>
        <v>5188.9363794481114</v>
      </c>
      <c r="H403">
        <f t="shared" si="27"/>
        <v>-1.1633427814449533</v>
      </c>
      <c r="I403">
        <f t="shared" si="29"/>
        <v>-1</v>
      </c>
      <c r="J403">
        <f t="shared" si="28"/>
        <v>-13</v>
      </c>
      <c r="K403" s="4" t="str">
        <f t="shared" si="30"/>
        <v>-----</v>
      </c>
      <c r="L403" s="4" t="str">
        <f t="shared" si="31"/>
        <v>-----</v>
      </c>
      <c r="M403" s="21">
        <f t="shared" si="25"/>
        <v>-7.4202666666660662</v>
      </c>
      <c r="N403" s="21"/>
      <c r="O403" s="21"/>
      <c r="P403" s="21"/>
      <c r="Q403" s="21"/>
      <c r="R403" s="21"/>
      <c r="S403" s="21"/>
    </row>
    <row r="404" spans="1:19" x14ac:dyDescent="0.55000000000000004">
      <c r="A404" s="6">
        <f>IF('Data Validation'!$K$2&lt;&gt;TRUE,"",'Data Validation'!A404)</f>
        <v>1772152800</v>
      </c>
      <c r="B404" s="6" t="str">
        <f>IF('Data Validation'!$K$2&lt;&gt;TRUE,"",'Data Validation'!C404)</f>
        <v>XAUUSD</v>
      </c>
      <c r="C404" s="6" t="str">
        <f>IF('Data Validation'!$K$2&lt;&gt;TRUE,"",'Data Validation'!E404)</f>
        <v>M5</v>
      </c>
      <c r="D404" s="6">
        <f>IF('Data Validation'!$K$2&lt;&gt;TRUE,"",'Data Validation'!G404)</f>
        <v>5176.2</v>
      </c>
      <c r="E404" s="6">
        <f>IF($C404&lt;&gt;"M5","",SSA!E404)</f>
        <v>5178.1641600000003</v>
      </c>
      <c r="F404">
        <f t="shared" si="24"/>
        <v>5187.2455111111112</v>
      </c>
      <c r="G404">
        <f t="shared" si="26"/>
        <v>5188.5982057807123</v>
      </c>
      <c r="H404">
        <f t="shared" si="27"/>
        <v>-1.3526946696010782</v>
      </c>
      <c r="I404">
        <f t="shared" si="29"/>
        <v>-1</v>
      </c>
      <c r="J404">
        <f t="shared" si="28"/>
        <v>-14</v>
      </c>
      <c r="K404" s="4" t="str">
        <f t="shared" si="30"/>
        <v>-----</v>
      </c>
      <c r="L404" s="4" t="str">
        <f t="shared" si="31"/>
        <v>-----</v>
      </c>
      <c r="M404" s="21">
        <f t="shared" si="25"/>
        <v>-9.0813511111109619</v>
      </c>
      <c r="N404" s="21"/>
      <c r="O404" s="21"/>
      <c r="P404" s="21"/>
      <c r="Q404" s="21"/>
      <c r="R404" s="21"/>
      <c r="S404" s="21"/>
    </row>
    <row r="405" spans="1:19" x14ac:dyDescent="0.55000000000000004">
      <c r="A405" s="6">
        <f>IF('Data Validation'!$K$2&lt;&gt;TRUE,"",'Data Validation'!A405)</f>
        <v>1772153100</v>
      </c>
      <c r="B405" s="6" t="str">
        <f>IF('Data Validation'!$K$2&lt;&gt;TRUE,"",'Data Validation'!C405)</f>
        <v>XAUUSD</v>
      </c>
      <c r="C405" s="6" t="str">
        <f>IF('Data Validation'!$K$2&lt;&gt;TRUE,"",'Data Validation'!E405)</f>
        <v>M5</v>
      </c>
      <c r="D405" s="6">
        <f>IF('Data Validation'!$K$2&lt;&gt;TRUE,"",'Data Validation'!G405)</f>
        <v>5173.8999999999996</v>
      </c>
      <c r="E405" s="6">
        <f>IF($C405&lt;&gt;"M5","",SSA!E405)</f>
        <v>5176.29756</v>
      </c>
      <c r="F405">
        <f t="shared" si="24"/>
        <v>5186.6556111111104</v>
      </c>
      <c r="G405">
        <f t="shared" si="26"/>
        <v>5188.2096868467916</v>
      </c>
      <c r="H405">
        <f t="shared" si="27"/>
        <v>-1.554075735681181</v>
      </c>
      <c r="I405">
        <f t="shared" si="29"/>
        <v>-1</v>
      </c>
      <c r="J405">
        <f t="shared" si="28"/>
        <v>-15</v>
      </c>
      <c r="K405" s="4" t="str">
        <f t="shared" si="30"/>
        <v>-----</v>
      </c>
      <c r="L405" s="4" t="str">
        <f t="shared" si="31"/>
        <v>-----</v>
      </c>
      <c r="M405" s="21">
        <f t="shared" si="25"/>
        <v>-10.358051111110399</v>
      </c>
      <c r="N405" s="21"/>
      <c r="O405" s="21"/>
      <c r="P405" s="21"/>
      <c r="Q405" s="21"/>
      <c r="R405" s="21"/>
      <c r="S405" s="21"/>
    </row>
    <row r="406" spans="1:19" x14ac:dyDescent="0.55000000000000004">
      <c r="A406" s="6">
        <f>IF('Data Validation'!$K$2&lt;&gt;TRUE,"",'Data Validation'!A406)</f>
        <v>1772153400</v>
      </c>
      <c r="B406" s="6" t="str">
        <f>IF('Data Validation'!$K$2&lt;&gt;TRUE,"",'Data Validation'!C406)</f>
        <v>XAUUSD</v>
      </c>
      <c r="C406" s="6" t="str">
        <f>IF('Data Validation'!$K$2&lt;&gt;TRUE,"",'Data Validation'!E406)</f>
        <v>M5</v>
      </c>
      <c r="D406" s="6">
        <f>IF('Data Validation'!$K$2&lt;&gt;TRUE,"",'Data Validation'!G406)</f>
        <v>5176.5600000000004</v>
      </c>
      <c r="E406" s="6">
        <f>IF($C406&lt;&gt;"M5","",SSA!E406)</f>
        <v>5174.9664000000002</v>
      </c>
      <c r="F406">
        <f t="shared" si="24"/>
        <v>5186.0243002777779</v>
      </c>
      <c r="G406">
        <f t="shared" si="26"/>
        <v>5187.772609532989</v>
      </c>
      <c r="H406">
        <f t="shared" si="27"/>
        <v>-1.7483092552110975</v>
      </c>
      <c r="I406">
        <f t="shared" si="29"/>
        <v>-1</v>
      </c>
      <c r="J406">
        <f t="shared" si="28"/>
        <v>-16</v>
      </c>
      <c r="K406" s="4" t="str">
        <f t="shared" si="30"/>
        <v>-----</v>
      </c>
      <c r="L406" s="4" t="str">
        <f t="shared" si="31"/>
        <v>-----</v>
      </c>
      <c r="M406" s="21">
        <f t="shared" si="25"/>
        <v>-11.057900277777662</v>
      </c>
      <c r="N406" s="21"/>
      <c r="O406" s="21"/>
      <c r="P406" s="21"/>
      <c r="Q406" s="21"/>
      <c r="R406" s="21"/>
      <c r="S406" s="21"/>
    </row>
    <row r="407" spans="1:19" x14ac:dyDescent="0.55000000000000004">
      <c r="A407" s="6">
        <f>IF('Data Validation'!$K$2&lt;&gt;TRUE,"",'Data Validation'!A407)</f>
        <v>1772153700</v>
      </c>
      <c r="B407" s="6" t="str">
        <f>IF('Data Validation'!$K$2&lt;&gt;TRUE,"",'Data Validation'!C407)</f>
        <v>XAUUSD</v>
      </c>
      <c r="C407" s="6" t="str">
        <f>IF('Data Validation'!$K$2&lt;&gt;TRUE,"",'Data Validation'!E407)</f>
        <v>M5</v>
      </c>
      <c r="D407" s="6">
        <f>IF('Data Validation'!$K$2&lt;&gt;TRUE,"",'Data Validation'!G407)</f>
        <v>5174.97</v>
      </c>
      <c r="E407" s="6">
        <f>IF($C407&lt;&gt;"M5","",SSA!E407)</f>
        <v>5174.1785499999996</v>
      </c>
      <c r="F407">
        <f t="shared" si="24"/>
        <v>5185.3705349999991</v>
      </c>
      <c r="G407">
        <f t="shared" si="26"/>
        <v>5187.2921946263905</v>
      </c>
      <c r="H407">
        <f t="shared" si="27"/>
        <v>-1.9216596263913743</v>
      </c>
      <c r="I407">
        <f t="shared" si="29"/>
        <v>-1</v>
      </c>
      <c r="J407">
        <f t="shared" si="28"/>
        <v>-17</v>
      </c>
      <c r="K407" s="4" t="str">
        <f t="shared" si="30"/>
        <v>-----</v>
      </c>
      <c r="L407" s="4" t="str">
        <f t="shared" si="31"/>
        <v>-----</v>
      </c>
      <c r="M407" s="21">
        <f t="shared" si="25"/>
        <v>-11.191984999999477</v>
      </c>
      <c r="N407" s="21"/>
      <c r="O407" s="21"/>
      <c r="P407" s="21"/>
      <c r="Q407" s="21"/>
      <c r="R407" s="21"/>
      <c r="S407" s="21"/>
    </row>
    <row r="408" spans="1:19" x14ac:dyDescent="0.55000000000000004">
      <c r="A408" s="6">
        <f>IF('Data Validation'!$K$2&lt;&gt;TRUE,"",'Data Validation'!A408)</f>
        <v>1772154000</v>
      </c>
      <c r="B408" s="6" t="str">
        <f>IF('Data Validation'!$K$2&lt;&gt;TRUE,"",'Data Validation'!C408)</f>
        <v>XAUUSD</v>
      </c>
      <c r="C408" s="6" t="str">
        <f>IF('Data Validation'!$K$2&lt;&gt;TRUE,"",'Data Validation'!E408)</f>
        <v>M5</v>
      </c>
      <c r="D408" s="6">
        <f>IF('Data Validation'!$K$2&lt;&gt;TRUE,"",'Data Validation'!G408)</f>
        <v>5175.37</v>
      </c>
      <c r="E408" s="6">
        <f>IF($C408&lt;&gt;"M5","",SSA!E408)</f>
        <v>5173.9927600000001</v>
      </c>
      <c r="F408">
        <f t="shared" ref="F408:F471" si="32">AVERAGE(E373:E408)</f>
        <v>5184.7204952777784</v>
      </c>
      <c r="G408">
        <f t="shared" si="26"/>
        <v>5186.7778547566686</v>
      </c>
      <c r="H408">
        <f t="shared" si="27"/>
        <v>-2.0573594788902483</v>
      </c>
      <c r="I408">
        <f t="shared" si="29"/>
        <v>-1</v>
      </c>
      <c r="J408">
        <f t="shared" si="28"/>
        <v>-18</v>
      </c>
      <c r="K408" s="4" t="str">
        <f t="shared" si="30"/>
        <v>-----</v>
      </c>
      <c r="L408" s="4" t="str">
        <f t="shared" si="31"/>
        <v>-----</v>
      </c>
      <c r="M408" s="21">
        <f t="shared" ref="M408:M471" si="33">E408-F408</f>
        <v>-10.727735277778265</v>
      </c>
      <c r="N408" s="21"/>
      <c r="O408" s="21"/>
      <c r="P408" s="21"/>
      <c r="Q408" s="21"/>
      <c r="R408" s="21"/>
      <c r="S408" s="21"/>
    </row>
    <row r="409" spans="1:19" x14ac:dyDescent="0.55000000000000004">
      <c r="A409" s="6">
        <f>IF('Data Validation'!$K$2&lt;&gt;TRUE,"",'Data Validation'!A409)</f>
        <v>1772154300</v>
      </c>
      <c r="B409" s="6" t="str">
        <f>IF('Data Validation'!$K$2&lt;&gt;TRUE,"",'Data Validation'!C409)</f>
        <v>XAUUSD</v>
      </c>
      <c r="C409" s="6" t="str">
        <f>IF('Data Validation'!$K$2&lt;&gt;TRUE,"",'Data Validation'!E409)</f>
        <v>M5</v>
      </c>
      <c r="D409" s="6">
        <f>IF('Data Validation'!$K$2&lt;&gt;TRUE,"",'Data Validation'!G409)</f>
        <v>5174.8599999999997</v>
      </c>
      <c r="E409" s="6">
        <f>IF($C409&lt;&gt;"M5","",SSA!E409)</f>
        <v>5174.3678200000004</v>
      </c>
      <c r="F409">
        <f t="shared" si="32"/>
        <v>5184.1022533333344</v>
      </c>
      <c r="G409">
        <f t="shared" ref="G409:G472" si="34">IF(F409="","",F409*0.2+G408*0.8)</f>
        <v>5186.2427344720018</v>
      </c>
      <c r="H409">
        <f t="shared" ref="H409:H472" si="35">F409-G409</f>
        <v>-2.1404811386673828</v>
      </c>
      <c r="I409">
        <f t="shared" si="29"/>
        <v>-1</v>
      </c>
      <c r="J409">
        <f t="shared" si="28"/>
        <v>-19</v>
      </c>
      <c r="K409" s="4" t="str">
        <f t="shared" si="30"/>
        <v>-----</v>
      </c>
      <c r="L409" s="4" t="str">
        <f t="shared" si="31"/>
        <v>-----</v>
      </c>
      <c r="M409" s="21">
        <f t="shared" si="33"/>
        <v>-9.7344333333339819</v>
      </c>
      <c r="N409" s="21"/>
      <c r="O409" s="21"/>
      <c r="P409" s="21"/>
      <c r="Q409" s="21"/>
      <c r="R409" s="21"/>
      <c r="S409" s="21"/>
    </row>
    <row r="410" spans="1:19" x14ac:dyDescent="0.55000000000000004">
      <c r="A410" s="6">
        <f>IF('Data Validation'!$K$2&lt;&gt;TRUE,"",'Data Validation'!A410)</f>
        <v>1772154600</v>
      </c>
      <c r="B410" s="6" t="str">
        <f>IF('Data Validation'!$K$2&lt;&gt;TRUE,"",'Data Validation'!C410)</f>
        <v>XAUUSD</v>
      </c>
      <c r="C410" s="6" t="str">
        <f>IF('Data Validation'!$K$2&lt;&gt;TRUE,"",'Data Validation'!E410)</f>
        <v>M5</v>
      </c>
      <c r="D410" s="6">
        <f>IF('Data Validation'!$K$2&lt;&gt;TRUE,"",'Data Validation'!G410)</f>
        <v>5176.58</v>
      </c>
      <c r="E410" s="6">
        <f>IF($C410&lt;&gt;"M5","",SSA!E410)</f>
        <v>5175.2682000000004</v>
      </c>
      <c r="F410">
        <f t="shared" si="32"/>
        <v>5183.5441377777788</v>
      </c>
      <c r="G410">
        <f t="shared" si="34"/>
        <v>5185.7030151331574</v>
      </c>
      <c r="H410">
        <f t="shared" si="35"/>
        <v>-2.1588773553785359</v>
      </c>
      <c r="I410">
        <f t="shared" si="29"/>
        <v>-1</v>
      </c>
      <c r="J410">
        <f t="shared" ref="J410:J473" si="36">IF(I410=I409,J409+I410,I410)</f>
        <v>-20</v>
      </c>
      <c r="K410" s="4" t="str">
        <f t="shared" si="30"/>
        <v>-----</v>
      </c>
      <c r="L410" s="4" t="str">
        <f t="shared" si="31"/>
        <v>-----</v>
      </c>
      <c r="M410" s="21">
        <f t="shared" si="33"/>
        <v>-8.2759377777783811</v>
      </c>
      <c r="N410" s="21"/>
      <c r="O410" s="21"/>
      <c r="P410" s="21"/>
      <c r="Q410" s="21"/>
      <c r="R410" s="21"/>
      <c r="S410" s="21"/>
    </row>
    <row r="411" spans="1:19" x14ac:dyDescent="0.55000000000000004">
      <c r="A411" s="6">
        <f>IF('Data Validation'!$K$2&lt;&gt;TRUE,"",'Data Validation'!A411)</f>
        <v>1772154900</v>
      </c>
      <c r="B411" s="6" t="str">
        <f>IF('Data Validation'!$K$2&lt;&gt;TRUE,"",'Data Validation'!C411)</f>
        <v>XAUUSD</v>
      </c>
      <c r="C411" s="6" t="str">
        <f>IF('Data Validation'!$K$2&lt;&gt;TRUE,"",'Data Validation'!E411)</f>
        <v>M5</v>
      </c>
      <c r="D411" s="6">
        <f>IF('Data Validation'!$K$2&lt;&gt;TRUE,"",'Data Validation'!G411)</f>
        <v>5177.91</v>
      </c>
      <c r="E411" s="6">
        <f>IF($C411&lt;&gt;"M5","",SSA!E411)</f>
        <v>5176.6018700000004</v>
      </c>
      <c r="F411">
        <f t="shared" si="32"/>
        <v>5183.0686922222221</v>
      </c>
      <c r="G411">
        <f t="shared" si="34"/>
        <v>5185.1761505509703</v>
      </c>
      <c r="H411">
        <f t="shared" si="35"/>
        <v>-2.1074583287481801</v>
      </c>
      <c r="I411">
        <f t="shared" ref="I411:I474" si="37">IF(H411&gt;=0,1,-1)</f>
        <v>-1</v>
      </c>
      <c r="J411">
        <f t="shared" si="36"/>
        <v>-21</v>
      </c>
      <c r="K411" s="4" t="str">
        <f t="shared" si="30"/>
        <v>-----</v>
      </c>
      <c r="L411" s="4" t="str">
        <f t="shared" si="31"/>
        <v>-----</v>
      </c>
      <c r="M411" s="21">
        <f t="shared" si="33"/>
        <v>-6.4668222222217082</v>
      </c>
      <c r="N411" s="21"/>
      <c r="O411" s="21"/>
      <c r="P411" s="21"/>
      <c r="Q411" s="21"/>
      <c r="R411" s="21"/>
      <c r="S411" s="21"/>
    </row>
    <row r="412" spans="1:19" x14ac:dyDescent="0.55000000000000004">
      <c r="A412" s="6">
        <f>IF('Data Validation'!$K$2&lt;&gt;TRUE,"",'Data Validation'!A412)</f>
        <v>1772155200</v>
      </c>
      <c r="B412" s="6" t="str">
        <f>IF('Data Validation'!$K$2&lt;&gt;TRUE,"",'Data Validation'!C412)</f>
        <v>XAUUSD</v>
      </c>
      <c r="C412" s="6" t="str">
        <f>IF('Data Validation'!$K$2&lt;&gt;TRUE,"",'Data Validation'!E412)</f>
        <v>M5</v>
      </c>
      <c r="D412" s="6">
        <f>IF('Data Validation'!$K$2&lt;&gt;TRUE,"",'Data Validation'!G412)</f>
        <v>5177.8599999999997</v>
      </c>
      <c r="E412" s="6">
        <f>IF($C412&lt;&gt;"M5","",SSA!E412)</f>
        <v>5178.3150800000003</v>
      </c>
      <c r="F412">
        <f t="shared" si="32"/>
        <v>5182.6932372222236</v>
      </c>
      <c r="G412">
        <f t="shared" si="34"/>
        <v>5184.6795678852213</v>
      </c>
      <c r="H412">
        <f t="shared" si="35"/>
        <v>-1.986330662997716</v>
      </c>
      <c r="I412">
        <f t="shared" si="37"/>
        <v>-1</v>
      </c>
      <c r="J412">
        <f t="shared" si="36"/>
        <v>-22</v>
      </c>
      <c r="K412" s="4" t="str">
        <f t="shared" si="30"/>
        <v>-----</v>
      </c>
      <c r="L412" s="4" t="str">
        <f t="shared" si="31"/>
        <v>-----</v>
      </c>
      <c r="M412" s="21">
        <f t="shared" si="33"/>
        <v>-4.3781572222233081</v>
      </c>
      <c r="N412" s="21"/>
      <c r="O412" s="21"/>
      <c r="P412" s="21"/>
      <c r="Q412" s="21"/>
      <c r="R412" s="21"/>
      <c r="S412" s="21"/>
    </row>
    <row r="413" spans="1:19" x14ac:dyDescent="0.55000000000000004">
      <c r="A413" s="6">
        <f>IF('Data Validation'!$K$2&lt;&gt;TRUE,"",'Data Validation'!A413)</f>
        <v>1772155500</v>
      </c>
      <c r="B413" s="6" t="str">
        <f>IF('Data Validation'!$K$2&lt;&gt;TRUE,"",'Data Validation'!C413)</f>
        <v>XAUUSD</v>
      </c>
      <c r="C413" s="6" t="str">
        <f>IF('Data Validation'!$K$2&lt;&gt;TRUE,"",'Data Validation'!E413)</f>
        <v>M5</v>
      </c>
      <c r="D413" s="6">
        <f>IF('Data Validation'!$K$2&lt;&gt;TRUE,"",'Data Validation'!G413)</f>
        <v>5174.99</v>
      </c>
      <c r="E413" s="6">
        <f>IF($C413&lt;&gt;"M5","",SSA!E413)</f>
        <v>5180.4122799999996</v>
      </c>
      <c r="F413">
        <f t="shared" si="32"/>
        <v>5182.4288027777784</v>
      </c>
      <c r="G413">
        <f t="shared" si="34"/>
        <v>5184.2294148637338</v>
      </c>
      <c r="H413">
        <f t="shared" si="35"/>
        <v>-1.8006120859554358</v>
      </c>
      <c r="I413">
        <f t="shared" si="37"/>
        <v>-1</v>
      </c>
      <c r="J413">
        <f t="shared" si="36"/>
        <v>-23</v>
      </c>
      <c r="K413" s="4" t="str">
        <f t="shared" si="30"/>
        <v>-----</v>
      </c>
      <c r="L413" s="4" t="str">
        <f t="shared" si="31"/>
        <v>-----</v>
      </c>
      <c r="M413" s="21">
        <f t="shared" si="33"/>
        <v>-2.0165227777788459</v>
      </c>
      <c r="N413" s="21"/>
      <c r="O413" s="21"/>
      <c r="P413" s="21"/>
      <c r="Q413" s="21"/>
      <c r="R413" s="21"/>
      <c r="S413" s="21"/>
    </row>
    <row r="414" spans="1:19" x14ac:dyDescent="0.55000000000000004">
      <c r="A414" s="6">
        <f>IF('Data Validation'!$K$2&lt;&gt;TRUE,"",'Data Validation'!A414)</f>
        <v>1772155800</v>
      </c>
      <c r="B414" s="6" t="str">
        <f>IF('Data Validation'!$K$2&lt;&gt;TRUE,"",'Data Validation'!C414)</f>
        <v>XAUUSD</v>
      </c>
      <c r="C414" s="6" t="str">
        <f>IF('Data Validation'!$K$2&lt;&gt;TRUE,"",'Data Validation'!E414)</f>
        <v>M5</v>
      </c>
      <c r="D414" s="6">
        <f>IF('Data Validation'!$K$2&lt;&gt;TRUE,"",'Data Validation'!G414)</f>
        <v>5182.1400000000003</v>
      </c>
      <c r="E414" s="6">
        <f>IF($C414&lt;&gt;"M5","",SSA!E414)</f>
        <v>5182.9564899999996</v>
      </c>
      <c r="F414">
        <f t="shared" si="32"/>
        <v>5182.280655833335</v>
      </c>
      <c r="G414">
        <f t="shared" si="34"/>
        <v>5183.8396630576535</v>
      </c>
      <c r="H414">
        <f t="shared" si="35"/>
        <v>-1.5590072243185205</v>
      </c>
      <c r="I414">
        <f t="shared" si="37"/>
        <v>-1</v>
      </c>
      <c r="J414">
        <f t="shared" si="36"/>
        <v>-24</v>
      </c>
      <c r="K414" s="4" t="str">
        <f t="shared" si="30"/>
        <v>-----</v>
      </c>
      <c r="L414" s="4" t="str">
        <f t="shared" si="31"/>
        <v>Bearish</v>
      </c>
      <c r="M414" s="21">
        <f t="shared" si="33"/>
        <v>0.67583416666457197</v>
      </c>
      <c r="N414" s="21"/>
      <c r="O414" s="21"/>
      <c r="P414" s="21"/>
      <c r="Q414" s="21"/>
      <c r="R414" s="21"/>
      <c r="S414" s="21"/>
    </row>
    <row r="415" spans="1:19" x14ac:dyDescent="0.55000000000000004">
      <c r="A415" s="6">
        <f>IF('Data Validation'!$K$2&lt;&gt;TRUE,"",'Data Validation'!A415)</f>
        <v>1772156100</v>
      </c>
      <c r="B415" s="6" t="str">
        <f>IF('Data Validation'!$K$2&lt;&gt;TRUE,"",'Data Validation'!C415)</f>
        <v>XAUUSD</v>
      </c>
      <c r="C415" s="6" t="str">
        <f>IF('Data Validation'!$K$2&lt;&gt;TRUE,"",'Data Validation'!E415)</f>
        <v>M5</v>
      </c>
      <c r="D415" s="6">
        <f>IF('Data Validation'!$K$2&lt;&gt;TRUE,"",'Data Validation'!G415)</f>
        <v>5190.7</v>
      </c>
      <c r="E415" s="6">
        <f>IF($C415&lt;&gt;"M5","",SSA!E415)</f>
        <v>5185.6921599999996</v>
      </c>
      <c r="F415">
        <f t="shared" si="32"/>
        <v>5182.2447383333347</v>
      </c>
      <c r="G415">
        <f t="shared" si="34"/>
        <v>5183.5206781127899</v>
      </c>
      <c r="H415">
        <f t="shared" si="35"/>
        <v>-1.2759397794552569</v>
      </c>
      <c r="I415">
        <f t="shared" si="37"/>
        <v>-1</v>
      </c>
      <c r="J415">
        <f t="shared" si="36"/>
        <v>-25</v>
      </c>
      <c r="K415" s="4" t="str">
        <f t="shared" si="30"/>
        <v>-----</v>
      </c>
      <c r="L415" s="4" t="str">
        <f t="shared" si="31"/>
        <v>Bearish</v>
      </c>
      <c r="M415" s="21">
        <f t="shared" si="33"/>
        <v>3.4474216666649227</v>
      </c>
      <c r="N415" s="21"/>
      <c r="O415" s="21"/>
      <c r="P415" s="21"/>
      <c r="Q415" s="21"/>
      <c r="R415" s="21"/>
      <c r="S415" s="21"/>
    </row>
    <row r="416" spans="1:19" x14ac:dyDescent="0.55000000000000004">
      <c r="A416" s="6">
        <f>IF('Data Validation'!$K$2&lt;&gt;TRUE,"",'Data Validation'!A416)</f>
        <v>1772156400</v>
      </c>
      <c r="B416" s="6" t="str">
        <f>IF('Data Validation'!$K$2&lt;&gt;TRUE,"",'Data Validation'!C416)</f>
        <v>XAUUSD</v>
      </c>
      <c r="C416" s="6" t="str">
        <f>IF('Data Validation'!$K$2&lt;&gt;TRUE,"",'Data Validation'!E416)</f>
        <v>M5</v>
      </c>
      <c r="D416" s="6">
        <f>IF('Data Validation'!$K$2&lt;&gt;TRUE,"",'Data Validation'!G416)</f>
        <v>5188.6499999999996</v>
      </c>
      <c r="E416" s="6">
        <f>IF($C416&lt;&gt;"M5","",SSA!E416)</f>
        <v>5188.2752600000003</v>
      </c>
      <c r="F416">
        <f t="shared" si="32"/>
        <v>5182.3085483333343</v>
      </c>
      <c r="G416">
        <f t="shared" si="34"/>
        <v>5183.2782521568988</v>
      </c>
      <c r="H416">
        <f t="shared" si="35"/>
        <v>-0.96970382356448681</v>
      </c>
      <c r="I416">
        <f t="shared" si="37"/>
        <v>-1</v>
      </c>
      <c r="J416">
        <f t="shared" si="36"/>
        <v>-26</v>
      </c>
      <c r="K416" s="4" t="str">
        <f t="shared" si="30"/>
        <v>-----</v>
      </c>
      <c r="L416" s="4" t="str">
        <f t="shared" si="31"/>
        <v>Bearish</v>
      </c>
      <c r="M416" s="21">
        <f t="shared" si="33"/>
        <v>5.9667116666660149</v>
      </c>
      <c r="N416" s="21"/>
      <c r="O416" s="21"/>
      <c r="P416" s="21"/>
      <c r="Q416" s="21"/>
      <c r="R416" s="21"/>
      <c r="S416" s="21"/>
    </row>
    <row r="417" spans="1:19" x14ac:dyDescent="0.55000000000000004">
      <c r="A417" s="6">
        <f>IF('Data Validation'!$K$2&lt;&gt;TRUE,"",'Data Validation'!A417)</f>
        <v>1772156700</v>
      </c>
      <c r="B417" s="6" t="str">
        <f>IF('Data Validation'!$K$2&lt;&gt;TRUE,"",'Data Validation'!C417)</f>
        <v>XAUUSD</v>
      </c>
      <c r="C417" s="6" t="str">
        <f>IF('Data Validation'!$K$2&lt;&gt;TRUE,"",'Data Validation'!E417)</f>
        <v>M5</v>
      </c>
      <c r="D417" s="6">
        <f>IF('Data Validation'!$K$2&lt;&gt;TRUE,"",'Data Validation'!G417)</f>
        <v>5188.54</v>
      </c>
      <c r="E417" s="6">
        <f>IF($C417&lt;&gt;"M5","",SSA!E417)</f>
        <v>5190.62284</v>
      </c>
      <c r="F417">
        <f t="shared" si="32"/>
        <v>5182.4603561111117</v>
      </c>
      <c r="G417">
        <f t="shared" si="34"/>
        <v>5183.1146729477423</v>
      </c>
      <c r="H417">
        <f t="shared" si="35"/>
        <v>-0.65431683663064177</v>
      </c>
      <c r="I417">
        <f t="shared" si="37"/>
        <v>-1</v>
      </c>
      <c r="J417">
        <f t="shared" si="36"/>
        <v>-27</v>
      </c>
      <c r="K417" s="4" t="str">
        <f t="shared" si="30"/>
        <v>-----</v>
      </c>
      <c r="L417" s="4" t="str">
        <f t="shared" si="31"/>
        <v>Bearish</v>
      </c>
      <c r="M417" s="21">
        <f t="shared" si="33"/>
        <v>8.162483888888346</v>
      </c>
      <c r="N417" s="21"/>
      <c r="O417" s="21"/>
      <c r="P417" s="21"/>
      <c r="Q417" s="21"/>
      <c r="R417" s="21"/>
      <c r="S417" s="21"/>
    </row>
    <row r="418" spans="1:19" x14ac:dyDescent="0.55000000000000004">
      <c r="A418" s="6">
        <f>IF('Data Validation'!$K$2&lt;&gt;TRUE,"",'Data Validation'!A418)</f>
        <v>1772157000</v>
      </c>
      <c r="B418" s="6" t="str">
        <f>IF('Data Validation'!$K$2&lt;&gt;TRUE,"",'Data Validation'!C418)</f>
        <v>XAUUSD</v>
      </c>
      <c r="C418" s="6" t="str">
        <f>IF('Data Validation'!$K$2&lt;&gt;TRUE,"",'Data Validation'!E418)</f>
        <v>M5</v>
      </c>
      <c r="D418" s="6">
        <f>IF('Data Validation'!$K$2&lt;&gt;TRUE,"",'Data Validation'!G418)</f>
        <v>5192.1000000000004</v>
      </c>
      <c r="E418" s="6">
        <f>IF($C418&lt;&gt;"M5","",SSA!E418)</f>
        <v>5192.5814799999998</v>
      </c>
      <c r="F418">
        <f t="shared" si="32"/>
        <v>5182.6827919444449</v>
      </c>
      <c r="G418">
        <f t="shared" si="34"/>
        <v>5183.028296747083</v>
      </c>
      <c r="H418">
        <f t="shared" si="35"/>
        <v>-0.34550480263806094</v>
      </c>
      <c r="I418">
        <f t="shared" si="37"/>
        <v>-1</v>
      </c>
      <c r="J418">
        <f t="shared" si="36"/>
        <v>-28</v>
      </c>
      <c r="K418" s="4" t="str">
        <f t="shared" si="30"/>
        <v>-----</v>
      </c>
      <c r="L418" s="4" t="str">
        <f t="shared" si="31"/>
        <v>Bearish</v>
      </c>
      <c r="M418" s="21">
        <f t="shared" si="33"/>
        <v>9.8986880555548851</v>
      </c>
      <c r="N418" s="21"/>
      <c r="O418" s="21"/>
      <c r="P418" s="21"/>
      <c r="Q418" s="21"/>
      <c r="R418" s="21"/>
      <c r="S418" s="21"/>
    </row>
    <row r="419" spans="1:19" x14ac:dyDescent="0.55000000000000004">
      <c r="A419" s="6">
        <f>IF('Data Validation'!$K$2&lt;&gt;TRUE,"",'Data Validation'!A419)</f>
        <v>1772157300</v>
      </c>
      <c r="B419" s="6" t="str">
        <f>IF('Data Validation'!$K$2&lt;&gt;TRUE,"",'Data Validation'!C419)</f>
        <v>XAUUSD</v>
      </c>
      <c r="C419" s="6" t="str">
        <f>IF('Data Validation'!$K$2&lt;&gt;TRUE,"",'Data Validation'!E419)</f>
        <v>M5</v>
      </c>
      <c r="D419" s="6">
        <f>IF('Data Validation'!$K$2&lt;&gt;TRUE,"",'Data Validation'!G419)</f>
        <v>5194.22</v>
      </c>
      <c r="E419" s="6">
        <f>IF($C419&lt;&gt;"M5","",SSA!E419)</f>
        <v>5193.8848699999999</v>
      </c>
      <c r="F419">
        <f t="shared" si="32"/>
        <v>5182.9494686111111</v>
      </c>
      <c r="G419">
        <f t="shared" si="34"/>
        <v>5183.0125311198881</v>
      </c>
      <c r="H419">
        <f t="shared" si="35"/>
        <v>-6.3062508776965842E-2</v>
      </c>
      <c r="I419">
        <f t="shared" si="37"/>
        <v>-1</v>
      </c>
      <c r="J419">
        <f t="shared" si="36"/>
        <v>-29</v>
      </c>
      <c r="K419" s="4" t="str">
        <f t="shared" si="30"/>
        <v>-----</v>
      </c>
      <c r="L419" s="4" t="str">
        <f t="shared" si="31"/>
        <v>Bearish</v>
      </c>
      <c r="M419" s="21">
        <f t="shared" si="33"/>
        <v>10.935401388888749</v>
      </c>
      <c r="N419" s="21"/>
      <c r="O419" s="21"/>
      <c r="P419" s="21"/>
      <c r="Q419" s="21"/>
      <c r="R419" s="21"/>
      <c r="S419" s="21"/>
    </row>
    <row r="420" spans="1:19" x14ac:dyDescent="0.55000000000000004">
      <c r="A420" s="6">
        <f>IF('Data Validation'!$K$2&lt;&gt;TRUE,"",'Data Validation'!A420)</f>
        <v>1772157600</v>
      </c>
      <c r="B420" s="6" t="str">
        <f>IF('Data Validation'!$K$2&lt;&gt;TRUE,"",'Data Validation'!C420)</f>
        <v>XAUUSD</v>
      </c>
      <c r="C420" s="6" t="str">
        <f>IF('Data Validation'!$K$2&lt;&gt;TRUE,"",'Data Validation'!E420)</f>
        <v>M5</v>
      </c>
      <c r="D420" s="6">
        <f>IF('Data Validation'!$K$2&lt;&gt;TRUE,"",'Data Validation'!G420)</f>
        <v>5193.3100000000004</v>
      </c>
      <c r="E420" s="6">
        <f>IF($C420&lt;&gt;"M5","",SSA!E420)</f>
        <v>5194.3381099999997</v>
      </c>
      <c r="F420">
        <f t="shared" si="32"/>
        <v>5183.2315777777785</v>
      </c>
      <c r="G420">
        <f t="shared" si="34"/>
        <v>5183.056340451466</v>
      </c>
      <c r="H420">
        <f t="shared" si="35"/>
        <v>0.17523732631252642</v>
      </c>
      <c r="I420">
        <f t="shared" si="37"/>
        <v>1</v>
      </c>
      <c r="J420">
        <f t="shared" si="36"/>
        <v>1</v>
      </c>
      <c r="K420" s="4" t="str">
        <f t="shared" si="30"/>
        <v>-----</v>
      </c>
      <c r="L420" s="4" t="str">
        <f t="shared" si="31"/>
        <v>-----</v>
      </c>
      <c r="M420" s="21">
        <f t="shared" si="33"/>
        <v>11.106532222221176</v>
      </c>
      <c r="N420" s="21"/>
      <c r="O420" s="21"/>
      <c r="P420" s="21"/>
      <c r="Q420" s="21"/>
      <c r="R420" s="21"/>
      <c r="S420" s="21"/>
    </row>
    <row r="421" spans="1:19" x14ac:dyDescent="0.55000000000000004">
      <c r="A421" s="6">
        <f>IF('Data Validation'!$K$2&lt;&gt;TRUE,"",'Data Validation'!A421)</f>
        <v>1772157900</v>
      </c>
      <c r="B421" s="6" t="str">
        <f>IF('Data Validation'!$K$2&lt;&gt;TRUE,"",'Data Validation'!C421)</f>
        <v>XAUUSD</v>
      </c>
      <c r="C421" s="6" t="str">
        <f>IF('Data Validation'!$K$2&lt;&gt;TRUE,"",'Data Validation'!E421)</f>
        <v>M5</v>
      </c>
      <c r="D421" s="6">
        <f>IF('Data Validation'!$K$2&lt;&gt;TRUE,"",'Data Validation'!G421)</f>
        <v>5195.28</v>
      </c>
      <c r="E421" s="6">
        <f>IF($C421&lt;&gt;"M5","",SSA!E421)</f>
        <v>5193.8959800000002</v>
      </c>
      <c r="F421">
        <f t="shared" si="32"/>
        <v>5183.4993811111117</v>
      </c>
      <c r="G421">
        <f t="shared" si="34"/>
        <v>5183.1449485833946</v>
      </c>
      <c r="H421">
        <f t="shared" si="35"/>
        <v>0.35443252771710831</v>
      </c>
      <c r="I421">
        <f t="shared" si="37"/>
        <v>1</v>
      </c>
      <c r="J421">
        <f t="shared" si="36"/>
        <v>2</v>
      </c>
      <c r="K421" s="4" t="str">
        <f t="shared" si="30"/>
        <v>-----</v>
      </c>
      <c r="L421" s="4" t="str">
        <f t="shared" si="31"/>
        <v>-----</v>
      </c>
      <c r="M421" s="21">
        <f t="shared" si="33"/>
        <v>10.396598888888548</v>
      </c>
      <c r="N421" s="21"/>
      <c r="O421" s="21"/>
      <c r="P421" s="21"/>
      <c r="Q421" s="21"/>
      <c r="R421" s="21"/>
      <c r="S421" s="21"/>
    </row>
    <row r="422" spans="1:19" x14ac:dyDescent="0.55000000000000004">
      <c r="A422" s="6">
        <f>IF('Data Validation'!$K$2&lt;&gt;TRUE,"",'Data Validation'!A422)</f>
        <v>1772158200</v>
      </c>
      <c r="B422" s="6" t="str">
        <f>IF('Data Validation'!$K$2&lt;&gt;TRUE,"",'Data Validation'!C422)</f>
        <v>XAUUSD</v>
      </c>
      <c r="C422" s="6" t="str">
        <f>IF('Data Validation'!$K$2&lt;&gt;TRUE,"",'Data Validation'!E422)</f>
        <v>M5</v>
      </c>
      <c r="D422" s="6">
        <f>IF('Data Validation'!$K$2&lt;&gt;TRUE,"",'Data Validation'!G422)</f>
        <v>5194.16</v>
      </c>
      <c r="E422" s="6">
        <f>IF($C422&lt;&gt;"M5","",SSA!E422)</f>
        <v>5192.5242699999999</v>
      </c>
      <c r="F422">
        <f t="shared" si="32"/>
        <v>5183.7263994444447</v>
      </c>
      <c r="G422">
        <f t="shared" si="34"/>
        <v>5183.2612387556046</v>
      </c>
      <c r="H422">
        <f t="shared" si="35"/>
        <v>0.46516068884011474</v>
      </c>
      <c r="I422">
        <f t="shared" si="37"/>
        <v>1</v>
      </c>
      <c r="J422">
        <f t="shared" si="36"/>
        <v>3</v>
      </c>
      <c r="K422" s="4" t="str">
        <f t="shared" si="30"/>
        <v>-----</v>
      </c>
      <c r="L422" s="4" t="str">
        <f t="shared" si="31"/>
        <v>-----</v>
      </c>
      <c r="M422" s="21">
        <f t="shared" si="33"/>
        <v>8.7978705555551642</v>
      </c>
      <c r="N422" s="21"/>
      <c r="O422" s="21"/>
      <c r="P422" s="21"/>
      <c r="Q422" s="21"/>
      <c r="R422" s="21"/>
      <c r="S422" s="21"/>
    </row>
    <row r="423" spans="1:19" x14ac:dyDescent="0.55000000000000004">
      <c r="A423" s="6">
        <f>IF('Data Validation'!$K$2&lt;&gt;TRUE,"",'Data Validation'!A423)</f>
        <v>1772158500</v>
      </c>
      <c r="B423" s="6" t="str">
        <f>IF('Data Validation'!$K$2&lt;&gt;TRUE,"",'Data Validation'!C423)</f>
        <v>XAUUSD</v>
      </c>
      <c r="C423" s="6" t="str">
        <f>IF('Data Validation'!$K$2&lt;&gt;TRUE,"",'Data Validation'!E423)</f>
        <v>M5</v>
      </c>
      <c r="D423" s="6">
        <f>IF('Data Validation'!$K$2&lt;&gt;TRUE,"",'Data Validation'!G423)</f>
        <v>5191.24</v>
      </c>
      <c r="E423" s="6">
        <f>IF($C423&lt;&gt;"M5","",SSA!E423)</f>
        <v>5190.3885200000004</v>
      </c>
      <c r="F423">
        <f t="shared" si="32"/>
        <v>5183.8920897222233</v>
      </c>
      <c r="G423">
        <f t="shared" si="34"/>
        <v>5183.3874089489291</v>
      </c>
      <c r="H423">
        <f t="shared" si="35"/>
        <v>0.50468077329423977</v>
      </c>
      <c r="I423">
        <f t="shared" si="37"/>
        <v>1</v>
      </c>
      <c r="J423">
        <f t="shared" si="36"/>
        <v>4</v>
      </c>
      <c r="K423" s="4" t="str">
        <f t="shared" si="30"/>
        <v>-----</v>
      </c>
      <c r="L423" s="4" t="str">
        <f t="shared" si="31"/>
        <v>-----</v>
      </c>
      <c r="M423" s="21">
        <f t="shared" si="33"/>
        <v>6.4964302777771081</v>
      </c>
      <c r="N423" s="21"/>
      <c r="O423" s="21"/>
      <c r="P423" s="21"/>
      <c r="Q423" s="21"/>
      <c r="R423" s="21"/>
      <c r="S423" s="21"/>
    </row>
    <row r="424" spans="1:19" x14ac:dyDescent="0.55000000000000004">
      <c r="A424" s="6">
        <f>IF('Data Validation'!$K$2&lt;&gt;TRUE,"",'Data Validation'!A424)</f>
        <v>1772158800</v>
      </c>
      <c r="B424" s="6" t="str">
        <f>IF('Data Validation'!$K$2&lt;&gt;TRUE,"",'Data Validation'!C424)</f>
        <v>XAUUSD</v>
      </c>
      <c r="C424" s="6" t="str">
        <f>IF('Data Validation'!$K$2&lt;&gt;TRUE,"",'Data Validation'!E424)</f>
        <v>M5</v>
      </c>
      <c r="D424" s="6">
        <f>IF('Data Validation'!$K$2&lt;&gt;TRUE,"",'Data Validation'!G424)</f>
        <v>5186.66</v>
      </c>
      <c r="E424" s="6">
        <f>IF($C424&lt;&gt;"M5","",SSA!E424)</f>
        <v>5187.8008600000003</v>
      </c>
      <c r="F424">
        <f t="shared" si="32"/>
        <v>5183.9857516666671</v>
      </c>
      <c r="G424">
        <f t="shared" si="34"/>
        <v>5183.507077492477</v>
      </c>
      <c r="H424">
        <f t="shared" si="35"/>
        <v>0.47867417419001868</v>
      </c>
      <c r="I424">
        <f t="shared" si="37"/>
        <v>1</v>
      </c>
      <c r="J424">
        <f t="shared" si="36"/>
        <v>5</v>
      </c>
      <c r="K424" s="4" t="str">
        <f t="shared" si="30"/>
        <v>-----</v>
      </c>
      <c r="L424" s="4" t="str">
        <f t="shared" si="31"/>
        <v>-----</v>
      </c>
      <c r="M424" s="21">
        <f t="shared" si="33"/>
        <v>3.8151083333332281</v>
      </c>
      <c r="N424" s="21"/>
      <c r="O424" s="21"/>
      <c r="P424" s="21"/>
      <c r="Q424" s="21"/>
      <c r="R424" s="21"/>
      <c r="S424" s="21"/>
    </row>
    <row r="425" spans="1:19" x14ac:dyDescent="0.55000000000000004">
      <c r="A425" s="6">
        <f>IF('Data Validation'!$K$2&lt;&gt;TRUE,"",'Data Validation'!A425)</f>
        <v>1772159100</v>
      </c>
      <c r="B425" s="6" t="str">
        <f>IF('Data Validation'!$K$2&lt;&gt;TRUE,"",'Data Validation'!C425)</f>
        <v>XAUUSD</v>
      </c>
      <c r="C425" s="6" t="str">
        <f>IF('Data Validation'!$K$2&lt;&gt;TRUE,"",'Data Validation'!E425)</f>
        <v>M5</v>
      </c>
      <c r="D425" s="6">
        <f>IF('Data Validation'!$K$2&lt;&gt;TRUE,"",'Data Validation'!G425)</f>
        <v>5183.93</v>
      </c>
      <c r="E425" s="6">
        <f>IF($C425&lt;&gt;"M5","",SSA!E425)</f>
        <v>5185.1629000000003</v>
      </c>
      <c r="F425">
        <f t="shared" si="32"/>
        <v>5184.0078819444443</v>
      </c>
      <c r="G425">
        <f t="shared" si="34"/>
        <v>5183.6072383828705</v>
      </c>
      <c r="H425">
        <f t="shared" si="35"/>
        <v>0.40064356157381553</v>
      </c>
      <c r="I425">
        <f t="shared" si="37"/>
        <v>1</v>
      </c>
      <c r="J425">
        <f t="shared" si="36"/>
        <v>6</v>
      </c>
      <c r="K425" s="4" t="str">
        <f t="shared" si="30"/>
        <v>-----</v>
      </c>
      <c r="L425" s="4" t="str">
        <f t="shared" si="31"/>
        <v>-----</v>
      </c>
      <c r="M425" s="21">
        <f t="shared" si="33"/>
        <v>1.1550180555559564</v>
      </c>
      <c r="N425" s="21"/>
      <c r="O425" s="21"/>
      <c r="P425" s="21"/>
      <c r="Q425" s="21"/>
      <c r="R425" s="21"/>
      <c r="S425" s="21"/>
    </row>
    <row r="426" spans="1:19" x14ac:dyDescent="0.55000000000000004">
      <c r="A426" s="6">
        <f>IF('Data Validation'!$K$2&lt;&gt;TRUE,"",'Data Validation'!A426)</f>
        <v>1772159400</v>
      </c>
      <c r="B426" s="6" t="str">
        <f>IF('Data Validation'!$K$2&lt;&gt;TRUE,"",'Data Validation'!C426)</f>
        <v>XAUUSD</v>
      </c>
      <c r="C426" s="6" t="str">
        <f>IF('Data Validation'!$K$2&lt;&gt;TRUE,"",'Data Validation'!E426)</f>
        <v>M5</v>
      </c>
      <c r="D426" s="6">
        <f>IF('Data Validation'!$K$2&lt;&gt;TRUE,"",'Data Validation'!G426)</f>
        <v>5183.74</v>
      </c>
      <c r="E426" s="6">
        <f>IF($C426&lt;&gt;"M5","",SSA!E426)</f>
        <v>5182.8147499999995</v>
      </c>
      <c r="F426">
        <f t="shared" si="32"/>
        <v>5183.9678099999992</v>
      </c>
      <c r="G426">
        <f t="shared" si="34"/>
        <v>5183.6793527062964</v>
      </c>
      <c r="H426">
        <f t="shared" si="35"/>
        <v>0.28845729370277695</v>
      </c>
      <c r="I426">
        <f t="shared" si="37"/>
        <v>1</v>
      </c>
      <c r="J426">
        <f t="shared" si="36"/>
        <v>7</v>
      </c>
      <c r="K426" s="4" t="str">
        <f t="shared" si="30"/>
        <v>-----</v>
      </c>
      <c r="L426" s="4" t="str">
        <f t="shared" si="31"/>
        <v>-----</v>
      </c>
      <c r="M426" s="21">
        <f t="shared" si="33"/>
        <v>-1.1530599999996411</v>
      </c>
      <c r="N426" s="21"/>
      <c r="O426" s="21"/>
      <c r="P426" s="21"/>
      <c r="Q426" s="21"/>
      <c r="R426" s="21"/>
      <c r="S426" s="21"/>
    </row>
    <row r="427" spans="1:19" x14ac:dyDescent="0.55000000000000004">
      <c r="A427" s="6">
        <f>IF('Data Validation'!$K$2&lt;&gt;TRUE,"",'Data Validation'!A427)</f>
        <v>1772159700</v>
      </c>
      <c r="B427" s="6" t="str">
        <f>IF('Data Validation'!$K$2&lt;&gt;TRUE,"",'Data Validation'!C427)</f>
        <v>XAUUSD</v>
      </c>
      <c r="C427" s="6" t="str">
        <f>IF('Data Validation'!$K$2&lt;&gt;TRUE,"",'Data Validation'!E427)</f>
        <v>M5</v>
      </c>
      <c r="D427" s="6">
        <f>IF('Data Validation'!$K$2&lt;&gt;TRUE,"",'Data Validation'!G427)</f>
        <v>5178.53</v>
      </c>
      <c r="E427" s="6">
        <f>IF($C427&lt;&gt;"M5","",SSA!E427)</f>
        <v>5180.9683100000002</v>
      </c>
      <c r="F427">
        <f t="shared" si="32"/>
        <v>5183.8789463888888</v>
      </c>
      <c r="G427">
        <f t="shared" si="34"/>
        <v>5183.7192714428156</v>
      </c>
      <c r="H427">
        <f t="shared" si="35"/>
        <v>0.15967494607320987</v>
      </c>
      <c r="I427">
        <f t="shared" si="37"/>
        <v>1</v>
      </c>
      <c r="J427">
        <f t="shared" si="36"/>
        <v>8</v>
      </c>
      <c r="K427" s="4" t="str">
        <f t="shared" si="30"/>
        <v>-----</v>
      </c>
      <c r="L427" s="4" t="str">
        <f t="shared" si="31"/>
        <v>-----</v>
      </c>
      <c r="M427" s="21">
        <f t="shared" si="33"/>
        <v>-2.9106363888886335</v>
      </c>
      <c r="N427" s="21"/>
      <c r="O427" s="21"/>
      <c r="P427" s="21"/>
      <c r="Q427" s="21"/>
      <c r="R427" s="21"/>
      <c r="S427" s="21"/>
    </row>
    <row r="428" spans="1:19" x14ac:dyDescent="0.55000000000000004">
      <c r="A428" s="6">
        <f>IF('Data Validation'!$K$2&lt;&gt;TRUE,"",'Data Validation'!A428)</f>
        <v>1772160000</v>
      </c>
      <c r="B428" s="6" t="str">
        <f>IF('Data Validation'!$K$2&lt;&gt;TRUE,"",'Data Validation'!C428)</f>
        <v>XAUUSD</v>
      </c>
      <c r="C428" s="6" t="str">
        <f>IF('Data Validation'!$K$2&lt;&gt;TRUE,"",'Data Validation'!E428)</f>
        <v>M5</v>
      </c>
      <c r="D428" s="6">
        <f>IF('Data Validation'!$K$2&lt;&gt;TRUE,"",'Data Validation'!G428)</f>
        <v>5181.46</v>
      </c>
      <c r="E428" s="6">
        <f>IF($C428&lt;&gt;"M5","",SSA!E428)</f>
        <v>5179.8719700000001</v>
      </c>
      <c r="F428">
        <f t="shared" si="32"/>
        <v>5183.7626361111115</v>
      </c>
      <c r="G428">
        <f t="shared" si="34"/>
        <v>5183.7279443764746</v>
      </c>
      <c r="H428">
        <f t="shared" si="35"/>
        <v>3.4691734636908222E-2</v>
      </c>
      <c r="I428">
        <f t="shared" si="37"/>
        <v>1</v>
      </c>
      <c r="J428">
        <f t="shared" si="36"/>
        <v>9</v>
      </c>
      <c r="K428" s="4" t="str">
        <f t="shared" si="30"/>
        <v>-----</v>
      </c>
      <c r="L428" s="4" t="str">
        <f t="shared" si="31"/>
        <v>-----</v>
      </c>
      <c r="M428" s="21">
        <f t="shared" si="33"/>
        <v>-3.8906661111113863</v>
      </c>
      <c r="N428" s="21"/>
      <c r="O428" s="21"/>
      <c r="P428" s="21"/>
      <c r="Q428" s="21"/>
      <c r="R428" s="21"/>
      <c r="S428" s="21"/>
    </row>
    <row r="429" spans="1:19" x14ac:dyDescent="0.55000000000000004">
      <c r="A429" s="6">
        <f>IF('Data Validation'!$K$2&lt;&gt;TRUE,"",'Data Validation'!A429)</f>
        <v>1772160300</v>
      </c>
      <c r="B429" s="6" t="str">
        <f>IF('Data Validation'!$K$2&lt;&gt;TRUE,"",'Data Validation'!C429)</f>
        <v>XAUUSD</v>
      </c>
      <c r="C429" s="6" t="str">
        <f>IF('Data Validation'!$K$2&lt;&gt;TRUE,"",'Data Validation'!E429)</f>
        <v>M5</v>
      </c>
      <c r="D429" s="6">
        <f>IF('Data Validation'!$K$2&lt;&gt;TRUE,"",'Data Validation'!G429)</f>
        <v>5178.68</v>
      </c>
      <c r="E429" s="6">
        <f>IF($C429&lt;&gt;"M5","",SSA!E429)</f>
        <v>5179.45075</v>
      </c>
      <c r="F429">
        <f t="shared" si="32"/>
        <v>5183.6350619444438</v>
      </c>
      <c r="G429">
        <f t="shared" si="34"/>
        <v>5183.7093678900692</v>
      </c>
      <c r="H429">
        <f t="shared" si="35"/>
        <v>-7.4305945625383174E-2</v>
      </c>
      <c r="I429">
        <f t="shared" si="37"/>
        <v>-1</v>
      </c>
      <c r="J429">
        <f t="shared" si="36"/>
        <v>-1</v>
      </c>
      <c r="K429" s="4" t="str">
        <f t="shared" si="30"/>
        <v>-----</v>
      </c>
      <c r="L429" s="4" t="str">
        <f t="shared" si="31"/>
        <v>-----</v>
      </c>
      <c r="M429" s="21">
        <f t="shared" si="33"/>
        <v>-4.1843119444438344</v>
      </c>
      <c r="N429" s="21"/>
      <c r="O429" s="21"/>
      <c r="P429" s="21"/>
      <c r="Q429" s="21"/>
      <c r="R429" s="21"/>
      <c r="S429" s="21"/>
    </row>
    <row r="430" spans="1:19" x14ac:dyDescent="0.55000000000000004">
      <c r="A430" s="6">
        <f>IF('Data Validation'!$K$2&lt;&gt;TRUE,"",'Data Validation'!A430)</f>
        <v>1772160600</v>
      </c>
      <c r="B430" s="6" t="str">
        <f>IF('Data Validation'!$K$2&lt;&gt;TRUE,"",'Data Validation'!C430)</f>
        <v>XAUUSD</v>
      </c>
      <c r="C430" s="6" t="str">
        <f>IF('Data Validation'!$K$2&lt;&gt;TRUE,"",'Data Validation'!E430)</f>
        <v>M5</v>
      </c>
      <c r="D430" s="6">
        <f>IF('Data Validation'!$K$2&lt;&gt;TRUE,"",'Data Validation'!G430)</f>
        <v>5177.7700000000004</v>
      </c>
      <c r="E430" s="6">
        <f>IF($C430&lt;&gt;"M5","",SSA!E430)</f>
        <v>5179.6981699999997</v>
      </c>
      <c r="F430">
        <f t="shared" si="32"/>
        <v>5183.5087547222211</v>
      </c>
      <c r="G430">
        <f t="shared" si="34"/>
        <v>5183.6692452564994</v>
      </c>
      <c r="H430">
        <f t="shared" si="35"/>
        <v>-0.16049053427832405</v>
      </c>
      <c r="I430">
        <f t="shared" si="37"/>
        <v>-1</v>
      </c>
      <c r="J430">
        <f t="shared" si="36"/>
        <v>-2</v>
      </c>
      <c r="K430" s="4" t="str">
        <f t="shared" si="30"/>
        <v>-----</v>
      </c>
      <c r="L430" s="4" t="str">
        <f t="shared" si="31"/>
        <v>-----</v>
      </c>
      <c r="M430" s="21">
        <f t="shared" si="33"/>
        <v>-3.8105847222213924</v>
      </c>
      <c r="N430" s="21"/>
      <c r="O430" s="21"/>
      <c r="P430" s="21"/>
      <c r="Q430" s="21"/>
      <c r="R430" s="21"/>
      <c r="S430" s="21"/>
    </row>
    <row r="431" spans="1:19" x14ac:dyDescent="0.55000000000000004">
      <c r="A431" s="6">
        <f>IF('Data Validation'!$K$2&lt;&gt;TRUE,"",'Data Validation'!A431)</f>
        <v>1772160900</v>
      </c>
      <c r="B431" s="6" t="str">
        <f>IF('Data Validation'!$K$2&lt;&gt;TRUE,"",'Data Validation'!C431)</f>
        <v>XAUUSD</v>
      </c>
      <c r="C431" s="6" t="str">
        <f>IF('Data Validation'!$K$2&lt;&gt;TRUE,"",'Data Validation'!E431)</f>
        <v>M5</v>
      </c>
      <c r="D431" s="6">
        <f>IF('Data Validation'!$K$2&lt;&gt;TRUE,"",'Data Validation'!G431)</f>
        <v>5183.68</v>
      </c>
      <c r="E431" s="6">
        <f>IF($C431&lt;&gt;"M5","",SSA!E431)</f>
        <v>5180.4945100000004</v>
      </c>
      <c r="F431">
        <f t="shared" si="32"/>
        <v>5183.3932930555529</v>
      </c>
      <c r="G431">
        <f t="shared" si="34"/>
        <v>5183.6140548163112</v>
      </c>
      <c r="H431">
        <f t="shared" si="35"/>
        <v>-0.2207617607582506</v>
      </c>
      <c r="I431">
        <f t="shared" si="37"/>
        <v>-1</v>
      </c>
      <c r="J431">
        <f t="shared" si="36"/>
        <v>-3</v>
      </c>
      <c r="K431" s="4" t="str">
        <f t="shared" ref="K431:K494" si="38">IF(J431&lt;=23,"-----",IF(AND(J431&gt;=24,J431&lt;=72),"Bullish",IF(J431&gt;=73,"Vulnerable Bullish","-----")))</f>
        <v>-----</v>
      </c>
      <c r="L431" s="4" t="str">
        <f t="shared" ref="L431:L494" si="39">IF(J431&gt;=-23,"-----",IF(AND(J431&lt;=-24,J431&gt;=-72),"Bearish",IF(J431&lt;=-73,"Vulnerable Bearish","-----")))</f>
        <v>-----</v>
      </c>
      <c r="M431" s="21">
        <f t="shared" si="33"/>
        <v>-2.8987830555524852</v>
      </c>
      <c r="N431" s="21"/>
      <c r="O431" s="21"/>
      <c r="P431" s="21"/>
      <c r="Q431" s="21"/>
      <c r="R431" s="21"/>
      <c r="S431" s="21"/>
    </row>
    <row r="432" spans="1:19" x14ac:dyDescent="0.55000000000000004">
      <c r="A432" s="6">
        <f>IF('Data Validation'!$K$2&lt;&gt;TRUE,"",'Data Validation'!A432)</f>
        <v>1772161200</v>
      </c>
      <c r="B432" s="6" t="str">
        <f>IF('Data Validation'!$K$2&lt;&gt;TRUE,"",'Data Validation'!C432)</f>
        <v>XAUUSD</v>
      </c>
      <c r="C432" s="6" t="str">
        <f>IF('Data Validation'!$K$2&lt;&gt;TRUE,"",'Data Validation'!E432)</f>
        <v>M5</v>
      </c>
      <c r="D432" s="6">
        <f>IF('Data Validation'!$K$2&lt;&gt;TRUE,"",'Data Validation'!G432)</f>
        <v>5182.75</v>
      </c>
      <c r="E432" s="6">
        <f>IF($C432&lt;&gt;"M5","",SSA!E432)</f>
        <v>5181.5238399999998</v>
      </c>
      <c r="F432">
        <f t="shared" si="32"/>
        <v>5183.2906561111095</v>
      </c>
      <c r="G432">
        <f t="shared" si="34"/>
        <v>5183.5493750752703</v>
      </c>
      <c r="H432">
        <f t="shared" si="35"/>
        <v>-0.25871896416083473</v>
      </c>
      <c r="I432">
        <f t="shared" si="37"/>
        <v>-1</v>
      </c>
      <c r="J432">
        <f t="shared" si="36"/>
        <v>-4</v>
      </c>
      <c r="K432" s="4" t="str">
        <f t="shared" si="38"/>
        <v>-----</v>
      </c>
      <c r="L432" s="4" t="str">
        <f t="shared" si="39"/>
        <v>-----</v>
      </c>
      <c r="M432" s="21">
        <f t="shared" si="33"/>
        <v>-1.7668161111096197</v>
      </c>
      <c r="N432" s="21"/>
      <c r="O432" s="21"/>
      <c r="P432" s="21"/>
      <c r="Q432" s="21"/>
      <c r="R432" s="21"/>
      <c r="S432" s="21"/>
    </row>
    <row r="433" spans="1:27" x14ac:dyDescent="0.55000000000000004">
      <c r="A433" s="6">
        <f>IF('Data Validation'!$K$2&lt;&gt;TRUE,"",'Data Validation'!A433)</f>
        <v>1772161500</v>
      </c>
      <c r="B433" s="6" t="str">
        <f>IF('Data Validation'!$K$2&lt;&gt;TRUE,"",'Data Validation'!C433)</f>
        <v>XAUUSD</v>
      </c>
      <c r="C433" s="6" t="str">
        <f>IF('Data Validation'!$K$2&lt;&gt;TRUE,"",'Data Validation'!E433)</f>
        <v>M5</v>
      </c>
      <c r="D433" s="6">
        <f>IF('Data Validation'!$K$2&lt;&gt;TRUE,"",'Data Validation'!G433)</f>
        <v>5183.04</v>
      </c>
      <c r="E433" s="6">
        <f>IF($C433&lt;&gt;"M5","",SSA!E433)</f>
        <v>5182.6796199999999</v>
      </c>
      <c r="F433">
        <f t="shared" si="32"/>
        <v>5183.2004336111095</v>
      </c>
      <c r="G433">
        <f t="shared" si="34"/>
        <v>5183.4795867824387</v>
      </c>
      <c r="H433">
        <f t="shared" si="35"/>
        <v>-0.27915317132919881</v>
      </c>
      <c r="I433">
        <f t="shared" si="37"/>
        <v>-1</v>
      </c>
      <c r="J433">
        <f t="shared" si="36"/>
        <v>-5</v>
      </c>
      <c r="K433" s="4" t="str">
        <f t="shared" si="38"/>
        <v>-----</v>
      </c>
      <c r="L433" s="4" t="str">
        <f t="shared" si="39"/>
        <v>-----</v>
      </c>
      <c r="M433" s="21">
        <f t="shared" si="33"/>
        <v>-0.52081361110958824</v>
      </c>
      <c r="N433" s="21"/>
      <c r="O433" s="21"/>
      <c r="P433" s="21"/>
      <c r="Q433" s="21"/>
      <c r="R433" s="21"/>
      <c r="S433" s="21"/>
    </row>
    <row r="434" spans="1:27" x14ac:dyDescent="0.55000000000000004">
      <c r="A434" s="6">
        <f>IF('Data Validation'!$K$2&lt;&gt;TRUE,"",'Data Validation'!A434)</f>
        <v>1772161800</v>
      </c>
      <c r="B434" s="6" t="str">
        <f>IF('Data Validation'!$K$2&lt;&gt;TRUE,"",'Data Validation'!C434)</f>
        <v>XAUUSD</v>
      </c>
      <c r="C434" s="6" t="str">
        <f>IF('Data Validation'!$K$2&lt;&gt;TRUE,"",'Data Validation'!E434)</f>
        <v>M5</v>
      </c>
      <c r="D434" s="6">
        <f>IF('Data Validation'!$K$2&lt;&gt;TRUE,"",'Data Validation'!G434)</f>
        <v>5182.8999999999996</v>
      </c>
      <c r="E434" s="6">
        <f>IF($C434&lt;&gt;"M5","",SSA!E434)</f>
        <v>5183.8615300000001</v>
      </c>
      <c r="F434">
        <f t="shared" si="32"/>
        <v>5183.1268205555543</v>
      </c>
      <c r="G434">
        <f t="shared" si="34"/>
        <v>5183.409033537062</v>
      </c>
      <c r="H434">
        <f t="shared" si="35"/>
        <v>-0.28221298150765506</v>
      </c>
      <c r="I434">
        <f t="shared" si="37"/>
        <v>-1</v>
      </c>
      <c r="J434">
        <f t="shared" si="36"/>
        <v>-6</v>
      </c>
      <c r="K434" s="4" t="str">
        <f t="shared" si="38"/>
        <v>-----</v>
      </c>
      <c r="L434" s="4" t="str">
        <f t="shared" si="39"/>
        <v>-----</v>
      </c>
      <c r="M434" s="21">
        <f t="shared" si="33"/>
        <v>0.734709444445798</v>
      </c>
      <c r="N434" s="21"/>
      <c r="O434" s="21"/>
      <c r="P434" s="21"/>
      <c r="Q434" s="21"/>
      <c r="R434" s="21"/>
      <c r="S434" s="21"/>
    </row>
    <row r="435" spans="1:27" x14ac:dyDescent="0.55000000000000004">
      <c r="A435" s="6">
        <f>IF('Data Validation'!$K$2&lt;&gt;TRUE,"",'Data Validation'!A435)</f>
        <v>1772162100</v>
      </c>
      <c r="B435" s="6" t="str">
        <f>IF('Data Validation'!$K$2&lt;&gt;TRUE,"",'Data Validation'!C435)</f>
        <v>XAUUSD</v>
      </c>
      <c r="C435" s="6" t="str">
        <f>IF('Data Validation'!$K$2&lt;&gt;TRUE,"",'Data Validation'!E435)</f>
        <v>M5</v>
      </c>
      <c r="D435" s="6">
        <f>IF('Data Validation'!$K$2&lt;&gt;TRUE,"",'Data Validation'!G435)</f>
        <v>5183.78</v>
      </c>
      <c r="E435" s="6">
        <f>IF($C435&lt;&gt;"M5","",SSA!E435)</f>
        <v>5184.9960700000001</v>
      </c>
      <c r="F435">
        <f t="shared" si="32"/>
        <v>5183.0806730555541</v>
      </c>
      <c r="G435">
        <f t="shared" si="34"/>
        <v>5183.3433614407613</v>
      </c>
      <c r="H435">
        <f t="shared" si="35"/>
        <v>-0.26268838520718418</v>
      </c>
      <c r="I435">
        <f t="shared" si="37"/>
        <v>-1</v>
      </c>
      <c r="J435">
        <f t="shared" si="36"/>
        <v>-7</v>
      </c>
      <c r="K435" s="4" t="str">
        <f t="shared" si="38"/>
        <v>-----</v>
      </c>
      <c r="L435" s="4" t="str">
        <f t="shared" si="39"/>
        <v>-----</v>
      </c>
      <c r="M435" s="21">
        <f t="shared" si="33"/>
        <v>1.9153969444460017</v>
      </c>
      <c r="N435" s="21"/>
      <c r="O435" s="21"/>
      <c r="P435" s="21"/>
      <c r="Q435" s="21"/>
      <c r="R435" s="21"/>
      <c r="S435" s="21"/>
    </row>
    <row r="436" spans="1:27" x14ac:dyDescent="0.55000000000000004">
      <c r="A436" s="6">
        <f>IF('Data Validation'!$K$2&lt;&gt;TRUE,"",'Data Validation'!A436)</f>
        <v>1772162400</v>
      </c>
      <c r="B436" s="6" t="str">
        <f>IF('Data Validation'!$K$2&lt;&gt;TRUE,"",'Data Validation'!C436)</f>
        <v>XAUUSD</v>
      </c>
      <c r="C436" s="6" t="str">
        <f>IF('Data Validation'!$K$2&lt;&gt;TRUE,"",'Data Validation'!E436)</f>
        <v>M5</v>
      </c>
      <c r="D436" s="6">
        <f>IF('Data Validation'!$K$2&lt;&gt;TRUE,"",'Data Validation'!G436)</f>
        <v>5185.07</v>
      </c>
      <c r="E436" s="6">
        <f>IF($C436&lt;&gt;"M5","",SSA!E436)</f>
        <v>5186.0020199999999</v>
      </c>
      <c r="F436">
        <f t="shared" si="32"/>
        <v>5183.077849444443</v>
      </c>
      <c r="G436">
        <f t="shared" si="34"/>
        <v>5183.2902590414978</v>
      </c>
      <c r="H436">
        <f t="shared" si="35"/>
        <v>-0.21240959705482965</v>
      </c>
      <c r="I436">
        <f t="shared" si="37"/>
        <v>-1</v>
      </c>
      <c r="J436">
        <f t="shared" si="36"/>
        <v>-8</v>
      </c>
      <c r="K436" s="4" t="str">
        <f t="shared" si="38"/>
        <v>-----</v>
      </c>
      <c r="L436" s="4" t="str">
        <f t="shared" si="39"/>
        <v>-----</v>
      </c>
      <c r="M436" s="21">
        <f t="shared" si="33"/>
        <v>2.9241705555568842</v>
      </c>
      <c r="N436" s="21"/>
      <c r="O436" s="21"/>
      <c r="P436" s="21"/>
      <c r="Q436" s="21"/>
      <c r="R436" s="21"/>
      <c r="S436" s="21"/>
    </row>
    <row r="437" spans="1:27" x14ac:dyDescent="0.55000000000000004">
      <c r="A437" s="6">
        <f>IF('Data Validation'!$K$2&lt;&gt;TRUE,"",'Data Validation'!A437)</f>
        <v>1772162700</v>
      </c>
      <c r="B437" s="6" t="str">
        <f>IF('Data Validation'!$K$2&lt;&gt;TRUE,"",'Data Validation'!C437)</f>
        <v>XAUUSD</v>
      </c>
      <c r="C437" s="6" t="str">
        <f>IF('Data Validation'!$K$2&lt;&gt;TRUE,"",'Data Validation'!E437)</f>
        <v>M5</v>
      </c>
      <c r="D437" s="6">
        <f>IF('Data Validation'!$K$2&lt;&gt;TRUE,"",'Data Validation'!G437)</f>
        <v>5186.8900000000003</v>
      </c>
      <c r="E437" s="6">
        <f>IF($C437&lt;&gt;"M5","",SSA!E437)</f>
        <v>5186.7898299999997</v>
      </c>
      <c r="F437">
        <f t="shared" si="32"/>
        <v>5183.1354272222206</v>
      </c>
      <c r="G437">
        <f t="shared" si="34"/>
        <v>5183.2592926776433</v>
      </c>
      <c r="H437">
        <f t="shared" si="35"/>
        <v>-0.12386545542267413</v>
      </c>
      <c r="I437">
        <f t="shared" si="37"/>
        <v>-1</v>
      </c>
      <c r="J437">
        <f t="shared" si="36"/>
        <v>-9</v>
      </c>
      <c r="K437" s="4" t="str">
        <f t="shared" si="38"/>
        <v>-----</v>
      </c>
      <c r="L437" s="4" t="str">
        <f t="shared" si="39"/>
        <v>-----</v>
      </c>
      <c r="M437" s="21">
        <f t="shared" si="33"/>
        <v>3.6544027777790689</v>
      </c>
      <c r="N437" s="21"/>
      <c r="O437" s="21"/>
      <c r="P437" s="21"/>
      <c r="Q437" s="21"/>
      <c r="R437" s="21"/>
      <c r="S437" s="21"/>
    </row>
    <row r="438" spans="1:27" x14ac:dyDescent="0.55000000000000004">
      <c r="A438" s="6">
        <f>IF('Data Validation'!$K$2&lt;&gt;TRUE,"",'Data Validation'!A438)</f>
        <v>1772163000</v>
      </c>
      <c r="B438" s="6" t="str">
        <f>IF('Data Validation'!$K$2&lt;&gt;TRUE,"",'Data Validation'!C438)</f>
        <v>XAUUSD</v>
      </c>
      <c r="C438" s="6" t="str">
        <f>IF('Data Validation'!$K$2&lt;&gt;TRUE,"",'Data Validation'!E438)</f>
        <v>M5</v>
      </c>
      <c r="D438" s="6">
        <f>IF('Data Validation'!$K$2&lt;&gt;TRUE,"",'Data Validation'!G438)</f>
        <v>5187.76</v>
      </c>
      <c r="E438" s="6">
        <f>IF($C438&lt;&gt;"M5","",SSA!E438)</f>
        <v>5187.2837300000001</v>
      </c>
      <c r="F438">
        <f t="shared" si="32"/>
        <v>5183.2632302777765</v>
      </c>
      <c r="G438">
        <f t="shared" si="34"/>
        <v>5183.2600801976696</v>
      </c>
      <c r="H438">
        <f t="shared" si="35"/>
        <v>3.1500801069341833E-3</v>
      </c>
      <c r="I438">
        <f t="shared" si="37"/>
        <v>1</v>
      </c>
      <c r="J438">
        <f t="shared" si="36"/>
        <v>1</v>
      </c>
      <c r="K438" s="4" t="str">
        <f t="shared" si="38"/>
        <v>-----</v>
      </c>
      <c r="L438" s="4" t="str">
        <f t="shared" si="39"/>
        <v>-----</v>
      </c>
      <c r="M438" s="21">
        <f t="shared" si="33"/>
        <v>4.0204997222235761</v>
      </c>
      <c r="N438" s="21"/>
      <c r="O438" s="21"/>
      <c r="P438" s="21"/>
      <c r="Q438" s="21"/>
      <c r="R438" s="21"/>
      <c r="S438" s="21"/>
    </row>
    <row r="439" spans="1:27" x14ac:dyDescent="0.55000000000000004">
      <c r="A439" s="6">
        <f>IF('Data Validation'!$K$2&lt;&gt;TRUE,"",'Data Validation'!A439)</f>
        <v>1772163300</v>
      </c>
      <c r="B439" s="6" t="str">
        <f>IF('Data Validation'!$K$2&lt;&gt;TRUE,"",'Data Validation'!C439)</f>
        <v>XAUUSD</v>
      </c>
      <c r="C439" s="6" t="str">
        <f>IF('Data Validation'!$K$2&lt;&gt;TRUE,"",'Data Validation'!E439)</f>
        <v>M5</v>
      </c>
      <c r="D439" s="6">
        <f>IF('Data Validation'!$K$2&lt;&gt;TRUE,"",'Data Validation'!G439)</f>
        <v>5186.55</v>
      </c>
      <c r="E439" s="6">
        <f>IF($C439&lt;&gt;"M5","",SSA!E439)</f>
        <v>5187.4727499999999</v>
      </c>
      <c r="F439">
        <f t="shared" si="32"/>
        <v>5183.4610074999982</v>
      </c>
      <c r="G439">
        <f t="shared" si="34"/>
        <v>5183.3002656581357</v>
      </c>
      <c r="H439">
        <f t="shared" si="35"/>
        <v>0.1607418418625457</v>
      </c>
      <c r="I439">
        <f t="shared" si="37"/>
        <v>1</v>
      </c>
      <c r="J439">
        <f t="shared" si="36"/>
        <v>2</v>
      </c>
      <c r="K439" s="4" t="str">
        <f t="shared" si="38"/>
        <v>-----</v>
      </c>
      <c r="L439" s="4" t="str">
        <f t="shared" si="39"/>
        <v>-----</v>
      </c>
      <c r="M439" s="21">
        <f t="shared" si="33"/>
        <v>4.0117425000016738</v>
      </c>
      <c r="N439" s="21">
        <f>MAX(M152:M439)</f>
        <v>14.66287722222205</v>
      </c>
      <c r="O439" s="21">
        <f>MIN(M152:M439)</f>
        <v>-15.672436944442779</v>
      </c>
      <c r="P439" s="23">
        <f t="shared" ref="P439:P470" si="40">IF(AND(OR(K439="Bullish",K439="Vulnerable Bullish"),M439&gt;0),(M439/N439),0)</f>
        <v>0</v>
      </c>
      <c r="Q439" s="23">
        <f t="shared" ref="Q439:Q470" si="41">IF(AND(OR(L439="Bearish",L439="Vulnerable Bearish"),M439&lt;0),(M439/O439),0)</f>
        <v>0</v>
      </c>
      <c r="R439" s="23" t="str">
        <f>IF(P439&gt;0.5,"Reverse Down","-----")</f>
        <v>-----</v>
      </c>
      <c r="S439" s="23" t="str">
        <f>IF(Q439&gt;0.5,"Reverse Up","-----")</f>
        <v>-----</v>
      </c>
      <c r="Z439" s="4"/>
      <c r="AA439" s="4"/>
    </row>
    <row r="440" spans="1:27" x14ac:dyDescent="0.55000000000000004">
      <c r="A440" s="6">
        <f>IF('Data Validation'!$K$2&lt;&gt;TRUE,"",'Data Validation'!A440)</f>
        <v>1772163600</v>
      </c>
      <c r="B440" s="6" t="str">
        <f>IF('Data Validation'!$K$2&lt;&gt;TRUE,"",'Data Validation'!C440)</f>
        <v>XAUUSD</v>
      </c>
      <c r="C440" s="6" t="str">
        <f>IF('Data Validation'!$K$2&lt;&gt;TRUE,"",'Data Validation'!E440)</f>
        <v>M5</v>
      </c>
      <c r="D440" s="6">
        <f>IF('Data Validation'!$K$2&lt;&gt;TRUE,"",'Data Validation'!G440)</f>
        <v>5187.17</v>
      </c>
      <c r="E440" s="6">
        <f>IF($C440&lt;&gt;"M5","",SSA!E440)</f>
        <v>5187.43073</v>
      </c>
      <c r="F440">
        <f t="shared" si="32"/>
        <v>5183.7184122222206</v>
      </c>
      <c r="G440">
        <f t="shared" si="34"/>
        <v>5183.3838949709525</v>
      </c>
      <c r="H440">
        <f t="shared" si="35"/>
        <v>0.3345172512681529</v>
      </c>
      <c r="I440">
        <f t="shared" si="37"/>
        <v>1</v>
      </c>
      <c r="J440">
        <f t="shared" si="36"/>
        <v>3</v>
      </c>
      <c r="K440" s="4" t="str">
        <f t="shared" si="38"/>
        <v>-----</v>
      </c>
      <c r="L440" s="4" t="str">
        <f t="shared" si="39"/>
        <v>-----</v>
      </c>
      <c r="M440" s="21">
        <f t="shared" si="33"/>
        <v>3.7123177777793899</v>
      </c>
      <c r="N440" s="21">
        <f t="shared" ref="N440:N500" si="42">MAX(M153:M440)</f>
        <v>14.66287722222205</v>
      </c>
      <c r="O440" s="21">
        <f t="shared" ref="O440:O500" si="43">MIN(M153:M440)</f>
        <v>-15.672436944442779</v>
      </c>
      <c r="P440" s="23">
        <f t="shared" si="40"/>
        <v>0</v>
      </c>
      <c r="Q440" s="23">
        <f t="shared" si="41"/>
        <v>0</v>
      </c>
      <c r="R440" s="23" t="str">
        <f t="shared" ref="R440:R500" si="44">IF(P440&gt;0.5,"Reverse Down","-----")</f>
        <v>-----</v>
      </c>
      <c r="S440" s="23" t="str">
        <f t="shared" ref="S440:S500" si="45">IF(Q440&gt;0.5,"Reverse Up","-----")</f>
        <v>-----</v>
      </c>
      <c r="Z440" s="4"/>
      <c r="AA440" s="4"/>
    </row>
    <row r="441" spans="1:27" x14ac:dyDescent="0.55000000000000004">
      <c r="A441" s="6">
        <f>IF('Data Validation'!$K$2&lt;&gt;TRUE,"",'Data Validation'!A441)</f>
        <v>1772163900</v>
      </c>
      <c r="B441" s="6" t="str">
        <f>IF('Data Validation'!$K$2&lt;&gt;TRUE,"",'Data Validation'!C441)</f>
        <v>XAUUSD</v>
      </c>
      <c r="C441" s="6" t="str">
        <f>IF('Data Validation'!$K$2&lt;&gt;TRUE,"",'Data Validation'!E441)</f>
        <v>M5</v>
      </c>
      <c r="D441" s="6">
        <f>IF('Data Validation'!$K$2&lt;&gt;TRUE,"",'Data Validation'!G441)</f>
        <v>5189.7</v>
      </c>
      <c r="E441" s="6">
        <f>IF($C441&lt;&gt;"M5","",SSA!E441)</f>
        <v>5187.20831</v>
      </c>
      <c r="F441">
        <f t="shared" si="32"/>
        <v>5184.0214886111098</v>
      </c>
      <c r="G441">
        <f t="shared" si="34"/>
        <v>5183.5114136989841</v>
      </c>
      <c r="H441">
        <f t="shared" si="35"/>
        <v>0.51007491212567402</v>
      </c>
      <c r="I441">
        <f t="shared" si="37"/>
        <v>1</v>
      </c>
      <c r="J441">
        <f t="shared" si="36"/>
        <v>4</v>
      </c>
      <c r="K441" s="4" t="str">
        <f t="shared" si="38"/>
        <v>-----</v>
      </c>
      <c r="L441" s="4" t="str">
        <f t="shared" si="39"/>
        <v>-----</v>
      </c>
      <c r="M441" s="21">
        <f t="shared" si="33"/>
        <v>3.1868213888901664</v>
      </c>
      <c r="N441" s="21">
        <f t="shared" si="42"/>
        <v>14.66287722222205</v>
      </c>
      <c r="O441" s="21">
        <f t="shared" si="43"/>
        <v>-15.672436944442779</v>
      </c>
      <c r="P441" s="23">
        <f t="shared" si="40"/>
        <v>0</v>
      </c>
      <c r="Q441" s="23">
        <f t="shared" si="41"/>
        <v>0</v>
      </c>
      <c r="R441" s="23" t="str">
        <f t="shared" si="44"/>
        <v>-----</v>
      </c>
      <c r="S441" s="23" t="str">
        <f t="shared" si="45"/>
        <v>-----</v>
      </c>
      <c r="Z441" s="4"/>
      <c r="AA441" s="4"/>
    </row>
    <row r="442" spans="1:27" x14ac:dyDescent="0.55000000000000004">
      <c r="A442" s="6">
        <f>IF('Data Validation'!$K$2&lt;&gt;TRUE,"",'Data Validation'!A442)</f>
        <v>1772164200</v>
      </c>
      <c r="B442" s="6" t="str">
        <f>IF('Data Validation'!$K$2&lt;&gt;TRUE,"",'Data Validation'!C442)</f>
        <v>XAUUSD</v>
      </c>
      <c r="C442" s="6" t="str">
        <f>IF('Data Validation'!$K$2&lt;&gt;TRUE,"",'Data Validation'!E442)</f>
        <v>M5</v>
      </c>
      <c r="D442" s="6">
        <f>IF('Data Validation'!$K$2&lt;&gt;TRUE,"",'Data Validation'!G442)</f>
        <v>5189.59</v>
      </c>
      <c r="E442" s="6">
        <f>IF($C442&lt;&gt;"M5","",SSA!E442)</f>
        <v>5186.8348599999999</v>
      </c>
      <c r="F442">
        <f t="shared" si="32"/>
        <v>5184.3511680555539</v>
      </c>
      <c r="G442">
        <f t="shared" si="34"/>
        <v>5183.6793645702983</v>
      </c>
      <c r="H442">
        <f t="shared" si="35"/>
        <v>0.67180348525562295</v>
      </c>
      <c r="I442">
        <f t="shared" si="37"/>
        <v>1</v>
      </c>
      <c r="J442">
        <f t="shared" si="36"/>
        <v>5</v>
      </c>
      <c r="K442" s="4" t="str">
        <f t="shared" si="38"/>
        <v>-----</v>
      </c>
      <c r="L442" s="4" t="str">
        <f t="shared" si="39"/>
        <v>-----</v>
      </c>
      <c r="M442" s="21">
        <f t="shared" si="33"/>
        <v>2.4836919444460364</v>
      </c>
      <c r="N442" s="21">
        <f t="shared" si="42"/>
        <v>14.66287722222205</v>
      </c>
      <c r="O442" s="21">
        <f t="shared" si="43"/>
        <v>-15.672436944442779</v>
      </c>
      <c r="P442" s="23">
        <f t="shared" si="40"/>
        <v>0</v>
      </c>
      <c r="Q442" s="23">
        <f t="shared" si="41"/>
        <v>0</v>
      </c>
      <c r="R442" s="23" t="str">
        <f t="shared" si="44"/>
        <v>-----</v>
      </c>
      <c r="S442" s="23" t="str">
        <f t="shared" si="45"/>
        <v>-----</v>
      </c>
      <c r="Z442" s="4"/>
      <c r="AA442" s="4"/>
    </row>
    <row r="443" spans="1:27" x14ac:dyDescent="0.55000000000000004">
      <c r="A443" s="6">
        <f>IF('Data Validation'!$K$2&lt;&gt;TRUE,"",'Data Validation'!A443)</f>
        <v>1772164500</v>
      </c>
      <c r="B443" s="6" t="str">
        <f>IF('Data Validation'!$K$2&lt;&gt;TRUE,"",'Data Validation'!C443)</f>
        <v>XAUUSD</v>
      </c>
      <c r="C443" s="6" t="str">
        <f>IF('Data Validation'!$K$2&lt;&gt;TRUE,"",'Data Validation'!E443)</f>
        <v>M5</v>
      </c>
      <c r="D443" s="6">
        <f>IF('Data Validation'!$K$2&lt;&gt;TRUE,"",'Data Validation'!G443)</f>
        <v>5184</v>
      </c>
      <c r="E443" s="6">
        <f>IF($C443&lt;&gt;"M5","",SSA!E443)</f>
        <v>5186.4260400000003</v>
      </c>
      <c r="F443">
        <f t="shared" si="32"/>
        <v>5184.69137611111</v>
      </c>
      <c r="G443">
        <f t="shared" si="34"/>
        <v>5183.8817668784604</v>
      </c>
      <c r="H443">
        <f t="shared" si="35"/>
        <v>0.80960923264956364</v>
      </c>
      <c r="I443">
        <f t="shared" si="37"/>
        <v>1</v>
      </c>
      <c r="J443">
        <f t="shared" si="36"/>
        <v>6</v>
      </c>
      <c r="K443" s="4" t="str">
        <f t="shared" si="38"/>
        <v>-----</v>
      </c>
      <c r="L443" s="4" t="str">
        <f t="shared" si="39"/>
        <v>-----</v>
      </c>
      <c r="M443" s="21">
        <f t="shared" si="33"/>
        <v>1.7346638888902817</v>
      </c>
      <c r="N443" s="21">
        <f t="shared" si="42"/>
        <v>14.66287722222205</v>
      </c>
      <c r="O443" s="21">
        <f t="shared" si="43"/>
        <v>-15.672436944442779</v>
      </c>
      <c r="P443" s="23">
        <f t="shared" si="40"/>
        <v>0</v>
      </c>
      <c r="Q443" s="23">
        <f t="shared" si="41"/>
        <v>0</v>
      </c>
      <c r="R443" s="23" t="str">
        <f t="shared" si="44"/>
        <v>-----</v>
      </c>
      <c r="S443" s="23" t="str">
        <f t="shared" si="45"/>
        <v>-----</v>
      </c>
      <c r="Z443" s="4"/>
      <c r="AA443" s="4"/>
    </row>
    <row r="444" spans="1:27" x14ac:dyDescent="0.55000000000000004">
      <c r="A444" s="6">
        <f>IF('Data Validation'!$K$2&lt;&gt;TRUE,"",'Data Validation'!A444)</f>
        <v>1772164800</v>
      </c>
      <c r="B444" s="6" t="str">
        <f>IF('Data Validation'!$K$2&lt;&gt;TRUE,"",'Data Validation'!C444)</f>
        <v>XAUUSD</v>
      </c>
      <c r="C444" s="6" t="str">
        <f>IF('Data Validation'!$K$2&lt;&gt;TRUE,"",'Data Validation'!E444)</f>
        <v>M5</v>
      </c>
      <c r="D444" s="6">
        <f>IF('Data Validation'!$K$2&lt;&gt;TRUE,"",'Data Validation'!G444)</f>
        <v>5185.32</v>
      </c>
      <c r="E444" s="6">
        <f>IF($C444&lt;&gt;"M5","",SSA!E444)</f>
        <v>5186.2345999999998</v>
      </c>
      <c r="F444">
        <f t="shared" si="32"/>
        <v>5185.0314272222213</v>
      </c>
      <c r="G444">
        <f t="shared" si="34"/>
        <v>5184.111698947213</v>
      </c>
      <c r="H444">
        <f t="shared" si="35"/>
        <v>0.91972827500831045</v>
      </c>
      <c r="I444">
        <f t="shared" si="37"/>
        <v>1</v>
      </c>
      <c r="J444">
        <f t="shared" si="36"/>
        <v>7</v>
      </c>
      <c r="K444" s="4" t="str">
        <f t="shared" si="38"/>
        <v>-----</v>
      </c>
      <c r="L444" s="4" t="str">
        <f t="shared" si="39"/>
        <v>-----</v>
      </c>
      <c r="M444" s="21">
        <f t="shared" si="33"/>
        <v>1.2031727777784909</v>
      </c>
      <c r="N444" s="21">
        <f t="shared" si="42"/>
        <v>14.66287722222205</v>
      </c>
      <c r="O444" s="21">
        <f t="shared" si="43"/>
        <v>-15.672436944442779</v>
      </c>
      <c r="P444" s="23">
        <f t="shared" si="40"/>
        <v>0</v>
      </c>
      <c r="Q444" s="23">
        <f t="shared" si="41"/>
        <v>0</v>
      </c>
      <c r="R444" s="23" t="str">
        <f t="shared" si="44"/>
        <v>-----</v>
      </c>
      <c r="S444" s="23" t="str">
        <f t="shared" si="45"/>
        <v>-----</v>
      </c>
      <c r="Z444" s="4"/>
      <c r="AA444" s="4"/>
    </row>
    <row r="445" spans="1:27" x14ac:dyDescent="0.55000000000000004">
      <c r="A445" s="6">
        <f>IF('Data Validation'!$K$2&lt;&gt;TRUE,"",'Data Validation'!A445)</f>
        <v>1772165100</v>
      </c>
      <c r="B445" s="6" t="str">
        <f>IF('Data Validation'!$K$2&lt;&gt;TRUE,"",'Data Validation'!C445)</f>
        <v>XAUUSD</v>
      </c>
      <c r="C445" s="6" t="str">
        <f>IF('Data Validation'!$K$2&lt;&gt;TRUE,"",'Data Validation'!E445)</f>
        <v>M5</v>
      </c>
      <c r="D445" s="6">
        <f>IF('Data Validation'!$K$2&lt;&gt;TRUE,"",'Data Validation'!G445)</f>
        <v>5185.8900000000003</v>
      </c>
      <c r="E445" s="6">
        <f>IF($C445&lt;&gt;"M5","",SSA!E445)</f>
        <v>5186.2623599999997</v>
      </c>
      <c r="F445">
        <f t="shared" si="32"/>
        <v>5185.3618311111095</v>
      </c>
      <c r="G445">
        <f t="shared" si="34"/>
        <v>5184.3617253799921</v>
      </c>
      <c r="H445">
        <f t="shared" si="35"/>
        <v>1.0001057311174009</v>
      </c>
      <c r="I445">
        <f t="shared" si="37"/>
        <v>1</v>
      </c>
      <c r="J445">
        <f t="shared" si="36"/>
        <v>8</v>
      </c>
      <c r="K445" s="4" t="str">
        <f t="shared" si="38"/>
        <v>-----</v>
      </c>
      <c r="L445" s="4" t="str">
        <f t="shared" si="39"/>
        <v>-----</v>
      </c>
      <c r="M445" s="21">
        <f t="shared" si="33"/>
        <v>0.90052888889022142</v>
      </c>
      <c r="N445" s="21">
        <f t="shared" si="42"/>
        <v>14.66287722222205</v>
      </c>
      <c r="O445" s="21">
        <f t="shared" si="43"/>
        <v>-15.672436944442779</v>
      </c>
      <c r="P445" s="23">
        <f t="shared" si="40"/>
        <v>0</v>
      </c>
      <c r="Q445" s="23">
        <f t="shared" si="41"/>
        <v>0</v>
      </c>
      <c r="R445" s="23" t="str">
        <f t="shared" si="44"/>
        <v>-----</v>
      </c>
      <c r="S445" s="23" t="str">
        <f t="shared" si="45"/>
        <v>-----</v>
      </c>
      <c r="Z445" s="4"/>
      <c r="AA445" s="4"/>
    </row>
    <row r="446" spans="1:27" x14ac:dyDescent="0.55000000000000004">
      <c r="A446" s="6">
        <f>IF('Data Validation'!$K$2&lt;&gt;TRUE,"",'Data Validation'!A446)</f>
        <v>1772165400</v>
      </c>
      <c r="B446" s="6" t="str">
        <f>IF('Data Validation'!$K$2&lt;&gt;TRUE,"",'Data Validation'!C446)</f>
        <v>XAUUSD</v>
      </c>
      <c r="C446" s="6" t="str">
        <f>IF('Data Validation'!$K$2&lt;&gt;TRUE,"",'Data Validation'!E446)</f>
        <v>M5</v>
      </c>
      <c r="D446" s="6">
        <f>IF('Data Validation'!$K$2&lt;&gt;TRUE,"",'Data Validation'!G446)</f>
        <v>5186.6099999999997</v>
      </c>
      <c r="E446" s="6">
        <f>IF($C446&lt;&gt;"M5","",SSA!E446)</f>
        <v>5186.4580800000003</v>
      </c>
      <c r="F446">
        <f t="shared" si="32"/>
        <v>5185.6726611111098</v>
      </c>
      <c r="G446">
        <f t="shared" si="34"/>
        <v>5184.6239125262164</v>
      </c>
      <c r="H446">
        <f t="shared" si="35"/>
        <v>1.0487485848934739</v>
      </c>
      <c r="I446">
        <f t="shared" si="37"/>
        <v>1</v>
      </c>
      <c r="J446">
        <f t="shared" si="36"/>
        <v>9</v>
      </c>
      <c r="K446" s="4" t="str">
        <f t="shared" si="38"/>
        <v>-----</v>
      </c>
      <c r="L446" s="4" t="str">
        <f t="shared" si="39"/>
        <v>-----</v>
      </c>
      <c r="M446" s="21">
        <f t="shared" si="33"/>
        <v>0.78541888889049005</v>
      </c>
      <c r="N446" s="21">
        <f t="shared" si="42"/>
        <v>14.66287722222205</v>
      </c>
      <c r="O446" s="21">
        <f t="shared" si="43"/>
        <v>-15.672436944442779</v>
      </c>
      <c r="P446" s="23">
        <f t="shared" si="40"/>
        <v>0</v>
      </c>
      <c r="Q446" s="23">
        <f t="shared" si="41"/>
        <v>0</v>
      </c>
      <c r="R446" s="23" t="str">
        <f t="shared" si="44"/>
        <v>-----</v>
      </c>
      <c r="S446" s="23" t="str">
        <f t="shared" si="45"/>
        <v>-----</v>
      </c>
      <c r="Z446" s="4"/>
      <c r="AA446" s="4"/>
    </row>
    <row r="447" spans="1:27" x14ac:dyDescent="0.55000000000000004">
      <c r="A447" s="6">
        <f>IF('Data Validation'!$K$2&lt;&gt;TRUE,"",'Data Validation'!A447)</f>
        <v>1772165700</v>
      </c>
      <c r="B447" s="6" t="str">
        <f>IF('Data Validation'!$K$2&lt;&gt;TRUE,"",'Data Validation'!C447)</f>
        <v>XAUUSD</v>
      </c>
      <c r="C447" s="6" t="str">
        <f>IF('Data Validation'!$K$2&lt;&gt;TRUE,"",'Data Validation'!E447)</f>
        <v>M5</v>
      </c>
      <c r="D447" s="6">
        <f>IF('Data Validation'!$K$2&lt;&gt;TRUE,"",'Data Validation'!G447)</f>
        <v>5184.83</v>
      </c>
      <c r="E447" s="6">
        <f>IF($C447&lt;&gt;"M5","",SSA!E447)</f>
        <v>5186.7286599999998</v>
      </c>
      <c r="F447">
        <f t="shared" si="32"/>
        <v>5185.9539608333316</v>
      </c>
      <c r="G447">
        <f t="shared" si="34"/>
        <v>5184.8899221876391</v>
      </c>
      <c r="H447">
        <f t="shared" si="35"/>
        <v>1.0640386456925626</v>
      </c>
      <c r="I447">
        <f t="shared" si="37"/>
        <v>1</v>
      </c>
      <c r="J447">
        <f t="shared" si="36"/>
        <v>10</v>
      </c>
      <c r="K447" s="4" t="str">
        <f t="shared" si="38"/>
        <v>-----</v>
      </c>
      <c r="L447" s="4" t="str">
        <f t="shared" si="39"/>
        <v>-----</v>
      </c>
      <c r="M447" s="21">
        <f t="shared" si="33"/>
        <v>0.77469916666814242</v>
      </c>
      <c r="N447" s="21">
        <f t="shared" si="42"/>
        <v>14.66287722222205</v>
      </c>
      <c r="O447" s="21">
        <f t="shared" si="43"/>
        <v>-15.672436944442779</v>
      </c>
      <c r="P447" s="23">
        <f t="shared" si="40"/>
        <v>0</v>
      </c>
      <c r="Q447" s="23">
        <f t="shared" si="41"/>
        <v>0</v>
      </c>
      <c r="R447" s="23" t="str">
        <f t="shared" si="44"/>
        <v>-----</v>
      </c>
      <c r="S447" s="23" t="str">
        <f t="shared" si="45"/>
        <v>-----</v>
      </c>
      <c r="Z447" s="4"/>
      <c r="AA447" s="4"/>
    </row>
    <row r="448" spans="1:27" x14ac:dyDescent="0.55000000000000004">
      <c r="A448" s="6">
        <f>IF('Data Validation'!$K$2&lt;&gt;TRUE,"",'Data Validation'!A448)</f>
        <v>1772166000</v>
      </c>
      <c r="B448" s="6" t="str">
        <f>IF('Data Validation'!$K$2&lt;&gt;TRUE,"",'Data Validation'!C448)</f>
        <v>XAUUSD</v>
      </c>
      <c r="C448" s="6" t="str">
        <f>IF('Data Validation'!$K$2&lt;&gt;TRUE,"",'Data Validation'!E448)</f>
        <v>M5</v>
      </c>
      <c r="D448" s="6">
        <f>IF('Data Validation'!$K$2&lt;&gt;TRUE,"",'Data Validation'!G448)</f>
        <v>5187.8599999999997</v>
      </c>
      <c r="E448" s="6">
        <f>IF($C448&lt;&gt;"M5","",SSA!E448)</f>
        <v>5187.0119599999998</v>
      </c>
      <c r="F448">
        <f t="shared" si="32"/>
        <v>5186.1955408333315</v>
      </c>
      <c r="G448">
        <f t="shared" si="34"/>
        <v>5185.1510459167775</v>
      </c>
      <c r="H448">
        <f t="shared" si="35"/>
        <v>1.0444949165539583</v>
      </c>
      <c r="I448">
        <f t="shared" si="37"/>
        <v>1</v>
      </c>
      <c r="J448">
        <f t="shared" si="36"/>
        <v>11</v>
      </c>
      <c r="K448" s="4" t="str">
        <f t="shared" si="38"/>
        <v>-----</v>
      </c>
      <c r="L448" s="4" t="str">
        <f t="shared" si="39"/>
        <v>-----</v>
      </c>
      <c r="M448" s="21">
        <f t="shared" si="33"/>
        <v>0.81641916666831094</v>
      </c>
      <c r="N448" s="21">
        <f t="shared" si="42"/>
        <v>14.66287722222205</v>
      </c>
      <c r="O448" s="21">
        <f t="shared" si="43"/>
        <v>-15.672436944442779</v>
      </c>
      <c r="P448" s="23">
        <f t="shared" si="40"/>
        <v>0</v>
      </c>
      <c r="Q448" s="23">
        <f t="shared" si="41"/>
        <v>0</v>
      </c>
      <c r="R448" s="23" t="str">
        <f t="shared" si="44"/>
        <v>-----</v>
      </c>
      <c r="S448" s="23" t="str">
        <f t="shared" si="45"/>
        <v>-----</v>
      </c>
      <c r="Z448" s="4"/>
      <c r="AA448" s="4"/>
    </row>
    <row r="449" spans="1:27" x14ac:dyDescent="0.55000000000000004">
      <c r="A449" s="6">
        <f>IF('Data Validation'!$K$2&lt;&gt;TRUE,"",'Data Validation'!A449)</f>
        <v>1772166300</v>
      </c>
      <c r="B449" s="6" t="str">
        <f>IF('Data Validation'!$K$2&lt;&gt;TRUE,"",'Data Validation'!C449)</f>
        <v>XAUUSD</v>
      </c>
      <c r="C449" s="6" t="str">
        <f>IF('Data Validation'!$K$2&lt;&gt;TRUE,"",'Data Validation'!E449)</f>
        <v>M5</v>
      </c>
      <c r="D449" s="6">
        <f>IF('Data Validation'!$K$2&lt;&gt;TRUE,"",'Data Validation'!G449)</f>
        <v>5187.37</v>
      </c>
      <c r="E449" s="6">
        <f>IF($C449&lt;&gt;"M5","",SSA!E449)</f>
        <v>5187.1081400000003</v>
      </c>
      <c r="F449">
        <f t="shared" si="32"/>
        <v>5186.3815369444428</v>
      </c>
      <c r="G449">
        <f t="shared" si="34"/>
        <v>5185.3971441223111</v>
      </c>
      <c r="H449">
        <f t="shared" si="35"/>
        <v>0.98439282213166734</v>
      </c>
      <c r="I449">
        <f t="shared" si="37"/>
        <v>1</v>
      </c>
      <c r="J449">
        <f t="shared" si="36"/>
        <v>12</v>
      </c>
      <c r="K449" s="4" t="str">
        <f t="shared" si="38"/>
        <v>-----</v>
      </c>
      <c r="L449" s="4" t="str">
        <f t="shared" si="39"/>
        <v>-----</v>
      </c>
      <c r="M449" s="21">
        <f t="shared" si="33"/>
        <v>0.72660305555746163</v>
      </c>
      <c r="N449" s="21">
        <f t="shared" si="42"/>
        <v>14.66287722222205</v>
      </c>
      <c r="O449" s="21">
        <f t="shared" si="43"/>
        <v>-15.672436944442779</v>
      </c>
      <c r="P449" s="23">
        <f t="shared" si="40"/>
        <v>0</v>
      </c>
      <c r="Q449" s="23">
        <f t="shared" si="41"/>
        <v>0</v>
      </c>
      <c r="R449" s="23" t="str">
        <f t="shared" si="44"/>
        <v>-----</v>
      </c>
      <c r="S449" s="23" t="str">
        <f t="shared" si="45"/>
        <v>-----</v>
      </c>
      <c r="Z449" s="4"/>
      <c r="AA449" s="4"/>
    </row>
    <row r="450" spans="1:27" x14ac:dyDescent="0.55000000000000004">
      <c r="A450" s="6">
        <f>IF('Data Validation'!$K$2&lt;&gt;TRUE,"",'Data Validation'!A450)</f>
        <v>1772166600</v>
      </c>
      <c r="B450" s="6" t="str">
        <f>IF('Data Validation'!$K$2&lt;&gt;TRUE,"",'Data Validation'!C450)</f>
        <v>XAUUSD</v>
      </c>
      <c r="C450" s="6" t="str">
        <f>IF('Data Validation'!$K$2&lt;&gt;TRUE,"",'Data Validation'!E450)</f>
        <v>M5</v>
      </c>
      <c r="D450" s="6">
        <f>IF('Data Validation'!$K$2&lt;&gt;TRUE,"",'Data Validation'!G450)</f>
        <v>5186.79</v>
      </c>
      <c r="E450" s="6">
        <f>IF($C450&lt;&gt;"M5","",SSA!E450)</f>
        <v>5186.9433200000003</v>
      </c>
      <c r="F450">
        <f t="shared" si="32"/>
        <v>5186.4922822222206</v>
      </c>
      <c r="G450">
        <f t="shared" si="34"/>
        <v>5185.6161717422929</v>
      </c>
      <c r="H450">
        <f t="shared" si="35"/>
        <v>0.87611047992777458</v>
      </c>
      <c r="I450">
        <f t="shared" si="37"/>
        <v>1</v>
      </c>
      <c r="J450">
        <f t="shared" si="36"/>
        <v>13</v>
      </c>
      <c r="K450" s="4" t="str">
        <f t="shared" si="38"/>
        <v>-----</v>
      </c>
      <c r="L450" s="4" t="str">
        <f t="shared" si="39"/>
        <v>-----</v>
      </c>
      <c r="M450" s="21">
        <f t="shared" si="33"/>
        <v>0.4510377777796748</v>
      </c>
      <c r="N450" s="21">
        <f t="shared" si="42"/>
        <v>14.66287722222205</v>
      </c>
      <c r="O450" s="21">
        <f t="shared" si="43"/>
        <v>-15.672436944442779</v>
      </c>
      <c r="P450" s="23">
        <f t="shared" si="40"/>
        <v>0</v>
      </c>
      <c r="Q450" s="23">
        <f t="shared" si="41"/>
        <v>0</v>
      </c>
      <c r="R450" s="23" t="str">
        <f t="shared" si="44"/>
        <v>-----</v>
      </c>
      <c r="S450" s="23" t="str">
        <f t="shared" si="45"/>
        <v>-----</v>
      </c>
      <c r="Z450" s="4"/>
      <c r="AA450" s="4"/>
    </row>
    <row r="451" spans="1:27" x14ac:dyDescent="0.55000000000000004">
      <c r="A451" s="6">
        <f>IF('Data Validation'!$K$2&lt;&gt;TRUE,"",'Data Validation'!A451)</f>
        <v>1772166900</v>
      </c>
      <c r="B451" s="6" t="str">
        <f>IF('Data Validation'!$K$2&lt;&gt;TRUE,"",'Data Validation'!C451)</f>
        <v>XAUUSD</v>
      </c>
      <c r="C451" s="6" t="str">
        <f>IF('Data Validation'!$K$2&lt;&gt;TRUE,"",'Data Validation'!E451)</f>
        <v>M5</v>
      </c>
      <c r="D451" s="6">
        <f>IF('Data Validation'!$K$2&lt;&gt;TRUE,"",'Data Validation'!G451)</f>
        <v>5187.75</v>
      </c>
      <c r="E451" s="6">
        <f>IF($C451&lt;&gt;"M5","",SSA!E451)</f>
        <v>5186.5076900000004</v>
      </c>
      <c r="F451">
        <f t="shared" si="32"/>
        <v>5186.5149358333329</v>
      </c>
      <c r="G451">
        <f t="shared" si="34"/>
        <v>5185.7959245605016</v>
      </c>
      <c r="H451">
        <f t="shared" si="35"/>
        <v>0.71901127283126698</v>
      </c>
      <c r="I451">
        <f t="shared" si="37"/>
        <v>1</v>
      </c>
      <c r="J451">
        <f t="shared" si="36"/>
        <v>14</v>
      </c>
      <c r="K451" s="4" t="str">
        <f t="shared" si="38"/>
        <v>-----</v>
      </c>
      <c r="L451" s="4" t="str">
        <f t="shared" si="39"/>
        <v>-----</v>
      </c>
      <c r="M451" s="21">
        <f t="shared" si="33"/>
        <v>-7.2458333324902924E-3</v>
      </c>
      <c r="N451" s="21">
        <f t="shared" si="42"/>
        <v>14.66287722222205</v>
      </c>
      <c r="O451" s="21">
        <f t="shared" si="43"/>
        <v>-15.672436944442779</v>
      </c>
      <c r="P451" s="23">
        <f t="shared" si="40"/>
        <v>0</v>
      </c>
      <c r="Q451" s="23">
        <f t="shared" si="41"/>
        <v>0</v>
      </c>
      <c r="R451" s="23" t="str">
        <f t="shared" si="44"/>
        <v>-----</v>
      </c>
      <c r="S451" s="23" t="str">
        <f t="shared" si="45"/>
        <v>-----</v>
      </c>
      <c r="Z451" s="4"/>
      <c r="AA451" s="4"/>
    </row>
    <row r="452" spans="1:27" x14ac:dyDescent="0.55000000000000004">
      <c r="A452" s="6">
        <f>IF('Data Validation'!$K$2&lt;&gt;TRUE,"",'Data Validation'!A452)</f>
        <v>1772167200</v>
      </c>
      <c r="B452" s="6" t="str">
        <f>IF('Data Validation'!$K$2&lt;&gt;TRUE,"",'Data Validation'!C452)</f>
        <v>XAUUSD</v>
      </c>
      <c r="C452" s="6" t="str">
        <f>IF('Data Validation'!$K$2&lt;&gt;TRUE,"",'Data Validation'!E452)</f>
        <v>M5</v>
      </c>
      <c r="D452" s="6">
        <f>IF('Data Validation'!$K$2&lt;&gt;TRUE,"",'Data Validation'!G452)</f>
        <v>5187.34</v>
      </c>
      <c r="E452" s="6">
        <f>IF($C452&lt;&gt;"M5","",SSA!E452)</f>
        <v>5185.8213800000003</v>
      </c>
      <c r="F452">
        <f t="shared" si="32"/>
        <v>5186.4467724999986</v>
      </c>
      <c r="G452">
        <f t="shared" si="34"/>
        <v>5185.9260941484008</v>
      </c>
      <c r="H452">
        <f t="shared" si="35"/>
        <v>0.52067835159778042</v>
      </c>
      <c r="I452">
        <f t="shared" si="37"/>
        <v>1</v>
      </c>
      <c r="J452">
        <f t="shared" si="36"/>
        <v>15</v>
      </c>
      <c r="K452" s="4" t="str">
        <f t="shared" si="38"/>
        <v>-----</v>
      </c>
      <c r="L452" s="4" t="str">
        <f t="shared" si="39"/>
        <v>-----</v>
      </c>
      <c r="M452" s="21">
        <f t="shared" si="33"/>
        <v>-0.62539249999827007</v>
      </c>
      <c r="N452" s="21">
        <f t="shared" si="42"/>
        <v>14.66287722222205</v>
      </c>
      <c r="O452" s="21">
        <f t="shared" si="43"/>
        <v>-15.672436944442779</v>
      </c>
      <c r="P452" s="23">
        <f t="shared" si="40"/>
        <v>0</v>
      </c>
      <c r="Q452" s="23">
        <f t="shared" si="41"/>
        <v>0</v>
      </c>
      <c r="R452" s="23" t="str">
        <f t="shared" si="44"/>
        <v>-----</v>
      </c>
      <c r="S452" s="23" t="str">
        <f t="shared" si="45"/>
        <v>-----</v>
      </c>
      <c r="Z452" s="4"/>
      <c r="AA452" s="4"/>
    </row>
    <row r="453" spans="1:27" x14ac:dyDescent="0.55000000000000004">
      <c r="A453" s="6">
        <f>IF('Data Validation'!$K$2&lt;&gt;TRUE,"",'Data Validation'!A453)</f>
        <v>1772167500</v>
      </c>
      <c r="B453" s="6" t="str">
        <f>IF('Data Validation'!$K$2&lt;&gt;TRUE,"",'Data Validation'!C453)</f>
        <v>XAUUSD</v>
      </c>
      <c r="C453" s="6" t="str">
        <f>IF('Data Validation'!$K$2&lt;&gt;TRUE,"",'Data Validation'!E453)</f>
        <v>M5</v>
      </c>
      <c r="D453" s="6">
        <f>IF('Data Validation'!$K$2&lt;&gt;TRUE,"",'Data Validation'!G453)</f>
        <v>5185.67</v>
      </c>
      <c r="E453" s="6">
        <f>IF($C453&lt;&gt;"M5","",SSA!E453)</f>
        <v>5185.0329300000003</v>
      </c>
      <c r="F453">
        <f t="shared" si="32"/>
        <v>5186.2914972222216</v>
      </c>
      <c r="G453">
        <f t="shared" si="34"/>
        <v>5185.9991747631657</v>
      </c>
      <c r="H453">
        <f t="shared" si="35"/>
        <v>0.29232245905586751</v>
      </c>
      <c r="I453">
        <f t="shared" si="37"/>
        <v>1</v>
      </c>
      <c r="J453">
        <f t="shared" si="36"/>
        <v>16</v>
      </c>
      <c r="K453" s="4" t="str">
        <f t="shared" si="38"/>
        <v>-----</v>
      </c>
      <c r="L453" s="4" t="str">
        <f t="shared" si="39"/>
        <v>-----</v>
      </c>
      <c r="M453" s="21">
        <f t="shared" si="33"/>
        <v>-1.2585672222212452</v>
      </c>
      <c r="N453" s="21">
        <f t="shared" si="42"/>
        <v>14.66287722222205</v>
      </c>
      <c r="O453" s="21">
        <f t="shared" si="43"/>
        <v>-15.672436944442779</v>
      </c>
      <c r="P453" s="23">
        <f t="shared" si="40"/>
        <v>0</v>
      </c>
      <c r="Q453" s="23">
        <f t="shared" si="41"/>
        <v>0</v>
      </c>
      <c r="R453" s="23" t="str">
        <f t="shared" si="44"/>
        <v>-----</v>
      </c>
      <c r="S453" s="23" t="str">
        <f t="shared" si="45"/>
        <v>-----</v>
      </c>
      <c r="Z453" s="4"/>
      <c r="AA453" s="4"/>
    </row>
    <row r="454" spans="1:27" x14ac:dyDescent="0.55000000000000004">
      <c r="A454" s="6">
        <f>IF('Data Validation'!$K$2&lt;&gt;TRUE,"",'Data Validation'!A454)</f>
        <v>1772167800</v>
      </c>
      <c r="B454" s="6" t="str">
        <f>IF('Data Validation'!$K$2&lt;&gt;TRUE,"",'Data Validation'!C454)</f>
        <v>XAUUSD</v>
      </c>
      <c r="C454" s="6" t="str">
        <f>IF('Data Validation'!$K$2&lt;&gt;TRUE,"",'Data Validation'!E454)</f>
        <v>M5</v>
      </c>
      <c r="D454" s="6">
        <f>IF('Data Validation'!$K$2&lt;&gt;TRUE,"",'Data Validation'!G454)</f>
        <v>5183.22</v>
      </c>
      <c r="E454" s="6">
        <f>IF($C454&lt;&gt;"M5","",SSA!E454)</f>
        <v>5184.3773300000003</v>
      </c>
      <c r="F454">
        <f t="shared" si="32"/>
        <v>5186.0636041666648</v>
      </c>
      <c r="G454">
        <f t="shared" si="34"/>
        <v>5186.0120606438659</v>
      </c>
      <c r="H454">
        <f t="shared" si="35"/>
        <v>5.1543522798965569E-2</v>
      </c>
      <c r="I454">
        <f t="shared" si="37"/>
        <v>1</v>
      </c>
      <c r="J454">
        <f t="shared" si="36"/>
        <v>17</v>
      </c>
      <c r="K454" s="4" t="str">
        <f t="shared" si="38"/>
        <v>-----</v>
      </c>
      <c r="L454" s="4" t="str">
        <f t="shared" si="39"/>
        <v>-----</v>
      </c>
      <c r="M454" s="21">
        <f t="shared" si="33"/>
        <v>-1.6862741666645888</v>
      </c>
      <c r="N454" s="21">
        <f t="shared" si="42"/>
        <v>14.66287722222205</v>
      </c>
      <c r="O454" s="21">
        <f t="shared" si="43"/>
        <v>-15.672436944442779</v>
      </c>
      <c r="P454" s="23">
        <f t="shared" si="40"/>
        <v>0</v>
      </c>
      <c r="Q454" s="23">
        <f t="shared" si="41"/>
        <v>0</v>
      </c>
      <c r="R454" s="23" t="str">
        <f t="shared" si="44"/>
        <v>-----</v>
      </c>
      <c r="S454" s="23" t="str">
        <f t="shared" si="45"/>
        <v>-----</v>
      </c>
      <c r="Z454" s="4"/>
      <c r="AA454" s="4"/>
    </row>
    <row r="455" spans="1:27" x14ac:dyDescent="0.55000000000000004">
      <c r="A455" s="6">
        <f>IF('Data Validation'!$K$2&lt;&gt;TRUE,"",'Data Validation'!A455)</f>
        <v>1772168100</v>
      </c>
      <c r="B455" s="6" t="str">
        <f>IF('Data Validation'!$K$2&lt;&gt;TRUE,"",'Data Validation'!C455)</f>
        <v>XAUUSD</v>
      </c>
      <c r="C455" s="6" t="str">
        <f>IF('Data Validation'!$K$2&lt;&gt;TRUE,"",'Data Validation'!E455)</f>
        <v>M5</v>
      </c>
      <c r="D455" s="6">
        <f>IF('Data Validation'!$K$2&lt;&gt;TRUE,"",'Data Validation'!G455)</f>
        <v>5181.88</v>
      </c>
      <c r="E455" s="6">
        <f>IF($C455&lt;&gt;"M5","",SSA!E455)</f>
        <v>5184.1055999999999</v>
      </c>
      <c r="F455">
        <f t="shared" si="32"/>
        <v>5185.7919577777766</v>
      </c>
      <c r="G455">
        <f t="shared" si="34"/>
        <v>5185.9680400706484</v>
      </c>
      <c r="H455">
        <f t="shared" si="35"/>
        <v>-0.17608229287179711</v>
      </c>
      <c r="I455">
        <f t="shared" si="37"/>
        <v>-1</v>
      </c>
      <c r="J455">
        <f t="shared" si="36"/>
        <v>-1</v>
      </c>
      <c r="K455" s="4" t="str">
        <f t="shared" si="38"/>
        <v>-----</v>
      </c>
      <c r="L455" s="4" t="str">
        <f t="shared" si="39"/>
        <v>-----</v>
      </c>
      <c r="M455" s="21">
        <f t="shared" si="33"/>
        <v>-1.6863577777767205</v>
      </c>
      <c r="N455" s="21">
        <f t="shared" si="42"/>
        <v>14.66287722222205</v>
      </c>
      <c r="O455" s="21">
        <f t="shared" si="43"/>
        <v>-15.672436944442779</v>
      </c>
      <c r="P455" s="23">
        <f t="shared" si="40"/>
        <v>0</v>
      </c>
      <c r="Q455" s="23">
        <f t="shared" si="41"/>
        <v>0</v>
      </c>
      <c r="R455" s="23" t="str">
        <f t="shared" si="44"/>
        <v>-----</v>
      </c>
      <c r="S455" s="23" t="str">
        <f t="shared" si="45"/>
        <v>-----</v>
      </c>
      <c r="Z455" s="4"/>
      <c r="AA455" s="4"/>
    </row>
    <row r="456" spans="1:27" x14ac:dyDescent="0.55000000000000004">
      <c r="A456" s="6">
        <f>IF('Data Validation'!$K$2&lt;&gt;TRUE,"",'Data Validation'!A456)</f>
        <v>1772168400</v>
      </c>
      <c r="B456" s="6" t="str">
        <f>IF('Data Validation'!$K$2&lt;&gt;TRUE,"",'Data Validation'!C456)</f>
        <v>XAUUSD</v>
      </c>
      <c r="C456" s="6" t="str">
        <f>IF('Data Validation'!$K$2&lt;&gt;TRUE,"",'Data Validation'!E456)</f>
        <v>M5</v>
      </c>
      <c r="D456" s="6">
        <f>IF('Data Validation'!$K$2&lt;&gt;TRUE,"",'Data Validation'!G456)</f>
        <v>5184.54</v>
      </c>
      <c r="E456" s="6">
        <f>IF($C456&lt;&gt;"M5","",SSA!E456)</f>
        <v>5184.3994700000003</v>
      </c>
      <c r="F456">
        <f t="shared" si="32"/>
        <v>5185.5158844444441</v>
      </c>
      <c r="G456">
        <f t="shared" si="34"/>
        <v>5185.8776089454077</v>
      </c>
      <c r="H456">
        <f t="shared" si="35"/>
        <v>-0.36172450096364628</v>
      </c>
      <c r="I456">
        <f t="shared" si="37"/>
        <v>-1</v>
      </c>
      <c r="J456">
        <f t="shared" si="36"/>
        <v>-2</v>
      </c>
      <c r="K456" s="4" t="str">
        <f t="shared" si="38"/>
        <v>-----</v>
      </c>
      <c r="L456" s="4" t="str">
        <f t="shared" si="39"/>
        <v>-----</v>
      </c>
      <c r="M456" s="21">
        <f t="shared" si="33"/>
        <v>-1.1164144444437625</v>
      </c>
      <c r="N456" s="21">
        <f t="shared" si="42"/>
        <v>14.66287722222205</v>
      </c>
      <c r="O456" s="21">
        <f t="shared" si="43"/>
        <v>-15.672436944442779</v>
      </c>
      <c r="P456" s="23">
        <f t="shared" si="40"/>
        <v>0</v>
      </c>
      <c r="Q456" s="23">
        <f t="shared" si="41"/>
        <v>0</v>
      </c>
      <c r="R456" s="23" t="str">
        <f t="shared" si="44"/>
        <v>-----</v>
      </c>
      <c r="S456" s="23" t="str">
        <f t="shared" si="45"/>
        <v>-----</v>
      </c>
      <c r="Z456" s="4"/>
      <c r="AA456" s="4"/>
    </row>
    <row r="457" spans="1:27" x14ac:dyDescent="0.55000000000000004">
      <c r="A457" s="6">
        <f>IF('Data Validation'!$K$2&lt;&gt;TRUE,"",'Data Validation'!A457)</f>
        <v>1772168700</v>
      </c>
      <c r="B457" s="6" t="str">
        <f>IF('Data Validation'!$K$2&lt;&gt;TRUE,"",'Data Validation'!C457)</f>
        <v>XAUUSD</v>
      </c>
      <c r="C457" s="6" t="str">
        <f>IF('Data Validation'!$K$2&lt;&gt;TRUE,"",'Data Validation'!E457)</f>
        <v>M5</v>
      </c>
      <c r="D457" s="6">
        <f>IF('Data Validation'!$K$2&lt;&gt;TRUE,"",'Data Validation'!G457)</f>
        <v>5185.09</v>
      </c>
      <c r="E457" s="6">
        <f>IF($C457&lt;&gt;"M5","",SSA!E457)</f>
        <v>5185.2387799999997</v>
      </c>
      <c r="F457">
        <f t="shared" si="32"/>
        <v>5185.2754066666657</v>
      </c>
      <c r="G457">
        <f t="shared" si="34"/>
        <v>5185.7571684896593</v>
      </c>
      <c r="H457">
        <f t="shared" si="35"/>
        <v>-0.48176182299357606</v>
      </c>
      <c r="I457">
        <f t="shared" si="37"/>
        <v>-1</v>
      </c>
      <c r="J457">
        <f t="shared" si="36"/>
        <v>-3</v>
      </c>
      <c r="K457" s="4" t="str">
        <f t="shared" si="38"/>
        <v>-----</v>
      </c>
      <c r="L457" s="4" t="str">
        <f t="shared" si="39"/>
        <v>-----</v>
      </c>
      <c r="M457" s="21">
        <f t="shared" si="33"/>
        <v>-3.6626666666052188E-2</v>
      </c>
      <c r="N457" s="21">
        <f t="shared" si="42"/>
        <v>14.66287722222205</v>
      </c>
      <c r="O457" s="21">
        <f t="shared" si="43"/>
        <v>-15.672436944442779</v>
      </c>
      <c r="P457" s="23">
        <f t="shared" si="40"/>
        <v>0</v>
      </c>
      <c r="Q457" s="23">
        <f t="shared" si="41"/>
        <v>0</v>
      </c>
      <c r="R457" s="23" t="str">
        <f t="shared" si="44"/>
        <v>-----</v>
      </c>
      <c r="S457" s="23" t="str">
        <f t="shared" si="45"/>
        <v>-----</v>
      </c>
      <c r="Z457" s="4"/>
      <c r="AA457" s="4"/>
    </row>
    <row r="458" spans="1:27" x14ac:dyDescent="0.55000000000000004">
      <c r="A458" s="6">
        <f>IF('Data Validation'!$K$2&lt;&gt;TRUE,"",'Data Validation'!A458)</f>
        <v>1772169000</v>
      </c>
      <c r="B458" s="6" t="str">
        <f>IF('Data Validation'!$K$2&lt;&gt;TRUE,"",'Data Validation'!C458)</f>
        <v>XAUUSD</v>
      </c>
      <c r="C458" s="6" t="str">
        <f>IF('Data Validation'!$K$2&lt;&gt;TRUE,"",'Data Validation'!E458)</f>
        <v>M5</v>
      </c>
      <c r="D458" s="6">
        <f>IF('Data Validation'!$K$2&lt;&gt;TRUE,"",'Data Validation'!G458)</f>
        <v>5187.34</v>
      </c>
      <c r="E458" s="6">
        <f>IF($C458&lt;&gt;"M5","",SSA!E458)</f>
        <v>5186.5737099999997</v>
      </c>
      <c r="F458">
        <f t="shared" si="32"/>
        <v>5185.1101133333323</v>
      </c>
      <c r="G458">
        <f t="shared" si="34"/>
        <v>5185.6277574583946</v>
      </c>
      <c r="H458">
        <f t="shared" si="35"/>
        <v>-0.51764412506236113</v>
      </c>
      <c r="I458">
        <f t="shared" si="37"/>
        <v>-1</v>
      </c>
      <c r="J458">
        <f t="shared" si="36"/>
        <v>-4</v>
      </c>
      <c r="K458" s="4" t="str">
        <f t="shared" si="38"/>
        <v>-----</v>
      </c>
      <c r="L458" s="4" t="str">
        <f t="shared" si="39"/>
        <v>-----</v>
      </c>
      <c r="M458" s="21">
        <f t="shared" si="33"/>
        <v>1.4635966666673994</v>
      </c>
      <c r="N458" s="21">
        <f t="shared" si="42"/>
        <v>14.66287722222205</v>
      </c>
      <c r="O458" s="21">
        <f t="shared" si="43"/>
        <v>-15.672436944442779</v>
      </c>
      <c r="P458" s="23">
        <f t="shared" si="40"/>
        <v>0</v>
      </c>
      <c r="Q458" s="23">
        <f t="shared" si="41"/>
        <v>0</v>
      </c>
      <c r="R458" s="23" t="str">
        <f t="shared" si="44"/>
        <v>-----</v>
      </c>
      <c r="S458" s="23" t="str">
        <f t="shared" si="45"/>
        <v>-----</v>
      </c>
      <c r="Z458" s="4"/>
      <c r="AA458" s="4"/>
    </row>
    <row r="459" spans="1:27" x14ac:dyDescent="0.55000000000000004">
      <c r="A459" s="6">
        <f>IF('Data Validation'!$K$2&lt;&gt;TRUE,"",'Data Validation'!A459)</f>
        <v>1772169300</v>
      </c>
      <c r="B459" s="6" t="str">
        <f>IF('Data Validation'!$K$2&lt;&gt;TRUE,"",'Data Validation'!C459)</f>
        <v>XAUUSD</v>
      </c>
      <c r="C459" s="6" t="str">
        <f>IF('Data Validation'!$K$2&lt;&gt;TRUE,"",'Data Validation'!E459)</f>
        <v>M5</v>
      </c>
      <c r="D459" s="6">
        <f>IF('Data Validation'!$K$2&lt;&gt;TRUE,"",'Data Validation'!G459)</f>
        <v>5186.4799999999996</v>
      </c>
      <c r="E459" s="6">
        <f>IF($C459&lt;&gt;"M5","",SSA!E459)</f>
        <v>5188.2272599999997</v>
      </c>
      <c r="F459">
        <f t="shared" si="32"/>
        <v>5185.0500783333327</v>
      </c>
      <c r="G459">
        <f t="shared" si="34"/>
        <v>5185.512221633383</v>
      </c>
      <c r="H459">
        <f t="shared" si="35"/>
        <v>-0.4621433000502293</v>
      </c>
      <c r="I459">
        <f t="shared" si="37"/>
        <v>-1</v>
      </c>
      <c r="J459">
        <f t="shared" si="36"/>
        <v>-5</v>
      </c>
      <c r="K459" s="4" t="str">
        <f t="shared" si="38"/>
        <v>-----</v>
      </c>
      <c r="L459" s="4" t="str">
        <f t="shared" si="39"/>
        <v>-----</v>
      </c>
      <c r="M459" s="21">
        <f t="shared" si="33"/>
        <v>3.177181666666911</v>
      </c>
      <c r="N459" s="21">
        <f t="shared" si="42"/>
        <v>14.66287722222205</v>
      </c>
      <c r="O459" s="21">
        <f t="shared" si="43"/>
        <v>-15.672436944442779</v>
      </c>
      <c r="P459" s="23">
        <f t="shared" si="40"/>
        <v>0</v>
      </c>
      <c r="Q459" s="23">
        <f t="shared" si="41"/>
        <v>0</v>
      </c>
      <c r="R459" s="23" t="str">
        <f t="shared" si="44"/>
        <v>-----</v>
      </c>
      <c r="S459" s="23" t="str">
        <f t="shared" si="45"/>
        <v>-----</v>
      </c>
      <c r="Z459" s="4"/>
      <c r="AA459" s="4"/>
    </row>
    <row r="460" spans="1:27" x14ac:dyDescent="0.55000000000000004">
      <c r="A460" s="6">
        <f>IF('Data Validation'!$K$2&lt;&gt;TRUE,"",'Data Validation'!A460)</f>
        <v>1772169600</v>
      </c>
      <c r="B460" s="6" t="str">
        <f>IF('Data Validation'!$K$2&lt;&gt;TRUE,"",'Data Validation'!C460)</f>
        <v>XAUUSD</v>
      </c>
      <c r="C460" s="6" t="str">
        <f>IF('Data Validation'!$K$2&lt;&gt;TRUE,"",'Data Validation'!E460)</f>
        <v>M5</v>
      </c>
      <c r="D460" s="6">
        <f>IF('Data Validation'!$K$2&lt;&gt;TRUE,"",'Data Validation'!G460)</f>
        <v>5189.16</v>
      </c>
      <c r="E460" s="6">
        <f>IF($C460&lt;&gt;"M5","",SSA!E460)</f>
        <v>5190.0573000000004</v>
      </c>
      <c r="F460">
        <f t="shared" si="32"/>
        <v>5185.1127572222213</v>
      </c>
      <c r="G460">
        <f t="shared" si="34"/>
        <v>5185.4323287511515</v>
      </c>
      <c r="H460">
        <f t="shared" si="35"/>
        <v>-0.31957152893028251</v>
      </c>
      <c r="I460">
        <f t="shared" si="37"/>
        <v>-1</v>
      </c>
      <c r="J460">
        <f t="shared" si="36"/>
        <v>-6</v>
      </c>
      <c r="K460" s="4" t="str">
        <f t="shared" si="38"/>
        <v>-----</v>
      </c>
      <c r="L460" s="4" t="str">
        <f t="shared" si="39"/>
        <v>-----</v>
      </c>
      <c r="M460" s="21">
        <f t="shared" si="33"/>
        <v>4.9445427777791338</v>
      </c>
      <c r="N460" s="21">
        <f t="shared" si="42"/>
        <v>14.66287722222205</v>
      </c>
      <c r="O460" s="21">
        <f t="shared" si="43"/>
        <v>-15.672436944442779</v>
      </c>
      <c r="P460" s="23">
        <f t="shared" si="40"/>
        <v>0</v>
      </c>
      <c r="Q460" s="23">
        <f t="shared" si="41"/>
        <v>0</v>
      </c>
      <c r="R460" s="23" t="str">
        <f t="shared" si="44"/>
        <v>-----</v>
      </c>
      <c r="S460" s="23" t="str">
        <f t="shared" si="45"/>
        <v>-----</v>
      </c>
      <c r="Z460" s="4"/>
      <c r="AA460" s="4"/>
    </row>
    <row r="461" spans="1:27" x14ac:dyDescent="0.55000000000000004">
      <c r="A461" s="6">
        <f>IF('Data Validation'!$K$2&lt;&gt;TRUE,"",'Data Validation'!A461)</f>
        <v>1772169900</v>
      </c>
      <c r="B461" s="6" t="str">
        <f>IF('Data Validation'!$K$2&lt;&gt;TRUE,"",'Data Validation'!C461)</f>
        <v>XAUUSD</v>
      </c>
      <c r="C461" s="6" t="str">
        <f>IF('Data Validation'!$K$2&lt;&gt;TRUE,"",'Data Validation'!E461)</f>
        <v>M5</v>
      </c>
      <c r="D461" s="6">
        <f>IF('Data Validation'!$K$2&lt;&gt;TRUE,"",'Data Validation'!G461)</f>
        <v>5194.8</v>
      </c>
      <c r="E461" s="6">
        <f>IF($C461&lt;&gt;"M5","",SSA!E461)</f>
        <v>5191.8124500000004</v>
      </c>
      <c r="F461">
        <f t="shared" si="32"/>
        <v>5185.2974669444429</v>
      </c>
      <c r="G461">
        <f t="shared" si="34"/>
        <v>5185.4053563898105</v>
      </c>
      <c r="H461">
        <f t="shared" si="35"/>
        <v>-0.10788944536761846</v>
      </c>
      <c r="I461">
        <f t="shared" si="37"/>
        <v>-1</v>
      </c>
      <c r="J461">
        <f t="shared" si="36"/>
        <v>-7</v>
      </c>
      <c r="K461" s="4" t="str">
        <f t="shared" si="38"/>
        <v>-----</v>
      </c>
      <c r="L461" s="4" t="str">
        <f t="shared" si="39"/>
        <v>-----</v>
      </c>
      <c r="M461" s="21">
        <f t="shared" si="33"/>
        <v>6.5149830555574226</v>
      </c>
      <c r="N461" s="21">
        <f t="shared" si="42"/>
        <v>14.66287722222205</v>
      </c>
      <c r="O461" s="21">
        <f t="shared" si="43"/>
        <v>-15.672436944442779</v>
      </c>
      <c r="P461" s="23">
        <f t="shared" si="40"/>
        <v>0</v>
      </c>
      <c r="Q461" s="23">
        <f t="shared" si="41"/>
        <v>0</v>
      </c>
      <c r="R461" s="23" t="str">
        <f t="shared" si="44"/>
        <v>-----</v>
      </c>
      <c r="S461" s="23" t="str">
        <f t="shared" si="45"/>
        <v>-----</v>
      </c>
      <c r="Z461" s="4"/>
      <c r="AA461" s="4"/>
    </row>
    <row r="462" spans="1:27" x14ac:dyDescent="0.55000000000000004">
      <c r="A462" s="6">
        <f>IF('Data Validation'!$K$2&lt;&gt;TRUE,"",'Data Validation'!A462)</f>
        <v>1772170200</v>
      </c>
      <c r="B462" s="6" t="str">
        <f>IF('Data Validation'!$K$2&lt;&gt;TRUE,"",'Data Validation'!C462)</f>
        <v>XAUUSD</v>
      </c>
      <c r="C462" s="6" t="str">
        <f>IF('Data Validation'!$K$2&lt;&gt;TRUE,"",'Data Validation'!E462)</f>
        <v>M5</v>
      </c>
      <c r="D462" s="6">
        <f>IF('Data Validation'!$K$2&lt;&gt;TRUE,"",'Data Validation'!G462)</f>
        <v>5196.26</v>
      </c>
      <c r="E462" s="6">
        <f>IF($C462&lt;&gt;"M5","",SSA!E462)</f>
        <v>5193.1883500000004</v>
      </c>
      <c r="F462">
        <f t="shared" si="32"/>
        <v>5185.5856224999998</v>
      </c>
      <c r="G462">
        <f t="shared" si="34"/>
        <v>5185.4414096118489</v>
      </c>
      <c r="H462">
        <f t="shared" si="35"/>
        <v>0.14421288815083244</v>
      </c>
      <c r="I462">
        <f t="shared" si="37"/>
        <v>1</v>
      </c>
      <c r="J462">
        <f t="shared" si="36"/>
        <v>1</v>
      </c>
      <c r="K462" s="4" t="str">
        <f t="shared" si="38"/>
        <v>-----</v>
      </c>
      <c r="L462" s="4" t="str">
        <f t="shared" si="39"/>
        <v>-----</v>
      </c>
      <c r="M462" s="21">
        <f t="shared" si="33"/>
        <v>7.6027275000005829</v>
      </c>
      <c r="N462" s="21">
        <f t="shared" si="42"/>
        <v>14.66287722222205</v>
      </c>
      <c r="O462" s="21">
        <f t="shared" si="43"/>
        <v>-15.672436944442779</v>
      </c>
      <c r="P462" s="23">
        <f t="shared" si="40"/>
        <v>0</v>
      </c>
      <c r="Q462" s="23">
        <f t="shared" si="41"/>
        <v>0</v>
      </c>
      <c r="R462" s="23" t="str">
        <f t="shared" si="44"/>
        <v>-----</v>
      </c>
      <c r="S462" s="23" t="str">
        <f t="shared" si="45"/>
        <v>-----</v>
      </c>
      <c r="Z462" s="4"/>
      <c r="AA462" s="4"/>
    </row>
    <row r="463" spans="1:27" x14ac:dyDescent="0.55000000000000004">
      <c r="A463" s="6">
        <f>IF('Data Validation'!$K$2&lt;&gt;TRUE,"",'Data Validation'!A463)</f>
        <v>1772170500</v>
      </c>
      <c r="B463" s="6" t="str">
        <f>IF('Data Validation'!$K$2&lt;&gt;TRUE,"",'Data Validation'!C463)</f>
        <v>XAUUSD</v>
      </c>
      <c r="C463" s="6" t="str">
        <f>IF('Data Validation'!$K$2&lt;&gt;TRUE,"",'Data Validation'!E463)</f>
        <v>M5</v>
      </c>
      <c r="D463" s="6">
        <f>IF('Data Validation'!$K$2&lt;&gt;TRUE,"",'Data Validation'!G463)</f>
        <v>5194.54</v>
      </c>
      <c r="E463" s="6">
        <f>IF($C463&lt;&gt;"M5","",SSA!E463)</f>
        <v>5194.0722500000002</v>
      </c>
      <c r="F463">
        <f t="shared" si="32"/>
        <v>5185.949620833333</v>
      </c>
      <c r="G463">
        <f t="shared" si="34"/>
        <v>5185.5430518561461</v>
      </c>
      <c r="H463">
        <f t="shared" si="35"/>
        <v>0.40656897718690743</v>
      </c>
      <c r="I463">
        <f t="shared" si="37"/>
        <v>1</v>
      </c>
      <c r="J463">
        <f t="shared" si="36"/>
        <v>2</v>
      </c>
      <c r="K463" s="4" t="str">
        <f t="shared" si="38"/>
        <v>-----</v>
      </c>
      <c r="L463" s="4" t="str">
        <f t="shared" si="39"/>
        <v>-----</v>
      </c>
      <c r="M463" s="21">
        <f t="shared" si="33"/>
        <v>8.1226291666671386</v>
      </c>
      <c r="N463" s="21">
        <f t="shared" si="42"/>
        <v>14.66287722222205</v>
      </c>
      <c r="O463" s="21">
        <f t="shared" si="43"/>
        <v>-15.672436944442779</v>
      </c>
      <c r="P463" s="23">
        <f t="shared" si="40"/>
        <v>0</v>
      </c>
      <c r="Q463" s="23">
        <f t="shared" si="41"/>
        <v>0</v>
      </c>
      <c r="R463" s="23" t="str">
        <f t="shared" si="44"/>
        <v>-----</v>
      </c>
      <c r="S463" s="23" t="str">
        <f t="shared" si="45"/>
        <v>-----</v>
      </c>
      <c r="Z463" s="4"/>
      <c r="AA463" s="4"/>
    </row>
    <row r="464" spans="1:27" x14ac:dyDescent="0.55000000000000004">
      <c r="A464" s="6">
        <f>IF('Data Validation'!$K$2&lt;&gt;TRUE,"",'Data Validation'!A464)</f>
        <v>1772170800</v>
      </c>
      <c r="B464" s="6" t="str">
        <f>IF('Data Validation'!$K$2&lt;&gt;TRUE,"",'Data Validation'!C464)</f>
        <v>XAUUSD</v>
      </c>
      <c r="C464" s="6" t="str">
        <f>IF('Data Validation'!$K$2&lt;&gt;TRUE,"",'Data Validation'!E464)</f>
        <v>M5</v>
      </c>
      <c r="D464" s="6">
        <f>IF('Data Validation'!$K$2&lt;&gt;TRUE,"",'Data Validation'!G464)</f>
        <v>5191.87</v>
      </c>
      <c r="E464" s="6">
        <f>IF($C464&lt;&gt;"M5","",SSA!E464)</f>
        <v>5194.5386200000003</v>
      </c>
      <c r="F464">
        <f t="shared" si="32"/>
        <v>5186.3570277777781</v>
      </c>
      <c r="G464">
        <f t="shared" si="34"/>
        <v>5185.7058470404736</v>
      </c>
      <c r="H464">
        <f t="shared" si="35"/>
        <v>0.65118073730445758</v>
      </c>
      <c r="I464">
        <f t="shared" si="37"/>
        <v>1</v>
      </c>
      <c r="J464">
        <f t="shared" si="36"/>
        <v>3</v>
      </c>
      <c r="K464" s="4" t="str">
        <f t="shared" si="38"/>
        <v>-----</v>
      </c>
      <c r="L464" s="4" t="str">
        <f t="shared" si="39"/>
        <v>-----</v>
      </c>
      <c r="M464" s="21">
        <f t="shared" si="33"/>
        <v>8.1815922222222071</v>
      </c>
      <c r="N464" s="21">
        <f t="shared" si="42"/>
        <v>14.66287722222205</v>
      </c>
      <c r="O464" s="21">
        <f t="shared" si="43"/>
        <v>-15.672436944442779</v>
      </c>
      <c r="P464" s="23">
        <f t="shared" si="40"/>
        <v>0</v>
      </c>
      <c r="Q464" s="23">
        <f t="shared" si="41"/>
        <v>0</v>
      </c>
      <c r="R464" s="23" t="str">
        <f t="shared" si="44"/>
        <v>-----</v>
      </c>
      <c r="S464" s="23" t="str">
        <f t="shared" si="45"/>
        <v>-----</v>
      </c>
      <c r="Z464" s="4"/>
      <c r="AA464" s="4"/>
    </row>
    <row r="465" spans="1:27" x14ac:dyDescent="0.55000000000000004">
      <c r="A465" s="6">
        <f>IF('Data Validation'!$K$2&lt;&gt;TRUE,"",'Data Validation'!A465)</f>
        <v>1772171100</v>
      </c>
      <c r="B465" s="6" t="str">
        <f>IF('Data Validation'!$K$2&lt;&gt;TRUE,"",'Data Validation'!C465)</f>
        <v>XAUUSD</v>
      </c>
      <c r="C465" s="6" t="str">
        <f>IF('Data Validation'!$K$2&lt;&gt;TRUE,"",'Data Validation'!E465)</f>
        <v>M5</v>
      </c>
      <c r="D465" s="6">
        <f>IF('Data Validation'!$K$2&lt;&gt;TRUE,"",'Data Validation'!G465)</f>
        <v>5191.26</v>
      </c>
      <c r="E465" s="6">
        <f>IF($C465&lt;&gt;"M5","",SSA!E465)</f>
        <v>5194.7620200000001</v>
      </c>
      <c r="F465">
        <f t="shared" si="32"/>
        <v>5186.7823408333325</v>
      </c>
      <c r="G465">
        <f t="shared" si="34"/>
        <v>5185.9211457990459</v>
      </c>
      <c r="H465">
        <f t="shared" si="35"/>
        <v>0.86119503428653843</v>
      </c>
      <c r="I465">
        <f t="shared" si="37"/>
        <v>1</v>
      </c>
      <c r="J465">
        <f t="shared" si="36"/>
        <v>4</v>
      </c>
      <c r="K465" s="4" t="str">
        <f t="shared" si="38"/>
        <v>-----</v>
      </c>
      <c r="L465" s="4" t="str">
        <f t="shared" si="39"/>
        <v>-----</v>
      </c>
      <c r="M465" s="21">
        <f t="shared" si="33"/>
        <v>7.9796791666676654</v>
      </c>
      <c r="N465" s="21">
        <f t="shared" si="42"/>
        <v>14.66287722222205</v>
      </c>
      <c r="O465" s="21">
        <f t="shared" si="43"/>
        <v>-15.672436944442779</v>
      </c>
      <c r="P465" s="23">
        <f t="shared" si="40"/>
        <v>0</v>
      </c>
      <c r="Q465" s="23">
        <f t="shared" si="41"/>
        <v>0</v>
      </c>
      <c r="R465" s="23" t="str">
        <f t="shared" si="44"/>
        <v>-----</v>
      </c>
      <c r="S465" s="23" t="str">
        <f t="shared" si="45"/>
        <v>-----</v>
      </c>
      <c r="Z465" s="4"/>
      <c r="AA465" s="4"/>
    </row>
    <row r="466" spans="1:27" x14ac:dyDescent="0.55000000000000004">
      <c r="A466" s="6">
        <f>IF('Data Validation'!$K$2&lt;&gt;TRUE,"",'Data Validation'!A466)</f>
        <v>1772171400</v>
      </c>
      <c r="B466" s="6" t="str">
        <f>IF('Data Validation'!$K$2&lt;&gt;TRUE,"",'Data Validation'!C466)</f>
        <v>XAUUSD</v>
      </c>
      <c r="C466" s="6" t="str">
        <f>IF('Data Validation'!$K$2&lt;&gt;TRUE,"",'Data Validation'!E466)</f>
        <v>M5</v>
      </c>
      <c r="D466" s="6">
        <f>IF('Data Validation'!$K$2&lt;&gt;TRUE,"",'Data Validation'!G466)</f>
        <v>5194.8599999999997</v>
      </c>
      <c r="E466" s="6">
        <f>IF($C466&lt;&gt;"M5","",SSA!E466)</f>
        <v>5194.8841400000001</v>
      </c>
      <c r="F466">
        <f t="shared" si="32"/>
        <v>5187.2041733333335</v>
      </c>
      <c r="G466">
        <f t="shared" si="34"/>
        <v>5186.1777513059042</v>
      </c>
      <c r="H466">
        <f t="shared" si="35"/>
        <v>1.0264220274293621</v>
      </c>
      <c r="I466">
        <f t="shared" si="37"/>
        <v>1</v>
      </c>
      <c r="J466">
        <f t="shared" si="36"/>
        <v>5</v>
      </c>
      <c r="K466" s="4" t="str">
        <f t="shared" si="38"/>
        <v>-----</v>
      </c>
      <c r="L466" s="4" t="str">
        <f t="shared" si="39"/>
        <v>-----</v>
      </c>
      <c r="M466" s="21">
        <f t="shared" si="33"/>
        <v>7.6799666666665871</v>
      </c>
      <c r="N466" s="21">
        <f t="shared" si="42"/>
        <v>14.66287722222205</v>
      </c>
      <c r="O466" s="21">
        <f t="shared" si="43"/>
        <v>-15.672436944442779</v>
      </c>
      <c r="P466" s="23">
        <f t="shared" si="40"/>
        <v>0</v>
      </c>
      <c r="Q466" s="23">
        <f t="shared" si="41"/>
        <v>0</v>
      </c>
      <c r="R466" s="23" t="str">
        <f t="shared" si="44"/>
        <v>-----</v>
      </c>
      <c r="S466" s="23" t="str">
        <f t="shared" si="45"/>
        <v>-----</v>
      </c>
      <c r="Z466" s="4"/>
      <c r="AA466" s="4"/>
    </row>
    <row r="467" spans="1:27" x14ac:dyDescent="0.55000000000000004">
      <c r="A467" s="6">
        <f>IF('Data Validation'!$K$2&lt;&gt;TRUE,"",'Data Validation'!A467)</f>
        <v>1772171700</v>
      </c>
      <c r="B467" s="6" t="str">
        <f>IF('Data Validation'!$K$2&lt;&gt;TRUE,"",'Data Validation'!C467)</f>
        <v>XAUUSD</v>
      </c>
      <c r="C467" s="6" t="str">
        <f>IF('Data Validation'!$K$2&lt;&gt;TRUE,"",'Data Validation'!E467)</f>
        <v>M5</v>
      </c>
      <c r="D467" s="6">
        <f>IF('Data Validation'!$K$2&lt;&gt;TRUE,"",'Data Validation'!G467)</f>
        <v>5197.92</v>
      </c>
      <c r="E467" s="6">
        <f>IF($C467&lt;&gt;"M5","",SSA!E467)</f>
        <v>5194.9270500000002</v>
      </c>
      <c r="F467">
        <f t="shared" si="32"/>
        <v>5187.6050772222225</v>
      </c>
      <c r="G467">
        <f t="shared" si="34"/>
        <v>5186.4632164891682</v>
      </c>
      <c r="H467">
        <f t="shared" si="35"/>
        <v>1.1418607330542727</v>
      </c>
      <c r="I467">
        <f t="shared" si="37"/>
        <v>1</v>
      </c>
      <c r="J467">
        <f t="shared" si="36"/>
        <v>6</v>
      </c>
      <c r="K467" s="4" t="str">
        <f t="shared" si="38"/>
        <v>-----</v>
      </c>
      <c r="L467" s="4" t="str">
        <f t="shared" si="39"/>
        <v>-----</v>
      </c>
      <c r="M467" s="21">
        <f t="shared" si="33"/>
        <v>7.3219727777777734</v>
      </c>
      <c r="N467" s="21">
        <f t="shared" si="42"/>
        <v>14.66287722222205</v>
      </c>
      <c r="O467" s="21">
        <f t="shared" si="43"/>
        <v>-15.672436944442779</v>
      </c>
      <c r="P467" s="23">
        <f t="shared" si="40"/>
        <v>0</v>
      </c>
      <c r="Q467" s="23">
        <f t="shared" si="41"/>
        <v>0</v>
      </c>
      <c r="R467" s="23" t="str">
        <f t="shared" si="44"/>
        <v>-----</v>
      </c>
      <c r="S467" s="23" t="str">
        <f t="shared" si="45"/>
        <v>-----</v>
      </c>
      <c r="Z467" s="4"/>
      <c r="AA467" s="4"/>
    </row>
    <row r="468" spans="1:27" x14ac:dyDescent="0.55000000000000004">
      <c r="A468" s="6">
        <f>IF('Data Validation'!$K$2&lt;&gt;TRUE,"",'Data Validation'!A468)</f>
        <v>1772172000</v>
      </c>
      <c r="B468" s="6" t="str">
        <f>IF('Data Validation'!$K$2&lt;&gt;TRUE,"",'Data Validation'!C468)</f>
        <v>XAUUSD</v>
      </c>
      <c r="C468" s="6" t="str">
        <f>IF('Data Validation'!$K$2&lt;&gt;TRUE,"",'Data Validation'!E468)</f>
        <v>M5</v>
      </c>
      <c r="D468" s="6">
        <f>IF('Data Validation'!$K$2&lt;&gt;TRUE,"",'Data Validation'!G468)</f>
        <v>5193.54</v>
      </c>
      <c r="E468" s="6">
        <f>IF($C468&lt;&gt;"M5","",SSA!E468)</f>
        <v>5194.8907799999997</v>
      </c>
      <c r="F468">
        <f t="shared" si="32"/>
        <v>5187.9763811111097</v>
      </c>
      <c r="G468">
        <f t="shared" si="34"/>
        <v>5186.7658494135567</v>
      </c>
      <c r="H468">
        <f t="shared" si="35"/>
        <v>1.2105316975530513</v>
      </c>
      <c r="I468">
        <f t="shared" si="37"/>
        <v>1</v>
      </c>
      <c r="J468">
        <f t="shared" si="36"/>
        <v>7</v>
      </c>
      <c r="K468" s="4" t="str">
        <f t="shared" si="38"/>
        <v>-----</v>
      </c>
      <c r="L468" s="4" t="str">
        <f t="shared" si="39"/>
        <v>-----</v>
      </c>
      <c r="M468" s="21">
        <f t="shared" si="33"/>
        <v>6.9143988888899912</v>
      </c>
      <c r="N468" s="21">
        <f t="shared" si="42"/>
        <v>14.66287722222205</v>
      </c>
      <c r="O468" s="21">
        <f t="shared" si="43"/>
        <v>-15.672436944442779</v>
      </c>
      <c r="P468" s="23">
        <f t="shared" si="40"/>
        <v>0</v>
      </c>
      <c r="Q468" s="23">
        <f t="shared" si="41"/>
        <v>0</v>
      </c>
      <c r="R468" s="23" t="str">
        <f t="shared" si="44"/>
        <v>-----</v>
      </c>
      <c r="S468" s="23" t="str">
        <f t="shared" si="45"/>
        <v>-----</v>
      </c>
      <c r="Z468" s="4"/>
      <c r="AA468" s="4"/>
    </row>
    <row r="469" spans="1:27" x14ac:dyDescent="0.55000000000000004">
      <c r="A469" s="6">
        <f>IF('Data Validation'!$K$2&lt;&gt;TRUE,"",'Data Validation'!A469)</f>
        <v>1772172300</v>
      </c>
      <c r="B469" s="6" t="str">
        <f>IF('Data Validation'!$K$2&lt;&gt;TRUE,"",'Data Validation'!C469)</f>
        <v>XAUUSD</v>
      </c>
      <c r="C469" s="6" t="str">
        <f>IF('Data Validation'!$K$2&lt;&gt;TRUE,"",'Data Validation'!E469)</f>
        <v>M5</v>
      </c>
      <c r="D469" s="6">
        <f>IF('Data Validation'!$K$2&lt;&gt;TRUE,"",'Data Validation'!G469)</f>
        <v>5194.7299999999996</v>
      </c>
      <c r="E469" s="6">
        <f>IF($C469&lt;&gt;"M5","",SSA!E469)</f>
        <v>5194.9351699999997</v>
      </c>
      <c r="F469">
        <f t="shared" si="32"/>
        <v>5188.3168130555559</v>
      </c>
      <c r="G469">
        <f t="shared" si="34"/>
        <v>5187.0760421419573</v>
      </c>
      <c r="H469">
        <f t="shared" si="35"/>
        <v>1.2407709135986806</v>
      </c>
      <c r="I469">
        <f t="shared" si="37"/>
        <v>1</v>
      </c>
      <c r="J469">
        <f t="shared" si="36"/>
        <v>8</v>
      </c>
      <c r="K469" s="4" t="str">
        <f t="shared" si="38"/>
        <v>-----</v>
      </c>
      <c r="L469" s="4" t="str">
        <f t="shared" si="39"/>
        <v>-----</v>
      </c>
      <c r="M469" s="21">
        <f t="shared" si="33"/>
        <v>6.6183569444438035</v>
      </c>
      <c r="N469" s="21">
        <f t="shared" si="42"/>
        <v>14.66287722222205</v>
      </c>
      <c r="O469" s="21">
        <f t="shared" si="43"/>
        <v>-15.672436944442779</v>
      </c>
      <c r="P469" s="23">
        <f t="shared" si="40"/>
        <v>0</v>
      </c>
      <c r="Q469" s="23">
        <f t="shared" si="41"/>
        <v>0</v>
      </c>
      <c r="R469" s="23" t="str">
        <f t="shared" si="44"/>
        <v>-----</v>
      </c>
      <c r="S469" s="23" t="str">
        <f t="shared" si="45"/>
        <v>-----</v>
      </c>
      <c r="Z469" s="4"/>
      <c r="AA469" s="4"/>
    </row>
    <row r="470" spans="1:27" x14ac:dyDescent="0.55000000000000004">
      <c r="A470" s="6">
        <f>IF('Data Validation'!$K$2&lt;&gt;TRUE,"",'Data Validation'!A470)</f>
        <v>1772172600</v>
      </c>
      <c r="B470" s="6" t="str">
        <f>IF('Data Validation'!$K$2&lt;&gt;TRUE,"",'Data Validation'!C470)</f>
        <v>XAUUSD</v>
      </c>
      <c r="C470" s="6" t="str">
        <f>IF('Data Validation'!$K$2&lt;&gt;TRUE,"",'Data Validation'!E470)</f>
        <v>M5</v>
      </c>
      <c r="D470" s="6">
        <f>IF('Data Validation'!$K$2&lt;&gt;TRUE,"",'Data Validation'!G470)</f>
        <v>5197.1400000000003</v>
      </c>
      <c r="E470" s="6">
        <f>IF($C470&lt;&gt;"M5","",SSA!E470)</f>
        <v>5195.0295500000002</v>
      </c>
      <c r="F470">
        <f t="shared" si="32"/>
        <v>5188.627035833334</v>
      </c>
      <c r="G470">
        <f t="shared" si="34"/>
        <v>5187.3862408802324</v>
      </c>
      <c r="H470">
        <f t="shared" si="35"/>
        <v>1.2407949531016129</v>
      </c>
      <c r="I470">
        <f t="shared" si="37"/>
        <v>1</v>
      </c>
      <c r="J470">
        <f t="shared" si="36"/>
        <v>9</v>
      </c>
      <c r="K470" s="4" t="str">
        <f t="shared" si="38"/>
        <v>-----</v>
      </c>
      <c r="L470" s="4" t="str">
        <f t="shared" si="39"/>
        <v>-----</v>
      </c>
      <c r="M470" s="21">
        <f t="shared" si="33"/>
        <v>6.4025141666661511</v>
      </c>
      <c r="N470" s="21">
        <f t="shared" si="42"/>
        <v>14.66287722222205</v>
      </c>
      <c r="O470" s="21">
        <f t="shared" si="43"/>
        <v>-15.672436944442779</v>
      </c>
      <c r="P470" s="23">
        <f t="shared" si="40"/>
        <v>0</v>
      </c>
      <c r="Q470" s="23">
        <f t="shared" si="41"/>
        <v>0</v>
      </c>
      <c r="R470" s="23" t="str">
        <f t="shared" si="44"/>
        <v>-----</v>
      </c>
      <c r="S470" s="23" t="str">
        <f t="shared" si="45"/>
        <v>-----</v>
      </c>
      <c r="Z470" s="4"/>
      <c r="AA470" s="4"/>
    </row>
    <row r="471" spans="1:27" x14ac:dyDescent="0.55000000000000004">
      <c r="A471" s="6">
        <f>IF('Data Validation'!$K$2&lt;&gt;TRUE,"",'Data Validation'!A471)</f>
        <v>1772172900</v>
      </c>
      <c r="B471" s="6" t="str">
        <f>IF('Data Validation'!$K$2&lt;&gt;TRUE,"",'Data Validation'!C471)</f>
        <v>XAUUSD</v>
      </c>
      <c r="C471" s="6" t="str">
        <f>IF('Data Validation'!$K$2&lt;&gt;TRUE,"",'Data Validation'!E471)</f>
        <v>M5</v>
      </c>
      <c r="D471" s="6">
        <f>IF('Data Validation'!$K$2&lt;&gt;TRUE,"",'Data Validation'!G471)</f>
        <v>5195.58</v>
      </c>
      <c r="E471" s="6">
        <f>IF($C471&lt;&gt;"M5","",SSA!E471)</f>
        <v>5195.0588200000002</v>
      </c>
      <c r="F471">
        <f t="shared" si="32"/>
        <v>5188.9065566666677</v>
      </c>
      <c r="G471">
        <f t="shared" si="34"/>
        <v>5187.69030403752</v>
      </c>
      <c r="H471">
        <f t="shared" si="35"/>
        <v>1.2162526291476752</v>
      </c>
      <c r="I471">
        <f t="shared" si="37"/>
        <v>1</v>
      </c>
      <c r="J471">
        <f t="shared" si="36"/>
        <v>10</v>
      </c>
      <c r="K471" s="4" t="str">
        <f t="shared" si="38"/>
        <v>-----</v>
      </c>
      <c r="L471" s="4" t="str">
        <f t="shared" si="39"/>
        <v>-----</v>
      </c>
      <c r="M471" s="21">
        <f t="shared" si="33"/>
        <v>6.1522633333324848</v>
      </c>
      <c r="N471" s="21">
        <f t="shared" si="42"/>
        <v>14.66287722222205</v>
      </c>
      <c r="O471" s="21">
        <f t="shared" si="43"/>
        <v>-15.672436944442779</v>
      </c>
      <c r="P471" s="23">
        <f t="shared" ref="P471:P500" si="46">IF(AND(OR(K471="Bullish",K471="Vulnerable Bullish"),M471&gt;0),(M471/N471),0)</f>
        <v>0</v>
      </c>
      <c r="Q471" s="23">
        <f t="shared" ref="Q471:Q500" si="47">IF(AND(OR(L471="Bearish",L471="Vulnerable Bearish"),M471&lt;0),(M471/O471),0)</f>
        <v>0</v>
      </c>
      <c r="R471" s="23" t="str">
        <f t="shared" si="44"/>
        <v>-----</v>
      </c>
      <c r="S471" s="23" t="str">
        <f t="shared" si="45"/>
        <v>-----</v>
      </c>
      <c r="Z471" s="4"/>
      <c r="AA471" s="4"/>
    </row>
    <row r="472" spans="1:27" x14ac:dyDescent="0.55000000000000004">
      <c r="A472" s="6">
        <f>IF('Data Validation'!$K$2&lt;&gt;TRUE,"",'Data Validation'!A472)</f>
        <v>1772173200</v>
      </c>
      <c r="B472" s="6" t="str">
        <f>IF('Data Validation'!$K$2&lt;&gt;TRUE,"",'Data Validation'!C472)</f>
        <v>XAUUSD</v>
      </c>
      <c r="C472" s="6" t="str">
        <f>IF('Data Validation'!$K$2&lt;&gt;TRUE,"",'Data Validation'!E472)</f>
        <v>M5</v>
      </c>
      <c r="D472" s="6">
        <f>IF('Data Validation'!$K$2&lt;&gt;TRUE,"",'Data Validation'!G472)</f>
        <v>5195</v>
      </c>
      <c r="E472" s="6">
        <f>IF($C472&lt;&gt;"M5","",SSA!E472)</f>
        <v>5194.98279</v>
      </c>
      <c r="F472">
        <f t="shared" ref="F472:F535" si="48">AVERAGE(E437:E472)</f>
        <v>5189.1560225000012</v>
      </c>
      <c r="G472">
        <f t="shared" si="34"/>
        <v>5187.9834477300165</v>
      </c>
      <c r="H472">
        <f t="shared" si="35"/>
        <v>1.1725747699847489</v>
      </c>
      <c r="I472">
        <f t="shared" si="37"/>
        <v>1</v>
      </c>
      <c r="J472">
        <f t="shared" si="36"/>
        <v>11</v>
      </c>
      <c r="K472" s="4" t="str">
        <f t="shared" si="38"/>
        <v>-----</v>
      </c>
      <c r="L472" s="4" t="str">
        <f t="shared" si="39"/>
        <v>-----</v>
      </c>
      <c r="M472" s="21">
        <f t="shared" ref="M472:M500" si="49">E472-F472</f>
        <v>5.826767499998823</v>
      </c>
      <c r="N472" s="21">
        <f t="shared" si="42"/>
        <v>14.66287722222205</v>
      </c>
      <c r="O472" s="21">
        <f t="shared" si="43"/>
        <v>-15.672436944442779</v>
      </c>
      <c r="P472" s="23">
        <f t="shared" si="46"/>
        <v>0</v>
      </c>
      <c r="Q472" s="23">
        <f t="shared" si="47"/>
        <v>0</v>
      </c>
      <c r="R472" s="23" t="str">
        <f t="shared" si="44"/>
        <v>-----</v>
      </c>
      <c r="S472" s="23" t="str">
        <f t="shared" si="45"/>
        <v>-----</v>
      </c>
      <c r="Z472" s="4"/>
      <c r="AA472" s="4"/>
    </row>
    <row r="473" spans="1:27" x14ac:dyDescent="0.55000000000000004">
      <c r="A473" s="6">
        <f>IF('Data Validation'!$K$2&lt;&gt;TRUE,"",'Data Validation'!A473)</f>
        <v>1772173500</v>
      </c>
      <c r="B473" s="6" t="str">
        <f>IF('Data Validation'!$K$2&lt;&gt;TRUE,"",'Data Validation'!C473)</f>
        <v>XAUUSD</v>
      </c>
      <c r="C473" s="6" t="str">
        <f>IF('Data Validation'!$K$2&lt;&gt;TRUE,"",'Data Validation'!E473)</f>
        <v>M5</v>
      </c>
      <c r="D473" s="6">
        <f>IF('Data Validation'!$K$2&lt;&gt;TRUE,"",'Data Validation'!G473)</f>
        <v>5193.22</v>
      </c>
      <c r="E473" s="6">
        <f>IF($C473&lt;&gt;"M5","",SSA!E473)</f>
        <v>5194.7261500000004</v>
      </c>
      <c r="F473">
        <f t="shared" si="48"/>
        <v>5189.3764758333336</v>
      </c>
      <c r="G473">
        <f t="shared" ref="G473:G500" si="50">IF(F473="","",F473*0.2+G472*0.8)</f>
        <v>5188.2620533506797</v>
      </c>
      <c r="H473">
        <f t="shared" ref="H473:H536" si="51">F473-G473</f>
        <v>1.1144224826539357</v>
      </c>
      <c r="I473">
        <f t="shared" si="37"/>
        <v>1</v>
      </c>
      <c r="J473">
        <f t="shared" si="36"/>
        <v>12</v>
      </c>
      <c r="K473" s="4" t="str">
        <f t="shared" si="38"/>
        <v>-----</v>
      </c>
      <c r="L473" s="4" t="str">
        <f t="shared" si="39"/>
        <v>-----</v>
      </c>
      <c r="M473" s="21">
        <f t="shared" si="49"/>
        <v>5.3496741666667731</v>
      </c>
      <c r="N473" s="21">
        <f t="shared" si="42"/>
        <v>14.66287722222205</v>
      </c>
      <c r="O473" s="21">
        <f t="shared" si="43"/>
        <v>-15.672436944442779</v>
      </c>
      <c r="P473" s="23">
        <f t="shared" si="46"/>
        <v>0</v>
      </c>
      <c r="Q473" s="23">
        <f t="shared" si="47"/>
        <v>0</v>
      </c>
      <c r="R473" s="23" t="str">
        <f t="shared" si="44"/>
        <v>-----</v>
      </c>
      <c r="S473" s="23" t="str">
        <f t="shared" si="45"/>
        <v>-----</v>
      </c>
      <c r="Z473" s="4"/>
      <c r="AA473" s="4"/>
    </row>
    <row r="474" spans="1:27" x14ac:dyDescent="0.55000000000000004">
      <c r="A474" s="6">
        <f>IF('Data Validation'!$K$2&lt;&gt;TRUE,"",'Data Validation'!A474)</f>
        <v>1772173800</v>
      </c>
      <c r="B474" s="6" t="str">
        <f>IF('Data Validation'!$K$2&lt;&gt;TRUE,"",'Data Validation'!C474)</f>
        <v>XAUUSD</v>
      </c>
      <c r="C474" s="6" t="str">
        <f>IF('Data Validation'!$K$2&lt;&gt;TRUE,"",'Data Validation'!E474)</f>
        <v>M5</v>
      </c>
      <c r="D474" s="6">
        <f>IF('Data Validation'!$K$2&lt;&gt;TRUE,"",'Data Validation'!G474)</f>
        <v>5192.34</v>
      </c>
      <c r="E474" s="6">
        <f>IF($C474&lt;&gt;"M5","",SSA!E474)</f>
        <v>5194.2508399999997</v>
      </c>
      <c r="F474">
        <f t="shared" si="48"/>
        <v>5189.5700066666668</v>
      </c>
      <c r="G474">
        <f t="shared" si="50"/>
        <v>5188.5236440138779</v>
      </c>
      <c r="H474">
        <f t="shared" si="51"/>
        <v>1.0463626527889573</v>
      </c>
      <c r="I474">
        <f t="shared" si="37"/>
        <v>1</v>
      </c>
      <c r="J474">
        <f t="shared" ref="J474:J500" si="52">IF(I474=I473,J473+I474,I474)</f>
        <v>13</v>
      </c>
      <c r="K474" s="4" t="str">
        <f t="shared" si="38"/>
        <v>-----</v>
      </c>
      <c r="L474" s="4" t="str">
        <f t="shared" si="39"/>
        <v>-----</v>
      </c>
      <c r="M474" s="21">
        <f t="shared" si="49"/>
        <v>4.6808333333328846</v>
      </c>
      <c r="N474" s="21">
        <f t="shared" si="42"/>
        <v>14.66287722222205</v>
      </c>
      <c r="O474" s="21">
        <f t="shared" si="43"/>
        <v>-15.672436944442779</v>
      </c>
      <c r="P474" s="23">
        <f t="shared" si="46"/>
        <v>0</v>
      </c>
      <c r="Q474" s="23">
        <f t="shared" si="47"/>
        <v>0</v>
      </c>
      <c r="R474" s="23" t="str">
        <f t="shared" si="44"/>
        <v>-----</v>
      </c>
      <c r="S474" s="23" t="str">
        <f t="shared" si="45"/>
        <v>-----</v>
      </c>
      <c r="Z474" s="4"/>
      <c r="AA474" s="4"/>
    </row>
    <row r="475" spans="1:27" x14ac:dyDescent="0.55000000000000004">
      <c r="A475" s="6">
        <f>IF('Data Validation'!$K$2&lt;&gt;TRUE,"",'Data Validation'!A475)</f>
        <v>1772174100</v>
      </c>
      <c r="B475" s="6" t="str">
        <f>IF('Data Validation'!$K$2&lt;&gt;TRUE,"",'Data Validation'!C475)</f>
        <v>XAUUSD</v>
      </c>
      <c r="C475" s="6" t="str">
        <f>IF('Data Validation'!$K$2&lt;&gt;TRUE,"",'Data Validation'!E475)</f>
        <v>M5</v>
      </c>
      <c r="D475" s="6">
        <f>IF('Data Validation'!$K$2&lt;&gt;TRUE,"",'Data Validation'!G475)</f>
        <v>5194.18</v>
      </c>
      <c r="E475" s="6">
        <f>IF($C475&lt;&gt;"M5","",SSA!E475)</f>
        <v>5193.4988199999998</v>
      </c>
      <c r="F475">
        <f t="shared" si="48"/>
        <v>5189.737397500001</v>
      </c>
      <c r="G475">
        <f t="shared" si="50"/>
        <v>5188.7663947111032</v>
      </c>
      <c r="H475">
        <f t="shared" si="51"/>
        <v>0.97100278889774927</v>
      </c>
      <c r="I475">
        <f t="shared" ref="I475:I500" si="53">IF(H475&gt;=0,1,-1)</f>
        <v>1</v>
      </c>
      <c r="J475">
        <f t="shared" si="52"/>
        <v>14</v>
      </c>
      <c r="K475" s="4" t="str">
        <f t="shared" si="38"/>
        <v>-----</v>
      </c>
      <c r="L475" s="4" t="str">
        <f t="shared" si="39"/>
        <v>-----</v>
      </c>
      <c r="M475" s="21">
        <f t="shared" si="49"/>
        <v>3.7614224999988437</v>
      </c>
      <c r="N475" s="21">
        <f t="shared" si="42"/>
        <v>14.66287722222205</v>
      </c>
      <c r="O475" s="21">
        <f t="shared" si="43"/>
        <v>-15.672436944442779</v>
      </c>
      <c r="P475" s="23">
        <f t="shared" si="46"/>
        <v>0</v>
      </c>
      <c r="Q475" s="23">
        <f t="shared" si="47"/>
        <v>0</v>
      </c>
      <c r="R475" s="23" t="str">
        <f t="shared" si="44"/>
        <v>-----</v>
      </c>
      <c r="S475" s="23" t="str">
        <f t="shared" si="45"/>
        <v>-----</v>
      </c>
      <c r="Z475" s="4"/>
      <c r="AA475" s="4"/>
    </row>
    <row r="476" spans="1:27" x14ac:dyDescent="0.55000000000000004">
      <c r="A476" s="6">
        <f>IF('Data Validation'!$K$2&lt;&gt;TRUE,"",'Data Validation'!A476)</f>
        <v>1772174400</v>
      </c>
      <c r="B476" s="6" t="str">
        <f>IF('Data Validation'!$K$2&lt;&gt;TRUE,"",'Data Validation'!C476)</f>
        <v>XAUUSD</v>
      </c>
      <c r="C476" s="6" t="str">
        <f>IF('Data Validation'!$K$2&lt;&gt;TRUE,"",'Data Validation'!E476)</f>
        <v>M5</v>
      </c>
      <c r="D476" s="6">
        <f>IF('Data Validation'!$K$2&lt;&gt;TRUE,"",'Data Validation'!G476)</f>
        <v>5193.45</v>
      </c>
      <c r="E476" s="6">
        <f>IF($C476&lt;&gt;"M5","",SSA!E476)</f>
        <v>5192.3671199999999</v>
      </c>
      <c r="F476">
        <f t="shared" si="48"/>
        <v>5189.8745194444455</v>
      </c>
      <c r="G476">
        <f t="shared" si="50"/>
        <v>5188.9880196577724</v>
      </c>
      <c r="H476">
        <f t="shared" si="51"/>
        <v>0.8864997866730846</v>
      </c>
      <c r="I476">
        <f t="shared" si="53"/>
        <v>1</v>
      </c>
      <c r="J476">
        <f t="shared" si="52"/>
        <v>15</v>
      </c>
      <c r="K476" s="4" t="str">
        <f t="shared" si="38"/>
        <v>-----</v>
      </c>
      <c r="L476" s="4" t="str">
        <f t="shared" si="39"/>
        <v>-----</v>
      </c>
      <c r="M476" s="21">
        <f t="shared" si="49"/>
        <v>2.492600555554418</v>
      </c>
      <c r="N476" s="21">
        <f t="shared" si="42"/>
        <v>14.66287722222205</v>
      </c>
      <c r="O476" s="21">
        <f t="shared" si="43"/>
        <v>-15.672436944442779</v>
      </c>
      <c r="P476" s="23">
        <f t="shared" si="46"/>
        <v>0</v>
      </c>
      <c r="Q476" s="23">
        <f t="shared" si="47"/>
        <v>0</v>
      </c>
      <c r="R476" s="23" t="str">
        <f t="shared" si="44"/>
        <v>-----</v>
      </c>
      <c r="S476" s="23" t="str">
        <f t="shared" si="45"/>
        <v>-----</v>
      </c>
      <c r="Z476" s="4"/>
      <c r="AA476" s="4"/>
    </row>
    <row r="477" spans="1:27" x14ac:dyDescent="0.55000000000000004">
      <c r="A477" s="6">
        <f>IF('Data Validation'!$K$2&lt;&gt;TRUE,"",'Data Validation'!A477)</f>
        <v>1772174700</v>
      </c>
      <c r="B477" s="6" t="str">
        <f>IF('Data Validation'!$K$2&lt;&gt;TRUE,"",'Data Validation'!C477)</f>
        <v>XAUUSD</v>
      </c>
      <c r="C477" s="6" t="str">
        <f>IF('Data Validation'!$K$2&lt;&gt;TRUE,"",'Data Validation'!E477)</f>
        <v>M5</v>
      </c>
      <c r="D477" s="6">
        <f>IF('Data Validation'!$K$2&lt;&gt;TRUE,"",'Data Validation'!G477)</f>
        <v>5191.8900000000003</v>
      </c>
      <c r="E477" s="6">
        <f>IF($C477&lt;&gt;"M5","",SSA!E477)</f>
        <v>5190.8675300000004</v>
      </c>
      <c r="F477">
        <f t="shared" si="48"/>
        <v>5189.9761644444452</v>
      </c>
      <c r="G477">
        <f t="shared" si="50"/>
        <v>5189.1856486151073</v>
      </c>
      <c r="H477">
        <f t="shared" si="51"/>
        <v>0.79051582933789177</v>
      </c>
      <c r="I477">
        <f t="shared" si="53"/>
        <v>1</v>
      </c>
      <c r="J477">
        <f t="shared" si="52"/>
        <v>16</v>
      </c>
      <c r="K477" s="4" t="str">
        <f t="shared" si="38"/>
        <v>-----</v>
      </c>
      <c r="L477" s="4" t="str">
        <f t="shared" si="39"/>
        <v>-----</v>
      </c>
      <c r="M477" s="21">
        <f t="shared" si="49"/>
        <v>0.89136555555523955</v>
      </c>
      <c r="N477" s="21">
        <f t="shared" si="42"/>
        <v>14.66287722222205</v>
      </c>
      <c r="O477" s="21">
        <f t="shared" si="43"/>
        <v>-15.672436944442779</v>
      </c>
      <c r="P477" s="23">
        <f t="shared" si="46"/>
        <v>0</v>
      </c>
      <c r="Q477" s="23">
        <f t="shared" si="47"/>
        <v>0</v>
      </c>
      <c r="R477" s="23" t="str">
        <f t="shared" si="44"/>
        <v>-----</v>
      </c>
      <c r="S477" s="23" t="str">
        <f t="shared" si="45"/>
        <v>-----</v>
      </c>
      <c r="Z477" s="4"/>
      <c r="AA477" s="4"/>
    </row>
    <row r="478" spans="1:27" x14ac:dyDescent="0.55000000000000004">
      <c r="A478" s="6">
        <f>IF('Data Validation'!$K$2&lt;&gt;TRUE,"",'Data Validation'!A478)</f>
        <v>1772175000</v>
      </c>
      <c r="B478" s="6" t="str">
        <f>IF('Data Validation'!$K$2&lt;&gt;TRUE,"",'Data Validation'!C478)</f>
        <v>XAUUSD</v>
      </c>
      <c r="C478" s="6" t="str">
        <f>IF('Data Validation'!$K$2&lt;&gt;TRUE,"",'Data Validation'!E478)</f>
        <v>M5</v>
      </c>
      <c r="D478" s="6">
        <f>IF('Data Validation'!$K$2&lt;&gt;TRUE,"",'Data Validation'!G478)</f>
        <v>5188.8500000000004</v>
      </c>
      <c r="E478" s="6">
        <f>IF($C478&lt;&gt;"M5","",SSA!E478)</f>
        <v>5189.0911699999997</v>
      </c>
      <c r="F478">
        <f t="shared" si="48"/>
        <v>5190.0388397222232</v>
      </c>
      <c r="G478">
        <f t="shared" si="50"/>
        <v>5189.3562868365307</v>
      </c>
      <c r="H478">
        <f t="shared" si="51"/>
        <v>0.68255288569253025</v>
      </c>
      <c r="I478">
        <f t="shared" si="53"/>
        <v>1</v>
      </c>
      <c r="J478">
        <f t="shared" si="52"/>
        <v>17</v>
      </c>
      <c r="K478" s="4" t="str">
        <f t="shared" si="38"/>
        <v>-----</v>
      </c>
      <c r="L478" s="4" t="str">
        <f t="shared" si="39"/>
        <v>-----</v>
      </c>
      <c r="M478" s="21">
        <f t="shared" si="49"/>
        <v>-0.94766972222350887</v>
      </c>
      <c r="N478" s="21">
        <f t="shared" si="42"/>
        <v>14.66287722222205</v>
      </c>
      <c r="O478" s="21">
        <f t="shared" si="43"/>
        <v>-15.672436944442779</v>
      </c>
      <c r="P478" s="23">
        <f t="shared" si="46"/>
        <v>0</v>
      </c>
      <c r="Q478" s="23">
        <f t="shared" si="47"/>
        <v>0</v>
      </c>
      <c r="R478" s="23" t="str">
        <f t="shared" si="44"/>
        <v>-----</v>
      </c>
      <c r="S478" s="23" t="str">
        <f t="shared" si="45"/>
        <v>-----</v>
      </c>
      <c r="Z478" s="4"/>
      <c r="AA478" s="4"/>
    </row>
    <row r="479" spans="1:27" x14ac:dyDescent="0.55000000000000004">
      <c r="A479" s="6">
        <f>IF('Data Validation'!$K$2&lt;&gt;TRUE,"",'Data Validation'!A479)</f>
        <v>1772175300</v>
      </c>
      <c r="B479" s="6" t="str">
        <f>IF('Data Validation'!$K$2&lt;&gt;TRUE,"",'Data Validation'!C479)</f>
        <v>XAUUSD</v>
      </c>
      <c r="C479" s="6" t="str">
        <f>IF('Data Validation'!$K$2&lt;&gt;TRUE,"",'Data Validation'!E479)</f>
        <v>M5</v>
      </c>
      <c r="D479" s="6">
        <f>IF('Data Validation'!$K$2&lt;&gt;TRUE,"",'Data Validation'!G479)</f>
        <v>5185.71</v>
      </c>
      <c r="E479" s="6">
        <f>IF($C479&lt;&gt;"M5","",SSA!E479)</f>
        <v>5187.2010099999998</v>
      </c>
      <c r="F479">
        <f t="shared" si="48"/>
        <v>5190.0603666666675</v>
      </c>
      <c r="G479">
        <f t="shared" si="50"/>
        <v>5189.4971028025584</v>
      </c>
      <c r="H479">
        <f t="shared" si="51"/>
        <v>0.56326386410910345</v>
      </c>
      <c r="I479">
        <f t="shared" si="53"/>
        <v>1</v>
      </c>
      <c r="J479">
        <f t="shared" si="52"/>
        <v>18</v>
      </c>
      <c r="K479" s="4" t="str">
        <f t="shared" si="38"/>
        <v>-----</v>
      </c>
      <c r="L479" s="4" t="str">
        <f t="shared" si="39"/>
        <v>-----</v>
      </c>
      <c r="M479" s="21">
        <f t="shared" si="49"/>
        <v>-2.8593566666677361</v>
      </c>
      <c r="N479" s="21">
        <f t="shared" si="42"/>
        <v>14.66287722222205</v>
      </c>
      <c r="O479" s="21">
        <f t="shared" si="43"/>
        <v>-15.672436944442779</v>
      </c>
      <c r="P479" s="23">
        <f t="shared" si="46"/>
        <v>0</v>
      </c>
      <c r="Q479" s="23">
        <f t="shared" si="47"/>
        <v>0</v>
      </c>
      <c r="R479" s="23" t="str">
        <f t="shared" si="44"/>
        <v>-----</v>
      </c>
      <c r="S479" s="23" t="str">
        <f t="shared" si="45"/>
        <v>-----</v>
      </c>
      <c r="Z479" s="4"/>
      <c r="AA479" s="4"/>
    </row>
    <row r="480" spans="1:27" x14ac:dyDescent="0.55000000000000004">
      <c r="A480" s="6">
        <f>IF('Data Validation'!$K$2&lt;&gt;TRUE,"",'Data Validation'!A480)</f>
        <v>1772175600</v>
      </c>
      <c r="B480" s="6" t="str">
        <f>IF('Data Validation'!$K$2&lt;&gt;TRUE,"",'Data Validation'!C480)</f>
        <v>XAUUSD</v>
      </c>
      <c r="C480" s="6" t="str">
        <f>IF('Data Validation'!$K$2&lt;&gt;TRUE,"",'Data Validation'!E480)</f>
        <v>M5</v>
      </c>
      <c r="D480" s="6">
        <f>IF('Data Validation'!$K$2&lt;&gt;TRUE,"",'Data Validation'!G480)</f>
        <v>5185.28</v>
      </c>
      <c r="E480" s="6">
        <f>IF($C480&lt;&gt;"M5","",SSA!E480)</f>
        <v>5185.38663</v>
      </c>
      <c r="F480">
        <f t="shared" si="48"/>
        <v>5190.0368119444438</v>
      </c>
      <c r="G480">
        <f t="shared" si="50"/>
        <v>5189.6050446309364</v>
      </c>
      <c r="H480">
        <f t="shared" si="51"/>
        <v>0.43176731350740738</v>
      </c>
      <c r="I480">
        <f t="shared" si="53"/>
        <v>1</v>
      </c>
      <c r="J480">
        <f t="shared" si="52"/>
        <v>19</v>
      </c>
      <c r="K480" s="4" t="str">
        <f t="shared" si="38"/>
        <v>-----</v>
      </c>
      <c r="L480" s="4" t="str">
        <f t="shared" si="39"/>
        <v>-----</v>
      </c>
      <c r="M480" s="21">
        <f t="shared" si="49"/>
        <v>-4.6501819444438297</v>
      </c>
      <c r="N480" s="21">
        <f t="shared" si="42"/>
        <v>14.66287722222205</v>
      </c>
      <c r="O480" s="21">
        <f t="shared" si="43"/>
        <v>-15.672436944442779</v>
      </c>
      <c r="P480" s="23">
        <f t="shared" si="46"/>
        <v>0</v>
      </c>
      <c r="Q480" s="23">
        <f t="shared" si="47"/>
        <v>0</v>
      </c>
      <c r="R480" s="23" t="str">
        <f t="shared" si="44"/>
        <v>-----</v>
      </c>
      <c r="S480" s="23" t="str">
        <f t="shared" si="45"/>
        <v>-----</v>
      </c>
      <c r="Z480" s="4"/>
      <c r="AA480" s="4"/>
    </row>
    <row r="481" spans="1:27" x14ac:dyDescent="0.55000000000000004">
      <c r="A481" s="6">
        <f>IF('Data Validation'!$K$2&lt;&gt;TRUE,"",'Data Validation'!A481)</f>
        <v>1772175900</v>
      </c>
      <c r="B481" s="6" t="str">
        <f>IF('Data Validation'!$K$2&lt;&gt;TRUE,"",'Data Validation'!C481)</f>
        <v>XAUUSD</v>
      </c>
      <c r="C481" s="6" t="str">
        <f>IF('Data Validation'!$K$2&lt;&gt;TRUE,"",'Data Validation'!E481)</f>
        <v>M5</v>
      </c>
      <c r="D481" s="6">
        <f>IF('Data Validation'!$K$2&lt;&gt;TRUE,"",'Data Validation'!G481)</f>
        <v>5187.16</v>
      </c>
      <c r="E481" s="6">
        <f>IF($C481&lt;&gt;"M5","",SSA!E481)</f>
        <v>5183.7547699999996</v>
      </c>
      <c r="F481">
        <f t="shared" si="48"/>
        <v>5189.9671566666666</v>
      </c>
      <c r="G481">
        <f t="shared" si="50"/>
        <v>5189.6774670380828</v>
      </c>
      <c r="H481">
        <f t="shared" si="51"/>
        <v>0.2896896285838011</v>
      </c>
      <c r="I481">
        <f t="shared" si="53"/>
        <v>1</v>
      </c>
      <c r="J481">
        <f t="shared" si="52"/>
        <v>20</v>
      </c>
      <c r="K481" s="4" t="str">
        <f t="shared" si="38"/>
        <v>-----</v>
      </c>
      <c r="L481" s="4" t="str">
        <f t="shared" si="39"/>
        <v>-----</v>
      </c>
      <c r="M481" s="21">
        <f t="shared" si="49"/>
        <v>-6.2123866666670438</v>
      </c>
      <c r="N481" s="21">
        <f t="shared" si="42"/>
        <v>14.66287722222205</v>
      </c>
      <c r="O481" s="21">
        <f t="shared" si="43"/>
        <v>-15.672436944442779</v>
      </c>
      <c r="P481" s="23">
        <f t="shared" si="46"/>
        <v>0</v>
      </c>
      <c r="Q481" s="23">
        <f t="shared" si="47"/>
        <v>0</v>
      </c>
      <c r="R481" s="23" t="str">
        <f t="shared" si="44"/>
        <v>-----</v>
      </c>
      <c r="S481" s="23" t="str">
        <f t="shared" si="45"/>
        <v>-----</v>
      </c>
      <c r="Z481" s="4"/>
      <c r="AA481" s="4"/>
    </row>
    <row r="482" spans="1:27" x14ac:dyDescent="0.55000000000000004">
      <c r="A482" s="6">
        <f>IF('Data Validation'!$K$2&lt;&gt;TRUE,"",'Data Validation'!A482)</f>
        <v>1772176200</v>
      </c>
      <c r="B482" s="6" t="str">
        <f>IF('Data Validation'!$K$2&lt;&gt;TRUE,"",'Data Validation'!C482)</f>
        <v>XAUUSD</v>
      </c>
      <c r="C482" s="6" t="str">
        <f>IF('Data Validation'!$K$2&lt;&gt;TRUE,"",'Data Validation'!E482)</f>
        <v>M5</v>
      </c>
      <c r="D482" s="6">
        <f>IF('Data Validation'!$K$2&lt;&gt;TRUE,"",'Data Validation'!G482)</f>
        <v>5181.7</v>
      </c>
      <c r="E482" s="6">
        <f>IF($C482&lt;&gt;"M5","",SSA!E482)</f>
        <v>5182.3249800000003</v>
      </c>
      <c r="F482">
        <f t="shared" si="48"/>
        <v>5189.8523483333329</v>
      </c>
      <c r="G482">
        <f t="shared" si="50"/>
        <v>5189.7124432971332</v>
      </c>
      <c r="H482">
        <f t="shared" si="51"/>
        <v>0.13990503619970696</v>
      </c>
      <c r="I482">
        <f t="shared" si="53"/>
        <v>1</v>
      </c>
      <c r="J482">
        <f t="shared" si="52"/>
        <v>21</v>
      </c>
      <c r="K482" s="4" t="str">
        <f t="shared" si="38"/>
        <v>-----</v>
      </c>
      <c r="L482" s="4" t="str">
        <f t="shared" si="39"/>
        <v>-----</v>
      </c>
      <c r="M482" s="21">
        <f t="shared" si="49"/>
        <v>-7.5273683333325607</v>
      </c>
      <c r="N482" s="21">
        <f t="shared" si="42"/>
        <v>14.66287722222205</v>
      </c>
      <c r="O482" s="21">
        <f t="shared" si="43"/>
        <v>-15.672436944442779</v>
      </c>
      <c r="P482" s="23">
        <f t="shared" si="46"/>
        <v>0</v>
      </c>
      <c r="Q482" s="23">
        <f t="shared" si="47"/>
        <v>0</v>
      </c>
      <c r="R482" s="23" t="str">
        <f t="shared" si="44"/>
        <v>-----</v>
      </c>
      <c r="S482" s="23" t="str">
        <f t="shared" si="45"/>
        <v>-----</v>
      </c>
      <c r="Z482" s="4"/>
      <c r="AA482" s="4"/>
    </row>
    <row r="483" spans="1:27" x14ac:dyDescent="0.55000000000000004">
      <c r="A483" s="6">
        <f>IF('Data Validation'!$K$2&lt;&gt;TRUE,"",'Data Validation'!A483)</f>
        <v>1772176500</v>
      </c>
      <c r="B483" s="6" t="str">
        <f>IF('Data Validation'!$K$2&lt;&gt;TRUE,"",'Data Validation'!C483)</f>
        <v>XAUUSD</v>
      </c>
      <c r="C483" s="6" t="str">
        <f>IF('Data Validation'!$K$2&lt;&gt;TRUE,"",'Data Validation'!E483)</f>
        <v>M5</v>
      </c>
      <c r="D483" s="6">
        <f>IF('Data Validation'!$K$2&lt;&gt;TRUE,"",'Data Validation'!G483)</f>
        <v>5177.62</v>
      </c>
      <c r="E483" s="6">
        <f>IF($C483&lt;&gt;"M5","",SSA!E483)</f>
        <v>5181.2828600000003</v>
      </c>
      <c r="F483">
        <f t="shared" si="48"/>
        <v>5189.7010761111105</v>
      </c>
      <c r="G483">
        <f t="shared" si="50"/>
        <v>5189.710169859929</v>
      </c>
      <c r="H483">
        <f t="shared" si="51"/>
        <v>-9.0937488184863469E-3</v>
      </c>
      <c r="I483">
        <f t="shared" si="53"/>
        <v>-1</v>
      </c>
      <c r="J483">
        <f t="shared" si="52"/>
        <v>-1</v>
      </c>
      <c r="K483" s="4" t="str">
        <f t="shared" si="38"/>
        <v>-----</v>
      </c>
      <c r="L483" s="4" t="str">
        <f t="shared" si="39"/>
        <v>-----</v>
      </c>
      <c r="M483" s="21">
        <f t="shared" si="49"/>
        <v>-8.4182161111102687</v>
      </c>
      <c r="N483" s="21">
        <f t="shared" si="42"/>
        <v>14.66287722222205</v>
      </c>
      <c r="O483" s="21">
        <f t="shared" si="43"/>
        <v>-15.672436944442779</v>
      </c>
      <c r="P483" s="23">
        <f t="shared" si="46"/>
        <v>0</v>
      </c>
      <c r="Q483" s="23">
        <f t="shared" si="47"/>
        <v>0</v>
      </c>
      <c r="R483" s="23" t="str">
        <f t="shared" si="44"/>
        <v>-----</v>
      </c>
      <c r="S483" s="23" t="str">
        <f t="shared" si="45"/>
        <v>-----</v>
      </c>
      <c r="Z483" s="4"/>
      <c r="AA483" s="4"/>
    </row>
    <row r="484" spans="1:27" x14ac:dyDescent="0.55000000000000004">
      <c r="A484" s="6">
        <f>IF('Data Validation'!$K$2&lt;&gt;TRUE,"",'Data Validation'!A484)</f>
        <v>1772176800</v>
      </c>
      <c r="B484" s="6" t="str">
        <f>IF('Data Validation'!$K$2&lt;&gt;TRUE,"",'Data Validation'!C484)</f>
        <v>XAUUSD</v>
      </c>
      <c r="C484" s="6" t="str">
        <f>IF('Data Validation'!$K$2&lt;&gt;TRUE,"",'Data Validation'!E484)</f>
        <v>M5</v>
      </c>
      <c r="D484" s="6">
        <f>IF('Data Validation'!$K$2&lt;&gt;TRUE,"",'Data Validation'!G484)</f>
        <v>5182.82</v>
      </c>
      <c r="E484" s="6">
        <f>IF($C484&lt;&gt;"M5","",SSA!E484)</f>
        <v>5180.7289199999996</v>
      </c>
      <c r="F484">
        <f t="shared" si="48"/>
        <v>5189.5265472222218</v>
      </c>
      <c r="G484">
        <f t="shared" si="50"/>
        <v>5189.6734453323879</v>
      </c>
      <c r="H484">
        <f t="shared" si="51"/>
        <v>-0.1468981101661484</v>
      </c>
      <c r="I484">
        <f t="shared" si="53"/>
        <v>-1</v>
      </c>
      <c r="J484">
        <f t="shared" si="52"/>
        <v>-2</v>
      </c>
      <c r="K484" s="4" t="str">
        <f t="shared" si="38"/>
        <v>-----</v>
      </c>
      <c r="L484" s="4" t="str">
        <f t="shared" si="39"/>
        <v>-----</v>
      </c>
      <c r="M484" s="21">
        <f t="shared" si="49"/>
        <v>-8.7976272222222178</v>
      </c>
      <c r="N484" s="21">
        <f t="shared" si="42"/>
        <v>14.66287722222205</v>
      </c>
      <c r="O484" s="21">
        <f t="shared" si="43"/>
        <v>-15.672436944442779</v>
      </c>
      <c r="P484" s="23">
        <f t="shared" si="46"/>
        <v>0</v>
      </c>
      <c r="Q484" s="23">
        <f t="shared" si="47"/>
        <v>0</v>
      </c>
      <c r="R484" s="23" t="str">
        <f t="shared" si="44"/>
        <v>-----</v>
      </c>
      <c r="S484" s="23" t="str">
        <f t="shared" si="45"/>
        <v>-----</v>
      </c>
      <c r="Z484" s="4"/>
      <c r="AA484" s="4"/>
    </row>
    <row r="485" spans="1:27" x14ac:dyDescent="0.55000000000000004">
      <c r="A485" s="6">
        <f>IF('Data Validation'!$K$2&lt;&gt;TRUE,"",'Data Validation'!A485)</f>
        <v>1772177100</v>
      </c>
      <c r="B485" s="6" t="str">
        <f>IF('Data Validation'!$K$2&lt;&gt;TRUE,"",'Data Validation'!C485)</f>
        <v>XAUUSD</v>
      </c>
      <c r="C485" s="6" t="str">
        <f>IF('Data Validation'!$K$2&lt;&gt;TRUE,"",'Data Validation'!E485)</f>
        <v>M5</v>
      </c>
      <c r="D485" s="6">
        <f>IF('Data Validation'!$K$2&lt;&gt;TRUE,"",'Data Validation'!G485)</f>
        <v>5178.6400000000003</v>
      </c>
      <c r="E485" s="6">
        <f>IF($C485&lt;&gt;"M5","",SSA!E485)</f>
        <v>5180.4526500000002</v>
      </c>
      <c r="F485">
        <f t="shared" si="48"/>
        <v>5189.3416724999988</v>
      </c>
      <c r="G485">
        <f t="shared" si="50"/>
        <v>5189.6070907659105</v>
      </c>
      <c r="H485">
        <f t="shared" si="51"/>
        <v>-0.26541826591164863</v>
      </c>
      <c r="I485">
        <f t="shared" si="53"/>
        <v>-1</v>
      </c>
      <c r="J485">
        <f t="shared" si="52"/>
        <v>-3</v>
      </c>
      <c r="K485" s="4" t="str">
        <f t="shared" si="38"/>
        <v>-----</v>
      </c>
      <c r="L485" s="4" t="str">
        <f t="shared" si="39"/>
        <v>-----</v>
      </c>
      <c r="M485" s="21">
        <f t="shared" si="49"/>
        <v>-8.8890224999986458</v>
      </c>
      <c r="N485" s="21">
        <f t="shared" si="42"/>
        <v>14.66287722222205</v>
      </c>
      <c r="O485" s="21">
        <f t="shared" si="43"/>
        <v>-15.672436944442779</v>
      </c>
      <c r="P485" s="23">
        <f t="shared" si="46"/>
        <v>0</v>
      </c>
      <c r="Q485" s="23">
        <f t="shared" si="47"/>
        <v>0</v>
      </c>
      <c r="R485" s="23" t="str">
        <f t="shared" si="44"/>
        <v>-----</v>
      </c>
      <c r="S485" s="23" t="str">
        <f t="shared" si="45"/>
        <v>-----</v>
      </c>
      <c r="Z485" s="4"/>
      <c r="AA485" s="4"/>
    </row>
    <row r="486" spans="1:27" x14ac:dyDescent="0.55000000000000004">
      <c r="A486" s="6">
        <f>IF('Data Validation'!$K$2&lt;&gt;TRUE,"",'Data Validation'!A486)</f>
        <v>1772177400</v>
      </c>
      <c r="B486" s="6" t="str">
        <f>IF('Data Validation'!$K$2&lt;&gt;TRUE,"",'Data Validation'!C486)</f>
        <v>XAUUSD</v>
      </c>
      <c r="C486" s="6" t="str">
        <f>IF('Data Validation'!$K$2&lt;&gt;TRUE,"",'Data Validation'!E486)</f>
        <v>M5</v>
      </c>
      <c r="D486" s="6">
        <f>IF('Data Validation'!$K$2&lt;&gt;TRUE,"",'Data Validation'!G486)</f>
        <v>5180.1899999999996</v>
      </c>
      <c r="E486" s="6">
        <f>IF($C486&lt;&gt;"M5","",SSA!E486)</f>
        <v>5180.4398300000003</v>
      </c>
      <c r="F486">
        <f t="shared" si="48"/>
        <v>5189.1610199999977</v>
      </c>
      <c r="G486">
        <f t="shared" si="50"/>
        <v>5189.5178766127283</v>
      </c>
      <c r="H486">
        <f t="shared" si="51"/>
        <v>-0.35685661273055302</v>
      </c>
      <c r="I486">
        <f t="shared" si="53"/>
        <v>-1</v>
      </c>
      <c r="J486">
        <f t="shared" si="52"/>
        <v>-4</v>
      </c>
      <c r="K486" s="4" t="str">
        <f t="shared" si="38"/>
        <v>-----</v>
      </c>
      <c r="L486" s="4" t="str">
        <f t="shared" si="39"/>
        <v>-----</v>
      </c>
      <c r="M486" s="21">
        <f t="shared" si="49"/>
        <v>-8.7211899999974776</v>
      </c>
      <c r="N486" s="21">
        <f t="shared" si="42"/>
        <v>14.66287722222205</v>
      </c>
      <c r="O486" s="21">
        <f t="shared" si="43"/>
        <v>-15.672436944442779</v>
      </c>
      <c r="P486" s="23">
        <f t="shared" si="46"/>
        <v>0</v>
      </c>
      <c r="Q486" s="23">
        <f t="shared" si="47"/>
        <v>0</v>
      </c>
      <c r="R486" s="23" t="str">
        <f t="shared" si="44"/>
        <v>-----</v>
      </c>
      <c r="S486" s="23" t="str">
        <f t="shared" si="45"/>
        <v>-----</v>
      </c>
      <c r="Z486" s="4"/>
      <c r="AA486" s="4"/>
    </row>
    <row r="487" spans="1:27" x14ac:dyDescent="0.55000000000000004">
      <c r="A487" s="6">
        <f>IF('Data Validation'!$K$2&lt;&gt;TRUE,"",'Data Validation'!A487)</f>
        <v>1772177700</v>
      </c>
      <c r="B487" s="6" t="str">
        <f>IF('Data Validation'!$K$2&lt;&gt;TRUE,"",'Data Validation'!C487)</f>
        <v>XAUUSD</v>
      </c>
      <c r="C487" s="6" t="str">
        <f>IF('Data Validation'!$K$2&lt;&gt;TRUE,"",'Data Validation'!E487)</f>
        <v>M5</v>
      </c>
      <c r="D487" s="6">
        <f>IF('Data Validation'!$K$2&lt;&gt;TRUE,"",'Data Validation'!G487)</f>
        <v>5182.7</v>
      </c>
      <c r="E487" s="6">
        <f>IF($C487&lt;&gt;"M5","",SSA!E487)</f>
        <v>5180.5073199999997</v>
      </c>
      <c r="F487">
        <f t="shared" si="48"/>
        <v>5188.9943430555541</v>
      </c>
      <c r="G487">
        <f t="shared" si="50"/>
        <v>5189.4131699012942</v>
      </c>
      <c r="H487">
        <f t="shared" si="51"/>
        <v>-0.41882684574011364</v>
      </c>
      <c r="I487">
        <f t="shared" si="53"/>
        <v>-1</v>
      </c>
      <c r="J487">
        <f t="shared" si="52"/>
        <v>-5</v>
      </c>
      <c r="K487" s="4" t="str">
        <f t="shared" si="38"/>
        <v>-----</v>
      </c>
      <c r="L487" s="4" t="str">
        <f t="shared" si="39"/>
        <v>-----</v>
      </c>
      <c r="M487" s="21">
        <f t="shared" si="49"/>
        <v>-8.4870230555543458</v>
      </c>
      <c r="N487" s="21">
        <f t="shared" si="42"/>
        <v>14.66287722222205</v>
      </c>
      <c r="O487" s="21">
        <f t="shared" si="43"/>
        <v>-15.672436944442779</v>
      </c>
      <c r="P487" s="23">
        <f t="shared" si="46"/>
        <v>0</v>
      </c>
      <c r="Q487" s="23">
        <f t="shared" si="47"/>
        <v>0</v>
      </c>
      <c r="R487" s="23" t="str">
        <f t="shared" si="44"/>
        <v>-----</v>
      </c>
      <c r="S487" s="23" t="str">
        <f t="shared" si="45"/>
        <v>-----</v>
      </c>
      <c r="Z487" s="4"/>
      <c r="AA487" s="4"/>
    </row>
    <row r="488" spans="1:27" x14ac:dyDescent="0.55000000000000004">
      <c r="A488" s="6">
        <f>IF('Data Validation'!$K$2&lt;&gt;TRUE,"",'Data Validation'!A488)</f>
        <v>1772178000</v>
      </c>
      <c r="B488" s="6" t="str">
        <f>IF('Data Validation'!$K$2&lt;&gt;TRUE,"",'Data Validation'!C488)</f>
        <v>XAUUSD</v>
      </c>
      <c r="C488" s="6" t="str">
        <f>IF('Data Validation'!$K$2&lt;&gt;TRUE,"",'Data Validation'!E488)</f>
        <v>M5</v>
      </c>
      <c r="D488" s="6">
        <f>IF('Data Validation'!$K$2&lt;&gt;TRUE,"",'Data Validation'!G488)</f>
        <v>5180.5200000000004</v>
      </c>
      <c r="E488" s="6">
        <f>IF($C488&lt;&gt;"M5","",SSA!E488)</f>
        <v>5180.4573</v>
      </c>
      <c r="F488">
        <f t="shared" si="48"/>
        <v>5188.8453408333326</v>
      </c>
      <c r="G488">
        <f t="shared" si="50"/>
        <v>5189.2996040877015</v>
      </c>
      <c r="H488">
        <f t="shared" si="51"/>
        <v>-0.45426325436892512</v>
      </c>
      <c r="I488">
        <f t="shared" si="53"/>
        <v>-1</v>
      </c>
      <c r="J488">
        <f t="shared" si="52"/>
        <v>-6</v>
      </c>
      <c r="K488" s="4" t="str">
        <f t="shared" si="38"/>
        <v>-----</v>
      </c>
      <c r="L488" s="4" t="str">
        <f t="shared" si="39"/>
        <v>-----</v>
      </c>
      <c r="M488" s="21">
        <f t="shared" si="49"/>
        <v>-8.3880408333325249</v>
      </c>
      <c r="N488" s="21">
        <f t="shared" si="42"/>
        <v>14.66287722222205</v>
      </c>
      <c r="O488" s="21">
        <f t="shared" si="43"/>
        <v>-15.672436944442779</v>
      </c>
      <c r="P488" s="23">
        <f t="shared" si="46"/>
        <v>0</v>
      </c>
      <c r="Q488" s="23">
        <f t="shared" si="47"/>
        <v>0</v>
      </c>
      <c r="R488" s="23" t="str">
        <f t="shared" si="44"/>
        <v>-----</v>
      </c>
      <c r="S488" s="23" t="str">
        <f t="shared" si="45"/>
        <v>-----</v>
      </c>
      <c r="Z488" s="4"/>
      <c r="AA488" s="4"/>
    </row>
    <row r="489" spans="1:27" x14ac:dyDescent="0.55000000000000004">
      <c r="A489" s="6">
        <f>IF('Data Validation'!$K$2&lt;&gt;TRUE,"",'Data Validation'!A489)</f>
        <v>1772178300</v>
      </c>
      <c r="B489" s="6" t="str">
        <f>IF('Data Validation'!$K$2&lt;&gt;TRUE,"",'Data Validation'!C489)</f>
        <v>XAUUSD</v>
      </c>
      <c r="C489" s="6" t="str">
        <f>IF('Data Validation'!$K$2&lt;&gt;TRUE,"",'Data Validation'!E489)</f>
        <v>M5</v>
      </c>
      <c r="D489" s="6">
        <f>IF('Data Validation'!$K$2&lt;&gt;TRUE,"",'Data Validation'!G489)</f>
        <v>5181.24</v>
      </c>
      <c r="E489" s="6">
        <f>IF($C489&lt;&gt;"M5","",SSA!E489)</f>
        <v>5180.2694700000002</v>
      </c>
      <c r="F489">
        <f t="shared" si="48"/>
        <v>5188.7130224999992</v>
      </c>
      <c r="G489">
        <f t="shared" si="50"/>
        <v>5189.1822877701616</v>
      </c>
      <c r="H489">
        <f t="shared" si="51"/>
        <v>-0.46926527016239561</v>
      </c>
      <c r="I489">
        <f t="shared" si="53"/>
        <v>-1</v>
      </c>
      <c r="J489">
        <f t="shared" si="52"/>
        <v>-7</v>
      </c>
      <c r="K489" s="4" t="str">
        <f t="shared" si="38"/>
        <v>-----</v>
      </c>
      <c r="L489" s="4" t="str">
        <f t="shared" si="39"/>
        <v>-----</v>
      </c>
      <c r="M489" s="21">
        <f t="shared" si="49"/>
        <v>-8.4435524999989866</v>
      </c>
      <c r="N489" s="21">
        <f t="shared" si="42"/>
        <v>14.66287722222205</v>
      </c>
      <c r="O489" s="21">
        <f t="shared" si="43"/>
        <v>-15.672436944442779</v>
      </c>
      <c r="P489" s="23">
        <f t="shared" si="46"/>
        <v>0</v>
      </c>
      <c r="Q489" s="23">
        <f t="shared" si="47"/>
        <v>0</v>
      </c>
      <c r="R489" s="23" t="str">
        <f t="shared" si="44"/>
        <v>-----</v>
      </c>
      <c r="S489" s="23" t="str">
        <f t="shared" si="45"/>
        <v>-----</v>
      </c>
      <c r="Z489" s="4"/>
      <c r="AA489" s="4"/>
    </row>
    <row r="490" spans="1:27" x14ac:dyDescent="0.55000000000000004">
      <c r="A490" s="6">
        <f>IF('Data Validation'!$K$2&lt;&gt;TRUE,"",'Data Validation'!A490)</f>
        <v>1772178600</v>
      </c>
      <c r="B490" s="6" t="str">
        <f>IF('Data Validation'!$K$2&lt;&gt;TRUE,"",'Data Validation'!C490)</f>
        <v>XAUUSD</v>
      </c>
      <c r="C490" s="6" t="str">
        <f>IF('Data Validation'!$K$2&lt;&gt;TRUE,"",'Data Validation'!E490)</f>
        <v>M5</v>
      </c>
      <c r="D490" s="6">
        <f>IF('Data Validation'!$K$2&lt;&gt;TRUE,"",'Data Validation'!G490)</f>
        <v>5179.6499999999996</v>
      </c>
      <c r="E490" s="6">
        <f>IF($C490&lt;&gt;"M5","",SSA!E490)</f>
        <v>5179.9067100000002</v>
      </c>
      <c r="F490">
        <f t="shared" si="48"/>
        <v>5188.5888386111119</v>
      </c>
      <c r="G490">
        <f t="shared" si="50"/>
        <v>5189.0635979383524</v>
      </c>
      <c r="H490">
        <f t="shared" si="51"/>
        <v>-0.47475932724046288</v>
      </c>
      <c r="I490">
        <f t="shared" si="53"/>
        <v>-1</v>
      </c>
      <c r="J490">
        <f t="shared" si="52"/>
        <v>-8</v>
      </c>
      <c r="K490" s="4" t="str">
        <f t="shared" si="38"/>
        <v>-----</v>
      </c>
      <c r="L490" s="4" t="str">
        <f t="shared" si="39"/>
        <v>-----</v>
      </c>
      <c r="M490" s="21">
        <f t="shared" si="49"/>
        <v>-8.6821286111116933</v>
      </c>
      <c r="N490" s="21">
        <f t="shared" si="42"/>
        <v>14.66287722222205</v>
      </c>
      <c r="O490" s="21">
        <f t="shared" si="43"/>
        <v>-15.672436944442779</v>
      </c>
      <c r="P490" s="23">
        <f t="shared" si="46"/>
        <v>0</v>
      </c>
      <c r="Q490" s="23">
        <f t="shared" si="47"/>
        <v>0</v>
      </c>
      <c r="R490" s="23" t="str">
        <f t="shared" si="44"/>
        <v>-----</v>
      </c>
      <c r="S490" s="23" t="str">
        <f t="shared" si="45"/>
        <v>-----</v>
      </c>
      <c r="Z490" s="4"/>
      <c r="AA490" s="4"/>
    </row>
    <row r="491" spans="1:27" x14ac:dyDescent="0.55000000000000004">
      <c r="A491" s="6">
        <f>IF('Data Validation'!$K$2&lt;&gt;TRUE,"",'Data Validation'!A491)</f>
        <v>1772178900</v>
      </c>
      <c r="B491" s="6" t="str">
        <f>IF('Data Validation'!$K$2&lt;&gt;TRUE,"",'Data Validation'!C491)</f>
        <v>XAUUSD</v>
      </c>
      <c r="C491" s="6" t="str">
        <f>IF('Data Validation'!$K$2&lt;&gt;TRUE,"",'Data Validation'!E491)</f>
        <v>M5</v>
      </c>
      <c r="D491" s="6">
        <f>IF('Data Validation'!$K$2&lt;&gt;TRUE,"",'Data Validation'!G491)</f>
        <v>5176.1000000000004</v>
      </c>
      <c r="E491" s="6">
        <f>IF($C491&lt;&gt;"M5","",SSA!E491)</f>
        <v>5179.4543000000003</v>
      </c>
      <c r="F491">
        <f t="shared" si="48"/>
        <v>5188.4596358333338</v>
      </c>
      <c r="G491">
        <f t="shared" si="50"/>
        <v>5188.9428055173485</v>
      </c>
      <c r="H491">
        <f t="shared" si="51"/>
        <v>-0.4831696840146833</v>
      </c>
      <c r="I491">
        <f t="shared" si="53"/>
        <v>-1</v>
      </c>
      <c r="J491">
        <f t="shared" si="52"/>
        <v>-9</v>
      </c>
      <c r="K491" s="4" t="str">
        <f t="shared" si="38"/>
        <v>-----</v>
      </c>
      <c r="L491" s="4" t="str">
        <f t="shared" si="39"/>
        <v>-----</v>
      </c>
      <c r="M491" s="21">
        <f t="shared" si="49"/>
        <v>-9.0053358333334472</v>
      </c>
      <c r="N491" s="21">
        <f t="shared" si="42"/>
        <v>14.66287722222205</v>
      </c>
      <c r="O491" s="21">
        <f t="shared" si="43"/>
        <v>-15.672436944442779</v>
      </c>
      <c r="P491" s="23">
        <f t="shared" si="46"/>
        <v>0</v>
      </c>
      <c r="Q491" s="23">
        <f t="shared" si="47"/>
        <v>0</v>
      </c>
      <c r="R491" s="23" t="str">
        <f t="shared" si="44"/>
        <v>-----</v>
      </c>
      <c r="S491" s="23" t="str">
        <f t="shared" si="45"/>
        <v>-----</v>
      </c>
      <c r="Z491" s="4"/>
      <c r="AA491" s="4"/>
    </row>
    <row r="492" spans="1:27" x14ac:dyDescent="0.55000000000000004">
      <c r="A492" s="6">
        <f>IF('Data Validation'!$K$2&lt;&gt;TRUE,"",'Data Validation'!A492)</f>
        <v>1772179200</v>
      </c>
      <c r="B492" s="6" t="str">
        <f>IF('Data Validation'!$K$2&lt;&gt;TRUE,"",'Data Validation'!C492)</f>
        <v>XAUUSD</v>
      </c>
      <c r="C492" s="6" t="str">
        <f>IF('Data Validation'!$K$2&lt;&gt;TRUE,"",'Data Validation'!E492)</f>
        <v>M5</v>
      </c>
      <c r="D492" s="6">
        <f>IF('Data Validation'!$K$2&lt;&gt;TRUE,"",'Data Validation'!G492)</f>
        <v>5180.66</v>
      </c>
      <c r="E492" s="6">
        <f>IF($C492&lt;&gt;"M5","",SSA!E492)</f>
        <v>5179.0793400000002</v>
      </c>
      <c r="F492">
        <f t="shared" si="48"/>
        <v>5188.3118544444451</v>
      </c>
      <c r="G492">
        <f t="shared" si="50"/>
        <v>5188.8166153027678</v>
      </c>
      <c r="H492">
        <f t="shared" si="51"/>
        <v>-0.50476085832269746</v>
      </c>
      <c r="I492">
        <f t="shared" si="53"/>
        <v>-1</v>
      </c>
      <c r="J492">
        <f t="shared" si="52"/>
        <v>-10</v>
      </c>
      <c r="K492" s="4" t="str">
        <f t="shared" si="38"/>
        <v>-----</v>
      </c>
      <c r="L492" s="4" t="str">
        <f t="shared" si="39"/>
        <v>-----</v>
      </c>
      <c r="M492" s="21">
        <f t="shared" si="49"/>
        <v>-9.2325144444448597</v>
      </c>
      <c r="N492" s="21">
        <f t="shared" si="42"/>
        <v>14.66287722222205</v>
      </c>
      <c r="O492" s="21">
        <f t="shared" si="43"/>
        <v>-15.672436944442779</v>
      </c>
      <c r="P492" s="23">
        <f t="shared" si="46"/>
        <v>0</v>
      </c>
      <c r="Q492" s="23">
        <f t="shared" si="47"/>
        <v>0</v>
      </c>
      <c r="R492" s="23" t="str">
        <f t="shared" si="44"/>
        <v>-----</v>
      </c>
      <c r="S492" s="23" t="str">
        <f t="shared" si="45"/>
        <v>-----</v>
      </c>
      <c r="Z492" s="4"/>
      <c r="AA492" s="4"/>
    </row>
    <row r="493" spans="1:27" x14ac:dyDescent="0.55000000000000004">
      <c r="A493" s="6">
        <f>IF('Data Validation'!$K$2&lt;&gt;TRUE,"",'Data Validation'!A493)</f>
        <v>1772179500</v>
      </c>
      <c r="B493" s="6" t="str">
        <f>IF('Data Validation'!$K$2&lt;&gt;TRUE,"",'Data Validation'!C493)</f>
        <v>XAUUSD</v>
      </c>
      <c r="C493" s="6" t="str">
        <f>IF('Data Validation'!$K$2&lt;&gt;TRUE,"",'Data Validation'!E493)</f>
        <v>M5</v>
      </c>
      <c r="D493" s="6">
        <f>IF('Data Validation'!$K$2&lt;&gt;TRUE,"",'Data Validation'!G493)</f>
        <v>5180.62</v>
      </c>
      <c r="E493" s="6">
        <f>IF($C493&lt;&gt;"M5","",SSA!E493)</f>
        <v>5178.7373399999997</v>
      </c>
      <c r="F493">
        <f t="shared" si="48"/>
        <v>5188.1312588888886</v>
      </c>
      <c r="G493">
        <f t="shared" si="50"/>
        <v>5188.6795440199921</v>
      </c>
      <c r="H493">
        <f t="shared" si="51"/>
        <v>-0.54828513110351196</v>
      </c>
      <c r="I493">
        <f t="shared" si="53"/>
        <v>-1</v>
      </c>
      <c r="J493">
        <f t="shared" si="52"/>
        <v>-11</v>
      </c>
      <c r="K493" s="4" t="str">
        <f t="shared" si="38"/>
        <v>-----</v>
      </c>
      <c r="L493" s="4" t="str">
        <f t="shared" si="39"/>
        <v>-----</v>
      </c>
      <c r="M493" s="21">
        <f t="shared" si="49"/>
        <v>-9.3939188888889475</v>
      </c>
      <c r="N493" s="21">
        <f t="shared" si="42"/>
        <v>14.66287722222205</v>
      </c>
      <c r="O493" s="21">
        <f t="shared" si="43"/>
        <v>-15.672436944442779</v>
      </c>
      <c r="P493" s="23">
        <f t="shared" si="46"/>
        <v>0</v>
      </c>
      <c r="Q493" s="23">
        <f t="shared" si="47"/>
        <v>0</v>
      </c>
      <c r="R493" s="23" t="str">
        <f t="shared" si="44"/>
        <v>-----</v>
      </c>
      <c r="S493" s="23" t="str">
        <f t="shared" si="45"/>
        <v>-----</v>
      </c>
      <c r="Z493" s="4"/>
      <c r="AA493" s="4"/>
    </row>
    <row r="494" spans="1:27" x14ac:dyDescent="0.55000000000000004">
      <c r="A494" s="6">
        <f>IF('Data Validation'!$K$2&lt;&gt;TRUE,"",'Data Validation'!A494)</f>
        <v>1772179800</v>
      </c>
      <c r="B494" s="6" t="str">
        <f>IF('Data Validation'!$K$2&lt;&gt;TRUE,"",'Data Validation'!C494)</f>
        <v>XAUUSD</v>
      </c>
      <c r="C494" s="6" t="str">
        <f>IF('Data Validation'!$K$2&lt;&gt;TRUE,"",'Data Validation'!E494)</f>
        <v>M5</v>
      </c>
      <c r="D494" s="6">
        <f>IF('Data Validation'!$K$2&lt;&gt;TRUE,"",'Data Validation'!G494)</f>
        <v>5178.43</v>
      </c>
      <c r="E494" s="6">
        <f>IF($C494&lt;&gt;"M5","",SSA!E494)</f>
        <v>5178.4925700000003</v>
      </c>
      <c r="F494">
        <f t="shared" si="48"/>
        <v>5187.9067827777781</v>
      </c>
      <c r="G494">
        <f t="shared" si="50"/>
        <v>5188.5249917715491</v>
      </c>
      <c r="H494">
        <f t="shared" si="51"/>
        <v>-0.61820899377107708</v>
      </c>
      <c r="I494">
        <f t="shared" si="53"/>
        <v>-1</v>
      </c>
      <c r="J494">
        <f t="shared" si="52"/>
        <v>-12</v>
      </c>
      <c r="K494" s="4" t="str">
        <f t="shared" si="38"/>
        <v>-----</v>
      </c>
      <c r="L494" s="4" t="str">
        <f t="shared" si="39"/>
        <v>-----</v>
      </c>
      <c r="M494" s="21">
        <f t="shared" si="49"/>
        <v>-9.4142127777777205</v>
      </c>
      <c r="N494" s="21">
        <f t="shared" si="42"/>
        <v>14.66287722222205</v>
      </c>
      <c r="O494" s="21">
        <f t="shared" si="43"/>
        <v>-15.672436944442779</v>
      </c>
      <c r="P494" s="23">
        <f t="shared" si="46"/>
        <v>0</v>
      </c>
      <c r="Q494" s="23">
        <f t="shared" si="47"/>
        <v>0</v>
      </c>
      <c r="R494" s="23" t="str">
        <f t="shared" si="44"/>
        <v>-----</v>
      </c>
      <c r="S494" s="23" t="str">
        <f t="shared" si="45"/>
        <v>-----</v>
      </c>
      <c r="Z494" s="4"/>
      <c r="AA494" s="4"/>
    </row>
    <row r="495" spans="1:27" x14ac:dyDescent="0.55000000000000004">
      <c r="A495" s="6">
        <f>IF('Data Validation'!$K$2&lt;&gt;TRUE,"",'Data Validation'!A495)</f>
        <v>1772180100</v>
      </c>
      <c r="B495" s="6" t="str">
        <f>IF('Data Validation'!$K$2&lt;&gt;TRUE,"",'Data Validation'!C495)</f>
        <v>XAUUSD</v>
      </c>
      <c r="C495" s="6" t="str">
        <f>IF('Data Validation'!$K$2&lt;&gt;TRUE,"",'Data Validation'!E495)</f>
        <v>M5</v>
      </c>
      <c r="D495" s="6">
        <f>IF('Data Validation'!$K$2&lt;&gt;TRUE,"",'Data Validation'!G495)</f>
        <v>5178.8999999999996</v>
      </c>
      <c r="E495" s="6">
        <f>IF($C495&lt;&gt;"M5","",SSA!E495)</f>
        <v>5178.4420300000002</v>
      </c>
      <c r="F495">
        <f t="shared" si="48"/>
        <v>5187.6349708333328</v>
      </c>
      <c r="G495">
        <f t="shared" si="50"/>
        <v>5188.3469875839064</v>
      </c>
      <c r="H495">
        <f t="shared" si="51"/>
        <v>-0.712016750573639</v>
      </c>
      <c r="I495">
        <f t="shared" si="53"/>
        <v>-1</v>
      </c>
      <c r="J495">
        <f t="shared" si="52"/>
        <v>-13</v>
      </c>
      <c r="K495" s="4" t="str">
        <f t="shared" ref="K495:K558" si="54">IF(J495&lt;=23,"-----",IF(AND(J495&gt;=24,J495&lt;=72),"Bullish",IF(J495&gt;=73,"Vulnerable Bullish","-----")))</f>
        <v>-----</v>
      </c>
      <c r="L495" s="4" t="str">
        <f t="shared" ref="L495:L500" si="55">IF(J495&gt;=-23,"-----",IF(AND(J495&lt;=-24,J495&gt;=-72),"Bearish",IF(J495&lt;=-73,"Vulnerable Bearish","-----")))</f>
        <v>-----</v>
      </c>
      <c r="M495" s="21">
        <f t="shared" si="49"/>
        <v>-9.1929408333326137</v>
      </c>
      <c r="N495" s="21">
        <f t="shared" si="42"/>
        <v>14.66287722222205</v>
      </c>
      <c r="O495" s="21">
        <f t="shared" si="43"/>
        <v>-15.672436944442779</v>
      </c>
      <c r="P495" s="23">
        <f t="shared" si="46"/>
        <v>0</v>
      </c>
      <c r="Q495" s="23">
        <f t="shared" si="47"/>
        <v>0</v>
      </c>
      <c r="R495" s="23" t="str">
        <f t="shared" si="44"/>
        <v>-----</v>
      </c>
      <c r="S495" s="23" t="str">
        <f t="shared" si="45"/>
        <v>-----</v>
      </c>
      <c r="Z495" s="4"/>
      <c r="AA495" s="4"/>
    </row>
    <row r="496" spans="1:27" x14ac:dyDescent="0.55000000000000004">
      <c r="A496" s="6">
        <f>IF('Data Validation'!$K$2&lt;&gt;TRUE,"",'Data Validation'!A496)</f>
        <v>1772180400</v>
      </c>
      <c r="B496" s="6" t="str">
        <f>IF('Data Validation'!$K$2&lt;&gt;TRUE,"",'Data Validation'!C496)</f>
        <v>XAUUSD</v>
      </c>
      <c r="C496" s="6" t="str">
        <f>IF('Data Validation'!$K$2&lt;&gt;TRUE,"",'Data Validation'!E496)</f>
        <v>M5</v>
      </c>
      <c r="D496" s="6">
        <f>IF('Data Validation'!$K$2&lt;&gt;TRUE,"",'Data Validation'!G496)</f>
        <v>5175</v>
      </c>
      <c r="E496" s="6">
        <f>IF($C496&lt;&gt;"M5","",SSA!E496)</f>
        <v>5178.5642500000004</v>
      </c>
      <c r="F496">
        <f t="shared" si="48"/>
        <v>5187.3157194444448</v>
      </c>
      <c r="G496">
        <f t="shared" si="50"/>
        <v>5188.1407339560146</v>
      </c>
      <c r="H496">
        <f t="shared" si="51"/>
        <v>-0.8250145115698615</v>
      </c>
      <c r="I496">
        <f t="shared" si="53"/>
        <v>-1</v>
      </c>
      <c r="J496">
        <f t="shared" si="52"/>
        <v>-14</v>
      </c>
      <c r="K496" s="4" t="str">
        <f t="shared" ref="K496:K500" si="56">IF(J496&lt;=23,"-----",IF(AND(J496&gt;=24,J496&lt;=72),"Bullish",IF(J496&gt;=73,"Vulnerable Bullish","-----")))</f>
        <v>-----</v>
      </c>
      <c r="L496" s="4" t="str">
        <f t="shared" si="55"/>
        <v>-----</v>
      </c>
      <c r="M496" s="21">
        <f t="shared" si="49"/>
        <v>-8.7514694444444103</v>
      </c>
      <c r="N496" s="21">
        <f t="shared" si="42"/>
        <v>14.66287722222205</v>
      </c>
      <c r="O496" s="21">
        <f t="shared" si="43"/>
        <v>-15.672436944442779</v>
      </c>
      <c r="P496" s="23">
        <f t="shared" si="46"/>
        <v>0</v>
      </c>
      <c r="Q496" s="23">
        <f t="shared" si="47"/>
        <v>0</v>
      </c>
      <c r="R496" s="23" t="str">
        <f t="shared" si="44"/>
        <v>-----</v>
      </c>
      <c r="S496" s="23" t="str">
        <f t="shared" si="45"/>
        <v>-----</v>
      </c>
      <c r="Z496" s="4"/>
      <c r="AA496" s="4"/>
    </row>
    <row r="497" spans="1:27" x14ac:dyDescent="0.55000000000000004">
      <c r="A497" s="6">
        <f>IF('Data Validation'!$K$2&lt;&gt;TRUE,"",'Data Validation'!A497)</f>
        <v>1772180700</v>
      </c>
      <c r="B497" s="6" t="str">
        <f>IF('Data Validation'!$K$2&lt;&gt;TRUE,"",'Data Validation'!C497)</f>
        <v>XAUUSD</v>
      </c>
      <c r="C497" s="6" t="str">
        <f>IF('Data Validation'!$K$2&lt;&gt;TRUE,"",'Data Validation'!E497)</f>
        <v>M5</v>
      </c>
      <c r="D497" s="6">
        <f>IF('Data Validation'!$K$2&lt;&gt;TRUE,"",'Data Validation'!G497)</f>
        <v>5177.6099999999997</v>
      </c>
      <c r="E497" s="6">
        <f>IF($C497&lt;&gt;"M5","",SSA!E497)</f>
        <v>5178.9037399999997</v>
      </c>
      <c r="F497">
        <f t="shared" si="48"/>
        <v>5186.9571441666676</v>
      </c>
      <c r="G497">
        <f t="shared" si="50"/>
        <v>5187.904015998145</v>
      </c>
      <c r="H497">
        <f t="shared" si="51"/>
        <v>-0.94687183147743781</v>
      </c>
      <c r="I497">
        <f t="shared" si="53"/>
        <v>-1</v>
      </c>
      <c r="J497">
        <f t="shared" si="52"/>
        <v>-15</v>
      </c>
      <c r="K497" s="4" t="str">
        <f t="shared" si="56"/>
        <v>-----</v>
      </c>
      <c r="L497" s="4" t="str">
        <f t="shared" si="55"/>
        <v>-----</v>
      </c>
      <c r="M497" s="21">
        <f t="shared" si="49"/>
        <v>-8.0534041666678604</v>
      </c>
      <c r="N497" s="21">
        <f t="shared" si="42"/>
        <v>14.66287722222205</v>
      </c>
      <c r="O497" s="21">
        <f t="shared" si="43"/>
        <v>-15.672436944442779</v>
      </c>
      <c r="P497" s="23">
        <f t="shared" si="46"/>
        <v>0</v>
      </c>
      <c r="Q497" s="23">
        <f t="shared" si="47"/>
        <v>0</v>
      </c>
      <c r="R497" s="23" t="str">
        <f t="shared" si="44"/>
        <v>-----</v>
      </c>
      <c r="S497" s="23" t="str">
        <f t="shared" si="45"/>
        <v>-----</v>
      </c>
      <c r="Z497" s="4"/>
      <c r="AA497" s="4"/>
    </row>
    <row r="498" spans="1:27" x14ac:dyDescent="0.55000000000000004">
      <c r="A498" s="6">
        <f>IF('Data Validation'!$K$2&lt;&gt;TRUE,"",'Data Validation'!A498)</f>
        <v>1772181000</v>
      </c>
      <c r="B498" s="6" t="str">
        <f>IF('Data Validation'!$K$2&lt;&gt;TRUE,"",'Data Validation'!C498)</f>
        <v>XAUUSD</v>
      </c>
      <c r="C498" s="6" t="str">
        <f>IF('Data Validation'!$K$2&lt;&gt;TRUE,"",'Data Validation'!E498)</f>
        <v>M5</v>
      </c>
      <c r="D498" s="6">
        <f>IF('Data Validation'!$K$2&lt;&gt;TRUE,"",'Data Validation'!G498)</f>
        <v>5181.78</v>
      </c>
      <c r="E498" s="6">
        <f>IF($C498&lt;&gt;"M5","",SSA!E498)</f>
        <v>5179.2920899999999</v>
      </c>
      <c r="F498">
        <f t="shared" si="48"/>
        <v>5186.5711369444452</v>
      </c>
      <c r="G498">
        <f t="shared" si="50"/>
        <v>5187.6374401874054</v>
      </c>
      <c r="H498">
        <f t="shared" si="51"/>
        <v>-1.0663032429602026</v>
      </c>
      <c r="I498">
        <f t="shared" si="53"/>
        <v>-1</v>
      </c>
      <c r="J498">
        <f t="shared" si="52"/>
        <v>-16</v>
      </c>
      <c r="K498" s="4" t="str">
        <f t="shared" si="56"/>
        <v>-----</v>
      </c>
      <c r="L498" s="4" t="str">
        <f t="shared" si="55"/>
        <v>-----</v>
      </c>
      <c r="M498" s="21">
        <f t="shared" si="49"/>
        <v>-7.2790469444453265</v>
      </c>
      <c r="N498" s="21">
        <f t="shared" si="42"/>
        <v>14.66287722222205</v>
      </c>
      <c r="O498" s="21">
        <f t="shared" si="43"/>
        <v>-15.672436944442779</v>
      </c>
      <c r="P498" s="23">
        <f t="shared" si="46"/>
        <v>0</v>
      </c>
      <c r="Q498" s="23">
        <f t="shared" si="47"/>
        <v>0</v>
      </c>
      <c r="R498" s="23" t="str">
        <f t="shared" si="44"/>
        <v>-----</v>
      </c>
      <c r="S498" s="23" t="str">
        <f t="shared" si="45"/>
        <v>-----</v>
      </c>
      <c r="Z498" s="4"/>
      <c r="AA498" s="4"/>
    </row>
    <row r="499" spans="1:27" x14ac:dyDescent="0.55000000000000004">
      <c r="A499" s="6">
        <f>IF('Data Validation'!$K$2&lt;&gt;TRUE,"",'Data Validation'!A499)</f>
        <v>1772181300</v>
      </c>
      <c r="B499" s="6" t="str">
        <f>IF('Data Validation'!$K$2&lt;&gt;TRUE,"",'Data Validation'!C499)</f>
        <v>XAUUSD</v>
      </c>
      <c r="C499" s="6" t="str">
        <f>IF('Data Validation'!$K$2&lt;&gt;TRUE,"",'Data Validation'!E499)</f>
        <v>M5</v>
      </c>
      <c r="D499" s="6">
        <f>IF('Data Validation'!$K$2&lt;&gt;TRUE,"",'Data Validation'!G499)</f>
        <v>5180.34</v>
      </c>
      <c r="E499" s="6">
        <f>IF($C499&lt;&gt;"M5","",SSA!E499)</f>
        <v>5179.5276700000004</v>
      </c>
      <c r="F499">
        <f t="shared" si="48"/>
        <v>5186.1671208333355</v>
      </c>
      <c r="G499">
        <f t="shared" si="50"/>
        <v>5187.3433763165922</v>
      </c>
      <c r="H499">
        <f t="shared" si="51"/>
        <v>-1.1762554832566821</v>
      </c>
      <c r="I499">
        <f t="shared" si="53"/>
        <v>-1</v>
      </c>
      <c r="J499">
        <f t="shared" si="52"/>
        <v>-17</v>
      </c>
      <c r="K499" s="4" t="str">
        <f t="shared" si="56"/>
        <v>-----</v>
      </c>
      <c r="L499" s="4" t="str">
        <f t="shared" si="55"/>
        <v>-----</v>
      </c>
      <c r="M499" s="21">
        <f t="shared" si="49"/>
        <v>-6.6394508333351041</v>
      </c>
      <c r="N499" s="21">
        <f t="shared" si="42"/>
        <v>14.66287722222205</v>
      </c>
      <c r="O499" s="21">
        <f t="shared" si="43"/>
        <v>-15.672436944442779</v>
      </c>
      <c r="P499" s="23">
        <f t="shared" si="46"/>
        <v>0</v>
      </c>
      <c r="Q499" s="23">
        <f t="shared" si="47"/>
        <v>0</v>
      </c>
      <c r="R499" s="23" t="str">
        <f t="shared" si="44"/>
        <v>-----</v>
      </c>
      <c r="S499" s="23" t="str">
        <f t="shared" si="45"/>
        <v>-----</v>
      </c>
      <c r="Z499" s="4"/>
      <c r="AA499" s="4"/>
    </row>
    <row r="500" spans="1:27" x14ac:dyDescent="0.55000000000000004">
      <c r="A500" s="6">
        <f>IF('Data Validation'!$K$2&lt;&gt;TRUE,"",'Data Validation'!A500)</f>
        <v>1772181600</v>
      </c>
      <c r="B500" s="6" t="str">
        <f>IF('Data Validation'!$K$2&lt;&gt;TRUE,"",'Data Validation'!C500)</f>
        <v>XAUUSD</v>
      </c>
      <c r="C500" s="6" t="str">
        <f>IF('Data Validation'!$K$2&lt;&gt;TRUE,"",'Data Validation'!E500)</f>
        <v>M5</v>
      </c>
      <c r="D500" s="6">
        <f>IF('Data Validation'!$K$2&lt;&gt;TRUE,"",'Data Validation'!G500)</f>
        <v>5180.32</v>
      </c>
      <c r="E500" s="6">
        <f>IF($C500&lt;&gt;"M5","",SSA!E500)</f>
        <v>5179.5827200000003</v>
      </c>
      <c r="F500">
        <f t="shared" si="48"/>
        <v>5185.7516791666676</v>
      </c>
      <c r="G500">
        <f t="shared" si="50"/>
        <v>5187.0250368866082</v>
      </c>
      <c r="H500">
        <f t="shared" si="51"/>
        <v>-1.2733577199405772</v>
      </c>
      <c r="I500">
        <f t="shared" si="53"/>
        <v>-1</v>
      </c>
      <c r="J500">
        <f t="shared" si="52"/>
        <v>-18</v>
      </c>
      <c r="K500" s="4" t="str">
        <f t="shared" si="56"/>
        <v>-----</v>
      </c>
      <c r="L500" s="4" t="str">
        <f t="shared" si="55"/>
        <v>-----</v>
      </c>
      <c r="M500" s="21">
        <f t="shared" si="49"/>
        <v>-6.1689591666672641</v>
      </c>
      <c r="N500" s="21">
        <f t="shared" si="42"/>
        <v>14.66287722222205</v>
      </c>
      <c r="O500" s="21">
        <f t="shared" si="43"/>
        <v>-15.672436944442779</v>
      </c>
      <c r="P500" s="23">
        <f t="shared" si="46"/>
        <v>0</v>
      </c>
      <c r="Q500" s="23">
        <f t="shared" si="47"/>
        <v>0</v>
      </c>
      <c r="R500" s="23" t="str">
        <f t="shared" si="44"/>
        <v>-----</v>
      </c>
      <c r="S500" s="23" t="str">
        <f t="shared" si="45"/>
        <v>-----</v>
      </c>
      <c r="Z500" s="4"/>
      <c r="AA500" s="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FC6E2-CB90-4293-B71C-188CC4F28ABF}">
  <sheetPr>
    <tabColor rgb="FF92D050"/>
  </sheetPr>
  <dimension ref="A1:AA500"/>
  <sheetViews>
    <sheetView zoomScale="80" zoomScaleNormal="80" workbookViewId="0">
      <pane ySplit="1" topLeftCell="A2" activePane="bottomLeft" state="frozen"/>
      <selection pane="bottomLeft" activeCell="E2" sqref="E2"/>
    </sheetView>
  </sheetViews>
  <sheetFormatPr defaultRowHeight="14.4" x14ac:dyDescent="0.55000000000000004"/>
  <cols>
    <col min="1" max="1" width="17.7890625" bestFit="1" customWidth="1"/>
    <col min="3" max="3" width="9.26171875" bestFit="1" customWidth="1"/>
    <col min="11" max="11" width="12.734375" customWidth="1"/>
    <col min="12" max="12" width="11.47265625" bestFit="1" customWidth="1"/>
    <col min="13" max="13" width="10.47265625" bestFit="1" customWidth="1"/>
    <col min="14" max="14" width="10.3125" customWidth="1"/>
    <col min="15" max="15" width="16.5234375" bestFit="1" customWidth="1"/>
    <col min="16" max="16" width="20.47265625" bestFit="1" customWidth="1"/>
    <col min="17" max="17" width="15.05078125" bestFit="1" customWidth="1"/>
    <col min="18" max="18" width="9.7890625" bestFit="1" customWidth="1"/>
    <col min="19" max="19" width="16.5234375" bestFit="1" customWidth="1"/>
    <col min="20" max="20" width="20.47265625" bestFit="1" customWidth="1"/>
    <col min="21" max="21" width="15.05078125" bestFit="1" customWidth="1"/>
    <col min="22" max="22" width="10.41796875" style="4" bestFit="1" customWidth="1"/>
    <col min="23" max="23" width="12.68359375" style="4" customWidth="1"/>
    <col min="24" max="24" width="9.89453125" style="4" bestFit="1" customWidth="1"/>
    <col min="25" max="25" width="12.26171875" style="4" bestFit="1" customWidth="1"/>
    <col min="26" max="26" width="14.1015625" style="4" customWidth="1"/>
    <col min="27" max="27" width="12.26171875" style="4" bestFit="1" customWidth="1"/>
  </cols>
  <sheetData>
    <row r="1" spans="1:27" x14ac:dyDescent="0.55000000000000004">
      <c r="A1" s="45" t="str">
        <f>'Data Validation'!A1</f>
        <v>timestamp_adjusted</v>
      </c>
      <c r="B1" s="45" t="str">
        <f>'Data Validation'!C1</f>
        <v>symbol</v>
      </c>
      <c r="C1" s="45" t="str">
        <f>'Data Validation'!E1</f>
        <v>timeframe</v>
      </c>
      <c r="D1" s="45" t="str">
        <f>'Data Validation'!G1</f>
        <v>close</v>
      </c>
      <c r="E1" s="9" t="str">
        <f>Price!F1</f>
        <v>high</v>
      </c>
      <c r="F1" s="9" t="str">
        <f>Price!G1</f>
        <v>low</v>
      </c>
      <c r="G1" s="9" t="str">
        <f>SSA_new!F1</f>
        <v>ssa</v>
      </c>
      <c r="H1" s="9" t="str">
        <f>SSA_new!G1</f>
        <v>ema_ssa</v>
      </c>
      <c r="I1" s="9" t="str">
        <f>SSA_new!H1</f>
        <v>ssa_high</v>
      </c>
      <c r="J1" s="9" t="str">
        <f>SSA_new!I1</f>
        <v>ssa_low</v>
      </c>
      <c r="K1" s="28" t="s">
        <v>145</v>
      </c>
      <c r="L1" s="28" t="s">
        <v>146</v>
      </c>
      <c r="M1" s="28" t="s">
        <v>147</v>
      </c>
      <c r="N1" s="28" t="s">
        <v>187</v>
      </c>
      <c r="O1" s="28" t="s">
        <v>193</v>
      </c>
      <c r="P1" s="28" t="s">
        <v>192</v>
      </c>
      <c r="Q1" s="28" t="s">
        <v>191</v>
      </c>
      <c r="R1" s="28" t="s">
        <v>185</v>
      </c>
      <c r="S1" s="28" t="s">
        <v>190</v>
      </c>
      <c r="T1" s="28" t="s">
        <v>189</v>
      </c>
      <c r="U1" s="28" t="s">
        <v>188</v>
      </c>
      <c r="V1" s="47" t="s">
        <v>187</v>
      </c>
      <c r="W1" s="47" t="s">
        <v>186</v>
      </c>
      <c r="X1" s="47" t="s">
        <v>185</v>
      </c>
      <c r="Y1" s="47" t="s">
        <v>184</v>
      </c>
      <c r="Z1" s="47" t="s">
        <v>183</v>
      </c>
      <c r="AA1" s="47" t="s">
        <v>182</v>
      </c>
    </row>
    <row r="2" spans="1:27" x14ac:dyDescent="0.55000000000000004">
      <c r="A2" s="6">
        <f>IF('Data Validation'!$K$2&lt;&gt;TRUE,"",'Data Validation'!A2)</f>
        <v>1772025000</v>
      </c>
      <c r="B2" s="6" t="str">
        <f>IF('Data Validation'!$K$2&lt;&gt;TRUE,"",'Data Validation'!C2)</f>
        <v>XAUUSD</v>
      </c>
      <c r="C2" s="6" t="str">
        <f>IF('Data Validation'!$K$2&lt;&gt;TRUE,"",'Data Validation'!E2)</f>
        <v>M5</v>
      </c>
      <c r="D2" s="6">
        <f>IF('Data Validation'!$K$2&lt;&gt;TRUE,"",'Data Validation'!G2)</f>
        <v>5187.2</v>
      </c>
      <c r="E2" s="6">
        <f>IF($C2&lt;&gt;"M5","",Price!F2)</f>
        <v>5189.22</v>
      </c>
      <c r="F2" s="6">
        <f>IF($C2&lt;&gt;"M5","",Price!G2)</f>
        <v>5185.5</v>
      </c>
      <c r="G2" s="6">
        <f>IF($C2&lt;&gt;"M5","",SSA_new!F2)</f>
        <v>5013.6718199999996</v>
      </c>
      <c r="H2" s="6">
        <f>IF($C2&lt;&gt;"M5","",SSA_new!G2)</f>
        <v>5013.7627199999997</v>
      </c>
      <c r="I2" s="6">
        <f>IF($C2&lt;&gt;"M5","",SSA_new!H2)</f>
        <v>5015.5347099999999</v>
      </c>
      <c r="J2" s="6">
        <f>IF($C2&lt;&gt;"M5","",SSA_new!I2)</f>
        <v>5013.3035399999999</v>
      </c>
      <c r="K2">
        <f t="shared" ref="K2:K65" si="0">G2-H2</f>
        <v>-9.0900000000146974E-2</v>
      </c>
    </row>
    <row r="3" spans="1:27" x14ac:dyDescent="0.55000000000000004">
      <c r="A3" s="6">
        <f>IF('Data Validation'!$K$2&lt;&gt;TRUE,"",'Data Validation'!A3)</f>
        <v>1772025300</v>
      </c>
      <c r="B3" s="6" t="str">
        <f>IF('Data Validation'!$K$2&lt;&gt;TRUE,"",'Data Validation'!C3)</f>
        <v>XAUUSD</v>
      </c>
      <c r="C3" s="6" t="str">
        <f>IF('Data Validation'!$K$2&lt;&gt;TRUE,"",'Data Validation'!E3)</f>
        <v>M5</v>
      </c>
      <c r="D3" s="6">
        <f>IF('Data Validation'!$K$2&lt;&gt;TRUE,"",'Data Validation'!G3)</f>
        <v>5187</v>
      </c>
      <c r="E3" s="6">
        <f>IF($C3&lt;&gt;"M5","",Price!F3)</f>
        <v>5189.54</v>
      </c>
      <c r="F3" s="6">
        <f>IF($C3&lt;&gt;"M5","",Price!G3)</f>
        <v>5185.97</v>
      </c>
      <c r="G3" s="6">
        <f>IF($C3&lt;&gt;"M5","",SSA_new!F3)</f>
        <v>5013.4438399999999</v>
      </c>
      <c r="H3" s="6">
        <f>IF($C3&lt;&gt;"M5","",SSA_new!G3)</f>
        <v>5013.6032800000003</v>
      </c>
      <c r="I3" s="6">
        <f>IF($C3&lt;&gt;"M5","",SSA_new!H3)</f>
        <v>5015.3755099999998</v>
      </c>
      <c r="J3" s="6">
        <f>IF($C3&lt;&gt;"M5","",SSA_new!I3)</f>
        <v>5012.6907199999996</v>
      </c>
      <c r="K3">
        <f t="shared" si="0"/>
        <v>-0.15944000000035885</v>
      </c>
      <c r="L3">
        <f t="shared" ref="L3:L66" si="1">IF(K3&gt;=0,1,-1)</f>
        <v>-1</v>
      </c>
      <c r="M3">
        <f t="shared" ref="M3:M66" si="2">IF(L3=L2,M2+L3,L3)</f>
        <v>-1</v>
      </c>
      <c r="N3">
        <f t="shared" ref="N3:N66" si="3">E3-I3</f>
        <v>174.16449000000011</v>
      </c>
      <c r="R3">
        <f t="shared" ref="R3:R66" si="4">F3-J3</f>
        <v>173.27928000000065</v>
      </c>
      <c r="V3" s="4" t="str">
        <f t="shared" ref="V3:V66" si="5">IF(AND(M3&gt;0,N3&gt;0),1,"")</f>
        <v/>
      </c>
      <c r="X3" s="4" t="str">
        <f t="shared" ref="X3:X66" si="6">IF(AND(M3&lt;0,R3&lt;0),1,"")</f>
        <v/>
      </c>
    </row>
    <row r="4" spans="1:27" x14ac:dyDescent="0.55000000000000004">
      <c r="A4" s="6">
        <f>IF('Data Validation'!$K$2&lt;&gt;TRUE,"",'Data Validation'!A4)</f>
        <v>1772025600</v>
      </c>
      <c r="B4" s="6" t="str">
        <f>IF('Data Validation'!$K$2&lt;&gt;TRUE,"",'Data Validation'!C4)</f>
        <v>XAUUSD</v>
      </c>
      <c r="C4" s="6" t="str">
        <f>IF('Data Validation'!$K$2&lt;&gt;TRUE,"",'Data Validation'!E4)</f>
        <v>M5</v>
      </c>
      <c r="D4" s="6">
        <f>IF('Data Validation'!$K$2&lt;&gt;TRUE,"",'Data Validation'!G4)</f>
        <v>5191.13</v>
      </c>
      <c r="E4" s="6">
        <f>IF($C4&lt;&gt;"M5","",Price!F4)</f>
        <v>5191.47</v>
      </c>
      <c r="F4" s="6">
        <f>IF($C4&lt;&gt;"M5","",Price!G4)</f>
        <v>5186.1400000000003</v>
      </c>
      <c r="G4" s="6">
        <f>IF($C4&lt;&gt;"M5","",SSA_new!F4)</f>
        <v>5013.2637999999997</v>
      </c>
      <c r="H4" s="6">
        <f>IF($C4&lt;&gt;"M5","",SSA_new!G4)</f>
        <v>5013.43354</v>
      </c>
      <c r="I4" s="6">
        <f>IF($C4&lt;&gt;"M5","",SSA_new!H4)</f>
        <v>5015.2863699999998</v>
      </c>
      <c r="J4" s="6">
        <f>IF($C4&lt;&gt;"M5","",SSA_new!I4)</f>
        <v>5012.0864600000004</v>
      </c>
      <c r="K4">
        <f t="shared" si="0"/>
        <v>-0.16974000000027445</v>
      </c>
      <c r="L4">
        <f t="shared" si="1"/>
        <v>-1</v>
      </c>
      <c r="M4">
        <f t="shared" si="2"/>
        <v>-2</v>
      </c>
      <c r="N4">
        <f t="shared" si="3"/>
        <v>176.18363000000045</v>
      </c>
      <c r="R4">
        <f t="shared" si="4"/>
        <v>174.05353999999988</v>
      </c>
      <c r="V4" s="4" t="str">
        <f t="shared" si="5"/>
        <v/>
      </c>
      <c r="X4" s="4" t="str">
        <f t="shared" si="6"/>
        <v/>
      </c>
    </row>
    <row r="5" spans="1:27" x14ac:dyDescent="0.55000000000000004">
      <c r="A5" s="6">
        <f>IF('Data Validation'!$K$2&lt;&gt;TRUE,"",'Data Validation'!A5)</f>
        <v>1772025900</v>
      </c>
      <c r="B5" s="6" t="str">
        <f>IF('Data Validation'!$K$2&lt;&gt;TRUE,"",'Data Validation'!C5)</f>
        <v>XAUUSD</v>
      </c>
      <c r="C5" s="6" t="str">
        <f>IF('Data Validation'!$K$2&lt;&gt;TRUE,"",'Data Validation'!E5)</f>
        <v>M5</v>
      </c>
      <c r="D5" s="6">
        <f>IF('Data Validation'!$K$2&lt;&gt;TRUE,"",'Data Validation'!G5)</f>
        <v>5188.07</v>
      </c>
      <c r="E5" s="6">
        <f>IF($C5&lt;&gt;"M5","",Price!F5)</f>
        <v>5191.3599999999997</v>
      </c>
      <c r="F5" s="6">
        <f>IF($C5&lt;&gt;"M5","",Price!G5)</f>
        <v>5186.93</v>
      </c>
      <c r="G5" s="6">
        <f>IF($C5&lt;&gt;"M5","",SSA_new!F5)</f>
        <v>5012.8400600000004</v>
      </c>
      <c r="H5" s="6">
        <f>IF($C5&lt;&gt;"M5","",SSA_new!G5)</f>
        <v>5013.1368000000002</v>
      </c>
      <c r="I5" s="6">
        <f>IF($C5&lt;&gt;"M5","",SSA_new!H5)</f>
        <v>5015.0381900000002</v>
      </c>
      <c r="J5" s="6">
        <f>IF($C5&lt;&gt;"M5","",SSA_new!I5)</f>
        <v>5011.3230199999998</v>
      </c>
      <c r="K5">
        <f t="shared" si="0"/>
        <v>-0.29673999999977241</v>
      </c>
      <c r="L5">
        <f t="shared" si="1"/>
        <v>-1</v>
      </c>
      <c r="M5">
        <f t="shared" si="2"/>
        <v>-3</v>
      </c>
      <c r="N5">
        <f t="shared" si="3"/>
        <v>176.32180999999946</v>
      </c>
      <c r="R5">
        <f t="shared" si="4"/>
        <v>175.60698000000048</v>
      </c>
      <c r="V5" s="4" t="str">
        <f t="shared" si="5"/>
        <v/>
      </c>
      <c r="X5" s="4" t="str">
        <f t="shared" si="6"/>
        <v/>
      </c>
    </row>
    <row r="6" spans="1:27" x14ac:dyDescent="0.55000000000000004">
      <c r="A6" s="6">
        <f>IF('Data Validation'!$K$2&lt;&gt;TRUE,"",'Data Validation'!A6)</f>
        <v>1772026200</v>
      </c>
      <c r="B6" s="6" t="str">
        <f>IF('Data Validation'!$K$2&lt;&gt;TRUE,"",'Data Validation'!C6)</f>
        <v>XAUUSD</v>
      </c>
      <c r="C6" s="6" t="str">
        <f>IF('Data Validation'!$K$2&lt;&gt;TRUE,"",'Data Validation'!E6)</f>
        <v>M5</v>
      </c>
      <c r="D6" s="6">
        <f>IF('Data Validation'!$K$2&lt;&gt;TRUE,"",'Data Validation'!G6)</f>
        <v>5188.16</v>
      </c>
      <c r="E6" s="6">
        <f>IF($C6&lt;&gt;"M5","",Price!F6)</f>
        <v>5190.3500000000004</v>
      </c>
      <c r="F6" s="6">
        <f>IF($C6&lt;&gt;"M5","",Price!G6)</f>
        <v>5186.62</v>
      </c>
      <c r="G6" s="6">
        <f>IF($C6&lt;&gt;"M5","",SSA_new!F6)</f>
        <v>5012.2479199999998</v>
      </c>
      <c r="H6" s="6">
        <f>IF($C6&lt;&gt;"M5","",SSA_new!G6)</f>
        <v>5012.69236</v>
      </c>
      <c r="I6" s="6">
        <f>IF($C6&lt;&gt;"M5","",SSA_new!H6)</f>
        <v>5014.6267600000001</v>
      </c>
      <c r="J6" s="6">
        <f>IF($C6&lt;&gt;"M5","",SSA_new!I6)</f>
        <v>5010.4915099999998</v>
      </c>
      <c r="K6">
        <f t="shared" si="0"/>
        <v>-0.44444000000021333</v>
      </c>
      <c r="L6">
        <f t="shared" si="1"/>
        <v>-1</v>
      </c>
      <c r="M6">
        <f t="shared" si="2"/>
        <v>-4</v>
      </c>
      <c r="N6">
        <f t="shared" si="3"/>
        <v>175.72324000000026</v>
      </c>
      <c r="R6">
        <f t="shared" si="4"/>
        <v>176.12849000000006</v>
      </c>
      <c r="V6" s="4" t="str">
        <f t="shared" si="5"/>
        <v/>
      </c>
      <c r="X6" s="4" t="str">
        <f t="shared" si="6"/>
        <v/>
      </c>
    </row>
    <row r="7" spans="1:27" x14ac:dyDescent="0.55000000000000004">
      <c r="A7" s="6">
        <f>IF('Data Validation'!$K$2&lt;&gt;TRUE,"",'Data Validation'!A7)</f>
        <v>1772026500</v>
      </c>
      <c r="B7" s="6" t="str">
        <f>IF('Data Validation'!$K$2&lt;&gt;TRUE,"",'Data Validation'!C7)</f>
        <v>XAUUSD</v>
      </c>
      <c r="C7" s="6" t="str">
        <f>IF('Data Validation'!$K$2&lt;&gt;TRUE,"",'Data Validation'!E7)</f>
        <v>M5</v>
      </c>
      <c r="D7" s="6">
        <f>IF('Data Validation'!$K$2&lt;&gt;TRUE,"",'Data Validation'!G7)</f>
        <v>5189.6099999999997</v>
      </c>
      <c r="E7" s="6">
        <f>IF($C7&lt;&gt;"M5","",Price!F7)</f>
        <v>5190.3500000000004</v>
      </c>
      <c r="F7" s="6">
        <f>IF($C7&lt;&gt;"M5","",Price!G7)</f>
        <v>5187.7299999999996</v>
      </c>
      <c r="G7" s="6">
        <f>IF($C7&lt;&gt;"M5","",SSA_new!F7)</f>
        <v>5011.5364600000003</v>
      </c>
      <c r="H7" s="6">
        <f>IF($C7&lt;&gt;"M5","",SSA_new!G7)</f>
        <v>5012.1144100000001</v>
      </c>
      <c r="I7" s="6">
        <f>IF($C7&lt;&gt;"M5","",SSA_new!H7)</f>
        <v>5014.09609</v>
      </c>
      <c r="J7" s="6">
        <f>IF($C7&lt;&gt;"M5","",SSA_new!I7)</f>
        <v>5009.5116500000004</v>
      </c>
      <c r="K7">
        <f t="shared" si="0"/>
        <v>-0.5779499999998734</v>
      </c>
      <c r="L7">
        <f t="shared" si="1"/>
        <v>-1</v>
      </c>
      <c r="M7">
        <f t="shared" si="2"/>
        <v>-5</v>
      </c>
      <c r="N7">
        <f t="shared" si="3"/>
        <v>176.25391000000036</v>
      </c>
      <c r="R7">
        <f t="shared" si="4"/>
        <v>178.21834999999919</v>
      </c>
      <c r="V7" s="4" t="str">
        <f t="shared" si="5"/>
        <v/>
      </c>
      <c r="X7" s="4" t="str">
        <f t="shared" si="6"/>
        <v/>
      </c>
    </row>
    <row r="8" spans="1:27" x14ac:dyDescent="0.55000000000000004">
      <c r="A8" s="6">
        <f>IF('Data Validation'!$K$2&lt;&gt;TRUE,"",'Data Validation'!A8)</f>
        <v>1772026800</v>
      </c>
      <c r="B8" s="6" t="str">
        <f>IF('Data Validation'!$K$2&lt;&gt;TRUE,"",'Data Validation'!C8)</f>
        <v>XAUUSD</v>
      </c>
      <c r="C8" s="6" t="str">
        <f>IF('Data Validation'!$K$2&lt;&gt;TRUE,"",'Data Validation'!E8)</f>
        <v>M5</v>
      </c>
      <c r="D8" s="6">
        <f>IF('Data Validation'!$K$2&lt;&gt;TRUE,"",'Data Validation'!G8)</f>
        <v>5186.84</v>
      </c>
      <c r="E8" s="6">
        <f>IF($C8&lt;&gt;"M5","",Price!F8)</f>
        <v>5191.33</v>
      </c>
      <c r="F8" s="6">
        <f>IF($C8&lt;&gt;"M5","",Price!G8)</f>
        <v>5182.03</v>
      </c>
      <c r="G8" s="6">
        <f>IF($C8&lt;&gt;"M5","",SSA_new!F8)</f>
        <v>5010.8773199999996</v>
      </c>
      <c r="H8" s="6">
        <f>IF($C8&lt;&gt;"M5","",SSA_new!G8)</f>
        <v>5011.4958699999997</v>
      </c>
      <c r="I8" s="6">
        <f>IF($C8&lt;&gt;"M5","",SSA_new!H8)</f>
        <v>5013.5583800000004</v>
      </c>
      <c r="J8" s="6">
        <f>IF($C8&lt;&gt;"M5","",SSA_new!I8)</f>
        <v>5008.6121899999998</v>
      </c>
      <c r="K8">
        <f t="shared" si="0"/>
        <v>-0.61855000000014115</v>
      </c>
      <c r="L8">
        <f t="shared" si="1"/>
        <v>-1</v>
      </c>
      <c r="M8">
        <f t="shared" si="2"/>
        <v>-6</v>
      </c>
      <c r="N8">
        <f t="shared" si="3"/>
        <v>177.77161999999953</v>
      </c>
      <c r="R8">
        <f t="shared" si="4"/>
        <v>173.41780999999992</v>
      </c>
      <c r="V8" s="4" t="str">
        <f t="shared" si="5"/>
        <v/>
      </c>
      <c r="X8" s="4" t="str">
        <f t="shared" si="6"/>
        <v/>
      </c>
    </row>
    <row r="9" spans="1:27" x14ac:dyDescent="0.55000000000000004">
      <c r="A9" s="6">
        <f>IF('Data Validation'!$K$2&lt;&gt;TRUE,"",'Data Validation'!A9)</f>
        <v>1772027100</v>
      </c>
      <c r="B9" s="6" t="str">
        <f>IF('Data Validation'!$K$2&lt;&gt;TRUE,"",'Data Validation'!C9)</f>
        <v>XAUUSD</v>
      </c>
      <c r="C9" s="6" t="str">
        <f>IF('Data Validation'!$K$2&lt;&gt;TRUE,"",'Data Validation'!E9)</f>
        <v>M5</v>
      </c>
      <c r="D9" s="6">
        <f>IF('Data Validation'!$K$2&lt;&gt;TRUE,"",'Data Validation'!G9)</f>
        <v>5186.59</v>
      </c>
      <c r="E9" s="6">
        <f>IF($C9&lt;&gt;"M5","",Price!F9)</f>
        <v>5191.12</v>
      </c>
      <c r="F9" s="6">
        <f>IF($C9&lt;&gt;"M5","",Price!G9)</f>
        <v>5185.6499999999996</v>
      </c>
      <c r="G9" s="6">
        <f>IF($C9&lt;&gt;"M5","",SSA_new!F9)</f>
        <v>5010.3514100000002</v>
      </c>
      <c r="H9" s="6">
        <f>IF($C9&lt;&gt;"M5","",SSA_new!G9)</f>
        <v>5010.92364</v>
      </c>
      <c r="I9" s="6">
        <f>IF($C9&lt;&gt;"M5","",SSA_new!H9)</f>
        <v>5013.1017400000001</v>
      </c>
      <c r="J9" s="6">
        <f>IF($C9&lt;&gt;"M5","",SSA_new!I9)</f>
        <v>5007.8467499999997</v>
      </c>
      <c r="K9">
        <f t="shared" si="0"/>
        <v>-0.57222999999976309</v>
      </c>
      <c r="L9">
        <f t="shared" si="1"/>
        <v>-1</v>
      </c>
      <c r="M9">
        <f t="shared" si="2"/>
        <v>-7</v>
      </c>
      <c r="N9">
        <f t="shared" si="3"/>
        <v>178.01825999999983</v>
      </c>
      <c r="R9">
        <f t="shared" si="4"/>
        <v>177.80324999999993</v>
      </c>
      <c r="V9" s="4" t="str">
        <f t="shared" si="5"/>
        <v/>
      </c>
      <c r="X9" s="4" t="str">
        <f t="shared" si="6"/>
        <v/>
      </c>
    </row>
    <row r="10" spans="1:27" x14ac:dyDescent="0.55000000000000004">
      <c r="A10" s="6">
        <f>IF('Data Validation'!$K$2&lt;&gt;TRUE,"",'Data Validation'!A10)</f>
        <v>1772027400</v>
      </c>
      <c r="B10" s="6" t="str">
        <f>IF('Data Validation'!$K$2&lt;&gt;TRUE,"",'Data Validation'!C10)</f>
        <v>XAUUSD</v>
      </c>
      <c r="C10" s="6" t="str">
        <f>IF('Data Validation'!$K$2&lt;&gt;TRUE,"",'Data Validation'!E10)</f>
        <v>M5</v>
      </c>
      <c r="D10" s="6">
        <f>IF('Data Validation'!$K$2&lt;&gt;TRUE,"",'Data Validation'!G10)</f>
        <v>5186.07</v>
      </c>
      <c r="E10" s="6">
        <f>IF($C10&lt;&gt;"M5","",Price!F10)</f>
        <v>5187.42</v>
      </c>
      <c r="F10" s="6">
        <f>IF($C10&lt;&gt;"M5","",Price!G10)</f>
        <v>5184.3</v>
      </c>
      <c r="G10" s="6">
        <f>IF($C10&lt;&gt;"M5","",SSA_new!F10)</f>
        <v>5010.2165699999996</v>
      </c>
      <c r="H10" s="6">
        <f>IF($C10&lt;&gt;"M5","",SSA_new!G10)</f>
        <v>5010.5700999999999</v>
      </c>
      <c r="I10" s="6">
        <f>IF($C10&lt;&gt;"M5","",SSA_new!H10)</f>
        <v>5012.8825399999996</v>
      </c>
      <c r="J10" s="6">
        <f>IF($C10&lt;&gt;"M5","",SSA_new!I10)</f>
        <v>5007.3909899999999</v>
      </c>
      <c r="K10">
        <f t="shared" si="0"/>
        <v>-0.35353000000031898</v>
      </c>
      <c r="L10">
        <f t="shared" si="1"/>
        <v>-1</v>
      </c>
      <c r="M10">
        <f t="shared" si="2"/>
        <v>-8</v>
      </c>
      <c r="N10">
        <f t="shared" si="3"/>
        <v>174.53746000000046</v>
      </c>
      <c r="R10">
        <f t="shared" si="4"/>
        <v>176.90901000000031</v>
      </c>
      <c r="V10" s="4" t="str">
        <f t="shared" si="5"/>
        <v/>
      </c>
      <c r="X10" s="4" t="str">
        <f t="shared" si="6"/>
        <v/>
      </c>
    </row>
    <row r="11" spans="1:27" x14ac:dyDescent="0.55000000000000004">
      <c r="A11" s="6">
        <f>IF('Data Validation'!$K$2&lt;&gt;TRUE,"",'Data Validation'!A11)</f>
        <v>1772027700</v>
      </c>
      <c r="B11" s="6" t="str">
        <f>IF('Data Validation'!$K$2&lt;&gt;TRUE,"",'Data Validation'!C11)</f>
        <v>XAUUSD</v>
      </c>
      <c r="C11" s="6" t="str">
        <f>IF('Data Validation'!$K$2&lt;&gt;TRUE,"",'Data Validation'!E11)</f>
        <v>M5</v>
      </c>
      <c r="D11" s="6">
        <f>IF('Data Validation'!$K$2&lt;&gt;TRUE,"",'Data Validation'!G11)</f>
        <v>5185.2299999999996</v>
      </c>
      <c r="E11" s="6">
        <f>IF($C11&lt;&gt;"M5","",Price!F11)</f>
        <v>5188.5</v>
      </c>
      <c r="F11" s="6">
        <f>IF($C11&lt;&gt;"M5","",Price!G11)</f>
        <v>5184.76</v>
      </c>
      <c r="G11" s="6">
        <f>IF($C11&lt;&gt;"M5","",SSA_new!F11)</f>
        <v>5010.9042499999996</v>
      </c>
      <c r="H11" s="6">
        <f>IF($C11&lt;&gt;"M5","",SSA_new!G11)</f>
        <v>5010.7371800000001</v>
      </c>
      <c r="I11" s="6">
        <f>IF($C11&lt;&gt;"M5","",SSA_new!H11)</f>
        <v>5013.1677799999998</v>
      </c>
      <c r="J11" s="6">
        <f>IF($C11&lt;&gt;"M5","",SSA_new!I11)</f>
        <v>5007.6072599999998</v>
      </c>
      <c r="K11">
        <f t="shared" si="0"/>
        <v>0.16706999999951222</v>
      </c>
      <c r="L11">
        <f t="shared" si="1"/>
        <v>1</v>
      </c>
      <c r="M11">
        <f t="shared" si="2"/>
        <v>1</v>
      </c>
      <c r="N11">
        <f t="shared" si="3"/>
        <v>175.33222000000023</v>
      </c>
      <c r="R11">
        <f t="shared" si="4"/>
        <v>177.15274000000045</v>
      </c>
      <c r="V11" s="4">
        <f t="shared" si="5"/>
        <v>1</v>
      </c>
      <c r="X11" s="4" t="str">
        <f t="shared" si="6"/>
        <v/>
      </c>
    </row>
    <row r="12" spans="1:27" x14ac:dyDescent="0.55000000000000004">
      <c r="A12" s="6">
        <f>IF('Data Validation'!$K$2&lt;&gt;TRUE,"",'Data Validation'!A12)</f>
        <v>1772028000</v>
      </c>
      <c r="B12" s="6" t="str">
        <f>IF('Data Validation'!$K$2&lt;&gt;TRUE,"",'Data Validation'!C12)</f>
        <v>XAUUSD</v>
      </c>
      <c r="C12" s="6" t="str">
        <f>IF('Data Validation'!$K$2&lt;&gt;TRUE,"",'Data Validation'!E12)</f>
        <v>M5</v>
      </c>
      <c r="D12" s="6">
        <f>IF('Data Validation'!$K$2&lt;&gt;TRUE,"",'Data Validation'!G12)</f>
        <v>5187.18</v>
      </c>
      <c r="E12" s="6">
        <f>IF($C12&lt;&gt;"M5","",Price!F12)</f>
        <v>5187.34</v>
      </c>
      <c r="F12" s="6">
        <f>IF($C12&lt;&gt;"M5","",Price!G12)</f>
        <v>5183.76</v>
      </c>
      <c r="G12" s="6">
        <f>IF($C12&lt;&gt;"M5","",SSA_new!F12)</f>
        <v>5012.2554899999996</v>
      </c>
      <c r="H12" s="6">
        <f>IF($C12&lt;&gt;"M5","",SSA_new!G12)</f>
        <v>5011.4963299999999</v>
      </c>
      <c r="I12" s="6">
        <f>IF($C12&lt;&gt;"M5","",SSA_new!H12)</f>
        <v>5014.0869899999998</v>
      </c>
      <c r="J12" s="6">
        <f>IF($C12&lt;&gt;"M5","",SSA_new!I12)</f>
        <v>5008.6286499999997</v>
      </c>
      <c r="K12">
        <f t="shared" si="0"/>
        <v>0.75915999999961059</v>
      </c>
      <c r="L12">
        <f t="shared" si="1"/>
        <v>1</v>
      </c>
      <c r="M12">
        <f t="shared" si="2"/>
        <v>2</v>
      </c>
      <c r="N12">
        <f t="shared" si="3"/>
        <v>173.25301000000036</v>
      </c>
      <c r="R12">
        <f t="shared" si="4"/>
        <v>175.13135000000057</v>
      </c>
      <c r="V12" s="4">
        <f t="shared" si="5"/>
        <v>1</v>
      </c>
      <c r="X12" s="4" t="str">
        <f t="shared" si="6"/>
        <v/>
      </c>
    </row>
    <row r="13" spans="1:27" x14ac:dyDescent="0.55000000000000004">
      <c r="A13" s="6">
        <f>IF('Data Validation'!$K$2&lt;&gt;TRUE,"",'Data Validation'!A13)</f>
        <v>1772028300</v>
      </c>
      <c r="B13" s="6" t="str">
        <f>IF('Data Validation'!$K$2&lt;&gt;TRUE,"",'Data Validation'!C13)</f>
        <v>XAUUSD</v>
      </c>
      <c r="C13" s="6" t="str">
        <f>IF('Data Validation'!$K$2&lt;&gt;TRUE,"",'Data Validation'!E13)</f>
        <v>M5</v>
      </c>
      <c r="D13" s="6">
        <f>IF('Data Validation'!$K$2&lt;&gt;TRUE,"",'Data Validation'!G13)</f>
        <v>5189.99</v>
      </c>
      <c r="E13" s="6">
        <f>IF($C13&lt;&gt;"M5","",Price!F13)</f>
        <v>5191.07</v>
      </c>
      <c r="F13" s="6">
        <f>IF($C13&lt;&gt;"M5","",Price!G13)</f>
        <v>5186.8</v>
      </c>
      <c r="G13" s="6">
        <f>IF($C13&lt;&gt;"M5","",SSA_new!F13)</f>
        <v>5014.2111800000002</v>
      </c>
      <c r="H13" s="6">
        <f>IF($C13&lt;&gt;"M5","",SSA_new!G13)</f>
        <v>5012.85376</v>
      </c>
      <c r="I13" s="6">
        <f>IF($C13&lt;&gt;"M5","",SSA_new!H13)</f>
        <v>5015.5945099999999</v>
      </c>
      <c r="J13" s="6">
        <f>IF($C13&lt;&gt;"M5","",SSA_new!I13)</f>
        <v>5010.2850699999999</v>
      </c>
      <c r="K13">
        <f t="shared" si="0"/>
        <v>1.3574200000002747</v>
      </c>
      <c r="L13">
        <f t="shared" si="1"/>
        <v>1</v>
      </c>
      <c r="M13">
        <f t="shared" si="2"/>
        <v>3</v>
      </c>
      <c r="N13">
        <f t="shared" si="3"/>
        <v>175.47548999999981</v>
      </c>
      <c r="R13">
        <f t="shared" si="4"/>
        <v>176.51493000000028</v>
      </c>
      <c r="V13" s="4">
        <f t="shared" si="5"/>
        <v>1</v>
      </c>
      <c r="X13" s="4" t="str">
        <f t="shared" si="6"/>
        <v/>
      </c>
    </row>
    <row r="14" spans="1:27" x14ac:dyDescent="0.55000000000000004">
      <c r="A14" s="6">
        <f>IF('Data Validation'!$K$2&lt;&gt;TRUE,"",'Data Validation'!A14)</f>
        <v>1772028600</v>
      </c>
      <c r="B14" s="6" t="str">
        <f>IF('Data Validation'!$K$2&lt;&gt;TRUE,"",'Data Validation'!C14)</f>
        <v>XAUUSD</v>
      </c>
      <c r="C14" s="6" t="str">
        <f>IF('Data Validation'!$K$2&lt;&gt;TRUE,"",'Data Validation'!E14)</f>
        <v>M5</v>
      </c>
      <c r="D14" s="6">
        <f>IF('Data Validation'!$K$2&lt;&gt;TRUE,"",'Data Validation'!G14)</f>
        <v>5185.4399999999996</v>
      </c>
      <c r="E14" s="6">
        <f>IF($C14&lt;&gt;"M5","",Price!F14)</f>
        <v>5190.3100000000004</v>
      </c>
      <c r="F14" s="6">
        <f>IF($C14&lt;&gt;"M5","",Price!G14)</f>
        <v>5183.6899999999996</v>
      </c>
      <c r="G14" s="6">
        <f>IF($C14&lt;&gt;"M5","",SSA_new!F14)</f>
        <v>5016.7315399999998</v>
      </c>
      <c r="H14" s="6">
        <f>IF($C14&lt;&gt;"M5","",SSA_new!G14)</f>
        <v>5014.7926500000003</v>
      </c>
      <c r="I14" s="6">
        <f>IF($C14&lt;&gt;"M5","",SSA_new!H14)</f>
        <v>5017.7562600000001</v>
      </c>
      <c r="J14" s="6">
        <f>IF($C14&lt;&gt;"M5","",SSA_new!I14)</f>
        <v>5012.4366499999996</v>
      </c>
      <c r="K14">
        <f t="shared" si="0"/>
        <v>1.9388899999994464</v>
      </c>
      <c r="L14">
        <f t="shared" si="1"/>
        <v>1</v>
      </c>
      <c r="M14">
        <f t="shared" si="2"/>
        <v>4</v>
      </c>
      <c r="N14">
        <f t="shared" si="3"/>
        <v>172.55374000000029</v>
      </c>
      <c r="R14">
        <f t="shared" si="4"/>
        <v>171.25334999999995</v>
      </c>
      <c r="V14" s="4">
        <f t="shared" si="5"/>
        <v>1</v>
      </c>
      <c r="X14" s="4" t="str">
        <f t="shared" si="6"/>
        <v/>
      </c>
    </row>
    <row r="15" spans="1:27" x14ac:dyDescent="0.55000000000000004">
      <c r="A15" s="6">
        <f>IF('Data Validation'!$K$2&lt;&gt;TRUE,"",'Data Validation'!A15)</f>
        <v>1772028900</v>
      </c>
      <c r="B15" s="6" t="str">
        <f>IF('Data Validation'!$K$2&lt;&gt;TRUE,"",'Data Validation'!C15)</f>
        <v>XAUUSD</v>
      </c>
      <c r="C15" s="6" t="str">
        <f>IF('Data Validation'!$K$2&lt;&gt;TRUE,"",'Data Validation'!E15)</f>
        <v>M5</v>
      </c>
      <c r="D15" s="6">
        <f>IF('Data Validation'!$K$2&lt;&gt;TRUE,"",'Data Validation'!G15)</f>
        <v>5182.68</v>
      </c>
      <c r="E15" s="6">
        <f>IF($C15&lt;&gt;"M5","",Price!F15)</f>
        <v>5185.9799999999996</v>
      </c>
      <c r="F15" s="6">
        <f>IF($C15&lt;&gt;"M5","",Price!G15)</f>
        <v>5182.03</v>
      </c>
      <c r="G15" s="6">
        <f>IF($C15&lt;&gt;"M5","",SSA_new!F15)</f>
        <v>5019.5309900000002</v>
      </c>
      <c r="H15" s="6">
        <f>IF($C15&lt;&gt;"M5","",SSA_new!G15)</f>
        <v>5017.1618200000003</v>
      </c>
      <c r="I15" s="6">
        <f>IF($C15&lt;&gt;"M5","",SSA_new!H15)</f>
        <v>5020.4215400000003</v>
      </c>
      <c r="J15" s="6">
        <f>IF($C15&lt;&gt;"M5","",SSA_new!I15)</f>
        <v>5015.0090499999997</v>
      </c>
      <c r="K15">
        <f t="shared" si="0"/>
        <v>2.36916999999994</v>
      </c>
      <c r="L15">
        <f t="shared" si="1"/>
        <v>1</v>
      </c>
      <c r="M15">
        <f t="shared" si="2"/>
        <v>5</v>
      </c>
      <c r="N15">
        <f t="shared" si="3"/>
        <v>165.55845999999929</v>
      </c>
      <c r="R15">
        <f t="shared" si="4"/>
        <v>167.02095000000008</v>
      </c>
      <c r="V15" s="4">
        <f t="shared" si="5"/>
        <v>1</v>
      </c>
      <c r="X15" s="4" t="str">
        <f t="shared" si="6"/>
        <v/>
      </c>
    </row>
    <row r="16" spans="1:27" x14ac:dyDescent="0.55000000000000004">
      <c r="A16" s="6">
        <f>IF('Data Validation'!$K$2&lt;&gt;TRUE,"",'Data Validation'!A16)</f>
        <v>1772029200</v>
      </c>
      <c r="B16" s="6" t="str">
        <f>IF('Data Validation'!$K$2&lt;&gt;TRUE,"",'Data Validation'!C16)</f>
        <v>XAUUSD</v>
      </c>
      <c r="C16" s="6" t="str">
        <f>IF('Data Validation'!$K$2&lt;&gt;TRUE,"",'Data Validation'!E16)</f>
        <v>M5</v>
      </c>
      <c r="D16" s="6">
        <f>IF('Data Validation'!$K$2&lt;&gt;TRUE,"",'Data Validation'!G16)</f>
        <v>5181.49</v>
      </c>
      <c r="E16" s="6">
        <f>IF($C16&lt;&gt;"M5","",Price!F16)</f>
        <v>5185.32</v>
      </c>
      <c r="F16" s="6">
        <f>IF($C16&lt;&gt;"M5","",Price!G16)</f>
        <v>5179.91</v>
      </c>
      <c r="G16" s="6">
        <f>IF($C16&lt;&gt;"M5","",SSA_new!F16)</f>
        <v>5022.4474399999999</v>
      </c>
      <c r="H16" s="6">
        <f>IF($C16&lt;&gt;"M5","",SSA_new!G16)</f>
        <v>5019.8046299999996</v>
      </c>
      <c r="I16" s="6">
        <f>IF($C16&lt;&gt;"M5","",SSA_new!H16)</f>
        <v>5023.4055500000004</v>
      </c>
      <c r="J16" s="6">
        <f>IF($C16&lt;&gt;"M5","",SSA_new!I16)</f>
        <v>5017.7878600000004</v>
      </c>
      <c r="K16">
        <f t="shared" si="0"/>
        <v>2.6428100000002814</v>
      </c>
      <c r="L16">
        <f t="shared" si="1"/>
        <v>1</v>
      </c>
      <c r="M16">
        <f t="shared" si="2"/>
        <v>6</v>
      </c>
      <c r="N16">
        <f t="shared" si="3"/>
        <v>161.91444999999931</v>
      </c>
      <c r="R16">
        <f t="shared" si="4"/>
        <v>162.12213999999949</v>
      </c>
      <c r="V16" s="4">
        <f t="shared" si="5"/>
        <v>1</v>
      </c>
      <c r="X16" s="4" t="str">
        <f t="shared" si="6"/>
        <v/>
      </c>
    </row>
    <row r="17" spans="1:24" x14ac:dyDescent="0.55000000000000004">
      <c r="A17" s="6">
        <f>IF('Data Validation'!$K$2&lt;&gt;TRUE,"",'Data Validation'!A17)</f>
        <v>1772029500</v>
      </c>
      <c r="B17" s="6" t="str">
        <f>IF('Data Validation'!$K$2&lt;&gt;TRUE,"",'Data Validation'!C17)</f>
        <v>XAUUSD</v>
      </c>
      <c r="C17" s="6" t="str">
        <f>IF('Data Validation'!$K$2&lt;&gt;TRUE,"",'Data Validation'!E17)</f>
        <v>M5</v>
      </c>
      <c r="D17" s="6">
        <f>IF('Data Validation'!$K$2&lt;&gt;TRUE,"",'Data Validation'!G17)</f>
        <v>5177.91</v>
      </c>
      <c r="E17" s="6">
        <f>IF($C17&lt;&gt;"M5","",Price!F17)</f>
        <v>5182.5600000000004</v>
      </c>
      <c r="F17" s="6">
        <f>IF($C17&lt;&gt;"M5","",Price!G17)</f>
        <v>5174.8900000000003</v>
      </c>
      <c r="G17" s="6">
        <f>IF($C17&lt;&gt;"M5","",SSA_new!F17)</f>
        <v>5025.1900599999999</v>
      </c>
      <c r="H17" s="6">
        <f>IF($C17&lt;&gt;"M5","",SSA_new!G17)</f>
        <v>5022.4973399999999</v>
      </c>
      <c r="I17" s="6">
        <f>IF($C17&lt;&gt;"M5","",SSA_new!H17)</f>
        <v>5026.4567900000002</v>
      </c>
      <c r="J17" s="6">
        <f>IF($C17&lt;&gt;"M5","",SSA_new!I17)</f>
        <v>5020.5826399999996</v>
      </c>
      <c r="K17">
        <f t="shared" si="0"/>
        <v>2.6927200000000084</v>
      </c>
      <c r="L17">
        <f t="shared" si="1"/>
        <v>1</v>
      </c>
      <c r="M17">
        <f t="shared" si="2"/>
        <v>7</v>
      </c>
      <c r="N17">
        <f t="shared" si="3"/>
        <v>156.10321000000022</v>
      </c>
      <c r="R17">
        <f t="shared" si="4"/>
        <v>154.3073600000007</v>
      </c>
      <c r="V17" s="4">
        <f t="shared" si="5"/>
        <v>1</v>
      </c>
      <c r="X17" s="4" t="str">
        <f t="shared" si="6"/>
        <v/>
      </c>
    </row>
    <row r="18" spans="1:24" x14ac:dyDescent="0.55000000000000004">
      <c r="A18" s="6">
        <f>IF('Data Validation'!$K$2&lt;&gt;TRUE,"",'Data Validation'!A18)</f>
        <v>1772029800</v>
      </c>
      <c r="B18" s="6" t="str">
        <f>IF('Data Validation'!$K$2&lt;&gt;TRUE,"",'Data Validation'!C18)</f>
        <v>XAUUSD</v>
      </c>
      <c r="C18" s="6" t="str">
        <f>IF('Data Validation'!$K$2&lt;&gt;TRUE,"",'Data Validation'!E18)</f>
        <v>M5</v>
      </c>
      <c r="D18" s="6">
        <f>IF('Data Validation'!$K$2&lt;&gt;TRUE,"",'Data Validation'!G18)</f>
        <v>5174.1400000000003</v>
      </c>
      <c r="E18" s="6">
        <f>IF($C18&lt;&gt;"M5","",Price!F18)</f>
        <v>5181.1400000000003</v>
      </c>
      <c r="F18" s="6">
        <f>IF($C18&lt;&gt;"M5","",Price!G18)</f>
        <v>5172.2</v>
      </c>
      <c r="G18" s="6">
        <f>IF($C18&lt;&gt;"M5","",SSA_new!F18)</f>
        <v>5027.3092999999999</v>
      </c>
      <c r="H18" s="6">
        <f>IF($C18&lt;&gt;"M5","",SSA_new!G18)</f>
        <v>5024.9033200000003</v>
      </c>
      <c r="I18" s="6">
        <f>IF($C18&lt;&gt;"M5","",SSA_new!H18)</f>
        <v>5029.1359000000002</v>
      </c>
      <c r="J18" s="6">
        <f>IF($C18&lt;&gt;"M5","",SSA_new!I18)</f>
        <v>5023.0126499999997</v>
      </c>
      <c r="K18">
        <f t="shared" si="0"/>
        <v>2.4059799999995448</v>
      </c>
      <c r="L18">
        <f t="shared" si="1"/>
        <v>1</v>
      </c>
      <c r="M18">
        <f t="shared" si="2"/>
        <v>8</v>
      </c>
      <c r="N18">
        <f t="shared" si="3"/>
        <v>152.00410000000011</v>
      </c>
      <c r="R18">
        <f t="shared" si="4"/>
        <v>149.18735000000015</v>
      </c>
      <c r="V18" s="4">
        <f t="shared" si="5"/>
        <v>1</v>
      </c>
      <c r="X18" s="4" t="str">
        <f t="shared" si="6"/>
        <v/>
      </c>
    </row>
    <row r="19" spans="1:24" x14ac:dyDescent="0.55000000000000004">
      <c r="A19" s="6">
        <f>IF('Data Validation'!$K$2&lt;&gt;TRUE,"",'Data Validation'!A19)</f>
        <v>1772030100</v>
      </c>
      <c r="B19" s="6" t="str">
        <f>IF('Data Validation'!$K$2&lt;&gt;TRUE,"",'Data Validation'!C19)</f>
        <v>XAUUSD</v>
      </c>
      <c r="C19" s="6" t="str">
        <f>IF('Data Validation'!$K$2&lt;&gt;TRUE,"",'Data Validation'!E19)</f>
        <v>M5</v>
      </c>
      <c r="D19" s="6">
        <f>IF('Data Validation'!$K$2&lt;&gt;TRUE,"",'Data Validation'!G19)</f>
        <v>5159.7299999999996</v>
      </c>
      <c r="E19" s="6">
        <f>IF($C19&lt;&gt;"M5","",Price!F19)</f>
        <v>5175.8599999999997</v>
      </c>
      <c r="F19" s="6">
        <f>IF($C19&lt;&gt;"M5","",Price!G19)</f>
        <v>5158.9399999999996</v>
      </c>
      <c r="G19" s="6">
        <f>IF($C19&lt;&gt;"M5","",SSA_new!F19)</f>
        <v>5028.4384600000003</v>
      </c>
      <c r="H19" s="6">
        <f>IF($C19&lt;&gt;"M5","",SSA_new!G19)</f>
        <v>5026.6708900000003</v>
      </c>
      <c r="I19" s="6">
        <f>IF($C19&lt;&gt;"M5","",SSA_new!H19)</f>
        <v>5031.0034699999997</v>
      </c>
      <c r="J19" s="6">
        <f>IF($C19&lt;&gt;"M5","",SSA_new!I19)</f>
        <v>5024.6762799999997</v>
      </c>
      <c r="K19">
        <f t="shared" si="0"/>
        <v>1.7675699999999779</v>
      </c>
      <c r="L19">
        <f t="shared" si="1"/>
        <v>1</v>
      </c>
      <c r="M19">
        <f t="shared" si="2"/>
        <v>9</v>
      </c>
      <c r="N19">
        <f t="shared" si="3"/>
        <v>144.85653000000002</v>
      </c>
      <c r="R19">
        <f t="shared" si="4"/>
        <v>134.26371999999992</v>
      </c>
      <c r="V19" s="4">
        <f t="shared" si="5"/>
        <v>1</v>
      </c>
      <c r="X19" s="4" t="str">
        <f t="shared" si="6"/>
        <v/>
      </c>
    </row>
    <row r="20" spans="1:24" x14ac:dyDescent="0.55000000000000004">
      <c r="A20" s="6">
        <f>IF('Data Validation'!$K$2&lt;&gt;TRUE,"",'Data Validation'!A20)</f>
        <v>1772030400</v>
      </c>
      <c r="B20" s="6" t="str">
        <f>IF('Data Validation'!$K$2&lt;&gt;TRUE,"",'Data Validation'!C20)</f>
        <v>XAUUSD</v>
      </c>
      <c r="C20" s="6" t="str">
        <f>IF('Data Validation'!$K$2&lt;&gt;TRUE,"",'Data Validation'!E20)</f>
        <v>M5</v>
      </c>
      <c r="D20" s="6">
        <f>IF('Data Validation'!$K$2&lt;&gt;TRUE,"",'Data Validation'!G20)</f>
        <v>5174.91</v>
      </c>
      <c r="E20" s="6">
        <f>IF($C20&lt;&gt;"M5","",Price!F20)</f>
        <v>5176.28</v>
      </c>
      <c r="F20" s="6">
        <f>IF($C20&lt;&gt;"M5","",Price!G20)</f>
        <v>5159.6499999999996</v>
      </c>
      <c r="G20" s="6">
        <f>IF($C20&lt;&gt;"M5","",SSA_new!F20)</f>
        <v>5028.3220600000004</v>
      </c>
      <c r="H20" s="6">
        <f>IF($C20&lt;&gt;"M5","",SSA_new!G20)</f>
        <v>5027.4964799999998</v>
      </c>
      <c r="I20" s="6">
        <f>IF($C20&lt;&gt;"M5","",SSA_new!H20)</f>
        <v>5031.6602199999998</v>
      </c>
      <c r="J20" s="6">
        <f>IF($C20&lt;&gt;"M5","",SSA_new!I20)</f>
        <v>5025.2541799999999</v>
      </c>
      <c r="K20">
        <f t="shared" si="0"/>
        <v>0.82558000000062748</v>
      </c>
      <c r="L20">
        <f t="shared" si="1"/>
        <v>1</v>
      </c>
      <c r="M20">
        <f t="shared" si="2"/>
        <v>10</v>
      </c>
      <c r="N20">
        <f t="shared" si="3"/>
        <v>144.61977999999999</v>
      </c>
      <c r="R20">
        <f t="shared" si="4"/>
        <v>134.39581999999973</v>
      </c>
      <c r="V20" s="4">
        <f t="shared" si="5"/>
        <v>1</v>
      </c>
      <c r="X20" s="4" t="str">
        <f t="shared" si="6"/>
        <v/>
      </c>
    </row>
    <row r="21" spans="1:24" x14ac:dyDescent="0.55000000000000004">
      <c r="A21" s="6">
        <f>IF('Data Validation'!$K$2&lt;&gt;TRUE,"",'Data Validation'!A21)</f>
        <v>1772030700</v>
      </c>
      <c r="B21" s="6" t="str">
        <f>IF('Data Validation'!$K$2&lt;&gt;TRUE,"",'Data Validation'!C21)</f>
        <v>XAUUSD</v>
      </c>
      <c r="C21" s="6" t="str">
        <f>IF('Data Validation'!$K$2&lt;&gt;TRUE,"",'Data Validation'!E21)</f>
        <v>M5</v>
      </c>
      <c r="D21" s="6">
        <f>IF('Data Validation'!$K$2&lt;&gt;TRUE,"",'Data Validation'!G21)</f>
        <v>5181.79</v>
      </c>
      <c r="E21" s="6">
        <f>IF($C21&lt;&gt;"M5","",Price!F21)</f>
        <v>5181.8599999999997</v>
      </c>
      <c r="F21" s="6">
        <f>IF($C21&lt;&gt;"M5","",Price!G21)</f>
        <v>5174.68</v>
      </c>
      <c r="G21" s="6">
        <f>IF($C21&lt;&gt;"M5","",SSA_new!F21)</f>
        <v>5027.13706</v>
      </c>
      <c r="H21" s="6">
        <f>IF($C21&lt;&gt;"M5","",SSA_new!G21)</f>
        <v>5027.3167700000004</v>
      </c>
      <c r="I21" s="6">
        <f>IF($C21&lt;&gt;"M5","",SSA_new!H21)</f>
        <v>5031.0663199999999</v>
      </c>
      <c r="J21" s="6">
        <f>IF($C21&lt;&gt;"M5","",SSA_new!I21)</f>
        <v>5024.6488200000003</v>
      </c>
      <c r="K21">
        <f t="shared" si="0"/>
        <v>-0.1797100000003411</v>
      </c>
      <c r="L21">
        <f t="shared" si="1"/>
        <v>-1</v>
      </c>
      <c r="M21">
        <f t="shared" si="2"/>
        <v>-1</v>
      </c>
      <c r="N21">
        <f t="shared" si="3"/>
        <v>150.79367999999977</v>
      </c>
      <c r="R21">
        <f t="shared" si="4"/>
        <v>150.03117999999995</v>
      </c>
      <c r="V21" s="4" t="str">
        <f t="shared" si="5"/>
        <v/>
      </c>
      <c r="X21" s="4" t="str">
        <f t="shared" si="6"/>
        <v/>
      </c>
    </row>
    <row r="22" spans="1:24" x14ac:dyDescent="0.55000000000000004">
      <c r="A22" s="6">
        <f>IF('Data Validation'!$K$2&lt;&gt;TRUE,"",'Data Validation'!A22)</f>
        <v>1772031000</v>
      </c>
      <c r="B22" s="6" t="str">
        <f>IF('Data Validation'!$K$2&lt;&gt;TRUE,"",'Data Validation'!C22)</f>
        <v>XAUUSD</v>
      </c>
      <c r="C22" s="6" t="str">
        <f>IF('Data Validation'!$K$2&lt;&gt;TRUE,"",'Data Validation'!E22)</f>
        <v>M5</v>
      </c>
      <c r="D22" s="6">
        <f>IF('Data Validation'!$K$2&lt;&gt;TRUE,"",'Data Validation'!G22)</f>
        <v>5188.55</v>
      </c>
      <c r="E22" s="6">
        <f>IF($C22&lt;&gt;"M5","",Price!F22)</f>
        <v>5189.0600000000004</v>
      </c>
      <c r="F22" s="6">
        <f>IF($C22&lt;&gt;"M5","",Price!G22)</f>
        <v>5179.8999999999996</v>
      </c>
      <c r="G22" s="6">
        <f>IF($C22&lt;&gt;"M5","",SSA_new!F22)</f>
        <v>5025.1029699999999</v>
      </c>
      <c r="H22" s="6">
        <f>IF($C22&lt;&gt;"M5","",SSA_new!G22)</f>
        <v>5026.2098699999997</v>
      </c>
      <c r="I22" s="6">
        <f>IF($C22&lt;&gt;"M5","",SSA_new!H22)</f>
        <v>5029.4256500000001</v>
      </c>
      <c r="J22" s="6">
        <f>IF($C22&lt;&gt;"M5","",SSA_new!I22)</f>
        <v>5023.01271</v>
      </c>
      <c r="K22">
        <f t="shared" si="0"/>
        <v>-1.1068999999997686</v>
      </c>
      <c r="L22">
        <f t="shared" si="1"/>
        <v>-1</v>
      </c>
      <c r="M22">
        <f t="shared" si="2"/>
        <v>-2</v>
      </c>
      <c r="N22">
        <f t="shared" si="3"/>
        <v>159.63435000000027</v>
      </c>
      <c r="R22">
        <f t="shared" si="4"/>
        <v>156.88728999999967</v>
      </c>
      <c r="V22" s="4" t="str">
        <f t="shared" si="5"/>
        <v/>
      </c>
      <c r="X22" s="4" t="str">
        <f t="shared" si="6"/>
        <v/>
      </c>
    </row>
    <row r="23" spans="1:24" x14ac:dyDescent="0.55000000000000004">
      <c r="A23" s="6">
        <f>IF('Data Validation'!$K$2&lt;&gt;TRUE,"",'Data Validation'!A23)</f>
        <v>1772031300</v>
      </c>
      <c r="B23" s="6" t="str">
        <f>IF('Data Validation'!$K$2&lt;&gt;TRUE,"",'Data Validation'!C23)</f>
        <v>XAUUSD</v>
      </c>
      <c r="C23" s="6" t="str">
        <f>IF('Data Validation'!$K$2&lt;&gt;TRUE,"",'Data Validation'!E23)</f>
        <v>M5</v>
      </c>
      <c r="D23" s="6">
        <f>IF('Data Validation'!$K$2&lt;&gt;TRUE,"",'Data Validation'!G23)</f>
        <v>5191.25</v>
      </c>
      <c r="E23" s="6">
        <f>IF($C23&lt;&gt;"M5","",Price!F23)</f>
        <v>5193.2700000000004</v>
      </c>
      <c r="F23" s="6">
        <f>IF($C23&lt;&gt;"M5","",Price!G23)</f>
        <v>5187.84</v>
      </c>
      <c r="G23" s="6">
        <f>IF($C23&lt;&gt;"M5","",SSA_new!F23)</f>
        <v>5022.5758400000004</v>
      </c>
      <c r="H23" s="6">
        <f>IF($C23&lt;&gt;"M5","",SSA_new!G23)</f>
        <v>5024.3928500000002</v>
      </c>
      <c r="I23" s="6">
        <f>IF($C23&lt;&gt;"M5","",SSA_new!H23)</f>
        <v>5027.0201500000003</v>
      </c>
      <c r="J23" s="6">
        <f>IF($C23&lt;&gt;"M5","",SSA_new!I23)</f>
        <v>5020.6105799999996</v>
      </c>
      <c r="K23">
        <f t="shared" si="0"/>
        <v>-1.8170099999997547</v>
      </c>
      <c r="L23">
        <f t="shared" si="1"/>
        <v>-1</v>
      </c>
      <c r="M23">
        <f t="shared" si="2"/>
        <v>-3</v>
      </c>
      <c r="N23">
        <f t="shared" si="3"/>
        <v>166.24985000000015</v>
      </c>
      <c r="R23">
        <f t="shared" si="4"/>
        <v>167.22942000000057</v>
      </c>
      <c r="V23" s="4" t="str">
        <f t="shared" si="5"/>
        <v/>
      </c>
      <c r="X23" s="4" t="str">
        <f t="shared" si="6"/>
        <v/>
      </c>
    </row>
    <row r="24" spans="1:24" x14ac:dyDescent="0.55000000000000004">
      <c r="A24" s="6">
        <f>IF('Data Validation'!$K$2&lt;&gt;TRUE,"",'Data Validation'!A24)</f>
        <v>1772031600</v>
      </c>
      <c r="B24" s="6" t="str">
        <f>IF('Data Validation'!$K$2&lt;&gt;TRUE,"",'Data Validation'!C24)</f>
        <v>XAUUSD</v>
      </c>
      <c r="C24" s="6" t="str">
        <f>IF('Data Validation'!$K$2&lt;&gt;TRUE,"",'Data Validation'!E24)</f>
        <v>M5</v>
      </c>
      <c r="D24" s="6">
        <f>IF('Data Validation'!$K$2&lt;&gt;TRUE,"",'Data Validation'!G24)</f>
        <v>5198.6400000000003</v>
      </c>
      <c r="E24" s="6">
        <f>IF($C24&lt;&gt;"M5","",Price!F24)</f>
        <v>5201.38</v>
      </c>
      <c r="F24" s="6">
        <f>IF($C24&lt;&gt;"M5","",Price!G24)</f>
        <v>5190.66</v>
      </c>
      <c r="G24" s="6">
        <f>IF($C24&lt;&gt;"M5","",SSA_new!F24)</f>
        <v>5019.8661000000002</v>
      </c>
      <c r="H24" s="6">
        <f>IF($C24&lt;&gt;"M5","",SSA_new!G24)</f>
        <v>5022.1294799999996</v>
      </c>
      <c r="I24" s="6">
        <f>IF($C24&lt;&gt;"M5","",SSA_new!H24)</f>
        <v>5024.2343199999996</v>
      </c>
      <c r="J24" s="6">
        <f>IF($C24&lt;&gt;"M5","",SSA_new!I24)</f>
        <v>5017.7791999999999</v>
      </c>
      <c r="K24">
        <f t="shared" si="0"/>
        <v>-2.2633799999994153</v>
      </c>
      <c r="L24">
        <f t="shared" si="1"/>
        <v>-1</v>
      </c>
      <c r="M24">
        <f t="shared" si="2"/>
        <v>-4</v>
      </c>
      <c r="N24">
        <f t="shared" si="3"/>
        <v>177.14568000000054</v>
      </c>
      <c r="R24">
        <f t="shared" si="4"/>
        <v>172.88079999999991</v>
      </c>
      <c r="V24" s="4" t="str">
        <f t="shared" si="5"/>
        <v/>
      </c>
      <c r="X24" s="4" t="str">
        <f t="shared" si="6"/>
        <v/>
      </c>
    </row>
    <row r="25" spans="1:24" x14ac:dyDescent="0.55000000000000004">
      <c r="A25" s="6">
        <f>IF('Data Validation'!$K$2&lt;&gt;TRUE,"",'Data Validation'!A25)</f>
        <v>1772031900</v>
      </c>
      <c r="B25" s="6" t="str">
        <f>IF('Data Validation'!$K$2&lt;&gt;TRUE,"",'Data Validation'!C25)</f>
        <v>XAUUSD</v>
      </c>
      <c r="C25" s="6" t="str">
        <f>IF('Data Validation'!$K$2&lt;&gt;TRUE,"",'Data Validation'!E25)</f>
        <v>M5</v>
      </c>
      <c r="D25" s="6">
        <f>IF('Data Validation'!$K$2&lt;&gt;TRUE,"",'Data Validation'!G25)</f>
        <v>5195.8900000000003</v>
      </c>
      <c r="E25" s="6">
        <f>IF($C25&lt;&gt;"M5","",Price!F25)</f>
        <v>5202.6099999999997</v>
      </c>
      <c r="F25" s="6">
        <f>IF($C25&lt;&gt;"M5","",Price!G25)</f>
        <v>5195.49</v>
      </c>
      <c r="G25" s="6">
        <f>IF($C25&lt;&gt;"M5","",SSA_new!F25)</f>
        <v>5017.2793700000002</v>
      </c>
      <c r="H25" s="6">
        <f>IF($C25&lt;&gt;"M5","",SSA_new!G25)</f>
        <v>5019.70442</v>
      </c>
      <c r="I25" s="6">
        <f>IF($C25&lt;&gt;"M5","",SSA_new!H25)</f>
        <v>5021.4010099999996</v>
      </c>
      <c r="J25" s="6">
        <f>IF($C25&lt;&gt;"M5","",SSA_new!I25)</f>
        <v>5014.8526400000001</v>
      </c>
      <c r="K25">
        <f t="shared" si="0"/>
        <v>-2.4250499999998283</v>
      </c>
      <c r="L25">
        <f t="shared" si="1"/>
        <v>-1</v>
      </c>
      <c r="M25">
        <f t="shared" si="2"/>
        <v>-5</v>
      </c>
      <c r="N25">
        <f t="shared" si="3"/>
        <v>181.20899000000009</v>
      </c>
      <c r="R25">
        <f t="shared" si="4"/>
        <v>180.63735999999972</v>
      </c>
      <c r="V25" s="4" t="str">
        <f t="shared" si="5"/>
        <v/>
      </c>
      <c r="X25" s="4" t="str">
        <f t="shared" si="6"/>
        <v/>
      </c>
    </row>
    <row r="26" spans="1:24" x14ac:dyDescent="0.55000000000000004">
      <c r="A26" s="6">
        <f>IF('Data Validation'!$K$2&lt;&gt;TRUE,"",'Data Validation'!A26)</f>
        <v>1772032200</v>
      </c>
      <c r="B26" s="6" t="str">
        <f>IF('Data Validation'!$K$2&lt;&gt;TRUE,"",'Data Validation'!C26)</f>
        <v>XAUUSD</v>
      </c>
      <c r="C26" s="6" t="str">
        <f>IF('Data Validation'!$K$2&lt;&gt;TRUE,"",'Data Validation'!E26)</f>
        <v>M5</v>
      </c>
      <c r="D26" s="6">
        <f>IF('Data Validation'!$K$2&lt;&gt;TRUE,"",'Data Validation'!G26)</f>
        <v>5193.17</v>
      </c>
      <c r="E26" s="6">
        <f>IF($C26&lt;&gt;"M5","",Price!F26)</f>
        <v>5196.22</v>
      </c>
      <c r="F26" s="6">
        <f>IF($C26&lt;&gt;"M5","",Price!G26)</f>
        <v>5190.3999999999996</v>
      </c>
      <c r="G26" s="6">
        <f>IF($C26&lt;&gt;"M5","",SSA_new!F26)</f>
        <v>5015.11175</v>
      </c>
      <c r="H26" s="6">
        <f>IF($C26&lt;&gt;"M5","",SSA_new!G26)</f>
        <v>5017.4080800000002</v>
      </c>
      <c r="I26" s="6">
        <f>IF($C26&lt;&gt;"M5","",SSA_new!H26)</f>
        <v>5018.7958399999998</v>
      </c>
      <c r="J26" s="6">
        <f>IF($C26&lt;&gt;"M5","",SSA_new!I26)</f>
        <v>5012.2211799999995</v>
      </c>
      <c r="K26">
        <f t="shared" si="0"/>
        <v>-2.2963300000001254</v>
      </c>
      <c r="L26">
        <f t="shared" si="1"/>
        <v>-1</v>
      </c>
      <c r="M26">
        <f t="shared" si="2"/>
        <v>-6</v>
      </c>
      <c r="N26">
        <f t="shared" si="3"/>
        <v>177.42416000000048</v>
      </c>
      <c r="R26">
        <f t="shared" si="4"/>
        <v>178.17882000000009</v>
      </c>
      <c r="V26" s="4" t="str">
        <f t="shared" si="5"/>
        <v/>
      </c>
      <c r="X26" s="4" t="str">
        <f t="shared" si="6"/>
        <v/>
      </c>
    </row>
    <row r="27" spans="1:24" x14ac:dyDescent="0.55000000000000004">
      <c r="A27" s="6">
        <f>IF('Data Validation'!$K$2&lt;&gt;TRUE,"",'Data Validation'!A27)</f>
        <v>1772032500</v>
      </c>
      <c r="B27" s="6" t="str">
        <f>IF('Data Validation'!$K$2&lt;&gt;TRUE,"",'Data Validation'!C27)</f>
        <v>XAUUSD</v>
      </c>
      <c r="C27" s="6" t="str">
        <f>IF('Data Validation'!$K$2&lt;&gt;TRUE,"",'Data Validation'!E27)</f>
        <v>M5</v>
      </c>
      <c r="D27" s="6">
        <f>IF('Data Validation'!$K$2&lt;&gt;TRUE,"",'Data Validation'!G27)</f>
        <v>5188.97</v>
      </c>
      <c r="E27" s="6">
        <f>IF($C27&lt;&gt;"M5","",Price!F27)</f>
        <v>5195.68</v>
      </c>
      <c r="F27" s="6">
        <f>IF($C27&lt;&gt;"M5","",Price!G27)</f>
        <v>5188.3999999999996</v>
      </c>
      <c r="G27" s="6">
        <f>IF($C27&lt;&gt;"M5","",SSA_new!F27)</f>
        <v>5013.4205599999996</v>
      </c>
      <c r="H27" s="6">
        <f>IF($C27&lt;&gt;"M5","",SSA_new!G27)</f>
        <v>5015.4143199999999</v>
      </c>
      <c r="I27" s="6">
        <f>IF($C27&lt;&gt;"M5","",SSA_new!H27)</f>
        <v>5016.6766399999997</v>
      </c>
      <c r="J27" s="6">
        <f>IF($C27&lt;&gt;"M5","",SSA_new!I27)</f>
        <v>5010.0332699999999</v>
      </c>
      <c r="K27">
        <f t="shared" si="0"/>
        <v>-1.9937600000002931</v>
      </c>
      <c r="L27">
        <f t="shared" si="1"/>
        <v>-1</v>
      </c>
      <c r="M27">
        <f t="shared" si="2"/>
        <v>-7</v>
      </c>
      <c r="N27">
        <f t="shared" si="3"/>
        <v>179.00336000000061</v>
      </c>
      <c r="R27">
        <f t="shared" si="4"/>
        <v>178.36672999999973</v>
      </c>
      <c r="V27" s="4" t="str">
        <f t="shared" si="5"/>
        <v/>
      </c>
      <c r="X27" s="4" t="str">
        <f t="shared" si="6"/>
        <v/>
      </c>
    </row>
    <row r="28" spans="1:24" x14ac:dyDescent="0.55000000000000004">
      <c r="A28" s="6">
        <f>IF('Data Validation'!$K$2&lt;&gt;TRUE,"",'Data Validation'!A28)</f>
        <v>1772032800</v>
      </c>
      <c r="B28" s="6" t="str">
        <f>IF('Data Validation'!$K$2&lt;&gt;TRUE,"",'Data Validation'!C28)</f>
        <v>XAUUSD</v>
      </c>
      <c r="C28" s="6" t="str">
        <f>IF('Data Validation'!$K$2&lt;&gt;TRUE,"",'Data Validation'!E28)</f>
        <v>M5</v>
      </c>
      <c r="D28" s="6">
        <f>IF('Data Validation'!$K$2&lt;&gt;TRUE,"",'Data Validation'!G28)</f>
        <v>5185.46</v>
      </c>
      <c r="E28" s="6">
        <f>IF($C28&lt;&gt;"M5","",Price!F28)</f>
        <v>5191.3900000000003</v>
      </c>
      <c r="F28" s="6">
        <f>IF($C28&lt;&gt;"M5","",Price!G28)</f>
        <v>5183.87</v>
      </c>
      <c r="G28" s="6">
        <f>IF($C28&lt;&gt;"M5","",SSA_new!F28)</f>
        <v>5012.0472099999997</v>
      </c>
      <c r="H28" s="6">
        <f>IF($C28&lt;&gt;"M5","",SSA_new!G28)</f>
        <v>5013.7307700000001</v>
      </c>
      <c r="I28" s="6">
        <f>IF($C28&lt;&gt;"M5","",SSA_new!H28)</f>
        <v>5014.9970899999998</v>
      </c>
      <c r="J28" s="6">
        <f>IF($C28&lt;&gt;"M5","",SSA_new!I28)</f>
        <v>5008.2207099999996</v>
      </c>
      <c r="K28">
        <f t="shared" si="0"/>
        <v>-1.6835600000003978</v>
      </c>
      <c r="L28">
        <f t="shared" si="1"/>
        <v>-1</v>
      </c>
      <c r="M28">
        <f t="shared" si="2"/>
        <v>-8</v>
      </c>
      <c r="N28">
        <f t="shared" si="3"/>
        <v>176.39291000000048</v>
      </c>
      <c r="R28">
        <f t="shared" si="4"/>
        <v>175.64929000000029</v>
      </c>
      <c r="V28" s="4" t="str">
        <f t="shared" si="5"/>
        <v/>
      </c>
      <c r="X28" s="4" t="str">
        <f t="shared" si="6"/>
        <v/>
      </c>
    </row>
    <row r="29" spans="1:24" x14ac:dyDescent="0.55000000000000004">
      <c r="A29" s="6">
        <f>IF('Data Validation'!$K$2&lt;&gt;TRUE,"",'Data Validation'!A29)</f>
        <v>1772033100</v>
      </c>
      <c r="B29" s="6" t="str">
        <f>IF('Data Validation'!$K$2&lt;&gt;TRUE,"",'Data Validation'!C29)</f>
        <v>XAUUSD</v>
      </c>
      <c r="C29" s="6" t="str">
        <f>IF('Data Validation'!$K$2&lt;&gt;TRUE,"",'Data Validation'!E29)</f>
        <v>M5</v>
      </c>
      <c r="D29" s="6">
        <f>IF('Data Validation'!$K$2&lt;&gt;TRUE,"",'Data Validation'!G29)</f>
        <v>5180.33</v>
      </c>
      <c r="E29" s="6">
        <f>IF($C29&lt;&gt;"M5","",Price!F29)</f>
        <v>5187.1499999999996</v>
      </c>
      <c r="F29" s="6">
        <f>IF($C29&lt;&gt;"M5","",Price!G29)</f>
        <v>5174.1000000000004</v>
      </c>
      <c r="G29" s="6">
        <f>IF($C29&lt;&gt;"M5","",SSA_new!F29)</f>
        <v>5010.7648200000003</v>
      </c>
      <c r="H29" s="6">
        <f>IF($C29&lt;&gt;"M5","",SSA_new!G29)</f>
        <v>5012.2477900000004</v>
      </c>
      <c r="I29" s="6">
        <f>IF($C29&lt;&gt;"M5","",SSA_new!H29)</f>
        <v>5013.6214099999997</v>
      </c>
      <c r="J29" s="6">
        <f>IF($C29&lt;&gt;"M5","",SSA_new!I29)</f>
        <v>5006.6573399999997</v>
      </c>
      <c r="K29">
        <f t="shared" si="0"/>
        <v>-1.482970000000023</v>
      </c>
      <c r="L29">
        <f t="shared" si="1"/>
        <v>-1</v>
      </c>
      <c r="M29">
        <f t="shared" si="2"/>
        <v>-9</v>
      </c>
      <c r="N29">
        <f t="shared" si="3"/>
        <v>173.52858999999989</v>
      </c>
      <c r="R29">
        <f t="shared" si="4"/>
        <v>167.44266000000061</v>
      </c>
      <c r="V29" s="4" t="str">
        <f t="shared" si="5"/>
        <v/>
      </c>
      <c r="X29" s="4" t="str">
        <f t="shared" si="6"/>
        <v/>
      </c>
    </row>
    <row r="30" spans="1:24" x14ac:dyDescent="0.55000000000000004">
      <c r="A30" s="6">
        <f>IF('Data Validation'!$K$2&lt;&gt;TRUE,"",'Data Validation'!A30)</f>
        <v>1772033400</v>
      </c>
      <c r="B30" s="6" t="str">
        <f>IF('Data Validation'!$K$2&lt;&gt;TRUE,"",'Data Validation'!C30)</f>
        <v>XAUUSD</v>
      </c>
      <c r="C30" s="6" t="str">
        <f>IF('Data Validation'!$K$2&lt;&gt;TRUE,"",'Data Validation'!E30)</f>
        <v>M5</v>
      </c>
      <c r="D30" s="6">
        <f>IF('Data Validation'!$K$2&lt;&gt;TRUE,"",'Data Validation'!G30)</f>
        <v>5181.68</v>
      </c>
      <c r="E30" s="6">
        <f>IF($C30&lt;&gt;"M5","",Price!F30)</f>
        <v>5182.93</v>
      </c>
      <c r="F30" s="6">
        <f>IF($C30&lt;&gt;"M5","",Price!G30)</f>
        <v>5172.47</v>
      </c>
      <c r="G30" s="6">
        <f>IF($C30&lt;&gt;"M5","",SSA_new!F30)</f>
        <v>5009.3967899999998</v>
      </c>
      <c r="H30" s="6">
        <f>IF($C30&lt;&gt;"M5","",SSA_new!G30)</f>
        <v>5010.8222900000001</v>
      </c>
      <c r="I30" s="6">
        <f>IF($C30&lt;&gt;"M5","",SSA_new!H30)</f>
        <v>5012.3686600000001</v>
      </c>
      <c r="J30" s="6">
        <f>IF($C30&lt;&gt;"M5","",SSA_new!I30)</f>
        <v>5005.2038000000002</v>
      </c>
      <c r="K30">
        <f t="shared" si="0"/>
        <v>-1.4255000000002838</v>
      </c>
      <c r="L30">
        <f t="shared" si="1"/>
        <v>-1</v>
      </c>
      <c r="M30">
        <f t="shared" si="2"/>
        <v>-10</v>
      </c>
      <c r="N30">
        <f t="shared" si="3"/>
        <v>170.5613400000002</v>
      </c>
      <c r="R30">
        <f t="shared" si="4"/>
        <v>167.26620000000003</v>
      </c>
      <c r="V30" s="4" t="str">
        <f t="shared" si="5"/>
        <v/>
      </c>
      <c r="X30" s="4" t="str">
        <f t="shared" si="6"/>
        <v/>
      </c>
    </row>
    <row r="31" spans="1:24" x14ac:dyDescent="0.55000000000000004">
      <c r="A31" s="6">
        <f>IF('Data Validation'!$K$2&lt;&gt;TRUE,"",'Data Validation'!A31)</f>
        <v>1772033700</v>
      </c>
      <c r="B31" s="6" t="str">
        <f>IF('Data Validation'!$K$2&lt;&gt;TRUE,"",'Data Validation'!C31)</f>
        <v>XAUUSD</v>
      </c>
      <c r="C31" s="6" t="str">
        <f>IF('Data Validation'!$K$2&lt;&gt;TRUE,"",'Data Validation'!E31)</f>
        <v>M5</v>
      </c>
      <c r="D31" s="6">
        <f>IF('Data Validation'!$K$2&lt;&gt;TRUE,"",'Data Validation'!G31)</f>
        <v>5187.95</v>
      </c>
      <c r="E31" s="6">
        <f>IF($C31&lt;&gt;"M5","",Price!F31)</f>
        <v>5189.5</v>
      </c>
      <c r="F31" s="6">
        <f>IF($C31&lt;&gt;"M5","",Price!G31)</f>
        <v>5181.18</v>
      </c>
      <c r="G31" s="6">
        <f>IF($C31&lt;&gt;"M5","",SSA_new!F31)</f>
        <v>5007.7611900000002</v>
      </c>
      <c r="H31" s="6">
        <f>IF($C31&lt;&gt;"M5","",SSA_new!G31)</f>
        <v>5009.2917399999997</v>
      </c>
      <c r="I31" s="6">
        <f>IF($C31&lt;&gt;"M5","",SSA_new!H31)</f>
        <v>5010.9953400000004</v>
      </c>
      <c r="J31" s="6">
        <f>IF($C31&lt;&gt;"M5","",SSA_new!I31)</f>
        <v>5003.6123200000002</v>
      </c>
      <c r="K31">
        <f t="shared" si="0"/>
        <v>-1.5305499999994936</v>
      </c>
      <c r="L31">
        <f t="shared" si="1"/>
        <v>-1</v>
      </c>
      <c r="M31">
        <f t="shared" si="2"/>
        <v>-11</v>
      </c>
      <c r="N31">
        <f t="shared" si="3"/>
        <v>178.5046599999996</v>
      </c>
      <c r="R31">
        <f t="shared" si="4"/>
        <v>177.56768000000011</v>
      </c>
      <c r="V31" s="4" t="str">
        <f t="shared" si="5"/>
        <v/>
      </c>
      <c r="X31" s="4" t="str">
        <f t="shared" si="6"/>
        <v/>
      </c>
    </row>
    <row r="32" spans="1:24" x14ac:dyDescent="0.55000000000000004">
      <c r="A32" s="6">
        <f>IF('Data Validation'!$K$2&lt;&gt;TRUE,"",'Data Validation'!A32)</f>
        <v>1772034000</v>
      </c>
      <c r="B32" s="6" t="str">
        <f>IF('Data Validation'!$K$2&lt;&gt;TRUE,"",'Data Validation'!C32)</f>
        <v>XAUUSD</v>
      </c>
      <c r="C32" s="6" t="str">
        <f>IF('Data Validation'!$K$2&lt;&gt;TRUE,"",'Data Validation'!E32)</f>
        <v>M5</v>
      </c>
      <c r="D32" s="6">
        <f>IF('Data Validation'!$K$2&lt;&gt;TRUE,"",'Data Validation'!G32)</f>
        <v>5191</v>
      </c>
      <c r="E32" s="6">
        <f>IF($C32&lt;&gt;"M5","",Price!F32)</f>
        <v>5193.07</v>
      </c>
      <c r="F32" s="6">
        <f>IF($C32&lt;&gt;"M5","",Price!G32)</f>
        <v>5186.8599999999997</v>
      </c>
      <c r="G32" s="6">
        <f>IF($C32&lt;&gt;"M5","",SSA_new!F32)</f>
        <v>5005.8353999999999</v>
      </c>
      <c r="H32" s="6">
        <f>IF($C32&lt;&gt;"M5","",SSA_new!G32)</f>
        <v>5007.5635700000003</v>
      </c>
      <c r="I32" s="6">
        <f>IF($C32&lt;&gt;"M5","",SSA_new!H32)</f>
        <v>5009.4545399999997</v>
      </c>
      <c r="J32" s="6">
        <f>IF($C32&lt;&gt;"M5","",SSA_new!I32)</f>
        <v>5001.9502700000003</v>
      </c>
      <c r="K32">
        <f t="shared" si="0"/>
        <v>-1.7281700000003184</v>
      </c>
      <c r="L32">
        <f t="shared" si="1"/>
        <v>-1</v>
      </c>
      <c r="M32">
        <f t="shared" si="2"/>
        <v>-12</v>
      </c>
      <c r="N32">
        <f t="shared" si="3"/>
        <v>183.61545999999998</v>
      </c>
      <c r="R32">
        <f t="shared" si="4"/>
        <v>184.9097299999994</v>
      </c>
      <c r="V32" s="4" t="str">
        <f t="shared" si="5"/>
        <v/>
      </c>
      <c r="X32" s="4" t="str">
        <f t="shared" si="6"/>
        <v/>
      </c>
    </row>
    <row r="33" spans="1:24" x14ac:dyDescent="0.55000000000000004">
      <c r="A33" s="6">
        <f>IF('Data Validation'!$K$2&lt;&gt;TRUE,"",'Data Validation'!A33)</f>
        <v>1772034300</v>
      </c>
      <c r="B33" s="6" t="str">
        <f>IF('Data Validation'!$K$2&lt;&gt;TRUE,"",'Data Validation'!C33)</f>
        <v>XAUUSD</v>
      </c>
      <c r="C33" s="6" t="str">
        <f>IF('Data Validation'!$K$2&lt;&gt;TRUE,"",'Data Validation'!E33)</f>
        <v>M5</v>
      </c>
      <c r="D33" s="6">
        <f>IF('Data Validation'!$K$2&lt;&gt;TRUE,"",'Data Validation'!G33)</f>
        <v>5197.8999999999996</v>
      </c>
      <c r="E33" s="6">
        <f>IF($C33&lt;&gt;"M5","",Price!F33)</f>
        <v>5198.34</v>
      </c>
      <c r="F33" s="6">
        <f>IF($C33&lt;&gt;"M5","",Price!G33)</f>
        <v>5186.76</v>
      </c>
      <c r="G33" s="6">
        <f>IF($C33&lt;&gt;"M5","",SSA_new!F33)</f>
        <v>5003.6835199999996</v>
      </c>
      <c r="H33" s="6">
        <f>IF($C33&lt;&gt;"M5","",SSA_new!G33)</f>
        <v>5005.6235500000003</v>
      </c>
      <c r="I33" s="6">
        <f>IF($C33&lt;&gt;"M5","",SSA_new!H33)</f>
        <v>5007.6936599999999</v>
      </c>
      <c r="J33" s="6">
        <f>IF($C33&lt;&gt;"M5","",SSA_new!I33)</f>
        <v>5000.11715</v>
      </c>
      <c r="K33">
        <f t="shared" si="0"/>
        <v>-1.9400300000006609</v>
      </c>
      <c r="L33">
        <f t="shared" si="1"/>
        <v>-1</v>
      </c>
      <c r="M33">
        <f t="shared" si="2"/>
        <v>-13</v>
      </c>
      <c r="N33">
        <f t="shared" si="3"/>
        <v>190.64634000000024</v>
      </c>
      <c r="R33">
        <f t="shared" si="4"/>
        <v>186.64285000000018</v>
      </c>
      <c r="V33" s="4" t="str">
        <f t="shared" si="5"/>
        <v/>
      </c>
      <c r="X33" s="4" t="str">
        <f t="shared" si="6"/>
        <v/>
      </c>
    </row>
    <row r="34" spans="1:24" x14ac:dyDescent="0.55000000000000004">
      <c r="A34" s="6">
        <f>IF('Data Validation'!$K$2&lt;&gt;TRUE,"",'Data Validation'!A34)</f>
        <v>1772034600</v>
      </c>
      <c r="B34" s="6" t="str">
        <f>IF('Data Validation'!$K$2&lt;&gt;TRUE,"",'Data Validation'!C34)</f>
        <v>XAUUSD</v>
      </c>
      <c r="C34" s="6" t="str">
        <f>IF('Data Validation'!$K$2&lt;&gt;TRUE,"",'Data Validation'!E34)</f>
        <v>M5</v>
      </c>
      <c r="D34" s="6">
        <f>IF('Data Validation'!$K$2&lt;&gt;TRUE,"",'Data Validation'!G34)</f>
        <v>5195.4799999999996</v>
      </c>
      <c r="E34" s="6">
        <f>IF($C34&lt;&gt;"M5","",Price!F34)</f>
        <v>5198</v>
      </c>
      <c r="F34" s="6">
        <f>IF($C34&lt;&gt;"M5","",Price!G34)</f>
        <v>5192.68</v>
      </c>
      <c r="G34" s="6">
        <f>IF($C34&lt;&gt;"M5","",SSA_new!F34)</f>
        <v>5001.3905800000002</v>
      </c>
      <c r="H34" s="6">
        <f>IF($C34&lt;&gt;"M5","",SSA_new!G34)</f>
        <v>5003.5070599999999</v>
      </c>
      <c r="I34" s="6">
        <f>IF($C34&lt;&gt;"M5","",SSA_new!H34)</f>
        <v>5005.7592800000002</v>
      </c>
      <c r="J34" s="6">
        <f>IF($C34&lt;&gt;"M5","",SSA_new!I34)</f>
        <v>4998.2068600000002</v>
      </c>
      <c r="K34">
        <f t="shared" si="0"/>
        <v>-2.1164799999996831</v>
      </c>
      <c r="L34">
        <f t="shared" si="1"/>
        <v>-1</v>
      </c>
      <c r="M34">
        <f t="shared" si="2"/>
        <v>-14</v>
      </c>
      <c r="N34">
        <f t="shared" si="3"/>
        <v>192.24071999999978</v>
      </c>
      <c r="R34">
        <f t="shared" si="4"/>
        <v>194.47314000000006</v>
      </c>
      <c r="V34" s="4" t="str">
        <f t="shared" si="5"/>
        <v/>
      </c>
      <c r="X34" s="4" t="str">
        <f t="shared" si="6"/>
        <v/>
      </c>
    </row>
    <row r="35" spans="1:24" x14ac:dyDescent="0.55000000000000004">
      <c r="A35" s="6">
        <f>IF('Data Validation'!$K$2&lt;&gt;TRUE,"",'Data Validation'!A35)</f>
        <v>1772034900</v>
      </c>
      <c r="B35" s="6" t="str">
        <f>IF('Data Validation'!$K$2&lt;&gt;TRUE,"",'Data Validation'!C35)</f>
        <v>XAUUSD</v>
      </c>
      <c r="C35" s="6" t="str">
        <f>IF('Data Validation'!$K$2&lt;&gt;TRUE,"",'Data Validation'!E35)</f>
        <v>M5</v>
      </c>
      <c r="D35" s="6">
        <f>IF('Data Validation'!$K$2&lt;&gt;TRUE,"",'Data Validation'!G35)</f>
        <v>5194.5</v>
      </c>
      <c r="E35" s="6">
        <f>IF($C35&lt;&gt;"M5","",Price!F35)</f>
        <v>5198.0600000000004</v>
      </c>
      <c r="F35" s="6">
        <f>IF($C35&lt;&gt;"M5","",Price!G35)</f>
        <v>5193.32</v>
      </c>
      <c r="G35" s="6">
        <f>IF($C35&lt;&gt;"M5","",SSA_new!F35)</f>
        <v>4999.0327699999998</v>
      </c>
      <c r="H35" s="6">
        <f>IF($C35&lt;&gt;"M5","",SSA_new!G35)</f>
        <v>5001.2699199999997</v>
      </c>
      <c r="I35" s="6">
        <f>IF($C35&lt;&gt;"M5","",SSA_new!H35)</f>
        <v>5003.69686</v>
      </c>
      <c r="J35" s="6">
        <f>IF($C35&lt;&gt;"M5","",SSA_new!I35)</f>
        <v>4996.1986500000003</v>
      </c>
      <c r="K35">
        <f t="shared" si="0"/>
        <v>-2.2371499999999287</v>
      </c>
      <c r="L35">
        <f t="shared" si="1"/>
        <v>-1</v>
      </c>
      <c r="M35">
        <f t="shared" si="2"/>
        <v>-15</v>
      </c>
      <c r="N35">
        <f t="shared" si="3"/>
        <v>194.36314000000039</v>
      </c>
      <c r="R35">
        <f t="shared" si="4"/>
        <v>197.12134999999944</v>
      </c>
      <c r="V35" s="4" t="str">
        <f t="shared" si="5"/>
        <v/>
      </c>
      <c r="X35" s="4" t="str">
        <f t="shared" si="6"/>
        <v/>
      </c>
    </row>
    <row r="36" spans="1:24" x14ac:dyDescent="0.55000000000000004">
      <c r="A36" s="6">
        <f>IF('Data Validation'!$K$2&lt;&gt;TRUE,"",'Data Validation'!A36)</f>
        <v>1772035200</v>
      </c>
      <c r="B36" s="6" t="str">
        <f>IF('Data Validation'!$K$2&lt;&gt;TRUE,"",'Data Validation'!C36)</f>
        <v>XAUUSD</v>
      </c>
      <c r="C36" s="6" t="str">
        <f>IF('Data Validation'!$K$2&lt;&gt;TRUE,"",'Data Validation'!E36)</f>
        <v>M5</v>
      </c>
      <c r="D36" s="6">
        <f>IF('Data Validation'!$K$2&lt;&gt;TRUE,"",'Data Validation'!G36)</f>
        <v>5194.37</v>
      </c>
      <c r="E36" s="6">
        <f>IF($C36&lt;&gt;"M5","",Price!F36)</f>
        <v>5198.45</v>
      </c>
      <c r="F36" s="6">
        <f>IF($C36&lt;&gt;"M5","",Price!G36)</f>
        <v>5193.09</v>
      </c>
      <c r="G36" s="6">
        <f>IF($C36&lt;&gt;"M5","",SSA_new!F36)</f>
        <v>4996.9220800000003</v>
      </c>
      <c r="H36" s="6">
        <f>IF($C36&lt;&gt;"M5","",SSA_new!G36)</f>
        <v>4999.0959999999995</v>
      </c>
      <c r="I36" s="6">
        <f>IF($C36&lt;&gt;"M5","",SSA_new!H36)</f>
        <v>5001.6924799999997</v>
      </c>
      <c r="J36" s="6">
        <f>IF($C36&lt;&gt;"M5","",SSA_new!I36)</f>
        <v>4994.4488600000004</v>
      </c>
      <c r="K36">
        <f t="shared" si="0"/>
        <v>-2.1739199999992707</v>
      </c>
      <c r="L36">
        <f t="shared" si="1"/>
        <v>-1</v>
      </c>
      <c r="M36">
        <f t="shared" si="2"/>
        <v>-16</v>
      </c>
      <c r="N36">
        <f t="shared" si="3"/>
        <v>196.75752000000011</v>
      </c>
      <c r="R36">
        <f t="shared" si="4"/>
        <v>198.64113999999972</v>
      </c>
      <c r="V36" s="4" t="str">
        <f t="shared" si="5"/>
        <v/>
      </c>
      <c r="X36" s="4" t="str">
        <f t="shared" si="6"/>
        <v/>
      </c>
    </row>
    <row r="37" spans="1:24" x14ac:dyDescent="0.55000000000000004">
      <c r="A37" s="6">
        <f>IF('Data Validation'!$K$2&lt;&gt;TRUE,"",'Data Validation'!A37)</f>
        <v>1772035500</v>
      </c>
      <c r="B37" s="6" t="str">
        <f>IF('Data Validation'!$K$2&lt;&gt;TRUE,"",'Data Validation'!C37)</f>
        <v>XAUUSD</v>
      </c>
      <c r="C37" s="6" t="str">
        <f>IF('Data Validation'!$K$2&lt;&gt;TRUE,"",'Data Validation'!E37)</f>
        <v>M5</v>
      </c>
      <c r="D37" s="6">
        <f>IF('Data Validation'!$K$2&lt;&gt;TRUE,"",'Data Validation'!G37)</f>
        <v>5191.37</v>
      </c>
      <c r="E37" s="6">
        <f>IF($C37&lt;&gt;"M5","",Price!F37)</f>
        <v>5195.3100000000004</v>
      </c>
      <c r="F37" s="6">
        <f>IF($C37&lt;&gt;"M5","",Price!G37)</f>
        <v>5190.4799999999996</v>
      </c>
      <c r="G37" s="6">
        <f>IF($C37&lt;&gt;"M5","",SSA_new!F37)</f>
        <v>4995.3579600000003</v>
      </c>
      <c r="H37" s="6">
        <f>IF($C37&lt;&gt;"M5","",SSA_new!G37)</f>
        <v>4997.2269800000004</v>
      </c>
      <c r="I37" s="6">
        <f>IF($C37&lt;&gt;"M5","",SSA_new!H37)</f>
        <v>5000.0743499999999</v>
      </c>
      <c r="J37" s="6">
        <f>IF($C37&lt;&gt;"M5","",SSA_new!I37)</f>
        <v>4993.06819</v>
      </c>
      <c r="K37">
        <f t="shared" si="0"/>
        <v>-1.8690200000000914</v>
      </c>
      <c r="L37">
        <f t="shared" si="1"/>
        <v>-1</v>
      </c>
      <c r="M37">
        <f t="shared" si="2"/>
        <v>-17</v>
      </c>
      <c r="N37">
        <f t="shared" si="3"/>
        <v>195.23565000000053</v>
      </c>
      <c r="R37">
        <f t="shared" si="4"/>
        <v>197.4118099999996</v>
      </c>
      <c r="V37" s="4" t="str">
        <f t="shared" si="5"/>
        <v/>
      </c>
      <c r="X37" s="4" t="str">
        <f t="shared" si="6"/>
        <v/>
      </c>
    </row>
    <row r="38" spans="1:24" x14ac:dyDescent="0.55000000000000004">
      <c r="A38" s="6">
        <f>IF('Data Validation'!$K$2&lt;&gt;TRUE,"",'Data Validation'!A38)</f>
        <v>1772035800</v>
      </c>
      <c r="B38" s="6" t="str">
        <f>IF('Data Validation'!$K$2&lt;&gt;TRUE,"",'Data Validation'!C38)</f>
        <v>XAUUSD</v>
      </c>
      <c r="C38" s="6" t="str">
        <f>IF('Data Validation'!$K$2&lt;&gt;TRUE,"",'Data Validation'!E38)</f>
        <v>M5</v>
      </c>
      <c r="D38" s="6">
        <f>IF('Data Validation'!$K$2&lt;&gt;TRUE,"",'Data Validation'!G38)</f>
        <v>5192.5200000000004</v>
      </c>
      <c r="E38" s="6">
        <f>IF($C38&lt;&gt;"M5","",Price!F38)</f>
        <v>5195.83</v>
      </c>
      <c r="F38" s="6">
        <f>IF($C38&lt;&gt;"M5","",Price!G38)</f>
        <v>5189.8599999999997</v>
      </c>
      <c r="G38" s="6">
        <f>IF($C38&lt;&gt;"M5","",SSA_new!F38)</f>
        <v>4994.3400899999997</v>
      </c>
      <c r="H38" s="6">
        <f>IF($C38&lt;&gt;"M5","",SSA_new!G38)</f>
        <v>4995.7835400000004</v>
      </c>
      <c r="I38" s="6">
        <f>IF($C38&lt;&gt;"M5","",SSA_new!H38)</f>
        <v>4998.9407300000003</v>
      </c>
      <c r="J38" s="6">
        <f>IF($C38&lt;&gt;"M5","",SSA_new!I38)</f>
        <v>4992.09854</v>
      </c>
      <c r="K38">
        <f t="shared" si="0"/>
        <v>-1.4434500000006665</v>
      </c>
      <c r="L38">
        <f t="shared" si="1"/>
        <v>-1</v>
      </c>
      <c r="M38">
        <f t="shared" si="2"/>
        <v>-18</v>
      </c>
      <c r="N38">
        <f t="shared" si="3"/>
        <v>196.88926999999967</v>
      </c>
      <c r="R38">
        <f t="shared" si="4"/>
        <v>197.76145999999972</v>
      </c>
      <c r="V38" s="4" t="str">
        <f t="shared" si="5"/>
        <v/>
      </c>
      <c r="X38" s="4" t="str">
        <f t="shared" si="6"/>
        <v/>
      </c>
    </row>
    <row r="39" spans="1:24" x14ac:dyDescent="0.55000000000000004">
      <c r="A39" s="6">
        <f>IF('Data Validation'!$K$2&lt;&gt;TRUE,"",'Data Validation'!A39)</f>
        <v>1772036100</v>
      </c>
      <c r="B39" s="6" t="str">
        <f>IF('Data Validation'!$K$2&lt;&gt;TRUE,"",'Data Validation'!C39)</f>
        <v>XAUUSD</v>
      </c>
      <c r="C39" s="6" t="str">
        <f>IF('Data Validation'!$K$2&lt;&gt;TRUE,"",'Data Validation'!E39)</f>
        <v>M5</v>
      </c>
      <c r="D39" s="6">
        <f>IF('Data Validation'!$K$2&lt;&gt;TRUE,"",'Data Validation'!G39)</f>
        <v>5197.05</v>
      </c>
      <c r="E39" s="6">
        <f>IF($C39&lt;&gt;"M5","",Price!F39)</f>
        <v>5197.6400000000003</v>
      </c>
      <c r="F39" s="6">
        <f>IF($C39&lt;&gt;"M5","",Price!G39)</f>
        <v>5191.8100000000004</v>
      </c>
      <c r="G39" s="6">
        <f>IF($C39&lt;&gt;"M5","",SSA_new!F39)</f>
        <v>4993.9094999999998</v>
      </c>
      <c r="H39" s="6">
        <f>IF($C39&lt;&gt;"M5","",SSA_new!G39)</f>
        <v>4994.8465200000001</v>
      </c>
      <c r="I39" s="6">
        <f>IF($C39&lt;&gt;"M5","",SSA_new!H39)</f>
        <v>4998.3499599999996</v>
      </c>
      <c r="J39" s="6">
        <f>IF($C39&lt;&gt;"M5","",SSA_new!I39)</f>
        <v>4991.5090399999999</v>
      </c>
      <c r="K39">
        <f t="shared" si="0"/>
        <v>-0.93702000000030239</v>
      </c>
      <c r="L39">
        <f t="shared" si="1"/>
        <v>-1</v>
      </c>
      <c r="M39">
        <f t="shared" si="2"/>
        <v>-19</v>
      </c>
      <c r="N39">
        <f t="shared" si="3"/>
        <v>199.29004000000077</v>
      </c>
      <c r="R39">
        <f t="shared" si="4"/>
        <v>200.30096000000049</v>
      </c>
      <c r="V39" s="4" t="str">
        <f t="shared" si="5"/>
        <v/>
      </c>
      <c r="X39" s="4" t="str">
        <f t="shared" si="6"/>
        <v/>
      </c>
    </row>
    <row r="40" spans="1:24" x14ac:dyDescent="0.55000000000000004">
      <c r="A40" s="6">
        <f>IF('Data Validation'!$K$2&lt;&gt;TRUE,"",'Data Validation'!A40)</f>
        <v>1772036400</v>
      </c>
      <c r="B40" s="6" t="str">
        <f>IF('Data Validation'!$K$2&lt;&gt;TRUE,"",'Data Validation'!C40)</f>
        <v>XAUUSD</v>
      </c>
      <c r="C40" s="6" t="str">
        <f>IF('Data Validation'!$K$2&lt;&gt;TRUE,"",'Data Validation'!E40)</f>
        <v>M5</v>
      </c>
      <c r="D40" s="6">
        <f>IF('Data Validation'!$K$2&lt;&gt;TRUE,"",'Data Validation'!G40)</f>
        <v>5205.29</v>
      </c>
      <c r="E40" s="6">
        <f>IF($C40&lt;&gt;"M5","",Price!F40)</f>
        <v>5205.75</v>
      </c>
      <c r="F40" s="6">
        <f>IF($C40&lt;&gt;"M5","",Price!G40)</f>
        <v>5197.05</v>
      </c>
      <c r="G40" s="6">
        <f>IF($C40&lt;&gt;"M5","",SSA_new!F40)</f>
        <v>4993.9251599999998</v>
      </c>
      <c r="H40" s="6">
        <f>IF($C40&lt;&gt;"M5","",SSA_new!G40)</f>
        <v>4994.3858399999999</v>
      </c>
      <c r="I40" s="6">
        <f>IF($C40&lt;&gt;"M5","",SSA_new!H40)</f>
        <v>4998.2910899999997</v>
      </c>
      <c r="J40" s="6">
        <f>IF($C40&lt;&gt;"M5","",SSA_new!I40)</f>
        <v>4991.2324900000003</v>
      </c>
      <c r="K40">
        <f t="shared" si="0"/>
        <v>-0.46068000000013853</v>
      </c>
      <c r="L40">
        <f t="shared" si="1"/>
        <v>-1</v>
      </c>
      <c r="M40">
        <f t="shared" si="2"/>
        <v>-20</v>
      </c>
      <c r="N40">
        <f t="shared" si="3"/>
        <v>207.45891000000029</v>
      </c>
      <c r="R40">
        <f t="shared" si="4"/>
        <v>205.81750999999986</v>
      </c>
      <c r="V40" s="4" t="str">
        <f t="shared" si="5"/>
        <v/>
      </c>
      <c r="X40" s="4" t="str">
        <f t="shared" si="6"/>
        <v/>
      </c>
    </row>
    <row r="41" spans="1:24" x14ac:dyDescent="0.55000000000000004">
      <c r="A41" s="6">
        <f>IF('Data Validation'!$K$2&lt;&gt;TRUE,"",'Data Validation'!A41)</f>
        <v>1772036700</v>
      </c>
      <c r="B41" s="6" t="str">
        <f>IF('Data Validation'!$K$2&lt;&gt;TRUE,"",'Data Validation'!C41)</f>
        <v>XAUUSD</v>
      </c>
      <c r="C41" s="6" t="str">
        <f>IF('Data Validation'!$K$2&lt;&gt;TRUE,"",'Data Validation'!E41)</f>
        <v>M5</v>
      </c>
      <c r="D41" s="6">
        <f>IF('Data Validation'!$K$2&lt;&gt;TRUE,"",'Data Validation'!G41)</f>
        <v>5203.22</v>
      </c>
      <c r="E41" s="6">
        <f>IF($C41&lt;&gt;"M5","",Price!F41)</f>
        <v>5206.1899999999996</v>
      </c>
      <c r="F41" s="6">
        <f>IF($C41&lt;&gt;"M5","",Price!G41)</f>
        <v>5201.1899999999996</v>
      </c>
      <c r="G41" s="6">
        <f>IF($C41&lt;&gt;"M5","",SSA_new!F41)</f>
        <v>4994.2040800000004</v>
      </c>
      <c r="H41" s="6">
        <f>IF($C41&lt;&gt;"M5","",SSA_new!G41)</f>
        <v>4994.2949600000002</v>
      </c>
      <c r="I41" s="6">
        <f>IF($C41&lt;&gt;"M5","",SSA_new!H41)</f>
        <v>4998.6200099999996</v>
      </c>
      <c r="J41" s="6">
        <f>IF($C41&lt;&gt;"M5","",SSA_new!I41)</f>
        <v>4991.1864400000004</v>
      </c>
      <c r="K41">
        <f t="shared" si="0"/>
        <v>-9.0879999999742722E-2</v>
      </c>
      <c r="L41">
        <f t="shared" si="1"/>
        <v>-1</v>
      </c>
      <c r="M41">
        <f t="shared" si="2"/>
        <v>-21</v>
      </c>
      <c r="N41">
        <f t="shared" si="3"/>
        <v>207.56998999999996</v>
      </c>
      <c r="R41">
        <f t="shared" si="4"/>
        <v>210.0035599999992</v>
      </c>
      <c r="V41" s="4" t="str">
        <f t="shared" si="5"/>
        <v/>
      </c>
      <c r="X41" s="4" t="str">
        <f t="shared" si="6"/>
        <v/>
      </c>
    </row>
    <row r="42" spans="1:24" x14ac:dyDescent="0.55000000000000004">
      <c r="A42" s="6">
        <f>IF('Data Validation'!$K$2&lt;&gt;TRUE,"",'Data Validation'!A42)</f>
        <v>1772037000</v>
      </c>
      <c r="B42" s="6" t="str">
        <f>IF('Data Validation'!$K$2&lt;&gt;TRUE,"",'Data Validation'!C42)</f>
        <v>XAUUSD</v>
      </c>
      <c r="C42" s="6" t="str">
        <f>IF('Data Validation'!$K$2&lt;&gt;TRUE,"",'Data Validation'!E42)</f>
        <v>M5</v>
      </c>
      <c r="D42" s="6">
        <f>IF('Data Validation'!$K$2&lt;&gt;TRUE,"",'Data Validation'!G42)</f>
        <v>5206.5600000000004</v>
      </c>
      <c r="E42" s="6">
        <f>IF($C42&lt;&gt;"M5","",Price!F42)</f>
        <v>5206.68</v>
      </c>
      <c r="F42" s="6">
        <f>IF($C42&lt;&gt;"M5","",Price!G42)</f>
        <v>5199.2700000000004</v>
      </c>
      <c r="G42" s="6">
        <f>IF($C42&lt;&gt;"M5","",SSA_new!F42)</f>
        <v>4994.5651799999996</v>
      </c>
      <c r="H42" s="6">
        <f>IF($C42&lt;&gt;"M5","",SSA_new!G42)</f>
        <v>4994.4300700000003</v>
      </c>
      <c r="I42" s="6">
        <f>IF($C42&lt;&gt;"M5","",SSA_new!H42)</f>
        <v>4999.1454700000004</v>
      </c>
      <c r="J42" s="6">
        <f>IF($C42&lt;&gt;"M5","",SSA_new!I42)</f>
        <v>4991.2057699999996</v>
      </c>
      <c r="K42">
        <f t="shared" si="0"/>
        <v>0.13510999999925843</v>
      </c>
      <c r="L42">
        <f t="shared" si="1"/>
        <v>1</v>
      </c>
      <c r="M42">
        <f t="shared" si="2"/>
        <v>1</v>
      </c>
      <c r="N42">
        <f t="shared" si="3"/>
        <v>207.5345299999999</v>
      </c>
      <c r="R42">
        <f t="shared" si="4"/>
        <v>208.06423000000086</v>
      </c>
      <c r="V42" s="4">
        <f t="shared" si="5"/>
        <v>1</v>
      </c>
      <c r="X42" s="4" t="str">
        <f t="shared" si="6"/>
        <v/>
      </c>
    </row>
    <row r="43" spans="1:24" x14ac:dyDescent="0.55000000000000004">
      <c r="A43" s="6">
        <f>IF('Data Validation'!$K$2&lt;&gt;TRUE,"",'Data Validation'!A43)</f>
        <v>1772037300</v>
      </c>
      <c r="B43" s="6" t="str">
        <f>IF('Data Validation'!$K$2&lt;&gt;TRUE,"",'Data Validation'!C43)</f>
        <v>XAUUSD</v>
      </c>
      <c r="C43" s="6" t="str">
        <f>IF('Data Validation'!$K$2&lt;&gt;TRUE,"",'Data Validation'!E43)</f>
        <v>M5</v>
      </c>
      <c r="D43" s="6">
        <f>IF('Data Validation'!$K$2&lt;&gt;TRUE,"",'Data Validation'!G43)</f>
        <v>5203.3900000000003</v>
      </c>
      <c r="E43" s="6">
        <f>IF($C43&lt;&gt;"M5","",Price!F43)</f>
        <v>5207.1099999999997</v>
      </c>
      <c r="F43" s="6">
        <f>IF($C43&lt;&gt;"M5","",Price!G43)</f>
        <v>5202.5200000000004</v>
      </c>
      <c r="G43" s="6">
        <f>IF($C43&lt;&gt;"M5","",SSA_new!F43)</f>
        <v>4994.9799000000003</v>
      </c>
      <c r="H43" s="6">
        <f>IF($C43&lt;&gt;"M5","",SSA_new!G43)</f>
        <v>4994.7049800000004</v>
      </c>
      <c r="I43" s="6">
        <f>IF($C43&lt;&gt;"M5","",SSA_new!H43)</f>
        <v>4999.6092799999997</v>
      </c>
      <c r="J43" s="6">
        <f>IF($C43&lt;&gt;"M5","",SSA_new!I43)</f>
        <v>4991.2399699999996</v>
      </c>
      <c r="K43">
        <f t="shared" si="0"/>
        <v>0.27491999999983818</v>
      </c>
      <c r="L43">
        <f t="shared" si="1"/>
        <v>1</v>
      </c>
      <c r="M43">
        <f t="shared" si="2"/>
        <v>2</v>
      </c>
      <c r="N43">
        <f t="shared" si="3"/>
        <v>207.50072</v>
      </c>
      <c r="R43">
        <f t="shared" si="4"/>
        <v>211.28003000000081</v>
      </c>
      <c r="V43" s="4">
        <f t="shared" si="5"/>
        <v>1</v>
      </c>
      <c r="X43" s="4" t="str">
        <f t="shared" si="6"/>
        <v/>
      </c>
    </row>
    <row r="44" spans="1:24" x14ac:dyDescent="0.55000000000000004">
      <c r="A44" s="6">
        <f>IF('Data Validation'!$K$2&lt;&gt;TRUE,"",'Data Validation'!A44)</f>
        <v>1772037600</v>
      </c>
      <c r="B44" s="6" t="str">
        <f>IF('Data Validation'!$K$2&lt;&gt;TRUE,"",'Data Validation'!C44)</f>
        <v>XAUUSD</v>
      </c>
      <c r="C44" s="6" t="str">
        <f>IF('Data Validation'!$K$2&lt;&gt;TRUE,"",'Data Validation'!E44)</f>
        <v>M5</v>
      </c>
      <c r="D44" s="6">
        <f>IF('Data Validation'!$K$2&lt;&gt;TRUE,"",'Data Validation'!G44)</f>
        <v>5207.51</v>
      </c>
      <c r="E44" s="6">
        <f>IF($C44&lt;&gt;"M5","",Price!F44)</f>
        <v>5207.54</v>
      </c>
      <c r="F44" s="6">
        <f>IF($C44&lt;&gt;"M5","",Price!G44)</f>
        <v>5203.5</v>
      </c>
      <c r="G44" s="6">
        <f>IF($C44&lt;&gt;"M5","",SSA_new!F44)</f>
        <v>4995.20525</v>
      </c>
      <c r="H44" s="6">
        <f>IF($C44&lt;&gt;"M5","",SSA_new!G44)</f>
        <v>4994.9551199999996</v>
      </c>
      <c r="I44" s="6">
        <f>IF($C44&lt;&gt;"M5","",SSA_new!H44)</f>
        <v>4999.92886</v>
      </c>
      <c r="J44" s="6">
        <f>IF($C44&lt;&gt;"M5","",SSA_new!I44)</f>
        <v>4991.1458000000002</v>
      </c>
      <c r="K44">
        <f t="shared" si="0"/>
        <v>0.2501300000003539</v>
      </c>
      <c r="L44">
        <f t="shared" si="1"/>
        <v>1</v>
      </c>
      <c r="M44">
        <f t="shared" si="2"/>
        <v>3</v>
      </c>
      <c r="N44">
        <f t="shared" si="3"/>
        <v>207.61113999999998</v>
      </c>
      <c r="R44">
        <f t="shared" si="4"/>
        <v>212.35419999999976</v>
      </c>
      <c r="V44" s="4">
        <f t="shared" si="5"/>
        <v>1</v>
      </c>
      <c r="X44" s="4" t="str">
        <f t="shared" si="6"/>
        <v/>
      </c>
    </row>
    <row r="45" spans="1:24" x14ac:dyDescent="0.55000000000000004">
      <c r="A45" s="6">
        <f>IF('Data Validation'!$K$2&lt;&gt;TRUE,"",'Data Validation'!A45)</f>
        <v>1772037900</v>
      </c>
      <c r="B45" s="6" t="str">
        <f>IF('Data Validation'!$K$2&lt;&gt;TRUE,"",'Data Validation'!C45)</f>
        <v>XAUUSD</v>
      </c>
      <c r="C45" s="6" t="str">
        <f>IF('Data Validation'!$K$2&lt;&gt;TRUE,"",'Data Validation'!E45)</f>
        <v>M5</v>
      </c>
      <c r="D45" s="6">
        <f>IF('Data Validation'!$K$2&lt;&gt;TRUE,"",'Data Validation'!G45)</f>
        <v>5208.18</v>
      </c>
      <c r="E45" s="6">
        <f>IF($C45&lt;&gt;"M5","",Price!F45)</f>
        <v>5213.8</v>
      </c>
      <c r="F45" s="6">
        <f>IF($C45&lt;&gt;"M5","",Price!G45)</f>
        <v>5206.78</v>
      </c>
      <c r="G45" s="6">
        <f>IF($C45&lt;&gt;"M5","",SSA_new!F45)</f>
        <v>4994.8514400000004</v>
      </c>
      <c r="H45" s="6">
        <f>IF($C45&lt;&gt;"M5","",SSA_new!G45)</f>
        <v>4994.9032800000004</v>
      </c>
      <c r="I45" s="6">
        <f>IF($C45&lt;&gt;"M5","",SSA_new!H45)</f>
        <v>4999.7008599999999</v>
      </c>
      <c r="J45" s="6">
        <f>IF($C45&lt;&gt;"M5","",SSA_new!I45)</f>
        <v>4990.7817500000001</v>
      </c>
      <c r="K45">
        <f t="shared" si="0"/>
        <v>-5.1840000000083819E-2</v>
      </c>
      <c r="L45">
        <f t="shared" si="1"/>
        <v>-1</v>
      </c>
      <c r="M45">
        <f t="shared" si="2"/>
        <v>-1</v>
      </c>
      <c r="N45">
        <f t="shared" si="3"/>
        <v>214.09914000000026</v>
      </c>
      <c r="R45">
        <f t="shared" si="4"/>
        <v>215.99824999999964</v>
      </c>
      <c r="V45" s="4" t="str">
        <f t="shared" si="5"/>
        <v/>
      </c>
      <c r="X45" s="4" t="str">
        <f t="shared" si="6"/>
        <v/>
      </c>
    </row>
    <row r="46" spans="1:24" x14ac:dyDescent="0.55000000000000004">
      <c r="A46" s="6">
        <f>IF('Data Validation'!$K$2&lt;&gt;TRUE,"",'Data Validation'!A46)</f>
        <v>1772038200</v>
      </c>
      <c r="B46" s="6" t="str">
        <f>IF('Data Validation'!$K$2&lt;&gt;TRUE,"",'Data Validation'!C46)</f>
        <v>XAUUSD</v>
      </c>
      <c r="C46" s="6" t="str">
        <f>IF('Data Validation'!$K$2&lt;&gt;TRUE,"",'Data Validation'!E46)</f>
        <v>M5</v>
      </c>
      <c r="D46" s="6">
        <f>IF('Data Validation'!$K$2&lt;&gt;TRUE,"",'Data Validation'!G46)</f>
        <v>5211.95</v>
      </c>
      <c r="E46" s="6">
        <f>IF($C46&lt;&gt;"M5","",Price!F46)</f>
        <v>5212.49</v>
      </c>
      <c r="F46" s="6">
        <f>IF($C46&lt;&gt;"M5","",Price!G46)</f>
        <v>5207.6000000000004</v>
      </c>
      <c r="G46" s="6">
        <f>IF($C46&lt;&gt;"M5","",SSA_new!F46)</f>
        <v>4994.0230300000003</v>
      </c>
      <c r="H46" s="6">
        <f>IF($C46&lt;&gt;"M5","",SSA_new!G46)</f>
        <v>4994.4631600000002</v>
      </c>
      <c r="I46" s="6">
        <f>IF($C46&lt;&gt;"M5","",SSA_new!H46)</f>
        <v>4998.8518000000004</v>
      </c>
      <c r="J46" s="6">
        <f>IF($C46&lt;&gt;"M5","",SSA_new!I46)</f>
        <v>4989.9952800000001</v>
      </c>
      <c r="K46">
        <f t="shared" si="0"/>
        <v>-0.44012999999995372</v>
      </c>
      <c r="L46">
        <f t="shared" si="1"/>
        <v>-1</v>
      </c>
      <c r="M46">
        <f t="shared" si="2"/>
        <v>-2</v>
      </c>
      <c r="N46">
        <f t="shared" si="3"/>
        <v>213.63819999999942</v>
      </c>
      <c r="R46">
        <f t="shared" si="4"/>
        <v>217.60472000000027</v>
      </c>
      <c r="V46" s="4" t="str">
        <f t="shared" si="5"/>
        <v/>
      </c>
      <c r="X46" s="4" t="str">
        <f t="shared" si="6"/>
        <v/>
      </c>
    </row>
    <row r="47" spans="1:24" x14ac:dyDescent="0.55000000000000004">
      <c r="A47" s="6">
        <f>IF('Data Validation'!$K$2&lt;&gt;TRUE,"",'Data Validation'!A47)</f>
        <v>1772038500</v>
      </c>
      <c r="B47" s="6" t="str">
        <f>IF('Data Validation'!$K$2&lt;&gt;TRUE,"",'Data Validation'!C47)</f>
        <v>XAUUSD</v>
      </c>
      <c r="C47" s="6" t="str">
        <f>IF('Data Validation'!$K$2&lt;&gt;TRUE,"",'Data Validation'!E47)</f>
        <v>M5</v>
      </c>
      <c r="D47" s="6">
        <f>IF('Data Validation'!$K$2&lt;&gt;TRUE,"",'Data Validation'!G47)</f>
        <v>5212.3100000000004</v>
      </c>
      <c r="E47" s="6">
        <f>IF($C47&lt;&gt;"M5","",Price!F47)</f>
        <v>5212.79</v>
      </c>
      <c r="F47" s="6">
        <f>IF($C47&lt;&gt;"M5","",Price!G47)</f>
        <v>5210.16</v>
      </c>
      <c r="G47" s="6">
        <f>IF($C47&lt;&gt;"M5","",SSA_new!F47)</f>
        <v>4992.9282000000003</v>
      </c>
      <c r="H47" s="6">
        <f>IF($C47&lt;&gt;"M5","",SSA_new!G47)</f>
        <v>4993.6956799999998</v>
      </c>
      <c r="I47" s="6">
        <f>IF($C47&lt;&gt;"M5","",SSA_new!H47)</f>
        <v>4997.5518199999997</v>
      </c>
      <c r="J47" s="6">
        <f>IF($C47&lt;&gt;"M5","",SSA_new!I47)</f>
        <v>4988.93019</v>
      </c>
      <c r="K47">
        <f t="shared" si="0"/>
        <v>-0.76747999999952299</v>
      </c>
      <c r="L47">
        <f t="shared" si="1"/>
        <v>-1</v>
      </c>
      <c r="M47">
        <f t="shared" si="2"/>
        <v>-3</v>
      </c>
      <c r="N47">
        <f t="shared" si="3"/>
        <v>215.23818000000028</v>
      </c>
      <c r="R47">
        <f t="shared" si="4"/>
        <v>221.22980999999982</v>
      </c>
      <c r="V47" s="4" t="str">
        <f t="shared" si="5"/>
        <v/>
      </c>
      <c r="X47" s="4" t="str">
        <f t="shared" si="6"/>
        <v/>
      </c>
    </row>
    <row r="48" spans="1:24" x14ac:dyDescent="0.55000000000000004">
      <c r="A48" s="6">
        <f>IF('Data Validation'!$K$2&lt;&gt;TRUE,"",'Data Validation'!A48)</f>
        <v>1772038800</v>
      </c>
      <c r="B48" s="6" t="str">
        <f>IF('Data Validation'!$K$2&lt;&gt;TRUE,"",'Data Validation'!C48)</f>
        <v>XAUUSD</v>
      </c>
      <c r="C48" s="6" t="str">
        <f>IF('Data Validation'!$K$2&lt;&gt;TRUE,"",'Data Validation'!E48)</f>
        <v>M5</v>
      </c>
      <c r="D48" s="6">
        <f>IF('Data Validation'!$K$2&lt;&gt;TRUE,"",'Data Validation'!G48)</f>
        <v>5210.09</v>
      </c>
      <c r="E48" s="6">
        <f>IF($C48&lt;&gt;"M5","",Price!F48)</f>
        <v>5212.66</v>
      </c>
      <c r="F48" s="6">
        <f>IF($C48&lt;&gt;"M5","",Price!G48)</f>
        <v>5208.17</v>
      </c>
      <c r="G48" s="6">
        <f>IF($C48&lt;&gt;"M5","",SSA_new!F48)</f>
        <v>4991.7748799999999</v>
      </c>
      <c r="H48" s="6">
        <f>IF($C48&lt;&gt;"M5","",SSA_new!G48)</f>
        <v>4992.7352799999999</v>
      </c>
      <c r="I48" s="6">
        <f>IF($C48&lt;&gt;"M5","",SSA_new!H48)</f>
        <v>4996.0089900000003</v>
      </c>
      <c r="J48" s="6">
        <f>IF($C48&lt;&gt;"M5","",SSA_new!I48)</f>
        <v>4987.8638000000001</v>
      </c>
      <c r="K48">
        <f t="shared" si="0"/>
        <v>-0.96039999999993597</v>
      </c>
      <c r="L48">
        <f t="shared" si="1"/>
        <v>-1</v>
      </c>
      <c r="M48">
        <f t="shared" si="2"/>
        <v>-4</v>
      </c>
      <c r="N48">
        <f t="shared" si="3"/>
        <v>216.65100999999959</v>
      </c>
      <c r="R48">
        <f t="shared" si="4"/>
        <v>220.30619999999999</v>
      </c>
      <c r="V48" s="4" t="str">
        <f t="shared" si="5"/>
        <v/>
      </c>
      <c r="X48" s="4" t="str">
        <f t="shared" si="6"/>
        <v/>
      </c>
    </row>
    <row r="49" spans="1:24" x14ac:dyDescent="0.55000000000000004">
      <c r="A49" s="6">
        <f>IF('Data Validation'!$K$2&lt;&gt;TRUE,"",'Data Validation'!A49)</f>
        <v>1772039100</v>
      </c>
      <c r="B49" s="6" t="str">
        <f>IF('Data Validation'!$K$2&lt;&gt;TRUE,"",'Data Validation'!C49)</f>
        <v>XAUUSD</v>
      </c>
      <c r="C49" s="6" t="str">
        <f>IF('Data Validation'!$K$2&lt;&gt;TRUE,"",'Data Validation'!E49)</f>
        <v>M5</v>
      </c>
      <c r="D49" s="6">
        <f>IF('Data Validation'!$K$2&lt;&gt;TRUE,"",'Data Validation'!G49)</f>
        <v>5214.6899999999996</v>
      </c>
      <c r="E49" s="6">
        <f>IF($C49&lt;&gt;"M5","",Price!F49)</f>
        <v>5214.96</v>
      </c>
      <c r="F49" s="6">
        <f>IF($C49&lt;&gt;"M5","",Price!G49)</f>
        <v>5207.95</v>
      </c>
      <c r="G49" s="6">
        <f>IF($C49&lt;&gt;"M5","",SSA_new!F49)</f>
        <v>4990.73675</v>
      </c>
      <c r="H49" s="6">
        <f>IF($C49&lt;&gt;"M5","",SSA_new!G49)</f>
        <v>4991.7360099999996</v>
      </c>
      <c r="I49" s="6">
        <f>IF($C49&lt;&gt;"M5","",SSA_new!H49)</f>
        <v>4994.4819900000002</v>
      </c>
      <c r="J49" s="6">
        <f>IF($C49&lt;&gt;"M5","",SSA_new!I49)</f>
        <v>4986.9399299999995</v>
      </c>
      <c r="K49">
        <f t="shared" si="0"/>
        <v>-0.99925999999959458</v>
      </c>
      <c r="L49">
        <f t="shared" si="1"/>
        <v>-1</v>
      </c>
      <c r="M49">
        <f t="shared" si="2"/>
        <v>-5</v>
      </c>
      <c r="N49">
        <f t="shared" si="3"/>
        <v>220.47800999999981</v>
      </c>
      <c r="R49">
        <f t="shared" si="4"/>
        <v>221.01007000000027</v>
      </c>
      <c r="V49" s="4" t="str">
        <f t="shared" si="5"/>
        <v/>
      </c>
      <c r="X49" s="4" t="str">
        <f t="shared" si="6"/>
        <v/>
      </c>
    </row>
    <row r="50" spans="1:24" x14ac:dyDescent="0.55000000000000004">
      <c r="A50" s="6">
        <f>IF('Data Validation'!$K$2&lt;&gt;TRUE,"",'Data Validation'!A50)</f>
        <v>1772039400</v>
      </c>
      <c r="B50" s="6" t="str">
        <f>IF('Data Validation'!$K$2&lt;&gt;TRUE,"",'Data Validation'!C50)</f>
        <v>XAUUSD</v>
      </c>
      <c r="C50" s="6" t="str">
        <f>IF('Data Validation'!$K$2&lt;&gt;TRUE,"",'Data Validation'!E50)</f>
        <v>M5</v>
      </c>
      <c r="D50" s="6">
        <f>IF('Data Validation'!$K$2&lt;&gt;TRUE,"",'Data Validation'!G50)</f>
        <v>5215.17</v>
      </c>
      <c r="E50" s="6">
        <f>IF($C50&lt;&gt;"M5","",Price!F50)</f>
        <v>5217.63</v>
      </c>
      <c r="F50" s="6">
        <f>IF($C50&lt;&gt;"M5","",Price!G50)</f>
        <v>5214.1899999999996</v>
      </c>
      <c r="G50" s="6">
        <f>IF($C50&lt;&gt;"M5","",SSA_new!F50)</f>
        <v>4989.7549200000003</v>
      </c>
      <c r="H50" s="6">
        <f>IF($C50&lt;&gt;"M5","",SSA_new!G50)</f>
        <v>4990.7454699999998</v>
      </c>
      <c r="I50" s="6">
        <f>IF($C50&lt;&gt;"M5","",SSA_new!H50)</f>
        <v>4993.0235899999998</v>
      </c>
      <c r="J50" s="6">
        <f>IF($C50&lt;&gt;"M5","",SSA_new!I50)</f>
        <v>4986.2183100000002</v>
      </c>
      <c r="K50">
        <f t="shared" si="0"/>
        <v>-0.99054999999952997</v>
      </c>
      <c r="L50">
        <f t="shared" si="1"/>
        <v>-1</v>
      </c>
      <c r="M50">
        <f t="shared" si="2"/>
        <v>-6</v>
      </c>
      <c r="N50">
        <f t="shared" si="3"/>
        <v>224.60641000000032</v>
      </c>
      <c r="R50">
        <f t="shared" si="4"/>
        <v>227.9716899999994</v>
      </c>
      <c r="V50" s="4" t="str">
        <f t="shared" si="5"/>
        <v/>
      </c>
      <c r="X50" s="4" t="str">
        <f t="shared" si="6"/>
        <v/>
      </c>
    </row>
    <row r="51" spans="1:24" x14ac:dyDescent="0.55000000000000004">
      <c r="A51" s="6">
        <f>IF('Data Validation'!$K$2&lt;&gt;TRUE,"",'Data Validation'!A51)</f>
        <v>1772039700</v>
      </c>
      <c r="B51" s="6" t="str">
        <f>IF('Data Validation'!$K$2&lt;&gt;TRUE,"",'Data Validation'!C51)</f>
        <v>XAUUSD</v>
      </c>
      <c r="C51" s="6" t="str">
        <f>IF('Data Validation'!$K$2&lt;&gt;TRUE,"",'Data Validation'!E51)</f>
        <v>M5</v>
      </c>
      <c r="D51" s="6">
        <f>IF('Data Validation'!$K$2&lt;&gt;TRUE,"",'Data Validation'!G51)</f>
        <v>5214.53</v>
      </c>
      <c r="E51" s="6">
        <f>IF($C51&lt;&gt;"M5","",Price!F51)</f>
        <v>5215.29</v>
      </c>
      <c r="F51" s="6">
        <f>IF($C51&lt;&gt;"M5","",Price!G51)</f>
        <v>5212.12</v>
      </c>
      <c r="G51" s="6">
        <f>IF($C51&lt;&gt;"M5","",SSA_new!F51)</f>
        <v>4988.8391199999996</v>
      </c>
      <c r="H51" s="6">
        <f>IF($C51&lt;&gt;"M5","",SSA_new!G51)</f>
        <v>4989.7922900000003</v>
      </c>
      <c r="I51" s="6">
        <f>IF($C51&lt;&gt;"M5","",SSA_new!H51)</f>
        <v>4991.6624400000001</v>
      </c>
      <c r="J51" s="6">
        <f>IF($C51&lt;&gt;"M5","",SSA_new!I51)</f>
        <v>4985.6061099999997</v>
      </c>
      <c r="K51">
        <f t="shared" si="0"/>
        <v>-0.95317000000068219</v>
      </c>
      <c r="L51">
        <f t="shared" si="1"/>
        <v>-1</v>
      </c>
      <c r="M51">
        <f t="shared" si="2"/>
        <v>-7</v>
      </c>
      <c r="N51">
        <f t="shared" si="3"/>
        <v>223.6275599999999</v>
      </c>
      <c r="R51">
        <f t="shared" si="4"/>
        <v>226.51389000000017</v>
      </c>
      <c r="V51" s="4" t="str">
        <f t="shared" si="5"/>
        <v/>
      </c>
      <c r="X51" s="4" t="str">
        <f t="shared" si="6"/>
        <v/>
      </c>
    </row>
    <row r="52" spans="1:24" x14ac:dyDescent="0.55000000000000004">
      <c r="A52" s="6">
        <f>IF('Data Validation'!$K$2&lt;&gt;TRUE,"",'Data Validation'!A52)</f>
        <v>1772040000</v>
      </c>
      <c r="B52" s="6" t="str">
        <f>IF('Data Validation'!$K$2&lt;&gt;TRUE,"",'Data Validation'!C52)</f>
        <v>XAUUSD</v>
      </c>
      <c r="C52" s="6" t="str">
        <f>IF('Data Validation'!$K$2&lt;&gt;TRUE,"",'Data Validation'!E52)</f>
        <v>M5</v>
      </c>
      <c r="D52" s="6">
        <f>IF('Data Validation'!$K$2&lt;&gt;TRUE,"",'Data Validation'!G52)</f>
        <v>5213.2700000000004</v>
      </c>
      <c r="E52" s="6">
        <f>IF($C52&lt;&gt;"M5","",Price!F52)</f>
        <v>5215.6499999999996</v>
      </c>
      <c r="F52" s="6">
        <f>IF($C52&lt;&gt;"M5","",Price!G52)</f>
        <v>5211.46</v>
      </c>
      <c r="G52" s="6">
        <f>IF($C52&lt;&gt;"M5","",SSA_new!F52)</f>
        <v>4988.1433100000004</v>
      </c>
      <c r="H52" s="6">
        <f>IF($C52&lt;&gt;"M5","",SSA_new!G52)</f>
        <v>4988.9678000000004</v>
      </c>
      <c r="I52" s="6">
        <f>IF($C52&lt;&gt;"M5","",SSA_new!H52)</f>
        <v>4990.5504700000001</v>
      </c>
      <c r="J52" s="6">
        <f>IF($C52&lt;&gt;"M5","",SSA_new!I52)</f>
        <v>4985.1431000000002</v>
      </c>
      <c r="K52">
        <f t="shared" si="0"/>
        <v>-0.82448999999996886</v>
      </c>
      <c r="L52">
        <f t="shared" si="1"/>
        <v>-1</v>
      </c>
      <c r="M52">
        <f t="shared" si="2"/>
        <v>-8</v>
      </c>
      <c r="N52">
        <f t="shared" si="3"/>
        <v>225.0995299999995</v>
      </c>
      <c r="R52">
        <f t="shared" si="4"/>
        <v>226.31689999999981</v>
      </c>
      <c r="V52" s="4" t="str">
        <f t="shared" si="5"/>
        <v/>
      </c>
      <c r="X52" s="4" t="str">
        <f t="shared" si="6"/>
        <v/>
      </c>
    </row>
    <row r="53" spans="1:24" x14ac:dyDescent="0.55000000000000004">
      <c r="A53" s="6">
        <f>IF('Data Validation'!$K$2&lt;&gt;TRUE,"",'Data Validation'!A53)</f>
        <v>1772040300</v>
      </c>
      <c r="B53" s="6" t="str">
        <f>IF('Data Validation'!$K$2&lt;&gt;TRUE,"",'Data Validation'!C53)</f>
        <v>XAUUSD</v>
      </c>
      <c r="C53" s="6" t="str">
        <f>IF('Data Validation'!$K$2&lt;&gt;TRUE,"",'Data Validation'!E53)</f>
        <v>M5</v>
      </c>
      <c r="D53" s="6">
        <f>IF('Data Validation'!$K$2&lt;&gt;TRUE,"",'Data Validation'!G53)</f>
        <v>5213.1000000000004</v>
      </c>
      <c r="E53" s="6">
        <f>IF($C53&lt;&gt;"M5","",Price!F53)</f>
        <v>5215.97</v>
      </c>
      <c r="F53" s="6">
        <f>IF($C53&lt;&gt;"M5","",Price!G53)</f>
        <v>5212.26</v>
      </c>
      <c r="G53" s="6">
        <f>IF($C53&lt;&gt;"M5","",SSA_new!F53)</f>
        <v>4987.77934</v>
      </c>
      <c r="H53" s="6">
        <f>IF($C53&lt;&gt;"M5","",SSA_new!G53)</f>
        <v>4988.3735699999997</v>
      </c>
      <c r="I53" s="6">
        <f>IF($C53&lt;&gt;"M5","",SSA_new!H53)</f>
        <v>4989.8518999999997</v>
      </c>
      <c r="J53" s="6">
        <f>IF($C53&lt;&gt;"M5","",SSA_new!I53)</f>
        <v>4984.9405999999999</v>
      </c>
      <c r="K53">
        <f t="shared" si="0"/>
        <v>-0.59422999999969761</v>
      </c>
      <c r="L53">
        <f t="shared" si="1"/>
        <v>-1</v>
      </c>
      <c r="M53">
        <f t="shared" si="2"/>
        <v>-9</v>
      </c>
      <c r="N53">
        <f t="shared" si="3"/>
        <v>226.1181000000006</v>
      </c>
      <c r="R53">
        <f t="shared" si="4"/>
        <v>227.31940000000031</v>
      </c>
      <c r="V53" s="4" t="str">
        <f t="shared" si="5"/>
        <v/>
      </c>
      <c r="X53" s="4" t="str">
        <f t="shared" si="6"/>
        <v/>
      </c>
    </row>
    <row r="54" spans="1:24" x14ac:dyDescent="0.55000000000000004">
      <c r="A54" s="6">
        <f>IF('Data Validation'!$K$2&lt;&gt;TRUE,"",'Data Validation'!A54)</f>
        <v>1772040600</v>
      </c>
      <c r="B54" s="6" t="str">
        <f>IF('Data Validation'!$K$2&lt;&gt;TRUE,"",'Data Validation'!C54)</f>
        <v>XAUUSD</v>
      </c>
      <c r="C54" s="6" t="str">
        <f>IF('Data Validation'!$K$2&lt;&gt;TRUE,"",'Data Validation'!E54)</f>
        <v>M5</v>
      </c>
      <c r="D54" s="6">
        <f>IF('Data Validation'!$K$2&lt;&gt;TRUE,"",'Data Validation'!G54)</f>
        <v>5211.8500000000004</v>
      </c>
      <c r="E54" s="6">
        <f>IF($C54&lt;&gt;"M5","",Price!F54)</f>
        <v>5214.42</v>
      </c>
      <c r="F54" s="6">
        <f>IF($C54&lt;&gt;"M5","",Price!G54)</f>
        <v>5211.05</v>
      </c>
      <c r="G54" s="6">
        <f>IF($C54&lt;&gt;"M5","",SSA_new!F54)</f>
        <v>4987.6804599999996</v>
      </c>
      <c r="H54" s="6">
        <f>IF($C54&lt;&gt;"M5","",SSA_new!G54)</f>
        <v>4988.0270200000004</v>
      </c>
      <c r="I54" s="6">
        <f>IF($C54&lt;&gt;"M5","",SSA_new!H54)</f>
        <v>4989.6486199999999</v>
      </c>
      <c r="J54" s="6">
        <f>IF($C54&lt;&gt;"M5","",SSA_new!I54)</f>
        <v>4984.9795000000004</v>
      </c>
      <c r="K54">
        <f t="shared" si="0"/>
        <v>-0.34656000000086351</v>
      </c>
      <c r="L54">
        <f t="shared" si="1"/>
        <v>-1</v>
      </c>
      <c r="M54">
        <f t="shared" si="2"/>
        <v>-10</v>
      </c>
      <c r="N54">
        <f t="shared" si="3"/>
        <v>224.77138000000014</v>
      </c>
      <c r="R54">
        <f t="shared" si="4"/>
        <v>226.07049999999981</v>
      </c>
      <c r="V54" s="4" t="str">
        <f t="shared" si="5"/>
        <v/>
      </c>
      <c r="X54" s="4" t="str">
        <f t="shared" si="6"/>
        <v/>
      </c>
    </row>
    <row r="55" spans="1:24" x14ac:dyDescent="0.55000000000000004">
      <c r="A55" s="6">
        <f>IF('Data Validation'!$K$2&lt;&gt;TRUE,"",'Data Validation'!A55)</f>
        <v>1772040900</v>
      </c>
      <c r="B55" s="6" t="str">
        <f>IF('Data Validation'!$K$2&lt;&gt;TRUE,"",'Data Validation'!C55)</f>
        <v>XAUUSD</v>
      </c>
      <c r="C55" s="6" t="str">
        <f>IF('Data Validation'!$K$2&lt;&gt;TRUE,"",'Data Validation'!E55)</f>
        <v>M5</v>
      </c>
      <c r="D55" s="6">
        <f>IF('Data Validation'!$K$2&lt;&gt;TRUE,"",'Data Validation'!G55)</f>
        <v>5213.17</v>
      </c>
      <c r="E55" s="6">
        <f>IF($C55&lt;&gt;"M5","",Price!F55)</f>
        <v>5213.46</v>
      </c>
      <c r="F55" s="6">
        <f>IF($C55&lt;&gt;"M5","",Price!G55)</f>
        <v>5210.33</v>
      </c>
      <c r="G55" s="6">
        <f>IF($C55&lt;&gt;"M5","",SSA_new!F55)</f>
        <v>4987.6558299999997</v>
      </c>
      <c r="H55" s="6">
        <f>IF($C55&lt;&gt;"M5","",SSA_new!G55)</f>
        <v>4987.8414199999997</v>
      </c>
      <c r="I55" s="6">
        <f>IF($C55&lt;&gt;"M5","",SSA_new!H55)</f>
        <v>4989.7700599999998</v>
      </c>
      <c r="J55" s="6">
        <f>IF($C55&lt;&gt;"M5","",SSA_new!I55)</f>
        <v>4985.0008200000002</v>
      </c>
      <c r="K55">
        <f t="shared" si="0"/>
        <v>-0.18559000000004744</v>
      </c>
      <c r="L55">
        <f t="shared" si="1"/>
        <v>-1</v>
      </c>
      <c r="M55">
        <f t="shared" si="2"/>
        <v>-11</v>
      </c>
      <c r="N55">
        <f t="shared" si="3"/>
        <v>223.68994000000021</v>
      </c>
      <c r="R55">
        <f t="shared" si="4"/>
        <v>225.32917999999972</v>
      </c>
      <c r="V55" s="4" t="str">
        <f t="shared" si="5"/>
        <v/>
      </c>
      <c r="X55" s="4" t="str">
        <f t="shared" si="6"/>
        <v/>
      </c>
    </row>
    <row r="56" spans="1:24" x14ac:dyDescent="0.55000000000000004">
      <c r="A56" s="6">
        <f>IF('Data Validation'!$K$2&lt;&gt;TRUE,"",'Data Validation'!A56)</f>
        <v>1772041200</v>
      </c>
      <c r="B56" s="6" t="str">
        <f>IF('Data Validation'!$K$2&lt;&gt;TRUE,"",'Data Validation'!C56)</f>
        <v>XAUUSD</v>
      </c>
      <c r="C56" s="6" t="str">
        <f>IF('Data Validation'!$K$2&lt;&gt;TRUE,"",'Data Validation'!E56)</f>
        <v>M5</v>
      </c>
      <c r="D56" s="6">
        <f>IF('Data Validation'!$K$2&lt;&gt;TRUE,"",'Data Validation'!G56)</f>
        <v>5208.33</v>
      </c>
      <c r="E56" s="6">
        <f>IF($C56&lt;&gt;"M5","",Price!F56)</f>
        <v>5213.79</v>
      </c>
      <c r="F56" s="6">
        <f>IF($C56&lt;&gt;"M5","",Price!G56)</f>
        <v>5208.18</v>
      </c>
      <c r="G56" s="6">
        <f>IF($C56&lt;&gt;"M5","",SSA_new!F56)</f>
        <v>4987.4487799999997</v>
      </c>
      <c r="H56" s="6">
        <f>IF($C56&lt;&gt;"M5","",SSA_new!G56)</f>
        <v>4987.6450999999997</v>
      </c>
      <c r="I56" s="6">
        <f>IF($C56&lt;&gt;"M5","",SSA_new!H56)</f>
        <v>4989.93923</v>
      </c>
      <c r="J56" s="6">
        <f>IF($C56&lt;&gt;"M5","",SSA_new!I56)</f>
        <v>4984.7881799999996</v>
      </c>
      <c r="K56">
        <f t="shared" si="0"/>
        <v>-0.19632000000001426</v>
      </c>
      <c r="L56">
        <f t="shared" si="1"/>
        <v>-1</v>
      </c>
      <c r="M56">
        <f t="shared" si="2"/>
        <v>-12</v>
      </c>
      <c r="N56">
        <f t="shared" si="3"/>
        <v>223.85077000000001</v>
      </c>
      <c r="R56">
        <f t="shared" si="4"/>
        <v>223.39182000000073</v>
      </c>
      <c r="V56" s="4" t="str">
        <f t="shared" si="5"/>
        <v/>
      </c>
      <c r="X56" s="4" t="str">
        <f t="shared" si="6"/>
        <v/>
      </c>
    </row>
    <row r="57" spans="1:24" x14ac:dyDescent="0.55000000000000004">
      <c r="A57" s="6">
        <f>IF('Data Validation'!$K$2&lt;&gt;TRUE,"",'Data Validation'!A57)</f>
        <v>1772041500</v>
      </c>
      <c r="B57" s="6" t="str">
        <f>IF('Data Validation'!$K$2&lt;&gt;TRUE,"",'Data Validation'!C57)</f>
        <v>XAUUSD</v>
      </c>
      <c r="C57" s="6" t="str">
        <f>IF('Data Validation'!$K$2&lt;&gt;TRUE,"",'Data Validation'!E57)</f>
        <v>M5</v>
      </c>
      <c r="D57" s="6">
        <f>IF('Data Validation'!$K$2&lt;&gt;TRUE,"",'Data Validation'!G57)</f>
        <v>5206.71</v>
      </c>
      <c r="E57" s="6">
        <f>IF($C57&lt;&gt;"M5","",Price!F57)</f>
        <v>5209.0200000000004</v>
      </c>
      <c r="F57" s="6">
        <f>IF($C57&lt;&gt;"M5","",Price!G57)</f>
        <v>5204.41</v>
      </c>
      <c r="G57" s="6">
        <f>IF($C57&lt;&gt;"M5","",SSA_new!F57)</f>
        <v>4986.8861100000004</v>
      </c>
      <c r="H57" s="6">
        <f>IF($C57&lt;&gt;"M5","",SSA_new!G57)</f>
        <v>4987.2656100000004</v>
      </c>
      <c r="I57" s="6">
        <f>IF($C57&lt;&gt;"M5","",SSA_new!H57)</f>
        <v>4989.9077500000003</v>
      </c>
      <c r="J57" s="6">
        <f>IF($C57&lt;&gt;"M5","",SSA_new!I57)</f>
        <v>4984.1384699999999</v>
      </c>
      <c r="K57">
        <f t="shared" si="0"/>
        <v>-0.37950000000000728</v>
      </c>
      <c r="L57">
        <f t="shared" si="1"/>
        <v>-1</v>
      </c>
      <c r="M57">
        <f t="shared" si="2"/>
        <v>-13</v>
      </c>
      <c r="N57">
        <f t="shared" si="3"/>
        <v>219.11225000000013</v>
      </c>
      <c r="R57">
        <f t="shared" si="4"/>
        <v>220.27152999999998</v>
      </c>
      <c r="V57" s="4" t="str">
        <f t="shared" si="5"/>
        <v/>
      </c>
      <c r="X57" s="4" t="str">
        <f t="shared" si="6"/>
        <v/>
      </c>
    </row>
    <row r="58" spans="1:24" x14ac:dyDescent="0.55000000000000004">
      <c r="A58" s="6">
        <f>IF('Data Validation'!$K$2&lt;&gt;TRUE,"",'Data Validation'!A58)</f>
        <v>1772041800</v>
      </c>
      <c r="B58" s="6" t="str">
        <f>IF('Data Validation'!$K$2&lt;&gt;TRUE,"",'Data Validation'!C58)</f>
        <v>XAUUSD</v>
      </c>
      <c r="C58" s="6" t="str">
        <f>IF('Data Validation'!$K$2&lt;&gt;TRUE,"",'Data Validation'!E58)</f>
        <v>M5</v>
      </c>
      <c r="D58" s="6">
        <f>IF('Data Validation'!$K$2&lt;&gt;TRUE,"",'Data Validation'!G58)</f>
        <v>5206.32</v>
      </c>
      <c r="E58" s="6">
        <f>IF($C58&lt;&gt;"M5","",Price!F58)</f>
        <v>5210.67</v>
      </c>
      <c r="F58" s="6">
        <f>IF($C58&lt;&gt;"M5","",Price!G58)</f>
        <v>5204.88</v>
      </c>
      <c r="G58" s="6">
        <f>IF($C58&lt;&gt;"M5","",SSA_new!F58)</f>
        <v>4985.7588500000002</v>
      </c>
      <c r="H58" s="6">
        <f>IF($C58&lt;&gt;"M5","",SSA_new!G58)</f>
        <v>4986.5122300000003</v>
      </c>
      <c r="I58" s="6">
        <f>IF($C58&lt;&gt;"M5","",SSA_new!H58)</f>
        <v>4989.4027100000003</v>
      </c>
      <c r="J58" s="6">
        <f>IF($C58&lt;&gt;"M5","",SSA_new!I58)</f>
        <v>4982.9679400000005</v>
      </c>
      <c r="K58">
        <f t="shared" si="0"/>
        <v>-0.75338000000010652</v>
      </c>
      <c r="L58">
        <f t="shared" si="1"/>
        <v>-1</v>
      </c>
      <c r="M58">
        <f t="shared" si="2"/>
        <v>-14</v>
      </c>
      <c r="N58">
        <f t="shared" si="3"/>
        <v>221.26728999999978</v>
      </c>
      <c r="R58">
        <f t="shared" si="4"/>
        <v>221.91205999999966</v>
      </c>
      <c r="V58" s="4" t="str">
        <f t="shared" si="5"/>
        <v/>
      </c>
      <c r="X58" s="4" t="str">
        <f t="shared" si="6"/>
        <v/>
      </c>
    </row>
    <row r="59" spans="1:24" x14ac:dyDescent="0.55000000000000004">
      <c r="A59" s="6">
        <f>IF('Data Validation'!$K$2&lt;&gt;TRUE,"",'Data Validation'!A59)</f>
        <v>1772042100</v>
      </c>
      <c r="B59" s="6" t="str">
        <f>IF('Data Validation'!$K$2&lt;&gt;TRUE,"",'Data Validation'!C59)</f>
        <v>XAUUSD</v>
      </c>
      <c r="C59" s="6" t="str">
        <f>IF('Data Validation'!$K$2&lt;&gt;TRUE,"",'Data Validation'!E59)</f>
        <v>M5</v>
      </c>
      <c r="D59" s="6">
        <f>IF('Data Validation'!$K$2&lt;&gt;TRUE,"",'Data Validation'!G59)</f>
        <v>5206.82</v>
      </c>
      <c r="E59" s="6">
        <f>IF($C59&lt;&gt;"M5","",Price!F59)</f>
        <v>5208.03</v>
      </c>
      <c r="F59" s="6">
        <f>IF($C59&lt;&gt;"M5","",Price!G59)</f>
        <v>5203.4399999999996</v>
      </c>
      <c r="G59" s="6">
        <f>IF($C59&lt;&gt;"M5","",SSA_new!F59)</f>
        <v>4984.0383300000003</v>
      </c>
      <c r="H59" s="6">
        <f>IF($C59&lt;&gt;"M5","",SSA_new!G59)</f>
        <v>4985.2752799999998</v>
      </c>
      <c r="I59" s="6">
        <f>IF($C59&lt;&gt;"M5","",SSA_new!H59)</f>
        <v>4988.2673599999998</v>
      </c>
      <c r="J59" s="6">
        <f>IF($C59&lt;&gt;"M5","",SSA_new!I59)</f>
        <v>4981.2309999999998</v>
      </c>
      <c r="K59">
        <f t="shared" si="0"/>
        <v>-1.2369499999995242</v>
      </c>
      <c r="L59">
        <f t="shared" si="1"/>
        <v>-1</v>
      </c>
      <c r="M59">
        <f t="shared" si="2"/>
        <v>-15</v>
      </c>
      <c r="N59">
        <f t="shared" si="3"/>
        <v>219.76263999999992</v>
      </c>
      <c r="R59">
        <f t="shared" si="4"/>
        <v>222.20899999999983</v>
      </c>
      <c r="V59" s="4" t="str">
        <f t="shared" si="5"/>
        <v/>
      </c>
      <c r="X59" s="4" t="str">
        <f t="shared" si="6"/>
        <v/>
      </c>
    </row>
    <row r="60" spans="1:24" x14ac:dyDescent="0.55000000000000004">
      <c r="A60" s="6">
        <f>IF('Data Validation'!$K$2&lt;&gt;TRUE,"",'Data Validation'!A60)</f>
        <v>1772042400</v>
      </c>
      <c r="B60" s="6" t="str">
        <f>IF('Data Validation'!$K$2&lt;&gt;TRUE,"",'Data Validation'!C60)</f>
        <v>XAUUSD</v>
      </c>
      <c r="C60" s="6" t="str">
        <f>IF('Data Validation'!$K$2&lt;&gt;TRUE,"",'Data Validation'!E60)</f>
        <v>M5</v>
      </c>
      <c r="D60" s="6">
        <f>IF('Data Validation'!$K$2&lt;&gt;TRUE,"",'Data Validation'!G60)</f>
        <v>5207.3999999999996</v>
      </c>
      <c r="E60" s="6">
        <f>IF($C60&lt;&gt;"M5","",Price!F60)</f>
        <v>5207.45</v>
      </c>
      <c r="F60" s="6">
        <f>IF($C60&lt;&gt;"M5","",Price!G60)</f>
        <v>5206.83</v>
      </c>
      <c r="G60" s="6">
        <f>IF($C60&lt;&gt;"M5","",SSA_new!F60)</f>
        <v>4981.9509699999999</v>
      </c>
      <c r="H60" s="6">
        <f>IF($C60&lt;&gt;"M5","",SSA_new!G60)</f>
        <v>4983.61312</v>
      </c>
      <c r="I60" s="6">
        <f>IF($C60&lt;&gt;"M5","",SSA_new!H60)</f>
        <v>4986.5551999999998</v>
      </c>
      <c r="J60" s="6">
        <f>IF($C60&lt;&gt;"M5","",SSA_new!I60)</f>
        <v>4979.0667199999998</v>
      </c>
      <c r="K60">
        <f t="shared" si="0"/>
        <v>-1.6621500000001106</v>
      </c>
      <c r="L60">
        <f t="shared" si="1"/>
        <v>-1</v>
      </c>
      <c r="M60">
        <f t="shared" si="2"/>
        <v>-16</v>
      </c>
      <c r="N60">
        <f t="shared" si="3"/>
        <v>220.89480000000003</v>
      </c>
      <c r="R60">
        <f t="shared" si="4"/>
        <v>227.76328000000012</v>
      </c>
      <c r="V60" s="4" t="str">
        <f t="shared" si="5"/>
        <v/>
      </c>
      <c r="X60" s="4" t="str">
        <f t="shared" si="6"/>
        <v/>
      </c>
    </row>
    <row r="61" spans="1:24" x14ac:dyDescent="0.55000000000000004">
      <c r="A61" s="6">
        <f>IF('Data Validation'!$K$2&lt;&gt;TRUE,"",'Data Validation'!A61)</f>
        <v>1772042700</v>
      </c>
      <c r="B61" s="6" t="str">
        <f>IF('Data Validation'!$K$2&lt;&gt;TRUE,"",'Data Validation'!C61)</f>
        <v>XAUUSD</v>
      </c>
      <c r="C61" s="6" t="str">
        <f>IF('Data Validation'!$K$2&lt;&gt;TRUE,"",'Data Validation'!E61)</f>
        <v>M5</v>
      </c>
      <c r="D61" s="6">
        <f>IF('Data Validation'!$K$2&lt;&gt;TRUE,"",'Data Validation'!G61)</f>
        <v>5207.07</v>
      </c>
      <c r="E61" s="6">
        <f>IF($C61&lt;&gt;"M5","",Price!F61)</f>
        <v>5207.53</v>
      </c>
      <c r="F61" s="6">
        <f>IF($C61&lt;&gt;"M5","",Price!G61)</f>
        <v>5207.0200000000004</v>
      </c>
      <c r="G61" s="6">
        <f>IF($C61&lt;&gt;"M5","",SSA_new!F61)</f>
        <v>4979.7910599999996</v>
      </c>
      <c r="H61" s="6">
        <f>IF($C61&lt;&gt;"M5","",SSA_new!G61)</f>
        <v>4981.7020899999998</v>
      </c>
      <c r="I61" s="6">
        <f>IF($C61&lt;&gt;"M5","",SSA_new!H61)</f>
        <v>4984.5119000000004</v>
      </c>
      <c r="J61" s="6">
        <f>IF($C61&lt;&gt;"M5","",SSA_new!I61)</f>
        <v>4976.7500899999995</v>
      </c>
      <c r="K61">
        <f t="shared" si="0"/>
        <v>-1.9110300000002098</v>
      </c>
      <c r="L61">
        <f t="shared" si="1"/>
        <v>-1</v>
      </c>
      <c r="M61">
        <f t="shared" si="2"/>
        <v>-17</v>
      </c>
      <c r="N61">
        <f t="shared" si="3"/>
        <v>223.01809999999932</v>
      </c>
      <c r="R61">
        <f t="shared" si="4"/>
        <v>230.26991000000089</v>
      </c>
      <c r="V61" s="4" t="str">
        <f t="shared" si="5"/>
        <v/>
      </c>
      <c r="X61" s="4" t="str">
        <f t="shared" si="6"/>
        <v/>
      </c>
    </row>
    <row r="62" spans="1:24" x14ac:dyDescent="0.55000000000000004">
      <c r="A62" s="6">
        <f>IF('Data Validation'!$K$2&lt;&gt;TRUE,"",'Data Validation'!A62)</f>
        <v>1772043000</v>
      </c>
      <c r="B62" s="6" t="str">
        <f>IF('Data Validation'!$K$2&lt;&gt;TRUE,"",'Data Validation'!C62)</f>
        <v>XAUUSD</v>
      </c>
      <c r="C62" s="6" t="str">
        <f>IF('Data Validation'!$K$2&lt;&gt;TRUE,"",'Data Validation'!E62)</f>
        <v>M5</v>
      </c>
      <c r="D62" s="6">
        <f>IF('Data Validation'!$K$2&lt;&gt;TRUE,"",'Data Validation'!G62)</f>
        <v>5206.8900000000003</v>
      </c>
      <c r="E62" s="6">
        <f>IF($C62&lt;&gt;"M5","",Price!F62)</f>
        <v>5207.1000000000004</v>
      </c>
      <c r="F62" s="6">
        <f>IF($C62&lt;&gt;"M5","",Price!G62)</f>
        <v>5206.72</v>
      </c>
      <c r="G62" s="6">
        <f>IF($C62&lt;&gt;"M5","",SSA_new!F62)</f>
        <v>4977.8955599999999</v>
      </c>
      <c r="H62" s="6">
        <f>IF($C62&lt;&gt;"M5","",SSA_new!G62)</f>
        <v>4979.7988299999997</v>
      </c>
      <c r="I62" s="6">
        <f>IF($C62&lt;&gt;"M5","",SSA_new!H62)</f>
        <v>4982.4863800000003</v>
      </c>
      <c r="J62" s="6">
        <f>IF($C62&lt;&gt;"M5","",SSA_new!I62)</f>
        <v>4974.7966200000001</v>
      </c>
      <c r="K62">
        <f t="shared" si="0"/>
        <v>-1.9032699999997931</v>
      </c>
      <c r="L62">
        <f t="shared" si="1"/>
        <v>-1</v>
      </c>
      <c r="M62">
        <f t="shared" si="2"/>
        <v>-18</v>
      </c>
      <c r="N62">
        <f t="shared" si="3"/>
        <v>224.61362000000008</v>
      </c>
      <c r="R62">
        <f t="shared" si="4"/>
        <v>231.92338000000018</v>
      </c>
      <c r="V62" s="4" t="str">
        <f t="shared" si="5"/>
        <v/>
      </c>
      <c r="X62" s="4" t="str">
        <f t="shared" si="6"/>
        <v/>
      </c>
    </row>
    <row r="63" spans="1:24" x14ac:dyDescent="0.55000000000000004">
      <c r="A63" s="6">
        <f>IF('Data Validation'!$K$2&lt;&gt;TRUE,"",'Data Validation'!A63)</f>
        <v>1772043300</v>
      </c>
      <c r="B63" s="6" t="str">
        <f>IF('Data Validation'!$K$2&lt;&gt;TRUE,"",'Data Validation'!C63)</f>
        <v>XAUUSD</v>
      </c>
      <c r="C63" s="6" t="str">
        <f>IF('Data Validation'!$K$2&lt;&gt;TRUE,"",'Data Validation'!E63)</f>
        <v>M5</v>
      </c>
      <c r="D63" s="6">
        <f>IF('Data Validation'!$K$2&lt;&gt;TRUE,"",'Data Validation'!G63)</f>
        <v>5206.8</v>
      </c>
      <c r="E63" s="6">
        <f>IF($C63&lt;&gt;"M5","",Price!F63)</f>
        <v>5207.29</v>
      </c>
      <c r="F63" s="6">
        <f>IF($C63&lt;&gt;"M5","",Price!G63)</f>
        <v>5206.71</v>
      </c>
      <c r="G63" s="6">
        <f>IF($C63&lt;&gt;"M5","",SSA_new!F63)</f>
        <v>4976.6479499999996</v>
      </c>
      <c r="H63" s="6">
        <f>IF($C63&lt;&gt;"M5","",SSA_new!G63)</f>
        <v>4978.2233900000001</v>
      </c>
      <c r="I63" s="6">
        <f>IF($C63&lt;&gt;"M5","",SSA_new!H63)</f>
        <v>4980.7597699999997</v>
      </c>
      <c r="J63" s="6">
        <f>IF($C63&lt;&gt;"M5","",SSA_new!I63)</f>
        <v>4973.4018699999997</v>
      </c>
      <c r="K63">
        <f t="shared" si="0"/>
        <v>-1.5754400000005262</v>
      </c>
      <c r="L63">
        <f t="shared" si="1"/>
        <v>-1</v>
      </c>
      <c r="M63">
        <f t="shared" si="2"/>
        <v>-19</v>
      </c>
      <c r="N63">
        <f t="shared" si="3"/>
        <v>226.5302300000003</v>
      </c>
      <c r="R63">
        <f t="shared" si="4"/>
        <v>233.30813000000035</v>
      </c>
      <c r="V63" s="4" t="str">
        <f t="shared" si="5"/>
        <v/>
      </c>
      <c r="X63" s="4" t="str">
        <f t="shared" si="6"/>
        <v/>
      </c>
    </row>
    <row r="64" spans="1:24" x14ac:dyDescent="0.55000000000000004">
      <c r="A64" s="6">
        <f>IF('Data Validation'!$K$2&lt;&gt;TRUE,"",'Data Validation'!A64)</f>
        <v>1772043600</v>
      </c>
      <c r="B64" s="6" t="str">
        <f>IF('Data Validation'!$K$2&lt;&gt;TRUE,"",'Data Validation'!C64)</f>
        <v>XAUUSD</v>
      </c>
      <c r="C64" s="6" t="str">
        <f>IF('Data Validation'!$K$2&lt;&gt;TRUE,"",'Data Validation'!E64)</f>
        <v>M5</v>
      </c>
      <c r="D64" s="6">
        <f>IF('Data Validation'!$K$2&lt;&gt;TRUE,"",'Data Validation'!G64)</f>
        <v>5206.7700000000004</v>
      </c>
      <c r="E64" s="6">
        <f>IF($C64&lt;&gt;"M5","",Price!F64)</f>
        <v>5207.28</v>
      </c>
      <c r="F64" s="6">
        <f>IF($C64&lt;&gt;"M5","",Price!G64)</f>
        <v>5206.7299999999996</v>
      </c>
      <c r="G64" s="6">
        <f>IF($C64&lt;&gt;"M5","",SSA_new!F64)</f>
        <v>4976.2879400000002</v>
      </c>
      <c r="H64" s="6">
        <f>IF($C64&lt;&gt;"M5","",SSA_new!G64)</f>
        <v>4977.2556699999996</v>
      </c>
      <c r="I64" s="6">
        <f>IF($C64&lt;&gt;"M5","",SSA_new!H64)</f>
        <v>4979.7538400000003</v>
      </c>
      <c r="J64" s="6">
        <f>IF($C64&lt;&gt;"M5","",SSA_new!I64)</f>
        <v>4972.8920699999999</v>
      </c>
      <c r="K64">
        <f t="shared" si="0"/>
        <v>-0.96772999999939202</v>
      </c>
      <c r="L64">
        <f t="shared" si="1"/>
        <v>-1</v>
      </c>
      <c r="M64">
        <f t="shared" si="2"/>
        <v>-20</v>
      </c>
      <c r="N64">
        <f t="shared" si="3"/>
        <v>227.52615999999944</v>
      </c>
      <c r="R64">
        <f t="shared" si="4"/>
        <v>233.83792999999969</v>
      </c>
      <c r="V64" s="4" t="str">
        <f t="shared" si="5"/>
        <v/>
      </c>
      <c r="X64" s="4" t="str">
        <f t="shared" si="6"/>
        <v/>
      </c>
    </row>
    <row r="65" spans="1:24" x14ac:dyDescent="0.55000000000000004">
      <c r="A65" s="6">
        <f>IF('Data Validation'!$K$2&lt;&gt;TRUE,"",'Data Validation'!A65)</f>
        <v>1772043900</v>
      </c>
      <c r="B65" s="6" t="str">
        <f>IF('Data Validation'!$K$2&lt;&gt;TRUE,"",'Data Validation'!C65)</f>
        <v>XAUUSD</v>
      </c>
      <c r="C65" s="6" t="str">
        <f>IF('Data Validation'!$K$2&lt;&gt;TRUE,"",'Data Validation'!E65)</f>
        <v>M5</v>
      </c>
      <c r="D65" s="6">
        <f>IF('Data Validation'!$K$2&lt;&gt;TRUE,"",'Data Validation'!G65)</f>
        <v>5206.8</v>
      </c>
      <c r="E65" s="6">
        <f>IF($C65&lt;&gt;"M5","",Price!F65)</f>
        <v>5207.04</v>
      </c>
      <c r="F65" s="6">
        <f>IF($C65&lt;&gt;"M5","",Price!G65)</f>
        <v>5206.6400000000003</v>
      </c>
      <c r="G65" s="6">
        <f>IF($C65&lt;&gt;"M5","",SSA_new!F65)</f>
        <v>4976.9006900000004</v>
      </c>
      <c r="H65" s="6">
        <f>IF($C65&lt;&gt;"M5","",SSA_new!G65)</f>
        <v>4977.0781800000004</v>
      </c>
      <c r="I65" s="6">
        <f>IF($C65&lt;&gt;"M5","",SSA_new!H65)</f>
        <v>4979.73045</v>
      </c>
      <c r="J65" s="6">
        <f>IF($C65&lt;&gt;"M5","",SSA_new!I65)</f>
        <v>4973.4036800000003</v>
      </c>
      <c r="K65">
        <f t="shared" si="0"/>
        <v>-0.17749000000003434</v>
      </c>
      <c r="L65">
        <f t="shared" si="1"/>
        <v>-1</v>
      </c>
      <c r="M65">
        <f t="shared" si="2"/>
        <v>-21</v>
      </c>
      <c r="N65">
        <f t="shared" si="3"/>
        <v>227.30954999999994</v>
      </c>
      <c r="R65">
        <f t="shared" si="4"/>
        <v>233.23631999999998</v>
      </c>
      <c r="V65" s="4" t="str">
        <f t="shared" si="5"/>
        <v/>
      </c>
      <c r="X65" s="4" t="str">
        <f t="shared" si="6"/>
        <v/>
      </c>
    </row>
    <row r="66" spans="1:24" x14ac:dyDescent="0.55000000000000004">
      <c r="A66" s="6">
        <f>IF('Data Validation'!$K$2&lt;&gt;TRUE,"",'Data Validation'!A66)</f>
        <v>1772044200</v>
      </c>
      <c r="B66" s="6" t="str">
        <f>IF('Data Validation'!$K$2&lt;&gt;TRUE,"",'Data Validation'!C66)</f>
        <v>XAUUSD</v>
      </c>
      <c r="C66" s="6" t="str">
        <f>IF('Data Validation'!$K$2&lt;&gt;TRUE,"",'Data Validation'!E66)</f>
        <v>M5</v>
      </c>
      <c r="D66" s="6">
        <f>IF('Data Validation'!$K$2&lt;&gt;TRUE,"",'Data Validation'!G66)</f>
        <v>5206.8</v>
      </c>
      <c r="E66" s="6">
        <f>IF($C66&lt;&gt;"M5","",Price!F66)</f>
        <v>5207.29</v>
      </c>
      <c r="F66" s="6">
        <f>IF($C66&lt;&gt;"M5","",Price!G66)</f>
        <v>5206.75</v>
      </c>
      <c r="G66" s="6">
        <f>IF($C66&lt;&gt;"M5","",SSA_new!F66)</f>
        <v>4978.2740800000001</v>
      </c>
      <c r="H66" s="6">
        <f>IF($C66&lt;&gt;"M5","",SSA_new!G66)</f>
        <v>4977.6761299999998</v>
      </c>
      <c r="I66" s="6">
        <f>IF($C66&lt;&gt;"M5","",SSA_new!H66)</f>
        <v>4980.6145500000002</v>
      </c>
      <c r="J66" s="6">
        <f>IF($C66&lt;&gt;"M5","",SSA_new!I66)</f>
        <v>4974.8001999999997</v>
      </c>
      <c r="K66">
        <f t="shared" ref="K66:K129" si="7">G66-H66</f>
        <v>0.59795000000030996</v>
      </c>
      <c r="L66">
        <f t="shared" si="1"/>
        <v>1</v>
      </c>
      <c r="M66">
        <f t="shared" si="2"/>
        <v>1</v>
      </c>
      <c r="N66">
        <f t="shared" si="3"/>
        <v>226.67544999999973</v>
      </c>
      <c r="R66">
        <f t="shared" si="4"/>
        <v>231.94980000000032</v>
      </c>
      <c r="V66" s="4">
        <f t="shared" si="5"/>
        <v>1</v>
      </c>
      <c r="X66" s="4" t="str">
        <f t="shared" si="6"/>
        <v/>
      </c>
    </row>
    <row r="67" spans="1:24" x14ac:dyDescent="0.55000000000000004">
      <c r="A67" s="6">
        <f>IF('Data Validation'!$K$2&lt;&gt;TRUE,"",'Data Validation'!A67)</f>
        <v>1772044500</v>
      </c>
      <c r="B67" s="6" t="str">
        <f>IF('Data Validation'!$K$2&lt;&gt;TRUE,"",'Data Validation'!C67)</f>
        <v>XAUUSD</v>
      </c>
      <c r="C67" s="6" t="str">
        <f>IF('Data Validation'!$K$2&lt;&gt;TRUE,"",'Data Validation'!E67)</f>
        <v>M5</v>
      </c>
      <c r="D67" s="6">
        <f>IF('Data Validation'!$K$2&lt;&gt;TRUE,"",'Data Validation'!G67)</f>
        <v>5206.3900000000003</v>
      </c>
      <c r="E67" s="6">
        <f>IF($C67&lt;&gt;"M5","",Price!F67)</f>
        <v>5206.8100000000004</v>
      </c>
      <c r="F67" s="6">
        <f>IF($C67&lt;&gt;"M5","",Price!G67)</f>
        <v>5205.87</v>
      </c>
      <c r="G67" s="6">
        <f>IF($C67&lt;&gt;"M5","",SSA_new!F67)</f>
        <v>4980.2508699999998</v>
      </c>
      <c r="H67" s="6">
        <f>IF($C67&lt;&gt;"M5","",SSA_new!G67)</f>
        <v>4978.9634999999998</v>
      </c>
      <c r="I67" s="6">
        <f>IF($C67&lt;&gt;"M5","",SSA_new!H67)</f>
        <v>4982.2574999999997</v>
      </c>
      <c r="J67" s="6">
        <f>IF($C67&lt;&gt;"M5","",SSA_new!I67)</f>
        <v>4976.7946899999997</v>
      </c>
      <c r="K67">
        <f t="shared" si="7"/>
        <v>1.2873700000000099</v>
      </c>
      <c r="L67">
        <f t="shared" ref="L67:L130" si="8">IF(K67&gt;=0,1,-1)</f>
        <v>1</v>
      </c>
      <c r="M67">
        <f t="shared" ref="M67:M130" si="9">IF(L67=L66,M66+L67,L67)</f>
        <v>2</v>
      </c>
      <c r="N67">
        <f t="shared" ref="N67:N130" si="10">E67-I67</f>
        <v>224.55250000000069</v>
      </c>
      <c r="R67">
        <f t="shared" ref="R67:R130" si="11">F67-J67</f>
        <v>229.07531000000017</v>
      </c>
      <c r="V67" s="4">
        <f t="shared" ref="V67:V130" si="12">IF(AND(M67&gt;0,N67&gt;0),1,"")</f>
        <v>1</v>
      </c>
      <c r="X67" s="4" t="str">
        <f t="shared" ref="X67:X130" si="13">IF(AND(M67&lt;0,R67&lt;0),1,"")</f>
        <v/>
      </c>
    </row>
    <row r="68" spans="1:24" x14ac:dyDescent="0.55000000000000004">
      <c r="A68" s="6">
        <f>IF('Data Validation'!$K$2&lt;&gt;TRUE,"",'Data Validation'!A68)</f>
        <v>1772044800</v>
      </c>
      <c r="B68" s="6" t="str">
        <f>IF('Data Validation'!$K$2&lt;&gt;TRUE,"",'Data Validation'!C68)</f>
        <v>XAUUSD</v>
      </c>
      <c r="C68" s="6" t="str">
        <f>IF('Data Validation'!$K$2&lt;&gt;TRUE,"",'Data Validation'!E68)</f>
        <v>M5</v>
      </c>
      <c r="D68" s="6">
        <f>IF('Data Validation'!$K$2&lt;&gt;TRUE,"",'Data Validation'!G68)</f>
        <v>5205.13</v>
      </c>
      <c r="E68" s="6">
        <f>IF($C68&lt;&gt;"M5","",Price!F68)</f>
        <v>5206.6000000000004</v>
      </c>
      <c r="F68" s="6">
        <f>IF($C68&lt;&gt;"M5","",Price!G68)</f>
        <v>5204.95</v>
      </c>
      <c r="G68" s="6">
        <f>IF($C68&lt;&gt;"M5","",SSA_new!F68)</f>
        <v>4982.4496499999996</v>
      </c>
      <c r="H68" s="6">
        <f>IF($C68&lt;&gt;"M5","",SSA_new!G68)</f>
        <v>4980.70658</v>
      </c>
      <c r="I68" s="6">
        <f>IF($C68&lt;&gt;"M5","",SSA_new!H68)</f>
        <v>4984.3396199999997</v>
      </c>
      <c r="J68" s="6">
        <f>IF($C68&lt;&gt;"M5","",SSA_new!I68)</f>
        <v>4979.0307000000003</v>
      </c>
      <c r="K68">
        <f t="shared" si="7"/>
        <v>1.743069999999534</v>
      </c>
      <c r="L68">
        <f t="shared" si="8"/>
        <v>1</v>
      </c>
      <c r="M68">
        <f t="shared" si="9"/>
        <v>3</v>
      </c>
      <c r="N68">
        <f t="shared" si="10"/>
        <v>222.26038000000062</v>
      </c>
      <c r="R68">
        <f t="shared" si="11"/>
        <v>225.91929999999957</v>
      </c>
      <c r="V68" s="4">
        <f t="shared" si="12"/>
        <v>1</v>
      </c>
      <c r="X68" s="4" t="str">
        <f t="shared" si="13"/>
        <v/>
      </c>
    </row>
    <row r="69" spans="1:24" x14ac:dyDescent="0.55000000000000004">
      <c r="A69" s="6">
        <f>IF('Data Validation'!$K$2&lt;&gt;TRUE,"",'Data Validation'!A69)</f>
        <v>1772045100</v>
      </c>
      <c r="B69" s="6" t="str">
        <f>IF('Data Validation'!$K$2&lt;&gt;TRUE,"",'Data Validation'!C69)</f>
        <v>XAUUSD</v>
      </c>
      <c r="C69" s="6" t="str">
        <f>IF('Data Validation'!$K$2&lt;&gt;TRUE,"",'Data Validation'!E69)</f>
        <v>M5</v>
      </c>
      <c r="D69" s="6">
        <f>IF('Data Validation'!$K$2&lt;&gt;TRUE,"",'Data Validation'!G69)</f>
        <v>5200.95</v>
      </c>
      <c r="E69" s="6">
        <f>IF($C69&lt;&gt;"M5","",Price!F69)</f>
        <v>5205.38</v>
      </c>
      <c r="F69" s="6">
        <f>IF($C69&lt;&gt;"M5","",Price!G69)</f>
        <v>5200.71</v>
      </c>
      <c r="G69" s="6">
        <f>IF($C69&lt;&gt;"M5","",SSA_new!F69)</f>
        <v>4984.4613799999997</v>
      </c>
      <c r="H69" s="6">
        <f>IF($C69&lt;&gt;"M5","",SSA_new!G69)</f>
        <v>4982.5839800000003</v>
      </c>
      <c r="I69" s="6">
        <f>IF($C69&lt;&gt;"M5","",SSA_new!H69)</f>
        <v>4986.4503299999997</v>
      </c>
      <c r="J69" s="6">
        <f>IF($C69&lt;&gt;"M5","",SSA_new!I69)</f>
        <v>4981.1290399999998</v>
      </c>
      <c r="K69">
        <f t="shared" si="7"/>
        <v>1.8773999999993976</v>
      </c>
      <c r="L69">
        <f t="shared" si="8"/>
        <v>1</v>
      </c>
      <c r="M69">
        <f t="shared" si="9"/>
        <v>4</v>
      </c>
      <c r="N69">
        <f t="shared" si="10"/>
        <v>218.92967000000044</v>
      </c>
      <c r="R69">
        <f t="shared" si="11"/>
        <v>219.58096000000023</v>
      </c>
      <c r="V69" s="4">
        <f t="shared" si="12"/>
        <v>1</v>
      </c>
      <c r="X69" s="4" t="str">
        <f t="shared" si="13"/>
        <v/>
      </c>
    </row>
    <row r="70" spans="1:24" x14ac:dyDescent="0.55000000000000004">
      <c r="A70" s="6">
        <f>IF('Data Validation'!$K$2&lt;&gt;TRUE,"",'Data Validation'!A70)</f>
        <v>1772045400</v>
      </c>
      <c r="B70" s="6" t="str">
        <f>IF('Data Validation'!$K$2&lt;&gt;TRUE,"",'Data Validation'!C70)</f>
        <v>XAUUSD</v>
      </c>
      <c r="C70" s="6" t="str">
        <f>IF('Data Validation'!$K$2&lt;&gt;TRUE,"",'Data Validation'!E70)</f>
        <v>M5</v>
      </c>
      <c r="D70" s="6">
        <f>IF('Data Validation'!$K$2&lt;&gt;TRUE,"",'Data Validation'!G70)</f>
        <v>5202.58</v>
      </c>
      <c r="E70" s="6">
        <f>IF($C70&lt;&gt;"M5","",Price!F70)</f>
        <v>5204</v>
      </c>
      <c r="F70" s="6">
        <f>IF($C70&lt;&gt;"M5","",Price!G70)</f>
        <v>5200.84</v>
      </c>
      <c r="G70" s="6">
        <f>IF($C70&lt;&gt;"M5","",SSA_new!F70)</f>
        <v>4986.0601699999997</v>
      </c>
      <c r="H70" s="6">
        <f>IF($C70&lt;&gt;"M5","",SSA_new!G70)</f>
        <v>4984.3220700000002</v>
      </c>
      <c r="I70" s="6">
        <f>IF($C70&lt;&gt;"M5","",SSA_new!H70)</f>
        <v>4988.2303400000001</v>
      </c>
      <c r="J70" s="6">
        <f>IF($C70&lt;&gt;"M5","",SSA_new!I70)</f>
        <v>4982.76854</v>
      </c>
      <c r="K70">
        <f t="shared" si="7"/>
        <v>1.7380999999995765</v>
      </c>
      <c r="L70">
        <f t="shared" si="8"/>
        <v>1</v>
      </c>
      <c r="M70">
        <f t="shared" si="9"/>
        <v>5</v>
      </c>
      <c r="N70">
        <f t="shared" si="10"/>
        <v>215.76965999999993</v>
      </c>
      <c r="R70">
        <f t="shared" si="11"/>
        <v>218.07146000000012</v>
      </c>
      <c r="V70" s="4">
        <f t="shared" si="12"/>
        <v>1</v>
      </c>
      <c r="X70" s="4" t="str">
        <f t="shared" si="13"/>
        <v/>
      </c>
    </row>
    <row r="71" spans="1:24" x14ac:dyDescent="0.55000000000000004">
      <c r="A71" s="6">
        <f>IF('Data Validation'!$K$2&lt;&gt;TRUE,"",'Data Validation'!A71)</f>
        <v>1772045700</v>
      </c>
      <c r="B71" s="6" t="str">
        <f>IF('Data Validation'!$K$2&lt;&gt;TRUE,"",'Data Validation'!C71)</f>
        <v>XAUUSD</v>
      </c>
      <c r="C71" s="6" t="str">
        <f>IF('Data Validation'!$K$2&lt;&gt;TRUE,"",'Data Validation'!E71)</f>
        <v>M5</v>
      </c>
      <c r="D71" s="6">
        <f>IF('Data Validation'!$K$2&lt;&gt;TRUE,"",'Data Validation'!G71)</f>
        <v>5202.12</v>
      </c>
      <c r="E71" s="6">
        <f>IF($C71&lt;&gt;"M5","",Price!F71)</f>
        <v>5203.55</v>
      </c>
      <c r="F71" s="6">
        <f>IF($C71&lt;&gt;"M5","",Price!G71)</f>
        <v>5201.2299999999996</v>
      </c>
      <c r="G71" s="6">
        <f>IF($C71&lt;&gt;"M5","",SSA_new!F71)</f>
        <v>4987.2822900000001</v>
      </c>
      <c r="H71" s="6">
        <f>IF($C71&lt;&gt;"M5","",SSA_new!G71)</f>
        <v>4985.8021799999997</v>
      </c>
      <c r="I71" s="6">
        <f>IF($C71&lt;&gt;"M5","",SSA_new!H71)</f>
        <v>4989.69085</v>
      </c>
      <c r="J71" s="6">
        <f>IF($C71&lt;&gt;"M5","",SSA_new!I71)</f>
        <v>4983.9175699999996</v>
      </c>
      <c r="K71">
        <f t="shared" si="7"/>
        <v>1.4801100000004226</v>
      </c>
      <c r="L71">
        <f t="shared" si="8"/>
        <v>1</v>
      </c>
      <c r="M71">
        <f t="shared" si="9"/>
        <v>6</v>
      </c>
      <c r="N71">
        <f t="shared" si="10"/>
        <v>213.85915000000023</v>
      </c>
      <c r="R71">
        <f t="shared" si="11"/>
        <v>217.31242999999995</v>
      </c>
      <c r="V71" s="4">
        <f t="shared" si="12"/>
        <v>1</v>
      </c>
      <c r="X71" s="4" t="str">
        <f t="shared" si="13"/>
        <v/>
      </c>
    </row>
    <row r="72" spans="1:24" x14ac:dyDescent="0.55000000000000004">
      <c r="A72" s="6">
        <f>IF('Data Validation'!$K$2&lt;&gt;TRUE,"",'Data Validation'!A72)</f>
        <v>1772046000</v>
      </c>
      <c r="B72" s="6" t="str">
        <f>IF('Data Validation'!$K$2&lt;&gt;TRUE,"",'Data Validation'!C72)</f>
        <v>XAUUSD</v>
      </c>
      <c r="C72" s="6" t="str">
        <f>IF('Data Validation'!$K$2&lt;&gt;TRUE,"",'Data Validation'!E72)</f>
        <v>M5</v>
      </c>
      <c r="D72" s="6">
        <f>IF('Data Validation'!$K$2&lt;&gt;TRUE,"",'Data Validation'!G72)</f>
        <v>5200.91</v>
      </c>
      <c r="E72" s="6">
        <f>IF($C72&lt;&gt;"M5","",Price!F72)</f>
        <v>5202.74</v>
      </c>
      <c r="F72" s="6">
        <f>IF($C72&lt;&gt;"M5","",Price!G72)</f>
        <v>5200.91</v>
      </c>
      <c r="G72" s="6">
        <f>IF($C72&lt;&gt;"M5","",SSA_new!F72)</f>
        <v>4988.4769100000003</v>
      </c>
      <c r="H72" s="6">
        <f>IF($C72&lt;&gt;"M5","",SSA_new!G72)</f>
        <v>4987.1395400000001</v>
      </c>
      <c r="I72" s="6">
        <f>IF($C72&lt;&gt;"M5","",SSA_new!H72)</f>
        <v>4990.9876599999998</v>
      </c>
      <c r="J72" s="6">
        <f>IF($C72&lt;&gt;"M5","",SSA_new!I72)</f>
        <v>4984.87554</v>
      </c>
      <c r="K72">
        <f t="shared" si="7"/>
        <v>1.3373700000001918</v>
      </c>
      <c r="L72">
        <f t="shared" si="8"/>
        <v>1</v>
      </c>
      <c r="M72">
        <f t="shared" si="9"/>
        <v>7</v>
      </c>
      <c r="N72">
        <f t="shared" si="10"/>
        <v>211.75234</v>
      </c>
      <c r="R72">
        <f t="shared" si="11"/>
        <v>216.03445999999985</v>
      </c>
      <c r="V72" s="4">
        <f t="shared" si="12"/>
        <v>1</v>
      </c>
      <c r="X72" s="4" t="str">
        <f t="shared" si="13"/>
        <v/>
      </c>
    </row>
    <row r="73" spans="1:24" x14ac:dyDescent="0.55000000000000004">
      <c r="A73" s="6">
        <f>IF('Data Validation'!$K$2&lt;&gt;TRUE,"",'Data Validation'!A73)</f>
        <v>1772046300</v>
      </c>
      <c r="B73" s="6" t="str">
        <f>IF('Data Validation'!$K$2&lt;&gt;TRUE,"",'Data Validation'!C73)</f>
        <v>XAUUSD</v>
      </c>
      <c r="C73" s="6" t="str">
        <f>IF('Data Validation'!$K$2&lt;&gt;TRUE,"",'Data Validation'!E73)</f>
        <v>M5</v>
      </c>
      <c r="D73" s="6">
        <f>IF('Data Validation'!$K$2&lt;&gt;TRUE,"",'Data Validation'!G73)</f>
        <v>5194.29</v>
      </c>
      <c r="E73" s="6">
        <f>IF($C73&lt;&gt;"M5","",Price!F73)</f>
        <v>5201.18</v>
      </c>
      <c r="F73" s="6">
        <f>IF($C73&lt;&gt;"M5","",Price!G73)</f>
        <v>5194.07</v>
      </c>
      <c r="G73" s="6">
        <f>IF($C73&lt;&gt;"M5","",SSA_new!F73)</f>
        <v>4989.9313199999997</v>
      </c>
      <c r="H73" s="6">
        <f>IF($C73&lt;&gt;"M5","",SSA_new!G73)</f>
        <v>4988.5354299999999</v>
      </c>
      <c r="I73" s="6">
        <f>IF($C73&lt;&gt;"M5","",SSA_new!H73)</f>
        <v>4992.46288</v>
      </c>
      <c r="J73" s="6">
        <f>IF($C73&lt;&gt;"M5","",SSA_new!I73)</f>
        <v>4986.0249100000001</v>
      </c>
      <c r="K73">
        <f t="shared" si="7"/>
        <v>1.3958899999997811</v>
      </c>
      <c r="L73">
        <f t="shared" si="8"/>
        <v>1</v>
      </c>
      <c r="M73">
        <f t="shared" si="9"/>
        <v>8</v>
      </c>
      <c r="N73">
        <f t="shared" si="10"/>
        <v>208.71712000000025</v>
      </c>
      <c r="R73">
        <f t="shared" si="11"/>
        <v>208.04508999999962</v>
      </c>
      <c r="V73" s="4">
        <f t="shared" si="12"/>
        <v>1</v>
      </c>
      <c r="X73" s="4" t="str">
        <f t="shared" si="13"/>
        <v/>
      </c>
    </row>
    <row r="74" spans="1:24" x14ac:dyDescent="0.55000000000000004">
      <c r="A74" s="6">
        <f>IF('Data Validation'!$K$2&lt;&gt;TRUE,"",'Data Validation'!A74)</f>
        <v>1772046600</v>
      </c>
      <c r="B74" s="6" t="str">
        <f>IF('Data Validation'!$K$2&lt;&gt;TRUE,"",'Data Validation'!C74)</f>
        <v>XAUUSD</v>
      </c>
      <c r="C74" s="6" t="str">
        <f>IF('Data Validation'!$K$2&lt;&gt;TRUE,"",'Data Validation'!E74)</f>
        <v>M5</v>
      </c>
      <c r="D74" s="6">
        <f>IF('Data Validation'!$K$2&lt;&gt;TRUE,"",'Data Validation'!G74)</f>
        <v>5207.04</v>
      </c>
      <c r="E74" s="6">
        <f>IF($C74&lt;&gt;"M5","",Price!F74)</f>
        <v>5207.87</v>
      </c>
      <c r="F74" s="6">
        <f>IF($C74&lt;&gt;"M5","",Price!G74)</f>
        <v>5191.67</v>
      </c>
      <c r="G74" s="6">
        <f>IF($C74&lt;&gt;"M5","",SSA_new!F74)</f>
        <v>4991.8322399999997</v>
      </c>
      <c r="H74" s="6">
        <f>IF($C74&lt;&gt;"M5","",SSA_new!G74)</f>
        <v>4990.1838399999997</v>
      </c>
      <c r="I74" s="6">
        <f>IF($C74&lt;&gt;"M5","",SSA_new!H74)</f>
        <v>4994.2854600000001</v>
      </c>
      <c r="J74" s="6">
        <f>IF($C74&lt;&gt;"M5","",SSA_new!I74)</f>
        <v>4987.7068499999996</v>
      </c>
      <c r="K74">
        <f t="shared" si="7"/>
        <v>1.6484000000000378</v>
      </c>
      <c r="L74">
        <f t="shared" si="8"/>
        <v>1</v>
      </c>
      <c r="M74">
        <f t="shared" si="9"/>
        <v>9</v>
      </c>
      <c r="N74">
        <f t="shared" si="10"/>
        <v>213.58453999999983</v>
      </c>
      <c r="R74">
        <f t="shared" si="11"/>
        <v>203.9631500000005</v>
      </c>
      <c r="V74" s="4">
        <f t="shared" si="12"/>
        <v>1</v>
      </c>
      <c r="X74" s="4" t="str">
        <f t="shared" si="13"/>
        <v/>
      </c>
    </row>
    <row r="75" spans="1:24" x14ac:dyDescent="0.55000000000000004">
      <c r="A75" s="6">
        <f>IF('Data Validation'!$K$2&lt;&gt;TRUE,"",'Data Validation'!A75)</f>
        <v>1772046900</v>
      </c>
      <c r="B75" s="6" t="str">
        <f>IF('Data Validation'!$K$2&lt;&gt;TRUE,"",'Data Validation'!C75)</f>
        <v>XAUUSD</v>
      </c>
      <c r="C75" s="6" t="str">
        <f>IF('Data Validation'!$K$2&lt;&gt;TRUE,"",'Data Validation'!E75)</f>
        <v>M5</v>
      </c>
      <c r="D75" s="6">
        <f>IF('Data Validation'!$K$2&lt;&gt;TRUE,"",'Data Validation'!G75)</f>
        <v>5200.55</v>
      </c>
      <c r="E75" s="6">
        <f>IF($C75&lt;&gt;"M5","",Price!F75)</f>
        <v>5207.22</v>
      </c>
      <c r="F75" s="6">
        <f>IF($C75&lt;&gt;"M5","",Price!G75)</f>
        <v>5200.4399999999996</v>
      </c>
      <c r="G75" s="6">
        <f>IF($C75&lt;&gt;"M5","",SSA_new!F75)</f>
        <v>4994.4998299999997</v>
      </c>
      <c r="H75" s="6">
        <f>IF($C75&lt;&gt;"M5","",SSA_new!G75)</f>
        <v>4992.34184</v>
      </c>
      <c r="I75" s="6">
        <f>IF($C75&lt;&gt;"M5","",SSA_new!H75)</f>
        <v>4996.7197100000003</v>
      </c>
      <c r="J75" s="6">
        <f>IF($C75&lt;&gt;"M5","",SSA_new!I75)</f>
        <v>4990.1120799999999</v>
      </c>
      <c r="K75">
        <f t="shared" si="7"/>
        <v>2.1579899999996996</v>
      </c>
      <c r="L75">
        <f t="shared" si="8"/>
        <v>1</v>
      </c>
      <c r="M75">
        <f t="shared" si="9"/>
        <v>10</v>
      </c>
      <c r="N75">
        <f t="shared" si="10"/>
        <v>210.50028999999995</v>
      </c>
      <c r="R75">
        <f t="shared" si="11"/>
        <v>210.32791999999972</v>
      </c>
      <c r="V75" s="4">
        <f t="shared" si="12"/>
        <v>1</v>
      </c>
      <c r="X75" s="4" t="str">
        <f t="shared" si="13"/>
        <v/>
      </c>
    </row>
    <row r="76" spans="1:24" x14ac:dyDescent="0.55000000000000004">
      <c r="A76" s="6">
        <f>IF('Data Validation'!$K$2&lt;&gt;TRUE,"",'Data Validation'!A76)</f>
        <v>1772047200</v>
      </c>
      <c r="B76" s="6" t="str">
        <f>IF('Data Validation'!$K$2&lt;&gt;TRUE,"",'Data Validation'!C76)</f>
        <v>XAUUSD</v>
      </c>
      <c r="C76" s="6" t="str">
        <f>IF('Data Validation'!$K$2&lt;&gt;TRUE,"",'Data Validation'!E76)</f>
        <v>M5</v>
      </c>
      <c r="D76" s="6">
        <f>IF('Data Validation'!$K$2&lt;&gt;TRUE,"",'Data Validation'!G76)</f>
        <v>5197.32</v>
      </c>
      <c r="E76" s="6">
        <f>IF($C76&lt;&gt;"M5","",Price!F76)</f>
        <v>5200.6099999999997</v>
      </c>
      <c r="F76" s="6">
        <f>IF($C76&lt;&gt;"M5","",Price!G76)</f>
        <v>5194.3100000000004</v>
      </c>
      <c r="G76" s="6">
        <f>IF($C76&lt;&gt;"M5","",SSA_new!F76)</f>
        <v>4998.0939500000004</v>
      </c>
      <c r="H76" s="6">
        <f>IF($C76&lt;&gt;"M5","",SSA_new!G76)</f>
        <v>4995.2178899999999</v>
      </c>
      <c r="I76" s="6">
        <f>IF($C76&lt;&gt;"M5","",SSA_new!H76)</f>
        <v>5000.0235199999997</v>
      </c>
      <c r="J76" s="6">
        <f>IF($C76&lt;&gt;"M5","",SSA_new!I76)</f>
        <v>4993.4041800000005</v>
      </c>
      <c r="K76">
        <f t="shared" si="7"/>
        <v>2.876060000000507</v>
      </c>
      <c r="L76">
        <f t="shared" si="8"/>
        <v>1</v>
      </c>
      <c r="M76">
        <f t="shared" si="9"/>
        <v>11</v>
      </c>
      <c r="N76">
        <f t="shared" si="10"/>
        <v>200.58647999999994</v>
      </c>
      <c r="R76">
        <f t="shared" si="11"/>
        <v>200.90581999999995</v>
      </c>
      <c r="V76" s="4">
        <f t="shared" si="12"/>
        <v>1</v>
      </c>
      <c r="X76" s="4" t="str">
        <f t="shared" si="13"/>
        <v/>
      </c>
    </row>
    <row r="77" spans="1:24" x14ac:dyDescent="0.55000000000000004">
      <c r="A77" s="6">
        <f>IF('Data Validation'!$K$2&lt;&gt;TRUE,"",'Data Validation'!A77)</f>
        <v>1772047500</v>
      </c>
      <c r="B77" s="6" t="str">
        <f>IF('Data Validation'!$K$2&lt;&gt;TRUE,"",'Data Validation'!C77)</f>
        <v>XAUUSD</v>
      </c>
      <c r="C77" s="6" t="str">
        <f>IF('Data Validation'!$K$2&lt;&gt;TRUE,"",'Data Validation'!E77)</f>
        <v>M5</v>
      </c>
      <c r="D77" s="6">
        <f>IF('Data Validation'!$K$2&lt;&gt;TRUE,"",'Data Validation'!G77)</f>
        <v>5202.59</v>
      </c>
      <c r="E77" s="6">
        <f>IF($C77&lt;&gt;"M5","",Price!F77)</f>
        <v>5202.7299999999996</v>
      </c>
      <c r="F77" s="6">
        <f>IF($C77&lt;&gt;"M5","",Price!G77)</f>
        <v>5194.0600000000004</v>
      </c>
      <c r="G77" s="6">
        <f>IF($C77&lt;&gt;"M5","",SSA_new!F77)</f>
        <v>5002.6263499999995</v>
      </c>
      <c r="H77" s="6">
        <f>IF($C77&lt;&gt;"M5","",SSA_new!G77)</f>
        <v>4998.9221200000002</v>
      </c>
      <c r="I77" s="6">
        <f>IF($C77&lt;&gt;"M5","",SSA_new!H77)</f>
        <v>5004.2208700000001</v>
      </c>
      <c r="J77" s="6">
        <f>IF($C77&lt;&gt;"M5","",SSA_new!I77)</f>
        <v>4997.6045100000001</v>
      </c>
      <c r="K77">
        <f t="shared" si="7"/>
        <v>3.7042299999993702</v>
      </c>
      <c r="L77">
        <f t="shared" si="8"/>
        <v>1</v>
      </c>
      <c r="M77">
        <f t="shared" si="9"/>
        <v>12</v>
      </c>
      <c r="N77">
        <f t="shared" si="10"/>
        <v>198.50912999999946</v>
      </c>
      <c r="R77">
        <f t="shared" si="11"/>
        <v>196.45549000000028</v>
      </c>
      <c r="V77" s="4">
        <f t="shared" si="12"/>
        <v>1</v>
      </c>
      <c r="X77" s="4" t="str">
        <f t="shared" si="13"/>
        <v/>
      </c>
    </row>
    <row r="78" spans="1:24" x14ac:dyDescent="0.55000000000000004">
      <c r="A78" s="6">
        <f>IF('Data Validation'!$K$2&lt;&gt;TRUE,"",'Data Validation'!A78)</f>
        <v>1772047800</v>
      </c>
      <c r="B78" s="6" t="str">
        <f>IF('Data Validation'!$K$2&lt;&gt;TRUE,"",'Data Validation'!C78)</f>
        <v>XAUUSD</v>
      </c>
      <c r="C78" s="6" t="str">
        <f>IF('Data Validation'!$K$2&lt;&gt;TRUE,"",'Data Validation'!E78)</f>
        <v>M5</v>
      </c>
      <c r="D78" s="6">
        <f>IF('Data Validation'!$K$2&lt;&gt;TRUE,"",'Data Validation'!G78)</f>
        <v>5202.51</v>
      </c>
      <c r="E78" s="6">
        <f>IF($C78&lt;&gt;"M5","",Price!F78)</f>
        <v>5204.51</v>
      </c>
      <c r="F78" s="6">
        <f>IF($C78&lt;&gt;"M5","",Price!G78)</f>
        <v>5199.62</v>
      </c>
      <c r="G78" s="6">
        <f>IF($C78&lt;&gt;"M5","",SSA_new!F78)</f>
        <v>5007.7037799999998</v>
      </c>
      <c r="H78" s="6">
        <f>IF($C78&lt;&gt;"M5","",SSA_new!G78)</f>
        <v>5003.3129499999995</v>
      </c>
      <c r="I78" s="6">
        <f>IF($C78&lt;&gt;"M5","",SSA_new!H78)</f>
        <v>5009.1053700000002</v>
      </c>
      <c r="J78" s="6">
        <f>IF($C78&lt;&gt;"M5","",SSA_new!I78)</f>
        <v>5002.4582099999998</v>
      </c>
      <c r="K78">
        <f t="shared" si="7"/>
        <v>4.3908300000002782</v>
      </c>
      <c r="L78">
        <f t="shared" si="8"/>
        <v>1</v>
      </c>
      <c r="M78">
        <f t="shared" si="9"/>
        <v>13</v>
      </c>
      <c r="N78">
        <f t="shared" si="10"/>
        <v>195.40463</v>
      </c>
      <c r="R78">
        <f t="shared" si="11"/>
        <v>197.16179000000011</v>
      </c>
      <c r="V78" s="4">
        <f t="shared" si="12"/>
        <v>1</v>
      </c>
      <c r="X78" s="4" t="str">
        <f t="shared" si="13"/>
        <v/>
      </c>
    </row>
    <row r="79" spans="1:24" x14ac:dyDescent="0.55000000000000004">
      <c r="A79" s="6">
        <f>IF('Data Validation'!$K$2&lt;&gt;TRUE,"",'Data Validation'!A79)</f>
        <v>1772048100</v>
      </c>
      <c r="B79" s="6" t="str">
        <f>IF('Data Validation'!$K$2&lt;&gt;TRUE,"",'Data Validation'!C79)</f>
        <v>XAUUSD</v>
      </c>
      <c r="C79" s="6" t="str">
        <f>IF('Data Validation'!$K$2&lt;&gt;TRUE,"",'Data Validation'!E79)</f>
        <v>M5</v>
      </c>
      <c r="D79" s="6">
        <f>IF('Data Validation'!$K$2&lt;&gt;TRUE,"",'Data Validation'!G79)</f>
        <v>5201</v>
      </c>
      <c r="E79" s="6">
        <f>IF($C79&lt;&gt;"M5","",Price!F79)</f>
        <v>5206.3</v>
      </c>
      <c r="F79" s="6">
        <f>IF($C79&lt;&gt;"M5","",Price!G79)</f>
        <v>5200.84</v>
      </c>
      <c r="G79" s="6">
        <f>IF($C79&lt;&gt;"M5","",SSA_new!F79)</f>
        <v>5012.6390600000004</v>
      </c>
      <c r="H79" s="6">
        <f>IF($C79&lt;&gt;"M5","",SSA_new!G79)</f>
        <v>5007.9760100000003</v>
      </c>
      <c r="I79" s="6">
        <f>IF($C79&lt;&gt;"M5","",SSA_new!H79)</f>
        <v>5014.0256499999996</v>
      </c>
      <c r="J79" s="6">
        <f>IF($C79&lt;&gt;"M5","",SSA_new!I79)</f>
        <v>5007.3987800000004</v>
      </c>
      <c r="K79">
        <f t="shared" si="7"/>
        <v>4.663050000000112</v>
      </c>
      <c r="L79">
        <f t="shared" si="8"/>
        <v>1</v>
      </c>
      <c r="M79">
        <f t="shared" si="9"/>
        <v>14</v>
      </c>
      <c r="N79">
        <f t="shared" si="10"/>
        <v>192.2743500000006</v>
      </c>
      <c r="R79">
        <f t="shared" si="11"/>
        <v>193.4412199999997</v>
      </c>
      <c r="V79" s="4">
        <f t="shared" si="12"/>
        <v>1</v>
      </c>
      <c r="X79" s="4" t="str">
        <f t="shared" si="13"/>
        <v/>
      </c>
    </row>
    <row r="80" spans="1:24" x14ac:dyDescent="0.55000000000000004">
      <c r="A80" s="6">
        <f>IF('Data Validation'!$K$2&lt;&gt;TRUE,"",'Data Validation'!A80)</f>
        <v>1772048400</v>
      </c>
      <c r="B80" s="6" t="str">
        <f>IF('Data Validation'!$K$2&lt;&gt;TRUE,"",'Data Validation'!C80)</f>
        <v>XAUUSD</v>
      </c>
      <c r="C80" s="6" t="str">
        <f>IF('Data Validation'!$K$2&lt;&gt;TRUE,"",'Data Validation'!E80)</f>
        <v>M5</v>
      </c>
      <c r="D80" s="6">
        <f>IF('Data Validation'!$K$2&lt;&gt;TRUE,"",'Data Validation'!G80)</f>
        <v>5204.32</v>
      </c>
      <c r="E80" s="6">
        <f>IF($C80&lt;&gt;"M5","",Price!F80)</f>
        <v>5205.1400000000003</v>
      </c>
      <c r="F80" s="6">
        <f>IF($C80&lt;&gt;"M5","",Price!G80)</f>
        <v>5200.72</v>
      </c>
      <c r="G80" s="6">
        <f>IF($C80&lt;&gt;"M5","",SSA_new!F80)</f>
        <v>5016.4809500000001</v>
      </c>
      <c r="H80" s="6">
        <f>IF($C80&lt;&gt;"M5","",SSA_new!G80)</f>
        <v>5012.2284799999998</v>
      </c>
      <c r="I80" s="6">
        <f>IF($C80&lt;&gt;"M5","",SSA_new!H80)</f>
        <v>5018.1623300000001</v>
      </c>
      <c r="J80" s="6">
        <f>IF($C80&lt;&gt;"M5","",SSA_new!I80)</f>
        <v>5011.6633499999998</v>
      </c>
      <c r="K80">
        <f t="shared" si="7"/>
        <v>4.2524700000003577</v>
      </c>
      <c r="L80">
        <f t="shared" si="8"/>
        <v>1</v>
      </c>
      <c r="M80">
        <f t="shared" si="9"/>
        <v>15</v>
      </c>
      <c r="N80">
        <f t="shared" si="10"/>
        <v>186.97767000000022</v>
      </c>
      <c r="R80">
        <f t="shared" si="11"/>
        <v>189.05665000000045</v>
      </c>
      <c r="V80" s="4">
        <f t="shared" si="12"/>
        <v>1</v>
      </c>
      <c r="X80" s="4" t="str">
        <f t="shared" si="13"/>
        <v/>
      </c>
    </row>
    <row r="81" spans="1:24" x14ac:dyDescent="0.55000000000000004">
      <c r="A81" s="6">
        <f>IF('Data Validation'!$K$2&lt;&gt;TRUE,"",'Data Validation'!A81)</f>
        <v>1772048700</v>
      </c>
      <c r="B81" s="6" t="str">
        <f>IF('Data Validation'!$K$2&lt;&gt;TRUE,"",'Data Validation'!C81)</f>
        <v>XAUUSD</v>
      </c>
      <c r="C81" s="6" t="str">
        <f>IF('Data Validation'!$K$2&lt;&gt;TRUE,"",'Data Validation'!E81)</f>
        <v>M5</v>
      </c>
      <c r="D81" s="6">
        <f>IF('Data Validation'!$K$2&lt;&gt;TRUE,"",'Data Validation'!G81)</f>
        <v>5205</v>
      </c>
      <c r="E81" s="6">
        <f>IF($C81&lt;&gt;"M5","",Price!F81)</f>
        <v>5207.58</v>
      </c>
      <c r="F81" s="6">
        <f>IF($C81&lt;&gt;"M5","",Price!G81)</f>
        <v>5200.29</v>
      </c>
      <c r="G81" s="6">
        <f>IF($C81&lt;&gt;"M5","",SSA_new!F81)</f>
        <v>5018.46162</v>
      </c>
      <c r="H81" s="6">
        <f>IF($C81&lt;&gt;"M5","",SSA_new!G81)</f>
        <v>5015.3450499999999</v>
      </c>
      <c r="I81" s="6">
        <f>IF($C81&lt;&gt;"M5","",SSA_new!H81)</f>
        <v>5020.7543999999998</v>
      </c>
      <c r="J81" s="6">
        <f>IF($C81&lt;&gt;"M5","",SSA_new!I81)</f>
        <v>5014.3813499999997</v>
      </c>
      <c r="K81">
        <f t="shared" si="7"/>
        <v>3.116570000000138</v>
      </c>
      <c r="L81">
        <f t="shared" si="8"/>
        <v>1</v>
      </c>
      <c r="M81">
        <f t="shared" si="9"/>
        <v>16</v>
      </c>
      <c r="N81">
        <f t="shared" si="10"/>
        <v>186.82560000000012</v>
      </c>
      <c r="R81">
        <f t="shared" si="11"/>
        <v>185.90865000000031</v>
      </c>
      <c r="V81" s="4">
        <f t="shared" si="12"/>
        <v>1</v>
      </c>
      <c r="X81" s="4" t="str">
        <f t="shared" si="13"/>
        <v/>
      </c>
    </row>
    <row r="82" spans="1:24" x14ac:dyDescent="0.55000000000000004">
      <c r="A82" s="6">
        <f>IF('Data Validation'!$K$2&lt;&gt;TRUE,"",'Data Validation'!A82)</f>
        <v>1772049000</v>
      </c>
      <c r="B82" s="6" t="str">
        <f>IF('Data Validation'!$K$2&lt;&gt;TRUE,"",'Data Validation'!C82)</f>
        <v>XAUUSD</v>
      </c>
      <c r="C82" s="6" t="str">
        <f>IF('Data Validation'!$K$2&lt;&gt;TRUE,"",'Data Validation'!E82)</f>
        <v>M5</v>
      </c>
      <c r="D82" s="6">
        <f>IF('Data Validation'!$K$2&lt;&gt;TRUE,"",'Data Validation'!G82)</f>
        <v>5204.97</v>
      </c>
      <c r="E82" s="6">
        <f>IF($C82&lt;&gt;"M5","",Price!F82)</f>
        <v>5208.32</v>
      </c>
      <c r="F82" s="6">
        <f>IF($C82&lt;&gt;"M5","",Price!G82)</f>
        <v>5200.63</v>
      </c>
      <c r="G82" s="6">
        <f>IF($C82&lt;&gt;"M5","",SSA_new!F82)</f>
        <v>5018.3166700000002</v>
      </c>
      <c r="H82" s="6">
        <f>IF($C82&lt;&gt;"M5","",SSA_new!G82)</f>
        <v>5016.83086</v>
      </c>
      <c r="I82" s="6">
        <f>IF($C82&lt;&gt;"M5","",SSA_new!H82)</f>
        <v>5021.3826399999998</v>
      </c>
      <c r="J82" s="6">
        <f>IF($C82&lt;&gt;"M5","",SSA_new!I82)</f>
        <v>5014.9930800000002</v>
      </c>
      <c r="K82">
        <f t="shared" si="7"/>
        <v>1.4858100000001286</v>
      </c>
      <c r="L82">
        <f t="shared" si="8"/>
        <v>1</v>
      </c>
      <c r="M82">
        <f t="shared" si="9"/>
        <v>17</v>
      </c>
      <c r="N82">
        <f t="shared" si="10"/>
        <v>186.9373599999999</v>
      </c>
      <c r="R82">
        <f t="shared" si="11"/>
        <v>185.63691999999992</v>
      </c>
      <c r="V82" s="4">
        <f t="shared" si="12"/>
        <v>1</v>
      </c>
      <c r="X82" s="4" t="str">
        <f t="shared" si="13"/>
        <v/>
      </c>
    </row>
    <row r="83" spans="1:24" x14ac:dyDescent="0.55000000000000004">
      <c r="A83" s="6">
        <f>IF('Data Validation'!$K$2&lt;&gt;TRUE,"",'Data Validation'!A83)</f>
        <v>1772049300</v>
      </c>
      <c r="B83" s="6" t="str">
        <f>IF('Data Validation'!$K$2&lt;&gt;TRUE,"",'Data Validation'!C83)</f>
        <v>XAUUSD</v>
      </c>
      <c r="C83" s="6" t="str">
        <f>IF('Data Validation'!$K$2&lt;&gt;TRUE,"",'Data Validation'!E83)</f>
        <v>M5</v>
      </c>
      <c r="D83" s="6">
        <f>IF('Data Validation'!$K$2&lt;&gt;TRUE,"",'Data Validation'!G83)</f>
        <v>5204.87</v>
      </c>
      <c r="E83" s="6">
        <f>IF($C83&lt;&gt;"M5","",Price!F83)</f>
        <v>5207.55</v>
      </c>
      <c r="F83" s="6">
        <f>IF($C83&lt;&gt;"M5","",Price!G83)</f>
        <v>5203.6000000000004</v>
      </c>
      <c r="G83" s="6">
        <f>IF($C83&lt;&gt;"M5","",SSA_new!F83)</f>
        <v>5016.1624599999996</v>
      </c>
      <c r="H83" s="6">
        <f>IF($C83&lt;&gt;"M5","",SSA_new!G83)</f>
        <v>5016.4966599999998</v>
      </c>
      <c r="I83" s="6">
        <f>IF($C83&lt;&gt;"M5","",SSA_new!H83)</f>
        <v>5020.0757800000001</v>
      </c>
      <c r="J83" s="6">
        <f>IF($C83&lt;&gt;"M5","",SSA_new!I83)</f>
        <v>5013.4618</v>
      </c>
      <c r="K83">
        <f t="shared" si="7"/>
        <v>-0.3342000000002372</v>
      </c>
      <c r="L83">
        <f t="shared" si="8"/>
        <v>-1</v>
      </c>
      <c r="M83">
        <f t="shared" si="9"/>
        <v>-1</v>
      </c>
      <c r="N83">
        <f t="shared" si="10"/>
        <v>187.47422000000006</v>
      </c>
      <c r="R83">
        <f t="shared" si="11"/>
        <v>190.13820000000032</v>
      </c>
      <c r="V83" s="4" t="str">
        <f t="shared" si="12"/>
        <v/>
      </c>
      <c r="X83" s="4" t="str">
        <f t="shared" si="13"/>
        <v/>
      </c>
    </row>
    <row r="84" spans="1:24" x14ac:dyDescent="0.55000000000000004">
      <c r="A84" s="6">
        <f>IF('Data Validation'!$K$2&lt;&gt;TRUE,"",'Data Validation'!A84)</f>
        <v>1772049600</v>
      </c>
      <c r="B84" s="6" t="str">
        <f>IF('Data Validation'!$K$2&lt;&gt;TRUE,"",'Data Validation'!C84)</f>
        <v>XAUUSD</v>
      </c>
      <c r="C84" s="6" t="str">
        <f>IF('Data Validation'!$K$2&lt;&gt;TRUE,"",'Data Validation'!E84)</f>
        <v>M5</v>
      </c>
      <c r="D84" s="6">
        <f>IF('Data Validation'!$K$2&lt;&gt;TRUE,"",'Data Validation'!G84)</f>
        <v>5201.76</v>
      </c>
      <c r="E84" s="6">
        <f>IF($C84&lt;&gt;"M5","",Price!F84)</f>
        <v>5205.24</v>
      </c>
      <c r="F84" s="6">
        <f>IF($C84&lt;&gt;"M5","",Price!G84)</f>
        <v>5196.8100000000004</v>
      </c>
      <c r="G84" s="6">
        <f>IF($C84&lt;&gt;"M5","",SSA_new!F84)</f>
        <v>5012.4608900000003</v>
      </c>
      <c r="H84" s="6">
        <f>IF($C84&lt;&gt;"M5","",SSA_new!G84)</f>
        <v>5014.4787800000004</v>
      </c>
      <c r="I84" s="6">
        <f>IF($C84&lt;&gt;"M5","",SSA_new!H84)</f>
        <v>5017.1794600000003</v>
      </c>
      <c r="J84" s="6">
        <f>IF($C84&lt;&gt;"M5","",SSA_new!I84)</f>
        <v>5010.1576800000003</v>
      </c>
      <c r="K84">
        <f t="shared" si="7"/>
        <v>-2.0178900000000795</v>
      </c>
      <c r="L84">
        <f t="shared" si="8"/>
        <v>-1</v>
      </c>
      <c r="M84">
        <f t="shared" si="9"/>
        <v>-2</v>
      </c>
      <c r="N84">
        <f t="shared" si="10"/>
        <v>188.06053999999949</v>
      </c>
      <c r="R84">
        <f t="shared" si="11"/>
        <v>186.65232000000015</v>
      </c>
      <c r="V84" s="4" t="str">
        <f t="shared" si="12"/>
        <v/>
      </c>
      <c r="X84" s="4" t="str">
        <f t="shared" si="13"/>
        <v/>
      </c>
    </row>
    <row r="85" spans="1:24" x14ac:dyDescent="0.55000000000000004">
      <c r="A85" s="6">
        <f>IF('Data Validation'!$K$2&lt;&gt;TRUE,"",'Data Validation'!A85)</f>
        <v>1772049900</v>
      </c>
      <c r="B85" s="6" t="str">
        <f>IF('Data Validation'!$K$2&lt;&gt;TRUE,"",'Data Validation'!C85)</f>
        <v>XAUUSD</v>
      </c>
      <c r="C85" s="6" t="str">
        <f>IF('Data Validation'!$K$2&lt;&gt;TRUE,"",'Data Validation'!E85)</f>
        <v>M5</v>
      </c>
      <c r="D85" s="6">
        <f>IF('Data Validation'!$K$2&lt;&gt;TRUE,"",'Data Validation'!G85)</f>
        <v>5202.46</v>
      </c>
      <c r="E85" s="6">
        <f>IF($C85&lt;&gt;"M5","",Price!F85)</f>
        <v>5205.8100000000004</v>
      </c>
      <c r="F85" s="6">
        <f>IF($C85&lt;&gt;"M5","",Price!G85)</f>
        <v>5200.96</v>
      </c>
      <c r="G85" s="6">
        <f>IF($C85&lt;&gt;"M5","",SSA_new!F85)</f>
        <v>5008.0598799999998</v>
      </c>
      <c r="H85" s="6">
        <f>IF($C85&lt;&gt;"M5","",SSA_new!G85)</f>
        <v>5011.2693300000001</v>
      </c>
      <c r="I85" s="6">
        <f>IF($C85&lt;&gt;"M5","",SSA_new!H85)</f>
        <v>5013.3415199999999</v>
      </c>
      <c r="J85" s="6">
        <f>IF($C85&lt;&gt;"M5","",SSA_new!I85)</f>
        <v>5005.8061299999999</v>
      </c>
      <c r="K85">
        <f t="shared" si="7"/>
        <v>-3.2094500000002881</v>
      </c>
      <c r="L85">
        <f t="shared" si="8"/>
        <v>-1</v>
      </c>
      <c r="M85">
        <f t="shared" si="9"/>
        <v>-3</v>
      </c>
      <c r="N85">
        <f t="shared" si="10"/>
        <v>192.46848000000045</v>
      </c>
      <c r="R85">
        <f t="shared" si="11"/>
        <v>195.1538700000001</v>
      </c>
      <c r="V85" s="4" t="str">
        <f t="shared" si="12"/>
        <v/>
      </c>
      <c r="X85" s="4" t="str">
        <f t="shared" si="13"/>
        <v/>
      </c>
    </row>
    <row r="86" spans="1:24" x14ac:dyDescent="0.55000000000000004">
      <c r="A86" s="6">
        <f>IF('Data Validation'!$K$2&lt;&gt;TRUE,"",'Data Validation'!A86)</f>
        <v>1772050200</v>
      </c>
      <c r="B86" s="6" t="str">
        <f>IF('Data Validation'!$K$2&lt;&gt;TRUE,"",'Data Validation'!C86)</f>
        <v>XAUUSD</v>
      </c>
      <c r="C86" s="6" t="str">
        <f>IF('Data Validation'!$K$2&lt;&gt;TRUE,"",'Data Validation'!E86)</f>
        <v>M5</v>
      </c>
      <c r="D86" s="6">
        <f>IF('Data Validation'!$K$2&lt;&gt;TRUE,"",'Data Validation'!G86)</f>
        <v>5195.2700000000004</v>
      </c>
      <c r="E86" s="6">
        <f>IF($C86&lt;&gt;"M5","",Price!F86)</f>
        <v>5206.05</v>
      </c>
      <c r="F86" s="6">
        <f>IF($C86&lt;&gt;"M5","",Price!G86)</f>
        <v>5195.1899999999996</v>
      </c>
      <c r="G86" s="6">
        <f>IF($C86&lt;&gt;"M5","",SSA_new!F86)</f>
        <v>5003.9702299999999</v>
      </c>
      <c r="H86" s="6">
        <f>IF($C86&lt;&gt;"M5","",SSA_new!G86)</f>
        <v>5007.61978</v>
      </c>
      <c r="I86" s="6">
        <f>IF($C86&lt;&gt;"M5","",SSA_new!H86)</f>
        <v>5009.42634</v>
      </c>
      <c r="J86" s="6">
        <f>IF($C86&lt;&gt;"M5","",SSA_new!I86)</f>
        <v>5001.3861399999996</v>
      </c>
      <c r="K86">
        <f t="shared" si="7"/>
        <v>-3.6495500000000902</v>
      </c>
      <c r="L86">
        <f t="shared" si="8"/>
        <v>-1</v>
      </c>
      <c r="M86">
        <f t="shared" si="9"/>
        <v>-4</v>
      </c>
      <c r="N86">
        <f t="shared" si="10"/>
        <v>196.6236600000002</v>
      </c>
      <c r="R86">
        <f t="shared" si="11"/>
        <v>193.80385999999999</v>
      </c>
      <c r="V86" s="4" t="str">
        <f t="shared" si="12"/>
        <v/>
      </c>
      <c r="X86" s="4" t="str">
        <f t="shared" si="13"/>
        <v/>
      </c>
    </row>
    <row r="87" spans="1:24" x14ac:dyDescent="0.55000000000000004">
      <c r="A87" s="6">
        <f>IF('Data Validation'!$K$2&lt;&gt;TRUE,"",'Data Validation'!A87)</f>
        <v>1772050500</v>
      </c>
      <c r="B87" s="6" t="str">
        <f>IF('Data Validation'!$K$2&lt;&gt;TRUE,"",'Data Validation'!C87)</f>
        <v>XAUUSD</v>
      </c>
      <c r="C87" s="6" t="str">
        <f>IF('Data Validation'!$K$2&lt;&gt;TRUE,"",'Data Validation'!E87)</f>
        <v>M5</v>
      </c>
      <c r="D87" s="6">
        <f>IF('Data Validation'!$K$2&lt;&gt;TRUE,"",'Data Validation'!G87)</f>
        <v>5184.8</v>
      </c>
      <c r="E87" s="6">
        <f>IF($C87&lt;&gt;"M5","",Price!F87)</f>
        <v>5196.3500000000004</v>
      </c>
      <c r="F87" s="6">
        <f>IF($C87&lt;&gt;"M5","",Price!G87)</f>
        <v>5183.51</v>
      </c>
      <c r="G87" s="6">
        <f>IF($C87&lt;&gt;"M5","",SSA_new!F87)</f>
        <v>5001.3180499999999</v>
      </c>
      <c r="H87" s="6">
        <f>IF($C87&lt;&gt;"M5","",SSA_new!G87)</f>
        <v>5004.4689200000003</v>
      </c>
      <c r="I87" s="6">
        <f>IF($C87&lt;&gt;"M5","",SSA_new!H87)</f>
        <v>5006.4223000000002</v>
      </c>
      <c r="J87" s="6">
        <f>IF($C87&lt;&gt;"M5","",SSA_new!I87)</f>
        <v>4998.1190200000001</v>
      </c>
      <c r="K87">
        <f t="shared" si="7"/>
        <v>-3.1508700000003955</v>
      </c>
      <c r="L87">
        <f t="shared" si="8"/>
        <v>-1</v>
      </c>
      <c r="M87">
        <f t="shared" si="9"/>
        <v>-5</v>
      </c>
      <c r="N87">
        <f t="shared" si="10"/>
        <v>189.92770000000019</v>
      </c>
      <c r="R87">
        <f t="shared" si="11"/>
        <v>185.39098000000013</v>
      </c>
      <c r="V87" s="4" t="str">
        <f t="shared" si="12"/>
        <v/>
      </c>
      <c r="X87" s="4" t="str">
        <f t="shared" si="13"/>
        <v/>
      </c>
    </row>
    <row r="88" spans="1:24" x14ac:dyDescent="0.55000000000000004">
      <c r="A88" s="6">
        <f>IF('Data Validation'!$K$2&lt;&gt;TRUE,"",'Data Validation'!A88)</f>
        <v>1772050800</v>
      </c>
      <c r="B88" s="6" t="str">
        <f>IF('Data Validation'!$K$2&lt;&gt;TRUE,"",'Data Validation'!C88)</f>
        <v>XAUUSD</v>
      </c>
      <c r="C88" s="6" t="str">
        <f>IF('Data Validation'!$K$2&lt;&gt;TRUE,"",'Data Validation'!E88)</f>
        <v>M5</v>
      </c>
      <c r="D88" s="6">
        <f>IF('Data Validation'!$K$2&lt;&gt;TRUE,"",'Data Validation'!G88)</f>
        <v>5189</v>
      </c>
      <c r="E88" s="6">
        <f>IF($C88&lt;&gt;"M5","",Price!F88)</f>
        <v>5189.0200000000004</v>
      </c>
      <c r="F88" s="6">
        <f>IF($C88&lt;&gt;"M5","",Price!G88)</f>
        <v>5183.2700000000004</v>
      </c>
      <c r="G88" s="6">
        <f>IF($C88&lt;&gt;"M5","",SSA_new!F88)</f>
        <v>5000.7070400000002</v>
      </c>
      <c r="H88" s="6">
        <f>IF($C88&lt;&gt;"M5","",SSA_new!G88)</f>
        <v>5002.5879800000002</v>
      </c>
      <c r="I88" s="6">
        <f>IF($C88&lt;&gt;"M5","",SSA_new!H88)</f>
        <v>5005.2338499999996</v>
      </c>
      <c r="J88" s="6">
        <f>IF($C88&lt;&gt;"M5","",SSA_new!I88)</f>
        <v>4996.7463900000002</v>
      </c>
      <c r="K88">
        <f t="shared" si="7"/>
        <v>-1.8809400000000096</v>
      </c>
      <c r="L88">
        <f t="shared" si="8"/>
        <v>-1</v>
      </c>
      <c r="M88">
        <f t="shared" si="9"/>
        <v>-6</v>
      </c>
      <c r="N88">
        <f t="shared" si="10"/>
        <v>183.78615000000082</v>
      </c>
      <c r="R88">
        <f t="shared" si="11"/>
        <v>186.52361000000019</v>
      </c>
      <c r="V88" s="4" t="str">
        <f t="shared" si="12"/>
        <v/>
      </c>
      <c r="X88" s="4" t="str">
        <f t="shared" si="13"/>
        <v/>
      </c>
    </row>
    <row r="89" spans="1:24" x14ac:dyDescent="0.55000000000000004">
      <c r="A89" s="6">
        <f>IF('Data Validation'!$K$2&lt;&gt;TRUE,"",'Data Validation'!A89)</f>
        <v>1772051100</v>
      </c>
      <c r="B89" s="6" t="str">
        <f>IF('Data Validation'!$K$2&lt;&gt;TRUE,"",'Data Validation'!C89)</f>
        <v>XAUUSD</v>
      </c>
      <c r="C89" s="6" t="str">
        <f>IF('Data Validation'!$K$2&lt;&gt;TRUE,"",'Data Validation'!E89)</f>
        <v>M5</v>
      </c>
      <c r="D89" s="6">
        <f>IF('Data Validation'!$K$2&lt;&gt;TRUE,"",'Data Validation'!G89)</f>
        <v>5186.1099999999997</v>
      </c>
      <c r="E89" s="6">
        <f>IF($C89&lt;&gt;"M5","",Price!F89)</f>
        <v>5193.3500000000004</v>
      </c>
      <c r="F89" s="6">
        <f>IF($C89&lt;&gt;"M5","",Price!G89)</f>
        <v>5185.75</v>
      </c>
      <c r="G89" s="6">
        <f>IF($C89&lt;&gt;"M5","",SSA_new!F89)</f>
        <v>5002.1899700000004</v>
      </c>
      <c r="H89" s="6">
        <f>IF($C89&lt;&gt;"M5","",SSA_new!G89)</f>
        <v>5002.38897</v>
      </c>
      <c r="I89" s="6">
        <f>IF($C89&lt;&gt;"M5","",SSA_new!H89)</f>
        <v>5006.0892299999996</v>
      </c>
      <c r="J89" s="6">
        <f>IF($C89&lt;&gt;"M5","",SSA_new!I89)</f>
        <v>4997.5035399999997</v>
      </c>
      <c r="K89">
        <f t="shared" si="7"/>
        <v>-0.19899999999961437</v>
      </c>
      <c r="L89">
        <f t="shared" si="8"/>
        <v>-1</v>
      </c>
      <c r="M89">
        <f t="shared" si="9"/>
        <v>-7</v>
      </c>
      <c r="N89">
        <f t="shared" si="10"/>
        <v>187.26077000000078</v>
      </c>
      <c r="R89">
        <f t="shared" si="11"/>
        <v>188.2464600000003</v>
      </c>
      <c r="V89" s="4" t="str">
        <f t="shared" si="12"/>
        <v/>
      </c>
      <c r="X89" s="4" t="str">
        <f t="shared" si="13"/>
        <v/>
      </c>
    </row>
    <row r="90" spans="1:24" x14ac:dyDescent="0.55000000000000004">
      <c r="A90" s="6">
        <f>IF('Data Validation'!$K$2&lt;&gt;TRUE,"",'Data Validation'!A90)</f>
        <v>1772051400</v>
      </c>
      <c r="B90" s="6" t="str">
        <f>IF('Data Validation'!$K$2&lt;&gt;TRUE,"",'Data Validation'!C90)</f>
        <v>XAUUSD</v>
      </c>
      <c r="C90" s="6" t="str">
        <f>IF('Data Validation'!$K$2&lt;&gt;TRUE,"",'Data Validation'!E90)</f>
        <v>M5</v>
      </c>
      <c r="D90" s="6">
        <f>IF('Data Validation'!$K$2&lt;&gt;TRUE,"",'Data Validation'!G90)</f>
        <v>5188.12</v>
      </c>
      <c r="E90" s="6">
        <f>IF($C90&lt;&gt;"M5","",Price!F90)</f>
        <v>5190.6099999999997</v>
      </c>
      <c r="F90" s="6">
        <f>IF($C90&lt;&gt;"M5","",Price!G90)</f>
        <v>5180.6000000000004</v>
      </c>
      <c r="G90" s="6">
        <f>IF($C90&lt;&gt;"M5","",SSA_new!F90)</f>
        <v>5005.5302199999996</v>
      </c>
      <c r="H90" s="6">
        <f>IF($C90&lt;&gt;"M5","",SSA_new!G90)</f>
        <v>5003.9596000000001</v>
      </c>
      <c r="I90" s="6">
        <f>IF($C90&lt;&gt;"M5","",SSA_new!H90)</f>
        <v>5008.7529199999999</v>
      </c>
      <c r="J90" s="6">
        <f>IF($C90&lt;&gt;"M5","",SSA_new!I90)</f>
        <v>5000.1302400000004</v>
      </c>
      <c r="K90">
        <f t="shared" si="7"/>
        <v>1.5706199999995079</v>
      </c>
      <c r="L90">
        <f t="shared" si="8"/>
        <v>1</v>
      </c>
      <c r="M90">
        <f t="shared" si="9"/>
        <v>1</v>
      </c>
      <c r="N90">
        <f t="shared" si="10"/>
        <v>181.85707999999977</v>
      </c>
      <c r="R90">
        <f t="shared" si="11"/>
        <v>180.46975999999995</v>
      </c>
      <c r="V90" s="4">
        <f t="shared" si="12"/>
        <v>1</v>
      </c>
      <c r="X90" s="4" t="str">
        <f t="shared" si="13"/>
        <v/>
      </c>
    </row>
    <row r="91" spans="1:24" x14ac:dyDescent="0.55000000000000004">
      <c r="A91" s="6">
        <f>IF('Data Validation'!$K$2&lt;&gt;TRUE,"",'Data Validation'!A91)</f>
        <v>1772051700</v>
      </c>
      <c r="B91" s="6" t="str">
        <f>IF('Data Validation'!$K$2&lt;&gt;TRUE,"",'Data Validation'!C91)</f>
        <v>XAUUSD</v>
      </c>
      <c r="C91" s="6" t="str">
        <f>IF('Data Validation'!$K$2&lt;&gt;TRUE,"",'Data Validation'!E91)</f>
        <v>M5</v>
      </c>
      <c r="D91" s="6">
        <f>IF('Data Validation'!$K$2&lt;&gt;TRUE,"",'Data Validation'!G91)</f>
        <v>5183.41</v>
      </c>
      <c r="E91" s="6">
        <f>IF($C91&lt;&gt;"M5","",Price!F91)</f>
        <v>5188.49</v>
      </c>
      <c r="F91" s="6">
        <f>IF($C91&lt;&gt;"M5","",Price!G91)</f>
        <v>5181.25</v>
      </c>
      <c r="G91" s="6">
        <f>IF($C91&lt;&gt;"M5","",SSA_new!F91)</f>
        <v>5009.9599900000003</v>
      </c>
      <c r="H91" s="6">
        <f>IF($C91&lt;&gt;"M5","",SSA_new!G91)</f>
        <v>5006.9597899999999</v>
      </c>
      <c r="I91" s="6">
        <f>IF($C91&lt;&gt;"M5","",SSA_new!H91)</f>
        <v>5012.6575599999996</v>
      </c>
      <c r="J91" s="6">
        <f>IF($C91&lt;&gt;"M5","",SSA_new!I91)</f>
        <v>5004.1270599999998</v>
      </c>
      <c r="K91">
        <f t="shared" si="7"/>
        <v>3.0002000000004045</v>
      </c>
      <c r="L91">
        <f t="shared" si="8"/>
        <v>1</v>
      </c>
      <c r="M91">
        <f t="shared" si="9"/>
        <v>2</v>
      </c>
      <c r="N91">
        <f t="shared" si="10"/>
        <v>175.83244000000013</v>
      </c>
      <c r="R91">
        <f t="shared" si="11"/>
        <v>177.1229400000002</v>
      </c>
      <c r="V91" s="4">
        <f t="shared" si="12"/>
        <v>1</v>
      </c>
      <c r="X91" s="4" t="str">
        <f t="shared" si="13"/>
        <v/>
      </c>
    </row>
    <row r="92" spans="1:24" x14ac:dyDescent="0.55000000000000004">
      <c r="A92" s="6">
        <f>IF('Data Validation'!$K$2&lt;&gt;TRUE,"",'Data Validation'!A92)</f>
        <v>1772052000</v>
      </c>
      <c r="B92" s="6" t="str">
        <f>IF('Data Validation'!$K$2&lt;&gt;TRUE,"",'Data Validation'!C92)</f>
        <v>XAUUSD</v>
      </c>
      <c r="C92" s="6" t="str">
        <f>IF('Data Validation'!$K$2&lt;&gt;TRUE,"",'Data Validation'!E92)</f>
        <v>M5</v>
      </c>
      <c r="D92" s="6">
        <f>IF('Data Validation'!$K$2&lt;&gt;TRUE,"",'Data Validation'!G92)</f>
        <v>5181.4799999999996</v>
      </c>
      <c r="E92" s="6">
        <f>IF($C92&lt;&gt;"M5","",Price!F92)</f>
        <v>5184.2</v>
      </c>
      <c r="F92" s="6">
        <f>IF($C92&lt;&gt;"M5","",Price!G92)</f>
        <v>5177.3999999999996</v>
      </c>
      <c r="G92" s="6">
        <f>IF($C92&lt;&gt;"M5","",SSA_new!F92)</f>
        <v>5014.5277599999999</v>
      </c>
      <c r="H92" s="6">
        <f>IF($C92&lt;&gt;"M5","",SSA_new!G92)</f>
        <v>5010.7437799999998</v>
      </c>
      <c r="I92" s="6">
        <f>IF($C92&lt;&gt;"M5","",SSA_new!H92)</f>
        <v>5016.9164499999997</v>
      </c>
      <c r="J92" s="6">
        <f>IF($C92&lt;&gt;"M5","",SSA_new!I92)</f>
        <v>5008.7112299999999</v>
      </c>
      <c r="K92">
        <f t="shared" si="7"/>
        <v>3.783980000000156</v>
      </c>
      <c r="L92">
        <f t="shared" si="8"/>
        <v>1</v>
      </c>
      <c r="M92">
        <f t="shared" si="9"/>
        <v>3</v>
      </c>
      <c r="N92">
        <f t="shared" si="10"/>
        <v>167.2835500000001</v>
      </c>
      <c r="R92">
        <f t="shared" si="11"/>
        <v>168.68876999999975</v>
      </c>
      <c r="V92" s="4">
        <f t="shared" si="12"/>
        <v>1</v>
      </c>
      <c r="X92" s="4" t="str">
        <f t="shared" si="13"/>
        <v/>
      </c>
    </row>
    <row r="93" spans="1:24" x14ac:dyDescent="0.55000000000000004">
      <c r="A93" s="6">
        <f>IF('Data Validation'!$K$2&lt;&gt;TRUE,"",'Data Validation'!A93)</f>
        <v>1772052300</v>
      </c>
      <c r="B93" s="6" t="str">
        <f>IF('Data Validation'!$K$2&lt;&gt;TRUE,"",'Data Validation'!C93)</f>
        <v>XAUUSD</v>
      </c>
      <c r="C93" s="6" t="str">
        <f>IF('Data Validation'!$K$2&lt;&gt;TRUE,"",'Data Validation'!E93)</f>
        <v>M5</v>
      </c>
      <c r="D93" s="6">
        <f>IF('Data Validation'!$K$2&lt;&gt;TRUE,"",'Data Validation'!G93)</f>
        <v>5173.57</v>
      </c>
      <c r="E93" s="6">
        <f>IF($C93&lt;&gt;"M5","",Price!F93)</f>
        <v>5181.4799999999996</v>
      </c>
      <c r="F93" s="6">
        <f>IF($C93&lt;&gt;"M5","",Price!G93)</f>
        <v>5167.2700000000004</v>
      </c>
      <c r="G93" s="6">
        <f>IF($C93&lt;&gt;"M5","",SSA_new!F93)</f>
        <v>5018.5094399999998</v>
      </c>
      <c r="H93" s="6">
        <f>IF($C93&lt;&gt;"M5","",SSA_new!G93)</f>
        <v>5014.6266100000003</v>
      </c>
      <c r="I93" s="6">
        <f>IF($C93&lt;&gt;"M5","",SSA_new!H93)</f>
        <v>5020.6791499999999</v>
      </c>
      <c r="J93" s="6">
        <f>IF($C93&lt;&gt;"M5","",SSA_new!I93)</f>
        <v>5012.9030499999999</v>
      </c>
      <c r="K93">
        <f t="shared" si="7"/>
        <v>3.8828299999995579</v>
      </c>
      <c r="L93">
        <f t="shared" si="8"/>
        <v>1</v>
      </c>
      <c r="M93">
        <f t="shared" si="9"/>
        <v>4</v>
      </c>
      <c r="N93">
        <f t="shared" si="10"/>
        <v>160.80084999999963</v>
      </c>
      <c r="R93">
        <f t="shared" si="11"/>
        <v>154.36695000000054</v>
      </c>
      <c r="V93" s="4">
        <f t="shared" si="12"/>
        <v>1</v>
      </c>
      <c r="X93" s="4" t="str">
        <f t="shared" si="13"/>
        <v/>
      </c>
    </row>
    <row r="94" spans="1:24" x14ac:dyDescent="0.55000000000000004">
      <c r="A94" s="6">
        <f>IF('Data Validation'!$K$2&lt;&gt;TRUE,"",'Data Validation'!A94)</f>
        <v>1772052600</v>
      </c>
      <c r="B94" s="6" t="str">
        <f>IF('Data Validation'!$K$2&lt;&gt;TRUE,"",'Data Validation'!C94)</f>
        <v>XAUUSD</v>
      </c>
      <c r="C94" s="6" t="str">
        <f>IF('Data Validation'!$K$2&lt;&gt;TRUE,"",'Data Validation'!E94)</f>
        <v>M5</v>
      </c>
      <c r="D94" s="6">
        <f>IF('Data Validation'!$K$2&lt;&gt;TRUE,"",'Data Validation'!G94)</f>
        <v>5178.01</v>
      </c>
      <c r="E94" s="6">
        <f>IF($C94&lt;&gt;"M5","",Price!F94)</f>
        <v>5180.59</v>
      </c>
      <c r="F94" s="6">
        <f>IF($C94&lt;&gt;"M5","",Price!G94)</f>
        <v>5172.18</v>
      </c>
      <c r="G94" s="6">
        <f>IF($C94&lt;&gt;"M5","",SSA_new!F94)</f>
        <v>5021.1848200000004</v>
      </c>
      <c r="H94" s="6">
        <f>IF($C94&lt;&gt;"M5","",SSA_new!G94)</f>
        <v>5017.90571</v>
      </c>
      <c r="I94" s="6">
        <f>IF($C94&lt;&gt;"M5","",SSA_new!H94)</f>
        <v>5023.2855300000001</v>
      </c>
      <c r="J94" s="6">
        <f>IF($C94&lt;&gt;"M5","",SSA_new!I94)</f>
        <v>5016.0974399999996</v>
      </c>
      <c r="K94">
        <f t="shared" si="7"/>
        <v>3.2791100000004008</v>
      </c>
      <c r="L94">
        <f t="shared" si="8"/>
        <v>1</v>
      </c>
      <c r="M94">
        <f t="shared" si="9"/>
        <v>5</v>
      </c>
      <c r="N94">
        <f t="shared" si="10"/>
        <v>157.30447000000004</v>
      </c>
      <c r="R94">
        <f t="shared" si="11"/>
        <v>156.08256000000074</v>
      </c>
      <c r="V94" s="4">
        <f t="shared" si="12"/>
        <v>1</v>
      </c>
      <c r="X94" s="4" t="str">
        <f t="shared" si="13"/>
        <v/>
      </c>
    </row>
    <row r="95" spans="1:24" x14ac:dyDescent="0.55000000000000004">
      <c r="A95" s="6">
        <f>IF('Data Validation'!$K$2&lt;&gt;TRUE,"",'Data Validation'!A95)</f>
        <v>1772052900</v>
      </c>
      <c r="B95" s="6" t="str">
        <f>IF('Data Validation'!$K$2&lt;&gt;TRUE,"",'Data Validation'!C95)</f>
        <v>XAUUSD</v>
      </c>
      <c r="C95" s="6" t="str">
        <f>IF('Data Validation'!$K$2&lt;&gt;TRUE,"",'Data Validation'!E95)</f>
        <v>M5</v>
      </c>
      <c r="D95" s="6">
        <f>IF('Data Validation'!$K$2&lt;&gt;TRUE,"",'Data Validation'!G95)</f>
        <v>5152.16</v>
      </c>
      <c r="E95" s="6">
        <f>IF($C95&lt;&gt;"M5","",Price!F95)</f>
        <v>5178.01</v>
      </c>
      <c r="F95" s="6">
        <f>IF($C95&lt;&gt;"M5","",Price!G95)</f>
        <v>5145.45</v>
      </c>
      <c r="G95" s="6">
        <f>IF($C95&lt;&gt;"M5","",SSA_new!F95)</f>
        <v>5022.3814000000002</v>
      </c>
      <c r="H95" s="6">
        <f>IF($C95&lt;&gt;"M5","",SSA_new!G95)</f>
        <v>5020.1435600000004</v>
      </c>
      <c r="I95" s="6">
        <f>IF($C95&lt;&gt;"M5","",SSA_new!H95)</f>
        <v>5024.5188500000004</v>
      </c>
      <c r="J95" s="6">
        <f>IF($C95&lt;&gt;"M5","",SSA_new!I95)</f>
        <v>5017.8910100000003</v>
      </c>
      <c r="K95">
        <f t="shared" si="7"/>
        <v>2.2378399999997782</v>
      </c>
      <c r="L95">
        <f t="shared" si="8"/>
        <v>1</v>
      </c>
      <c r="M95">
        <f t="shared" si="9"/>
        <v>6</v>
      </c>
      <c r="N95">
        <f t="shared" si="10"/>
        <v>153.49114999999983</v>
      </c>
      <c r="R95">
        <f t="shared" si="11"/>
        <v>127.55898999999954</v>
      </c>
      <c r="V95" s="4">
        <f t="shared" si="12"/>
        <v>1</v>
      </c>
      <c r="X95" s="4" t="str">
        <f t="shared" si="13"/>
        <v/>
      </c>
    </row>
    <row r="96" spans="1:24" x14ac:dyDescent="0.55000000000000004">
      <c r="A96" s="6">
        <f>IF('Data Validation'!$K$2&lt;&gt;TRUE,"",'Data Validation'!A96)</f>
        <v>1772053200</v>
      </c>
      <c r="B96" s="6" t="str">
        <f>IF('Data Validation'!$K$2&lt;&gt;TRUE,"",'Data Validation'!C96)</f>
        <v>XAUUSD</v>
      </c>
      <c r="C96" s="6" t="str">
        <f>IF('Data Validation'!$K$2&lt;&gt;TRUE,"",'Data Validation'!E96)</f>
        <v>M5</v>
      </c>
      <c r="D96" s="6">
        <f>IF('Data Validation'!$K$2&lt;&gt;TRUE,"",'Data Validation'!G96)</f>
        <v>5156.08</v>
      </c>
      <c r="E96" s="6">
        <f>IF($C96&lt;&gt;"M5","",Price!F96)</f>
        <v>5160.12</v>
      </c>
      <c r="F96" s="6">
        <f>IF($C96&lt;&gt;"M5","",Price!G96)</f>
        <v>5150.5</v>
      </c>
      <c r="G96" s="6">
        <f>IF($C96&lt;&gt;"M5","",SSA_new!F96)</f>
        <v>5022.2403700000004</v>
      </c>
      <c r="H96" s="6">
        <f>IF($C96&lt;&gt;"M5","",SSA_new!G96)</f>
        <v>5021.1919600000001</v>
      </c>
      <c r="I96" s="6">
        <f>IF($C96&lt;&gt;"M5","",SSA_new!H96)</f>
        <v>5024.5013399999998</v>
      </c>
      <c r="J96" s="6">
        <f>IF($C96&lt;&gt;"M5","",SSA_new!I96)</f>
        <v>5018.3437999999996</v>
      </c>
      <c r="K96">
        <f t="shared" si="7"/>
        <v>1.0484100000003309</v>
      </c>
      <c r="L96">
        <f t="shared" si="8"/>
        <v>1</v>
      </c>
      <c r="M96">
        <f t="shared" si="9"/>
        <v>7</v>
      </c>
      <c r="N96">
        <f t="shared" si="10"/>
        <v>135.61866000000009</v>
      </c>
      <c r="R96">
        <f t="shared" si="11"/>
        <v>132.15620000000035</v>
      </c>
      <c r="V96" s="4">
        <f t="shared" si="12"/>
        <v>1</v>
      </c>
      <c r="X96" s="4" t="str">
        <f t="shared" si="13"/>
        <v/>
      </c>
    </row>
    <row r="97" spans="1:24" x14ac:dyDescent="0.55000000000000004">
      <c r="A97" s="6">
        <f>IF('Data Validation'!$K$2&lt;&gt;TRUE,"",'Data Validation'!A97)</f>
        <v>1772053500</v>
      </c>
      <c r="B97" s="6" t="str">
        <f>IF('Data Validation'!$K$2&lt;&gt;TRUE,"",'Data Validation'!C97)</f>
        <v>XAUUSD</v>
      </c>
      <c r="C97" s="6" t="str">
        <f>IF('Data Validation'!$K$2&lt;&gt;TRUE,"",'Data Validation'!E97)</f>
        <v>M5</v>
      </c>
      <c r="D97" s="6">
        <f>IF('Data Validation'!$K$2&lt;&gt;TRUE,"",'Data Validation'!G97)</f>
        <v>5163.03</v>
      </c>
      <c r="E97" s="6">
        <f>IF($C97&lt;&gt;"M5","",Price!F97)</f>
        <v>5163.3100000000004</v>
      </c>
      <c r="F97" s="6">
        <f>IF($C97&lt;&gt;"M5","",Price!G97)</f>
        <v>5156.0600000000004</v>
      </c>
      <c r="G97" s="6">
        <f>IF($C97&lt;&gt;"M5","",SSA_new!F97)</f>
        <v>5021.2427100000004</v>
      </c>
      <c r="H97" s="6">
        <f>IF($C97&lt;&gt;"M5","",SSA_new!G97)</f>
        <v>5021.2173400000001</v>
      </c>
      <c r="I97" s="6">
        <f>IF($C97&lt;&gt;"M5","",SSA_new!H97)</f>
        <v>5023.61697</v>
      </c>
      <c r="J97" s="6">
        <f>IF($C97&lt;&gt;"M5","",SSA_new!I97)</f>
        <v>5017.8075099999996</v>
      </c>
      <c r="K97">
        <f t="shared" si="7"/>
        <v>2.5370000000293658E-2</v>
      </c>
      <c r="L97">
        <f t="shared" si="8"/>
        <v>1</v>
      </c>
      <c r="M97">
        <f t="shared" si="9"/>
        <v>8</v>
      </c>
      <c r="N97">
        <f t="shared" si="10"/>
        <v>139.69303000000036</v>
      </c>
      <c r="R97">
        <f t="shared" si="11"/>
        <v>138.25249000000076</v>
      </c>
      <c r="V97" s="4">
        <f t="shared" si="12"/>
        <v>1</v>
      </c>
      <c r="X97" s="4" t="str">
        <f t="shared" si="13"/>
        <v/>
      </c>
    </row>
    <row r="98" spans="1:24" x14ac:dyDescent="0.55000000000000004">
      <c r="A98" s="6">
        <f>IF('Data Validation'!$K$2&lt;&gt;TRUE,"",'Data Validation'!A98)</f>
        <v>1772053800</v>
      </c>
      <c r="B98" s="6" t="str">
        <f>IF('Data Validation'!$K$2&lt;&gt;TRUE,"",'Data Validation'!C98)</f>
        <v>XAUUSD</v>
      </c>
      <c r="C98" s="6" t="str">
        <f>IF('Data Validation'!$K$2&lt;&gt;TRUE,"",'Data Validation'!E98)</f>
        <v>M5</v>
      </c>
      <c r="D98" s="6">
        <f>IF('Data Validation'!$K$2&lt;&gt;TRUE,"",'Data Validation'!G98)</f>
        <v>5161.84</v>
      </c>
      <c r="E98" s="6">
        <f>IF($C98&lt;&gt;"M5","",Price!F98)</f>
        <v>5165.32</v>
      </c>
      <c r="F98" s="6">
        <f>IF($C98&lt;&gt;"M5","",Price!G98)</f>
        <v>5158.55</v>
      </c>
      <c r="G98" s="6">
        <f>IF($C98&lt;&gt;"M5","",SSA_new!F98)</f>
        <v>5020.0446899999997</v>
      </c>
      <c r="H98" s="6">
        <f>IF($C98&lt;&gt;"M5","",SSA_new!G98)</f>
        <v>5020.6310100000001</v>
      </c>
      <c r="I98" s="6">
        <f>IF($C98&lt;&gt;"M5","",SSA_new!H98)</f>
        <v>5022.4497000000001</v>
      </c>
      <c r="J98" s="6">
        <f>IF($C98&lt;&gt;"M5","",SSA_new!I98)</f>
        <v>5016.8511900000003</v>
      </c>
      <c r="K98">
        <f t="shared" si="7"/>
        <v>-0.58632000000034168</v>
      </c>
      <c r="L98">
        <f t="shared" si="8"/>
        <v>-1</v>
      </c>
      <c r="M98">
        <f t="shared" si="9"/>
        <v>-1</v>
      </c>
      <c r="N98">
        <f t="shared" si="10"/>
        <v>142.87029999999959</v>
      </c>
      <c r="R98">
        <f t="shared" si="11"/>
        <v>141.69880999999987</v>
      </c>
      <c r="V98" s="4" t="str">
        <f t="shared" si="12"/>
        <v/>
      </c>
      <c r="X98" s="4" t="str">
        <f t="shared" si="13"/>
        <v/>
      </c>
    </row>
    <row r="99" spans="1:24" x14ac:dyDescent="0.55000000000000004">
      <c r="A99" s="6">
        <f>IF('Data Validation'!$K$2&lt;&gt;TRUE,"",'Data Validation'!A99)</f>
        <v>1772054100</v>
      </c>
      <c r="B99" s="6" t="str">
        <f>IF('Data Validation'!$K$2&lt;&gt;TRUE,"",'Data Validation'!C99)</f>
        <v>XAUUSD</v>
      </c>
      <c r="C99" s="6" t="str">
        <f>IF('Data Validation'!$K$2&lt;&gt;TRUE,"",'Data Validation'!E99)</f>
        <v>M5</v>
      </c>
      <c r="D99" s="6">
        <f>IF('Data Validation'!$K$2&lt;&gt;TRUE,"",'Data Validation'!G99)</f>
        <v>5165.38</v>
      </c>
      <c r="E99" s="6">
        <f>IF($C99&lt;&gt;"M5","",Price!F99)</f>
        <v>5173.3599999999997</v>
      </c>
      <c r="F99" s="6">
        <f>IF($C99&lt;&gt;"M5","",Price!G99)</f>
        <v>5160.8599999999997</v>
      </c>
      <c r="G99" s="6">
        <f>IF($C99&lt;&gt;"M5","",SSA_new!F99)</f>
        <v>5019.1524200000003</v>
      </c>
      <c r="H99" s="6">
        <f>IF($C99&lt;&gt;"M5","",SSA_new!G99)</f>
        <v>5019.8917199999996</v>
      </c>
      <c r="I99" s="6">
        <f>IF($C99&lt;&gt;"M5","",SSA_new!H99)</f>
        <v>5021.5990300000003</v>
      </c>
      <c r="J99" s="6">
        <f>IF($C99&lt;&gt;"M5","",SSA_new!I99)</f>
        <v>5016.0841</v>
      </c>
      <c r="K99">
        <f t="shared" si="7"/>
        <v>-0.73929999999927531</v>
      </c>
      <c r="L99">
        <f t="shared" si="8"/>
        <v>-1</v>
      </c>
      <c r="M99">
        <f t="shared" si="9"/>
        <v>-2</v>
      </c>
      <c r="N99">
        <f t="shared" si="10"/>
        <v>151.76096999999936</v>
      </c>
      <c r="R99">
        <f t="shared" si="11"/>
        <v>144.77589999999964</v>
      </c>
      <c r="V99" s="4" t="str">
        <f t="shared" si="12"/>
        <v/>
      </c>
      <c r="X99" s="4" t="str">
        <f t="shared" si="13"/>
        <v/>
      </c>
    </row>
    <row r="100" spans="1:24" x14ac:dyDescent="0.55000000000000004">
      <c r="A100" s="6">
        <f>IF('Data Validation'!$K$2&lt;&gt;TRUE,"",'Data Validation'!A100)</f>
        <v>1772054400</v>
      </c>
      <c r="B100" s="6" t="str">
        <f>IF('Data Validation'!$K$2&lt;&gt;TRUE,"",'Data Validation'!C100)</f>
        <v>XAUUSD</v>
      </c>
      <c r="C100" s="6" t="str">
        <f>IF('Data Validation'!$K$2&lt;&gt;TRUE,"",'Data Validation'!E100)</f>
        <v>M5</v>
      </c>
      <c r="D100" s="6">
        <f>IF('Data Validation'!$K$2&lt;&gt;TRUE,"",'Data Validation'!G100)</f>
        <v>5169.17</v>
      </c>
      <c r="E100" s="6">
        <f>IF($C100&lt;&gt;"M5","",Price!F100)</f>
        <v>5170.21</v>
      </c>
      <c r="F100" s="6">
        <f>IF($C100&lt;&gt;"M5","",Price!G100)</f>
        <v>5165.07</v>
      </c>
      <c r="G100" s="6">
        <f>IF($C100&lt;&gt;"M5","",SSA_new!F100)</f>
        <v>5018.9253200000003</v>
      </c>
      <c r="H100" s="6">
        <f>IF($C100&lt;&gt;"M5","",SSA_new!G100)</f>
        <v>5019.40852</v>
      </c>
      <c r="I100" s="6">
        <f>IF($C100&lt;&gt;"M5","",SSA_new!H100)</f>
        <v>5021.4031599999998</v>
      </c>
      <c r="J100" s="6">
        <f>IF($C100&lt;&gt;"M5","",SSA_new!I100)</f>
        <v>5015.8376200000002</v>
      </c>
      <c r="K100">
        <f t="shared" si="7"/>
        <v>-0.48319999999966967</v>
      </c>
      <c r="L100">
        <f t="shared" si="8"/>
        <v>-1</v>
      </c>
      <c r="M100">
        <f t="shared" si="9"/>
        <v>-3</v>
      </c>
      <c r="N100">
        <f t="shared" si="10"/>
        <v>148.80684000000019</v>
      </c>
      <c r="R100">
        <f t="shared" si="11"/>
        <v>149.23237999999947</v>
      </c>
      <c r="V100" s="4" t="str">
        <f t="shared" si="12"/>
        <v/>
      </c>
      <c r="X100" s="4" t="str">
        <f t="shared" si="13"/>
        <v/>
      </c>
    </row>
    <row r="101" spans="1:24" x14ac:dyDescent="0.55000000000000004">
      <c r="A101" s="6">
        <f>IF('Data Validation'!$K$2&lt;&gt;TRUE,"",'Data Validation'!A101)</f>
        <v>1772054700</v>
      </c>
      <c r="B101" s="6" t="str">
        <f>IF('Data Validation'!$K$2&lt;&gt;TRUE,"",'Data Validation'!C101)</f>
        <v>XAUUSD</v>
      </c>
      <c r="C101" s="6" t="str">
        <f>IF('Data Validation'!$K$2&lt;&gt;TRUE,"",'Data Validation'!E101)</f>
        <v>M5</v>
      </c>
      <c r="D101" s="6">
        <f>IF('Data Validation'!$K$2&lt;&gt;TRUE,"",'Data Validation'!G101)</f>
        <v>5169.12</v>
      </c>
      <c r="E101" s="6">
        <f>IF($C101&lt;&gt;"M5","",Price!F101)</f>
        <v>5170.51</v>
      </c>
      <c r="F101" s="6">
        <f>IF($C101&lt;&gt;"M5","",Price!G101)</f>
        <v>5167.75</v>
      </c>
      <c r="G101" s="6">
        <f>IF($C101&lt;&gt;"M5","",SSA_new!F101)</f>
        <v>5019.6021199999996</v>
      </c>
      <c r="H101" s="6">
        <f>IF($C101&lt;&gt;"M5","",SSA_new!G101)</f>
        <v>5019.5053200000002</v>
      </c>
      <c r="I101" s="6">
        <f>IF($C101&lt;&gt;"M5","",SSA_new!H101)</f>
        <v>5022.0582800000002</v>
      </c>
      <c r="J101" s="6">
        <f>IF($C101&lt;&gt;"M5","",SSA_new!I101)</f>
        <v>5016.2990399999999</v>
      </c>
      <c r="K101">
        <f t="shared" si="7"/>
        <v>9.6799999999348074E-2</v>
      </c>
      <c r="L101">
        <f t="shared" si="8"/>
        <v>1</v>
      </c>
      <c r="M101">
        <f t="shared" si="9"/>
        <v>1</v>
      </c>
      <c r="N101">
        <f t="shared" si="10"/>
        <v>148.45172000000002</v>
      </c>
      <c r="R101">
        <f t="shared" si="11"/>
        <v>151.45096000000012</v>
      </c>
      <c r="V101" s="4">
        <f t="shared" si="12"/>
        <v>1</v>
      </c>
      <c r="X101" s="4" t="str">
        <f t="shared" si="13"/>
        <v/>
      </c>
    </row>
    <row r="102" spans="1:24" x14ac:dyDescent="0.55000000000000004">
      <c r="A102" s="6">
        <f>IF('Data Validation'!$K$2&lt;&gt;TRUE,"",'Data Validation'!A102)</f>
        <v>1772055000</v>
      </c>
      <c r="B102" s="6" t="str">
        <f>IF('Data Validation'!$K$2&lt;&gt;TRUE,"",'Data Validation'!C102)</f>
        <v>XAUUSD</v>
      </c>
      <c r="C102" s="6" t="str">
        <f>IF('Data Validation'!$K$2&lt;&gt;TRUE,"",'Data Validation'!E102)</f>
        <v>M5</v>
      </c>
      <c r="D102" s="6">
        <f>IF('Data Validation'!$K$2&lt;&gt;TRUE,"",'Data Validation'!G102)</f>
        <v>5168.22</v>
      </c>
      <c r="E102" s="6">
        <f>IF($C102&lt;&gt;"M5","",Price!F102)</f>
        <v>5171.26</v>
      </c>
      <c r="F102" s="6">
        <f>IF($C102&lt;&gt;"M5","",Price!G102)</f>
        <v>5166.6899999999996</v>
      </c>
      <c r="G102" s="6">
        <f>IF($C102&lt;&gt;"M5","",SSA_new!F102)</f>
        <v>5020.97469</v>
      </c>
      <c r="H102" s="6">
        <f>IF($C102&lt;&gt;"M5","",SSA_new!G102)</f>
        <v>5020.24</v>
      </c>
      <c r="I102" s="6">
        <f>IF($C102&lt;&gt;"M5","",SSA_new!H102)</f>
        <v>5023.5117499999997</v>
      </c>
      <c r="J102" s="6">
        <f>IF($C102&lt;&gt;"M5","",SSA_new!I102)</f>
        <v>5017.3612300000004</v>
      </c>
      <c r="K102">
        <f t="shared" si="7"/>
        <v>0.73469000000022788</v>
      </c>
      <c r="L102">
        <f t="shared" si="8"/>
        <v>1</v>
      </c>
      <c r="M102">
        <f t="shared" si="9"/>
        <v>2</v>
      </c>
      <c r="N102">
        <f t="shared" si="10"/>
        <v>147.74825000000055</v>
      </c>
      <c r="R102">
        <f t="shared" si="11"/>
        <v>149.32876999999917</v>
      </c>
      <c r="V102" s="4">
        <f t="shared" si="12"/>
        <v>1</v>
      </c>
      <c r="X102" s="4" t="str">
        <f t="shared" si="13"/>
        <v/>
      </c>
    </row>
    <row r="103" spans="1:24" x14ac:dyDescent="0.55000000000000004">
      <c r="A103" s="6">
        <f>IF('Data Validation'!$K$2&lt;&gt;TRUE,"",'Data Validation'!A103)</f>
        <v>1772055300</v>
      </c>
      <c r="B103" s="6" t="str">
        <f>IF('Data Validation'!$K$2&lt;&gt;TRUE,"",'Data Validation'!C103)</f>
        <v>XAUUSD</v>
      </c>
      <c r="C103" s="6" t="str">
        <f>IF('Data Validation'!$K$2&lt;&gt;TRUE,"",'Data Validation'!E103)</f>
        <v>M5</v>
      </c>
      <c r="D103" s="6">
        <f>IF('Data Validation'!$K$2&lt;&gt;TRUE,"",'Data Validation'!G103)</f>
        <v>5168.8999999999996</v>
      </c>
      <c r="E103" s="6">
        <f>IF($C103&lt;&gt;"M5","",Price!F103)</f>
        <v>5173.4799999999996</v>
      </c>
      <c r="F103" s="6">
        <f>IF($C103&lt;&gt;"M5","",Price!G103)</f>
        <v>5168.2</v>
      </c>
      <c r="G103" s="6">
        <f>IF($C103&lt;&gt;"M5","",SSA_new!F103)</f>
        <v>5022.7559799999999</v>
      </c>
      <c r="H103" s="6">
        <f>IF($C103&lt;&gt;"M5","",SSA_new!G103)</f>
        <v>5021.4979899999998</v>
      </c>
      <c r="I103" s="6">
        <f>IF($C103&lt;&gt;"M5","",SSA_new!H103)</f>
        <v>5025.4640099999997</v>
      </c>
      <c r="J103" s="6">
        <f>IF($C103&lt;&gt;"M5","",SSA_new!I103)</f>
        <v>5018.7102100000002</v>
      </c>
      <c r="K103">
        <f t="shared" si="7"/>
        <v>1.2579900000000634</v>
      </c>
      <c r="L103">
        <f t="shared" si="8"/>
        <v>1</v>
      </c>
      <c r="M103">
        <f t="shared" si="9"/>
        <v>3</v>
      </c>
      <c r="N103">
        <f t="shared" si="10"/>
        <v>148.01598999999987</v>
      </c>
      <c r="R103">
        <f t="shared" si="11"/>
        <v>149.48978999999963</v>
      </c>
      <c r="V103" s="4">
        <f t="shared" si="12"/>
        <v>1</v>
      </c>
      <c r="X103" s="4" t="str">
        <f t="shared" si="13"/>
        <v/>
      </c>
    </row>
    <row r="104" spans="1:24" x14ac:dyDescent="0.55000000000000004">
      <c r="A104" s="6">
        <f>IF('Data Validation'!$K$2&lt;&gt;TRUE,"",'Data Validation'!A104)</f>
        <v>1772055600</v>
      </c>
      <c r="B104" s="6" t="str">
        <f>IF('Data Validation'!$K$2&lt;&gt;TRUE,"",'Data Validation'!C104)</f>
        <v>XAUUSD</v>
      </c>
      <c r="C104" s="6" t="str">
        <f>IF('Data Validation'!$K$2&lt;&gt;TRUE,"",'Data Validation'!E104)</f>
        <v>M5</v>
      </c>
      <c r="D104" s="6">
        <f>IF('Data Validation'!$K$2&lt;&gt;TRUE,"",'Data Validation'!G104)</f>
        <v>5170.25</v>
      </c>
      <c r="E104" s="6">
        <f>IF($C104&lt;&gt;"M5","",Price!F104)</f>
        <v>5170.71</v>
      </c>
      <c r="F104" s="6">
        <f>IF($C104&lt;&gt;"M5","",Price!G104)</f>
        <v>5168.21</v>
      </c>
      <c r="G104" s="6">
        <f>IF($C104&lt;&gt;"M5","",SSA_new!F104)</f>
        <v>5024.5461500000001</v>
      </c>
      <c r="H104" s="6">
        <f>IF($C104&lt;&gt;"M5","",SSA_new!G104)</f>
        <v>5023.02207</v>
      </c>
      <c r="I104" s="6">
        <f>IF($C104&lt;&gt;"M5","",SSA_new!H104)</f>
        <v>5027.4444400000002</v>
      </c>
      <c r="J104" s="6">
        <f>IF($C104&lt;&gt;"M5","",SSA_new!I104)</f>
        <v>5020.0253000000002</v>
      </c>
      <c r="K104">
        <f t="shared" si="7"/>
        <v>1.52408000000014</v>
      </c>
      <c r="L104">
        <f t="shared" si="8"/>
        <v>1</v>
      </c>
      <c r="M104">
        <f t="shared" si="9"/>
        <v>4</v>
      </c>
      <c r="N104">
        <f t="shared" si="10"/>
        <v>143.26555999999982</v>
      </c>
      <c r="R104">
        <f t="shared" si="11"/>
        <v>148.18469999999979</v>
      </c>
      <c r="V104" s="4">
        <f t="shared" si="12"/>
        <v>1</v>
      </c>
      <c r="X104" s="4" t="str">
        <f t="shared" si="13"/>
        <v/>
      </c>
    </row>
    <row r="105" spans="1:24" x14ac:dyDescent="0.55000000000000004">
      <c r="A105" s="6">
        <f>IF('Data Validation'!$K$2&lt;&gt;TRUE,"",'Data Validation'!A105)</f>
        <v>1772055900</v>
      </c>
      <c r="B105" s="6" t="str">
        <f>IF('Data Validation'!$K$2&lt;&gt;TRUE,"",'Data Validation'!C105)</f>
        <v>XAUUSD</v>
      </c>
      <c r="C105" s="6" t="str">
        <f>IF('Data Validation'!$K$2&lt;&gt;TRUE,"",'Data Validation'!E105)</f>
        <v>M5</v>
      </c>
      <c r="D105" s="6">
        <f>IF('Data Validation'!$K$2&lt;&gt;TRUE,"",'Data Validation'!G105)</f>
        <v>5170.9399999999996</v>
      </c>
      <c r="E105" s="6">
        <f>IF($C105&lt;&gt;"M5","",Price!F105)</f>
        <v>5171.59</v>
      </c>
      <c r="F105" s="6">
        <f>IF($C105&lt;&gt;"M5","",Price!G105)</f>
        <v>5168.8900000000003</v>
      </c>
      <c r="G105" s="6">
        <f>IF($C105&lt;&gt;"M5","",SSA_new!F105)</f>
        <v>5026.1433699999998</v>
      </c>
      <c r="H105" s="6">
        <f>IF($C105&lt;&gt;"M5","",SSA_new!G105)</f>
        <v>5024.5827200000003</v>
      </c>
      <c r="I105" s="6">
        <f>IF($C105&lt;&gt;"M5","",SSA_new!H105)</f>
        <v>5029.2667199999996</v>
      </c>
      <c r="J105" s="6">
        <f>IF($C105&lt;&gt;"M5","",SSA_new!I105)</f>
        <v>5021.10214</v>
      </c>
      <c r="K105">
        <f t="shared" si="7"/>
        <v>1.5606499999994412</v>
      </c>
      <c r="L105">
        <f t="shared" si="8"/>
        <v>1</v>
      </c>
      <c r="M105">
        <f t="shared" si="9"/>
        <v>5</v>
      </c>
      <c r="N105">
        <f t="shared" si="10"/>
        <v>142.32328000000052</v>
      </c>
      <c r="R105">
        <f t="shared" si="11"/>
        <v>147.78786000000036</v>
      </c>
      <c r="V105" s="4">
        <f t="shared" si="12"/>
        <v>1</v>
      </c>
      <c r="X105" s="4" t="str">
        <f t="shared" si="13"/>
        <v/>
      </c>
    </row>
    <row r="106" spans="1:24" x14ac:dyDescent="0.55000000000000004">
      <c r="A106" s="6">
        <f>IF('Data Validation'!$K$2&lt;&gt;TRUE,"",'Data Validation'!A106)</f>
        <v>1772056200</v>
      </c>
      <c r="B106" s="6" t="str">
        <f>IF('Data Validation'!$K$2&lt;&gt;TRUE,"",'Data Validation'!C106)</f>
        <v>XAUUSD</v>
      </c>
      <c r="C106" s="6" t="str">
        <f>IF('Data Validation'!$K$2&lt;&gt;TRUE,"",'Data Validation'!E106)</f>
        <v>M5</v>
      </c>
      <c r="D106" s="6">
        <f>IF('Data Validation'!$K$2&lt;&gt;TRUE,"",'Data Validation'!G106)</f>
        <v>5164.3100000000004</v>
      </c>
      <c r="E106" s="6">
        <f>IF($C106&lt;&gt;"M5","",Price!F106)</f>
        <v>5171.3999999999996</v>
      </c>
      <c r="F106" s="6">
        <f>IF($C106&lt;&gt;"M5","",Price!G106)</f>
        <v>5163.07</v>
      </c>
      <c r="G106" s="6">
        <f>IF($C106&lt;&gt;"M5","",SSA_new!F106)</f>
        <v>5027.5634799999998</v>
      </c>
      <c r="H106" s="6">
        <f>IF($C106&lt;&gt;"M5","",SSA_new!G106)</f>
        <v>5026.0730999999996</v>
      </c>
      <c r="I106" s="6">
        <f>IF($C106&lt;&gt;"M5","",SSA_new!H106)</f>
        <v>5030.7764200000001</v>
      </c>
      <c r="J106" s="6">
        <f>IF($C106&lt;&gt;"M5","",SSA_new!I106)</f>
        <v>5022.0019499999999</v>
      </c>
      <c r="K106">
        <f t="shared" si="7"/>
        <v>1.4903800000001866</v>
      </c>
      <c r="L106">
        <f t="shared" si="8"/>
        <v>1</v>
      </c>
      <c r="M106">
        <f t="shared" si="9"/>
        <v>6</v>
      </c>
      <c r="N106">
        <f t="shared" si="10"/>
        <v>140.62357999999949</v>
      </c>
      <c r="R106">
        <f t="shared" si="11"/>
        <v>141.06804999999986</v>
      </c>
      <c r="V106" s="4">
        <f t="shared" si="12"/>
        <v>1</v>
      </c>
      <c r="X106" s="4" t="str">
        <f t="shared" si="13"/>
        <v/>
      </c>
    </row>
    <row r="107" spans="1:24" x14ac:dyDescent="0.55000000000000004">
      <c r="A107" s="6">
        <f>IF('Data Validation'!$K$2&lt;&gt;TRUE,"",'Data Validation'!A107)</f>
        <v>1772056500</v>
      </c>
      <c r="B107" s="6" t="str">
        <f>IF('Data Validation'!$K$2&lt;&gt;TRUE,"",'Data Validation'!C107)</f>
        <v>XAUUSD</v>
      </c>
      <c r="C107" s="6" t="str">
        <f>IF('Data Validation'!$K$2&lt;&gt;TRUE,"",'Data Validation'!E107)</f>
        <v>M5</v>
      </c>
      <c r="D107" s="6">
        <f>IF('Data Validation'!$K$2&lt;&gt;TRUE,"",'Data Validation'!G107)</f>
        <v>5164.8900000000003</v>
      </c>
      <c r="E107" s="6">
        <f>IF($C107&lt;&gt;"M5","",Price!F107)</f>
        <v>5170.5200000000004</v>
      </c>
      <c r="F107" s="6">
        <f>IF($C107&lt;&gt;"M5","",Price!G107)</f>
        <v>5163.63</v>
      </c>
      <c r="G107" s="6">
        <f>IF($C107&lt;&gt;"M5","",SSA_new!F107)</f>
        <v>5028.6454599999997</v>
      </c>
      <c r="H107" s="6">
        <f>IF($C107&lt;&gt;"M5","",SSA_new!G107)</f>
        <v>5027.3592799999997</v>
      </c>
      <c r="I107" s="6">
        <f>IF($C107&lt;&gt;"M5","",SSA_new!H107)</f>
        <v>5031.92371</v>
      </c>
      <c r="J107" s="6">
        <f>IF($C107&lt;&gt;"M5","",SSA_new!I107)</f>
        <v>5022.8102399999998</v>
      </c>
      <c r="K107">
        <f t="shared" si="7"/>
        <v>1.2861800000000585</v>
      </c>
      <c r="L107">
        <f t="shared" si="8"/>
        <v>1</v>
      </c>
      <c r="M107">
        <f t="shared" si="9"/>
        <v>7</v>
      </c>
      <c r="N107">
        <f t="shared" si="10"/>
        <v>138.59629000000041</v>
      </c>
      <c r="R107">
        <f t="shared" si="11"/>
        <v>140.81976000000031</v>
      </c>
      <c r="V107" s="4">
        <f t="shared" si="12"/>
        <v>1</v>
      </c>
      <c r="X107" s="4" t="str">
        <f t="shared" si="13"/>
        <v/>
      </c>
    </row>
    <row r="108" spans="1:24" x14ac:dyDescent="0.55000000000000004">
      <c r="A108" s="6">
        <f>IF('Data Validation'!$K$2&lt;&gt;TRUE,"",'Data Validation'!A108)</f>
        <v>1772060400</v>
      </c>
      <c r="B108" s="6" t="str">
        <f>IF('Data Validation'!$K$2&lt;&gt;TRUE,"",'Data Validation'!C108)</f>
        <v>XAUUSD</v>
      </c>
      <c r="C108" s="6" t="str">
        <f>IF('Data Validation'!$K$2&lt;&gt;TRUE,"",'Data Validation'!E108)</f>
        <v>M5</v>
      </c>
      <c r="D108" s="6">
        <f>IF('Data Validation'!$K$2&lt;&gt;TRUE,"",'Data Validation'!G108)</f>
        <v>5175.34</v>
      </c>
      <c r="E108" s="6">
        <f>IF($C108&lt;&gt;"M5","",Price!F108)</f>
        <v>5178.95</v>
      </c>
      <c r="F108" s="6">
        <f>IF($C108&lt;&gt;"M5","",Price!G108)</f>
        <v>5160.41</v>
      </c>
      <c r="G108" s="6">
        <f>IF($C108&lt;&gt;"M5","",SSA_new!F108)</f>
        <v>5029.4831700000004</v>
      </c>
      <c r="H108" s="6">
        <f>IF($C108&lt;&gt;"M5","",SSA_new!G108)</f>
        <v>5028.4212200000002</v>
      </c>
      <c r="I108" s="6">
        <f>IF($C108&lt;&gt;"M5","",SSA_new!H108)</f>
        <v>5032.6960399999998</v>
      </c>
      <c r="J108" s="6">
        <f>IF($C108&lt;&gt;"M5","",SSA_new!I108)</f>
        <v>5023.4851099999996</v>
      </c>
      <c r="K108">
        <f t="shared" si="7"/>
        <v>1.0619500000002517</v>
      </c>
      <c r="L108">
        <f t="shared" si="8"/>
        <v>1</v>
      </c>
      <c r="M108">
        <f t="shared" si="9"/>
        <v>8</v>
      </c>
      <c r="N108">
        <f t="shared" si="10"/>
        <v>146.25396000000001</v>
      </c>
      <c r="R108">
        <f t="shared" si="11"/>
        <v>136.92489000000023</v>
      </c>
      <c r="V108" s="4">
        <f t="shared" si="12"/>
        <v>1</v>
      </c>
      <c r="X108" s="4" t="str">
        <f t="shared" si="13"/>
        <v/>
      </c>
    </row>
    <row r="109" spans="1:24" x14ac:dyDescent="0.55000000000000004">
      <c r="A109" s="6">
        <f>IF('Data Validation'!$K$2&lt;&gt;TRUE,"",'Data Validation'!A109)</f>
        <v>1772060700</v>
      </c>
      <c r="B109" s="6" t="str">
        <f>IF('Data Validation'!$K$2&lt;&gt;TRUE,"",'Data Validation'!C109)</f>
        <v>XAUUSD</v>
      </c>
      <c r="C109" s="6" t="str">
        <f>IF('Data Validation'!$K$2&lt;&gt;TRUE,"",'Data Validation'!E109)</f>
        <v>M5</v>
      </c>
      <c r="D109" s="6">
        <f>IF('Data Validation'!$K$2&lt;&gt;TRUE,"",'Data Validation'!G109)</f>
        <v>5179.7299999999996</v>
      </c>
      <c r="E109" s="6">
        <f>IF($C109&lt;&gt;"M5","",Price!F109)</f>
        <v>5182.16</v>
      </c>
      <c r="F109" s="6">
        <f>IF($C109&lt;&gt;"M5","",Price!G109)</f>
        <v>5174.09</v>
      </c>
      <c r="G109" s="6">
        <f>IF($C109&lt;&gt;"M5","",SSA_new!F109)</f>
        <v>5030.0691699999998</v>
      </c>
      <c r="H109" s="6">
        <f>IF($C109&lt;&gt;"M5","",SSA_new!G109)</f>
        <v>5029.2452000000003</v>
      </c>
      <c r="I109" s="6">
        <f>IF($C109&lt;&gt;"M5","",SSA_new!H109)</f>
        <v>5033.2507400000004</v>
      </c>
      <c r="J109" s="6">
        <f>IF($C109&lt;&gt;"M5","",SSA_new!I109)</f>
        <v>5024.2620800000004</v>
      </c>
      <c r="K109">
        <f t="shared" si="7"/>
        <v>0.82396999999946274</v>
      </c>
      <c r="L109">
        <f t="shared" si="8"/>
        <v>1</v>
      </c>
      <c r="M109">
        <f t="shared" si="9"/>
        <v>9</v>
      </c>
      <c r="N109">
        <f t="shared" si="10"/>
        <v>148.90925999999945</v>
      </c>
      <c r="R109">
        <f t="shared" si="11"/>
        <v>149.82791999999972</v>
      </c>
      <c r="V109" s="4">
        <f t="shared" si="12"/>
        <v>1</v>
      </c>
      <c r="X109" s="4" t="str">
        <f t="shared" si="13"/>
        <v/>
      </c>
    </row>
    <row r="110" spans="1:24" x14ac:dyDescent="0.55000000000000004">
      <c r="A110" s="6">
        <f>IF('Data Validation'!$K$2&lt;&gt;TRUE,"",'Data Validation'!A110)</f>
        <v>1772061000</v>
      </c>
      <c r="B110" s="6" t="str">
        <f>IF('Data Validation'!$K$2&lt;&gt;TRUE,"",'Data Validation'!C110)</f>
        <v>XAUUSD</v>
      </c>
      <c r="C110" s="6" t="str">
        <f>IF('Data Validation'!$K$2&lt;&gt;TRUE,"",'Data Validation'!E110)</f>
        <v>M5</v>
      </c>
      <c r="D110" s="6">
        <f>IF('Data Validation'!$K$2&lt;&gt;TRUE,"",'Data Validation'!G110)</f>
        <v>5168.8</v>
      </c>
      <c r="E110" s="6">
        <f>IF($C110&lt;&gt;"M5","",Price!F110)</f>
        <v>5179.76</v>
      </c>
      <c r="F110" s="6">
        <f>IF($C110&lt;&gt;"M5","",Price!G110)</f>
        <v>5166.24</v>
      </c>
      <c r="G110" s="6">
        <f>IF($C110&lt;&gt;"M5","",SSA_new!F110)</f>
        <v>5030.5057100000004</v>
      </c>
      <c r="H110" s="6">
        <f>IF($C110&lt;&gt;"M5","",SSA_new!G110)</f>
        <v>5029.8754499999995</v>
      </c>
      <c r="I110" s="6">
        <f>IF($C110&lt;&gt;"M5","",SSA_new!H110)</f>
        <v>5033.71029</v>
      </c>
      <c r="J110" s="6">
        <f>IF($C110&lt;&gt;"M5","",SSA_new!I110)</f>
        <v>5025.1764300000004</v>
      </c>
      <c r="K110">
        <f t="shared" si="7"/>
        <v>0.63026000000081694</v>
      </c>
      <c r="L110">
        <f t="shared" si="8"/>
        <v>1</v>
      </c>
      <c r="M110">
        <f t="shared" si="9"/>
        <v>10</v>
      </c>
      <c r="N110">
        <f t="shared" si="10"/>
        <v>146.04971000000023</v>
      </c>
      <c r="R110">
        <f t="shared" si="11"/>
        <v>141.06356999999934</v>
      </c>
      <c r="V110" s="4">
        <f t="shared" si="12"/>
        <v>1</v>
      </c>
      <c r="X110" s="4" t="str">
        <f t="shared" si="13"/>
        <v/>
      </c>
    </row>
    <row r="111" spans="1:24" x14ac:dyDescent="0.55000000000000004">
      <c r="A111" s="6">
        <f>IF('Data Validation'!$K$2&lt;&gt;TRUE,"",'Data Validation'!A111)</f>
        <v>1772061300</v>
      </c>
      <c r="B111" s="6" t="str">
        <f>IF('Data Validation'!$K$2&lt;&gt;TRUE,"",'Data Validation'!C111)</f>
        <v>XAUUSD</v>
      </c>
      <c r="C111" s="6" t="str">
        <f>IF('Data Validation'!$K$2&lt;&gt;TRUE,"",'Data Validation'!E111)</f>
        <v>M5</v>
      </c>
      <c r="D111" s="6">
        <f>IF('Data Validation'!$K$2&lt;&gt;TRUE,"",'Data Validation'!G111)</f>
        <v>5174.01</v>
      </c>
      <c r="E111" s="6">
        <f>IF($C111&lt;&gt;"M5","",Price!F111)</f>
        <v>5174.99</v>
      </c>
      <c r="F111" s="6">
        <f>IF($C111&lt;&gt;"M5","",Price!G111)</f>
        <v>5164.29</v>
      </c>
      <c r="G111" s="6">
        <f>IF($C111&lt;&gt;"M5","",SSA_new!F111)</f>
        <v>5030.7297099999996</v>
      </c>
      <c r="H111" s="6">
        <f>IF($C111&lt;&gt;"M5","",SSA_new!G111)</f>
        <v>5030.3025799999996</v>
      </c>
      <c r="I111" s="6">
        <f>IF($C111&lt;&gt;"M5","",SSA_new!H111)</f>
        <v>5034.1848200000004</v>
      </c>
      <c r="J111" s="6">
        <f>IF($C111&lt;&gt;"M5","",SSA_new!I111)</f>
        <v>5026.1470799999997</v>
      </c>
      <c r="K111">
        <f t="shared" si="7"/>
        <v>0.42713000000003376</v>
      </c>
      <c r="L111">
        <f t="shared" si="8"/>
        <v>1</v>
      </c>
      <c r="M111">
        <f t="shared" si="9"/>
        <v>11</v>
      </c>
      <c r="N111">
        <f t="shared" si="10"/>
        <v>140.80517999999938</v>
      </c>
      <c r="R111">
        <f t="shared" si="11"/>
        <v>138.14292000000023</v>
      </c>
      <c r="V111" s="4">
        <f t="shared" si="12"/>
        <v>1</v>
      </c>
      <c r="X111" s="4" t="str">
        <f t="shared" si="13"/>
        <v/>
      </c>
    </row>
    <row r="112" spans="1:24" x14ac:dyDescent="0.55000000000000004">
      <c r="A112" s="6">
        <f>IF('Data Validation'!$K$2&lt;&gt;TRUE,"",'Data Validation'!A112)</f>
        <v>1772061600</v>
      </c>
      <c r="B112" s="6" t="str">
        <f>IF('Data Validation'!$K$2&lt;&gt;TRUE,"",'Data Validation'!C112)</f>
        <v>XAUUSD</v>
      </c>
      <c r="C112" s="6" t="str">
        <f>IF('Data Validation'!$K$2&lt;&gt;TRUE,"",'Data Validation'!E112)</f>
        <v>M5</v>
      </c>
      <c r="D112" s="6">
        <f>IF('Data Validation'!$K$2&lt;&gt;TRUE,"",'Data Validation'!G112)</f>
        <v>5170.68</v>
      </c>
      <c r="E112" s="6">
        <f>IF($C112&lt;&gt;"M5","",Price!F112)</f>
        <v>5179.9799999999996</v>
      </c>
      <c r="F112" s="6">
        <f>IF($C112&lt;&gt;"M5","",Price!G112)</f>
        <v>5170.46</v>
      </c>
      <c r="G112" s="6">
        <f>IF($C112&lt;&gt;"M5","",SSA_new!F112)</f>
        <v>5030.5430500000002</v>
      </c>
      <c r="H112" s="6">
        <f>IF($C112&lt;&gt;"M5","",SSA_new!G112)</f>
        <v>5030.4228199999998</v>
      </c>
      <c r="I112" s="6">
        <f>IF($C112&lt;&gt;"M5","",SSA_new!H112)</f>
        <v>5034.5168599999997</v>
      </c>
      <c r="J112" s="6">
        <f>IF($C112&lt;&gt;"M5","",SSA_new!I112)</f>
        <v>5026.9414299999999</v>
      </c>
      <c r="K112">
        <f t="shared" si="7"/>
        <v>0.12023000000044703</v>
      </c>
      <c r="L112">
        <f t="shared" si="8"/>
        <v>1</v>
      </c>
      <c r="M112">
        <f t="shared" si="9"/>
        <v>12</v>
      </c>
      <c r="N112">
        <f t="shared" si="10"/>
        <v>145.46313999999984</v>
      </c>
      <c r="R112">
        <f t="shared" si="11"/>
        <v>143.51857000000018</v>
      </c>
      <c r="V112" s="4">
        <f t="shared" si="12"/>
        <v>1</v>
      </c>
      <c r="X112" s="4" t="str">
        <f t="shared" si="13"/>
        <v/>
      </c>
    </row>
    <row r="113" spans="1:24" x14ac:dyDescent="0.55000000000000004">
      <c r="A113" s="6">
        <f>IF('Data Validation'!$K$2&lt;&gt;TRUE,"",'Data Validation'!A113)</f>
        <v>1772061900</v>
      </c>
      <c r="B113" s="6" t="str">
        <f>IF('Data Validation'!$K$2&lt;&gt;TRUE,"",'Data Validation'!C113)</f>
        <v>XAUUSD</v>
      </c>
      <c r="C113" s="6" t="str">
        <f>IF('Data Validation'!$K$2&lt;&gt;TRUE,"",'Data Validation'!E113)</f>
        <v>M5</v>
      </c>
      <c r="D113" s="6">
        <f>IF('Data Validation'!$K$2&lt;&gt;TRUE,"",'Data Validation'!G113)</f>
        <v>5170.04</v>
      </c>
      <c r="E113" s="6">
        <f>IF($C113&lt;&gt;"M5","",Price!F113)</f>
        <v>5171.4399999999996</v>
      </c>
      <c r="F113" s="6">
        <f>IF($C113&lt;&gt;"M5","",Price!G113)</f>
        <v>5167.08</v>
      </c>
      <c r="G113" s="6">
        <f>IF($C113&lt;&gt;"M5","",SSA_new!F113)</f>
        <v>5029.6501200000002</v>
      </c>
      <c r="H113" s="6">
        <f>IF($C113&lt;&gt;"M5","",SSA_new!G113)</f>
        <v>5030.03647</v>
      </c>
      <c r="I113" s="6">
        <f>IF($C113&lt;&gt;"M5","",SSA_new!H113)</f>
        <v>5034.3452500000003</v>
      </c>
      <c r="J113" s="6">
        <f>IF($C113&lt;&gt;"M5","",SSA_new!I113)</f>
        <v>5027.0826699999998</v>
      </c>
      <c r="K113">
        <f t="shared" si="7"/>
        <v>-0.38634999999976571</v>
      </c>
      <c r="L113">
        <f t="shared" si="8"/>
        <v>-1</v>
      </c>
      <c r="M113">
        <f t="shared" si="9"/>
        <v>-1</v>
      </c>
      <c r="N113">
        <f t="shared" si="10"/>
        <v>137.09474999999929</v>
      </c>
      <c r="R113">
        <f t="shared" si="11"/>
        <v>139.99733000000015</v>
      </c>
      <c r="V113" s="4" t="str">
        <f t="shared" si="12"/>
        <v/>
      </c>
      <c r="X113" s="4" t="str">
        <f t="shared" si="13"/>
        <v/>
      </c>
    </row>
    <row r="114" spans="1:24" x14ac:dyDescent="0.55000000000000004">
      <c r="A114" s="6">
        <f>IF('Data Validation'!$K$2&lt;&gt;TRUE,"",'Data Validation'!A114)</f>
        <v>1772062200</v>
      </c>
      <c r="B114" s="6" t="str">
        <f>IF('Data Validation'!$K$2&lt;&gt;TRUE,"",'Data Validation'!C114)</f>
        <v>XAUUSD</v>
      </c>
      <c r="C114" s="6" t="str">
        <f>IF('Data Validation'!$K$2&lt;&gt;TRUE,"",'Data Validation'!E114)</f>
        <v>M5</v>
      </c>
      <c r="D114" s="6">
        <f>IF('Data Validation'!$K$2&lt;&gt;TRUE,"",'Data Validation'!G114)</f>
        <v>5168.9799999999996</v>
      </c>
      <c r="E114" s="6">
        <f>IF($C114&lt;&gt;"M5","",Price!F114)</f>
        <v>5170.2299999999996</v>
      </c>
      <c r="F114" s="6">
        <f>IF($C114&lt;&gt;"M5","",Price!G114)</f>
        <v>5165.41</v>
      </c>
      <c r="G114" s="6">
        <f>IF($C114&lt;&gt;"M5","",SSA_new!F114)</f>
        <v>5027.7127799999998</v>
      </c>
      <c r="H114" s="6">
        <f>IF($C114&lt;&gt;"M5","",SSA_new!G114)</f>
        <v>5028.8746199999996</v>
      </c>
      <c r="I114" s="6">
        <f>IF($C114&lt;&gt;"M5","",SSA_new!H114)</f>
        <v>5033.2362499999999</v>
      </c>
      <c r="J114" s="6">
        <f>IF($C114&lt;&gt;"M5","",SSA_new!I114)</f>
        <v>5026.0856199999998</v>
      </c>
      <c r="K114">
        <f t="shared" si="7"/>
        <v>-1.1618399999997564</v>
      </c>
      <c r="L114">
        <f t="shared" si="8"/>
        <v>-1</v>
      </c>
      <c r="M114">
        <f t="shared" si="9"/>
        <v>-2</v>
      </c>
      <c r="N114">
        <f t="shared" si="10"/>
        <v>136.99374999999964</v>
      </c>
      <c r="R114">
        <f t="shared" si="11"/>
        <v>139.32438000000002</v>
      </c>
      <c r="V114" s="4" t="str">
        <f t="shared" si="12"/>
        <v/>
      </c>
      <c r="X114" s="4" t="str">
        <f t="shared" si="13"/>
        <v/>
      </c>
    </row>
    <row r="115" spans="1:24" x14ac:dyDescent="0.55000000000000004">
      <c r="A115" s="6">
        <f>IF('Data Validation'!$K$2&lt;&gt;TRUE,"",'Data Validation'!A115)</f>
        <v>1772062500</v>
      </c>
      <c r="B115" s="6" t="str">
        <f>IF('Data Validation'!$K$2&lt;&gt;TRUE,"",'Data Validation'!C115)</f>
        <v>XAUUSD</v>
      </c>
      <c r="C115" s="6" t="str">
        <f>IF('Data Validation'!$K$2&lt;&gt;TRUE,"",'Data Validation'!E115)</f>
        <v>M5</v>
      </c>
      <c r="D115" s="6">
        <f>IF('Data Validation'!$K$2&lt;&gt;TRUE,"",'Data Validation'!G115)</f>
        <v>5169.88</v>
      </c>
      <c r="E115" s="6">
        <f>IF($C115&lt;&gt;"M5","",Price!F115)</f>
        <v>5169.88</v>
      </c>
      <c r="F115" s="6">
        <f>IF($C115&lt;&gt;"M5","",Price!G115)</f>
        <v>5164.08</v>
      </c>
      <c r="G115" s="6">
        <f>IF($C115&lt;&gt;"M5","",SSA_new!F115)</f>
        <v>5024.66165</v>
      </c>
      <c r="H115" s="6">
        <f>IF($C115&lt;&gt;"M5","",SSA_new!G115)</f>
        <v>5026.7681400000001</v>
      </c>
      <c r="I115" s="6">
        <f>IF($C115&lt;&gt;"M5","",SSA_new!H115)</f>
        <v>5030.8971099999999</v>
      </c>
      <c r="J115" s="6">
        <f>IF($C115&lt;&gt;"M5","",SSA_new!I115)</f>
        <v>5023.6788100000003</v>
      </c>
      <c r="K115">
        <f t="shared" si="7"/>
        <v>-2.1064900000001217</v>
      </c>
      <c r="L115">
        <f t="shared" si="8"/>
        <v>-1</v>
      </c>
      <c r="M115">
        <f t="shared" si="9"/>
        <v>-3</v>
      </c>
      <c r="N115">
        <f t="shared" si="10"/>
        <v>138.98289000000022</v>
      </c>
      <c r="R115">
        <f t="shared" si="11"/>
        <v>140.40118999999959</v>
      </c>
      <c r="V115" s="4" t="str">
        <f t="shared" si="12"/>
        <v/>
      </c>
      <c r="X115" s="4" t="str">
        <f t="shared" si="13"/>
        <v/>
      </c>
    </row>
    <row r="116" spans="1:24" x14ac:dyDescent="0.55000000000000004">
      <c r="A116" s="6">
        <f>IF('Data Validation'!$K$2&lt;&gt;TRUE,"",'Data Validation'!A116)</f>
        <v>1772062800</v>
      </c>
      <c r="B116" s="6" t="str">
        <f>IF('Data Validation'!$K$2&lt;&gt;TRUE,"",'Data Validation'!C116)</f>
        <v>XAUUSD</v>
      </c>
      <c r="C116" s="6" t="str">
        <f>IF('Data Validation'!$K$2&lt;&gt;TRUE,"",'Data Validation'!E116)</f>
        <v>M5</v>
      </c>
      <c r="D116" s="6">
        <f>IF('Data Validation'!$K$2&lt;&gt;TRUE,"",'Data Validation'!G116)</f>
        <v>5172.62</v>
      </c>
      <c r="E116" s="6">
        <f>IF($C116&lt;&gt;"M5","",Price!F116)</f>
        <v>5174.3500000000004</v>
      </c>
      <c r="F116" s="6">
        <f>IF($C116&lt;&gt;"M5","",Price!G116)</f>
        <v>5168.71</v>
      </c>
      <c r="G116" s="6">
        <f>IF($C116&lt;&gt;"M5","",SSA_new!F116)</f>
        <v>5020.5874199999998</v>
      </c>
      <c r="H116" s="6">
        <f>IF($C116&lt;&gt;"M5","",SSA_new!G116)</f>
        <v>5023.67778</v>
      </c>
      <c r="I116" s="6">
        <f>IF($C116&lt;&gt;"M5","",SSA_new!H116)</f>
        <v>5027.3815400000003</v>
      </c>
      <c r="J116" s="6">
        <f>IF($C116&lt;&gt;"M5","",SSA_new!I116)</f>
        <v>5019.83662</v>
      </c>
      <c r="K116">
        <f t="shared" si="7"/>
        <v>-3.0903600000001461</v>
      </c>
      <c r="L116">
        <f t="shared" si="8"/>
        <v>-1</v>
      </c>
      <c r="M116">
        <f t="shared" si="9"/>
        <v>-4</v>
      </c>
      <c r="N116">
        <f t="shared" si="10"/>
        <v>146.96846000000005</v>
      </c>
      <c r="R116">
        <f t="shared" si="11"/>
        <v>148.87338</v>
      </c>
      <c r="V116" s="4" t="str">
        <f t="shared" si="12"/>
        <v/>
      </c>
      <c r="X116" s="4" t="str">
        <f t="shared" si="13"/>
        <v/>
      </c>
    </row>
    <row r="117" spans="1:24" x14ac:dyDescent="0.55000000000000004">
      <c r="A117" s="6">
        <f>IF('Data Validation'!$K$2&lt;&gt;TRUE,"",'Data Validation'!A117)</f>
        <v>1772063100</v>
      </c>
      <c r="B117" s="6" t="str">
        <f>IF('Data Validation'!$K$2&lt;&gt;TRUE,"",'Data Validation'!C117)</f>
        <v>XAUUSD</v>
      </c>
      <c r="C117" s="6" t="str">
        <f>IF('Data Validation'!$K$2&lt;&gt;TRUE,"",'Data Validation'!E117)</f>
        <v>M5</v>
      </c>
      <c r="D117" s="6">
        <f>IF('Data Validation'!$K$2&lt;&gt;TRUE,"",'Data Validation'!G117)</f>
        <v>5167.3100000000004</v>
      </c>
      <c r="E117" s="6">
        <f>IF($C117&lt;&gt;"M5","",Price!F117)</f>
        <v>5178.82</v>
      </c>
      <c r="F117" s="6">
        <f>IF($C117&lt;&gt;"M5","",Price!G117)</f>
        <v>5166.51</v>
      </c>
      <c r="G117" s="6">
        <f>IF($C117&lt;&gt;"M5","",SSA_new!F117)</f>
        <v>5015.7708700000003</v>
      </c>
      <c r="H117" s="6">
        <f>IF($C117&lt;&gt;"M5","",SSA_new!G117)</f>
        <v>5019.7243200000003</v>
      </c>
      <c r="I117" s="6">
        <f>IF($C117&lt;&gt;"M5","",SSA_new!H117)</f>
        <v>5022.8286699999999</v>
      </c>
      <c r="J117" s="6">
        <f>IF($C117&lt;&gt;"M5","",SSA_new!I117)</f>
        <v>5014.8260499999997</v>
      </c>
      <c r="K117">
        <f t="shared" si="7"/>
        <v>-3.9534499999999753</v>
      </c>
      <c r="L117">
        <f t="shared" si="8"/>
        <v>-1</v>
      </c>
      <c r="M117">
        <f t="shared" si="9"/>
        <v>-5</v>
      </c>
      <c r="N117">
        <f t="shared" si="10"/>
        <v>155.99132999999983</v>
      </c>
      <c r="R117">
        <f t="shared" si="11"/>
        <v>151.68395000000055</v>
      </c>
      <c r="V117" s="4" t="str">
        <f t="shared" si="12"/>
        <v/>
      </c>
      <c r="X117" s="4" t="str">
        <f t="shared" si="13"/>
        <v/>
      </c>
    </row>
    <row r="118" spans="1:24" x14ac:dyDescent="0.55000000000000004">
      <c r="A118" s="6">
        <f>IF('Data Validation'!$K$2&lt;&gt;TRUE,"",'Data Validation'!A118)</f>
        <v>1772063400</v>
      </c>
      <c r="B118" s="6" t="str">
        <f>IF('Data Validation'!$K$2&lt;&gt;TRUE,"",'Data Validation'!C118)</f>
        <v>XAUUSD</v>
      </c>
      <c r="C118" s="6" t="str">
        <f>IF('Data Validation'!$K$2&lt;&gt;TRUE,"",'Data Validation'!E118)</f>
        <v>M5</v>
      </c>
      <c r="D118" s="6">
        <f>IF('Data Validation'!$K$2&lt;&gt;TRUE,"",'Data Validation'!G118)</f>
        <v>5169.57</v>
      </c>
      <c r="E118" s="6">
        <f>IF($C118&lt;&gt;"M5","",Price!F118)</f>
        <v>5170.68</v>
      </c>
      <c r="F118" s="6">
        <f>IF($C118&lt;&gt;"M5","",Price!G118)</f>
        <v>5165.3</v>
      </c>
      <c r="G118" s="6">
        <f>IF($C118&lt;&gt;"M5","",SSA_new!F118)</f>
        <v>5010.7326300000004</v>
      </c>
      <c r="H118" s="6">
        <f>IF($C118&lt;&gt;"M5","",SSA_new!G118)</f>
        <v>5015.22847</v>
      </c>
      <c r="I118" s="6">
        <f>IF($C118&lt;&gt;"M5","",SSA_new!H118)</f>
        <v>5017.6898499999998</v>
      </c>
      <c r="J118" s="6">
        <f>IF($C118&lt;&gt;"M5","",SSA_new!I118)</f>
        <v>5009.1422300000004</v>
      </c>
      <c r="K118">
        <f t="shared" si="7"/>
        <v>-4.4958399999995891</v>
      </c>
      <c r="L118">
        <f t="shared" si="8"/>
        <v>-1</v>
      </c>
      <c r="M118">
        <f t="shared" si="9"/>
        <v>-6</v>
      </c>
      <c r="N118">
        <f t="shared" si="10"/>
        <v>152.99015000000054</v>
      </c>
      <c r="R118">
        <f t="shared" si="11"/>
        <v>156.1577699999998</v>
      </c>
      <c r="V118" s="4" t="str">
        <f t="shared" si="12"/>
        <v/>
      </c>
      <c r="X118" s="4" t="str">
        <f t="shared" si="13"/>
        <v/>
      </c>
    </row>
    <row r="119" spans="1:24" x14ac:dyDescent="0.55000000000000004">
      <c r="A119" s="6">
        <f>IF('Data Validation'!$K$2&lt;&gt;TRUE,"",'Data Validation'!A119)</f>
        <v>1772063700</v>
      </c>
      <c r="B119" s="6" t="str">
        <f>IF('Data Validation'!$K$2&lt;&gt;TRUE,"",'Data Validation'!C119)</f>
        <v>XAUUSD</v>
      </c>
      <c r="C119" s="6" t="str">
        <f>IF('Data Validation'!$K$2&lt;&gt;TRUE,"",'Data Validation'!E119)</f>
        <v>M5</v>
      </c>
      <c r="D119" s="6">
        <f>IF('Data Validation'!$K$2&lt;&gt;TRUE,"",'Data Validation'!G119)</f>
        <v>5163.13</v>
      </c>
      <c r="E119" s="6">
        <f>IF($C119&lt;&gt;"M5","",Price!F119)</f>
        <v>5170.67</v>
      </c>
      <c r="F119" s="6">
        <f>IF($C119&lt;&gt;"M5","",Price!G119)</f>
        <v>5161.5200000000004</v>
      </c>
      <c r="G119" s="6">
        <f>IF($C119&lt;&gt;"M5","",SSA_new!F119)</f>
        <v>5005.9778200000001</v>
      </c>
      <c r="H119" s="6">
        <f>IF($C119&lt;&gt;"M5","",SSA_new!G119)</f>
        <v>5010.6031499999999</v>
      </c>
      <c r="I119" s="6">
        <f>IF($C119&lt;&gt;"M5","",SSA_new!H119)</f>
        <v>5012.5284199999996</v>
      </c>
      <c r="J119" s="6">
        <f>IF($C119&lt;&gt;"M5","",SSA_new!I119)</f>
        <v>5003.4705899999999</v>
      </c>
      <c r="K119">
        <f t="shared" si="7"/>
        <v>-4.625329999999849</v>
      </c>
      <c r="L119">
        <f t="shared" si="8"/>
        <v>-1</v>
      </c>
      <c r="M119">
        <f t="shared" si="9"/>
        <v>-7</v>
      </c>
      <c r="N119">
        <f t="shared" si="10"/>
        <v>158.14158000000043</v>
      </c>
      <c r="R119">
        <f t="shared" si="11"/>
        <v>158.04941000000053</v>
      </c>
      <c r="V119" s="4" t="str">
        <f t="shared" si="12"/>
        <v/>
      </c>
      <c r="X119" s="4" t="str">
        <f t="shared" si="13"/>
        <v/>
      </c>
    </row>
    <row r="120" spans="1:24" x14ac:dyDescent="0.55000000000000004">
      <c r="A120" s="6">
        <f>IF('Data Validation'!$K$2&lt;&gt;TRUE,"",'Data Validation'!A120)</f>
        <v>1772064000</v>
      </c>
      <c r="B120" s="6" t="str">
        <f>IF('Data Validation'!$K$2&lt;&gt;TRUE,"",'Data Validation'!C120)</f>
        <v>XAUUSD</v>
      </c>
      <c r="C120" s="6" t="str">
        <f>IF('Data Validation'!$K$2&lt;&gt;TRUE,"",'Data Validation'!E120)</f>
        <v>M5</v>
      </c>
      <c r="D120" s="6">
        <f>IF('Data Validation'!$K$2&lt;&gt;TRUE,"",'Data Validation'!G120)</f>
        <v>5160.24</v>
      </c>
      <c r="E120" s="6">
        <f>IF($C120&lt;&gt;"M5","",Price!F120)</f>
        <v>5168.08</v>
      </c>
      <c r="F120" s="6">
        <f>IF($C120&lt;&gt;"M5","",Price!G120)</f>
        <v>5155.71</v>
      </c>
      <c r="G120" s="6">
        <f>IF($C120&lt;&gt;"M5","",SSA_new!F120)</f>
        <v>5002.0070299999998</v>
      </c>
      <c r="H120" s="6">
        <f>IF($C120&lt;&gt;"M5","",SSA_new!G120)</f>
        <v>5006.3050899999998</v>
      </c>
      <c r="I120" s="6">
        <f>IF($C120&lt;&gt;"M5","",SSA_new!H120)</f>
        <v>5007.8273399999998</v>
      </c>
      <c r="J120" s="6">
        <f>IF($C120&lt;&gt;"M5","",SSA_new!I120)</f>
        <v>4998.3556099999996</v>
      </c>
      <c r="K120">
        <f t="shared" si="7"/>
        <v>-4.2980600000000777</v>
      </c>
      <c r="L120">
        <f t="shared" si="8"/>
        <v>-1</v>
      </c>
      <c r="M120">
        <f t="shared" si="9"/>
        <v>-8</v>
      </c>
      <c r="N120">
        <f t="shared" si="10"/>
        <v>160.25266000000011</v>
      </c>
      <c r="R120">
        <f t="shared" si="11"/>
        <v>157.35439000000042</v>
      </c>
      <c r="V120" s="4" t="str">
        <f t="shared" si="12"/>
        <v/>
      </c>
      <c r="X120" s="4" t="str">
        <f t="shared" si="13"/>
        <v/>
      </c>
    </row>
    <row r="121" spans="1:24" x14ac:dyDescent="0.55000000000000004">
      <c r="A121" s="6">
        <f>IF('Data Validation'!$K$2&lt;&gt;TRUE,"",'Data Validation'!A121)</f>
        <v>1772064300</v>
      </c>
      <c r="B121" s="6" t="str">
        <f>IF('Data Validation'!$K$2&lt;&gt;TRUE,"",'Data Validation'!C121)</f>
        <v>XAUUSD</v>
      </c>
      <c r="C121" s="6" t="str">
        <f>IF('Data Validation'!$K$2&lt;&gt;TRUE,"",'Data Validation'!E121)</f>
        <v>M5</v>
      </c>
      <c r="D121" s="6">
        <f>IF('Data Validation'!$K$2&lt;&gt;TRUE,"",'Data Validation'!G121)</f>
        <v>5161.95</v>
      </c>
      <c r="E121" s="6">
        <f>IF($C121&lt;&gt;"M5","",Price!F121)</f>
        <v>5167.3</v>
      </c>
      <c r="F121" s="6">
        <f>IF($C121&lt;&gt;"M5","",Price!G121)</f>
        <v>5156.41</v>
      </c>
      <c r="G121" s="6">
        <f>IF($C121&lt;&gt;"M5","",SSA_new!F121)</f>
        <v>4999.1951799999997</v>
      </c>
      <c r="H121" s="6">
        <f>IF($C121&lt;&gt;"M5","",SSA_new!G121)</f>
        <v>5002.7501300000004</v>
      </c>
      <c r="I121" s="6">
        <f>IF($C121&lt;&gt;"M5","",SSA_new!H121)</f>
        <v>5004.0333799999999</v>
      </c>
      <c r="J121" s="6">
        <f>IF($C121&lt;&gt;"M5","",SSA_new!I121)</f>
        <v>4994.3687499999996</v>
      </c>
      <c r="K121">
        <f t="shared" si="7"/>
        <v>-3.5549500000006446</v>
      </c>
      <c r="L121">
        <f t="shared" si="8"/>
        <v>-1</v>
      </c>
      <c r="M121">
        <f t="shared" si="9"/>
        <v>-9</v>
      </c>
      <c r="N121">
        <f t="shared" si="10"/>
        <v>163.26662000000033</v>
      </c>
      <c r="R121">
        <f t="shared" si="11"/>
        <v>162.04125000000022</v>
      </c>
      <c r="V121" s="4" t="str">
        <f t="shared" si="12"/>
        <v/>
      </c>
      <c r="X121" s="4" t="str">
        <f t="shared" si="13"/>
        <v/>
      </c>
    </row>
    <row r="122" spans="1:24" x14ac:dyDescent="0.55000000000000004">
      <c r="A122" s="6">
        <f>IF('Data Validation'!$K$2&lt;&gt;TRUE,"",'Data Validation'!A122)</f>
        <v>1772064600</v>
      </c>
      <c r="B122" s="6" t="str">
        <f>IF('Data Validation'!$K$2&lt;&gt;TRUE,"",'Data Validation'!C122)</f>
        <v>XAUUSD</v>
      </c>
      <c r="C122" s="6" t="str">
        <f>IF('Data Validation'!$K$2&lt;&gt;TRUE,"",'Data Validation'!E122)</f>
        <v>M5</v>
      </c>
      <c r="D122" s="6">
        <f>IF('Data Validation'!$K$2&lt;&gt;TRUE,"",'Data Validation'!G122)</f>
        <v>5167.67</v>
      </c>
      <c r="E122" s="6">
        <f>IF($C122&lt;&gt;"M5","",Price!F122)</f>
        <v>5169.33</v>
      </c>
      <c r="F122" s="6">
        <f>IF($C122&lt;&gt;"M5","",Price!G122)</f>
        <v>5160.82</v>
      </c>
      <c r="G122" s="6">
        <f>IF($C122&lt;&gt;"M5","",SSA_new!F122)</f>
        <v>4997.6380300000001</v>
      </c>
      <c r="H122" s="6">
        <f>IF($C122&lt;&gt;"M5","",SSA_new!G122)</f>
        <v>5000.1940800000002</v>
      </c>
      <c r="I122" s="6">
        <f>IF($C122&lt;&gt;"M5","",SSA_new!H122)</f>
        <v>5001.5120800000004</v>
      </c>
      <c r="J122" s="6">
        <f>IF($C122&lt;&gt;"M5","",SSA_new!I122)</f>
        <v>4992.0105800000001</v>
      </c>
      <c r="K122">
        <f t="shared" si="7"/>
        <v>-2.5560500000001412</v>
      </c>
      <c r="L122">
        <f t="shared" si="8"/>
        <v>-1</v>
      </c>
      <c r="M122">
        <f t="shared" si="9"/>
        <v>-10</v>
      </c>
      <c r="N122">
        <f t="shared" si="10"/>
        <v>167.8179199999995</v>
      </c>
      <c r="R122">
        <f t="shared" si="11"/>
        <v>168.80941999999959</v>
      </c>
      <c r="V122" s="4" t="str">
        <f t="shared" si="12"/>
        <v/>
      </c>
      <c r="X122" s="4" t="str">
        <f t="shared" si="13"/>
        <v/>
      </c>
    </row>
    <row r="123" spans="1:24" x14ac:dyDescent="0.55000000000000004">
      <c r="A123" s="6">
        <f>IF('Data Validation'!$K$2&lt;&gt;TRUE,"",'Data Validation'!A123)</f>
        <v>1772064900</v>
      </c>
      <c r="B123" s="6" t="str">
        <f>IF('Data Validation'!$K$2&lt;&gt;TRUE,"",'Data Validation'!C123)</f>
        <v>XAUUSD</v>
      </c>
      <c r="C123" s="6" t="str">
        <f>IF('Data Validation'!$K$2&lt;&gt;TRUE,"",'Data Validation'!E123)</f>
        <v>M5</v>
      </c>
      <c r="D123" s="6">
        <f>IF('Data Validation'!$K$2&lt;&gt;TRUE,"",'Data Validation'!G123)</f>
        <v>5169.72</v>
      </c>
      <c r="E123" s="6">
        <f>IF($C123&lt;&gt;"M5","",Price!F123)</f>
        <v>5174.5600000000004</v>
      </c>
      <c r="F123" s="6">
        <f>IF($C123&lt;&gt;"M5","",Price!G123)</f>
        <v>5167.59</v>
      </c>
      <c r="G123" s="6">
        <f>IF($C123&lt;&gt;"M5","",SSA_new!F123)</f>
        <v>4997.2780000000002</v>
      </c>
      <c r="H123" s="6">
        <f>IF($C123&lt;&gt;"M5","",SSA_new!G123)</f>
        <v>4998.7360399999998</v>
      </c>
      <c r="I123" s="6">
        <f>IF($C123&lt;&gt;"M5","",SSA_new!H123)</f>
        <v>5000.3170499999997</v>
      </c>
      <c r="J123" s="6">
        <f>IF($C123&lt;&gt;"M5","",SSA_new!I123)</f>
        <v>4991.14329</v>
      </c>
      <c r="K123">
        <f t="shared" si="7"/>
        <v>-1.4580399999995279</v>
      </c>
      <c r="L123">
        <f t="shared" si="8"/>
        <v>-1</v>
      </c>
      <c r="M123">
        <f t="shared" si="9"/>
        <v>-11</v>
      </c>
      <c r="N123">
        <f t="shared" si="10"/>
        <v>174.24295000000075</v>
      </c>
      <c r="R123">
        <f t="shared" si="11"/>
        <v>176.44671000000017</v>
      </c>
      <c r="V123" s="4" t="str">
        <f t="shared" si="12"/>
        <v/>
      </c>
      <c r="X123" s="4" t="str">
        <f t="shared" si="13"/>
        <v/>
      </c>
    </row>
    <row r="124" spans="1:24" x14ac:dyDescent="0.55000000000000004">
      <c r="A124" s="6">
        <f>IF('Data Validation'!$K$2&lt;&gt;TRUE,"",'Data Validation'!A124)</f>
        <v>1772065200</v>
      </c>
      <c r="B124" s="6" t="str">
        <f>IF('Data Validation'!$K$2&lt;&gt;TRUE,"",'Data Validation'!C124)</f>
        <v>XAUUSD</v>
      </c>
      <c r="C124" s="6" t="str">
        <f>IF('Data Validation'!$K$2&lt;&gt;TRUE,"",'Data Validation'!E124)</f>
        <v>M5</v>
      </c>
      <c r="D124" s="6">
        <f>IF('Data Validation'!$K$2&lt;&gt;TRUE,"",'Data Validation'!G124)</f>
        <v>5180.9399999999996</v>
      </c>
      <c r="E124" s="6">
        <f>IF($C124&lt;&gt;"M5","",Price!F124)</f>
        <v>5182.62</v>
      </c>
      <c r="F124" s="6">
        <f>IF($C124&lt;&gt;"M5","",Price!G124)</f>
        <v>5169.8100000000004</v>
      </c>
      <c r="G124" s="6">
        <f>IF($C124&lt;&gt;"M5","",SSA_new!F124)</f>
        <v>4997.7426999999998</v>
      </c>
      <c r="H124" s="6">
        <f>IF($C124&lt;&gt;"M5","",SSA_new!G124)</f>
        <v>4998.2393700000002</v>
      </c>
      <c r="I124" s="6">
        <f>IF($C124&lt;&gt;"M5","",SSA_new!H124)</f>
        <v>5000.1882100000003</v>
      </c>
      <c r="J124" s="6">
        <f>IF($C124&lt;&gt;"M5","",SSA_new!I124)</f>
        <v>4991.4478399999998</v>
      </c>
      <c r="K124">
        <f t="shared" si="7"/>
        <v>-0.49667000000044936</v>
      </c>
      <c r="L124">
        <f t="shared" si="8"/>
        <v>-1</v>
      </c>
      <c r="M124">
        <f t="shared" si="9"/>
        <v>-12</v>
      </c>
      <c r="N124">
        <f t="shared" si="10"/>
        <v>182.43178999999964</v>
      </c>
      <c r="R124">
        <f t="shared" si="11"/>
        <v>178.36216000000059</v>
      </c>
      <c r="V124" s="4" t="str">
        <f t="shared" si="12"/>
        <v/>
      </c>
      <c r="X124" s="4" t="str">
        <f t="shared" si="13"/>
        <v/>
      </c>
    </row>
    <row r="125" spans="1:24" x14ac:dyDescent="0.55000000000000004">
      <c r="A125" s="6">
        <f>IF('Data Validation'!$K$2&lt;&gt;TRUE,"",'Data Validation'!A125)</f>
        <v>1772065500</v>
      </c>
      <c r="B125" s="6" t="str">
        <f>IF('Data Validation'!$K$2&lt;&gt;TRUE,"",'Data Validation'!C125)</f>
        <v>XAUUSD</v>
      </c>
      <c r="C125" s="6" t="str">
        <f>IF('Data Validation'!$K$2&lt;&gt;TRUE,"",'Data Validation'!E125)</f>
        <v>M5</v>
      </c>
      <c r="D125" s="6">
        <f>IF('Data Validation'!$K$2&lt;&gt;TRUE,"",'Data Validation'!G125)</f>
        <v>5185.25</v>
      </c>
      <c r="E125" s="6">
        <f>IF($C125&lt;&gt;"M5","",Price!F125)</f>
        <v>5186.34</v>
      </c>
      <c r="F125" s="6">
        <f>IF($C125&lt;&gt;"M5","",Price!G125)</f>
        <v>5179</v>
      </c>
      <c r="G125" s="6">
        <f>IF($C125&lt;&gt;"M5","",SSA_new!F125)</f>
        <v>4998.55566</v>
      </c>
      <c r="H125" s="6">
        <f>IF($C125&lt;&gt;"M5","",SSA_new!G125)</f>
        <v>4998.3975200000004</v>
      </c>
      <c r="I125" s="6">
        <f>IF($C125&lt;&gt;"M5","",SSA_new!H125)</f>
        <v>5000.7231599999996</v>
      </c>
      <c r="J125" s="6">
        <f>IF($C125&lt;&gt;"M5","",SSA_new!I125)</f>
        <v>4992.4342299999998</v>
      </c>
      <c r="K125">
        <f t="shared" si="7"/>
        <v>0.15813999999954831</v>
      </c>
      <c r="L125">
        <f t="shared" si="8"/>
        <v>1</v>
      </c>
      <c r="M125">
        <f t="shared" si="9"/>
        <v>1</v>
      </c>
      <c r="N125">
        <f t="shared" si="10"/>
        <v>185.61684000000059</v>
      </c>
      <c r="R125">
        <f t="shared" si="11"/>
        <v>186.56577000000016</v>
      </c>
      <c r="V125" s="4">
        <f t="shared" si="12"/>
        <v>1</v>
      </c>
      <c r="X125" s="4" t="str">
        <f t="shared" si="13"/>
        <v/>
      </c>
    </row>
    <row r="126" spans="1:24" x14ac:dyDescent="0.55000000000000004">
      <c r="A126" s="6">
        <f>IF('Data Validation'!$K$2&lt;&gt;TRUE,"",'Data Validation'!A126)</f>
        <v>1772065800</v>
      </c>
      <c r="B126" s="6" t="str">
        <f>IF('Data Validation'!$K$2&lt;&gt;TRUE,"",'Data Validation'!C126)</f>
        <v>XAUUSD</v>
      </c>
      <c r="C126" s="6" t="str">
        <f>IF('Data Validation'!$K$2&lt;&gt;TRUE,"",'Data Validation'!E126)</f>
        <v>M5</v>
      </c>
      <c r="D126" s="6">
        <f>IF('Data Validation'!$K$2&lt;&gt;TRUE,"",'Data Validation'!G126)</f>
        <v>5182.32</v>
      </c>
      <c r="E126" s="6">
        <f>IF($C126&lt;&gt;"M5","",Price!F126)</f>
        <v>5189.46</v>
      </c>
      <c r="F126" s="6">
        <f>IF($C126&lt;&gt;"M5","",Price!G126)</f>
        <v>5182.32</v>
      </c>
      <c r="G126" s="6">
        <f>IF($C126&lt;&gt;"M5","",SSA_new!F126)</f>
        <v>4999.32096</v>
      </c>
      <c r="H126" s="6">
        <f>IF($C126&lt;&gt;"M5","",SSA_new!G126)</f>
        <v>4998.8592399999998</v>
      </c>
      <c r="I126" s="6">
        <f>IF($C126&lt;&gt;"M5","",SSA_new!H126)</f>
        <v>5001.5585700000001</v>
      </c>
      <c r="J126" s="6">
        <f>IF($C126&lt;&gt;"M5","",SSA_new!I126)</f>
        <v>4993.5724700000001</v>
      </c>
      <c r="K126">
        <f t="shared" si="7"/>
        <v>0.46172000000024127</v>
      </c>
      <c r="L126">
        <f t="shared" si="8"/>
        <v>1</v>
      </c>
      <c r="M126">
        <f t="shared" si="9"/>
        <v>2</v>
      </c>
      <c r="N126">
        <f t="shared" si="10"/>
        <v>187.90142999999989</v>
      </c>
      <c r="R126">
        <f t="shared" si="11"/>
        <v>188.74752999999964</v>
      </c>
      <c r="V126" s="4">
        <f t="shared" si="12"/>
        <v>1</v>
      </c>
      <c r="X126" s="4" t="str">
        <f t="shared" si="13"/>
        <v/>
      </c>
    </row>
    <row r="127" spans="1:24" x14ac:dyDescent="0.55000000000000004">
      <c r="A127" s="6">
        <f>IF('Data Validation'!$K$2&lt;&gt;TRUE,"",'Data Validation'!A127)</f>
        <v>1772066100</v>
      </c>
      <c r="B127" s="6" t="str">
        <f>IF('Data Validation'!$K$2&lt;&gt;TRUE,"",'Data Validation'!C127)</f>
        <v>XAUUSD</v>
      </c>
      <c r="C127" s="6" t="str">
        <f>IF('Data Validation'!$K$2&lt;&gt;TRUE,"",'Data Validation'!E127)</f>
        <v>M5</v>
      </c>
      <c r="D127" s="6">
        <f>IF('Data Validation'!$K$2&lt;&gt;TRUE,"",'Data Validation'!G127)</f>
        <v>5182.63</v>
      </c>
      <c r="E127" s="6">
        <f>IF($C127&lt;&gt;"M5","",Price!F127)</f>
        <v>5185.18</v>
      </c>
      <c r="F127" s="6">
        <f>IF($C127&lt;&gt;"M5","",Price!G127)</f>
        <v>5181.43</v>
      </c>
      <c r="G127" s="6">
        <f>IF($C127&lt;&gt;"M5","",SSA_new!F127)</f>
        <v>4999.6685600000001</v>
      </c>
      <c r="H127" s="6">
        <f>IF($C127&lt;&gt;"M5","",SSA_new!G127)</f>
        <v>4999.2638999999999</v>
      </c>
      <c r="I127" s="6">
        <f>IF($C127&lt;&gt;"M5","",SSA_new!H127)</f>
        <v>5002.3016299999999</v>
      </c>
      <c r="J127" s="6">
        <f>IF($C127&lt;&gt;"M5","",SSA_new!I127)</f>
        <v>4994.4832500000002</v>
      </c>
      <c r="K127">
        <f t="shared" si="7"/>
        <v>0.40466000000014901</v>
      </c>
      <c r="L127">
        <f t="shared" si="8"/>
        <v>1</v>
      </c>
      <c r="M127">
        <f t="shared" si="9"/>
        <v>3</v>
      </c>
      <c r="N127">
        <f t="shared" si="10"/>
        <v>182.87837000000036</v>
      </c>
      <c r="R127">
        <f t="shared" si="11"/>
        <v>186.94675000000007</v>
      </c>
      <c r="V127" s="4">
        <f t="shared" si="12"/>
        <v>1</v>
      </c>
      <c r="X127" s="4" t="str">
        <f t="shared" si="13"/>
        <v/>
      </c>
    </row>
    <row r="128" spans="1:24" x14ac:dyDescent="0.55000000000000004">
      <c r="A128" s="6">
        <f>IF('Data Validation'!$K$2&lt;&gt;TRUE,"",'Data Validation'!A128)</f>
        <v>1772066400</v>
      </c>
      <c r="B128" s="6" t="str">
        <f>IF('Data Validation'!$K$2&lt;&gt;TRUE,"",'Data Validation'!C128)</f>
        <v>XAUUSD</v>
      </c>
      <c r="C128" s="6" t="str">
        <f>IF('Data Validation'!$K$2&lt;&gt;TRUE,"",'Data Validation'!E128)</f>
        <v>M5</v>
      </c>
      <c r="D128" s="6">
        <f>IF('Data Validation'!$K$2&lt;&gt;TRUE,"",'Data Validation'!G128)</f>
        <v>5188.37</v>
      </c>
      <c r="E128" s="6">
        <f>IF($C128&lt;&gt;"M5","",Price!F128)</f>
        <v>5188.43</v>
      </c>
      <c r="F128" s="6">
        <f>IF($C128&lt;&gt;"M5","",Price!G128)</f>
        <v>5181.29</v>
      </c>
      <c r="G128" s="6">
        <f>IF($C128&lt;&gt;"M5","",SSA_new!F128)</f>
        <v>4999.2914099999998</v>
      </c>
      <c r="H128" s="6">
        <f>IF($C128&lt;&gt;"M5","",SSA_new!G128)</f>
        <v>4999.27765</v>
      </c>
      <c r="I128" s="6">
        <f>IF($C128&lt;&gt;"M5","",SSA_new!H128)</f>
        <v>5002.5138399999996</v>
      </c>
      <c r="J128" s="6">
        <f>IF($C128&lt;&gt;"M5","",SSA_new!I128)</f>
        <v>4994.7367100000001</v>
      </c>
      <c r="K128">
        <f t="shared" si="7"/>
        <v>1.3759999999820138E-2</v>
      </c>
      <c r="L128">
        <f t="shared" si="8"/>
        <v>1</v>
      </c>
      <c r="M128">
        <f t="shared" si="9"/>
        <v>4</v>
      </c>
      <c r="N128">
        <f t="shared" si="10"/>
        <v>185.91616000000067</v>
      </c>
      <c r="R128">
        <f t="shared" si="11"/>
        <v>186.55328999999983</v>
      </c>
      <c r="V128" s="4">
        <f t="shared" si="12"/>
        <v>1</v>
      </c>
      <c r="X128" s="4" t="str">
        <f t="shared" si="13"/>
        <v/>
      </c>
    </row>
    <row r="129" spans="1:24" x14ac:dyDescent="0.55000000000000004">
      <c r="A129" s="6">
        <f>IF('Data Validation'!$K$2&lt;&gt;TRUE,"",'Data Validation'!A129)</f>
        <v>1772066700</v>
      </c>
      <c r="B129" s="6" t="str">
        <f>IF('Data Validation'!$K$2&lt;&gt;TRUE,"",'Data Validation'!C129)</f>
        <v>XAUUSD</v>
      </c>
      <c r="C129" s="6" t="str">
        <f>IF('Data Validation'!$K$2&lt;&gt;TRUE,"",'Data Validation'!E129)</f>
        <v>M5</v>
      </c>
      <c r="D129" s="6">
        <f>IF('Data Validation'!$K$2&lt;&gt;TRUE,"",'Data Validation'!G129)</f>
        <v>5185.97</v>
      </c>
      <c r="E129" s="6">
        <f>IF($C129&lt;&gt;"M5","",Price!F129)</f>
        <v>5190.0600000000004</v>
      </c>
      <c r="F129" s="6">
        <f>IF($C129&lt;&gt;"M5","",Price!G129)</f>
        <v>5185.24</v>
      </c>
      <c r="G129" s="6">
        <f>IF($C129&lt;&gt;"M5","",SSA_new!F129)</f>
        <v>4998.2932000000001</v>
      </c>
      <c r="H129" s="6">
        <f>IF($C129&lt;&gt;"M5","",SSA_new!G129)</f>
        <v>4998.7854299999999</v>
      </c>
      <c r="I129" s="6">
        <f>IF($C129&lt;&gt;"M5","",SSA_new!H129)</f>
        <v>5002.0682699999998</v>
      </c>
      <c r="J129" s="6">
        <f>IF($C129&lt;&gt;"M5","",SSA_new!I129)</f>
        <v>4994.2232400000003</v>
      </c>
      <c r="K129">
        <f t="shared" si="7"/>
        <v>-0.49222999999983585</v>
      </c>
      <c r="L129">
        <f t="shared" si="8"/>
        <v>-1</v>
      </c>
      <c r="M129">
        <f t="shared" si="9"/>
        <v>-1</v>
      </c>
      <c r="N129">
        <f t="shared" si="10"/>
        <v>187.99173000000064</v>
      </c>
      <c r="R129">
        <f t="shared" si="11"/>
        <v>191.01675999999952</v>
      </c>
      <c r="V129" s="4" t="str">
        <f t="shared" si="12"/>
        <v/>
      </c>
      <c r="X129" s="4" t="str">
        <f t="shared" si="13"/>
        <v/>
      </c>
    </row>
    <row r="130" spans="1:24" x14ac:dyDescent="0.55000000000000004">
      <c r="A130" s="6">
        <f>IF('Data Validation'!$K$2&lt;&gt;TRUE,"",'Data Validation'!A130)</f>
        <v>1772067000</v>
      </c>
      <c r="B130" s="6" t="str">
        <f>IF('Data Validation'!$K$2&lt;&gt;TRUE,"",'Data Validation'!C130)</f>
        <v>XAUUSD</v>
      </c>
      <c r="C130" s="6" t="str">
        <f>IF('Data Validation'!$K$2&lt;&gt;TRUE,"",'Data Validation'!E130)</f>
        <v>M5</v>
      </c>
      <c r="D130" s="6">
        <f>IF('Data Validation'!$K$2&lt;&gt;TRUE,"",'Data Validation'!G130)</f>
        <v>5189.7</v>
      </c>
      <c r="E130" s="6">
        <f>IF($C130&lt;&gt;"M5","",Price!F130)</f>
        <v>5191.1000000000004</v>
      </c>
      <c r="F130" s="6">
        <f>IF($C130&lt;&gt;"M5","",Price!G130)</f>
        <v>5184.97</v>
      </c>
      <c r="G130" s="6">
        <f>IF($C130&lt;&gt;"M5","",SSA_new!F130)</f>
        <v>4997.06232</v>
      </c>
      <c r="H130" s="6">
        <f>IF($C130&lt;&gt;"M5","",SSA_new!G130)</f>
        <v>4997.9238699999996</v>
      </c>
      <c r="I130" s="6">
        <f>IF($C130&lt;&gt;"M5","",SSA_new!H130)</f>
        <v>5001.1264799999999</v>
      </c>
      <c r="J130" s="6">
        <f>IF($C130&lt;&gt;"M5","",SSA_new!I130)</f>
        <v>4993.4304099999999</v>
      </c>
      <c r="K130">
        <f t="shared" ref="K130:K193" si="14">G130-H130</f>
        <v>-0.86154999999962456</v>
      </c>
      <c r="L130">
        <f t="shared" si="8"/>
        <v>-1</v>
      </c>
      <c r="M130">
        <f t="shared" si="9"/>
        <v>-2</v>
      </c>
      <c r="N130">
        <f t="shared" si="10"/>
        <v>189.97352000000046</v>
      </c>
      <c r="R130">
        <f t="shared" si="11"/>
        <v>191.53959000000032</v>
      </c>
      <c r="V130" s="4" t="str">
        <f t="shared" si="12"/>
        <v/>
      </c>
      <c r="X130" s="4" t="str">
        <f t="shared" si="13"/>
        <v/>
      </c>
    </row>
    <row r="131" spans="1:24" x14ac:dyDescent="0.55000000000000004">
      <c r="A131" s="6">
        <f>IF('Data Validation'!$K$2&lt;&gt;TRUE,"",'Data Validation'!A131)</f>
        <v>1772067300</v>
      </c>
      <c r="B131" s="6" t="str">
        <f>IF('Data Validation'!$K$2&lt;&gt;TRUE,"",'Data Validation'!C131)</f>
        <v>XAUUSD</v>
      </c>
      <c r="C131" s="6" t="str">
        <f>IF('Data Validation'!$K$2&lt;&gt;TRUE,"",'Data Validation'!E131)</f>
        <v>M5</v>
      </c>
      <c r="D131" s="6">
        <f>IF('Data Validation'!$K$2&lt;&gt;TRUE,"",'Data Validation'!G131)</f>
        <v>5188.3100000000004</v>
      </c>
      <c r="E131" s="6">
        <f>IF($C131&lt;&gt;"M5","",Price!F131)</f>
        <v>5192.1499999999996</v>
      </c>
      <c r="F131" s="6">
        <f>IF($C131&lt;&gt;"M5","",Price!G131)</f>
        <v>5186.13</v>
      </c>
      <c r="G131" s="6">
        <f>IF($C131&lt;&gt;"M5","",SSA_new!F131)</f>
        <v>4995.7580399999997</v>
      </c>
      <c r="H131" s="6">
        <f>IF($C131&lt;&gt;"M5","",SSA_new!G131)</f>
        <v>4996.8409600000005</v>
      </c>
      <c r="I131" s="6">
        <f>IF($C131&lt;&gt;"M5","",SSA_new!H131)</f>
        <v>5000.0071200000002</v>
      </c>
      <c r="J131" s="6">
        <f>IF($C131&lt;&gt;"M5","",SSA_new!I131)</f>
        <v>4992.4661100000003</v>
      </c>
      <c r="K131">
        <f t="shared" si="14"/>
        <v>-1.0829200000007404</v>
      </c>
      <c r="L131">
        <f t="shared" ref="L131:L194" si="15">IF(K131&gt;=0,1,-1)</f>
        <v>-1</v>
      </c>
      <c r="M131">
        <f t="shared" ref="M131:M194" si="16">IF(L131=L130,M130+L131,L131)</f>
        <v>-3</v>
      </c>
      <c r="N131">
        <f t="shared" ref="N131:N194" si="17">E131-I131</f>
        <v>192.14287999999942</v>
      </c>
      <c r="R131">
        <f t="shared" ref="R131:R194" si="18">F131-J131</f>
        <v>193.66388999999981</v>
      </c>
      <c r="V131" s="4" t="str">
        <f t="shared" ref="V131:V194" si="19">IF(AND(M131&gt;0,N131&gt;0),1,"")</f>
        <v/>
      </c>
      <c r="X131" s="4" t="str">
        <f t="shared" ref="X131:X194" si="20">IF(AND(M131&lt;0,R131&lt;0),1,"")</f>
        <v/>
      </c>
    </row>
    <row r="132" spans="1:24" x14ac:dyDescent="0.55000000000000004">
      <c r="A132" s="6">
        <f>IF('Data Validation'!$K$2&lt;&gt;TRUE,"",'Data Validation'!A132)</f>
        <v>1772067600</v>
      </c>
      <c r="B132" s="6" t="str">
        <f>IF('Data Validation'!$K$2&lt;&gt;TRUE,"",'Data Validation'!C132)</f>
        <v>XAUUSD</v>
      </c>
      <c r="C132" s="6" t="str">
        <f>IF('Data Validation'!$K$2&lt;&gt;TRUE,"",'Data Validation'!E132)</f>
        <v>M5</v>
      </c>
      <c r="D132" s="6">
        <f>IF('Data Validation'!$K$2&lt;&gt;TRUE,"",'Data Validation'!G132)</f>
        <v>5194.75</v>
      </c>
      <c r="E132" s="6">
        <f>IF($C132&lt;&gt;"M5","",Price!F132)</f>
        <v>5198.49</v>
      </c>
      <c r="F132" s="6">
        <f>IF($C132&lt;&gt;"M5","",Price!G132)</f>
        <v>5188.24</v>
      </c>
      <c r="G132" s="6">
        <f>IF($C132&lt;&gt;"M5","",SSA_new!F132)</f>
        <v>4994.4537600000003</v>
      </c>
      <c r="H132" s="6">
        <f>IF($C132&lt;&gt;"M5","",SSA_new!G132)</f>
        <v>4995.6473599999999</v>
      </c>
      <c r="I132" s="6">
        <f>IF($C132&lt;&gt;"M5","",SSA_new!H132)</f>
        <v>4998.7856700000002</v>
      </c>
      <c r="J132" s="6">
        <f>IF($C132&lt;&gt;"M5","",SSA_new!I132)</f>
        <v>4991.4555099999998</v>
      </c>
      <c r="K132">
        <f t="shared" si="14"/>
        <v>-1.1935999999996056</v>
      </c>
      <c r="L132">
        <f t="shared" si="15"/>
        <v>-1</v>
      </c>
      <c r="M132">
        <f t="shared" si="16"/>
        <v>-4</v>
      </c>
      <c r="N132">
        <f t="shared" si="17"/>
        <v>199.70432999999957</v>
      </c>
      <c r="R132">
        <f t="shared" si="18"/>
        <v>196.78449000000001</v>
      </c>
      <c r="V132" s="4" t="str">
        <f t="shared" si="19"/>
        <v/>
      </c>
      <c r="X132" s="4" t="str">
        <f t="shared" si="20"/>
        <v/>
      </c>
    </row>
    <row r="133" spans="1:24" x14ac:dyDescent="0.55000000000000004">
      <c r="A133" s="6">
        <f>IF('Data Validation'!$K$2&lt;&gt;TRUE,"",'Data Validation'!A133)</f>
        <v>1772067900</v>
      </c>
      <c r="B133" s="6" t="str">
        <f>IF('Data Validation'!$K$2&lt;&gt;TRUE,"",'Data Validation'!C133)</f>
        <v>XAUUSD</v>
      </c>
      <c r="C133" s="6" t="str">
        <f>IF('Data Validation'!$K$2&lt;&gt;TRUE,"",'Data Validation'!E133)</f>
        <v>M5</v>
      </c>
      <c r="D133" s="6">
        <f>IF('Data Validation'!$K$2&lt;&gt;TRUE,"",'Data Validation'!G133)</f>
        <v>5183.93</v>
      </c>
      <c r="E133" s="6">
        <f>IF($C133&lt;&gt;"M5","",Price!F133)</f>
        <v>5194.96</v>
      </c>
      <c r="F133" s="6">
        <f>IF($C133&lt;&gt;"M5","",Price!G133)</f>
        <v>5182.96</v>
      </c>
      <c r="G133" s="6">
        <f>IF($C133&lt;&gt;"M5","",SSA_new!F133)</f>
        <v>4993.3705399999999</v>
      </c>
      <c r="H133" s="6">
        <f>IF($C133&lt;&gt;"M5","",SSA_new!G133)</f>
        <v>4994.5089500000004</v>
      </c>
      <c r="I133" s="6">
        <f>IF($C133&lt;&gt;"M5","",SSA_new!H133)</f>
        <v>4997.6247700000004</v>
      </c>
      <c r="J133" s="6">
        <f>IF($C133&lt;&gt;"M5","",SSA_new!I133)</f>
        <v>4990.52063</v>
      </c>
      <c r="K133">
        <f t="shared" si="14"/>
        <v>-1.1384100000004764</v>
      </c>
      <c r="L133">
        <f t="shared" si="15"/>
        <v>-1</v>
      </c>
      <c r="M133">
        <f t="shared" si="16"/>
        <v>-5</v>
      </c>
      <c r="N133">
        <f t="shared" si="17"/>
        <v>197.33522999999968</v>
      </c>
      <c r="R133">
        <f t="shared" si="18"/>
        <v>192.43937000000005</v>
      </c>
      <c r="V133" s="4" t="str">
        <f t="shared" si="19"/>
        <v/>
      </c>
      <c r="X133" s="4" t="str">
        <f t="shared" si="20"/>
        <v/>
      </c>
    </row>
    <row r="134" spans="1:24" x14ac:dyDescent="0.55000000000000004">
      <c r="A134" s="6">
        <f>IF('Data Validation'!$K$2&lt;&gt;TRUE,"",'Data Validation'!A134)</f>
        <v>1772068200</v>
      </c>
      <c r="B134" s="6" t="str">
        <f>IF('Data Validation'!$K$2&lt;&gt;TRUE,"",'Data Validation'!C134)</f>
        <v>XAUUSD</v>
      </c>
      <c r="C134" s="6" t="str">
        <f>IF('Data Validation'!$K$2&lt;&gt;TRUE,"",'Data Validation'!E134)</f>
        <v>M5</v>
      </c>
      <c r="D134" s="6">
        <f>IF('Data Validation'!$K$2&lt;&gt;TRUE,"",'Data Validation'!G134)</f>
        <v>5187.53</v>
      </c>
      <c r="E134" s="6">
        <f>IF($C134&lt;&gt;"M5","",Price!F134)</f>
        <v>5188.99</v>
      </c>
      <c r="F134" s="6">
        <f>IF($C134&lt;&gt;"M5","",Price!G134)</f>
        <v>5182.7700000000004</v>
      </c>
      <c r="G134" s="6">
        <f>IF($C134&lt;&gt;"M5","",SSA_new!F134)</f>
        <v>4992.5670099999998</v>
      </c>
      <c r="H134" s="6">
        <f>IF($C134&lt;&gt;"M5","",SSA_new!G134)</f>
        <v>4993.5379800000001</v>
      </c>
      <c r="I134" s="6">
        <f>IF($C134&lt;&gt;"M5","",SSA_new!H134)</f>
        <v>4996.7254499999999</v>
      </c>
      <c r="J134" s="6">
        <f>IF($C134&lt;&gt;"M5","",SSA_new!I134)</f>
        <v>4989.8057699999999</v>
      </c>
      <c r="K134">
        <f t="shared" si="14"/>
        <v>-0.97097000000030675</v>
      </c>
      <c r="L134">
        <f t="shared" si="15"/>
        <v>-1</v>
      </c>
      <c r="M134">
        <f t="shared" si="16"/>
        <v>-6</v>
      </c>
      <c r="N134">
        <f t="shared" si="17"/>
        <v>192.26454999999987</v>
      </c>
      <c r="R134">
        <f t="shared" si="18"/>
        <v>192.9642300000005</v>
      </c>
      <c r="V134" s="4" t="str">
        <f t="shared" si="19"/>
        <v/>
      </c>
      <c r="X134" s="4" t="str">
        <f t="shared" si="20"/>
        <v/>
      </c>
    </row>
    <row r="135" spans="1:24" x14ac:dyDescent="0.55000000000000004">
      <c r="A135" s="6">
        <f>IF('Data Validation'!$K$2&lt;&gt;TRUE,"",'Data Validation'!A135)</f>
        <v>1772068500</v>
      </c>
      <c r="B135" s="6" t="str">
        <f>IF('Data Validation'!$K$2&lt;&gt;TRUE,"",'Data Validation'!C135)</f>
        <v>XAUUSD</v>
      </c>
      <c r="C135" s="6" t="str">
        <f>IF('Data Validation'!$K$2&lt;&gt;TRUE,"",'Data Validation'!E135)</f>
        <v>M5</v>
      </c>
      <c r="D135" s="6">
        <f>IF('Data Validation'!$K$2&lt;&gt;TRUE,"",'Data Validation'!G135)</f>
        <v>5189.46</v>
      </c>
      <c r="E135" s="6">
        <f>IF($C135&lt;&gt;"M5","",Price!F135)</f>
        <v>5192.5</v>
      </c>
      <c r="F135" s="6">
        <f>IF($C135&lt;&gt;"M5","",Price!G135)</f>
        <v>5187.47</v>
      </c>
      <c r="G135" s="6">
        <f>IF($C135&lt;&gt;"M5","",SSA_new!F135)</f>
        <v>4992.0883400000002</v>
      </c>
      <c r="H135" s="6">
        <f>IF($C135&lt;&gt;"M5","",SSA_new!G135)</f>
        <v>4992.8131599999997</v>
      </c>
      <c r="I135" s="6">
        <f>IF($C135&lt;&gt;"M5","",SSA_new!H135)</f>
        <v>4996.1744200000003</v>
      </c>
      <c r="J135" s="6">
        <f>IF($C135&lt;&gt;"M5","",SSA_new!I135)</f>
        <v>4989.4152299999996</v>
      </c>
      <c r="K135">
        <f t="shared" si="14"/>
        <v>-0.72481999999945401</v>
      </c>
      <c r="L135">
        <f t="shared" si="15"/>
        <v>-1</v>
      </c>
      <c r="M135">
        <f t="shared" si="16"/>
        <v>-7</v>
      </c>
      <c r="N135">
        <f t="shared" si="17"/>
        <v>196.32557999999972</v>
      </c>
      <c r="R135">
        <f t="shared" si="18"/>
        <v>198.05477000000064</v>
      </c>
      <c r="V135" s="4" t="str">
        <f t="shared" si="19"/>
        <v/>
      </c>
      <c r="X135" s="4" t="str">
        <f t="shared" si="20"/>
        <v/>
      </c>
    </row>
    <row r="136" spans="1:24" x14ac:dyDescent="0.55000000000000004">
      <c r="A136" s="6">
        <f>IF('Data Validation'!$K$2&lt;&gt;TRUE,"",'Data Validation'!A136)</f>
        <v>1772068800</v>
      </c>
      <c r="B136" s="6" t="str">
        <f>IF('Data Validation'!$K$2&lt;&gt;TRUE,"",'Data Validation'!C136)</f>
        <v>XAUUSD</v>
      </c>
      <c r="C136" s="6" t="str">
        <f>IF('Data Validation'!$K$2&lt;&gt;TRUE,"",'Data Validation'!E136)</f>
        <v>M5</v>
      </c>
      <c r="D136" s="6">
        <f>IF('Data Validation'!$K$2&lt;&gt;TRUE,"",'Data Validation'!G136)</f>
        <v>5186.05</v>
      </c>
      <c r="E136" s="6">
        <f>IF($C136&lt;&gt;"M5","",Price!F136)</f>
        <v>5195.0200000000004</v>
      </c>
      <c r="F136" s="6">
        <f>IF($C136&lt;&gt;"M5","",Price!G136)</f>
        <v>5183.5200000000004</v>
      </c>
      <c r="G136" s="6">
        <f>IF($C136&lt;&gt;"M5","",SSA_new!F136)</f>
        <v>4991.7565800000002</v>
      </c>
      <c r="H136" s="6">
        <f>IF($C136&lt;&gt;"M5","",SSA_new!G136)</f>
        <v>4992.2848700000004</v>
      </c>
      <c r="I136" s="6">
        <f>IF($C136&lt;&gt;"M5","",SSA_new!H136)</f>
        <v>4995.9144500000002</v>
      </c>
      <c r="J136" s="6">
        <f>IF($C136&lt;&gt;"M5","",SSA_new!I136)</f>
        <v>4989.2050099999997</v>
      </c>
      <c r="K136">
        <f t="shared" si="14"/>
        <v>-0.52829000000019732</v>
      </c>
      <c r="L136">
        <f t="shared" si="15"/>
        <v>-1</v>
      </c>
      <c r="M136">
        <f t="shared" si="16"/>
        <v>-8</v>
      </c>
      <c r="N136">
        <f t="shared" si="17"/>
        <v>199.10555000000022</v>
      </c>
      <c r="R136">
        <f t="shared" si="18"/>
        <v>194.31499000000076</v>
      </c>
      <c r="V136" s="4" t="str">
        <f t="shared" si="19"/>
        <v/>
      </c>
      <c r="X136" s="4" t="str">
        <f t="shared" si="20"/>
        <v/>
      </c>
    </row>
    <row r="137" spans="1:24" x14ac:dyDescent="0.55000000000000004">
      <c r="A137" s="6">
        <f>IF('Data Validation'!$K$2&lt;&gt;TRUE,"",'Data Validation'!A137)</f>
        <v>1772069100</v>
      </c>
      <c r="B137" s="6" t="str">
        <f>IF('Data Validation'!$K$2&lt;&gt;TRUE,"",'Data Validation'!C137)</f>
        <v>XAUUSD</v>
      </c>
      <c r="C137" s="6" t="str">
        <f>IF('Data Validation'!$K$2&lt;&gt;TRUE,"",'Data Validation'!E137)</f>
        <v>M5</v>
      </c>
      <c r="D137" s="6">
        <f>IF('Data Validation'!$K$2&lt;&gt;TRUE,"",'Data Validation'!G137)</f>
        <v>5180.54</v>
      </c>
      <c r="E137" s="6">
        <f>IF($C137&lt;&gt;"M5","",Price!F137)</f>
        <v>5187.07</v>
      </c>
      <c r="F137" s="6">
        <f>IF($C137&lt;&gt;"M5","",Price!G137)</f>
        <v>5179.01</v>
      </c>
      <c r="G137" s="6">
        <f>IF($C137&lt;&gt;"M5","",SSA_new!F137)</f>
        <v>4991.2443199999998</v>
      </c>
      <c r="H137" s="6">
        <f>IF($C137&lt;&gt;"M5","",SSA_new!G137)</f>
        <v>4991.7646000000004</v>
      </c>
      <c r="I137" s="6">
        <f>IF($C137&lt;&gt;"M5","",SSA_new!H137)</f>
        <v>4995.6163200000001</v>
      </c>
      <c r="J137" s="6">
        <f>IF($C137&lt;&gt;"M5","",SSA_new!I137)</f>
        <v>4988.8409300000003</v>
      </c>
      <c r="K137">
        <f t="shared" si="14"/>
        <v>-0.52028000000063912</v>
      </c>
      <c r="L137">
        <f t="shared" si="15"/>
        <v>-1</v>
      </c>
      <c r="M137">
        <f t="shared" si="16"/>
        <v>-9</v>
      </c>
      <c r="N137">
        <f t="shared" si="17"/>
        <v>191.45367999999962</v>
      </c>
      <c r="R137">
        <f t="shared" si="18"/>
        <v>190.16906999999992</v>
      </c>
      <c r="V137" s="4" t="str">
        <f t="shared" si="19"/>
        <v/>
      </c>
      <c r="X137" s="4" t="str">
        <f t="shared" si="20"/>
        <v/>
      </c>
    </row>
    <row r="138" spans="1:24" x14ac:dyDescent="0.55000000000000004">
      <c r="A138" s="6">
        <f>IF('Data Validation'!$K$2&lt;&gt;TRUE,"",'Data Validation'!A138)</f>
        <v>1772069400</v>
      </c>
      <c r="B138" s="6" t="str">
        <f>IF('Data Validation'!$K$2&lt;&gt;TRUE,"",'Data Validation'!C138)</f>
        <v>XAUUSD</v>
      </c>
      <c r="C138" s="6" t="str">
        <f>IF('Data Validation'!$K$2&lt;&gt;TRUE,"",'Data Validation'!E138)</f>
        <v>M5</v>
      </c>
      <c r="D138" s="6">
        <f>IF('Data Validation'!$K$2&lt;&gt;TRUE,"",'Data Validation'!G138)</f>
        <v>5187.99</v>
      </c>
      <c r="E138" s="6">
        <f>IF($C138&lt;&gt;"M5","",Price!F138)</f>
        <v>5188.26</v>
      </c>
      <c r="F138" s="6">
        <f>IF($C138&lt;&gt;"M5","",Price!G138)</f>
        <v>5178.5600000000004</v>
      </c>
      <c r="G138" s="6">
        <f>IF($C138&lt;&gt;"M5","",SSA_new!F138)</f>
        <v>4990.2293200000004</v>
      </c>
      <c r="H138" s="6">
        <f>IF($C138&lt;&gt;"M5","",SSA_new!G138)</f>
        <v>4990.9969600000004</v>
      </c>
      <c r="I138" s="6">
        <f>IF($C138&lt;&gt;"M5","",SSA_new!H138)</f>
        <v>4994.9152100000001</v>
      </c>
      <c r="J138" s="6">
        <f>IF($C138&lt;&gt;"M5","",SSA_new!I138)</f>
        <v>4987.9858100000001</v>
      </c>
      <c r="K138">
        <f t="shared" si="14"/>
        <v>-0.76764000000002852</v>
      </c>
      <c r="L138">
        <f t="shared" si="15"/>
        <v>-1</v>
      </c>
      <c r="M138">
        <f t="shared" si="16"/>
        <v>-10</v>
      </c>
      <c r="N138">
        <f t="shared" si="17"/>
        <v>193.3447900000001</v>
      </c>
      <c r="R138">
        <f t="shared" si="18"/>
        <v>190.57419000000027</v>
      </c>
      <c r="V138" s="4" t="str">
        <f t="shared" si="19"/>
        <v/>
      </c>
      <c r="X138" s="4" t="str">
        <f t="shared" si="20"/>
        <v/>
      </c>
    </row>
    <row r="139" spans="1:24" x14ac:dyDescent="0.55000000000000004">
      <c r="A139" s="6">
        <f>IF('Data Validation'!$K$2&lt;&gt;TRUE,"",'Data Validation'!A139)</f>
        <v>1772069700</v>
      </c>
      <c r="B139" s="6" t="str">
        <f>IF('Data Validation'!$K$2&lt;&gt;TRUE,"",'Data Validation'!C139)</f>
        <v>XAUUSD</v>
      </c>
      <c r="C139" s="6" t="str">
        <f>IF('Data Validation'!$K$2&lt;&gt;TRUE,"",'Data Validation'!E139)</f>
        <v>M5</v>
      </c>
      <c r="D139" s="6">
        <f>IF('Data Validation'!$K$2&lt;&gt;TRUE,"",'Data Validation'!G139)</f>
        <v>5185.42</v>
      </c>
      <c r="E139" s="6">
        <f>IF($C139&lt;&gt;"M5","",Price!F139)</f>
        <v>5191.43</v>
      </c>
      <c r="F139" s="6">
        <f>IF($C139&lt;&gt;"M5","",Price!G139)</f>
        <v>5184.84</v>
      </c>
      <c r="G139" s="6">
        <f>IF($C139&lt;&gt;"M5","",SSA_new!F139)</f>
        <v>4988.5927799999999</v>
      </c>
      <c r="H139" s="6">
        <f>IF($C139&lt;&gt;"M5","",SSA_new!G139)</f>
        <v>4989.7948699999997</v>
      </c>
      <c r="I139" s="6">
        <f>IF($C139&lt;&gt;"M5","",SSA_new!H139)</f>
        <v>4993.6140699999996</v>
      </c>
      <c r="J139" s="6">
        <f>IF($C139&lt;&gt;"M5","",SSA_new!I139)</f>
        <v>4986.4350199999999</v>
      </c>
      <c r="K139">
        <f t="shared" si="14"/>
        <v>-1.202089999999771</v>
      </c>
      <c r="L139">
        <f t="shared" si="15"/>
        <v>-1</v>
      </c>
      <c r="M139">
        <f t="shared" si="16"/>
        <v>-11</v>
      </c>
      <c r="N139">
        <f t="shared" si="17"/>
        <v>197.81593000000066</v>
      </c>
      <c r="R139">
        <f t="shared" si="18"/>
        <v>198.40498000000025</v>
      </c>
      <c r="V139" s="4" t="str">
        <f t="shared" si="19"/>
        <v/>
      </c>
      <c r="X139" s="4" t="str">
        <f t="shared" si="20"/>
        <v/>
      </c>
    </row>
    <row r="140" spans="1:24" x14ac:dyDescent="0.55000000000000004">
      <c r="A140" s="6">
        <f>IF('Data Validation'!$K$2&lt;&gt;TRUE,"",'Data Validation'!A140)</f>
        <v>1772070000</v>
      </c>
      <c r="B140" s="6" t="str">
        <f>IF('Data Validation'!$K$2&lt;&gt;TRUE,"",'Data Validation'!C140)</f>
        <v>XAUUSD</v>
      </c>
      <c r="C140" s="6" t="str">
        <f>IF('Data Validation'!$K$2&lt;&gt;TRUE,"",'Data Validation'!E140)</f>
        <v>M5</v>
      </c>
      <c r="D140" s="6">
        <f>IF('Data Validation'!$K$2&lt;&gt;TRUE,"",'Data Validation'!G140)</f>
        <v>5189.54</v>
      </c>
      <c r="E140" s="6">
        <f>IF($C140&lt;&gt;"M5","",Price!F140)</f>
        <v>5192.62</v>
      </c>
      <c r="F140" s="6">
        <f>IF($C140&lt;&gt;"M5","",Price!G140)</f>
        <v>5185.1400000000003</v>
      </c>
      <c r="G140" s="6">
        <f>IF($C140&lt;&gt;"M5","",SSA_new!F140)</f>
        <v>4986.6049999999996</v>
      </c>
      <c r="H140" s="6">
        <f>IF($C140&lt;&gt;"M5","",SSA_new!G140)</f>
        <v>4988.1999299999998</v>
      </c>
      <c r="I140" s="6">
        <f>IF($C140&lt;&gt;"M5","",SSA_new!H140)</f>
        <v>4991.79054</v>
      </c>
      <c r="J140" s="6">
        <f>IF($C140&lt;&gt;"M5","",SSA_new!I140)</f>
        <v>4984.3171400000001</v>
      </c>
      <c r="K140">
        <f t="shared" si="14"/>
        <v>-1.594930000000204</v>
      </c>
      <c r="L140">
        <f t="shared" si="15"/>
        <v>-1</v>
      </c>
      <c r="M140">
        <f t="shared" si="16"/>
        <v>-12</v>
      </c>
      <c r="N140">
        <f t="shared" si="17"/>
        <v>200.82945999999993</v>
      </c>
      <c r="R140">
        <f t="shared" si="18"/>
        <v>200.82286000000022</v>
      </c>
      <c r="V140" s="4" t="str">
        <f t="shared" si="19"/>
        <v/>
      </c>
      <c r="X140" s="4" t="str">
        <f t="shared" si="20"/>
        <v/>
      </c>
    </row>
    <row r="141" spans="1:24" x14ac:dyDescent="0.55000000000000004">
      <c r="A141" s="6">
        <f>IF('Data Validation'!$K$2&lt;&gt;TRUE,"",'Data Validation'!A141)</f>
        <v>1772070300</v>
      </c>
      <c r="B141" s="6" t="str">
        <f>IF('Data Validation'!$K$2&lt;&gt;TRUE,"",'Data Validation'!C141)</f>
        <v>XAUUSD</v>
      </c>
      <c r="C141" s="6" t="str">
        <f>IF('Data Validation'!$K$2&lt;&gt;TRUE,"",'Data Validation'!E141)</f>
        <v>M5</v>
      </c>
      <c r="D141" s="6">
        <f>IF('Data Validation'!$K$2&lt;&gt;TRUE,"",'Data Validation'!G141)</f>
        <v>5189.93</v>
      </c>
      <c r="E141" s="6">
        <f>IF($C141&lt;&gt;"M5","",Price!F141)</f>
        <v>5192.2</v>
      </c>
      <c r="F141" s="6">
        <f>IF($C141&lt;&gt;"M5","",Price!G141)</f>
        <v>5187.08</v>
      </c>
      <c r="G141" s="6">
        <f>IF($C141&lt;&gt;"M5","",SSA_new!F141)</f>
        <v>4984.76937</v>
      </c>
      <c r="H141" s="6">
        <f>IF($C141&lt;&gt;"M5","",SSA_new!G141)</f>
        <v>4986.4846500000003</v>
      </c>
      <c r="I141" s="6">
        <f>IF($C141&lt;&gt;"M5","",SSA_new!H141)</f>
        <v>4989.8047800000004</v>
      </c>
      <c r="J141" s="6">
        <f>IF($C141&lt;&gt;"M5","",SSA_new!I141)</f>
        <v>4982.1131599999999</v>
      </c>
      <c r="K141">
        <f t="shared" si="14"/>
        <v>-1.7152800000003481</v>
      </c>
      <c r="L141">
        <f t="shared" si="15"/>
        <v>-1</v>
      </c>
      <c r="M141">
        <f t="shared" si="16"/>
        <v>-13</v>
      </c>
      <c r="N141">
        <f t="shared" si="17"/>
        <v>202.39521999999943</v>
      </c>
      <c r="R141">
        <f t="shared" si="18"/>
        <v>204.96684000000005</v>
      </c>
      <c r="V141" s="4" t="str">
        <f t="shared" si="19"/>
        <v/>
      </c>
      <c r="X141" s="4" t="str">
        <f t="shared" si="20"/>
        <v/>
      </c>
    </row>
    <row r="142" spans="1:24" x14ac:dyDescent="0.55000000000000004">
      <c r="A142" s="6">
        <f>IF('Data Validation'!$K$2&lt;&gt;TRUE,"",'Data Validation'!A142)</f>
        <v>1772070600</v>
      </c>
      <c r="B142" s="6" t="str">
        <f>IF('Data Validation'!$K$2&lt;&gt;TRUE,"",'Data Validation'!C142)</f>
        <v>XAUUSD</v>
      </c>
      <c r="C142" s="6" t="str">
        <f>IF('Data Validation'!$K$2&lt;&gt;TRUE,"",'Data Validation'!E142)</f>
        <v>M5</v>
      </c>
      <c r="D142" s="6">
        <f>IF('Data Validation'!$K$2&lt;&gt;TRUE,"",'Data Validation'!G142)</f>
        <v>5191.16</v>
      </c>
      <c r="E142" s="6">
        <f>IF($C142&lt;&gt;"M5","",Price!F142)</f>
        <v>5193.5200000000004</v>
      </c>
      <c r="F142" s="6">
        <f>IF($C142&lt;&gt;"M5","",Price!G142)</f>
        <v>5185.1000000000004</v>
      </c>
      <c r="G142" s="6">
        <f>IF($C142&lt;&gt;"M5","",SSA_new!F142)</f>
        <v>4983.68055</v>
      </c>
      <c r="H142" s="6">
        <f>IF($C142&lt;&gt;"M5","",SSA_new!G142)</f>
        <v>4985.0825999999997</v>
      </c>
      <c r="I142" s="6">
        <f>IF($C142&lt;&gt;"M5","",SSA_new!H142)</f>
        <v>4988.1851900000001</v>
      </c>
      <c r="J142" s="6">
        <f>IF($C142&lt;&gt;"M5","",SSA_new!I142)</f>
        <v>4980.5067399999998</v>
      </c>
      <c r="K142">
        <f t="shared" si="14"/>
        <v>-1.40204999999969</v>
      </c>
      <c r="L142">
        <f t="shared" si="15"/>
        <v>-1</v>
      </c>
      <c r="M142">
        <f t="shared" si="16"/>
        <v>-14</v>
      </c>
      <c r="N142">
        <f t="shared" si="17"/>
        <v>205.33481000000029</v>
      </c>
      <c r="R142">
        <f t="shared" si="18"/>
        <v>204.59326000000056</v>
      </c>
      <c r="V142" s="4" t="str">
        <f t="shared" si="19"/>
        <v/>
      </c>
      <c r="X142" s="4" t="str">
        <f t="shared" si="20"/>
        <v/>
      </c>
    </row>
    <row r="143" spans="1:24" x14ac:dyDescent="0.55000000000000004">
      <c r="A143" s="6">
        <f>IF('Data Validation'!$K$2&lt;&gt;TRUE,"",'Data Validation'!A143)</f>
        <v>1772070900</v>
      </c>
      <c r="B143" s="6" t="str">
        <f>IF('Data Validation'!$K$2&lt;&gt;TRUE,"",'Data Validation'!C143)</f>
        <v>XAUUSD</v>
      </c>
      <c r="C143" s="6" t="str">
        <f>IF('Data Validation'!$K$2&lt;&gt;TRUE,"",'Data Validation'!E143)</f>
        <v>M5</v>
      </c>
      <c r="D143" s="6">
        <f>IF('Data Validation'!$K$2&lt;&gt;TRUE,"",'Data Validation'!G143)</f>
        <v>5191.71</v>
      </c>
      <c r="E143" s="6">
        <f>IF($C143&lt;&gt;"M5","",Price!F143)</f>
        <v>5194.08</v>
      </c>
      <c r="F143" s="6">
        <f>IF($C143&lt;&gt;"M5","",Price!G143)</f>
        <v>5190.34</v>
      </c>
      <c r="G143" s="6">
        <f>IF($C143&lt;&gt;"M5","",SSA_new!F143)</f>
        <v>4983.7540300000001</v>
      </c>
      <c r="H143" s="6">
        <f>IF($C143&lt;&gt;"M5","",SSA_new!G143)</f>
        <v>4984.41831</v>
      </c>
      <c r="I143" s="6">
        <f>IF($C143&lt;&gt;"M5","",SSA_new!H143)</f>
        <v>4987.4298399999998</v>
      </c>
      <c r="J143" s="6">
        <f>IF($C143&lt;&gt;"M5","",SSA_new!I143)</f>
        <v>4979.9766399999999</v>
      </c>
      <c r="K143">
        <f t="shared" si="14"/>
        <v>-0.66427999999996246</v>
      </c>
      <c r="L143">
        <f t="shared" si="15"/>
        <v>-1</v>
      </c>
      <c r="M143">
        <f t="shared" si="16"/>
        <v>-15</v>
      </c>
      <c r="N143">
        <f t="shared" si="17"/>
        <v>206.65016000000014</v>
      </c>
      <c r="R143">
        <f t="shared" si="18"/>
        <v>210.36336000000028</v>
      </c>
      <c r="V143" s="4" t="str">
        <f t="shared" si="19"/>
        <v/>
      </c>
      <c r="X143" s="4" t="str">
        <f t="shared" si="20"/>
        <v/>
      </c>
    </row>
    <row r="144" spans="1:24" x14ac:dyDescent="0.55000000000000004">
      <c r="A144" s="6">
        <f>IF('Data Validation'!$K$2&lt;&gt;TRUE,"",'Data Validation'!A144)</f>
        <v>1772071200</v>
      </c>
      <c r="B144" s="6" t="str">
        <f>IF('Data Validation'!$K$2&lt;&gt;TRUE,"",'Data Validation'!C144)</f>
        <v>XAUUSD</v>
      </c>
      <c r="C144" s="6" t="str">
        <f>IF('Data Validation'!$K$2&lt;&gt;TRUE,"",'Data Validation'!E144)</f>
        <v>M5</v>
      </c>
      <c r="D144" s="6">
        <f>IF('Data Validation'!$K$2&lt;&gt;TRUE,"",'Data Validation'!G144)</f>
        <v>5190.17</v>
      </c>
      <c r="E144" s="6">
        <f>IF($C144&lt;&gt;"M5","",Price!F144)</f>
        <v>5195.51</v>
      </c>
      <c r="F144" s="6">
        <f>IF($C144&lt;&gt;"M5","",Price!G144)</f>
        <v>5187.74</v>
      </c>
      <c r="G144" s="6">
        <f>IF($C144&lt;&gt;"M5","",SSA_new!F144)</f>
        <v>4984.9486699999998</v>
      </c>
      <c r="H144" s="6">
        <f>IF($C144&lt;&gt;"M5","",SSA_new!G144)</f>
        <v>4984.6834900000003</v>
      </c>
      <c r="I144" s="6">
        <f>IF($C144&lt;&gt;"M5","",SSA_new!H144)</f>
        <v>4987.7563300000002</v>
      </c>
      <c r="J144" s="6">
        <f>IF($C144&lt;&gt;"M5","",SSA_new!I144)</f>
        <v>4980.8135499999999</v>
      </c>
      <c r="K144">
        <f t="shared" si="14"/>
        <v>0.26517999999941821</v>
      </c>
      <c r="L144">
        <f t="shared" si="15"/>
        <v>1</v>
      </c>
      <c r="M144">
        <f t="shared" si="16"/>
        <v>1</v>
      </c>
      <c r="N144">
        <f t="shared" si="17"/>
        <v>207.75367000000006</v>
      </c>
      <c r="R144">
        <f t="shared" si="18"/>
        <v>206.92644999999993</v>
      </c>
      <c r="V144" s="4">
        <f t="shared" si="19"/>
        <v>1</v>
      </c>
      <c r="X144" s="4" t="str">
        <f t="shared" si="20"/>
        <v/>
      </c>
    </row>
    <row r="145" spans="1:24" x14ac:dyDescent="0.55000000000000004">
      <c r="A145" s="6">
        <f>IF('Data Validation'!$K$2&lt;&gt;TRUE,"",'Data Validation'!A145)</f>
        <v>1772071500</v>
      </c>
      <c r="B145" s="6" t="str">
        <f>IF('Data Validation'!$K$2&lt;&gt;TRUE,"",'Data Validation'!C145)</f>
        <v>XAUUSD</v>
      </c>
      <c r="C145" s="6" t="str">
        <f>IF('Data Validation'!$K$2&lt;&gt;TRUE,"",'Data Validation'!E145)</f>
        <v>M5</v>
      </c>
      <c r="D145" s="6">
        <f>IF('Data Validation'!$K$2&lt;&gt;TRUE,"",'Data Validation'!G145)</f>
        <v>5187.26</v>
      </c>
      <c r="E145" s="6">
        <f>IF($C145&lt;&gt;"M5","",Price!F145)</f>
        <v>5190.2700000000004</v>
      </c>
      <c r="F145" s="6">
        <f>IF($C145&lt;&gt;"M5","",Price!G145)</f>
        <v>5184.7700000000004</v>
      </c>
      <c r="G145" s="6">
        <f>IF($C145&lt;&gt;"M5","",SSA_new!F145)</f>
        <v>4987.1284400000004</v>
      </c>
      <c r="H145" s="6">
        <f>IF($C145&lt;&gt;"M5","",SSA_new!G145)</f>
        <v>4985.9059699999998</v>
      </c>
      <c r="I145" s="6">
        <f>IF($C145&lt;&gt;"M5","",SSA_new!H145)</f>
        <v>4989.11355</v>
      </c>
      <c r="J145" s="6">
        <f>IF($C145&lt;&gt;"M5","",SSA_new!I145)</f>
        <v>4982.8146100000004</v>
      </c>
      <c r="K145">
        <f t="shared" si="14"/>
        <v>1.2224700000006123</v>
      </c>
      <c r="L145">
        <f t="shared" si="15"/>
        <v>1</v>
      </c>
      <c r="M145">
        <f t="shared" si="16"/>
        <v>2</v>
      </c>
      <c r="N145">
        <f t="shared" si="17"/>
        <v>201.1564500000004</v>
      </c>
      <c r="R145">
        <f t="shared" si="18"/>
        <v>201.95539000000008</v>
      </c>
      <c r="V145" s="4">
        <f t="shared" si="19"/>
        <v>1</v>
      </c>
      <c r="X145" s="4" t="str">
        <f t="shared" si="20"/>
        <v/>
      </c>
    </row>
    <row r="146" spans="1:24" x14ac:dyDescent="0.55000000000000004">
      <c r="A146" s="6">
        <f>IF('Data Validation'!$K$2&lt;&gt;TRUE,"",'Data Validation'!A146)</f>
        <v>1772071800</v>
      </c>
      <c r="B146" s="6" t="str">
        <f>IF('Data Validation'!$K$2&lt;&gt;TRUE,"",'Data Validation'!C146)</f>
        <v>XAUUSD</v>
      </c>
      <c r="C146" s="6" t="str">
        <f>IF('Data Validation'!$K$2&lt;&gt;TRUE,"",'Data Validation'!E146)</f>
        <v>M5</v>
      </c>
      <c r="D146" s="6">
        <f>IF('Data Validation'!$K$2&lt;&gt;TRUE,"",'Data Validation'!G146)</f>
        <v>5183.0600000000004</v>
      </c>
      <c r="E146" s="6">
        <f>IF($C146&lt;&gt;"M5","",Price!F146)</f>
        <v>5190.97</v>
      </c>
      <c r="F146" s="6">
        <f>IF($C146&lt;&gt;"M5","",Price!G146)</f>
        <v>5182.2</v>
      </c>
      <c r="G146" s="6">
        <f>IF($C146&lt;&gt;"M5","",SSA_new!F146)</f>
        <v>4989.9690600000004</v>
      </c>
      <c r="H146" s="6">
        <f>IF($C146&lt;&gt;"M5","",SSA_new!G146)</f>
        <v>4987.9375099999997</v>
      </c>
      <c r="I146" s="6">
        <f>IF($C146&lt;&gt;"M5","",SSA_new!H146)</f>
        <v>4991.3786300000002</v>
      </c>
      <c r="J146" s="6">
        <f>IF($C146&lt;&gt;"M5","",SSA_new!I146)</f>
        <v>4985.7584500000003</v>
      </c>
      <c r="K146">
        <f t="shared" si="14"/>
        <v>2.0315500000006068</v>
      </c>
      <c r="L146">
        <f t="shared" si="15"/>
        <v>1</v>
      </c>
      <c r="M146">
        <f t="shared" si="16"/>
        <v>3</v>
      </c>
      <c r="N146">
        <f t="shared" si="17"/>
        <v>199.5913700000001</v>
      </c>
      <c r="R146">
        <f t="shared" si="18"/>
        <v>196.44154999999955</v>
      </c>
      <c r="V146" s="4">
        <f t="shared" si="19"/>
        <v>1</v>
      </c>
      <c r="X146" s="4" t="str">
        <f t="shared" si="20"/>
        <v/>
      </c>
    </row>
    <row r="147" spans="1:24" x14ac:dyDescent="0.55000000000000004">
      <c r="A147" s="6">
        <f>IF('Data Validation'!$K$2&lt;&gt;TRUE,"",'Data Validation'!A147)</f>
        <v>1772072100</v>
      </c>
      <c r="B147" s="6" t="str">
        <f>IF('Data Validation'!$K$2&lt;&gt;TRUE,"",'Data Validation'!C147)</f>
        <v>XAUUSD</v>
      </c>
      <c r="C147" s="6" t="str">
        <f>IF('Data Validation'!$K$2&lt;&gt;TRUE,"",'Data Validation'!E147)</f>
        <v>M5</v>
      </c>
      <c r="D147" s="6">
        <f>IF('Data Validation'!$K$2&lt;&gt;TRUE,"",'Data Validation'!G147)</f>
        <v>5188.25</v>
      </c>
      <c r="E147" s="6">
        <f>IF($C147&lt;&gt;"M5","",Price!F147)</f>
        <v>5190.04</v>
      </c>
      <c r="F147" s="6">
        <f>IF($C147&lt;&gt;"M5","",Price!G147)</f>
        <v>5181.8</v>
      </c>
      <c r="G147" s="6">
        <f>IF($C147&lt;&gt;"M5","",SSA_new!F147)</f>
        <v>4993.0121600000002</v>
      </c>
      <c r="H147" s="6">
        <f>IF($C147&lt;&gt;"M5","",SSA_new!G147)</f>
        <v>4990.4748300000001</v>
      </c>
      <c r="I147" s="6">
        <f>IF($C147&lt;&gt;"M5","",SSA_new!H147)</f>
        <v>4994.2039999999997</v>
      </c>
      <c r="J147" s="6">
        <f>IF($C147&lt;&gt;"M5","",SSA_new!I147)</f>
        <v>4989.0908200000003</v>
      </c>
      <c r="K147">
        <f t="shared" si="14"/>
        <v>2.5373300000001109</v>
      </c>
      <c r="L147">
        <f t="shared" si="15"/>
        <v>1</v>
      </c>
      <c r="M147">
        <f t="shared" si="16"/>
        <v>4</v>
      </c>
      <c r="N147">
        <f t="shared" si="17"/>
        <v>195.83600000000024</v>
      </c>
      <c r="R147">
        <f t="shared" si="18"/>
        <v>192.70917999999983</v>
      </c>
      <c r="V147" s="4">
        <f t="shared" si="19"/>
        <v>1</v>
      </c>
      <c r="X147" s="4" t="str">
        <f t="shared" si="20"/>
        <v/>
      </c>
    </row>
    <row r="148" spans="1:24" x14ac:dyDescent="0.55000000000000004">
      <c r="A148" s="6">
        <f>IF('Data Validation'!$K$2&lt;&gt;TRUE,"",'Data Validation'!A148)</f>
        <v>1772072400</v>
      </c>
      <c r="B148" s="6" t="str">
        <f>IF('Data Validation'!$K$2&lt;&gt;TRUE,"",'Data Validation'!C148)</f>
        <v>XAUUSD</v>
      </c>
      <c r="C148" s="6" t="str">
        <f>IF('Data Validation'!$K$2&lt;&gt;TRUE,"",'Data Validation'!E148)</f>
        <v>M5</v>
      </c>
      <c r="D148" s="6">
        <f>IF('Data Validation'!$K$2&lt;&gt;TRUE,"",'Data Validation'!G148)</f>
        <v>5183.4399999999996</v>
      </c>
      <c r="E148" s="6">
        <f>IF($C148&lt;&gt;"M5","",Price!F148)</f>
        <v>5189.3500000000004</v>
      </c>
      <c r="F148" s="6">
        <f>IF($C148&lt;&gt;"M5","",Price!G148)</f>
        <v>5181.3500000000004</v>
      </c>
      <c r="G148" s="6">
        <f>IF($C148&lt;&gt;"M5","",SSA_new!F148)</f>
        <v>4995.8411500000002</v>
      </c>
      <c r="H148" s="6">
        <f>IF($C148&lt;&gt;"M5","",SSA_new!G148)</f>
        <v>4993.1579899999997</v>
      </c>
      <c r="I148" s="6">
        <f>IF($C148&lt;&gt;"M5","",SSA_new!H148)</f>
        <v>4997.1756500000001</v>
      </c>
      <c r="J148" s="6">
        <f>IF($C148&lt;&gt;"M5","",SSA_new!I148)</f>
        <v>4992.32881</v>
      </c>
      <c r="K148">
        <f t="shared" si="14"/>
        <v>2.6831600000004983</v>
      </c>
      <c r="L148">
        <f t="shared" si="15"/>
        <v>1</v>
      </c>
      <c r="M148">
        <f t="shared" si="16"/>
        <v>5</v>
      </c>
      <c r="N148">
        <f t="shared" si="17"/>
        <v>192.17435000000023</v>
      </c>
      <c r="R148">
        <f t="shared" si="18"/>
        <v>189.02119000000039</v>
      </c>
      <c r="V148" s="4">
        <f t="shared" si="19"/>
        <v>1</v>
      </c>
      <c r="X148" s="4" t="str">
        <f t="shared" si="20"/>
        <v/>
      </c>
    </row>
    <row r="149" spans="1:24" x14ac:dyDescent="0.55000000000000004">
      <c r="A149" s="6">
        <f>IF('Data Validation'!$K$2&lt;&gt;TRUE,"",'Data Validation'!A149)</f>
        <v>1772072700</v>
      </c>
      <c r="B149" s="6" t="str">
        <f>IF('Data Validation'!$K$2&lt;&gt;TRUE,"",'Data Validation'!C149)</f>
        <v>XAUUSD</v>
      </c>
      <c r="C149" s="6" t="str">
        <f>IF('Data Validation'!$K$2&lt;&gt;TRUE,"",'Data Validation'!E149)</f>
        <v>M5</v>
      </c>
      <c r="D149" s="6">
        <f>IF('Data Validation'!$K$2&lt;&gt;TRUE,"",'Data Validation'!G149)</f>
        <v>5180.79</v>
      </c>
      <c r="E149" s="6">
        <f>IF($C149&lt;&gt;"M5","",Price!F149)</f>
        <v>5184.7</v>
      </c>
      <c r="F149" s="6">
        <f>IF($C149&lt;&gt;"M5","",Price!G149)</f>
        <v>5180.67</v>
      </c>
      <c r="G149" s="6">
        <f>IF($C149&lt;&gt;"M5","",SSA_new!F149)</f>
        <v>4997.9479199999996</v>
      </c>
      <c r="H149" s="6">
        <f>IF($C149&lt;&gt;"M5","",SSA_new!G149)</f>
        <v>4995.5529500000002</v>
      </c>
      <c r="I149" s="6">
        <f>IF($C149&lt;&gt;"M5","",SSA_new!H149)</f>
        <v>4999.7258499999998</v>
      </c>
      <c r="J149" s="6">
        <f>IF($C149&lt;&gt;"M5","",SSA_new!I149)</f>
        <v>4994.9559499999996</v>
      </c>
      <c r="K149">
        <f t="shared" si="14"/>
        <v>2.3949699999993754</v>
      </c>
      <c r="L149">
        <f t="shared" si="15"/>
        <v>1</v>
      </c>
      <c r="M149">
        <f t="shared" si="16"/>
        <v>6</v>
      </c>
      <c r="N149">
        <f t="shared" si="17"/>
        <v>184.97415000000001</v>
      </c>
      <c r="R149">
        <f t="shared" si="18"/>
        <v>185.7140500000005</v>
      </c>
      <c r="V149" s="4">
        <f t="shared" si="19"/>
        <v>1</v>
      </c>
      <c r="X149" s="4" t="str">
        <f t="shared" si="20"/>
        <v/>
      </c>
    </row>
    <row r="150" spans="1:24" x14ac:dyDescent="0.55000000000000004">
      <c r="A150" s="6">
        <f>IF('Data Validation'!$K$2&lt;&gt;TRUE,"",'Data Validation'!A150)</f>
        <v>1772073000</v>
      </c>
      <c r="B150" s="6" t="str">
        <f>IF('Data Validation'!$K$2&lt;&gt;TRUE,"",'Data Validation'!C150)</f>
        <v>XAUUSD</v>
      </c>
      <c r="C150" s="6" t="str">
        <f>IF('Data Validation'!$K$2&lt;&gt;TRUE,"",'Data Validation'!E150)</f>
        <v>M5</v>
      </c>
      <c r="D150" s="6">
        <f>IF('Data Validation'!$K$2&lt;&gt;TRUE,"",'Data Validation'!G150)</f>
        <v>5178.87</v>
      </c>
      <c r="E150" s="6">
        <f>IF($C150&lt;&gt;"M5","",Price!F150)</f>
        <v>5183.7299999999996</v>
      </c>
      <c r="F150" s="6">
        <f>IF($C150&lt;&gt;"M5","",Price!G150)</f>
        <v>5178.12</v>
      </c>
      <c r="G150" s="6">
        <f>IF($C150&lt;&gt;"M5","",SSA_new!F150)</f>
        <v>4998.9409800000003</v>
      </c>
      <c r="H150" s="6">
        <f>IF($C150&lt;&gt;"M5","",SSA_new!G150)</f>
        <v>4997.2469700000001</v>
      </c>
      <c r="I150" s="6">
        <f>IF($C150&lt;&gt;"M5","",SSA_new!H150)</f>
        <v>5001.4272199999996</v>
      </c>
      <c r="J150" s="6">
        <f>IF($C150&lt;&gt;"M5","",SSA_new!I150)</f>
        <v>4996.5114299999996</v>
      </c>
      <c r="K150">
        <f t="shared" si="14"/>
        <v>1.6940100000001621</v>
      </c>
      <c r="L150">
        <f t="shared" si="15"/>
        <v>1</v>
      </c>
      <c r="M150">
        <f t="shared" si="16"/>
        <v>7</v>
      </c>
      <c r="N150">
        <f t="shared" si="17"/>
        <v>182.30277999999998</v>
      </c>
      <c r="R150">
        <f t="shared" si="18"/>
        <v>181.60857000000033</v>
      </c>
      <c r="V150" s="4">
        <f t="shared" si="19"/>
        <v>1</v>
      </c>
      <c r="X150" s="4" t="str">
        <f t="shared" si="20"/>
        <v/>
      </c>
    </row>
    <row r="151" spans="1:24" x14ac:dyDescent="0.55000000000000004">
      <c r="A151" s="6">
        <f>IF('Data Validation'!$K$2&lt;&gt;TRUE,"",'Data Validation'!A151)</f>
        <v>1772073300</v>
      </c>
      <c r="B151" s="6" t="str">
        <f>IF('Data Validation'!$K$2&lt;&gt;TRUE,"",'Data Validation'!C151)</f>
        <v>XAUUSD</v>
      </c>
      <c r="C151" s="6" t="str">
        <f>IF('Data Validation'!$K$2&lt;&gt;TRUE,"",'Data Validation'!E151)</f>
        <v>M5</v>
      </c>
      <c r="D151" s="6">
        <f>IF('Data Validation'!$K$2&lt;&gt;TRUE,"",'Data Validation'!G151)</f>
        <v>5180.5200000000004</v>
      </c>
      <c r="E151" s="6">
        <f>IF($C151&lt;&gt;"M5","",Price!F151)</f>
        <v>5184.17</v>
      </c>
      <c r="F151" s="6">
        <f>IF($C151&lt;&gt;"M5","",Price!G151)</f>
        <v>5174.7299999999996</v>
      </c>
      <c r="G151" s="6">
        <f>IF($C151&lt;&gt;"M5","",SSA_new!F151)</f>
        <v>4998.5766100000001</v>
      </c>
      <c r="H151" s="6">
        <f>IF($C151&lt;&gt;"M5","",SSA_new!G151)</f>
        <v>4997.9117900000001</v>
      </c>
      <c r="I151" s="6">
        <f>IF($C151&lt;&gt;"M5","",SSA_new!H151)</f>
        <v>5001.8592600000002</v>
      </c>
      <c r="J151" s="6">
        <f>IF($C151&lt;&gt;"M5","",SSA_new!I151)</f>
        <v>4996.7459399999998</v>
      </c>
      <c r="K151">
        <f t="shared" si="14"/>
        <v>0.66481999999996333</v>
      </c>
      <c r="L151">
        <f t="shared" si="15"/>
        <v>1</v>
      </c>
      <c r="M151">
        <f t="shared" si="16"/>
        <v>8</v>
      </c>
      <c r="N151">
        <f t="shared" si="17"/>
        <v>182.3107399999999</v>
      </c>
      <c r="R151">
        <f t="shared" si="18"/>
        <v>177.98405999999977</v>
      </c>
      <c r="V151" s="4">
        <f t="shared" si="19"/>
        <v>1</v>
      </c>
      <c r="X151" s="4" t="str">
        <f t="shared" si="20"/>
        <v/>
      </c>
    </row>
    <row r="152" spans="1:24" x14ac:dyDescent="0.55000000000000004">
      <c r="A152" s="6">
        <f>IF('Data Validation'!$K$2&lt;&gt;TRUE,"",'Data Validation'!A152)</f>
        <v>1772073600</v>
      </c>
      <c r="B152" s="6" t="str">
        <f>IF('Data Validation'!$K$2&lt;&gt;TRUE,"",'Data Validation'!C152)</f>
        <v>XAUUSD</v>
      </c>
      <c r="C152" s="6" t="str">
        <f>IF('Data Validation'!$K$2&lt;&gt;TRUE,"",'Data Validation'!E152)</f>
        <v>M5</v>
      </c>
      <c r="D152" s="6">
        <f>IF('Data Validation'!$K$2&lt;&gt;TRUE,"",'Data Validation'!G152)</f>
        <v>5176.09</v>
      </c>
      <c r="E152" s="6">
        <f>IF($C152&lt;&gt;"M5","",Price!F152)</f>
        <v>5180.3900000000003</v>
      </c>
      <c r="F152" s="6">
        <f>IF($C152&lt;&gt;"M5","",Price!G152)</f>
        <v>5174.34</v>
      </c>
      <c r="G152" s="6">
        <f>IF($C152&lt;&gt;"M5","",SSA_new!F152)</f>
        <v>4996.99305</v>
      </c>
      <c r="H152" s="6">
        <f>IF($C152&lt;&gt;"M5","",SSA_new!G152)</f>
        <v>4997.4524199999996</v>
      </c>
      <c r="I152" s="6">
        <f>IF($C152&lt;&gt;"M5","",SSA_new!H152)</f>
        <v>5001.0173100000002</v>
      </c>
      <c r="J152" s="6">
        <f>IF($C152&lt;&gt;"M5","",SSA_new!I152)</f>
        <v>4995.6346400000002</v>
      </c>
      <c r="K152">
        <f t="shared" si="14"/>
        <v>-0.45936999999958061</v>
      </c>
      <c r="L152">
        <f t="shared" si="15"/>
        <v>-1</v>
      </c>
      <c r="M152">
        <f t="shared" si="16"/>
        <v>-1</v>
      </c>
      <c r="N152">
        <f t="shared" si="17"/>
        <v>179.37269000000015</v>
      </c>
      <c r="R152">
        <f t="shared" si="18"/>
        <v>178.70535999999993</v>
      </c>
      <c r="V152" s="4" t="str">
        <f t="shared" si="19"/>
        <v/>
      </c>
      <c r="X152" s="4" t="str">
        <f t="shared" si="20"/>
        <v/>
      </c>
    </row>
    <row r="153" spans="1:24" x14ac:dyDescent="0.55000000000000004">
      <c r="A153" s="6">
        <f>IF('Data Validation'!$K$2&lt;&gt;TRUE,"",'Data Validation'!A153)</f>
        <v>1772073900</v>
      </c>
      <c r="B153" s="6" t="str">
        <f>IF('Data Validation'!$K$2&lt;&gt;TRUE,"",'Data Validation'!C153)</f>
        <v>XAUUSD</v>
      </c>
      <c r="C153" s="6" t="str">
        <f>IF('Data Validation'!$K$2&lt;&gt;TRUE,"",'Data Validation'!E153)</f>
        <v>M5</v>
      </c>
      <c r="D153" s="6">
        <f>IF('Data Validation'!$K$2&lt;&gt;TRUE,"",'Data Validation'!G153)</f>
        <v>5180.78</v>
      </c>
      <c r="E153" s="6">
        <f>IF($C153&lt;&gt;"M5","",Price!F153)</f>
        <v>5183.21</v>
      </c>
      <c r="F153" s="6">
        <f>IF($C153&lt;&gt;"M5","",Price!G153)</f>
        <v>5176.09</v>
      </c>
      <c r="G153" s="6">
        <f>IF($C153&lt;&gt;"M5","",SSA_new!F153)</f>
        <v>4994.6084700000001</v>
      </c>
      <c r="H153" s="6">
        <f>IF($C153&lt;&gt;"M5","",SSA_new!G153)</f>
        <v>4996.0304400000005</v>
      </c>
      <c r="I153" s="6">
        <f>IF($C153&lt;&gt;"M5","",SSA_new!H153)</f>
        <v>4999.1289999999999</v>
      </c>
      <c r="J153" s="6">
        <f>IF($C153&lt;&gt;"M5","",SSA_new!I153)</f>
        <v>4993.5190599999996</v>
      </c>
      <c r="K153">
        <f t="shared" si="14"/>
        <v>-1.4219700000003286</v>
      </c>
      <c r="L153">
        <f t="shared" si="15"/>
        <v>-1</v>
      </c>
      <c r="M153">
        <f t="shared" si="16"/>
        <v>-2</v>
      </c>
      <c r="N153">
        <f t="shared" si="17"/>
        <v>184.08100000000013</v>
      </c>
      <c r="R153">
        <f t="shared" si="18"/>
        <v>182.57094000000052</v>
      </c>
      <c r="V153" s="4" t="str">
        <f t="shared" si="19"/>
        <v/>
      </c>
      <c r="X153" s="4" t="str">
        <f t="shared" si="20"/>
        <v/>
      </c>
    </row>
    <row r="154" spans="1:24" x14ac:dyDescent="0.55000000000000004">
      <c r="A154" s="6">
        <f>IF('Data Validation'!$K$2&lt;&gt;TRUE,"",'Data Validation'!A154)</f>
        <v>1772074200</v>
      </c>
      <c r="B154" s="6" t="str">
        <f>IF('Data Validation'!$K$2&lt;&gt;TRUE,"",'Data Validation'!C154)</f>
        <v>XAUUSD</v>
      </c>
      <c r="C154" s="6" t="str">
        <f>IF('Data Validation'!$K$2&lt;&gt;TRUE,"",'Data Validation'!E154)</f>
        <v>M5</v>
      </c>
      <c r="D154" s="6">
        <f>IF('Data Validation'!$K$2&lt;&gt;TRUE,"",'Data Validation'!G154)</f>
        <v>5184.6899999999996</v>
      </c>
      <c r="E154" s="6">
        <f>IF($C154&lt;&gt;"M5","",Price!F154)</f>
        <v>5184.7700000000004</v>
      </c>
      <c r="F154" s="6">
        <f>IF($C154&lt;&gt;"M5","",Price!G154)</f>
        <v>5180.7299999999996</v>
      </c>
      <c r="G154" s="6">
        <f>IF($C154&lt;&gt;"M5","",SSA_new!F154)</f>
        <v>4991.9274100000002</v>
      </c>
      <c r="H154" s="6">
        <f>IF($C154&lt;&gt;"M5","",SSA_new!G154)</f>
        <v>4993.9789300000002</v>
      </c>
      <c r="I154" s="6">
        <f>IF($C154&lt;&gt;"M5","",SSA_new!H154)</f>
        <v>4996.5817500000003</v>
      </c>
      <c r="J154" s="6">
        <f>IF($C154&lt;&gt;"M5","",SSA_new!I154)</f>
        <v>4990.8762999999999</v>
      </c>
      <c r="K154">
        <f t="shared" si="14"/>
        <v>-2.0515199999999822</v>
      </c>
      <c r="L154">
        <f t="shared" si="15"/>
        <v>-1</v>
      </c>
      <c r="M154">
        <f t="shared" si="16"/>
        <v>-3</v>
      </c>
      <c r="N154">
        <f t="shared" si="17"/>
        <v>188.18825000000015</v>
      </c>
      <c r="R154">
        <f t="shared" si="18"/>
        <v>189.85369999999966</v>
      </c>
      <c r="V154" s="4" t="str">
        <f t="shared" si="19"/>
        <v/>
      </c>
      <c r="X154" s="4" t="str">
        <f t="shared" si="20"/>
        <v/>
      </c>
    </row>
    <row r="155" spans="1:24" x14ac:dyDescent="0.55000000000000004">
      <c r="A155" s="6">
        <f>IF('Data Validation'!$K$2&lt;&gt;TRUE,"",'Data Validation'!A155)</f>
        <v>1772074500</v>
      </c>
      <c r="B155" s="6" t="str">
        <f>IF('Data Validation'!$K$2&lt;&gt;TRUE,"",'Data Validation'!C155)</f>
        <v>XAUUSD</v>
      </c>
      <c r="C155" s="6" t="str">
        <f>IF('Data Validation'!$K$2&lt;&gt;TRUE,"",'Data Validation'!E155)</f>
        <v>M5</v>
      </c>
      <c r="D155" s="6">
        <f>IF('Data Validation'!$K$2&lt;&gt;TRUE,"",'Data Validation'!G155)</f>
        <v>5184.34</v>
      </c>
      <c r="E155" s="6">
        <f>IF($C155&lt;&gt;"M5","",Price!F155)</f>
        <v>5186.34</v>
      </c>
      <c r="F155" s="6">
        <f>IF($C155&lt;&gt;"M5","",Price!G155)</f>
        <v>5183.78</v>
      </c>
      <c r="G155" s="6">
        <f>IF($C155&lt;&gt;"M5","",SSA_new!F155)</f>
        <v>4989.5784599999997</v>
      </c>
      <c r="H155" s="6">
        <f>IF($C155&lt;&gt;"M5","",SSA_new!G155)</f>
        <v>4991.7786900000001</v>
      </c>
      <c r="I155" s="6">
        <f>IF($C155&lt;&gt;"M5","",SSA_new!H155)</f>
        <v>4993.9939100000001</v>
      </c>
      <c r="J155" s="6">
        <f>IF($C155&lt;&gt;"M5","",SSA_new!I155)</f>
        <v>4988.3474699999997</v>
      </c>
      <c r="K155">
        <f t="shared" si="14"/>
        <v>-2.2002300000003743</v>
      </c>
      <c r="L155">
        <f t="shared" si="15"/>
        <v>-1</v>
      </c>
      <c r="M155">
        <f t="shared" si="16"/>
        <v>-4</v>
      </c>
      <c r="N155">
        <f t="shared" si="17"/>
        <v>192.34609</v>
      </c>
      <c r="R155">
        <f t="shared" si="18"/>
        <v>195.43253000000004</v>
      </c>
      <c r="V155" s="4" t="str">
        <f t="shared" si="19"/>
        <v/>
      </c>
      <c r="X155" s="4" t="str">
        <f t="shared" si="20"/>
        <v/>
      </c>
    </row>
    <row r="156" spans="1:24" x14ac:dyDescent="0.55000000000000004">
      <c r="A156" s="6">
        <f>IF('Data Validation'!$K$2&lt;&gt;TRUE,"",'Data Validation'!A156)</f>
        <v>1772074800</v>
      </c>
      <c r="B156" s="6" t="str">
        <f>IF('Data Validation'!$K$2&lt;&gt;TRUE,"",'Data Validation'!C156)</f>
        <v>XAUUSD</v>
      </c>
      <c r="C156" s="6" t="str">
        <f>IF('Data Validation'!$K$2&lt;&gt;TRUE,"",'Data Validation'!E156)</f>
        <v>M5</v>
      </c>
      <c r="D156" s="6">
        <f>IF('Data Validation'!$K$2&lt;&gt;TRUE,"",'Data Validation'!G156)</f>
        <v>5187.4399999999996</v>
      </c>
      <c r="E156" s="6">
        <f>IF($C156&lt;&gt;"M5","",Price!F156)</f>
        <v>5187.6099999999997</v>
      </c>
      <c r="F156" s="6">
        <f>IF($C156&lt;&gt;"M5","",Price!G156)</f>
        <v>5182.95</v>
      </c>
      <c r="G156" s="6">
        <f>IF($C156&lt;&gt;"M5","",SSA_new!F156)</f>
        <v>4988.0434299999997</v>
      </c>
      <c r="H156" s="6">
        <f>IF($C156&lt;&gt;"M5","",SSA_new!G156)</f>
        <v>4989.9110600000004</v>
      </c>
      <c r="I156" s="6">
        <f>IF($C156&lt;&gt;"M5","",SSA_new!H156)</f>
        <v>4991.9842099999996</v>
      </c>
      <c r="J156" s="6">
        <f>IF($C156&lt;&gt;"M5","",SSA_new!I156)</f>
        <v>4986.4306699999997</v>
      </c>
      <c r="K156">
        <f t="shared" si="14"/>
        <v>-1.8676300000006449</v>
      </c>
      <c r="L156">
        <f t="shared" si="15"/>
        <v>-1</v>
      </c>
      <c r="M156">
        <f t="shared" si="16"/>
        <v>-5</v>
      </c>
      <c r="N156">
        <f t="shared" si="17"/>
        <v>195.62579000000005</v>
      </c>
      <c r="R156">
        <f t="shared" si="18"/>
        <v>196.51933000000008</v>
      </c>
      <c r="V156" s="4" t="str">
        <f t="shared" si="19"/>
        <v/>
      </c>
      <c r="X156" s="4" t="str">
        <f t="shared" si="20"/>
        <v/>
      </c>
    </row>
    <row r="157" spans="1:24" x14ac:dyDescent="0.55000000000000004">
      <c r="A157" s="6">
        <f>IF('Data Validation'!$K$2&lt;&gt;TRUE,"",'Data Validation'!A157)</f>
        <v>1772075100</v>
      </c>
      <c r="B157" s="6" t="str">
        <f>IF('Data Validation'!$K$2&lt;&gt;TRUE,"",'Data Validation'!C157)</f>
        <v>XAUUSD</v>
      </c>
      <c r="C157" s="6" t="str">
        <f>IF('Data Validation'!$K$2&lt;&gt;TRUE,"",'Data Validation'!E157)</f>
        <v>M5</v>
      </c>
      <c r="D157" s="6">
        <f>IF('Data Validation'!$K$2&lt;&gt;TRUE,"",'Data Validation'!G157)</f>
        <v>5185.97</v>
      </c>
      <c r="E157" s="6">
        <f>IF($C157&lt;&gt;"M5","",Price!F157)</f>
        <v>5187.53</v>
      </c>
      <c r="F157" s="6">
        <f>IF($C157&lt;&gt;"M5","",Price!G157)</f>
        <v>5184.33</v>
      </c>
      <c r="G157" s="6">
        <f>IF($C157&lt;&gt;"M5","",SSA_new!F157)</f>
        <v>4987.5410400000001</v>
      </c>
      <c r="H157" s="6">
        <f>IF($C157&lt;&gt;"M5","",SSA_new!G157)</f>
        <v>4988.7260500000002</v>
      </c>
      <c r="I157" s="6">
        <f>IF($C157&lt;&gt;"M5","",SSA_new!H157)</f>
        <v>4990.9346699999996</v>
      </c>
      <c r="J157" s="6">
        <f>IF($C157&lt;&gt;"M5","",SSA_new!I157)</f>
        <v>4985.4393099999998</v>
      </c>
      <c r="K157">
        <f t="shared" si="14"/>
        <v>-1.1850100000001476</v>
      </c>
      <c r="L157">
        <f t="shared" si="15"/>
        <v>-1</v>
      </c>
      <c r="M157">
        <f t="shared" si="16"/>
        <v>-6</v>
      </c>
      <c r="N157">
        <f t="shared" si="17"/>
        <v>196.5953300000001</v>
      </c>
      <c r="R157">
        <f t="shared" si="18"/>
        <v>198.89069000000018</v>
      </c>
      <c r="V157" s="4" t="str">
        <f t="shared" si="19"/>
        <v/>
      </c>
      <c r="X157" s="4" t="str">
        <f t="shared" si="20"/>
        <v/>
      </c>
    </row>
    <row r="158" spans="1:24" x14ac:dyDescent="0.55000000000000004">
      <c r="A158" s="6">
        <f>IF('Data Validation'!$K$2&lt;&gt;TRUE,"",'Data Validation'!A158)</f>
        <v>1772075400</v>
      </c>
      <c r="B158" s="6" t="str">
        <f>IF('Data Validation'!$K$2&lt;&gt;TRUE,"",'Data Validation'!C158)</f>
        <v>XAUUSD</v>
      </c>
      <c r="C158" s="6" t="str">
        <f>IF('Data Validation'!$K$2&lt;&gt;TRUE,"",'Data Validation'!E158)</f>
        <v>M5</v>
      </c>
      <c r="D158" s="6">
        <f>IF('Data Validation'!$K$2&lt;&gt;TRUE,"",'Data Validation'!G158)</f>
        <v>5187.26</v>
      </c>
      <c r="E158" s="6">
        <f>IF($C158&lt;&gt;"M5","",Price!F158)</f>
        <v>5188.1400000000003</v>
      </c>
      <c r="F158" s="6">
        <f>IF($C158&lt;&gt;"M5","",Price!G158)</f>
        <v>5184.3599999999997</v>
      </c>
      <c r="G158" s="6">
        <f>IF($C158&lt;&gt;"M5","",SSA_new!F158)</f>
        <v>4988.1735699999999</v>
      </c>
      <c r="H158" s="6">
        <f>IF($C158&lt;&gt;"M5","",SSA_new!G158)</f>
        <v>4988.4498100000001</v>
      </c>
      <c r="I158" s="6">
        <f>IF($C158&lt;&gt;"M5","",SSA_new!H158)</f>
        <v>4990.9346299999997</v>
      </c>
      <c r="J158" s="6">
        <f>IF($C158&lt;&gt;"M5","",SSA_new!I158)</f>
        <v>4985.5187999999998</v>
      </c>
      <c r="K158">
        <f t="shared" si="14"/>
        <v>-0.27624000000014348</v>
      </c>
      <c r="L158">
        <f t="shared" si="15"/>
        <v>-1</v>
      </c>
      <c r="M158">
        <f t="shared" si="16"/>
        <v>-7</v>
      </c>
      <c r="N158">
        <f t="shared" si="17"/>
        <v>197.20537000000058</v>
      </c>
      <c r="R158">
        <f t="shared" si="18"/>
        <v>198.84119999999984</v>
      </c>
      <c r="V158" s="4" t="str">
        <f t="shared" si="19"/>
        <v/>
      </c>
      <c r="X158" s="4" t="str">
        <f t="shared" si="20"/>
        <v/>
      </c>
    </row>
    <row r="159" spans="1:24" x14ac:dyDescent="0.55000000000000004">
      <c r="A159" s="6">
        <f>IF('Data Validation'!$K$2&lt;&gt;TRUE,"",'Data Validation'!A159)</f>
        <v>1772075700</v>
      </c>
      <c r="B159" s="6" t="str">
        <f>IF('Data Validation'!$K$2&lt;&gt;TRUE,"",'Data Validation'!C159)</f>
        <v>XAUUSD</v>
      </c>
      <c r="C159" s="6" t="str">
        <f>IF('Data Validation'!$K$2&lt;&gt;TRUE,"",'Data Validation'!E159)</f>
        <v>M5</v>
      </c>
      <c r="D159" s="6">
        <f>IF('Data Validation'!$K$2&lt;&gt;TRUE,"",'Data Validation'!G159)</f>
        <v>5190.1899999999996</v>
      </c>
      <c r="E159" s="6">
        <f>IF($C159&lt;&gt;"M5","",Price!F159)</f>
        <v>5193.82</v>
      </c>
      <c r="F159" s="6">
        <f>IF($C159&lt;&gt;"M5","",Price!G159)</f>
        <v>5185.54</v>
      </c>
      <c r="G159" s="6">
        <f>IF($C159&lt;&gt;"M5","",SSA_new!F159)</f>
        <v>4989.8109400000003</v>
      </c>
      <c r="H159" s="6">
        <f>IF($C159&lt;&gt;"M5","",SSA_new!G159)</f>
        <v>4989.1303699999999</v>
      </c>
      <c r="I159" s="6">
        <f>IF($C159&lt;&gt;"M5","",SSA_new!H159)</f>
        <v>4992.0584600000002</v>
      </c>
      <c r="J159" s="6">
        <f>IF($C159&lt;&gt;"M5","",SSA_new!I159)</f>
        <v>4986.6706899999999</v>
      </c>
      <c r="K159">
        <f t="shared" si="14"/>
        <v>0.68057000000044354</v>
      </c>
      <c r="L159">
        <f t="shared" si="15"/>
        <v>1</v>
      </c>
      <c r="M159">
        <f t="shared" si="16"/>
        <v>1</v>
      </c>
      <c r="N159">
        <f t="shared" si="17"/>
        <v>201.76153999999951</v>
      </c>
      <c r="R159">
        <f t="shared" si="18"/>
        <v>198.86931000000004</v>
      </c>
      <c r="V159" s="4">
        <f t="shared" si="19"/>
        <v>1</v>
      </c>
      <c r="X159" s="4" t="str">
        <f t="shared" si="20"/>
        <v/>
      </c>
    </row>
    <row r="160" spans="1:24" x14ac:dyDescent="0.55000000000000004">
      <c r="A160" s="6">
        <f>IF('Data Validation'!$K$2&lt;&gt;TRUE,"",'Data Validation'!A160)</f>
        <v>1772076000</v>
      </c>
      <c r="B160" s="6" t="str">
        <f>IF('Data Validation'!$K$2&lt;&gt;TRUE,"",'Data Validation'!C160)</f>
        <v>XAUUSD</v>
      </c>
      <c r="C160" s="6" t="str">
        <f>IF('Data Validation'!$K$2&lt;&gt;TRUE,"",'Data Validation'!E160)</f>
        <v>M5</v>
      </c>
      <c r="D160" s="6">
        <f>IF('Data Validation'!$K$2&lt;&gt;TRUE,"",'Data Validation'!G160)</f>
        <v>5191.04</v>
      </c>
      <c r="E160" s="6">
        <f>IF($C160&lt;&gt;"M5","",Price!F160)</f>
        <v>5191.72</v>
      </c>
      <c r="F160" s="6">
        <f>IF($C160&lt;&gt;"M5","",Price!G160)</f>
        <v>5187.8900000000003</v>
      </c>
      <c r="G160" s="6">
        <f>IF($C160&lt;&gt;"M5","",SSA_new!F160)</f>
        <v>4992.2055399999999</v>
      </c>
      <c r="H160" s="6">
        <f>IF($C160&lt;&gt;"M5","",SSA_new!G160)</f>
        <v>4990.6679599999998</v>
      </c>
      <c r="I160" s="6">
        <f>IF($C160&lt;&gt;"M5","",SSA_new!H160)</f>
        <v>4994.10232</v>
      </c>
      <c r="J160" s="6">
        <f>IF($C160&lt;&gt;"M5","",SSA_new!I160)</f>
        <v>4988.6958299999997</v>
      </c>
      <c r="K160">
        <f t="shared" si="14"/>
        <v>1.5375800000001618</v>
      </c>
      <c r="L160">
        <f t="shared" si="15"/>
        <v>1</v>
      </c>
      <c r="M160">
        <f t="shared" si="16"/>
        <v>2</v>
      </c>
      <c r="N160">
        <f t="shared" si="17"/>
        <v>197.61768000000029</v>
      </c>
      <c r="R160">
        <f t="shared" si="18"/>
        <v>199.19417000000067</v>
      </c>
      <c r="V160" s="4">
        <f t="shared" si="19"/>
        <v>1</v>
      </c>
      <c r="X160" s="4" t="str">
        <f t="shared" si="20"/>
        <v/>
      </c>
    </row>
    <row r="161" spans="1:24" x14ac:dyDescent="0.55000000000000004">
      <c r="A161" s="6">
        <f>IF('Data Validation'!$K$2&lt;&gt;TRUE,"",'Data Validation'!A161)</f>
        <v>1772076300</v>
      </c>
      <c r="B161" s="6" t="str">
        <f>IF('Data Validation'!$K$2&lt;&gt;TRUE,"",'Data Validation'!C161)</f>
        <v>XAUUSD</v>
      </c>
      <c r="C161" s="6" t="str">
        <f>IF('Data Validation'!$K$2&lt;&gt;TRUE,"",'Data Validation'!E161)</f>
        <v>M5</v>
      </c>
      <c r="D161" s="6">
        <f>IF('Data Validation'!$K$2&lt;&gt;TRUE,"",'Data Validation'!G161)</f>
        <v>5188.3500000000004</v>
      </c>
      <c r="E161" s="6">
        <f>IF($C161&lt;&gt;"M5","",Price!F161)</f>
        <v>5191.25</v>
      </c>
      <c r="F161" s="6">
        <f>IF($C161&lt;&gt;"M5","",Price!G161)</f>
        <v>5187.78</v>
      </c>
      <c r="G161" s="6">
        <f>IF($C161&lt;&gt;"M5","",SSA_new!F161)</f>
        <v>4995.0872399999998</v>
      </c>
      <c r="H161" s="6">
        <f>IF($C161&lt;&gt;"M5","",SSA_new!G161)</f>
        <v>4992.8775999999998</v>
      </c>
      <c r="I161" s="6">
        <f>IF($C161&lt;&gt;"M5","",SSA_new!H161)</f>
        <v>4996.7401900000004</v>
      </c>
      <c r="J161" s="6">
        <f>IF($C161&lt;&gt;"M5","",SSA_new!I161)</f>
        <v>4991.2843899999998</v>
      </c>
      <c r="K161">
        <f t="shared" si="14"/>
        <v>2.2096400000000358</v>
      </c>
      <c r="L161">
        <f t="shared" si="15"/>
        <v>1</v>
      </c>
      <c r="M161">
        <f t="shared" si="16"/>
        <v>3</v>
      </c>
      <c r="N161">
        <f t="shared" si="17"/>
        <v>194.50980999999956</v>
      </c>
      <c r="R161">
        <f t="shared" si="18"/>
        <v>196.49560999999994</v>
      </c>
      <c r="V161" s="4">
        <f t="shared" si="19"/>
        <v>1</v>
      </c>
      <c r="X161" s="4" t="str">
        <f t="shared" si="20"/>
        <v/>
      </c>
    </row>
    <row r="162" spans="1:24" x14ac:dyDescent="0.55000000000000004">
      <c r="A162" s="6">
        <f>IF('Data Validation'!$K$2&lt;&gt;TRUE,"",'Data Validation'!A162)</f>
        <v>1772076600</v>
      </c>
      <c r="B162" s="6" t="str">
        <f>IF('Data Validation'!$K$2&lt;&gt;TRUE,"",'Data Validation'!C162)</f>
        <v>XAUUSD</v>
      </c>
      <c r="C162" s="6" t="str">
        <f>IF('Data Validation'!$K$2&lt;&gt;TRUE,"",'Data Validation'!E162)</f>
        <v>M5</v>
      </c>
      <c r="D162" s="6">
        <f>IF('Data Validation'!$K$2&lt;&gt;TRUE,"",'Data Validation'!G162)</f>
        <v>5188.5600000000004</v>
      </c>
      <c r="E162" s="6">
        <f>IF($C162&lt;&gt;"M5","",Price!F162)</f>
        <v>5189.7700000000004</v>
      </c>
      <c r="F162" s="6">
        <f>IF($C162&lt;&gt;"M5","",Price!G162)</f>
        <v>5187.8999999999996</v>
      </c>
      <c r="G162" s="6">
        <f>IF($C162&lt;&gt;"M5","",SSA_new!F162)</f>
        <v>4998.0841499999997</v>
      </c>
      <c r="H162" s="6">
        <f>IF($C162&lt;&gt;"M5","",SSA_new!G162)</f>
        <v>4995.4808800000001</v>
      </c>
      <c r="I162" s="6">
        <f>IF($C162&lt;&gt;"M5","",SSA_new!H162)</f>
        <v>4999.6244200000001</v>
      </c>
      <c r="J162" s="6">
        <f>IF($C162&lt;&gt;"M5","",SSA_new!I162)</f>
        <v>4994.2497700000004</v>
      </c>
      <c r="K162">
        <f t="shared" si="14"/>
        <v>2.6032699999996112</v>
      </c>
      <c r="L162">
        <f t="shared" si="15"/>
        <v>1</v>
      </c>
      <c r="M162">
        <f t="shared" si="16"/>
        <v>4</v>
      </c>
      <c r="N162">
        <f t="shared" si="17"/>
        <v>190.14558000000034</v>
      </c>
      <c r="R162">
        <f t="shared" si="18"/>
        <v>193.65022999999928</v>
      </c>
      <c r="V162" s="4">
        <f t="shared" si="19"/>
        <v>1</v>
      </c>
      <c r="X162" s="4" t="str">
        <f t="shared" si="20"/>
        <v/>
      </c>
    </row>
    <row r="163" spans="1:24" x14ac:dyDescent="0.55000000000000004">
      <c r="A163" s="6">
        <f>IF('Data Validation'!$K$2&lt;&gt;TRUE,"",'Data Validation'!A163)</f>
        <v>1772076900</v>
      </c>
      <c r="B163" s="6" t="str">
        <f>IF('Data Validation'!$K$2&lt;&gt;TRUE,"",'Data Validation'!C163)</f>
        <v>XAUUSD</v>
      </c>
      <c r="C163" s="6" t="str">
        <f>IF('Data Validation'!$K$2&lt;&gt;TRUE,"",'Data Validation'!E163)</f>
        <v>M5</v>
      </c>
      <c r="D163" s="6">
        <f>IF('Data Validation'!$K$2&lt;&gt;TRUE,"",'Data Validation'!G163)</f>
        <v>5186.58</v>
      </c>
      <c r="E163" s="6">
        <f>IF($C163&lt;&gt;"M5","",Price!F163)</f>
        <v>5188.82</v>
      </c>
      <c r="F163" s="6">
        <f>IF($C163&lt;&gt;"M5","",Price!G163)</f>
        <v>5186.17</v>
      </c>
      <c r="G163" s="6">
        <f>IF($C163&lt;&gt;"M5","",SSA_new!F163)</f>
        <v>5001.0690599999998</v>
      </c>
      <c r="H163" s="6">
        <f>IF($C163&lt;&gt;"M5","",SSA_new!G163)</f>
        <v>4998.2749700000004</v>
      </c>
      <c r="I163" s="6">
        <f>IF($C163&lt;&gt;"M5","",SSA_new!H163)</f>
        <v>5002.5419599999996</v>
      </c>
      <c r="J163" s="6">
        <f>IF($C163&lt;&gt;"M5","",SSA_new!I163)</f>
        <v>4997.2392499999996</v>
      </c>
      <c r="K163">
        <f t="shared" si="14"/>
        <v>2.7940899999994144</v>
      </c>
      <c r="L163">
        <f t="shared" si="15"/>
        <v>1</v>
      </c>
      <c r="M163">
        <f t="shared" si="16"/>
        <v>5</v>
      </c>
      <c r="N163">
        <f t="shared" si="17"/>
        <v>186.27804000000015</v>
      </c>
      <c r="R163">
        <f t="shared" si="18"/>
        <v>188.93075000000044</v>
      </c>
      <c r="V163" s="4">
        <f t="shared" si="19"/>
        <v>1</v>
      </c>
      <c r="X163" s="4" t="str">
        <f t="shared" si="20"/>
        <v/>
      </c>
    </row>
    <row r="164" spans="1:24" x14ac:dyDescent="0.55000000000000004">
      <c r="A164" s="6">
        <f>IF('Data Validation'!$K$2&lt;&gt;TRUE,"",'Data Validation'!A164)</f>
        <v>1772077200</v>
      </c>
      <c r="B164" s="6" t="str">
        <f>IF('Data Validation'!$K$2&lt;&gt;TRUE,"",'Data Validation'!C164)</f>
        <v>XAUUSD</v>
      </c>
      <c r="C164" s="6" t="str">
        <f>IF('Data Validation'!$K$2&lt;&gt;TRUE,"",'Data Validation'!E164)</f>
        <v>M5</v>
      </c>
      <c r="D164" s="6">
        <f>IF('Data Validation'!$K$2&lt;&gt;TRUE,"",'Data Validation'!G164)</f>
        <v>5186.18</v>
      </c>
      <c r="E164" s="6">
        <f>IF($C164&lt;&gt;"M5","",Price!F164)</f>
        <v>5188.75</v>
      </c>
      <c r="F164" s="6">
        <f>IF($C164&lt;&gt;"M5","",Price!G164)</f>
        <v>5185.95</v>
      </c>
      <c r="G164" s="6">
        <f>IF($C164&lt;&gt;"M5","",SSA_new!F164)</f>
        <v>5004.0074199999999</v>
      </c>
      <c r="H164" s="6">
        <f>IF($C164&lt;&gt;"M5","",SSA_new!G164)</f>
        <v>5001.1412</v>
      </c>
      <c r="I164" s="6">
        <f>IF($C164&lt;&gt;"M5","",SSA_new!H164)</f>
        <v>5005.4041900000002</v>
      </c>
      <c r="J164" s="6">
        <f>IF($C164&lt;&gt;"M5","",SSA_new!I164)</f>
        <v>5000.1633599999996</v>
      </c>
      <c r="K164">
        <f t="shared" si="14"/>
        <v>2.8662199999998847</v>
      </c>
      <c r="L164">
        <f t="shared" si="15"/>
        <v>1</v>
      </c>
      <c r="M164">
        <f t="shared" si="16"/>
        <v>6</v>
      </c>
      <c r="N164">
        <f t="shared" si="17"/>
        <v>183.3458099999998</v>
      </c>
      <c r="R164">
        <f t="shared" si="18"/>
        <v>185.78664000000026</v>
      </c>
      <c r="V164" s="4">
        <f t="shared" si="19"/>
        <v>1</v>
      </c>
      <c r="X164" s="4" t="str">
        <f t="shared" si="20"/>
        <v/>
      </c>
    </row>
    <row r="165" spans="1:24" x14ac:dyDescent="0.55000000000000004">
      <c r="A165" s="6">
        <f>IF('Data Validation'!$K$2&lt;&gt;TRUE,"",'Data Validation'!A165)</f>
        <v>1772077500</v>
      </c>
      <c r="B165" s="6" t="str">
        <f>IF('Data Validation'!$K$2&lt;&gt;TRUE,"",'Data Validation'!C165)</f>
        <v>XAUUSD</v>
      </c>
      <c r="C165" s="6" t="str">
        <f>IF('Data Validation'!$K$2&lt;&gt;TRUE,"",'Data Validation'!E165)</f>
        <v>M5</v>
      </c>
      <c r="D165" s="6">
        <f>IF('Data Validation'!$K$2&lt;&gt;TRUE,"",'Data Validation'!G165)</f>
        <v>5188.6099999999997</v>
      </c>
      <c r="E165" s="6">
        <f>IF($C165&lt;&gt;"M5","",Price!F165)</f>
        <v>5188.63</v>
      </c>
      <c r="F165" s="6">
        <f>IF($C165&lt;&gt;"M5","",Price!G165)</f>
        <v>5184.24</v>
      </c>
      <c r="G165" s="6">
        <f>IF($C165&lt;&gt;"M5","",SSA_new!F165)</f>
        <v>5006.8354399999998</v>
      </c>
      <c r="H165" s="6">
        <f>IF($C165&lt;&gt;"M5","",SSA_new!G165)</f>
        <v>5003.9883200000004</v>
      </c>
      <c r="I165" s="6">
        <f>IF($C165&lt;&gt;"M5","",SSA_new!H165)</f>
        <v>5008.1801100000002</v>
      </c>
      <c r="J165" s="6">
        <f>IF($C165&lt;&gt;"M5","",SSA_new!I165)</f>
        <v>5002.9966100000001</v>
      </c>
      <c r="K165">
        <f t="shared" si="14"/>
        <v>2.8471199999994496</v>
      </c>
      <c r="L165">
        <f t="shared" si="15"/>
        <v>1</v>
      </c>
      <c r="M165">
        <f t="shared" si="16"/>
        <v>7</v>
      </c>
      <c r="N165">
        <f t="shared" si="17"/>
        <v>180.44988999999987</v>
      </c>
      <c r="R165">
        <f t="shared" si="18"/>
        <v>181.24338999999964</v>
      </c>
      <c r="V165" s="4">
        <f t="shared" si="19"/>
        <v>1</v>
      </c>
      <c r="X165" s="4" t="str">
        <f t="shared" si="20"/>
        <v/>
      </c>
    </row>
    <row r="166" spans="1:24" x14ac:dyDescent="0.55000000000000004">
      <c r="A166" s="6">
        <f>IF('Data Validation'!$K$2&lt;&gt;TRUE,"",'Data Validation'!A166)</f>
        <v>1772077800</v>
      </c>
      <c r="B166" s="6" t="str">
        <f>IF('Data Validation'!$K$2&lt;&gt;TRUE,"",'Data Validation'!C166)</f>
        <v>XAUUSD</v>
      </c>
      <c r="C166" s="6" t="str">
        <f>IF('Data Validation'!$K$2&lt;&gt;TRUE,"",'Data Validation'!E166)</f>
        <v>M5</v>
      </c>
      <c r="D166" s="6">
        <f>IF('Data Validation'!$K$2&lt;&gt;TRUE,"",'Data Validation'!G166)</f>
        <v>5191.34</v>
      </c>
      <c r="E166" s="6">
        <f>IF($C166&lt;&gt;"M5","",Price!F166)</f>
        <v>5191.5200000000004</v>
      </c>
      <c r="F166" s="6">
        <f>IF($C166&lt;&gt;"M5","",Price!G166)</f>
        <v>5187.75</v>
      </c>
      <c r="G166" s="6">
        <f>IF($C166&lt;&gt;"M5","",SSA_new!F166)</f>
        <v>5009.3713399999997</v>
      </c>
      <c r="H166" s="6">
        <f>IF($C166&lt;&gt;"M5","",SSA_new!G166)</f>
        <v>5006.67983</v>
      </c>
      <c r="I166" s="6">
        <f>IF($C166&lt;&gt;"M5","",SSA_new!H166)</f>
        <v>5010.7039999999997</v>
      </c>
      <c r="J166" s="6">
        <f>IF($C166&lt;&gt;"M5","",SSA_new!I166)</f>
        <v>5005.6778199999999</v>
      </c>
      <c r="K166">
        <f t="shared" si="14"/>
        <v>2.6915099999996528</v>
      </c>
      <c r="L166">
        <f t="shared" si="15"/>
        <v>1</v>
      </c>
      <c r="M166">
        <f t="shared" si="16"/>
        <v>8</v>
      </c>
      <c r="N166">
        <f t="shared" si="17"/>
        <v>180.81600000000071</v>
      </c>
      <c r="R166">
        <f t="shared" si="18"/>
        <v>182.07218000000012</v>
      </c>
      <c r="V166" s="4">
        <f t="shared" si="19"/>
        <v>1</v>
      </c>
      <c r="X166" s="4" t="str">
        <f t="shared" si="20"/>
        <v/>
      </c>
    </row>
    <row r="167" spans="1:24" x14ac:dyDescent="0.55000000000000004">
      <c r="A167" s="6">
        <f>IF('Data Validation'!$K$2&lt;&gt;TRUE,"",'Data Validation'!A167)</f>
        <v>1772078100</v>
      </c>
      <c r="B167" s="6" t="str">
        <f>IF('Data Validation'!$K$2&lt;&gt;TRUE,"",'Data Validation'!C167)</f>
        <v>XAUUSD</v>
      </c>
      <c r="C167" s="6" t="str">
        <f>IF('Data Validation'!$K$2&lt;&gt;TRUE,"",'Data Validation'!E167)</f>
        <v>M5</v>
      </c>
      <c r="D167" s="6">
        <f>IF('Data Validation'!$K$2&lt;&gt;TRUE,"",'Data Validation'!G167)</f>
        <v>5192.63</v>
      </c>
      <c r="E167" s="6">
        <f>IF($C167&lt;&gt;"M5","",Price!F167)</f>
        <v>5192.87</v>
      </c>
      <c r="F167" s="6">
        <f>IF($C167&lt;&gt;"M5","",Price!G167)</f>
        <v>5190.46</v>
      </c>
      <c r="G167" s="6">
        <f>IF($C167&lt;&gt;"M5","",SSA_new!F167)</f>
        <v>5011.4798199999996</v>
      </c>
      <c r="H167" s="6">
        <f>IF($C167&lt;&gt;"M5","",SSA_new!G167)</f>
        <v>5009.0798199999999</v>
      </c>
      <c r="I167" s="6">
        <f>IF($C167&lt;&gt;"M5","",SSA_new!H167)</f>
        <v>5012.8998799999999</v>
      </c>
      <c r="J167" s="6">
        <f>IF($C167&lt;&gt;"M5","",SSA_new!I167)</f>
        <v>5008.0250500000002</v>
      </c>
      <c r="K167">
        <f t="shared" si="14"/>
        <v>2.3999999999996362</v>
      </c>
      <c r="L167">
        <f t="shared" si="15"/>
        <v>1</v>
      </c>
      <c r="M167">
        <f t="shared" si="16"/>
        <v>9</v>
      </c>
      <c r="N167">
        <f t="shared" si="17"/>
        <v>179.97011999999995</v>
      </c>
      <c r="R167">
        <f t="shared" si="18"/>
        <v>182.43494999999984</v>
      </c>
      <c r="V167" s="4">
        <f t="shared" si="19"/>
        <v>1</v>
      </c>
      <c r="X167" s="4" t="str">
        <f t="shared" si="20"/>
        <v/>
      </c>
    </row>
    <row r="168" spans="1:24" x14ac:dyDescent="0.55000000000000004">
      <c r="A168" s="6">
        <f>IF('Data Validation'!$K$2&lt;&gt;TRUE,"",'Data Validation'!A168)</f>
        <v>1772078400</v>
      </c>
      <c r="B168" s="6" t="str">
        <f>IF('Data Validation'!$K$2&lt;&gt;TRUE,"",'Data Validation'!C168)</f>
        <v>XAUUSD</v>
      </c>
      <c r="C168" s="6" t="str">
        <f>IF('Data Validation'!$K$2&lt;&gt;TRUE,"",'Data Validation'!E168)</f>
        <v>M5</v>
      </c>
      <c r="D168" s="6">
        <f>IF('Data Validation'!$K$2&lt;&gt;TRUE,"",'Data Validation'!G168)</f>
        <v>5194.08</v>
      </c>
      <c r="E168" s="6">
        <f>IF($C168&lt;&gt;"M5","",Price!F168)</f>
        <v>5195.47</v>
      </c>
      <c r="F168" s="6">
        <f>IF($C168&lt;&gt;"M5","",Price!G168)</f>
        <v>5192.38</v>
      </c>
      <c r="G168" s="6">
        <f>IF($C168&lt;&gt;"M5","",SSA_new!F168)</f>
        <v>5013.0696099999996</v>
      </c>
      <c r="H168" s="6">
        <f>IF($C168&lt;&gt;"M5","",SSA_new!G168)</f>
        <v>5011.0747199999996</v>
      </c>
      <c r="I168" s="6">
        <f>IF($C168&lt;&gt;"M5","",SSA_new!H168)</f>
        <v>5014.7128700000003</v>
      </c>
      <c r="J168" s="6">
        <f>IF($C168&lt;&gt;"M5","",SSA_new!I168)</f>
        <v>5009.9275699999998</v>
      </c>
      <c r="K168">
        <f t="shared" si="14"/>
        <v>1.9948899999999412</v>
      </c>
      <c r="L168">
        <f t="shared" si="15"/>
        <v>1</v>
      </c>
      <c r="M168">
        <f t="shared" si="16"/>
        <v>10</v>
      </c>
      <c r="N168">
        <f t="shared" si="17"/>
        <v>180.75712999999996</v>
      </c>
      <c r="R168">
        <f t="shared" si="18"/>
        <v>182.45243000000028</v>
      </c>
      <c r="V168" s="4">
        <f t="shared" si="19"/>
        <v>1</v>
      </c>
      <c r="X168" s="4" t="str">
        <f t="shared" si="20"/>
        <v/>
      </c>
    </row>
    <row r="169" spans="1:24" x14ac:dyDescent="0.55000000000000004">
      <c r="A169" s="6">
        <f>IF('Data Validation'!$K$2&lt;&gt;TRUE,"",'Data Validation'!A169)</f>
        <v>1772078700</v>
      </c>
      <c r="B169" s="6" t="str">
        <f>IF('Data Validation'!$K$2&lt;&gt;TRUE,"",'Data Validation'!C169)</f>
        <v>XAUUSD</v>
      </c>
      <c r="C169" s="6" t="str">
        <f>IF('Data Validation'!$K$2&lt;&gt;TRUE,"",'Data Validation'!E169)</f>
        <v>M5</v>
      </c>
      <c r="D169" s="6">
        <f>IF('Data Validation'!$K$2&lt;&gt;TRUE,"",'Data Validation'!G169)</f>
        <v>5195.76</v>
      </c>
      <c r="E169" s="6">
        <f>IF($C169&lt;&gt;"M5","",Price!F169)</f>
        <v>5196.53</v>
      </c>
      <c r="F169" s="6">
        <f>IF($C169&lt;&gt;"M5","",Price!G169)</f>
        <v>5193.34</v>
      </c>
      <c r="G169" s="6">
        <f>IF($C169&lt;&gt;"M5","",SSA_new!F169)</f>
        <v>5014.1356500000002</v>
      </c>
      <c r="H169" s="6">
        <f>IF($C169&lt;&gt;"M5","",SSA_new!G169)</f>
        <v>5012.6051799999996</v>
      </c>
      <c r="I169" s="6">
        <f>IF($C169&lt;&gt;"M5","",SSA_new!H169)</f>
        <v>5016.1382199999998</v>
      </c>
      <c r="J169" s="6">
        <f>IF($C169&lt;&gt;"M5","",SSA_new!I169)</f>
        <v>5011.2966699999997</v>
      </c>
      <c r="K169">
        <f t="shared" si="14"/>
        <v>1.5304700000006051</v>
      </c>
      <c r="L169">
        <f t="shared" si="15"/>
        <v>1</v>
      </c>
      <c r="M169">
        <f t="shared" si="16"/>
        <v>11</v>
      </c>
      <c r="N169">
        <f t="shared" si="17"/>
        <v>180.39177999999993</v>
      </c>
      <c r="R169">
        <f t="shared" si="18"/>
        <v>182.04333000000042</v>
      </c>
      <c r="V169" s="4">
        <f t="shared" si="19"/>
        <v>1</v>
      </c>
      <c r="X169" s="4" t="str">
        <f t="shared" si="20"/>
        <v/>
      </c>
    </row>
    <row r="170" spans="1:24" x14ac:dyDescent="0.55000000000000004">
      <c r="A170" s="6">
        <f>IF('Data Validation'!$K$2&lt;&gt;TRUE,"",'Data Validation'!A170)</f>
        <v>1772079000</v>
      </c>
      <c r="B170" s="6" t="str">
        <f>IF('Data Validation'!$K$2&lt;&gt;TRUE,"",'Data Validation'!C170)</f>
        <v>XAUUSD</v>
      </c>
      <c r="C170" s="6" t="str">
        <f>IF('Data Validation'!$K$2&lt;&gt;TRUE,"",'Data Validation'!E170)</f>
        <v>M5</v>
      </c>
      <c r="D170" s="6">
        <f>IF('Data Validation'!$K$2&lt;&gt;TRUE,"",'Data Validation'!G170)</f>
        <v>5196.8</v>
      </c>
      <c r="E170" s="6">
        <f>IF($C170&lt;&gt;"M5","",Price!F170)</f>
        <v>5199.09</v>
      </c>
      <c r="F170" s="6">
        <f>IF($C170&lt;&gt;"M5","",Price!G170)</f>
        <v>5194.96</v>
      </c>
      <c r="G170" s="6">
        <f>IF($C170&lt;&gt;"M5","",SSA_new!F170)</f>
        <v>5014.6837299999997</v>
      </c>
      <c r="H170" s="6">
        <f>IF($C170&lt;&gt;"M5","",SSA_new!G170)</f>
        <v>5013.6444600000004</v>
      </c>
      <c r="I170" s="6">
        <f>IF($C170&lt;&gt;"M5","",SSA_new!H170)</f>
        <v>5017.1398900000004</v>
      </c>
      <c r="J170" s="6">
        <f>IF($C170&lt;&gt;"M5","",SSA_new!I170)</f>
        <v>5012.0890600000002</v>
      </c>
      <c r="K170">
        <f t="shared" si="14"/>
        <v>1.0392699999993056</v>
      </c>
      <c r="L170">
        <f t="shared" si="15"/>
        <v>1</v>
      </c>
      <c r="M170">
        <f t="shared" si="16"/>
        <v>12</v>
      </c>
      <c r="N170">
        <f t="shared" si="17"/>
        <v>181.95010999999977</v>
      </c>
      <c r="R170">
        <f t="shared" si="18"/>
        <v>182.87093999999979</v>
      </c>
      <c r="V170" s="4">
        <f t="shared" si="19"/>
        <v>1</v>
      </c>
      <c r="X170" s="4" t="str">
        <f t="shared" si="20"/>
        <v/>
      </c>
    </row>
    <row r="171" spans="1:24" x14ac:dyDescent="0.55000000000000004">
      <c r="A171" s="6">
        <f>IF('Data Validation'!$K$2&lt;&gt;TRUE,"",'Data Validation'!A171)</f>
        <v>1772079300</v>
      </c>
      <c r="B171" s="6" t="str">
        <f>IF('Data Validation'!$K$2&lt;&gt;TRUE,"",'Data Validation'!C171)</f>
        <v>XAUUSD</v>
      </c>
      <c r="C171" s="6" t="str">
        <f>IF('Data Validation'!$K$2&lt;&gt;TRUE,"",'Data Validation'!E171)</f>
        <v>M5</v>
      </c>
      <c r="D171" s="6">
        <f>IF('Data Validation'!$K$2&lt;&gt;TRUE,"",'Data Validation'!G171)</f>
        <v>5193.83</v>
      </c>
      <c r="E171" s="6">
        <f>IF($C171&lt;&gt;"M5","",Price!F171)</f>
        <v>5197.1000000000004</v>
      </c>
      <c r="F171" s="6">
        <f>IF($C171&lt;&gt;"M5","",Price!G171)</f>
        <v>5191.6499999999996</v>
      </c>
      <c r="G171" s="6">
        <f>IF($C171&lt;&gt;"M5","",SSA_new!F171)</f>
        <v>5014.8126499999998</v>
      </c>
      <c r="H171" s="6">
        <f>IF($C171&lt;&gt;"M5","",SSA_new!G171)</f>
        <v>5014.2285599999996</v>
      </c>
      <c r="I171" s="6">
        <f>IF($C171&lt;&gt;"M5","",SSA_new!H171)</f>
        <v>5017.7132300000003</v>
      </c>
      <c r="J171" s="6">
        <f>IF($C171&lt;&gt;"M5","",SSA_new!I171)</f>
        <v>5012.3711800000001</v>
      </c>
      <c r="K171">
        <f t="shared" si="14"/>
        <v>0.58409000000028755</v>
      </c>
      <c r="L171">
        <f t="shared" si="15"/>
        <v>1</v>
      </c>
      <c r="M171">
        <f t="shared" si="16"/>
        <v>13</v>
      </c>
      <c r="N171">
        <f t="shared" si="17"/>
        <v>179.38677000000007</v>
      </c>
      <c r="R171">
        <f t="shared" si="18"/>
        <v>179.27881999999954</v>
      </c>
      <c r="V171" s="4">
        <f t="shared" si="19"/>
        <v>1</v>
      </c>
      <c r="X171" s="4" t="str">
        <f t="shared" si="20"/>
        <v/>
      </c>
    </row>
    <row r="172" spans="1:24" x14ac:dyDescent="0.55000000000000004">
      <c r="A172" s="6">
        <f>IF('Data Validation'!$K$2&lt;&gt;TRUE,"",'Data Validation'!A172)</f>
        <v>1772079600</v>
      </c>
      <c r="B172" s="6" t="str">
        <f>IF('Data Validation'!$K$2&lt;&gt;TRUE,"",'Data Validation'!C172)</f>
        <v>XAUUSD</v>
      </c>
      <c r="C172" s="6" t="str">
        <f>IF('Data Validation'!$K$2&lt;&gt;TRUE,"",'Data Validation'!E172)</f>
        <v>M5</v>
      </c>
      <c r="D172" s="6">
        <f>IF('Data Validation'!$K$2&lt;&gt;TRUE,"",'Data Validation'!G172)</f>
        <v>5193.75</v>
      </c>
      <c r="E172" s="6">
        <f>IF($C172&lt;&gt;"M5","",Price!F172)</f>
        <v>5195.37</v>
      </c>
      <c r="F172" s="6">
        <f>IF($C172&lt;&gt;"M5","",Price!G172)</f>
        <v>5191.54</v>
      </c>
      <c r="G172" s="6">
        <f>IF($C172&lt;&gt;"M5","",SSA_new!F172)</f>
        <v>5014.6096699999998</v>
      </c>
      <c r="H172" s="6">
        <f>IF($C172&lt;&gt;"M5","",SSA_new!G172)</f>
        <v>5014.4191099999998</v>
      </c>
      <c r="I172" s="6">
        <f>IF($C172&lt;&gt;"M5","",SSA_new!H172)</f>
        <v>5017.93631</v>
      </c>
      <c r="J172" s="6">
        <f>IF($C172&lt;&gt;"M5","",SSA_new!I172)</f>
        <v>5012.2685499999998</v>
      </c>
      <c r="K172">
        <f t="shared" si="14"/>
        <v>0.19056000000000495</v>
      </c>
      <c r="L172">
        <f t="shared" si="15"/>
        <v>1</v>
      </c>
      <c r="M172">
        <f t="shared" si="16"/>
        <v>14</v>
      </c>
      <c r="N172">
        <f t="shared" si="17"/>
        <v>177.43368999999984</v>
      </c>
      <c r="R172">
        <f t="shared" si="18"/>
        <v>179.27145000000019</v>
      </c>
      <c r="V172" s="4">
        <f t="shared" si="19"/>
        <v>1</v>
      </c>
      <c r="X172" s="4" t="str">
        <f t="shared" si="20"/>
        <v/>
      </c>
    </row>
    <row r="173" spans="1:24" x14ac:dyDescent="0.55000000000000004">
      <c r="A173" s="6">
        <f>IF('Data Validation'!$K$2&lt;&gt;TRUE,"",'Data Validation'!A173)</f>
        <v>1772079900</v>
      </c>
      <c r="B173" s="6" t="str">
        <f>IF('Data Validation'!$K$2&lt;&gt;TRUE,"",'Data Validation'!C173)</f>
        <v>XAUUSD</v>
      </c>
      <c r="C173" s="6" t="str">
        <f>IF('Data Validation'!$K$2&lt;&gt;TRUE,"",'Data Validation'!E173)</f>
        <v>M5</v>
      </c>
      <c r="D173" s="6">
        <f>IF('Data Validation'!$K$2&lt;&gt;TRUE,"",'Data Validation'!G173)</f>
        <v>5194.13</v>
      </c>
      <c r="E173" s="6">
        <f>IF($C173&lt;&gt;"M5","",Price!F173)</f>
        <v>5194.75</v>
      </c>
      <c r="F173" s="6">
        <f>IF($C173&lt;&gt;"M5","",Price!G173)</f>
        <v>5191.7</v>
      </c>
      <c r="G173" s="6">
        <f>IF($C173&lt;&gt;"M5","",SSA_new!F173)</f>
        <v>5014.1405299999997</v>
      </c>
      <c r="H173" s="6">
        <f>IF($C173&lt;&gt;"M5","",SSA_new!G173)</f>
        <v>5014.2798199999997</v>
      </c>
      <c r="I173" s="6">
        <f>IF($C173&lt;&gt;"M5","",SSA_new!H173)</f>
        <v>5017.7196000000004</v>
      </c>
      <c r="J173" s="6">
        <f>IF($C173&lt;&gt;"M5","",SSA_new!I173)</f>
        <v>5011.8794900000003</v>
      </c>
      <c r="K173">
        <f t="shared" si="14"/>
        <v>-0.13929000000007363</v>
      </c>
      <c r="L173">
        <f t="shared" si="15"/>
        <v>-1</v>
      </c>
      <c r="M173">
        <f t="shared" si="16"/>
        <v>-1</v>
      </c>
      <c r="N173">
        <f t="shared" si="17"/>
        <v>177.03039999999964</v>
      </c>
      <c r="R173">
        <f t="shared" si="18"/>
        <v>179.82050999999956</v>
      </c>
      <c r="V173" s="4" t="str">
        <f t="shared" si="19"/>
        <v/>
      </c>
      <c r="X173" s="4" t="str">
        <f t="shared" si="20"/>
        <v/>
      </c>
    </row>
    <row r="174" spans="1:24" x14ac:dyDescent="0.55000000000000004">
      <c r="A174" s="6">
        <f>IF('Data Validation'!$K$2&lt;&gt;TRUE,"",'Data Validation'!A174)</f>
        <v>1772080200</v>
      </c>
      <c r="B174" s="6" t="str">
        <f>IF('Data Validation'!$K$2&lt;&gt;TRUE,"",'Data Validation'!C174)</f>
        <v>XAUUSD</v>
      </c>
      <c r="C174" s="6" t="str">
        <f>IF('Data Validation'!$K$2&lt;&gt;TRUE,"",'Data Validation'!E174)</f>
        <v>M5</v>
      </c>
      <c r="D174" s="6">
        <f>IF('Data Validation'!$K$2&lt;&gt;TRUE,"",'Data Validation'!G174)</f>
        <v>5194.8599999999997</v>
      </c>
      <c r="E174" s="6">
        <f>IF($C174&lt;&gt;"M5","",Price!F174)</f>
        <v>5195.01</v>
      </c>
      <c r="F174" s="6">
        <f>IF($C174&lt;&gt;"M5","",Price!G174)</f>
        <v>5192.8</v>
      </c>
      <c r="G174" s="6">
        <f>IF($C174&lt;&gt;"M5","",SSA_new!F174)</f>
        <v>5013.3477199999998</v>
      </c>
      <c r="H174" s="6">
        <f>IF($C174&lt;&gt;"M5","",SSA_new!G174)</f>
        <v>5013.8137699999997</v>
      </c>
      <c r="I174" s="6">
        <f>IF($C174&lt;&gt;"M5","",SSA_new!H174)</f>
        <v>5017.0609700000005</v>
      </c>
      <c r="J174" s="6">
        <f>IF($C174&lt;&gt;"M5","",SSA_new!I174)</f>
        <v>5011.32798</v>
      </c>
      <c r="K174">
        <f t="shared" si="14"/>
        <v>-0.46604999999999563</v>
      </c>
      <c r="L174">
        <f t="shared" si="15"/>
        <v>-1</v>
      </c>
      <c r="M174">
        <f t="shared" si="16"/>
        <v>-2</v>
      </c>
      <c r="N174">
        <f t="shared" si="17"/>
        <v>177.94902999999977</v>
      </c>
      <c r="R174">
        <f t="shared" si="18"/>
        <v>181.47202000000016</v>
      </c>
      <c r="V174" s="4" t="str">
        <f t="shared" si="19"/>
        <v/>
      </c>
      <c r="X174" s="4" t="str">
        <f t="shared" si="20"/>
        <v/>
      </c>
    </row>
    <row r="175" spans="1:24" x14ac:dyDescent="0.55000000000000004">
      <c r="A175" s="6">
        <f>IF('Data Validation'!$K$2&lt;&gt;TRUE,"",'Data Validation'!A175)</f>
        <v>1772080500</v>
      </c>
      <c r="B175" s="6" t="str">
        <f>IF('Data Validation'!$K$2&lt;&gt;TRUE,"",'Data Validation'!C175)</f>
        <v>XAUUSD</v>
      </c>
      <c r="C175" s="6" t="str">
        <f>IF('Data Validation'!$K$2&lt;&gt;TRUE,"",'Data Validation'!E175)</f>
        <v>M5</v>
      </c>
      <c r="D175" s="6">
        <f>IF('Data Validation'!$K$2&lt;&gt;TRUE,"",'Data Validation'!G175)</f>
        <v>5195.3999999999996</v>
      </c>
      <c r="E175" s="6">
        <f>IF($C175&lt;&gt;"M5","",Price!F175)</f>
        <v>5195.57</v>
      </c>
      <c r="F175" s="6">
        <f>IF($C175&lt;&gt;"M5","",Price!G175)</f>
        <v>5194.22</v>
      </c>
      <c r="G175" s="6">
        <f>IF($C175&lt;&gt;"M5","",SSA_new!F175)</f>
        <v>5012.4620299999997</v>
      </c>
      <c r="H175" s="6">
        <f>IF($C175&lt;&gt;"M5","",SSA_new!G175)</f>
        <v>5013.1378999999997</v>
      </c>
      <c r="I175" s="6">
        <f>IF($C175&lt;&gt;"M5","",SSA_new!H175)</f>
        <v>5015.9729200000002</v>
      </c>
      <c r="J175" s="6">
        <f>IF($C175&lt;&gt;"M5","",SSA_new!I175)</f>
        <v>5010.6400299999996</v>
      </c>
      <c r="K175">
        <f t="shared" si="14"/>
        <v>-0.67587000000003172</v>
      </c>
      <c r="L175">
        <f t="shared" si="15"/>
        <v>-1</v>
      </c>
      <c r="M175">
        <f t="shared" si="16"/>
        <v>-3</v>
      </c>
      <c r="N175">
        <f t="shared" si="17"/>
        <v>179.59707999999955</v>
      </c>
      <c r="R175">
        <f t="shared" si="18"/>
        <v>183.57997000000069</v>
      </c>
      <c r="V175" s="4" t="str">
        <f t="shared" si="19"/>
        <v/>
      </c>
      <c r="X175" s="4" t="str">
        <f t="shared" si="20"/>
        <v/>
      </c>
    </row>
    <row r="176" spans="1:24" x14ac:dyDescent="0.55000000000000004">
      <c r="A176" s="6">
        <f>IF('Data Validation'!$K$2&lt;&gt;TRUE,"",'Data Validation'!A176)</f>
        <v>1772080800</v>
      </c>
      <c r="B176" s="6" t="str">
        <f>IF('Data Validation'!$K$2&lt;&gt;TRUE,"",'Data Validation'!C176)</f>
        <v>XAUUSD</v>
      </c>
      <c r="C176" s="6" t="str">
        <f>IF('Data Validation'!$K$2&lt;&gt;TRUE,"",'Data Validation'!E176)</f>
        <v>M5</v>
      </c>
      <c r="D176" s="6">
        <f>IF('Data Validation'!$K$2&lt;&gt;TRUE,"",'Data Validation'!G176)</f>
        <v>5194.26</v>
      </c>
      <c r="E176" s="6">
        <f>IF($C176&lt;&gt;"M5","",Price!F176)</f>
        <v>5195.8</v>
      </c>
      <c r="F176" s="6">
        <f>IF($C176&lt;&gt;"M5","",Price!G176)</f>
        <v>5194.1099999999997</v>
      </c>
      <c r="G176" s="6">
        <f>IF($C176&lt;&gt;"M5","",SSA_new!F176)</f>
        <v>5011.59422</v>
      </c>
      <c r="H176" s="6">
        <f>IF($C176&lt;&gt;"M5","",SSA_new!G176)</f>
        <v>5012.3660600000003</v>
      </c>
      <c r="I176" s="6">
        <f>IF($C176&lt;&gt;"M5","",SSA_new!H176)</f>
        <v>5014.72991</v>
      </c>
      <c r="J176" s="6">
        <f>IF($C176&lt;&gt;"M5","",SSA_new!I176)</f>
        <v>5009.8973299999998</v>
      </c>
      <c r="K176">
        <f t="shared" si="14"/>
        <v>-0.77184000000033848</v>
      </c>
      <c r="L176">
        <f t="shared" si="15"/>
        <v>-1</v>
      </c>
      <c r="M176">
        <f t="shared" si="16"/>
        <v>-4</v>
      </c>
      <c r="N176">
        <f t="shared" si="17"/>
        <v>181.07009000000016</v>
      </c>
      <c r="R176">
        <f t="shared" si="18"/>
        <v>184.21266999999989</v>
      </c>
      <c r="V176" s="4" t="str">
        <f t="shared" si="19"/>
        <v/>
      </c>
      <c r="X176" s="4" t="str">
        <f t="shared" si="20"/>
        <v/>
      </c>
    </row>
    <row r="177" spans="1:24" x14ac:dyDescent="0.55000000000000004">
      <c r="A177" s="6">
        <f>IF('Data Validation'!$K$2&lt;&gt;TRUE,"",'Data Validation'!A177)</f>
        <v>1772081100</v>
      </c>
      <c r="B177" s="6" t="str">
        <f>IF('Data Validation'!$K$2&lt;&gt;TRUE,"",'Data Validation'!C177)</f>
        <v>XAUUSD</v>
      </c>
      <c r="C177" s="6" t="str">
        <f>IF('Data Validation'!$K$2&lt;&gt;TRUE,"",'Data Validation'!E177)</f>
        <v>M5</v>
      </c>
      <c r="D177" s="6">
        <f>IF('Data Validation'!$K$2&lt;&gt;TRUE,"",'Data Validation'!G177)</f>
        <v>5191.38</v>
      </c>
      <c r="E177" s="6">
        <f>IF($C177&lt;&gt;"M5","",Price!F177)</f>
        <v>5194.8</v>
      </c>
      <c r="F177" s="6">
        <f>IF($C177&lt;&gt;"M5","",Price!G177)</f>
        <v>5190.66</v>
      </c>
      <c r="G177" s="6">
        <f>IF($C177&lt;&gt;"M5","",SSA_new!F177)</f>
        <v>5010.8880300000001</v>
      </c>
      <c r="H177" s="6">
        <f>IF($C177&lt;&gt;"M5","",SSA_new!G177)</f>
        <v>5011.6270500000001</v>
      </c>
      <c r="I177" s="6">
        <f>IF($C177&lt;&gt;"M5","",SSA_new!H177)</f>
        <v>5013.58277</v>
      </c>
      <c r="J177" s="6">
        <f>IF($C177&lt;&gt;"M5","",SSA_new!I177)</f>
        <v>5009.1960300000001</v>
      </c>
      <c r="K177">
        <f t="shared" si="14"/>
        <v>-0.73901999999998225</v>
      </c>
      <c r="L177">
        <f t="shared" si="15"/>
        <v>-1</v>
      </c>
      <c r="M177">
        <f t="shared" si="16"/>
        <v>-5</v>
      </c>
      <c r="N177">
        <f t="shared" si="17"/>
        <v>181.2172300000002</v>
      </c>
      <c r="R177">
        <f t="shared" si="18"/>
        <v>181.46396999999979</v>
      </c>
      <c r="V177" s="4" t="str">
        <f t="shared" si="19"/>
        <v/>
      </c>
      <c r="X177" s="4" t="str">
        <f t="shared" si="20"/>
        <v/>
      </c>
    </row>
    <row r="178" spans="1:24" x14ac:dyDescent="0.55000000000000004">
      <c r="A178" s="6">
        <f>IF('Data Validation'!$K$2&lt;&gt;TRUE,"",'Data Validation'!A178)</f>
        <v>1772081400</v>
      </c>
      <c r="B178" s="6" t="str">
        <f>IF('Data Validation'!$K$2&lt;&gt;TRUE,"",'Data Validation'!C178)</f>
        <v>XAUUSD</v>
      </c>
      <c r="C178" s="6" t="str">
        <f>IF('Data Validation'!$K$2&lt;&gt;TRUE,"",'Data Validation'!E178)</f>
        <v>M5</v>
      </c>
      <c r="D178" s="6">
        <f>IF('Data Validation'!$K$2&lt;&gt;TRUE,"",'Data Validation'!G178)</f>
        <v>5192.6099999999997</v>
      </c>
      <c r="E178" s="6">
        <f>IF($C178&lt;&gt;"M5","",Price!F178)</f>
        <v>5192.97</v>
      </c>
      <c r="F178" s="6">
        <f>IF($C178&lt;&gt;"M5","",Price!G178)</f>
        <v>5190.49</v>
      </c>
      <c r="G178" s="6">
        <f>IF($C178&lt;&gt;"M5","",SSA_new!F178)</f>
        <v>5010.5303100000001</v>
      </c>
      <c r="H178" s="6">
        <f>IF($C178&lt;&gt;"M5","",SSA_new!G178)</f>
        <v>5011.0786799999996</v>
      </c>
      <c r="I178" s="6">
        <f>IF($C178&lt;&gt;"M5","",SSA_new!H178)</f>
        <v>5012.8183300000001</v>
      </c>
      <c r="J178" s="6">
        <f>IF($C178&lt;&gt;"M5","",SSA_new!I178)</f>
        <v>5008.6948499999999</v>
      </c>
      <c r="K178">
        <f t="shared" si="14"/>
        <v>-0.54836999999952241</v>
      </c>
      <c r="L178">
        <f t="shared" si="15"/>
        <v>-1</v>
      </c>
      <c r="M178">
        <f t="shared" si="16"/>
        <v>-6</v>
      </c>
      <c r="N178">
        <f t="shared" si="17"/>
        <v>180.15167000000019</v>
      </c>
      <c r="R178">
        <f t="shared" si="18"/>
        <v>181.79514999999992</v>
      </c>
      <c r="V178" s="4" t="str">
        <f t="shared" si="19"/>
        <v/>
      </c>
      <c r="X178" s="4" t="str">
        <f t="shared" si="20"/>
        <v/>
      </c>
    </row>
    <row r="179" spans="1:24" x14ac:dyDescent="0.55000000000000004">
      <c r="A179" s="6">
        <f>IF('Data Validation'!$K$2&lt;&gt;TRUE,"",'Data Validation'!A179)</f>
        <v>1772081700</v>
      </c>
      <c r="B179" s="6" t="str">
        <f>IF('Data Validation'!$K$2&lt;&gt;TRUE,"",'Data Validation'!C179)</f>
        <v>XAUUSD</v>
      </c>
      <c r="C179" s="6" t="str">
        <f>IF('Data Validation'!$K$2&lt;&gt;TRUE,"",'Data Validation'!E179)</f>
        <v>M5</v>
      </c>
      <c r="D179" s="6">
        <f>IF('Data Validation'!$K$2&lt;&gt;TRUE,"",'Data Validation'!G179)</f>
        <v>5192.6899999999996</v>
      </c>
      <c r="E179" s="6">
        <f>IF($C179&lt;&gt;"M5","",Price!F179)</f>
        <v>5193.5600000000004</v>
      </c>
      <c r="F179" s="6">
        <f>IF($C179&lt;&gt;"M5","",Price!G179)</f>
        <v>5192.05</v>
      </c>
      <c r="G179" s="6">
        <f>IF($C179&lt;&gt;"M5","",SSA_new!F179)</f>
        <v>5010.6169499999996</v>
      </c>
      <c r="H179" s="6">
        <f>IF($C179&lt;&gt;"M5","",SSA_new!G179)</f>
        <v>5010.8478100000002</v>
      </c>
      <c r="I179" s="6">
        <f>IF($C179&lt;&gt;"M5","",SSA_new!H179)</f>
        <v>5012.6295899999996</v>
      </c>
      <c r="J179" s="6">
        <f>IF($C179&lt;&gt;"M5","",SSA_new!I179)</f>
        <v>5008.5221099999999</v>
      </c>
      <c r="K179">
        <f t="shared" si="14"/>
        <v>-0.23086000000057538</v>
      </c>
      <c r="L179">
        <f t="shared" si="15"/>
        <v>-1</v>
      </c>
      <c r="M179">
        <f t="shared" si="16"/>
        <v>-7</v>
      </c>
      <c r="N179">
        <f t="shared" si="17"/>
        <v>180.93041000000085</v>
      </c>
      <c r="R179">
        <f t="shared" si="18"/>
        <v>183.5278900000003</v>
      </c>
      <c r="V179" s="4" t="str">
        <f t="shared" si="19"/>
        <v/>
      </c>
      <c r="X179" s="4" t="str">
        <f t="shared" si="20"/>
        <v/>
      </c>
    </row>
    <row r="180" spans="1:24" x14ac:dyDescent="0.55000000000000004">
      <c r="A180" s="6">
        <f>IF('Data Validation'!$K$2&lt;&gt;TRUE,"",'Data Validation'!A180)</f>
        <v>1772082000</v>
      </c>
      <c r="B180" s="6" t="str">
        <f>IF('Data Validation'!$K$2&lt;&gt;TRUE,"",'Data Validation'!C180)</f>
        <v>XAUUSD</v>
      </c>
      <c r="C180" s="6" t="str">
        <f>IF('Data Validation'!$K$2&lt;&gt;TRUE,"",'Data Validation'!E180)</f>
        <v>M5</v>
      </c>
      <c r="D180" s="6">
        <f>IF('Data Validation'!$K$2&lt;&gt;TRUE,"",'Data Validation'!G180)</f>
        <v>5193.25</v>
      </c>
      <c r="E180" s="6">
        <f>IF($C180&lt;&gt;"M5","",Price!F180)</f>
        <v>5195.22</v>
      </c>
      <c r="F180" s="6">
        <f>IF($C180&lt;&gt;"M5","",Price!G180)</f>
        <v>5190.54</v>
      </c>
      <c r="G180" s="6">
        <f>IF($C180&lt;&gt;"M5","",SSA_new!F180)</f>
        <v>5011.0644199999997</v>
      </c>
      <c r="H180" s="6">
        <f>IF($C180&lt;&gt;"M5","",SSA_new!G180)</f>
        <v>5010.9561199999998</v>
      </c>
      <c r="I180" s="6">
        <f>IF($C180&lt;&gt;"M5","",SSA_new!H180)</f>
        <v>5013.0117600000003</v>
      </c>
      <c r="J180" s="6">
        <f>IF($C180&lt;&gt;"M5","",SSA_new!I180)</f>
        <v>5008.7074300000004</v>
      </c>
      <c r="K180">
        <f t="shared" si="14"/>
        <v>0.10829999999987194</v>
      </c>
      <c r="L180">
        <f t="shared" si="15"/>
        <v>1</v>
      </c>
      <c r="M180">
        <f t="shared" si="16"/>
        <v>1</v>
      </c>
      <c r="N180">
        <f t="shared" si="17"/>
        <v>182.20823999999993</v>
      </c>
      <c r="R180">
        <f t="shared" si="18"/>
        <v>181.83256999999958</v>
      </c>
      <c r="V180" s="4">
        <f t="shared" si="19"/>
        <v>1</v>
      </c>
      <c r="X180" s="4" t="str">
        <f t="shared" si="20"/>
        <v/>
      </c>
    </row>
    <row r="181" spans="1:24" x14ac:dyDescent="0.55000000000000004">
      <c r="A181" s="6">
        <f>IF('Data Validation'!$K$2&lt;&gt;TRUE,"",'Data Validation'!A181)</f>
        <v>1772082300</v>
      </c>
      <c r="B181" s="6" t="str">
        <f>IF('Data Validation'!$K$2&lt;&gt;TRUE,"",'Data Validation'!C181)</f>
        <v>XAUUSD</v>
      </c>
      <c r="C181" s="6" t="str">
        <f>IF('Data Validation'!$K$2&lt;&gt;TRUE,"",'Data Validation'!E181)</f>
        <v>M5</v>
      </c>
      <c r="D181" s="6">
        <f>IF('Data Validation'!$K$2&lt;&gt;TRUE,"",'Data Validation'!G181)</f>
        <v>5194.54</v>
      </c>
      <c r="E181" s="6">
        <f>IF($C181&lt;&gt;"M5","",Price!F181)</f>
        <v>5194.54</v>
      </c>
      <c r="F181" s="6">
        <f>IF($C181&lt;&gt;"M5","",Price!G181)</f>
        <v>5192.0200000000004</v>
      </c>
      <c r="G181" s="6">
        <f>IF($C181&lt;&gt;"M5","",SSA_new!F181)</f>
        <v>5011.8738199999998</v>
      </c>
      <c r="H181" s="6">
        <f>IF($C181&lt;&gt;"M5","",SSA_new!G181)</f>
        <v>5011.4149699999998</v>
      </c>
      <c r="I181" s="6">
        <f>IF($C181&lt;&gt;"M5","",SSA_new!H181)</f>
        <v>5013.8929600000001</v>
      </c>
      <c r="J181" s="6">
        <f>IF($C181&lt;&gt;"M5","",SSA_new!I181)</f>
        <v>5009.2213000000002</v>
      </c>
      <c r="K181">
        <f t="shared" si="14"/>
        <v>0.45884999999998399</v>
      </c>
      <c r="L181">
        <f t="shared" si="15"/>
        <v>1</v>
      </c>
      <c r="M181">
        <f t="shared" si="16"/>
        <v>2</v>
      </c>
      <c r="N181">
        <f t="shared" si="17"/>
        <v>180.64703999999983</v>
      </c>
      <c r="R181">
        <f t="shared" si="18"/>
        <v>182.79870000000028</v>
      </c>
      <c r="V181" s="4">
        <f t="shared" si="19"/>
        <v>1</v>
      </c>
      <c r="X181" s="4" t="str">
        <f t="shared" si="20"/>
        <v/>
      </c>
    </row>
    <row r="182" spans="1:24" x14ac:dyDescent="0.55000000000000004">
      <c r="A182" s="6">
        <f>IF('Data Validation'!$K$2&lt;&gt;TRUE,"",'Data Validation'!A182)</f>
        <v>1772082600</v>
      </c>
      <c r="B182" s="6" t="str">
        <f>IF('Data Validation'!$K$2&lt;&gt;TRUE,"",'Data Validation'!C182)</f>
        <v>XAUUSD</v>
      </c>
      <c r="C182" s="6" t="str">
        <f>IF('Data Validation'!$K$2&lt;&gt;TRUE,"",'Data Validation'!E182)</f>
        <v>M5</v>
      </c>
      <c r="D182" s="6">
        <f>IF('Data Validation'!$K$2&lt;&gt;TRUE,"",'Data Validation'!G182)</f>
        <v>5197.8500000000004</v>
      </c>
      <c r="E182" s="6">
        <f>IF($C182&lt;&gt;"M5","",Price!F182)</f>
        <v>5199.62</v>
      </c>
      <c r="F182" s="6">
        <f>IF($C182&lt;&gt;"M5","",Price!G182)</f>
        <v>5193.6000000000004</v>
      </c>
      <c r="G182" s="6">
        <f>IF($C182&lt;&gt;"M5","",SSA_new!F182)</f>
        <v>5012.9096099999997</v>
      </c>
      <c r="H182" s="6">
        <f>IF($C182&lt;&gt;"M5","",SSA_new!G182)</f>
        <v>5012.1622900000002</v>
      </c>
      <c r="I182" s="6">
        <f>IF($C182&lt;&gt;"M5","",SSA_new!H182)</f>
        <v>5015.18163</v>
      </c>
      <c r="J182" s="6">
        <f>IF($C182&lt;&gt;"M5","",SSA_new!I182)</f>
        <v>5010.0260200000002</v>
      </c>
      <c r="K182">
        <f t="shared" si="14"/>
        <v>0.74731999999949039</v>
      </c>
      <c r="L182">
        <f t="shared" si="15"/>
        <v>1</v>
      </c>
      <c r="M182">
        <f t="shared" si="16"/>
        <v>3</v>
      </c>
      <c r="N182">
        <f t="shared" si="17"/>
        <v>184.43836999999985</v>
      </c>
      <c r="R182">
        <f t="shared" si="18"/>
        <v>183.57398000000012</v>
      </c>
      <c r="V182" s="4">
        <f t="shared" si="19"/>
        <v>1</v>
      </c>
      <c r="X182" s="4" t="str">
        <f t="shared" si="20"/>
        <v/>
      </c>
    </row>
    <row r="183" spans="1:24" x14ac:dyDescent="0.55000000000000004">
      <c r="A183" s="6">
        <f>IF('Data Validation'!$K$2&lt;&gt;TRUE,"",'Data Validation'!A183)</f>
        <v>1772082900</v>
      </c>
      <c r="B183" s="6" t="str">
        <f>IF('Data Validation'!$K$2&lt;&gt;TRUE,"",'Data Validation'!C183)</f>
        <v>XAUUSD</v>
      </c>
      <c r="C183" s="6" t="str">
        <f>IF('Data Validation'!$K$2&lt;&gt;TRUE,"",'Data Validation'!E183)</f>
        <v>M5</v>
      </c>
      <c r="D183" s="6">
        <f>IF('Data Validation'!$K$2&lt;&gt;TRUE,"",'Data Validation'!G183)</f>
        <v>5199.82</v>
      </c>
      <c r="E183" s="6">
        <f>IF($C183&lt;&gt;"M5","",Price!F183)</f>
        <v>5202.41</v>
      </c>
      <c r="F183" s="6">
        <f>IF($C183&lt;&gt;"M5","",Price!G183)</f>
        <v>5196.62</v>
      </c>
      <c r="G183" s="6">
        <f>IF($C183&lt;&gt;"M5","",SSA_new!F183)</f>
        <v>5013.9459399999996</v>
      </c>
      <c r="H183" s="6">
        <f>IF($C183&lt;&gt;"M5","",SSA_new!G183)</f>
        <v>5013.05411</v>
      </c>
      <c r="I183" s="6">
        <f>IF($C183&lt;&gt;"M5","",SSA_new!H183)</f>
        <v>5016.5323699999999</v>
      </c>
      <c r="J183" s="6">
        <f>IF($C183&lt;&gt;"M5","",SSA_new!I183)</f>
        <v>5010.9908599999999</v>
      </c>
      <c r="K183">
        <f t="shared" si="14"/>
        <v>0.89182999999957246</v>
      </c>
      <c r="L183">
        <f t="shared" si="15"/>
        <v>1</v>
      </c>
      <c r="M183">
        <f t="shared" si="16"/>
        <v>4</v>
      </c>
      <c r="N183">
        <f t="shared" si="17"/>
        <v>185.87762999999995</v>
      </c>
      <c r="R183">
        <f t="shared" si="18"/>
        <v>185.62914000000001</v>
      </c>
      <c r="V183" s="4">
        <f t="shared" si="19"/>
        <v>1</v>
      </c>
      <c r="X183" s="4" t="str">
        <f t="shared" si="20"/>
        <v/>
      </c>
    </row>
    <row r="184" spans="1:24" x14ac:dyDescent="0.55000000000000004">
      <c r="A184" s="6">
        <f>IF('Data Validation'!$K$2&lt;&gt;TRUE,"",'Data Validation'!A184)</f>
        <v>1772083200</v>
      </c>
      <c r="B184" s="6" t="str">
        <f>IF('Data Validation'!$K$2&lt;&gt;TRUE,"",'Data Validation'!C184)</f>
        <v>XAUUSD</v>
      </c>
      <c r="C184" s="6" t="str">
        <f>IF('Data Validation'!$K$2&lt;&gt;TRUE,"",'Data Validation'!E184)</f>
        <v>M5</v>
      </c>
      <c r="D184" s="6">
        <f>IF('Data Validation'!$K$2&lt;&gt;TRUE,"",'Data Validation'!G184)</f>
        <v>5202.71</v>
      </c>
      <c r="E184" s="6">
        <f>IF($C184&lt;&gt;"M5","",Price!F184)</f>
        <v>5203.1000000000004</v>
      </c>
      <c r="F184" s="6">
        <f>IF($C184&lt;&gt;"M5","",Price!G184)</f>
        <v>5197.9799999999996</v>
      </c>
      <c r="G184" s="6">
        <f>IF($C184&lt;&gt;"M5","",SSA_new!F184)</f>
        <v>5014.8321699999997</v>
      </c>
      <c r="H184" s="6">
        <f>IF($C184&lt;&gt;"M5","",SSA_new!G184)</f>
        <v>5013.9431400000003</v>
      </c>
      <c r="I184" s="6">
        <f>IF($C184&lt;&gt;"M5","",SSA_new!H184)</f>
        <v>5017.6873900000001</v>
      </c>
      <c r="J184" s="6">
        <f>IF($C184&lt;&gt;"M5","",SSA_new!I184)</f>
        <v>5011.93923</v>
      </c>
      <c r="K184">
        <f t="shared" si="14"/>
        <v>0.88902999999936583</v>
      </c>
      <c r="L184">
        <f t="shared" si="15"/>
        <v>1</v>
      </c>
      <c r="M184">
        <f t="shared" si="16"/>
        <v>5</v>
      </c>
      <c r="N184">
        <f t="shared" si="17"/>
        <v>185.41261000000031</v>
      </c>
      <c r="R184">
        <f t="shared" si="18"/>
        <v>186.04076999999961</v>
      </c>
      <c r="V184" s="4">
        <f t="shared" si="19"/>
        <v>1</v>
      </c>
      <c r="X184" s="4" t="str">
        <f t="shared" si="20"/>
        <v/>
      </c>
    </row>
    <row r="185" spans="1:24" x14ac:dyDescent="0.55000000000000004">
      <c r="A185" s="6">
        <f>IF('Data Validation'!$K$2&lt;&gt;TRUE,"",'Data Validation'!A185)</f>
        <v>1772083500</v>
      </c>
      <c r="B185" s="6" t="str">
        <f>IF('Data Validation'!$K$2&lt;&gt;TRUE,"",'Data Validation'!C185)</f>
        <v>XAUUSD</v>
      </c>
      <c r="C185" s="6" t="str">
        <f>IF('Data Validation'!$K$2&lt;&gt;TRUE,"",'Data Validation'!E185)</f>
        <v>M5</v>
      </c>
      <c r="D185" s="6">
        <f>IF('Data Validation'!$K$2&lt;&gt;TRUE,"",'Data Validation'!G185)</f>
        <v>5200.41</v>
      </c>
      <c r="E185" s="6">
        <f>IF($C185&lt;&gt;"M5","",Price!F185)</f>
        <v>5205.3100000000004</v>
      </c>
      <c r="F185" s="6">
        <f>IF($C185&lt;&gt;"M5","",Price!G185)</f>
        <v>5199.6099999999997</v>
      </c>
      <c r="G185" s="6">
        <f>IF($C185&lt;&gt;"M5","",SSA_new!F185)</f>
        <v>5015.4774799999996</v>
      </c>
      <c r="H185" s="6">
        <f>IF($C185&lt;&gt;"M5","",SSA_new!G185)</f>
        <v>5014.7103100000004</v>
      </c>
      <c r="I185" s="6">
        <f>IF($C185&lt;&gt;"M5","",SSA_new!H185)</f>
        <v>5018.4556499999999</v>
      </c>
      <c r="J185" s="6">
        <f>IF($C185&lt;&gt;"M5","",SSA_new!I185)</f>
        <v>5012.8176700000004</v>
      </c>
      <c r="K185">
        <f t="shared" si="14"/>
        <v>0.76716999999916879</v>
      </c>
      <c r="L185">
        <f t="shared" si="15"/>
        <v>1</v>
      </c>
      <c r="M185">
        <f t="shared" si="16"/>
        <v>6</v>
      </c>
      <c r="N185">
        <f t="shared" si="17"/>
        <v>186.85435000000052</v>
      </c>
      <c r="R185">
        <f t="shared" si="18"/>
        <v>186.79232999999931</v>
      </c>
      <c r="V185" s="4">
        <f t="shared" si="19"/>
        <v>1</v>
      </c>
      <c r="X185" s="4" t="str">
        <f t="shared" si="20"/>
        <v/>
      </c>
    </row>
    <row r="186" spans="1:24" x14ac:dyDescent="0.55000000000000004">
      <c r="A186" s="6">
        <f>IF('Data Validation'!$K$2&lt;&gt;TRUE,"",'Data Validation'!A186)</f>
        <v>1772083800</v>
      </c>
      <c r="B186" s="6" t="str">
        <f>IF('Data Validation'!$K$2&lt;&gt;TRUE,"",'Data Validation'!C186)</f>
        <v>XAUUSD</v>
      </c>
      <c r="C186" s="6" t="str">
        <f>IF('Data Validation'!$K$2&lt;&gt;TRUE,"",'Data Validation'!E186)</f>
        <v>M5</v>
      </c>
      <c r="D186" s="6">
        <f>IF('Data Validation'!$K$2&lt;&gt;TRUE,"",'Data Validation'!G186)</f>
        <v>5201.13</v>
      </c>
      <c r="E186" s="6">
        <f>IF($C186&lt;&gt;"M5","",Price!F186)</f>
        <v>5201.63</v>
      </c>
      <c r="F186" s="6">
        <f>IF($C186&lt;&gt;"M5","",Price!G186)</f>
        <v>5199.0600000000004</v>
      </c>
      <c r="G186" s="6">
        <f>IF($C186&lt;&gt;"M5","",SSA_new!F186)</f>
        <v>5015.6087600000001</v>
      </c>
      <c r="H186" s="6">
        <f>IF($C186&lt;&gt;"M5","",SSA_new!G186)</f>
        <v>5015.1595299999999</v>
      </c>
      <c r="I186" s="6">
        <f>IF($C186&lt;&gt;"M5","",SSA_new!H186)</f>
        <v>5018.5505300000004</v>
      </c>
      <c r="J186" s="6">
        <f>IF($C186&lt;&gt;"M5","",SSA_new!I186)</f>
        <v>5013.42425</v>
      </c>
      <c r="K186">
        <f t="shared" si="14"/>
        <v>0.44923000000017055</v>
      </c>
      <c r="L186">
        <f t="shared" si="15"/>
        <v>1</v>
      </c>
      <c r="M186">
        <f t="shared" si="16"/>
        <v>7</v>
      </c>
      <c r="N186">
        <f t="shared" si="17"/>
        <v>183.07946999999967</v>
      </c>
      <c r="R186">
        <f t="shared" si="18"/>
        <v>185.63575000000037</v>
      </c>
      <c r="V186" s="4">
        <f t="shared" si="19"/>
        <v>1</v>
      </c>
      <c r="X186" s="4" t="str">
        <f t="shared" si="20"/>
        <v/>
      </c>
    </row>
    <row r="187" spans="1:24" x14ac:dyDescent="0.55000000000000004">
      <c r="A187" s="6">
        <f>IF('Data Validation'!$K$2&lt;&gt;TRUE,"",'Data Validation'!A187)</f>
        <v>1772084100</v>
      </c>
      <c r="B187" s="6" t="str">
        <f>IF('Data Validation'!$K$2&lt;&gt;TRUE,"",'Data Validation'!C187)</f>
        <v>XAUUSD</v>
      </c>
      <c r="C187" s="6" t="str">
        <f>IF('Data Validation'!$K$2&lt;&gt;TRUE,"",'Data Validation'!E187)</f>
        <v>M5</v>
      </c>
      <c r="D187" s="6">
        <f>IF('Data Validation'!$K$2&lt;&gt;TRUE,"",'Data Validation'!G187)</f>
        <v>5199.26</v>
      </c>
      <c r="E187" s="6">
        <f>IF($C187&lt;&gt;"M5","",Price!F187)</f>
        <v>5203.26</v>
      </c>
      <c r="F187" s="6">
        <f>IF($C187&lt;&gt;"M5","",Price!G187)</f>
        <v>5195.84</v>
      </c>
      <c r="G187" s="6">
        <f>IF($C187&lt;&gt;"M5","",SSA_new!F187)</f>
        <v>5015.24</v>
      </c>
      <c r="H187" s="6">
        <f>IF($C187&lt;&gt;"M5","",SSA_new!G187)</f>
        <v>5015.1997700000002</v>
      </c>
      <c r="I187" s="6">
        <f>IF($C187&lt;&gt;"M5","",SSA_new!H187)</f>
        <v>5017.9284699999998</v>
      </c>
      <c r="J187" s="6">
        <f>IF($C187&lt;&gt;"M5","",SSA_new!I187)</f>
        <v>5013.5286900000001</v>
      </c>
      <c r="K187">
        <f t="shared" si="14"/>
        <v>4.02299999996103E-2</v>
      </c>
      <c r="L187">
        <f t="shared" si="15"/>
        <v>1</v>
      </c>
      <c r="M187">
        <f t="shared" si="16"/>
        <v>8</v>
      </c>
      <c r="N187">
        <f t="shared" si="17"/>
        <v>185.33153000000038</v>
      </c>
      <c r="R187">
        <f t="shared" si="18"/>
        <v>182.31131000000005</v>
      </c>
      <c r="V187" s="4">
        <f t="shared" si="19"/>
        <v>1</v>
      </c>
      <c r="X187" s="4" t="str">
        <f t="shared" si="20"/>
        <v/>
      </c>
    </row>
    <row r="188" spans="1:24" x14ac:dyDescent="0.55000000000000004">
      <c r="A188" s="6">
        <f>IF('Data Validation'!$K$2&lt;&gt;TRUE,"",'Data Validation'!A188)</f>
        <v>1772084400</v>
      </c>
      <c r="B188" s="6" t="str">
        <f>IF('Data Validation'!$K$2&lt;&gt;TRUE,"",'Data Validation'!C188)</f>
        <v>XAUUSD</v>
      </c>
      <c r="C188" s="6" t="str">
        <f>IF('Data Validation'!$K$2&lt;&gt;TRUE,"",'Data Validation'!E188)</f>
        <v>M5</v>
      </c>
      <c r="D188" s="6">
        <f>IF('Data Validation'!$K$2&lt;&gt;TRUE,"",'Data Validation'!G188)</f>
        <v>5199.6899999999996</v>
      </c>
      <c r="E188" s="6">
        <f>IF($C188&lt;&gt;"M5","",Price!F188)</f>
        <v>5201.71</v>
      </c>
      <c r="F188" s="6">
        <f>IF($C188&lt;&gt;"M5","",Price!G188)</f>
        <v>5198.9399999999996</v>
      </c>
      <c r="G188" s="6">
        <f>IF($C188&lt;&gt;"M5","",SSA_new!F188)</f>
        <v>5014.4546</v>
      </c>
      <c r="H188" s="6">
        <f>IF($C188&lt;&gt;"M5","",SSA_new!G188)</f>
        <v>5014.8271800000002</v>
      </c>
      <c r="I188" s="6">
        <f>IF($C188&lt;&gt;"M5","",SSA_new!H188)</f>
        <v>5016.7920299999996</v>
      </c>
      <c r="J188" s="6">
        <f>IF($C188&lt;&gt;"M5","",SSA_new!I188)</f>
        <v>5013.1404199999997</v>
      </c>
      <c r="K188">
        <f t="shared" si="14"/>
        <v>-0.3725800000001982</v>
      </c>
      <c r="L188">
        <f t="shared" si="15"/>
        <v>-1</v>
      </c>
      <c r="M188">
        <f t="shared" si="16"/>
        <v>-1</v>
      </c>
      <c r="N188">
        <f t="shared" si="17"/>
        <v>184.91797000000042</v>
      </c>
      <c r="R188">
        <f t="shared" si="18"/>
        <v>185.79957999999988</v>
      </c>
      <c r="V188" s="4" t="str">
        <f t="shared" si="19"/>
        <v/>
      </c>
      <c r="X188" s="4" t="str">
        <f t="shared" si="20"/>
        <v/>
      </c>
    </row>
    <row r="189" spans="1:24" x14ac:dyDescent="0.55000000000000004">
      <c r="A189" s="6">
        <f>IF('Data Validation'!$K$2&lt;&gt;TRUE,"",'Data Validation'!A189)</f>
        <v>1772084700</v>
      </c>
      <c r="B189" s="6" t="str">
        <f>IF('Data Validation'!$K$2&lt;&gt;TRUE,"",'Data Validation'!C189)</f>
        <v>XAUUSD</v>
      </c>
      <c r="C189" s="6" t="str">
        <f>IF('Data Validation'!$K$2&lt;&gt;TRUE,"",'Data Validation'!E189)</f>
        <v>M5</v>
      </c>
      <c r="D189" s="6">
        <f>IF('Data Validation'!$K$2&lt;&gt;TRUE,"",'Data Validation'!G189)</f>
        <v>5193.88</v>
      </c>
      <c r="E189" s="6">
        <f>IF($C189&lt;&gt;"M5","",Price!F189)</f>
        <v>5199.99</v>
      </c>
      <c r="F189" s="6">
        <f>IF($C189&lt;&gt;"M5","",Price!G189)</f>
        <v>5191.3500000000004</v>
      </c>
      <c r="G189" s="6">
        <f>IF($C189&lt;&gt;"M5","",SSA_new!F189)</f>
        <v>5013.3164399999996</v>
      </c>
      <c r="H189" s="6">
        <f>IF($C189&lt;&gt;"M5","",SSA_new!G189)</f>
        <v>5014.0718100000004</v>
      </c>
      <c r="I189" s="6">
        <f>IF($C189&lt;&gt;"M5","",SSA_new!H189)</f>
        <v>5015.3719899999996</v>
      </c>
      <c r="J189" s="6">
        <f>IF($C189&lt;&gt;"M5","",SSA_new!I189)</f>
        <v>5012.2913399999998</v>
      </c>
      <c r="K189">
        <f t="shared" si="14"/>
        <v>-0.75537000000076659</v>
      </c>
      <c r="L189">
        <f t="shared" si="15"/>
        <v>-1</v>
      </c>
      <c r="M189">
        <f t="shared" si="16"/>
        <v>-2</v>
      </c>
      <c r="N189">
        <f t="shared" si="17"/>
        <v>184.61801000000014</v>
      </c>
      <c r="R189">
        <f t="shared" si="18"/>
        <v>179.0586600000006</v>
      </c>
      <c r="V189" s="4" t="str">
        <f t="shared" si="19"/>
        <v/>
      </c>
      <c r="X189" s="4" t="str">
        <f t="shared" si="20"/>
        <v/>
      </c>
    </row>
    <row r="190" spans="1:24" x14ac:dyDescent="0.55000000000000004">
      <c r="A190" s="6">
        <f>IF('Data Validation'!$K$2&lt;&gt;TRUE,"",'Data Validation'!A190)</f>
        <v>1772085000</v>
      </c>
      <c r="B190" s="6" t="str">
        <f>IF('Data Validation'!$K$2&lt;&gt;TRUE,"",'Data Validation'!C190)</f>
        <v>XAUUSD</v>
      </c>
      <c r="C190" s="6" t="str">
        <f>IF('Data Validation'!$K$2&lt;&gt;TRUE,"",'Data Validation'!E190)</f>
        <v>M5</v>
      </c>
      <c r="D190" s="6">
        <f>IF('Data Validation'!$K$2&lt;&gt;TRUE,"",'Data Validation'!G190)</f>
        <v>5194.18</v>
      </c>
      <c r="E190" s="6">
        <f>IF($C190&lt;&gt;"M5","",Price!F190)</f>
        <v>5196.3599999999997</v>
      </c>
      <c r="F190" s="6">
        <f>IF($C190&lt;&gt;"M5","",Price!G190)</f>
        <v>5193.28</v>
      </c>
      <c r="G190" s="6">
        <f>IF($C190&lt;&gt;"M5","",SSA_new!F190)</f>
        <v>5011.9946</v>
      </c>
      <c r="H190" s="6">
        <f>IF($C190&lt;&gt;"M5","",SSA_new!G190)</f>
        <v>5013.0332099999996</v>
      </c>
      <c r="I190" s="6">
        <f>IF($C190&lt;&gt;"M5","",SSA_new!H190)</f>
        <v>5013.8757999999998</v>
      </c>
      <c r="J190" s="6">
        <f>IF($C190&lt;&gt;"M5","",SSA_new!I190)</f>
        <v>5011.0822200000002</v>
      </c>
      <c r="K190">
        <f t="shared" si="14"/>
        <v>-1.0386099999996077</v>
      </c>
      <c r="L190">
        <f t="shared" si="15"/>
        <v>-1</v>
      </c>
      <c r="M190">
        <f t="shared" si="16"/>
        <v>-3</v>
      </c>
      <c r="N190">
        <f t="shared" si="17"/>
        <v>182.48419999999987</v>
      </c>
      <c r="R190">
        <f t="shared" si="18"/>
        <v>182.19777999999951</v>
      </c>
      <c r="V190" s="4" t="str">
        <f t="shared" si="19"/>
        <v/>
      </c>
      <c r="X190" s="4" t="str">
        <f t="shared" si="20"/>
        <v/>
      </c>
    </row>
    <row r="191" spans="1:24" x14ac:dyDescent="0.55000000000000004">
      <c r="A191" s="6">
        <f>IF('Data Validation'!$K$2&lt;&gt;TRUE,"",'Data Validation'!A191)</f>
        <v>1772085300</v>
      </c>
      <c r="B191" s="6" t="str">
        <f>IF('Data Validation'!$K$2&lt;&gt;TRUE,"",'Data Validation'!C191)</f>
        <v>XAUUSD</v>
      </c>
      <c r="C191" s="6" t="str">
        <f>IF('Data Validation'!$K$2&lt;&gt;TRUE,"",'Data Validation'!E191)</f>
        <v>M5</v>
      </c>
      <c r="D191" s="6">
        <f>IF('Data Validation'!$K$2&lt;&gt;TRUE,"",'Data Validation'!G191)</f>
        <v>5198.46</v>
      </c>
      <c r="E191" s="6">
        <f>IF($C191&lt;&gt;"M5","",Price!F191)</f>
        <v>5198.6099999999997</v>
      </c>
      <c r="F191" s="6">
        <f>IF($C191&lt;&gt;"M5","",Price!G191)</f>
        <v>5194.38</v>
      </c>
      <c r="G191" s="6">
        <f>IF($C191&lt;&gt;"M5","",SSA_new!F191)</f>
        <v>5010.7119700000003</v>
      </c>
      <c r="H191" s="6">
        <f>IF($C191&lt;&gt;"M5","",SSA_new!G191)</f>
        <v>5011.8725899999999</v>
      </c>
      <c r="I191" s="6">
        <f>IF($C191&lt;&gt;"M5","",SSA_new!H191)</f>
        <v>5012.57924</v>
      </c>
      <c r="J191" s="6">
        <f>IF($C191&lt;&gt;"M5","",SSA_new!I191)</f>
        <v>5009.7584800000004</v>
      </c>
      <c r="K191">
        <f t="shared" si="14"/>
        <v>-1.1606199999996534</v>
      </c>
      <c r="L191">
        <f t="shared" si="15"/>
        <v>-1</v>
      </c>
      <c r="M191">
        <f t="shared" si="16"/>
        <v>-4</v>
      </c>
      <c r="N191">
        <f t="shared" si="17"/>
        <v>186.03075999999965</v>
      </c>
      <c r="R191">
        <f t="shared" si="18"/>
        <v>184.62151999999969</v>
      </c>
      <c r="V191" s="4" t="str">
        <f t="shared" si="19"/>
        <v/>
      </c>
      <c r="X191" s="4" t="str">
        <f t="shared" si="20"/>
        <v/>
      </c>
    </row>
    <row r="192" spans="1:24" x14ac:dyDescent="0.55000000000000004">
      <c r="A192" s="6">
        <f>IF('Data Validation'!$K$2&lt;&gt;TRUE,"",'Data Validation'!A192)</f>
        <v>1772085600</v>
      </c>
      <c r="B192" s="6" t="str">
        <f>IF('Data Validation'!$K$2&lt;&gt;TRUE,"",'Data Validation'!C192)</f>
        <v>XAUUSD</v>
      </c>
      <c r="C192" s="6" t="str">
        <f>IF('Data Validation'!$K$2&lt;&gt;TRUE,"",'Data Validation'!E192)</f>
        <v>M5</v>
      </c>
      <c r="D192" s="6">
        <f>IF('Data Validation'!$K$2&lt;&gt;TRUE,"",'Data Validation'!G192)</f>
        <v>5193.7700000000004</v>
      </c>
      <c r="E192" s="6">
        <f>IF($C192&lt;&gt;"M5","",Price!F192)</f>
        <v>5199.3599999999997</v>
      </c>
      <c r="F192" s="6">
        <f>IF($C192&lt;&gt;"M5","",Price!G192)</f>
        <v>5193.51</v>
      </c>
      <c r="G192" s="6">
        <f>IF($C192&lt;&gt;"M5","",SSA_new!F192)</f>
        <v>5009.5883999999996</v>
      </c>
      <c r="H192" s="6">
        <f>IF($C192&lt;&gt;"M5","",SSA_new!G192)</f>
        <v>5010.7304899999999</v>
      </c>
      <c r="I192" s="6">
        <f>IF($C192&lt;&gt;"M5","",SSA_new!H192)</f>
        <v>5011.69308</v>
      </c>
      <c r="J192" s="6">
        <f>IF($C192&lt;&gt;"M5","",SSA_new!I192)</f>
        <v>5008.4752699999999</v>
      </c>
      <c r="K192">
        <f t="shared" si="14"/>
        <v>-1.1420900000002803</v>
      </c>
      <c r="L192">
        <f t="shared" si="15"/>
        <v>-1</v>
      </c>
      <c r="M192">
        <f t="shared" si="16"/>
        <v>-5</v>
      </c>
      <c r="N192">
        <f t="shared" si="17"/>
        <v>187.66691999999966</v>
      </c>
      <c r="R192">
        <f t="shared" si="18"/>
        <v>185.03473000000031</v>
      </c>
      <c r="V192" s="4" t="str">
        <f t="shared" si="19"/>
        <v/>
      </c>
      <c r="X192" s="4" t="str">
        <f t="shared" si="20"/>
        <v/>
      </c>
    </row>
    <row r="193" spans="1:24" x14ac:dyDescent="0.55000000000000004">
      <c r="A193" s="6">
        <f>IF('Data Validation'!$K$2&lt;&gt;TRUE,"",'Data Validation'!A193)</f>
        <v>1772085900</v>
      </c>
      <c r="B193" s="6" t="str">
        <f>IF('Data Validation'!$K$2&lt;&gt;TRUE,"",'Data Validation'!C193)</f>
        <v>XAUUSD</v>
      </c>
      <c r="C193" s="6" t="str">
        <f>IF('Data Validation'!$K$2&lt;&gt;TRUE,"",'Data Validation'!E193)</f>
        <v>M5</v>
      </c>
      <c r="D193" s="6">
        <f>IF('Data Validation'!$K$2&lt;&gt;TRUE,"",'Data Validation'!G193)</f>
        <v>5198.41</v>
      </c>
      <c r="E193" s="6">
        <f>IF($C193&lt;&gt;"M5","",Price!F193)</f>
        <v>5199.63</v>
      </c>
      <c r="F193" s="6">
        <f>IF($C193&lt;&gt;"M5","",Price!G193)</f>
        <v>5193.5</v>
      </c>
      <c r="G193" s="6">
        <f>IF($C193&lt;&gt;"M5","",SSA_new!F193)</f>
        <v>5008.6618900000003</v>
      </c>
      <c r="H193" s="6">
        <f>IF($C193&lt;&gt;"M5","",SSA_new!G193)</f>
        <v>5009.6961899999997</v>
      </c>
      <c r="I193" s="6">
        <f>IF($C193&lt;&gt;"M5","",SSA_new!H193)</f>
        <v>5011.2570100000003</v>
      </c>
      <c r="J193" s="6">
        <f>IF($C193&lt;&gt;"M5","",SSA_new!I193)</f>
        <v>5007.2861999999996</v>
      </c>
      <c r="K193">
        <f t="shared" si="14"/>
        <v>-1.0342999999993481</v>
      </c>
      <c r="L193">
        <f t="shared" si="15"/>
        <v>-1</v>
      </c>
      <c r="M193">
        <f t="shared" si="16"/>
        <v>-6</v>
      </c>
      <c r="N193">
        <f t="shared" si="17"/>
        <v>188.37298999999985</v>
      </c>
      <c r="R193">
        <f t="shared" si="18"/>
        <v>186.21380000000045</v>
      </c>
      <c r="V193" s="4" t="str">
        <f t="shared" si="19"/>
        <v/>
      </c>
      <c r="X193" s="4" t="str">
        <f t="shared" si="20"/>
        <v/>
      </c>
    </row>
    <row r="194" spans="1:24" x14ac:dyDescent="0.55000000000000004">
      <c r="A194" s="6">
        <f>IF('Data Validation'!$K$2&lt;&gt;TRUE,"",'Data Validation'!A194)</f>
        <v>1772086200</v>
      </c>
      <c r="B194" s="6" t="str">
        <f>IF('Data Validation'!$K$2&lt;&gt;TRUE,"",'Data Validation'!C194)</f>
        <v>XAUUSD</v>
      </c>
      <c r="C194" s="6" t="str">
        <f>IF('Data Validation'!$K$2&lt;&gt;TRUE,"",'Data Validation'!E194)</f>
        <v>M5</v>
      </c>
      <c r="D194" s="6">
        <f>IF('Data Validation'!$K$2&lt;&gt;TRUE,"",'Data Validation'!G194)</f>
        <v>5197.99</v>
      </c>
      <c r="E194" s="6">
        <f>IF($C194&lt;&gt;"M5","",Price!F194)</f>
        <v>5198.41</v>
      </c>
      <c r="F194" s="6">
        <f>IF($C194&lt;&gt;"M5","",Price!G194)</f>
        <v>5195.75</v>
      </c>
      <c r="G194" s="6">
        <f>IF($C194&lt;&gt;"M5","",SSA_new!F194)</f>
        <v>5007.8942100000004</v>
      </c>
      <c r="H194" s="6">
        <f>IF($C194&lt;&gt;"M5","",SSA_new!G194)</f>
        <v>5008.7951999999996</v>
      </c>
      <c r="I194" s="6">
        <f>IF($C194&lt;&gt;"M5","",SSA_new!H194)</f>
        <v>5011.1715000000004</v>
      </c>
      <c r="J194" s="6">
        <f>IF($C194&lt;&gt;"M5","",SSA_new!I194)</f>
        <v>5006.2306099999996</v>
      </c>
      <c r="K194">
        <f t="shared" ref="K194:K257" si="21">G194-H194</f>
        <v>-0.90098999999918306</v>
      </c>
      <c r="L194">
        <f t="shared" si="15"/>
        <v>-1</v>
      </c>
      <c r="M194">
        <f t="shared" si="16"/>
        <v>-7</v>
      </c>
      <c r="N194">
        <f t="shared" si="17"/>
        <v>187.23849999999948</v>
      </c>
      <c r="R194">
        <f t="shared" si="18"/>
        <v>189.51939000000039</v>
      </c>
      <c r="V194" s="4" t="str">
        <f t="shared" si="19"/>
        <v/>
      </c>
      <c r="X194" s="4" t="str">
        <f t="shared" si="20"/>
        <v/>
      </c>
    </row>
    <row r="195" spans="1:24" x14ac:dyDescent="0.55000000000000004">
      <c r="A195" s="6">
        <f>IF('Data Validation'!$K$2&lt;&gt;TRUE,"",'Data Validation'!A195)</f>
        <v>1772086500</v>
      </c>
      <c r="B195" s="6" t="str">
        <f>IF('Data Validation'!$K$2&lt;&gt;TRUE,"",'Data Validation'!C195)</f>
        <v>XAUUSD</v>
      </c>
      <c r="C195" s="6" t="str">
        <f>IF('Data Validation'!$K$2&lt;&gt;TRUE,"",'Data Validation'!E195)</f>
        <v>M5</v>
      </c>
      <c r="D195" s="6">
        <f>IF('Data Validation'!$K$2&lt;&gt;TRUE,"",'Data Validation'!G195)</f>
        <v>5196.0600000000004</v>
      </c>
      <c r="E195" s="6">
        <f>IF($C195&lt;&gt;"M5","",Price!F195)</f>
        <v>5198.51</v>
      </c>
      <c r="F195" s="6">
        <f>IF($C195&lt;&gt;"M5","",Price!G195)</f>
        <v>5194.66</v>
      </c>
      <c r="G195" s="6">
        <f>IF($C195&lt;&gt;"M5","",SSA_new!F195)</f>
        <v>5007.2875199999999</v>
      </c>
      <c r="H195" s="6">
        <f>IF($C195&lt;&gt;"M5","",SSA_new!G195)</f>
        <v>5008.0413600000002</v>
      </c>
      <c r="I195" s="6">
        <f>IF($C195&lt;&gt;"M5","",SSA_new!H195)</f>
        <v>5011.2546000000002</v>
      </c>
      <c r="J195" s="6">
        <f>IF($C195&lt;&gt;"M5","",SSA_new!I195)</f>
        <v>5005.3466699999999</v>
      </c>
      <c r="K195">
        <f t="shared" si="21"/>
        <v>-0.75384000000030937</v>
      </c>
      <c r="L195">
        <f t="shared" ref="L195:L258" si="22">IF(K195&gt;=0,1,-1)</f>
        <v>-1</v>
      </c>
      <c r="M195">
        <f t="shared" ref="M195:M258" si="23">IF(L195=L194,M194+L195,L195)</f>
        <v>-8</v>
      </c>
      <c r="N195">
        <f t="shared" ref="N195:N258" si="24">E195-I195</f>
        <v>187.25540000000001</v>
      </c>
      <c r="R195">
        <f t="shared" ref="R195:R258" si="25">F195-J195</f>
        <v>189.31332999999995</v>
      </c>
      <c r="V195" s="4" t="str">
        <f t="shared" ref="V195:V258" si="26">IF(AND(M195&gt;0,N195&gt;0),1,"")</f>
        <v/>
      </c>
      <c r="X195" s="4" t="str">
        <f t="shared" ref="X195:X258" si="27">IF(AND(M195&lt;0,R195&lt;0),1,"")</f>
        <v/>
      </c>
    </row>
    <row r="196" spans="1:24" x14ac:dyDescent="0.55000000000000004">
      <c r="A196" s="6">
        <f>IF('Data Validation'!$K$2&lt;&gt;TRUE,"",'Data Validation'!A196)</f>
        <v>1772086800</v>
      </c>
      <c r="B196" s="6" t="str">
        <f>IF('Data Validation'!$K$2&lt;&gt;TRUE,"",'Data Validation'!C196)</f>
        <v>XAUUSD</v>
      </c>
      <c r="C196" s="6" t="str">
        <f>IF('Data Validation'!$K$2&lt;&gt;TRUE,"",'Data Validation'!E196)</f>
        <v>M5</v>
      </c>
      <c r="D196" s="6">
        <f>IF('Data Validation'!$K$2&lt;&gt;TRUE,"",'Data Validation'!G196)</f>
        <v>5196.4399999999996</v>
      </c>
      <c r="E196" s="6">
        <f>IF($C196&lt;&gt;"M5","",Price!F196)</f>
        <v>5197.2</v>
      </c>
      <c r="F196" s="6">
        <f>IF($C196&lt;&gt;"M5","",Price!G196)</f>
        <v>5192.83</v>
      </c>
      <c r="G196" s="6">
        <f>IF($C196&lt;&gt;"M5","",SSA_new!F196)</f>
        <v>5006.7342699999999</v>
      </c>
      <c r="H196" s="6">
        <f>IF($C196&lt;&gt;"M5","",SSA_new!G196)</f>
        <v>5007.3878199999999</v>
      </c>
      <c r="I196" s="6">
        <f>IF($C196&lt;&gt;"M5","",SSA_new!H196)</f>
        <v>5011.28683</v>
      </c>
      <c r="J196" s="6">
        <f>IF($C196&lt;&gt;"M5","",SSA_new!I196)</f>
        <v>5004.5731699999997</v>
      </c>
      <c r="K196">
        <f t="shared" si="21"/>
        <v>-0.65354999999999563</v>
      </c>
      <c r="L196">
        <f t="shared" si="22"/>
        <v>-1</v>
      </c>
      <c r="M196">
        <f t="shared" si="23"/>
        <v>-9</v>
      </c>
      <c r="N196">
        <f t="shared" si="24"/>
        <v>185.91316999999981</v>
      </c>
      <c r="R196">
        <f t="shared" si="25"/>
        <v>188.25683000000026</v>
      </c>
      <c r="V196" s="4" t="str">
        <f t="shared" si="26"/>
        <v/>
      </c>
      <c r="X196" s="4" t="str">
        <f t="shared" si="27"/>
        <v/>
      </c>
    </row>
    <row r="197" spans="1:24" x14ac:dyDescent="0.55000000000000004">
      <c r="A197" s="6">
        <f>IF('Data Validation'!$K$2&lt;&gt;TRUE,"",'Data Validation'!A197)</f>
        <v>1772087100</v>
      </c>
      <c r="B197" s="6" t="str">
        <f>IF('Data Validation'!$K$2&lt;&gt;TRUE,"",'Data Validation'!C197)</f>
        <v>XAUUSD</v>
      </c>
      <c r="C197" s="6" t="str">
        <f>IF('Data Validation'!$K$2&lt;&gt;TRUE,"",'Data Validation'!E197)</f>
        <v>M5</v>
      </c>
      <c r="D197" s="6">
        <f>IF('Data Validation'!$K$2&lt;&gt;TRUE,"",'Data Validation'!G197)</f>
        <v>5193.49</v>
      </c>
      <c r="E197" s="6">
        <f>IF($C197&lt;&gt;"M5","",Price!F197)</f>
        <v>5197.92</v>
      </c>
      <c r="F197" s="6">
        <f>IF($C197&lt;&gt;"M5","",Price!G197)</f>
        <v>5193.16</v>
      </c>
      <c r="G197" s="6">
        <f>IF($C197&lt;&gt;"M5","",SSA_new!F197)</f>
        <v>5006.0326500000001</v>
      </c>
      <c r="H197" s="6">
        <f>IF($C197&lt;&gt;"M5","",SSA_new!G197)</f>
        <v>5006.7102299999997</v>
      </c>
      <c r="I197" s="6">
        <f>IF($C197&lt;&gt;"M5","",SSA_new!H197)</f>
        <v>5010.8985300000004</v>
      </c>
      <c r="J197" s="6">
        <f>IF($C197&lt;&gt;"M5","",SSA_new!I197)</f>
        <v>5003.7768900000001</v>
      </c>
      <c r="K197">
        <f t="shared" si="21"/>
        <v>-0.67757999999957974</v>
      </c>
      <c r="L197">
        <f t="shared" si="22"/>
        <v>-1</v>
      </c>
      <c r="M197">
        <f t="shared" si="23"/>
        <v>-10</v>
      </c>
      <c r="N197">
        <f t="shared" si="24"/>
        <v>187.02146999999968</v>
      </c>
      <c r="R197">
        <f t="shared" si="25"/>
        <v>189.38310999999976</v>
      </c>
      <c r="V197" s="4" t="str">
        <f t="shared" si="26"/>
        <v/>
      </c>
      <c r="X197" s="4" t="str">
        <f t="shared" si="27"/>
        <v/>
      </c>
    </row>
    <row r="198" spans="1:24" x14ac:dyDescent="0.55000000000000004">
      <c r="A198" s="6">
        <f>IF('Data Validation'!$K$2&lt;&gt;TRUE,"",'Data Validation'!A198)</f>
        <v>1772087400</v>
      </c>
      <c r="B198" s="6" t="str">
        <f>IF('Data Validation'!$K$2&lt;&gt;TRUE,"",'Data Validation'!C198)</f>
        <v>XAUUSD</v>
      </c>
      <c r="C198" s="6" t="str">
        <f>IF('Data Validation'!$K$2&lt;&gt;TRUE,"",'Data Validation'!E198)</f>
        <v>M5</v>
      </c>
      <c r="D198" s="6">
        <f>IF('Data Validation'!$K$2&lt;&gt;TRUE,"",'Data Validation'!G198)</f>
        <v>5196.8999999999996</v>
      </c>
      <c r="E198" s="6">
        <f>IF($C198&lt;&gt;"M5","",Price!F198)</f>
        <v>5197.3599999999997</v>
      </c>
      <c r="F198" s="6">
        <f>IF($C198&lt;&gt;"M5","",Price!G198)</f>
        <v>5193.51</v>
      </c>
      <c r="G198" s="6">
        <f>IF($C198&lt;&gt;"M5","",SSA_new!F198)</f>
        <v>5005.2442099999998</v>
      </c>
      <c r="H198" s="6">
        <f>IF($C198&lt;&gt;"M5","",SSA_new!G198)</f>
        <v>5005.9772199999998</v>
      </c>
      <c r="I198" s="6">
        <f>IF($C198&lt;&gt;"M5","",SSA_new!H198)</f>
        <v>5009.9770500000004</v>
      </c>
      <c r="J198" s="6">
        <f>IF($C198&lt;&gt;"M5","",SSA_new!I198)</f>
        <v>5002.92166</v>
      </c>
      <c r="K198">
        <f t="shared" si="21"/>
        <v>-0.733009999999922</v>
      </c>
      <c r="L198">
        <f t="shared" si="22"/>
        <v>-1</v>
      </c>
      <c r="M198">
        <f t="shared" si="23"/>
        <v>-11</v>
      </c>
      <c r="N198">
        <f t="shared" si="24"/>
        <v>187.38294999999925</v>
      </c>
      <c r="R198">
        <f t="shared" si="25"/>
        <v>190.58834000000024</v>
      </c>
      <c r="V198" s="4" t="str">
        <f t="shared" si="26"/>
        <v/>
      </c>
      <c r="X198" s="4" t="str">
        <f t="shared" si="27"/>
        <v/>
      </c>
    </row>
    <row r="199" spans="1:24" x14ac:dyDescent="0.55000000000000004">
      <c r="A199" s="6">
        <f>IF('Data Validation'!$K$2&lt;&gt;TRUE,"",'Data Validation'!A199)</f>
        <v>1772087700</v>
      </c>
      <c r="B199" s="6" t="str">
        <f>IF('Data Validation'!$K$2&lt;&gt;TRUE,"",'Data Validation'!C199)</f>
        <v>XAUUSD</v>
      </c>
      <c r="C199" s="6" t="str">
        <f>IF('Data Validation'!$K$2&lt;&gt;TRUE,"",'Data Validation'!E199)</f>
        <v>M5</v>
      </c>
      <c r="D199" s="6">
        <f>IF('Data Validation'!$K$2&lt;&gt;TRUE,"",'Data Validation'!G199)</f>
        <v>5196.79</v>
      </c>
      <c r="E199" s="6">
        <f>IF($C199&lt;&gt;"M5","",Price!F199)</f>
        <v>5198.24</v>
      </c>
      <c r="F199" s="6">
        <f>IF($C199&lt;&gt;"M5","",Price!G199)</f>
        <v>5194.1400000000003</v>
      </c>
      <c r="G199" s="6">
        <f>IF($C199&lt;&gt;"M5","",SSA_new!F199)</f>
        <v>5004.4421000000002</v>
      </c>
      <c r="H199" s="6">
        <f>IF($C199&lt;&gt;"M5","",SSA_new!G199)</f>
        <v>5005.2096600000004</v>
      </c>
      <c r="I199" s="6">
        <f>IF($C199&lt;&gt;"M5","",SSA_new!H199)</f>
        <v>5008.7391299999999</v>
      </c>
      <c r="J199" s="6">
        <f>IF($C199&lt;&gt;"M5","",SSA_new!I199)</f>
        <v>5002.1339600000001</v>
      </c>
      <c r="K199">
        <f t="shared" si="21"/>
        <v>-0.7675600000002305</v>
      </c>
      <c r="L199">
        <f t="shared" si="22"/>
        <v>-1</v>
      </c>
      <c r="M199">
        <f t="shared" si="23"/>
        <v>-12</v>
      </c>
      <c r="N199">
        <f t="shared" si="24"/>
        <v>189.50086999999985</v>
      </c>
      <c r="R199">
        <f t="shared" si="25"/>
        <v>192.00604000000021</v>
      </c>
      <c r="V199" s="4" t="str">
        <f t="shared" si="26"/>
        <v/>
      </c>
      <c r="X199" s="4" t="str">
        <f t="shared" si="27"/>
        <v/>
      </c>
    </row>
    <row r="200" spans="1:24" x14ac:dyDescent="0.55000000000000004">
      <c r="A200" s="6">
        <f>IF('Data Validation'!$K$2&lt;&gt;TRUE,"",'Data Validation'!A200)</f>
        <v>1772088000</v>
      </c>
      <c r="B200" s="6" t="str">
        <f>IF('Data Validation'!$K$2&lt;&gt;TRUE,"",'Data Validation'!C200)</f>
        <v>XAUUSD</v>
      </c>
      <c r="C200" s="6" t="str">
        <f>IF('Data Validation'!$K$2&lt;&gt;TRUE,"",'Data Validation'!E200)</f>
        <v>M5</v>
      </c>
      <c r="D200" s="6">
        <f>IF('Data Validation'!$K$2&lt;&gt;TRUE,"",'Data Validation'!G200)</f>
        <v>5196.4399999999996</v>
      </c>
      <c r="E200" s="6">
        <f>IF($C200&lt;&gt;"M5","",Price!F200)</f>
        <v>5197.21</v>
      </c>
      <c r="F200" s="6">
        <f>IF($C200&lt;&gt;"M5","",Price!G200)</f>
        <v>5194.2700000000004</v>
      </c>
      <c r="G200" s="6">
        <f>IF($C200&lt;&gt;"M5","",SSA_new!F200)</f>
        <v>5003.6259799999998</v>
      </c>
      <c r="H200" s="6">
        <f>IF($C200&lt;&gt;"M5","",SSA_new!G200)</f>
        <v>5004.4178199999997</v>
      </c>
      <c r="I200" s="6">
        <f>IF($C200&lt;&gt;"M5","",SSA_new!H200)</f>
        <v>5007.3228900000004</v>
      </c>
      <c r="J200" s="6">
        <f>IF($C200&lt;&gt;"M5","",SSA_new!I200)</f>
        <v>5001.3565699999999</v>
      </c>
      <c r="K200">
        <f t="shared" si="21"/>
        <v>-0.79183999999986554</v>
      </c>
      <c r="L200">
        <f t="shared" si="22"/>
        <v>-1</v>
      </c>
      <c r="M200">
        <f t="shared" si="23"/>
        <v>-13</v>
      </c>
      <c r="N200">
        <f t="shared" si="24"/>
        <v>189.88710999999967</v>
      </c>
      <c r="R200">
        <f t="shared" si="25"/>
        <v>192.91343000000052</v>
      </c>
      <c r="V200" s="4" t="str">
        <f t="shared" si="26"/>
        <v/>
      </c>
      <c r="X200" s="4" t="str">
        <f t="shared" si="27"/>
        <v/>
      </c>
    </row>
    <row r="201" spans="1:24" x14ac:dyDescent="0.55000000000000004">
      <c r="A201" s="6">
        <f>IF('Data Validation'!$K$2&lt;&gt;TRUE,"",'Data Validation'!A201)</f>
        <v>1772088300</v>
      </c>
      <c r="B201" s="6" t="str">
        <f>IF('Data Validation'!$K$2&lt;&gt;TRUE,"",'Data Validation'!C201)</f>
        <v>XAUUSD</v>
      </c>
      <c r="C201" s="6" t="str">
        <f>IF('Data Validation'!$K$2&lt;&gt;TRUE,"",'Data Validation'!E201)</f>
        <v>M5</v>
      </c>
      <c r="D201" s="6">
        <f>IF('Data Validation'!$K$2&lt;&gt;TRUE,"",'Data Validation'!G201)</f>
        <v>5192.8</v>
      </c>
      <c r="E201" s="6">
        <f>IF($C201&lt;&gt;"M5","",Price!F201)</f>
        <v>5196.96</v>
      </c>
      <c r="F201" s="6">
        <f>IF($C201&lt;&gt;"M5","",Price!G201)</f>
        <v>5192.25</v>
      </c>
      <c r="G201" s="6">
        <f>IF($C201&lt;&gt;"M5","",SSA_new!F201)</f>
        <v>5003.0239199999996</v>
      </c>
      <c r="H201" s="6">
        <f>IF($C201&lt;&gt;"M5","",SSA_new!G201)</f>
        <v>5003.7208700000001</v>
      </c>
      <c r="I201" s="6">
        <f>IF($C201&lt;&gt;"M5","",SSA_new!H201)</f>
        <v>5005.9544299999998</v>
      </c>
      <c r="J201" s="6">
        <f>IF($C201&lt;&gt;"M5","",SSA_new!I201)</f>
        <v>5000.76314</v>
      </c>
      <c r="K201">
        <f t="shared" si="21"/>
        <v>-0.69695000000047003</v>
      </c>
      <c r="L201">
        <f t="shared" si="22"/>
        <v>-1</v>
      </c>
      <c r="M201">
        <f t="shared" si="23"/>
        <v>-14</v>
      </c>
      <c r="N201">
        <f t="shared" si="24"/>
        <v>191.00557000000026</v>
      </c>
      <c r="R201">
        <f t="shared" si="25"/>
        <v>191.48685999999998</v>
      </c>
      <c r="V201" s="4" t="str">
        <f t="shared" si="26"/>
        <v/>
      </c>
      <c r="X201" s="4" t="str">
        <f t="shared" si="27"/>
        <v/>
      </c>
    </row>
    <row r="202" spans="1:24" x14ac:dyDescent="0.55000000000000004">
      <c r="A202" s="6">
        <f>IF('Data Validation'!$K$2&lt;&gt;TRUE,"",'Data Validation'!A202)</f>
        <v>1772088600</v>
      </c>
      <c r="B202" s="6" t="str">
        <f>IF('Data Validation'!$K$2&lt;&gt;TRUE,"",'Data Validation'!C202)</f>
        <v>XAUUSD</v>
      </c>
      <c r="C202" s="6" t="str">
        <f>IF('Data Validation'!$K$2&lt;&gt;TRUE,"",'Data Validation'!E202)</f>
        <v>M5</v>
      </c>
      <c r="D202" s="6">
        <f>IF('Data Validation'!$K$2&lt;&gt;TRUE,"",'Data Validation'!G202)</f>
        <v>5192.66</v>
      </c>
      <c r="E202" s="6">
        <f>IF($C202&lt;&gt;"M5","",Price!F202)</f>
        <v>5196.8100000000004</v>
      </c>
      <c r="F202" s="6">
        <f>IF($C202&lt;&gt;"M5","",Price!G202)</f>
        <v>5191.22</v>
      </c>
      <c r="G202" s="6">
        <f>IF($C202&lt;&gt;"M5","",SSA_new!F202)</f>
        <v>5002.65391</v>
      </c>
      <c r="H202" s="6">
        <f>IF($C202&lt;&gt;"M5","",SSA_new!G202)</f>
        <v>5003.1873900000001</v>
      </c>
      <c r="I202" s="6">
        <f>IF($C202&lt;&gt;"M5","",SSA_new!H202)</f>
        <v>5004.9096499999996</v>
      </c>
      <c r="J202" s="6">
        <f>IF($C202&lt;&gt;"M5","",SSA_new!I202)</f>
        <v>5000.3843399999996</v>
      </c>
      <c r="K202">
        <f t="shared" si="21"/>
        <v>-0.53348000000005413</v>
      </c>
      <c r="L202">
        <f t="shared" si="22"/>
        <v>-1</v>
      </c>
      <c r="M202">
        <f t="shared" si="23"/>
        <v>-15</v>
      </c>
      <c r="N202">
        <f t="shared" si="24"/>
        <v>191.9003500000008</v>
      </c>
      <c r="R202">
        <f t="shared" si="25"/>
        <v>190.83566000000064</v>
      </c>
      <c r="V202" s="4" t="str">
        <f t="shared" si="26"/>
        <v/>
      </c>
      <c r="X202" s="4" t="str">
        <f t="shared" si="27"/>
        <v/>
      </c>
    </row>
    <row r="203" spans="1:24" x14ac:dyDescent="0.55000000000000004">
      <c r="A203" s="6">
        <f>IF('Data Validation'!$K$2&lt;&gt;TRUE,"",'Data Validation'!A203)</f>
        <v>1772088900</v>
      </c>
      <c r="B203" s="6" t="str">
        <f>IF('Data Validation'!$K$2&lt;&gt;TRUE,"",'Data Validation'!C203)</f>
        <v>XAUUSD</v>
      </c>
      <c r="C203" s="6" t="str">
        <f>IF('Data Validation'!$K$2&lt;&gt;TRUE,"",'Data Validation'!E203)</f>
        <v>M5</v>
      </c>
      <c r="D203" s="6">
        <f>IF('Data Validation'!$K$2&lt;&gt;TRUE,"",'Data Validation'!G203)</f>
        <v>5193.26</v>
      </c>
      <c r="E203" s="6">
        <f>IF($C203&lt;&gt;"M5","",Price!F203)</f>
        <v>5193.33</v>
      </c>
      <c r="F203" s="6">
        <f>IF($C203&lt;&gt;"M5","",Price!G203)</f>
        <v>5190.37</v>
      </c>
      <c r="G203" s="6">
        <f>IF($C203&lt;&gt;"M5","",SSA_new!F203)</f>
        <v>5002.49701</v>
      </c>
      <c r="H203" s="6">
        <f>IF($C203&lt;&gt;"M5","",SSA_new!G203)</f>
        <v>5002.8422</v>
      </c>
      <c r="I203" s="6">
        <f>IF($C203&lt;&gt;"M5","",SSA_new!H203)</f>
        <v>5004.2417500000001</v>
      </c>
      <c r="J203" s="6">
        <f>IF($C203&lt;&gt;"M5","",SSA_new!I203)</f>
        <v>5000.2850500000004</v>
      </c>
      <c r="K203">
        <f t="shared" si="21"/>
        <v>-0.34519000000000233</v>
      </c>
      <c r="L203">
        <f t="shared" si="22"/>
        <v>-1</v>
      </c>
      <c r="M203">
        <f t="shared" si="23"/>
        <v>-16</v>
      </c>
      <c r="N203">
        <f t="shared" si="24"/>
        <v>189.08824999999979</v>
      </c>
      <c r="R203">
        <f t="shared" si="25"/>
        <v>190.08494999999948</v>
      </c>
      <c r="V203" s="4" t="str">
        <f t="shared" si="26"/>
        <v/>
      </c>
      <c r="X203" s="4" t="str">
        <f t="shared" si="27"/>
        <v/>
      </c>
    </row>
    <row r="204" spans="1:24" x14ac:dyDescent="0.55000000000000004">
      <c r="A204" s="6">
        <f>IF('Data Validation'!$K$2&lt;&gt;TRUE,"",'Data Validation'!A204)</f>
        <v>1772089200</v>
      </c>
      <c r="B204" s="6" t="str">
        <f>IF('Data Validation'!$K$2&lt;&gt;TRUE,"",'Data Validation'!C204)</f>
        <v>XAUUSD</v>
      </c>
      <c r="C204" s="6" t="str">
        <f>IF('Data Validation'!$K$2&lt;&gt;TRUE,"",'Data Validation'!E204)</f>
        <v>M5</v>
      </c>
      <c r="D204" s="6">
        <f>IF('Data Validation'!$K$2&lt;&gt;TRUE,"",'Data Validation'!G204)</f>
        <v>5190.96</v>
      </c>
      <c r="E204" s="6">
        <f>IF($C204&lt;&gt;"M5","",Price!F204)</f>
        <v>5194.72</v>
      </c>
      <c r="F204" s="6">
        <f>IF($C204&lt;&gt;"M5","",Price!G204)</f>
        <v>5185.4399999999996</v>
      </c>
      <c r="G204" s="6">
        <f>IF($C204&lt;&gt;"M5","",SSA_new!F204)</f>
        <v>5002.5901999999996</v>
      </c>
      <c r="H204" s="6">
        <f>IF($C204&lt;&gt;"M5","",SSA_new!G204)</f>
        <v>5002.7161999999998</v>
      </c>
      <c r="I204" s="6">
        <f>IF($C204&lt;&gt;"M5","",SSA_new!H204)</f>
        <v>5003.9698500000004</v>
      </c>
      <c r="J204" s="6">
        <f>IF($C204&lt;&gt;"M5","",SSA_new!I204)</f>
        <v>5000.3955299999998</v>
      </c>
      <c r="K204">
        <f t="shared" si="21"/>
        <v>-0.12600000000020373</v>
      </c>
      <c r="L204">
        <f t="shared" si="22"/>
        <v>-1</v>
      </c>
      <c r="M204">
        <f t="shared" si="23"/>
        <v>-17</v>
      </c>
      <c r="N204">
        <f t="shared" si="24"/>
        <v>190.75014999999985</v>
      </c>
      <c r="R204">
        <f t="shared" si="25"/>
        <v>185.04446999999982</v>
      </c>
      <c r="V204" s="4" t="str">
        <f t="shared" si="26"/>
        <v/>
      </c>
      <c r="X204" s="4" t="str">
        <f t="shared" si="27"/>
        <v/>
      </c>
    </row>
    <row r="205" spans="1:24" x14ac:dyDescent="0.55000000000000004">
      <c r="A205" s="6">
        <f>IF('Data Validation'!$K$2&lt;&gt;TRUE,"",'Data Validation'!A205)</f>
        <v>1772089500</v>
      </c>
      <c r="B205" s="6" t="str">
        <f>IF('Data Validation'!$K$2&lt;&gt;TRUE,"",'Data Validation'!C205)</f>
        <v>XAUUSD</v>
      </c>
      <c r="C205" s="6" t="str">
        <f>IF('Data Validation'!$K$2&lt;&gt;TRUE,"",'Data Validation'!E205)</f>
        <v>M5</v>
      </c>
      <c r="D205" s="6">
        <f>IF('Data Validation'!$K$2&lt;&gt;TRUE,"",'Data Validation'!G205)</f>
        <v>5184.75</v>
      </c>
      <c r="E205" s="6">
        <f>IF($C205&lt;&gt;"M5","",Price!F205)</f>
        <v>5190.7700000000004</v>
      </c>
      <c r="F205" s="6">
        <f>IF($C205&lt;&gt;"M5","",Price!G205)</f>
        <v>5182.59</v>
      </c>
      <c r="G205" s="6">
        <f>IF($C205&lt;&gt;"M5","",SSA_new!F205)</f>
        <v>5002.9261399999996</v>
      </c>
      <c r="H205" s="6">
        <f>IF($C205&lt;&gt;"M5","",SSA_new!G205)</f>
        <v>5002.8211700000002</v>
      </c>
      <c r="I205" s="6">
        <f>IF($C205&lt;&gt;"M5","",SSA_new!H205)</f>
        <v>5004.10052</v>
      </c>
      <c r="J205" s="6">
        <f>IF($C205&lt;&gt;"M5","",SSA_new!I205)</f>
        <v>5000.7222599999996</v>
      </c>
      <c r="K205">
        <f t="shared" si="21"/>
        <v>0.10496999999941181</v>
      </c>
      <c r="L205">
        <f t="shared" si="22"/>
        <v>1</v>
      </c>
      <c r="M205">
        <f t="shared" si="23"/>
        <v>1</v>
      </c>
      <c r="N205">
        <f t="shared" si="24"/>
        <v>186.66948000000048</v>
      </c>
      <c r="R205">
        <f t="shared" si="25"/>
        <v>181.86774000000059</v>
      </c>
      <c r="V205" s="4">
        <f t="shared" si="26"/>
        <v>1</v>
      </c>
      <c r="X205" s="4" t="str">
        <f t="shared" si="27"/>
        <v/>
      </c>
    </row>
    <row r="206" spans="1:24" x14ac:dyDescent="0.55000000000000004">
      <c r="A206" s="6">
        <f>IF('Data Validation'!$K$2&lt;&gt;TRUE,"",'Data Validation'!A206)</f>
        <v>1772089800</v>
      </c>
      <c r="B206" s="6" t="str">
        <f>IF('Data Validation'!$K$2&lt;&gt;TRUE,"",'Data Validation'!C206)</f>
        <v>XAUUSD</v>
      </c>
      <c r="C206" s="6" t="str">
        <f>IF('Data Validation'!$K$2&lt;&gt;TRUE,"",'Data Validation'!E206)</f>
        <v>M5</v>
      </c>
      <c r="D206" s="6">
        <f>IF('Data Validation'!$K$2&lt;&gt;TRUE,"",'Data Validation'!G206)</f>
        <v>5187.62</v>
      </c>
      <c r="E206" s="6">
        <f>IF($C206&lt;&gt;"M5","",Price!F206)</f>
        <v>5187.78</v>
      </c>
      <c r="F206" s="6">
        <f>IF($C206&lt;&gt;"M5","",Price!G206)</f>
        <v>5182.45</v>
      </c>
      <c r="G206" s="6">
        <f>IF($C206&lt;&gt;"M5","",SSA_new!F206)</f>
        <v>5003.3828199999998</v>
      </c>
      <c r="H206" s="6">
        <f>IF($C206&lt;&gt;"M5","",SSA_new!G206)</f>
        <v>5003.1019900000001</v>
      </c>
      <c r="I206" s="6">
        <f>IF($C206&lt;&gt;"M5","",SSA_new!H206)</f>
        <v>5004.4875700000002</v>
      </c>
      <c r="J206" s="6">
        <f>IF($C206&lt;&gt;"M5","",SSA_new!I206)</f>
        <v>5001.23153</v>
      </c>
      <c r="K206">
        <f t="shared" si="21"/>
        <v>0.28082999999969616</v>
      </c>
      <c r="L206">
        <f t="shared" si="22"/>
        <v>1</v>
      </c>
      <c r="M206">
        <f t="shared" si="23"/>
        <v>2</v>
      </c>
      <c r="N206">
        <f t="shared" si="24"/>
        <v>183.29242999999951</v>
      </c>
      <c r="R206">
        <f t="shared" si="25"/>
        <v>181.2184699999998</v>
      </c>
      <c r="V206" s="4">
        <f t="shared" si="26"/>
        <v>1</v>
      </c>
      <c r="X206" s="4" t="str">
        <f t="shared" si="27"/>
        <v/>
      </c>
    </row>
    <row r="207" spans="1:24" x14ac:dyDescent="0.55000000000000004">
      <c r="A207" s="6">
        <f>IF('Data Validation'!$K$2&lt;&gt;TRUE,"",'Data Validation'!A207)</f>
        <v>1772090100</v>
      </c>
      <c r="B207" s="6" t="str">
        <f>IF('Data Validation'!$K$2&lt;&gt;TRUE,"",'Data Validation'!C207)</f>
        <v>XAUUSD</v>
      </c>
      <c r="C207" s="6" t="str">
        <f>IF('Data Validation'!$K$2&lt;&gt;TRUE,"",'Data Validation'!E207)</f>
        <v>M5</v>
      </c>
      <c r="D207" s="6">
        <f>IF('Data Validation'!$K$2&lt;&gt;TRUE,"",'Data Validation'!G207)</f>
        <v>5188.55</v>
      </c>
      <c r="E207" s="6">
        <f>IF($C207&lt;&gt;"M5","",Price!F207)</f>
        <v>5190.8100000000004</v>
      </c>
      <c r="F207" s="6">
        <f>IF($C207&lt;&gt;"M5","",Price!G207)</f>
        <v>5185.24</v>
      </c>
      <c r="G207" s="6">
        <f>IF($C207&lt;&gt;"M5","",SSA_new!F207)</f>
        <v>5003.9724800000004</v>
      </c>
      <c r="H207" s="6">
        <f>IF($C207&lt;&gt;"M5","",SSA_new!G207)</f>
        <v>5003.5372399999997</v>
      </c>
      <c r="I207" s="6">
        <f>IF($C207&lt;&gt;"M5","",SSA_new!H207)</f>
        <v>5005.0499499999996</v>
      </c>
      <c r="J207" s="6">
        <f>IF($C207&lt;&gt;"M5","",SSA_new!I207)</f>
        <v>5001.8488399999997</v>
      </c>
      <c r="K207">
        <f t="shared" si="21"/>
        <v>0.43524000000070373</v>
      </c>
      <c r="L207">
        <f t="shared" si="22"/>
        <v>1</v>
      </c>
      <c r="M207">
        <f t="shared" si="23"/>
        <v>3</v>
      </c>
      <c r="N207">
        <f t="shared" si="24"/>
        <v>185.76005000000077</v>
      </c>
      <c r="R207">
        <f t="shared" si="25"/>
        <v>183.39116000000013</v>
      </c>
      <c r="V207" s="4">
        <f t="shared" si="26"/>
        <v>1</v>
      </c>
      <c r="X207" s="4" t="str">
        <f t="shared" si="27"/>
        <v/>
      </c>
    </row>
    <row r="208" spans="1:24" x14ac:dyDescent="0.55000000000000004">
      <c r="A208" s="6">
        <f>IF('Data Validation'!$K$2&lt;&gt;TRUE,"",'Data Validation'!A208)</f>
        <v>1772090400</v>
      </c>
      <c r="B208" s="6" t="str">
        <f>IF('Data Validation'!$K$2&lt;&gt;TRUE,"",'Data Validation'!C208)</f>
        <v>XAUUSD</v>
      </c>
      <c r="C208" s="6" t="str">
        <f>IF('Data Validation'!$K$2&lt;&gt;TRUE,"",'Data Validation'!E208)</f>
        <v>M5</v>
      </c>
      <c r="D208" s="6">
        <f>IF('Data Validation'!$K$2&lt;&gt;TRUE,"",'Data Validation'!G208)</f>
        <v>5186.04</v>
      </c>
      <c r="E208" s="6">
        <f>IF($C208&lt;&gt;"M5","",Price!F208)</f>
        <v>5189.16</v>
      </c>
      <c r="F208" s="6">
        <f>IF($C208&lt;&gt;"M5","",Price!G208)</f>
        <v>5182.0600000000004</v>
      </c>
      <c r="G208" s="6">
        <f>IF($C208&lt;&gt;"M5","",SSA_new!F208)</f>
        <v>5004.7212600000003</v>
      </c>
      <c r="H208" s="6">
        <f>IF($C208&lt;&gt;"M5","",SSA_new!G208)</f>
        <v>5004.12925</v>
      </c>
      <c r="I208" s="6">
        <f>IF($C208&lt;&gt;"M5","",SSA_new!H208)</f>
        <v>5005.7617600000003</v>
      </c>
      <c r="J208" s="6">
        <f>IF($C208&lt;&gt;"M5","",SSA_new!I208)</f>
        <v>5002.6462499999998</v>
      </c>
      <c r="K208">
        <f t="shared" si="21"/>
        <v>0.59201000000030035</v>
      </c>
      <c r="L208">
        <f t="shared" si="22"/>
        <v>1</v>
      </c>
      <c r="M208">
        <f t="shared" si="23"/>
        <v>4</v>
      </c>
      <c r="N208">
        <f t="shared" si="24"/>
        <v>183.39823999999953</v>
      </c>
      <c r="R208">
        <f t="shared" si="25"/>
        <v>179.41375000000062</v>
      </c>
      <c r="V208" s="4">
        <f t="shared" si="26"/>
        <v>1</v>
      </c>
      <c r="X208" s="4" t="str">
        <f t="shared" si="27"/>
        <v/>
      </c>
    </row>
    <row r="209" spans="1:24" x14ac:dyDescent="0.55000000000000004">
      <c r="A209" s="6">
        <f>IF('Data Validation'!$K$2&lt;&gt;TRUE,"",'Data Validation'!A209)</f>
        <v>1772090700</v>
      </c>
      <c r="B209" s="6" t="str">
        <f>IF('Data Validation'!$K$2&lt;&gt;TRUE,"",'Data Validation'!C209)</f>
        <v>XAUUSD</v>
      </c>
      <c r="C209" s="6" t="str">
        <f>IF('Data Validation'!$K$2&lt;&gt;TRUE,"",'Data Validation'!E209)</f>
        <v>M5</v>
      </c>
      <c r="D209" s="6">
        <f>IF('Data Validation'!$K$2&lt;&gt;TRUE,"",'Data Validation'!G209)</f>
        <v>5184.88</v>
      </c>
      <c r="E209" s="6">
        <f>IF($C209&lt;&gt;"M5","",Price!F209)</f>
        <v>5188.0200000000004</v>
      </c>
      <c r="F209" s="6">
        <f>IF($C209&lt;&gt;"M5","",Price!G209)</f>
        <v>5184.43</v>
      </c>
      <c r="G209" s="6">
        <f>IF($C209&lt;&gt;"M5","",SSA_new!F209)</f>
        <v>5005.55962</v>
      </c>
      <c r="H209" s="6">
        <f>IF($C209&lt;&gt;"M5","",SSA_new!G209)</f>
        <v>5004.8444300000001</v>
      </c>
      <c r="I209" s="6">
        <f>IF($C209&lt;&gt;"M5","",SSA_new!H209)</f>
        <v>5006.5356000000002</v>
      </c>
      <c r="J209" s="6">
        <f>IF($C209&lt;&gt;"M5","",SSA_new!I209)</f>
        <v>5003.58367</v>
      </c>
      <c r="K209">
        <f t="shared" si="21"/>
        <v>0.71518999999989319</v>
      </c>
      <c r="L209">
        <f t="shared" si="22"/>
        <v>1</v>
      </c>
      <c r="M209">
        <f t="shared" si="23"/>
        <v>5</v>
      </c>
      <c r="N209">
        <f t="shared" si="24"/>
        <v>181.48440000000028</v>
      </c>
      <c r="R209">
        <f t="shared" si="25"/>
        <v>180.84633000000031</v>
      </c>
      <c r="V209" s="4">
        <f t="shared" si="26"/>
        <v>1</v>
      </c>
      <c r="X209" s="4" t="str">
        <f t="shared" si="27"/>
        <v/>
      </c>
    </row>
    <row r="210" spans="1:24" x14ac:dyDescent="0.55000000000000004">
      <c r="A210" s="6">
        <f>IF('Data Validation'!$K$2&lt;&gt;TRUE,"",'Data Validation'!A210)</f>
        <v>1772091000</v>
      </c>
      <c r="B210" s="6" t="str">
        <f>IF('Data Validation'!$K$2&lt;&gt;TRUE,"",'Data Validation'!C210)</f>
        <v>XAUUSD</v>
      </c>
      <c r="C210" s="6" t="str">
        <f>IF('Data Validation'!$K$2&lt;&gt;TRUE,"",'Data Validation'!E210)</f>
        <v>M5</v>
      </c>
      <c r="D210" s="6">
        <f>IF('Data Validation'!$K$2&lt;&gt;TRUE,"",'Data Validation'!G210)</f>
        <v>5186.1499999999996</v>
      </c>
      <c r="E210" s="6">
        <f>IF($C210&lt;&gt;"M5","",Price!F210)</f>
        <v>5188.7299999999996</v>
      </c>
      <c r="F210" s="6">
        <f>IF($C210&lt;&gt;"M5","",Price!G210)</f>
        <v>5184.58</v>
      </c>
      <c r="G210" s="6">
        <f>IF($C210&lt;&gt;"M5","",SSA_new!F210)</f>
        <v>5006.4704000000002</v>
      </c>
      <c r="H210" s="6">
        <f>IF($C210&lt;&gt;"M5","",SSA_new!G210)</f>
        <v>5005.6574199999995</v>
      </c>
      <c r="I210" s="6">
        <f>IF($C210&lt;&gt;"M5","",SSA_new!H210)</f>
        <v>5007.3609100000003</v>
      </c>
      <c r="J210" s="6">
        <f>IF($C210&lt;&gt;"M5","",SSA_new!I210)</f>
        <v>5004.6265700000004</v>
      </c>
      <c r="K210">
        <f t="shared" si="21"/>
        <v>0.81298000000060711</v>
      </c>
      <c r="L210">
        <f t="shared" si="22"/>
        <v>1</v>
      </c>
      <c r="M210">
        <f t="shared" si="23"/>
        <v>6</v>
      </c>
      <c r="N210">
        <f t="shared" si="24"/>
        <v>181.36908999999923</v>
      </c>
      <c r="R210">
        <f t="shared" si="25"/>
        <v>179.95342999999957</v>
      </c>
      <c r="V210" s="4">
        <f t="shared" si="26"/>
        <v>1</v>
      </c>
      <c r="X210" s="4" t="str">
        <f t="shared" si="27"/>
        <v/>
      </c>
    </row>
    <row r="211" spans="1:24" x14ac:dyDescent="0.55000000000000004">
      <c r="A211" s="6">
        <f>IF('Data Validation'!$K$2&lt;&gt;TRUE,"",'Data Validation'!A211)</f>
        <v>1772091300</v>
      </c>
      <c r="B211" s="6" t="str">
        <f>IF('Data Validation'!$K$2&lt;&gt;TRUE,"",'Data Validation'!C211)</f>
        <v>XAUUSD</v>
      </c>
      <c r="C211" s="6" t="str">
        <f>IF('Data Validation'!$K$2&lt;&gt;TRUE,"",'Data Validation'!E211)</f>
        <v>M5</v>
      </c>
      <c r="D211" s="6">
        <f>IF('Data Validation'!$K$2&lt;&gt;TRUE,"",'Data Validation'!G211)</f>
        <v>5188.3500000000004</v>
      </c>
      <c r="E211" s="6">
        <f>IF($C211&lt;&gt;"M5","",Price!F211)</f>
        <v>5189</v>
      </c>
      <c r="F211" s="6">
        <f>IF($C211&lt;&gt;"M5","",Price!G211)</f>
        <v>5184.6400000000003</v>
      </c>
      <c r="G211" s="6">
        <f>IF($C211&lt;&gt;"M5","",SSA_new!F211)</f>
        <v>5007.4551300000003</v>
      </c>
      <c r="H211" s="6">
        <f>IF($C211&lt;&gt;"M5","",SSA_new!G211)</f>
        <v>5006.5562799999998</v>
      </c>
      <c r="I211" s="6">
        <f>IF($C211&lt;&gt;"M5","",SSA_new!H211)</f>
        <v>5008.2678800000003</v>
      </c>
      <c r="J211" s="6">
        <f>IF($C211&lt;&gt;"M5","",SSA_new!I211)</f>
        <v>5005.6986699999998</v>
      </c>
      <c r="K211">
        <f t="shared" si="21"/>
        <v>0.89885000000049331</v>
      </c>
      <c r="L211">
        <f t="shared" si="22"/>
        <v>1</v>
      </c>
      <c r="M211">
        <f t="shared" si="23"/>
        <v>7</v>
      </c>
      <c r="N211">
        <f t="shared" si="24"/>
        <v>180.73211999999967</v>
      </c>
      <c r="R211">
        <f t="shared" si="25"/>
        <v>178.94133000000056</v>
      </c>
      <c r="V211" s="4">
        <f t="shared" si="26"/>
        <v>1</v>
      </c>
      <c r="X211" s="4" t="str">
        <f t="shared" si="27"/>
        <v/>
      </c>
    </row>
    <row r="212" spans="1:24" x14ac:dyDescent="0.55000000000000004">
      <c r="A212" s="6">
        <f>IF('Data Validation'!$K$2&lt;&gt;TRUE,"",'Data Validation'!A212)</f>
        <v>1772091600</v>
      </c>
      <c r="B212" s="6" t="str">
        <f>IF('Data Validation'!$K$2&lt;&gt;TRUE,"",'Data Validation'!C212)</f>
        <v>XAUUSD</v>
      </c>
      <c r="C212" s="6" t="str">
        <f>IF('Data Validation'!$K$2&lt;&gt;TRUE,"",'Data Validation'!E212)</f>
        <v>M5</v>
      </c>
      <c r="D212" s="6">
        <f>IF('Data Validation'!$K$2&lt;&gt;TRUE,"",'Data Validation'!G212)</f>
        <v>5186.49</v>
      </c>
      <c r="E212" s="6">
        <f>IF($C212&lt;&gt;"M5","",Price!F212)</f>
        <v>5189.78</v>
      </c>
      <c r="F212" s="6">
        <f>IF($C212&lt;&gt;"M5","",Price!G212)</f>
        <v>5186.08</v>
      </c>
      <c r="G212" s="6">
        <f>IF($C212&lt;&gt;"M5","",SSA_new!F212)</f>
        <v>5008.5016800000003</v>
      </c>
      <c r="H212" s="6">
        <f>IF($C212&lt;&gt;"M5","",SSA_new!G212)</f>
        <v>5007.52898</v>
      </c>
      <c r="I212" s="6">
        <f>IF($C212&lt;&gt;"M5","",SSA_new!H212)</f>
        <v>5009.2970100000002</v>
      </c>
      <c r="J212" s="6">
        <f>IF($C212&lt;&gt;"M5","",SSA_new!I212)</f>
        <v>5006.7474099999999</v>
      </c>
      <c r="K212">
        <f t="shared" si="21"/>
        <v>0.97270000000025902</v>
      </c>
      <c r="L212">
        <f t="shared" si="22"/>
        <v>1</v>
      </c>
      <c r="M212">
        <f t="shared" si="23"/>
        <v>8</v>
      </c>
      <c r="N212">
        <f t="shared" si="24"/>
        <v>180.48298999999952</v>
      </c>
      <c r="R212">
        <f t="shared" si="25"/>
        <v>179.33258999999998</v>
      </c>
      <c r="V212" s="4">
        <f t="shared" si="26"/>
        <v>1</v>
      </c>
      <c r="X212" s="4" t="str">
        <f t="shared" si="27"/>
        <v/>
      </c>
    </row>
    <row r="213" spans="1:24" x14ac:dyDescent="0.55000000000000004">
      <c r="A213" s="6">
        <f>IF('Data Validation'!$K$2&lt;&gt;TRUE,"",'Data Validation'!A213)</f>
        <v>1772091900</v>
      </c>
      <c r="B213" s="6" t="str">
        <f>IF('Data Validation'!$K$2&lt;&gt;TRUE,"",'Data Validation'!C213)</f>
        <v>XAUUSD</v>
      </c>
      <c r="C213" s="6" t="str">
        <f>IF('Data Validation'!$K$2&lt;&gt;TRUE,"",'Data Validation'!E213)</f>
        <v>M5</v>
      </c>
      <c r="D213" s="6">
        <f>IF('Data Validation'!$K$2&lt;&gt;TRUE,"",'Data Validation'!G213)</f>
        <v>5181.91</v>
      </c>
      <c r="E213" s="6">
        <f>IF($C213&lt;&gt;"M5","",Price!F213)</f>
        <v>5186.8999999999996</v>
      </c>
      <c r="F213" s="6">
        <f>IF($C213&lt;&gt;"M5","",Price!G213)</f>
        <v>5181.87</v>
      </c>
      <c r="G213" s="6">
        <f>IF($C213&lt;&gt;"M5","",SSA_new!F213)</f>
        <v>5009.5214400000004</v>
      </c>
      <c r="H213" s="6">
        <f>IF($C213&lt;&gt;"M5","",SSA_new!G213)</f>
        <v>5008.5252099999998</v>
      </c>
      <c r="I213" s="6">
        <f>IF($C213&lt;&gt;"M5","",SSA_new!H213)</f>
        <v>5010.3936700000004</v>
      </c>
      <c r="J213" s="6">
        <f>IF($C213&lt;&gt;"M5","",SSA_new!I213)</f>
        <v>5007.723</v>
      </c>
      <c r="K213">
        <f t="shared" si="21"/>
        <v>0.99623000000065076</v>
      </c>
      <c r="L213">
        <f t="shared" si="22"/>
        <v>1</v>
      </c>
      <c r="M213">
        <f t="shared" si="23"/>
        <v>9</v>
      </c>
      <c r="N213">
        <f t="shared" si="24"/>
        <v>176.50632999999925</v>
      </c>
      <c r="R213">
        <f t="shared" si="25"/>
        <v>174.14699999999993</v>
      </c>
      <c r="V213" s="4">
        <f t="shared" si="26"/>
        <v>1</v>
      </c>
      <c r="X213" s="4" t="str">
        <f t="shared" si="27"/>
        <v/>
      </c>
    </row>
    <row r="214" spans="1:24" x14ac:dyDescent="0.55000000000000004">
      <c r="A214" s="6">
        <f>IF('Data Validation'!$K$2&lt;&gt;TRUE,"",'Data Validation'!A214)</f>
        <v>1772092200</v>
      </c>
      <c r="B214" s="6" t="str">
        <f>IF('Data Validation'!$K$2&lt;&gt;TRUE,"",'Data Validation'!C214)</f>
        <v>XAUUSD</v>
      </c>
      <c r="C214" s="6" t="str">
        <f>IF('Data Validation'!$K$2&lt;&gt;TRUE,"",'Data Validation'!E214)</f>
        <v>M5</v>
      </c>
      <c r="D214" s="6">
        <f>IF('Data Validation'!$K$2&lt;&gt;TRUE,"",'Data Validation'!G214)</f>
        <v>5183.7</v>
      </c>
      <c r="E214" s="6">
        <f>IF($C214&lt;&gt;"M5","",Price!F214)</f>
        <v>5184.2</v>
      </c>
      <c r="F214" s="6">
        <f>IF($C214&lt;&gt;"M5","",Price!G214)</f>
        <v>5179.72</v>
      </c>
      <c r="G214" s="6">
        <f>IF($C214&lt;&gt;"M5","",SSA_new!F214)</f>
        <v>5010.4162200000001</v>
      </c>
      <c r="H214" s="6">
        <f>IF($C214&lt;&gt;"M5","",SSA_new!G214)</f>
        <v>5009.4707099999996</v>
      </c>
      <c r="I214" s="6">
        <f>IF($C214&lt;&gt;"M5","",SSA_new!H214)</f>
        <v>5011.5248099999999</v>
      </c>
      <c r="J214" s="6">
        <f>IF($C214&lt;&gt;"M5","",SSA_new!I214)</f>
        <v>5008.5119599999998</v>
      </c>
      <c r="K214">
        <f t="shared" si="21"/>
        <v>0.9455100000004677</v>
      </c>
      <c r="L214">
        <f t="shared" si="22"/>
        <v>1</v>
      </c>
      <c r="M214">
        <f t="shared" si="23"/>
        <v>10</v>
      </c>
      <c r="N214">
        <f t="shared" si="24"/>
        <v>172.67518999999993</v>
      </c>
      <c r="R214">
        <f t="shared" si="25"/>
        <v>171.20804000000044</v>
      </c>
      <c r="V214" s="4">
        <f t="shared" si="26"/>
        <v>1</v>
      </c>
      <c r="X214" s="4" t="str">
        <f t="shared" si="27"/>
        <v/>
      </c>
    </row>
    <row r="215" spans="1:24" x14ac:dyDescent="0.55000000000000004">
      <c r="A215" s="6">
        <f>IF('Data Validation'!$K$2&lt;&gt;TRUE,"",'Data Validation'!A215)</f>
        <v>1772092500</v>
      </c>
      <c r="B215" s="6" t="str">
        <f>IF('Data Validation'!$K$2&lt;&gt;TRUE,"",'Data Validation'!C215)</f>
        <v>XAUUSD</v>
      </c>
      <c r="C215" s="6" t="str">
        <f>IF('Data Validation'!$K$2&lt;&gt;TRUE,"",'Data Validation'!E215)</f>
        <v>M5</v>
      </c>
      <c r="D215" s="6">
        <f>IF('Data Validation'!$K$2&lt;&gt;TRUE,"",'Data Validation'!G215)</f>
        <v>5186.0200000000004</v>
      </c>
      <c r="E215" s="6">
        <f>IF($C215&lt;&gt;"M5","",Price!F215)</f>
        <v>5188.1400000000003</v>
      </c>
      <c r="F215" s="6">
        <f>IF($C215&lt;&gt;"M5","",Price!G215)</f>
        <v>5183.7299999999996</v>
      </c>
      <c r="G215" s="6">
        <f>IF($C215&lt;&gt;"M5","",SSA_new!F215)</f>
        <v>5011.0554499999998</v>
      </c>
      <c r="H215" s="6">
        <f>IF($C215&lt;&gt;"M5","",SSA_new!G215)</f>
        <v>5010.2630799999997</v>
      </c>
      <c r="I215" s="6">
        <f>IF($C215&lt;&gt;"M5","",SSA_new!H215)</f>
        <v>5012.56682</v>
      </c>
      <c r="J215" s="6">
        <f>IF($C215&lt;&gt;"M5","",SSA_new!I215)</f>
        <v>5009.03442</v>
      </c>
      <c r="K215">
        <f t="shared" si="21"/>
        <v>0.79237000000011903</v>
      </c>
      <c r="L215">
        <f t="shared" si="22"/>
        <v>1</v>
      </c>
      <c r="M215">
        <f t="shared" si="23"/>
        <v>11</v>
      </c>
      <c r="N215">
        <f t="shared" si="24"/>
        <v>175.57318000000032</v>
      </c>
      <c r="R215">
        <f t="shared" si="25"/>
        <v>174.69557999999961</v>
      </c>
      <c r="V215" s="4">
        <f t="shared" si="26"/>
        <v>1</v>
      </c>
      <c r="X215" s="4" t="str">
        <f t="shared" si="27"/>
        <v/>
      </c>
    </row>
    <row r="216" spans="1:24" x14ac:dyDescent="0.55000000000000004">
      <c r="A216" s="6">
        <f>IF('Data Validation'!$K$2&lt;&gt;TRUE,"",'Data Validation'!A216)</f>
        <v>1772092800</v>
      </c>
      <c r="B216" s="6" t="str">
        <f>IF('Data Validation'!$K$2&lt;&gt;TRUE,"",'Data Validation'!C216)</f>
        <v>XAUUSD</v>
      </c>
      <c r="C216" s="6" t="str">
        <f>IF('Data Validation'!$K$2&lt;&gt;TRUE,"",'Data Validation'!E216)</f>
        <v>M5</v>
      </c>
      <c r="D216" s="6">
        <f>IF('Data Validation'!$K$2&lt;&gt;TRUE,"",'Data Validation'!G216)</f>
        <v>5181.47</v>
      </c>
      <c r="E216" s="6">
        <f>IF($C216&lt;&gt;"M5","",Price!F216)</f>
        <v>5187.05</v>
      </c>
      <c r="F216" s="6">
        <f>IF($C216&lt;&gt;"M5","",Price!G216)</f>
        <v>5179.66</v>
      </c>
      <c r="G216" s="6">
        <f>IF($C216&lt;&gt;"M5","",SSA_new!F216)</f>
        <v>5011.3832199999997</v>
      </c>
      <c r="H216" s="6">
        <f>IF($C216&lt;&gt;"M5","",SSA_new!G216)</f>
        <v>5010.8231500000002</v>
      </c>
      <c r="I216" s="6">
        <f>IF($C216&lt;&gt;"M5","",SSA_new!H216)</f>
        <v>5013.4106400000001</v>
      </c>
      <c r="J216" s="6">
        <f>IF($C216&lt;&gt;"M5","",SSA_new!I216)</f>
        <v>5009.2296900000001</v>
      </c>
      <c r="K216">
        <f t="shared" si="21"/>
        <v>0.56006999999954132</v>
      </c>
      <c r="L216">
        <f t="shared" si="22"/>
        <v>1</v>
      </c>
      <c r="M216">
        <f t="shared" si="23"/>
        <v>12</v>
      </c>
      <c r="N216">
        <f t="shared" si="24"/>
        <v>173.63936000000012</v>
      </c>
      <c r="R216">
        <f t="shared" si="25"/>
        <v>170.43030999999974</v>
      </c>
      <c r="V216" s="4">
        <f t="shared" si="26"/>
        <v>1</v>
      </c>
      <c r="X216" s="4" t="str">
        <f t="shared" si="27"/>
        <v/>
      </c>
    </row>
    <row r="217" spans="1:24" x14ac:dyDescent="0.55000000000000004">
      <c r="A217" s="6">
        <f>IF('Data Validation'!$K$2&lt;&gt;TRUE,"",'Data Validation'!A217)</f>
        <v>1772093100</v>
      </c>
      <c r="B217" s="6" t="str">
        <f>IF('Data Validation'!$K$2&lt;&gt;TRUE,"",'Data Validation'!C217)</f>
        <v>XAUUSD</v>
      </c>
      <c r="C217" s="6" t="str">
        <f>IF('Data Validation'!$K$2&lt;&gt;TRUE,"",'Data Validation'!E217)</f>
        <v>M5</v>
      </c>
      <c r="D217" s="6">
        <f>IF('Data Validation'!$K$2&lt;&gt;TRUE,"",'Data Validation'!G217)</f>
        <v>5183.96</v>
      </c>
      <c r="E217" s="6">
        <f>IF($C217&lt;&gt;"M5","",Price!F217)</f>
        <v>5185.37</v>
      </c>
      <c r="F217" s="6">
        <f>IF($C217&lt;&gt;"M5","",Price!G217)</f>
        <v>5179.41</v>
      </c>
      <c r="G217" s="6">
        <f>IF($C217&lt;&gt;"M5","",SSA_new!F217)</f>
        <v>5011.4267799999998</v>
      </c>
      <c r="H217" s="6">
        <f>IF($C217&lt;&gt;"M5","",SSA_new!G217)</f>
        <v>5011.1249699999998</v>
      </c>
      <c r="I217" s="6">
        <f>IF($C217&lt;&gt;"M5","",SSA_new!H217)</f>
        <v>5013.9545099999996</v>
      </c>
      <c r="J217" s="6">
        <f>IF($C217&lt;&gt;"M5","",SSA_new!I217)</f>
        <v>5009.11067</v>
      </c>
      <c r="K217">
        <f t="shared" si="21"/>
        <v>0.30180999999993219</v>
      </c>
      <c r="L217">
        <f t="shared" si="22"/>
        <v>1</v>
      </c>
      <c r="M217">
        <f t="shared" si="23"/>
        <v>13</v>
      </c>
      <c r="N217">
        <f t="shared" si="24"/>
        <v>171.41549000000032</v>
      </c>
      <c r="R217">
        <f t="shared" si="25"/>
        <v>170.29932999999983</v>
      </c>
      <c r="V217" s="4">
        <f t="shared" si="26"/>
        <v>1</v>
      </c>
      <c r="X217" s="4" t="str">
        <f t="shared" si="27"/>
        <v/>
      </c>
    </row>
    <row r="218" spans="1:24" x14ac:dyDescent="0.55000000000000004">
      <c r="A218" s="6">
        <f>IF('Data Validation'!$K$2&lt;&gt;TRUE,"",'Data Validation'!A218)</f>
        <v>1772093400</v>
      </c>
      <c r="B218" s="6" t="str">
        <f>IF('Data Validation'!$K$2&lt;&gt;TRUE,"",'Data Validation'!C218)</f>
        <v>XAUUSD</v>
      </c>
      <c r="C218" s="6" t="str">
        <f>IF('Data Validation'!$K$2&lt;&gt;TRUE,"",'Data Validation'!E218)</f>
        <v>M5</v>
      </c>
      <c r="D218" s="6">
        <f>IF('Data Validation'!$K$2&lt;&gt;TRUE,"",'Data Validation'!G218)</f>
        <v>5189.4799999999996</v>
      </c>
      <c r="E218" s="6">
        <f>IF($C218&lt;&gt;"M5","",Price!F218)</f>
        <v>5190.47</v>
      </c>
      <c r="F218" s="6">
        <f>IF($C218&lt;&gt;"M5","",Price!G218)</f>
        <v>5183.76</v>
      </c>
      <c r="G218" s="6">
        <f>IF($C218&lt;&gt;"M5","",SSA_new!F218)</f>
        <v>5011.1025</v>
      </c>
      <c r="H218" s="6">
        <f>IF($C218&lt;&gt;"M5","",SSA_new!G218)</f>
        <v>5011.11373</v>
      </c>
      <c r="I218" s="6">
        <f>IF($C218&lt;&gt;"M5","",SSA_new!H218)</f>
        <v>5014.2005900000004</v>
      </c>
      <c r="J218" s="6">
        <f>IF($C218&lt;&gt;"M5","",SSA_new!I218)</f>
        <v>5008.7212900000004</v>
      </c>
      <c r="K218">
        <f t="shared" si="21"/>
        <v>-1.1230000000068685E-2</v>
      </c>
      <c r="L218">
        <f t="shared" si="22"/>
        <v>-1</v>
      </c>
      <c r="M218">
        <f t="shared" si="23"/>
        <v>-1</v>
      </c>
      <c r="N218">
        <f t="shared" si="24"/>
        <v>176.26940999999988</v>
      </c>
      <c r="R218">
        <f t="shared" si="25"/>
        <v>175.03870999999981</v>
      </c>
      <c r="V218" s="4" t="str">
        <f t="shared" si="26"/>
        <v/>
      </c>
      <c r="X218" s="4" t="str">
        <f t="shared" si="27"/>
        <v/>
      </c>
    </row>
    <row r="219" spans="1:24" x14ac:dyDescent="0.55000000000000004">
      <c r="A219" s="6">
        <f>IF('Data Validation'!$K$2&lt;&gt;TRUE,"",'Data Validation'!A219)</f>
        <v>1772093700</v>
      </c>
      <c r="B219" s="6" t="str">
        <f>IF('Data Validation'!$K$2&lt;&gt;TRUE,"",'Data Validation'!C219)</f>
        <v>XAUUSD</v>
      </c>
      <c r="C219" s="6" t="str">
        <f>IF('Data Validation'!$K$2&lt;&gt;TRUE,"",'Data Validation'!E219)</f>
        <v>M5</v>
      </c>
      <c r="D219" s="6">
        <f>IF('Data Validation'!$K$2&lt;&gt;TRUE,"",'Data Validation'!G219)</f>
        <v>5187.25</v>
      </c>
      <c r="E219" s="6">
        <f>IF($C219&lt;&gt;"M5","",Price!F219)</f>
        <v>5190.8500000000004</v>
      </c>
      <c r="F219" s="6">
        <f>IF($C219&lt;&gt;"M5","",Price!G219)</f>
        <v>5184.8900000000003</v>
      </c>
      <c r="G219" s="6">
        <f>IF($C219&lt;&gt;"M5","",SSA_new!F219)</f>
        <v>5010.3105800000003</v>
      </c>
      <c r="H219" s="6">
        <f>IF($C219&lt;&gt;"M5","",SSA_new!G219)</f>
        <v>5010.71216</v>
      </c>
      <c r="I219" s="6">
        <f>IF($C219&lt;&gt;"M5","",SSA_new!H219)</f>
        <v>5013.9839099999999</v>
      </c>
      <c r="J219" s="6">
        <f>IF($C219&lt;&gt;"M5","",SSA_new!I219)</f>
        <v>5008.0078899999999</v>
      </c>
      <c r="K219">
        <f t="shared" si="21"/>
        <v>-0.40157999999973981</v>
      </c>
      <c r="L219">
        <f t="shared" si="22"/>
        <v>-1</v>
      </c>
      <c r="M219">
        <f t="shared" si="23"/>
        <v>-2</v>
      </c>
      <c r="N219">
        <f t="shared" si="24"/>
        <v>176.86609000000044</v>
      </c>
      <c r="R219">
        <f t="shared" si="25"/>
        <v>176.88211000000047</v>
      </c>
      <c r="V219" s="4" t="str">
        <f t="shared" si="26"/>
        <v/>
      </c>
      <c r="X219" s="4" t="str">
        <f t="shared" si="27"/>
        <v/>
      </c>
    </row>
    <row r="220" spans="1:24" x14ac:dyDescent="0.55000000000000004">
      <c r="A220" s="6">
        <f>IF('Data Validation'!$K$2&lt;&gt;TRUE,"",'Data Validation'!A220)</f>
        <v>1772094000</v>
      </c>
      <c r="B220" s="6" t="str">
        <f>IF('Data Validation'!$K$2&lt;&gt;TRUE,"",'Data Validation'!C220)</f>
        <v>XAUUSD</v>
      </c>
      <c r="C220" s="6" t="str">
        <f>IF('Data Validation'!$K$2&lt;&gt;TRUE,"",'Data Validation'!E220)</f>
        <v>M5</v>
      </c>
      <c r="D220" s="6">
        <f>IF('Data Validation'!$K$2&lt;&gt;TRUE,"",'Data Validation'!G220)</f>
        <v>5187.01</v>
      </c>
      <c r="E220" s="6">
        <f>IF($C220&lt;&gt;"M5","",Price!F220)</f>
        <v>5187.55</v>
      </c>
      <c r="F220" s="6">
        <f>IF($C220&lt;&gt;"M5","",Price!G220)</f>
        <v>5184.9399999999996</v>
      </c>
      <c r="G220" s="6">
        <f>IF($C220&lt;&gt;"M5","",SSA_new!F220)</f>
        <v>5009.1203400000004</v>
      </c>
      <c r="H220" s="6">
        <f>IF($C220&lt;&gt;"M5","",SSA_new!G220)</f>
        <v>5009.9162500000002</v>
      </c>
      <c r="I220" s="6">
        <f>IF($C220&lt;&gt;"M5","",SSA_new!H220)</f>
        <v>5013.2369200000003</v>
      </c>
      <c r="J220" s="6">
        <f>IF($C220&lt;&gt;"M5","",SSA_new!I220)</f>
        <v>5006.9939700000004</v>
      </c>
      <c r="K220">
        <f t="shared" si="21"/>
        <v>-0.79590999999982159</v>
      </c>
      <c r="L220">
        <f t="shared" si="22"/>
        <v>-1</v>
      </c>
      <c r="M220">
        <f t="shared" si="23"/>
        <v>-3</v>
      </c>
      <c r="N220">
        <f t="shared" si="24"/>
        <v>174.3130799999999</v>
      </c>
      <c r="R220">
        <f t="shared" si="25"/>
        <v>177.94602999999915</v>
      </c>
      <c r="V220" s="4" t="str">
        <f t="shared" si="26"/>
        <v/>
      </c>
      <c r="X220" s="4" t="str">
        <f t="shared" si="27"/>
        <v/>
      </c>
    </row>
    <row r="221" spans="1:24" x14ac:dyDescent="0.55000000000000004">
      <c r="A221" s="6">
        <f>IF('Data Validation'!$K$2&lt;&gt;TRUE,"",'Data Validation'!A221)</f>
        <v>1772094300</v>
      </c>
      <c r="B221" s="6" t="str">
        <f>IF('Data Validation'!$K$2&lt;&gt;TRUE,"",'Data Validation'!C221)</f>
        <v>XAUUSD</v>
      </c>
      <c r="C221" s="6" t="str">
        <f>IF('Data Validation'!$K$2&lt;&gt;TRUE,"",'Data Validation'!E221)</f>
        <v>M5</v>
      </c>
      <c r="D221" s="6">
        <f>IF('Data Validation'!$K$2&lt;&gt;TRUE,"",'Data Validation'!G221)</f>
        <v>5176.99</v>
      </c>
      <c r="E221" s="6">
        <f>IF($C221&lt;&gt;"M5","",Price!F221)</f>
        <v>5187.6899999999996</v>
      </c>
      <c r="F221" s="6">
        <f>IF($C221&lt;&gt;"M5","",Price!G221)</f>
        <v>5175.41</v>
      </c>
      <c r="G221" s="6">
        <f>IF($C221&lt;&gt;"M5","",SSA_new!F221)</f>
        <v>5007.7863799999996</v>
      </c>
      <c r="H221" s="6">
        <f>IF($C221&lt;&gt;"M5","",SSA_new!G221)</f>
        <v>5008.85131</v>
      </c>
      <c r="I221" s="6">
        <f>IF($C221&lt;&gt;"M5","",SSA_new!H221)</f>
        <v>5012.0337499999996</v>
      </c>
      <c r="J221" s="6">
        <f>IF($C221&lt;&gt;"M5","",SSA_new!I221)</f>
        <v>5005.8948399999999</v>
      </c>
      <c r="K221">
        <f t="shared" si="21"/>
        <v>-1.0649300000004587</v>
      </c>
      <c r="L221">
        <f t="shared" si="22"/>
        <v>-1</v>
      </c>
      <c r="M221">
        <f t="shared" si="23"/>
        <v>-4</v>
      </c>
      <c r="N221">
        <f t="shared" si="24"/>
        <v>175.65625</v>
      </c>
      <c r="R221">
        <f t="shared" si="25"/>
        <v>169.51515999999992</v>
      </c>
      <c r="V221" s="4" t="str">
        <f t="shared" si="26"/>
        <v/>
      </c>
      <c r="X221" s="4" t="str">
        <f t="shared" si="27"/>
        <v/>
      </c>
    </row>
    <row r="222" spans="1:24" x14ac:dyDescent="0.55000000000000004">
      <c r="A222" s="6">
        <f>IF('Data Validation'!$K$2&lt;&gt;TRUE,"",'Data Validation'!A222)</f>
        <v>1772094600</v>
      </c>
      <c r="B222" s="6" t="str">
        <f>IF('Data Validation'!$K$2&lt;&gt;TRUE,"",'Data Validation'!C222)</f>
        <v>XAUUSD</v>
      </c>
      <c r="C222" s="6" t="str">
        <f>IF('Data Validation'!$K$2&lt;&gt;TRUE,"",'Data Validation'!E222)</f>
        <v>M5</v>
      </c>
      <c r="D222" s="6">
        <f>IF('Data Validation'!$K$2&lt;&gt;TRUE,"",'Data Validation'!G222)</f>
        <v>5175.0600000000004</v>
      </c>
      <c r="E222" s="6">
        <f>IF($C222&lt;&gt;"M5","",Price!F222)</f>
        <v>5180.83</v>
      </c>
      <c r="F222" s="6">
        <f>IF($C222&lt;&gt;"M5","",Price!G222)</f>
        <v>5171.24</v>
      </c>
      <c r="G222" s="6">
        <f>IF($C222&lt;&gt;"M5","",SSA_new!F222)</f>
        <v>5006.4677700000002</v>
      </c>
      <c r="H222" s="6">
        <f>IF($C222&lt;&gt;"M5","",SSA_new!G222)</f>
        <v>5007.6595399999997</v>
      </c>
      <c r="I222" s="6">
        <f>IF($C222&lt;&gt;"M5","",SSA_new!H222)</f>
        <v>5010.5519800000002</v>
      </c>
      <c r="J222" s="6">
        <f>IF($C222&lt;&gt;"M5","",SSA_new!I222)</f>
        <v>5004.8490899999997</v>
      </c>
      <c r="K222">
        <f t="shared" si="21"/>
        <v>-1.1917699999994511</v>
      </c>
      <c r="L222">
        <f t="shared" si="22"/>
        <v>-1</v>
      </c>
      <c r="M222">
        <f t="shared" si="23"/>
        <v>-5</v>
      </c>
      <c r="N222">
        <f t="shared" si="24"/>
        <v>170.27801999999974</v>
      </c>
      <c r="R222">
        <f t="shared" si="25"/>
        <v>166.39091000000008</v>
      </c>
      <c r="V222" s="4" t="str">
        <f t="shared" si="26"/>
        <v/>
      </c>
      <c r="X222" s="4" t="str">
        <f t="shared" si="27"/>
        <v/>
      </c>
    </row>
    <row r="223" spans="1:24" x14ac:dyDescent="0.55000000000000004">
      <c r="A223" s="6">
        <f>IF('Data Validation'!$K$2&lt;&gt;TRUE,"",'Data Validation'!A223)</f>
        <v>1772094900</v>
      </c>
      <c r="B223" s="6" t="str">
        <f>IF('Data Validation'!$K$2&lt;&gt;TRUE,"",'Data Validation'!C223)</f>
        <v>XAUUSD</v>
      </c>
      <c r="C223" s="6" t="str">
        <f>IF('Data Validation'!$K$2&lt;&gt;TRUE,"",'Data Validation'!E223)</f>
        <v>M5</v>
      </c>
      <c r="D223" s="6">
        <f>IF('Data Validation'!$K$2&lt;&gt;TRUE,"",'Data Validation'!G223)</f>
        <v>5174.82</v>
      </c>
      <c r="E223" s="6">
        <f>IF($C223&lt;&gt;"M5","",Price!F223)</f>
        <v>5177.72</v>
      </c>
      <c r="F223" s="6">
        <f>IF($C223&lt;&gt;"M5","",Price!G223)</f>
        <v>5172.7700000000004</v>
      </c>
      <c r="G223" s="6">
        <f>IF($C223&lt;&gt;"M5","",SSA_new!F223)</f>
        <v>5005.20928</v>
      </c>
      <c r="H223" s="6">
        <f>IF($C223&lt;&gt;"M5","",SSA_new!G223)</f>
        <v>5006.4344099999998</v>
      </c>
      <c r="I223" s="6">
        <f>IF($C223&lt;&gt;"M5","",SSA_new!H223)</f>
        <v>5009.0368500000004</v>
      </c>
      <c r="J223" s="6">
        <f>IF($C223&lt;&gt;"M5","",SSA_new!I223)</f>
        <v>5003.8430200000003</v>
      </c>
      <c r="K223">
        <f t="shared" si="21"/>
        <v>-1.2251299999998082</v>
      </c>
      <c r="L223">
        <f t="shared" si="22"/>
        <v>-1</v>
      </c>
      <c r="M223">
        <f t="shared" si="23"/>
        <v>-6</v>
      </c>
      <c r="N223">
        <f t="shared" si="24"/>
        <v>168.68314999999984</v>
      </c>
      <c r="R223">
        <f t="shared" si="25"/>
        <v>168.92698000000019</v>
      </c>
      <c r="V223" s="4" t="str">
        <f t="shared" si="26"/>
        <v/>
      </c>
      <c r="X223" s="4" t="str">
        <f t="shared" si="27"/>
        <v/>
      </c>
    </row>
    <row r="224" spans="1:24" x14ac:dyDescent="0.55000000000000004">
      <c r="A224" s="6">
        <f>IF('Data Validation'!$K$2&lt;&gt;TRUE,"",'Data Validation'!A224)</f>
        <v>1772095200</v>
      </c>
      <c r="B224" s="6" t="str">
        <f>IF('Data Validation'!$K$2&lt;&gt;TRUE,"",'Data Validation'!C224)</f>
        <v>XAUUSD</v>
      </c>
      <c r="C224" s="6" t="str">
        <f>IF('Data Validation'!$K$2&lt;&gt;TRUE,"",'Data Validation'!E224)</f>
        <v>M5</v>
      </c>
      <c r="D224" s="6">
        <f>IF('Data Validation'!$K$2&lt;&gt;TRUE,"",'Data Validation'!G224)</f>
        <v>5174.28</v>
      </c>
      <c r="E224" s="6">
        <f>IF($C224&lt;&gt;"M5","",Price!F224)</f>
        <v>5176.67</v>
      </c>
      <c r="F224" s="6">
        <f>IF($C224&lt;&gt;"M5","",Price!G224)</f>
        <v>5171.71</v>
      </c>
      <c r="G224" s="6">
        <f>IF($C224&lt;&gt;"M5","",SSA_new!F224)</f>
        <v>5004.0822900000003</v>
      </c>
      <c r="H224" s="6">
        <f>IF($C224&lt;&gt;"M5","",SSA_new!G224)</f>
        <v>5005.2583500000001</v>
      </c>
      <c r="I224" s="6">
        <f>IF($C224&lt;&gt;"M5","",SSA_new!H224)</f>
        <v>5007.5771699999996</v>
      </c>
      <c r="J224" s="6">
        <f>IF($C224&lt;&gt;"M5","",SSA_new!I224)</f>
        <v>5002.8537299999998</v>
      </c>
      <c r="K224">
        <f t="shared" si="21"/>
        <v>-1.1760599999997794</v>
      </c>
      <c r="L224">
        <f t="shared" si="22"/>
        <v>-1</v>
      </c>
      <c r="M224">
        <f t="shared" si="23"/>
        <v>-7</v>
      </c>
      <c r="N224">
        <f t="shared" si="24"/>
        <v>169.0928300000005</v>
      </c>
      <c r="R224">
        <f t="shared" si="25"/>
        <v>168.85627000000022</v>
      </c>
      <c r="V224" s="4" t="str">
        <f t="shared" si="26"/>
        <v/>
      </c>
      <c r="X224" s="4" t="str">
        <f t="shared" si="27"/>
        <v/>
      </c>
    </row>
    <row r="225" spans="1:24" x14ac:dyDescent="0.55000000000000004">
      <c r="A225" s="6">
        <f>IF('Data Validation'!$K$2&lt;&gt;TRUE,"",'Data Validation'!A225)</f>
        <v>1772095500</v>
      </c>
      <c r="B225" s="6" t="str">
        <f>IF('Data Validation'!$K$2&lt;&gt;TRUE,"",'Data Validation'!C225)</f>
        <v>XAUUSD</v>
      </c>
      <c r="C225" s="6" t="str">
        <f>IF('Data Validation'!$K$2&lt;&gt;TRUE,"",'Data Validation'!E225)</f>
        <v>M5</v>
      </c>
      <c r="D225" s="6">
        <f>IF('Data Validation'!$K$2&lt;&gt;TRUE,"",'Data Validation'!G225)</f>
        <v>5179.75</v>
      </c>
      <c r="E225" s="6">
        <f>IF($C225&lt;&gt;"M5","",Price!F225)</f>
        <v>5179.8500000000004</v>
      </c>
      <c r="F225" s="6">
        <f>IF($C225&lt;&gt;"M5","",Price!G225)</f>
        <v>5167.91</v>
      </c>
      <c r="G225" s="6">
        <f>IF($C225&lt;&gt;"M5","",SSA_new!F225)</f>
        <v>5003.2244799999999</v>
      </c>
      <c r="H225" s="6">
        <f>IF($C225&lt;&gt;"M5","",SSA_new!G225)</f>
        <v>5004.2414200000003</v>
      </c>
      <c r="I225" s="6">
        <f>IF($C225&lt;&gt;"M5","",SSA_new!H225)</f>
        <v>5006.3697300000003</v>
      </c>
      <c r="J225" s="6">
        <f>IF($C225&lt;&gt;"M5","",SSA_new!I225)</f>
        <v>5001.9268599999996</v>
      </c>
      <c r="K225">
        <f t="shared" si="21"/>
        <v>-1.0169400000004316</v>
      </c>
      <c r="L225">
        <f t="shared" si="22"/>
        <v>-1</v>
      </c>
      <c r="M225">
        <f t="shared" si="23"/>
        <v>-8</v>
      </c>
      <c r="N225">
        <f t="shared" si="24"/>
        <v>173.48027000000002</v>
      </c>
      <c r="R225">
        <f t="shared" si="25"/>
        <v>165.98314000000028</v>
      </c>
      <c r="V225" s="4" t="str">
        <f t="shared" si="26"/>
        <v/>
      </c>
      <c r="X225" s="4" t="str">
        <f t="shared" si="27"/>
        <v/>
      </c>
    </row>
    <row r="226" spans="1:24" x14ac:dyDescent="0.55000000000000004">
      <c r="A226" s="6">
        <f>IF('Data Validation'!$K$2&lt;&gt;TRUE,"",'Data Validation'!A226)</f>
        <v>1772095800</v>
      </c>
      <c r="B226" s="6" t="str">
        <f>IF('Data Validation'!$K$2&lt;&gt;TRUE,"",'Data Validation'!C226)</f>
        <v>XAUUSD</v>
      </c>
      <c r="C226" s="6" t="str">
        <f>IF('Data Validation'!$K$2&lt;&gt;TRUE,"",'Data Validation'!E226)</f>
        <v>M5</v>
      </c>
      <c r="D226" s="6">
        <f>IF('Data Validation'!$K$2&lt;&gt;TRUE,"",'Data Validation'!G226)</f>
        <v>5178.38</v>
      </c>
      <c r="E226" s="6">
        <f>IF($C226&lt;&gt;"M5","",Price!F226)</f>
        <v>5182.29</v>
      </c>
      <c r="F226" s="6">
        <f>IF($C226&lt;&gt;"M5","",Price!G226)</f>
        <v>5177.83</v>
      </c>
      <c r="G226" s="6">
        <f>IF($C226&lt;&gt;"M5","",SSA_new!F226)</f>
        <v>5002.6928099999996</v>
      </c>
      <c r="H226" s="6">
        <f>IF($C226&lt;&gt;"M5","",SSA_new!G226)</f>
        <v>5003.4671099999996</v>
      </c>
      <c r="I226" s="6">
        <f>IF($C226&lt;&gt;"M5","",SSA_new!H226)</f>
        <v>5005.5454499999996</v>
      </c>
      <c r="J226" s="6">
        <f>IF($C226&lt;&gt;"M5","",SSA_new!I226)</f>
        <v>5001.1609799999997</v>
      </c>
      <c r="K226">
        <f t="shared" si="21"/>
        <v>-0.77430000000003929</v>
      </c>
      <c r="L226">
        <f t="shared" si="22"/>
        <v>-1</v>
      </c>
      <c r="M226">
        <f t="shared" si="23"/>
        <v>-9</v>
      </c>
      <c r="N226">
        <f t="shared" si="24"/>
        <v>176.74455000000034</v>
      </c>
      <c r="R226">
        <f t="shared" si="25"/>
        <v>176.66902000000027</v>
      </c>
      <c r="V226" s="4" t="str">
        <f t="shared" si="26"/>
        <v/>
      </c>
      <c r="X226" s="4" t="str">
        <f t="shared" si="27"/>
        <v/>
      </c>
    </row>
    <row r="227" spans="1:24" x14ac:dyDescent="0.55000000000000004">
      <c r="A227" s="6">
        <f>IF('Data Validation'!$K$2&lt;&gt;TRUE,"",'Data Validation'!A227)</f>
        <v>1772096100</v>
      </c>
      <c r="B227" s="6" t="str">
        <f>IF('Data Validation'!$K$2&lt;&gt;TRUE,"",'Data Validation'!C227)</f>
        <v>XAUUSD</v>
      </c>
      <c r="C227" s="6" t="str">
        <f>IF('Data Validation'!$K$2&lt;&gt;TRUE,"",'Data Validation'!E227)</f>
        <v>M5</v>
      </c>
      <c r="D227" s="6">
        <f>IF('Data Validation'!$K$2&lt;&gt;TRUE,"",'Data Validation'!G227)</f>
        <v>5179.41</v>
      </c>
      <c r="E227" s="6">
        <f>IF($C227&lt;&gt;"M5","",Price!F227)</f>
        <v>5181.51</v>
      </c>
      <c r="F227" s="6">
        <f>IF($C227&lt;&gt;"M5","",Price!G227)</f>
        <v>5175.3500000000004</v>
      </c>
      <c r="G227" s="6">
        <f>IF($C227&lt;&gt;"M5","",SSA_new!F227)</f>
        <v>5002.4949299999998</v>
      </c>
      <c r="H227" s="6">
        <f>IF($C227&lt;&gt;"M5","",SSA_new!G227)</f>
        <v>5002.9810200000002</v>
      </c>
      <c r="I227" s="6">
        <f>IF($C227&lt;&gt;"M5","",SSA_new!H227)</f>
        <v>5005.1150200000002</v>
      </c>
      <c r="J227" s="6">
        <f>IF($C227&lt;&gt;"M5","",SSA_new!I227)</f>
        <v>5000.5203199999996</v>
      </c>
      <c r="K227">
        <f t="shared" si="21"/>
        <v>-0.4860900000003312</v>
      </c>
      <c r="L227">
        <f t="shared" si="22"/>
        <v>-1</v>
      </c>
      <c r="M227">
        <f t="shared" si="23"/>
        <v>-10</v>
      </c>
      <c r="N227">
        <f t="shared" si="24"/>
        <v>176.39498000000003</v>
      </c>
      <c r="R227">
        <f t="shared" si="25"/>
        <v>174.82968000000074</v>
      </c>
      <c r="V227" s="4" t="str">
        <f t="shared" si="26"/>
        <v/>
      </c>
      <c r="X227" s="4" t="str">
        <f t="shared" si="27"/>
        <v/>
      </c>
    </row>
    <row r="228" spans="1:24" x14ac:dyDescent="0.55000000000000004">
      <c r="A228" s="6">
        <f>IF('Data Validation'!$K$2&lt;&gt;TRUE,"",'Data Validation'!A228)</f>
        <v>1772096400</v>
      </c>
      <c r="B228" s="6" t="str">
        <f>IF('Data Validation'!$K$2&lt;&gt;TRUE,"",'Data Validation'!C228)</f>
        <v>XAUUSD</v>
      </c>
      <c r="C228" s="6" t="str">
        <f>IF('Data Validation'!$K$2&lt;&gt;TRUE,"",'Data Validation'!E228)</f>
        <v>M5</v>
      </c>
      <c r="D228" s="6">
        <f>IF('Data Validation'!$K$2&lt;&gt;TRUE,"",'Data Validation'!G228)</f>
        <v>5174.4399999999996</v>
      </c>
      <c r="E228" s="6">
        <f>IF($C228&lt;&gt;"M5","",Price!F228)</f>
        <v>5180.45</v>
      </c>
      <c r="F228" s="6">
        <f>IF($C228&lt;&gt;"M5","",Price!G228)</f>
        <v>5174.43</v>
      </c>
      <c r="G228" s="6">
        <f>IF($C228&lt;&gt;"M5","",SSA_new!F228)</f>
        <v>5002.5776299999998</v>
      </c>
      <c r="H228" s="6">
        <f>IF($C228&lt;&gt;"M5","",SSA_new!G228)</f>
        <v>5002.7793300000003</v>
      </c>
      <c r="I228" s="6">
        <f>IF($C228&lt;&gt;"M5","",SSA_new!H228)</f>
        <v>5005.0267899999999</v>
      </c>
      <c r="J228" s="6">
        <f>IF($C228&lt;&gt;"M5","",SSA_new!I228)</f>
        <v>5000.0023199999996</v>
      </c>
      <c r="K228">
        <f t="shared" si="21"/>
        <v>-0.20170000000052823</v>
      </c>
      <c r="L228">
        <f t="shared" si="22"/>
        <v>-1</v>
      </c>
      <c r="M228">
        <f t="shared" si="23"/>
        <v>-11</v>
      </c>
      <c r="N228">
        <f t="shared" si="24"/>
        <v>175.42320999999993</v>
      </c>
      <c r="R228">
        <f t="shared" si="25"/>
        <v>174.42768000000069</v>
      </c>
      <c r="V228" s="4" t="str">
        <f t="shared" si="26"/>
        <v/>
      </c>
      <c r="X228" s="4" t="str">
        <f t="shared" si="27"/>
        <v/>
      </c>
    </row>
    <row r="229" spans="1:24" x14ac:dyDescent="0.55000000000000004">
      <c r="A229" s="6">
        <f>IF('Data Validation'!$K$2&lt;&gt;TRUE,"",'Data Validation'!A229)</f>
        <v>1772096700</v>
      </c>
      <c r="B229" s="6" t="str">
        <f>IF('Data Validation'!$K$2&lt;&gt;TRUE,"",'Data Validation'!C229)</f>
        <v>XAUUSD</v>
      </c>
      <c r="C229" s="6" t="str">
        <f>IF('Data Validation'!$K$2&lt;&gt;TRUE,"",'Data Validation'!E229)</f>
        <v>M5</v>
      </c>
      <c r="D229" s="6">
        <f>IF('Data Validation'!$K$2&lt;&gt;TRUE,"",'Data Validation'!G229)</f>
        <v>5178.01</v>
      </c>
      <c r="E229" s="6">
        <f>IF($C229&lt;&gt;"M5","",Price!F229)</f>
        <v>5178.3999999999996</v>
      </c>
      <c r="F229" s="6">
        <f>IF($C229&lt;&gt;"M5","",Price!G229)</f>
        <v>5173.92</v>
      </c>
      <c r="G229" s="6">
        <f>IF($C229&lt;&gt;"M5","",SSA_new!F229)</f>
        <v>5002.9165999999996</v>
      </c>
      <c r="H229" s="6">
        <f>IF($C229&lt;&gt;"M5","",SSA_new!G229)</f>
        <v>5002.8479600000001</v>
      </c>
      <c r="I229" s="6">
        <f>IF($C229&lt;&gt;"M5","",SSA_new!H229)</f>
        <v>5005.3096599999999</v>
      </c>
      <c r="J229" s="6">
        <f>IF($C229&lt;&gt;"M5","",SSA_new!I229)</f>
        <v>4999.7349800000002</v>
      </c>
      <c r="K229">
        <f t="shared" si="21"/>
        <v>6.8639999999504653E-2</v>
      </c>
      <c r="L229">
        <f t="shared" si="22"/>
        <v>1</v>
      </c>
      <c r="M229">
        <f t="shared" si="23"/>
        <v>1</v>
      </c>
      <c r="N229">
        <f t="shared" si="24"/>
        <v>173.09033999999974</v>
      </c>
      <c r="R229">
        <f t="shared" si="25"/>
        <v>174.18501999999989</v>
      </c>
      <c r="V229" s="4">
        <f t="shared" si="26"/>
        <v>1</v>
      </c>
      <c r="X229" s="4" t="str">
        <f t="shared" si="27"/>
        <v/>
      </c>
    </row>
    <row r="230" spans="1:24" x14ac:dyDescent="0.55000000000000004">
      <c r="A230" s="6">
        <f>IF('Data Validation'!$K$2&lt;&gt;TRUE,"",'Data Validation'!A230)</f>
        <v>1772097000</v>
      </c>
      <c r="B230" s="6" t="str">
        <f>IF('Data Validation'!$K$2&lt;&gt;TRUE,"",'Data Validation'!C230)</f>
        <v>XAUUSD</v>
      </c>
      <c r="C230" s="6" t="str">
        <f>IF('Data Validation'!$K$2&lt;&gt;TRUE,"",'Data Validation'!E230)</f>
        <v>M5</v>
      </c>
      <c r="D230" s="6">
        <f>IF('Data Validation'!$K$2&lt;&gt;TRUE,"",'Data Validation'!G230)</f>
        <v>5181.6400000000003</v>
      </c>
      <c r="E230" s="6">
        <f>IF($C230&lt;&gt;"M5","",Price!F230)</f>
        <v>5182.57</v>
      </c>
      <c r="F230" s="6">
        <f>IF($C230&lt;&gt;"M5","",Price!G230)</f>
        <v>5177.62</v>
      </c>
      <c r="G230" s="6">
        <f>IF($C230&lt;&gt;"M5","",SSA_new!F230)</f>
        <v>5003.4942799999999</v>
      </c>
      <c r="H230" s="6">
        <f>IF($C230&lt;&gt;"M5","",SSA_new!G230)</f>
        <v>5003.17112</v>
      </c>
      <c r="I230" s="6">
        <f>IF($C230&lt;&gt;"M5","",SSA_new!H230)</f>
        <v>5005.8874500000002</v>
      </c>
      <c r="J230" s="6">
        <f>IF($C230&lt;&gt;"M5","",SSA_new!I230)</f>
        <v>4999.7192800000003</v>
      </c>
      <c r="K230">
        <f t="shared" si="21"/>
        <v>0.32315999999991618</v>
      </c>
      <c r="L230">
        <f t="shared" si="22"/>
        <v>1</v>
      </c>
      <c r="M230">
        <f t="shared" si="23"/>
        <v>2</v>
      </c>
      <c r="N230">
        <f t="shared" si="24"/>
        <v>176.68254999999954</v>
      </c>
      <c r="R230">
        <f t="shared" si="25"/>
        <v>177.90071999999964</v>
      </c>
      <c r="V230" s="4">
        <f t="shared" si="26"/>
        <v>1</v>
      </c>
      <c r="X230" s="4" t="str">
        <f t="shared" si="27"/>
        <v/>
      </c>
    </row>
    <row r="231" spans="1:24" x14ac:dyDescent="0.55000000000000004">
      <c r="A231" s="6">
        <f>IF('Data Validation'!$K$2&lt;&gt;TRUE,"",'Data Validation'!A231)</f>
        <v>1772097300</v>
      </c>
      <c r="B231" s="6" t="str">
        <f>IF('Data Validation'!$K$2&lt;&gt;TRUE,"",'Data Validation'!C231)</f>
        <v>XAUUSD</v>
      </c>
      <c r="C231" s="6" t="str">
        <f>IF('Data Validation'!$K$2&lt;&gt;TRUE,"",'Data Validation'!E231)</f>
        <v>M5</v>
      </c>
      <c r="D231" s="6">
        <f>IF('Data Validation'!$K$2&lt;&gt;TRUE,"",'Data Validation'!G231)</f>
        <v>5176.99</v>
      </c>
      <c r="E231" s="6">
        <f>IF($C231&lt;&gt;"M5","",Price!F231)</f>
        <v>5182.3100000000004</v>
      </c>
      <c r="F231" s="6">
        <f>IF($C231&lt;&gt;"M5","",Price!G231)</f>
        <v>5175.91</v>
      </c>
      <c r="G231" s="6">
        <f>IF($C231&lt;&gt;"M5","",SSA_new!F231)</f>
        <v>5004.20255</v>
      </c>
      <c r="H231" s="6">
        <f>IF($C231&lt;&gt;"M5","",SSA_new!G231)</f>
        <v>5003.6868299999996</v>
      </c>
      <c r="I231" s="6">
        <f>IF($C231&lt;&gt;"M5","",SSA_new!H231)</f>
        <v>5006.6869200000001</v>
      </c>
      <c r="J231" s="6">
        <f>IF($C231&lt;&gt;"M5","",SSA_new!I231)</f>
        <v>5000.05044</v>
      </c>
      <c r="K231">
        <f t="shared" si="21"/>
        <v>0.51572000000032858</v>
      </c>
      <c r="L231">
        <f t="shared" si="22"/>
        <v>1</v>
      </c>
      <c r="M231">
        <f t="shared" si="23"/>
        <v>3</v>
      </c>
      <c r="N231">
        <f t="shared" si="24"/>
        <v>175.6230800000003</v>
      </c>
      <c r="R231">
        <f t="shared" si="25"/>
        <v>175.85955999999987</v>
      </c>
      <c r="V231" s="4">
        <f t="shared" si="26"/>
        <v>1</v>
      </c>
      <c r="X231" s="4" t="str">
        <f t="shared" si="27"/>
        <v/>
      </c>
    </row>
    <row r="232" spans="1:24" x14ac:dyDescent="0.55000000000000004">
      <c r="A232" s="6">
        <f>IF('Data Validation'!$K$2&lt;&gt;TRUE,"",'Data Validation'!A232)</f>
        <v>1772097600</v>
      </c>
      <c r="B232" s="6" t="str">
        <f>IF('Data Validation'!$K$2&lt;&gt;TRUE,"",'Data Validation'!C232)</f>
        <v>XAUUSD</v>
      </c>
      <c r="C232" s="6" t="str">
        <f>IF('Data Validation'!$K$2&lt;&gt;TRUE,"",'Data Validation'!E232)</f>
        <v>M5</v>
      </c>
      <c r="D232" s="6">
        <f>IF('Data Validation'!$K$2&lt;&gt;TRUE,"",'Data Validation'!G232)</f>
        <v>5176.5600000000004</v>
      </c>
      <c r="E232" s="6">
        <f>IF($C232&lt;&gt;"M5","",Price!F232)</f>
        <v>5177.1000000000004</v>
      </c>
      <c r="F232" s="6">
        <f>IF($C232&lt;&gt;"M5","",Price!G232)</f>
        <v>5174.75</v>
      </c>
      <c r="G232" s="6">
        <f>IF($C232&lt;&gt;"M5","",SSA_new!F232)</f>
        <v>5005.0906599999998</v>
      </c>
      <c r="H232" s="6">
        <f>IF($C232&lt;&gt;"M5","",SSA_new!G232)</f>
        <v>5004.3887500000001</v>
      </c>
      <c r="I232" s="6">
        <f>IF($C232&lt;&gt;"M5","",SSA_new!H232)</f>
        <v>5007.6372600000004</v>
      </c>
      <c r="J232" s="6">
        <f>IF($C232&lt;&gt;"M5","",SSA_new!I232)</f>
        <v>5000.6953800000001</v>
      </c>
      <c r="K232">
        <f t="shared" si="21"/>
        <v>0.70190999999977066</v>
      </c>
      <c r="L232">
        <f t="shared" si="22"/>
        <v>1</v>
      </c>
      <c r="M232">
        <f t="shared" si="23"/>
        <v>4</v>
      </c>
      <c r="N232">
        <f t="shared" si="24"/>
        <v>169.46273999999994</v>
      </c>
      <c r="R232">
        <f t="shared" si="25"/>
        <v>174.05461999999989</v>
      </c>
      <c r="V232" s="4">
        <f t="shared" si="26"/>
        <v>1</v>
      </c>
      <c r="X232" s="4" t="str">
        <f t="shared" si="27"/>
        <v/>
      </c>
    </row>
    <row r="233" spans="1:24" x14ac:dyDescent="0.55000000000000004">
      <c r="A233" s="6">
        <f>IF('Data Validation'!$K$2&lt;&gt;TRUE,"",'Data Validation'!A233)</f>
        <v>1772097900</v>
      </c>
      <c r="B233" s="6" t="str">
        <f>IF('Data Validation'!$K$2&lt;&gt;TRUE,"",'Data Validation'!C233)</f>
        <v>XAUUSD</v>
      </c>
      <c r="C233" s="6" t="str">
        <f>IF('Data Validation'!$K$2&lt;&gt;TRUE,"",'Data Validation'!E233)</f>
        <v>M5</v>
      </c>
      <c r="D233" s="6">
        <f>IF('Data Validation'!$K$2&lt;&gt;TRUE,"",'Data Validation'!G233)</f>
        <v>5181.2</v>
      </c>
      <c r="E233" s="6">
        <f>IF($C233&lt;&gt;"M5","",Price!F233)</f>
        <v>5182.28</v>
      </c>
      <c r="F233" s="6">
        <f>IF($C233&lt;&gt;"M5","",Price!G233)</f>
        <v>5176.5600000000004</v>
      </c>
      <c r="G233" s="6">
        <f>IF($C233&lt;&gt;"M5","",SSA_new!F233)</f>
        <v>5006.2138400000003</v>
      </c>
      <c r="H233" s="6">
        <f>IF($C233&lt;&gt;"M5","",SSA_new!G233)</f>
        <v>5005.3012900000003</v>
      </c>
      <c r="I233" s="6">
        <f>IF($C233&lt;&gt;"M5","",SSA_new!H233)</f>
        <v>5008.7336299999997</v>
      </c>
      <c r="J233" s="6">
        <f>IF($C233&lt;&gt;"M5","",SSA_new!I233)</f>
        <v>5001.87842</v>
      </c>
      <c r="K233">
        <f t="shared" si="21"/>
        <v>0.91255000000001019</v>
      </c>
      <c r="L233">
        <f t="shared" si="22"/>
        <v>1</v>
      </c>
      <c r="M233">
        <f t="shared" si="23"/>
        <v>5</v>
      </c>
      <c r="N233">
        <f t="shared" si="24"/>
        <v>173.54637000000002</v>
      </c>
      <c r="R233">
        <f t="shared" si="25"/>
        <v>174.68158000000039</v>
      </c>
      <c r="V233" s="4">
        <f t="shared" si="26"/>
        <v>1</v>
      </c>
      <c r="X233" s="4" t="str">
        <f t="shared" si="27"/>
        <v/>
      </c>
    </row>
    <row r="234" spans="1:24" x14ac:dyDescent="0.55000000000000004">
      <c r="A234" s="6">
        <f>IF('Data Validation'!$K$2&lt;&gt;TRUE,"",'Data Validation'!A234)</f>
        <v>1772098200</v>
      </c>
      <c r="B234" s="6" t="str">
        <f>IF('Data Validation'!$K$2&lt;&gt;TRUE,"",'Data Validation'!C234)</f>
        <v>XAUUSD</v>
      </c>
      <c r="C234" s="6" t="str">
        <f>IF('Data Validation'!$K$2&lt;&gt;TRUE,"",'Data Validation'!E234)</f>
        <v>M5</v>
      </c>
      <c r="D234" s="6">
        <f>IF('Data Validation'!$K$2&lt;&gt;TRUE,"",'Data Validation'!G234)</f>
        <v>5181.63</v>
      </c>
      <c r="E234" s="6">
        <f>IF($C234&lt;&gt;"M5","",Price!F234)</f>
        <v>5183.53</v>
      </c>
      <c r="F234" s="6">
        <f>IF($C234&lt;&gt;"M5","",Price!G234)</f>
        <v>5179.3</v>
      </c>
      <c r="G234" s="6">
        <f>IF($C234&lt;&gt;"M5","",SSA_new!F234)</f>
        <v>5007.50072</v>
      </c>
      <c r="H234" s="6">
        <f>IF($C234&lt;&gt;"M5","",SSA_new!G234)</f>
        <v>5006.4010099999996</v>
      </c>
      <c r="I234" s="6">
        <f>IF($C234&lt;&gt;"M5","",SSA_new!H234)</f>
        <v>5009.9718199999998</v>
      </c>
      <c r="J234" s="6">
        <f>IF($C234&lt;&gt;"M5","",SSA_new!I234)</f>
        <v>5003.4586399999998</v>
      </c>
      <c r="K234">
        <f t="shared" si="21"/>
        <v>1.0997100000004139</v>
      </c>
      <c r="L234">
        <f t="shared" si="22"/>
        <v>1</v>
      </c>
      <c r="M234">
        <f t="shared" si="23"/>
        <v>6</v>
      </c>
      <c r="N234">
        <f t="shared" si="24"/>
        <v>173.55817999999999</v>
      </c>
      <c r="R234">
        <f t="shared" si="25"/>
        <v>175.84136000000035</v>
      </c>
      <c r="V234" s="4">
        <f t="shared" si="26"/>
        <v>1</v>
      </c>
      <c r="X234" s="4" t="str">
        <f t="shared" si="27"/>
        <v/>
      </c>
    </row>
    <row r="235" spans="1:24" x14ac:dyDescent="0.55000000000000004">
      <c r="A235" s="6">
        <f>IF('Data Validation'!$K$2&lt;&gt;TRUE,"",'Data Validation'!A235)</f>
        <v>1772098500</v>
      </c>
      <c r="B235" s="6" t="str">
        <f>IF('Data Validation'!$K$2&lt;&gt;TRUE,"",'Data Validation'!C235)</f>
        <v>XAUUSD</v>
      </c>
      <c r="C235" s="6" t="str">
        <f>IF('Data Validation'!$K$2&lt;&gt;TRUE,"",'Data Validation'!E235)</f>
        <v>M5</v>
      </c>
      <c r="D235" s="6">
        <f>IF('Data Validation'!$K$2&lt;&gt;TRUE,"",'Data Validation'!G235)</f>
        <v>5183.3</v>
      </c>
      <c r="E235" s="6">
        <f>IF($C235&lt;&gt;"M5","",Price!F235)</f>
        <v>5183.7</v>
      </c>
      <c r="F235" s="6">
        <f>IF($C235&lt;&gt;"M5","",Price!G235)</f>
        <v>5180.25</v>
      </c>
      <c r="G235" s="6">
        <f>IF($C235&lt;&gt;"M5","",SSA_new!F235)</f>
        <v>5008.9971100000002</v>
      </c>
      <c r="H235" s="6">
        <f>IF($C235&lt;&gt;"M5","",SSA_new!G235)</f>
        <v>5007.6990599999999</v>
      </c>
      <c r="I235" s="6">
        <f>IF($C235&lt;&gt;"M5","",SSA_new!H235)</f>
        <v>5011.3675999999996</v>
      </c>
      <c r="J235" s="6">
        <f>IF($C235&lt;&gt;"M5","",SSA_new!I235)</f>
        <v>5005.3257400000002</v>
      </c>
      <c r="K235">
        <f t="shared" si="21"/>
        <v>1.2980500000003303</v>
      </c>
      <c r="L235">
        <f t="shared" si="22"/>
        <v>1</v>
      </c>
      <c r="M235">
        <f t="shared" si="23"/>
        <v>7</v>
      </c>
      <c r="N235">
        <f t="shared" si="24"/>
        <v>172.33240000000023</v>
      </c>
      <c r="R235">
        <f t="shared" si="25"/>
        <v>174.92425999999978</v>
      </c>
      <c r="V235" s="4">
        <f t="shared" si="26"/>
        <v>1</v>
      </c>
      <c r="X235" s="4" t="str">
        <f t="shared" si="27"/>
        <v/>
      </c>
    </row>
    <row r="236" spans="1:24" x14ac:dyDescent="0.55000000000000004">
      <c r="A236" s="6">
        <f>IF('Data Validation'!$K$2&lt;&gt;TRUE,"",'Data Validation'!A236)</f>
        <v>1772098800</v>
      </c>
      <c r="B236" s="6" t="str">
        <f>IF('Data Validation'!$K$2&lt;&gt;TRUE,"",'Data Validation'!C236)</f>
        <v>XAUUSD</v>
      </c>
      <c r="C236" s="6" t="str">
        <f>IF('Data Validation'!$K$2&lt;&gt;TRUE,"",'Data Validation'!E236)</f>
        <v>M5</v>
      </c>
      <c r="D236" s="6">
        <f>IF('Data Validation'!$K$2&lt;&gt;TRUE,"",'Data Validation'!G236)</f>
        <v>5181.5</v>
      </c>
      <c r="E236" s="6">
        <f>IF($C236&lt;&gt;"M5","",Price!F236)</f>
        <v>5183.55</v>
      </c>
      <c r="F236" s="6">
        <f>IF($C236&lt;&gt;"M5","",Price!G236)</f>
        <v>5180.3599999999997</v>
      </c>
      <c r="G236" s="6">
        <f>IF($C236&lt;&gt;"M5","",SSA_new!F236)</f>
        <v>5010.7918799999998</v>
      </c>
      <c r="H236" s="6">
        <f>IF($C236&lt;&gt;"M5","",SSA_new!G236)</f>
        <v>5009.2454699999998</v>
      </c>
      <c r="I236" s="6">
        <f>IF($C236&lt;&gt;"M5","",SSA_new!H236)</f>
        <v>5012.9570800000001</v>
      </c>
      <c r="J236" s="6">
        <f>IF($C236&lt;&gt;"M5","",SSA_new!I236)</f>
        <v>5007.3998099999999</v>
      </c>
      <c r="K236">
        <f t="shared" si="21"/>
        <v>1.5464099999999235</v>
      </c>
      <c r="L236">
        <f t="shared" si="22"/>
        <v>1</v>
      </c>
      <c r="M236">
        <f t="shared" si="23"/>
        <v>8</v>
      </c>
      <c r="N236">
        <f t="shared" si="24"/>
        <v>170.59292000000005</v>
      </c>
      <c r="R236">
        <f t="shared" si="25"/>
        <v>172.96018999999978</v>
      </c>
      <c r="V236" s="4">
        <f t="shared" si="26"/>
        <v>1</v>
      </c>
      <c r="X236" s="4" t="str">
        <f t="shared" si="27"/>
        <v/>
      </c>
    </row>
    <row r="237" spans="1:24" x14ac:dyDescent="0.55000000000000004">
      <c r="A237" s="6">
        <f>IF('Data Validation'!$K$2&lt;&gt;TRUE,"",'Data Validation'!A237)</f>
        <v>1772099100</v>
      </c>
      <c r="B237" s="6" t="str">
        <f>IF('Data Validation'!$K$2&lt;&gt;TRUE,"",'Data Validation'!C237)</f>
        <v>XAUUSD</v>
      </c>
      <c r="C237" s="6" t="str">
        <f>IF('Data Validation'!$K$2&lt;&gt;TRUE,"",'Data Validation'!E237)</f>
        <v>M5</v>
      </c>
      <c r="D237" s="6">
        <f>IF('Data Validation'!$K$2&lt;&gt;TRUE,"",'Data Validation'!G237)</f>
        <v>5184.6400000000003</v>
      </c>
      <c r="E237" s="6">
        <f>IF($C237&lt;&gt;"M5","",Price!F237)</f>
        <v>5185.2700000000004</v>
      </c>
      <c r="F237" s="6">
        <f>IF($C237&lt;&gt;"M5","",Price!G237)</f>
        <v>5181.55</v>
      </c>
      <c r="G237" s="6">
        <f>IF($C237&lt;&gt;"M5","",SSA_new!F237)</f>
        <v>5012.8749500000004</v>
      </c>
      <c r="H237" s="6">
        <f>IF($C237&lt;&gt;"M5","",SSA_new!G237)</f>
        <v>5011.0602099999996</v>
      </c>
      <c r="I237" s="6">
        <f>IF($C237&lt;&gt;"M5","",SSA_new!H237)</f>
        <v>5014.8836000000001</v>
      </c>
      <c r="J237" s="6">
        <f>IF($C237&lt;&gt;"M5","",SSA_new!I237)</f>
        <v>5009.6438699999999</v>
      </c>
      <c r="K237">
        <f t="shared" si="21"/>
        <v>1.814740000000711</v>
      </c>
      <c r="L237">
        <f t="shared" si="22"/>
        <v>1</v>
      </c>
      <c r="M237">
        <f t="shared" si="23"/>
        <v>9</v>
      </c>
      <c r="N237">
        <f t="shared" si="24"/>
        <v>170.38640000000032</v>
      </c>
      <c r="R237">
        <f t="shared" si="25"/>
        <v>171.9061300000003</v>
      </c>
      <c r="V237" s="4">
        <f t="shared" si="26"/>
        <v>1</v>
      </c>
      <c r="X237" s="4" t="str">
        <f t="shared" si="27"/>
        <v/>
      </c>
    </row>
    <row r="238" spans="1:24" x14ac:dyDescent="0.55000000000000004">
      <c r="A238" s="6">
        <f>IF('Data Validation'!$K$2&lt;&gt;TRUE,"",'Data Validation'!A238)</f>
        <v>1772099400</v>
      </c>
      <c r="B238" s="6" t="str">
        <f>IF('Data Validation'!$K$2&lt;&gt;TRUE,"",'Data Validation'!C238)</f>
        <v>XAUUSD</v>
      </c>
      <c r="C238" s="6" t="str">
        <f>IF('Data Validation'!$K$2&lt;&gt;TRUE,"",'Data Validation'!E238)</f>
        <v>M5</v>
      </c>
      <c r="D238" s="6">
        <f>IF('Data Validation'!$K$2&lt;&gt;TRUE,"",'Data Validation'!G238)</f>
        <v>5186.9799999999996</v>
      </c>
      <c r="E238" s="6">
        <f>IF($C238&lt;&gt;"M5","",Price!F238)</f>
        <v>5187.22</v>
      </c>
      <c r="F238" s="6">
        <f>IF($C238&lt;&gt;"M5","",Price!G238)</f>
        <v>5184.05</v>
      </c>
      <c r="G238" s="6">
        <f>IF($C238&lt;&gt;"M5","",SSA_new!F238)</f>
        <v>5015.0824700000003</v>
      </c>
      <c r="H238" s="6">
        <f>IF($C238&lt;&gt;"M5","",SSA_new!G238)</f>
        <v>5013.0713400000004</v>
      </c>
      <c r="I238" s="6">
        <f>IF($C238&lt;&gt;"M5","",SSA_new!H238)</f>
        <v>5017.0167899999997</v>
      </c>
      <c r="J238" s="6">
        <f>IF($C238&lt;&gt;"M5","",SSA_new!I238)</f>
        <v>5012.0104000000001</v>
      </c>
      <c r="K238">
        <f t="shared" si="21"/>
        <v>2.0111299999998664</v>
      </c>
      <c r="L238">
        <f t="shared" si="22"/>
        <v>1</v>
      </c>
      <c r="M238">
        <f t="shared" si="23"/>
        <v>10</v>
      </c>
      <c r="N238">
        <f t="shared" si="24"/>
        <v>170.20321000000058</v>
      </c>
      <c r="R238">
        <f t="shared" si="25"/>
        <v>172.03960000000006</v>
      </c>
      <c r="V238" s="4">
        <f t="shared" si="26"/>
        <v>1</v>
      </c>
      <c r="X238" s="4" t="str">
        <f t="shared" si="27"/>
        <v/>
      </c>
    </row>
    <row r="239" spans="1:24" x14ac:dyDescent="0.55000000000000004">
      <c r="A239" s="6">
        <f>IF('Data Validation'!$K$2&lt;&gt;TRUE,"",'Data Validation'!A239)</f>
        <v>1772099700</v>
      </c>
      <c r="B239" s="6" t="str">
        <f>IF('Data Validation'!$K$2&lt;&gt;TRUE,"",'Data Validation'!C239)</f>
        <v>XAUUSD</v>
      </c>
      <c r="C239" s="6" t="str">
        <f>IF('Data Validation'!$K$2&lt;&gt;TRUE,"",'Data Validation'!E239)</f>
        <v>M5</v>
      </c>
      <c r="D239" s="6">
        <f>IF('Data Validation'!$K$2&lt;&gt;TRUE,"",'Data Validation'!G239)</f>
        <v>5186.32</v>
      </c>
      <c r="E239" s="6">
        <f>IF($C239&lt;&gt;"M5","",Price!F239)</f>
        <v>5189.72</v>
      </c>
      <c r="F239" s="6">
        <f>IF($C239&lt;&gt;"M5","",Price!G239)</f>
        <v>5186.04</v>
      </c>
      <c r="G239" s="6">
        <f>IF($C239&lt;&gt;"M5","",SSA_new!F239)</f>
        <v>5017.32456</v>
      </c>
      <c r="H239" s="6">
        <f>IF($C239&lt;&gt;"M5","",SSA_new!G239)</f>
        <v>5015.1979499999998</v>
      </c>
      <c r="I239" s="6">
        <f>IF($C239&lt;&gt;"M5","",SSA_new!H239)</f>
        <v>5019.2356499999996</v>
      </c>
      <c r="J239" s="6">
        <f>IF($C239&lt;&gt;"M5","",SSA_new!I239)</f>
        <v>5014.3324000000002</v>
      </c>
      <c r="K239">
        <f t="shared" si="21"/>
        <v>2.1266100000002552</v>
      </c>
      <c r="L239">
        <f t="shared" si="22"/>
        <v>1</v>
      </c>
      <c r="M239">
        <f t="shared" si="23"/>
        <v>11</v>
      </c>
      <c r="N239">
        <f t="shared" si="24"/>
        <v>170.48435000000063</v>
      </c>
      <c r="R239">
        <f t="shared" si="25"/>
        <v>171.70759999999973</v>
      </c>
      <c r="V239" s="4">
        <f t="shared" si="26"/>
        <v>1</v>
      </c>
      <c r="X239" s="4" t="str">
        <f t="shared" si="27"/>
        <v/>
      </c>
    </row>
    <row r="240" spans="1:24" x14ac:dyDescent="0.55000000000000004">
      <c r="A240" s="6">
        <f>IF('Data Validation'!$K$2&lt;&gt;TRUE,"",'Data Validation'!A240)</f>
        <v>1772100000</v>
      </c>
      <c r="B240" s="6" t="str">
        <f>IF('Data Validation'!$K$2&lt;&gt;TRUE,"",'Data Validation'!C240)</f>
        <v>XAUUSD</v>
      </c>
      <c r="C240" s="6" t="str">
        <f>IF('Data Validation'!$K$2&lt;&gt;TRUE,"",'Data Validation'!E240)</f>
        <v>M5</v>
      </c>
      <c r="D240" s="6">
        <f>IF('Data Validation'!$K$2&lt;&gt;TRUE,"",'Data Validation'!G240)</f>
        <v>5189.51</v>
      </c>
      <c r="E240" s="6">
        <f>IF($C240&lt;&gt;"M5","",Price!F240)</f>
        <v>5189.5200000000004</v>
      </c>
      <c r="F240" s="6">
        <f>IF($C240&lt;&gt;"M5","",Price!G240)</f>
        <v>5185.62</v>
      </c>
      <c r="G240" s="6">
        <f>IF($C240&lt;&gt;"M5","",SSA_new!F240)</f>
        <v>5019.3883400000004</v>
      </c>
      <c r="H240" s="6">
        <f>IF($C240&lt;&gt;"M5","",SSA_new!G240)</f>
        <v>5017.2931399999998</v>
      </c>
      <c r="I240" s="6">
        <f>IF($C240&lt;&gt;"M5","",SSA_new!H240)</f>
        <v>5021.3442100000002</v>
      </c>
      <c r="J240" s="6">
        <f>IF($C240&lt;&gt;"M5","",SSA_new!I240)</f>
        <v>5016.49359</v>
      </c>
      <c r="K240">
        <f t="shared" si="21"/>
        <v>2.0952000000006592</v>
      </c>
      <c r="L240">
        <f t="shared" si="22"/>
        <v>1</v>
      </c>
      <c r="M240">
        <f t="shared" si="23"/>
        <v>12</v>
      </c>
      <c r="N240">
        <f t="shared" si="24"/>
        <v>168.17579000000023</v>
      </c>
      <c r="R240">
        <f t="shared" si="25"/>
        <v>169.12640999999985</v>
      </c>
      <c r="V240" s="4">
        <f t="shared" si="26"/>
        <v>1</v>
      </c>
      <c r="X240" s="4" t="str">
        <f t="shared" si="27"/>
        <v/>
      </c>
    </row>
    <row r="241" spans="1:24" x14ac:dyDescent="0.55000000000000004">
      <c r="A241" s="6">
        <f>IF('Data Validation'!$K$2&lt;&gt;TRUE,"",'Data Validation'!A241)</f>
        <v>1772100300</v>
      </c>
      <c r="B241" s="6" t="str">
        <f>IF('Data Validation'!$K$2&lt;&gt;TRUE,"",'Data Validation'!C241)</f>
        <v>XAUUSD</v>
      </c>
      <c r="C241" s="6" t="str">
        <f>IF('Data Validation'!$K$2&lt;&gt;TRUE,"",'Data Validation'!E241)</f>
        <v>M5</v>
      </c>
      <c r="D241" s="6">
        <f>IF('Data Validation'!$K$2&lt;&gt;TRUE,"",'Data Validation'!G241)</f>
        <v>5188.45</v>
      </c>
      <c r="E241" s="6">
        <f>IF($C241&lt;&gt;"M5","",Price!F241)</f>
        <v>5190.1000000000004</v>
      </c>
      <c r="F241" s="6">
        <f>IF($C241&lt;&gt;"M5","",Price!G241)</f>
        <v>5188.17</v>
      </c>
      <c r="G241" s="6">
        <f>IF($C241&lt;&gt;"M5","",SSA_new!F241)</f>
        <v>5021.1365900000001</v>
      </c>
      <c r="H241" s="6">
        <f>IF($C241&lt;&gt;"M5","",SSA_new!G241)</f>
        <v>5019.2148699999998</v>
      </c>
      <c r="I241" s="6">
        <f>IF($C241&lt;&gt;"M5","",SSA_new!H241)</f>
        <v>5023.2207200000003</v>
      </c>
      <c r="J241" s="6">
        <f>IF($C241&lt;&gt;"M5","",SSA_new!I241)</f>
        <v>5018.33871</v>
      </c>
      <c r="K241">
        <f t="shared" si="21"/>
        <v>1.9217200000002777</v>
      </c>
      <c r="L241">
        <f t="shared" si="22"/>
        <v>1</v>
      </c>
      <c r="M241">
        <f t="shared" si="23"/>
        <v>13</v>
      </c>
      <c r="N241">
        <f t="shared" si="24"/>
        <v>166.87928000000011</v>
      </c>
      <c r="R241">
        <f t="shared" si="25"/>
        <v>169.83129000000008</v>
      </c>
      <c r="V241" s="4">
        <f t="shared" si="26"/>
        <v>1</v>
      </c>
      <c r="X241" s="4" t="str">
        <f t="shared" si="27"/>
        <v/>
      </c>
    </row>
    <row r="242" spans="1:24" x14ac:dyDescent="0.55000000000000004">
      <c r="A242" s="6">
        <f>IF('Data Validation'!$K$2&lt;&gt;TRUE,"",'Data Validation'!A242)</f>
        <v>1772100600</v>
      </c>
      <c r="B242" s="6" t="str">
        <f>IF('Data Validation'!$K$2&lt;&gt;TRUE,"",'Data Validation'!C242)</f>
        <v>XAUUSD</v>
      </c>
      <c r="C242" s="6" t="str">
        <f>IF('Data Validation'!$K$2&lt;&gt;TRUE,"",'Data Validation'!E242)</f>
        <v>M5</v>
      </c>
      <c r="D242" s="6">
        <f>IF('Data Validation'!$K$2&lt;&gt;TRUE,"",'Data Validation'!G242)</f>
        <v>5187.8900000000003</v>
      </c>
      <c r="E242" s="6">
        <f>IF($C242&lt;&gt;"M5","",Price!F242)</f>
        <v>5188.6899999999996</v>
      </c>
      <c r="F242" s="6">
        <f>IF($C242&lt;&gt;"M5","",Price!G242)</f>
        <v>5187.1000000000004</v>
      </c>
      <c r="G242" s="6">
        <f>IF($C242&lt;&gt;"M5","",SSA_new!F242)</f>
        <v>5022.4467100000002</v>
      </c>
      <c r="H242" s="6">
        <f>IF($C242&lt;&gt;"M5","",SSA_new!G242)</f>
        <v>5020.83079</v>
      </c>
      <c r="I242" s="6">
        <f>IF($C242&lt;&gt;"M5","",SSA_new!H242)</f>
        <v>5024.7355100000004</v>
      </c>
      <c r="J242" s="6">
        <f>IF($C242&lt;&gt;"M5","",SSA_new!I242)</f>
        <v>5019.8330100000003</v>
      </c>
      <c r="K242">
        <f t="shared" si="21"/>
        <v>1.6159200000001874</v>
      </c>
      <c r="L242">
        <f t="shared" si="22"/>
        <v>1</v>
      </c>
      <c r="M242">
        <f t="shared" si="23"/>
        <v>14</v>
      </c>
      <c r="N242">
        <f t="shared" si="24"/>
        <v>163.95448999999917</v>
      </c>
      <c r="R242">
        <f t="shared" si="25"/>
        <v>167.26699000000008</v>
      </c>
      <c r="V242" s="4">
        <f t="shared" si="26"/>
        <v>1</v>
      </c>
      <c r="X242" s="4" t="str">
        <f t="shared" si="27"/>
        <v/>
      </c>
    </row>
    <row r="243" spans="1:24" x14ac:dyDescent="0.55000000000000004">
      <c r="A243" s="6">
        <f>IF('Data Validation'!$K$2&lt;&gt;TRUE,"",'Data Validation'!A243)</f>
        <v>1772100900</v>
      </c>
      <c r="B243" s="6" t="str">
        <f>IF('Data Validation'!$K$2&lt;&gt;TRUE,"",'Data Validation'!C243)</f>
        <v>XAUUSD</v>
      </c>
      <c r="C243" s="6" t="str">
        <f>IF('Data Validation'!$K$2&lt;&gt;TRUE,"",'Data Validation'!E243)</f>
        <v>M5</v>
      </c>
      <c r="D243" s="6">
        <f>IF('Data Validation'!$K$2&lt;&gt;TRUE,"",'Data Validation'!G243)</f>
        <v>5182.8500000000004</v>
      </c>
      <c r="E243" s="6">
        <f>IF($C243&lt;&gt;"M5","",Price!F243)</f>
        <v>5188.75</v>
      </c>
      <c r="F243" s="6">
        <f>IF($C243&lt;&gt;"M5","",Price!G243)</f>
        <v>5181.92</v>
      </c>
      <c r="G243" s="6">
        <f>IF($C243&lt;&gt;"M5","",SSA_new!F243)</f>
        <v>5023.2083499999999</v>
      </c>
      <c r="H243" s="6">
        <f>IF($C243&lt;&gt;"M5","",SSA_new!G243)</f>
        <v>5022.0195700000004</v>
      </c>
      <c r="I243" s="6">
        <f>IF($C243&lt;&gt;"M5","",SSA_new!H243)</f>
        <v>5025.7222300000003</v>
      </c>
      <c r="J243" s="6">
        <f>IF($C243&lt;&gt;"M5","",SSA_new!I243)</f>
        <v>5020.9073099999996</v>
      </c>
      <c r="K243">
        <f t="shared" si="21"/>
        <v>1.1887799999994968</v>
      </c>
      <c r="L243">
        <f t="shared" si="22"/>
        <v>1</v>
      </c>
      <c r="M243">
        <f t="shared" si="23"/>
        <v>15</v>
      </c>
      <c r="N243">
        <f t="shared" si="24"/>
        <v>163.02776999999969</v>
      </c>
      <c r="R243">
        <f t="shared" si="25"/>
        <v>161.01269000000048</v>
      </c>
      <c r="V243" s="4">
        <f t="shared" si="26"/>
        <v>1</v>
      </c>
      <c r="X243" s="4" t="str">
        <f t="shared" si="27"/>
        <v/>
      </c>
    </row>
    <row r="244" spans="1:24" x14ac:dyDescent="0.55000000000000004">
      <c r="A244" s="6">
        <f>IF('Data Validation'!$K$2&lt;&gt;TRUE,"",'Data Validation'!A244)</f>
        <v>1772101200</v>
      </c>
      <c r="B244" s="6" t="str">
        <f>IF('Data Validation'!$K$2&lt;&gt;TRUE,"",'Data Validation'!C244)</f>
        <v>XAUUSD</v>
      </c>
      <c r="C244" s="6" t="str">
        <f>IF('Data Validation'!$K$2&lt;&gt;TRUE,"",'Data Validation'!E244)</f>
        <v>M5</v>
      </c>
      <c r="D244" s="6">
        <f>IF('Data Validation'!$K$2&lt;&gt;TRUE,"",'Data Validation'!G244)</f>
        <v>5183.6000000000004</v>
      </c>
      <c r="E244" s="6">
        <f>IF($C244&lt;&gt;"M5","",Price!F244)</f>
        <v>5184.58</v>
      </c>
      <c r="F244" s="6">
        <f>IF($C244&lt;&gt;"M5","",Price!G244)</f>
        <v>5181.3599999999997</v>
      </c>
      <c r="G244" s="6">
        <f>IF($C244&lt;&gt;"M5","",SSA_new!F244)</f>
        <v>5023.4480999999996</v>
      </c>
      <c r="H244" s="6">
        <f>IF($C244&lt;&gt;"M5","",SSA_new!G244)</f>
        <v>5022.7338300000001</v>
      </c>
      <c r="I244" s="6">
        <f>IF($C244&lt;&gt;"M5","",SSA_new!H244)</f>
        <v>5026.1744600000002</v>
      </c>
      <c r="J244" s="6">
        <f>IF($C244&lt;&gt;"M5","",SSA_new!I244)</f>
        <v>5021.5181000000002</v>
      </c>
      <c r="K244">
        <f t="shared" si="21"/>
        <v>0.71426999999948748</v>
      </c>
      <c r="L244">
        <f t="shared" si="22"/>
        <v>1</v>
      </c>
      <c r="M244">
        <f t="shared" si="23"/>
        <v>16</v>
      </c>
      <c r="N244">
        <f t="shared" si="24"/>
        <v>158.40553999999975</v>
      </c>
      <c r="R244">
        <f t="shared" si="25"/>
        <v>159.84189999999944</v>
      </c>
      <c r="V244" s="4">
        <f t="shared" si="26"/>
        <v>1</v>
      </c>
      <c r="X244" s="4" t="str">
        <f t="shared" si="27"/>
        <v/>
      </c>
    </row>
    <row r="245" spans="1:24" x14ac:dyDescent="0.55000000000000004">
      <c r="A245" s="6">
        <f>IF('Data Validation'!$K$2&lt;&gt;TRUE,"",'Data Validation'!A245)</f>
        <v>1772101500</v>
      </c>
      <c r="B245" s="6" t="str">
        <f>IF('Data Validation'!$K$2&lt;&gt;TRUE,"",'Data Validation'!C245)</f>
        <v>XAUUSD</v>
      </c>
      <c r="C245" s="6" t="str">
        <f>IF('Data Validation'!$K$2&lt;&gt;TRUE,"",'Data Validation'!E245)</f>
        <v>M5</v>
      </c>
      <c r="D245" s="6">
        <f>IF('Data Validation'!$K$2&lt;&gt;TRUE,"",'Data Validation'!G245)</f>
        <v>5179.29</v>
      </c>
      <c r="E245" s="6">
        <f>IF($C245&lt;&gt;"M5","",Price!F245)</f>
        <v>5185.13</v>
      </c>
      <c r="F245" s="6">
        <f>IF($C245&lt;&gt;"M5","",Price!G245)</f>
        <v>5178.9799999999996</v>
      </c>
      <c r="G245" s="6">
        <f>IF($C245&lt;&gt;"M5","",SSA_new!F245)</f>
        <v>5023.4276499999996</v>
      </c>
      <c r="H245" s="6">
        <f>IF($C245&lt;&gt;"M5","",SSA_new!G245)</f>
        <v>5023.0807400000003</v>
      </c>
      <c r="I245" s="6">
        <f>IF($C245&lt;&gt;"M5","",SSA_new!H245)</f>
        <v>5026.1706700000004</v>
      </c>
      <c r="J245" s="6">
        <f>IF($C245&lt;&gt;"M5","",SSA_new!I245)</f>
        <v>5021.7996999999996</v>
      </c>
      <c r="K245">
        <f t="shared" si="21"/>
        <v>0.34690999999929772</v>
      </c>
      <c r="L245">
        <f t="shared" si="22"/>
        <v>1</v>
      </c>
      <c r="M245">
        <f t="shared" si="23"/>
        <v>17</v>
      </c>
      <c r="N245">
        <f t="shared" si="24"/>
        <v>158.95932999999968</v>
      </c>
      <c r="R245">
        <f t="shared" si="25"/>
        <v>157.18029999999999</v>
      </c>
      <c r="V245" s="4">
        <f t="shared" si="26"/>
        <v>1</v>
      </c>
      <c r="X245" s="4" t="str">
        <f t="shared" si="27"/>
        <v/>
      </c>
    </row>
    <row r="246" spans="1:24" x14ac:dyDescent="0.55000000000000004">
      <c r="A246" s="6">
        <f>IF('Data Validation'!$K$2&lt;&gt;TRUE,"",'Data Validation'!A246)</f>
        <v>1772101800</v>
      </c>
      <c r="B246" s="6" t="str">
        <f>IF('Data Validation'!$K$2&lt;&gt;TRUE,"",'Data Validation'!C246)</f>
        <v>XAUUSD</v>
      </c>
      <c r="C246" s="6" t="str">
        <f>IF('Data Validation'!$K$2&lt;&gt;TRUE,"",'Data Validation'!E246)</f>
        <v>M5</v>
      </c>
      <c r="D246" s="6">
        <f>IF('Data Validation'!$K$2&lt;&gt;TRUE,"",'Data Validation'!G246)</f>
        <v>5177.04</v>
      </c>
      <c r="E246" s="6">
        <f>IF($C246&lt;&gt;"M5","",Price!F246)</f>
        <v>5179.3599999999997</v>
      </c>
      <c r="F246" s="6">
        <f>IF($C246&lt;&gt;"M5","",Price!G246)</f>
        <v>5174.74</v>
      </c>
      <c r="G246" s="6">
        <f>IF($C246&lt;&gt;"M5","",SSA_new!F246)</f>
        <v>5023.35725</v>
      </c>
      <c r="H246" s="6">
        <f>IF($C246&lt;&gt;"M5","",SSA_new!G246)</f>
        <v>5023.2190000000001</v>
      </c>
      <c r="I246" s="6">
        <f>IF($C246&lt;&gt;"M5","",SSA_new!H246)</f>
        <v>5025.9588700000004</v>
      </c>
      <c r="J246" s="6">
        <f>IF($C246&lt;&gt;"M5","",SSA_new!I246)</f>
        <v>5021.9179100000001</v>
      </c>
      <c r="K246">
        <f t="shared" si="21"/>
        <v>0.1382499999999709</v>
      </c>
      <c r="L246">
        <f t="shared" si="22"/>
        <v>1</v>
      </c>
      <c r="M246">
        <f t="shared" si="23"/>
        <v>18</v>
      </c>
      <c r="N246">
        <f t="shared" si="24"/>
        <v>153.40112999999928</v>
      </c>
      <c r="R246">
        <f t="shared" si="25"/>
        <v>152.82208999999966</v>
      </c>
      <c r="V246" s="4">
        <f t="shared" si="26"/>
        <v>1</v>
      </c>
      <c r="X246" s="4" t="str">
        <f t="shared" si="27"/>
        <v/>
      </c>
    </row>
    <row r="247" spans="1:24" x14ac:dyDescent="0.55000000000000004">
      <c r="A247" s="6">
        <f>IF('Data Validation'!$K$2&lt;&gt;TRUE,"",'Data Validation'!A247)</f>
        <v>1772102100</v>
      </c>
      <c r="B247" s="6" t="str">
        <f>IF('Data Validation'!$K$2&lt;&gt;TRUE,"",'Data Validation'!C247)</f>
        <v>XAUUSD</v>
      </c>
      <c r="C247" s="6" t="str">
        <f>IF('Data Validation'!$K$2&lt;&gt;TRUE,"",'Data Validation'!E247)</f>
        <v>M5</v>
      </c>
      <c r="D247" s="6">
        <f>IF('Data Validation'!$K$2&lt;&gt;TRUE,"",'Data Validation'!G247)</f>
        <v>5176.09</v>
      </c>
      <c r="E247" s="6">
        <f>IF($C247&lt;&gt;"M5","",Price!F247)</f>
        <v>5177.16</v>
      </c>
      <c r="F247" s="6">
        <f>IF($C247&lt;&gt;"M5","",Price!G247)</f>
        <v>5171.8</v>
      </c>
      <c r="G247" s="6">
        <f>IF($C247&lt;&gt;"M5","",SSA_new!F247)</f>
        <v>5023.3957600000003</v>
      </c>
      <c r="H247" s="6">
        <f>IF($C247&lt;&gt;"M5","",SSA_new!G247)</f>
        <v>5023.3073800000002</v>
      </c>
      <c r="I247" s="6">
        <f>IF($C247&lt;&gt;"M5","",SSA_new!H247)</f>
        <v>5025.7551100000001</v>
      </c>
      <c r="J247" s="6">
        <f>IF($C247&lt;&gt;"M5","",SSA_new!I247)</f>
        <v>5021.9992499999998</v>
      </c>
      <c r="K247">
        <f t="shared" si="21"/>
        <v>8.83800000001429E-2</v>
      </c>
      <c r="L247">
        <f t="shared" si="22"/>
        <v>1</v>
      </c>
      <c r="M247">
        <f t="shared" si="23"/>
        <v>19</v>
      </c>
      <c r="N247">
        <f t="shared" si="24"/>
        <v>151.4048899999998</v>
      </c>
      <c r="R247">
        <f t="shared" si="25"/>
        <v>149.80075000000033</v>
      </c>
      <c r="V247" s="4">
        <f t="shared" si="26"/>
        <v>1</v>
      </c>
      <c r="X247" s="4" t="str">
        <f t="shared" si="27"/>
        <v/>
      </c>
    </row>
    <row r="248" spans="1:24" x14ac:dyDescent="0.55000000000000004">
      <c r="A248" s="6">
        <f>IF('Data Validation'!$K$2&lt;&gt;TRUE,"",'Data Validation'!A248)</f>
        <v>1772102400</v>
      </c>
      <c r="B248" s="6" t="str">
        <f>IF('Data Validation'!$K$2&lt;&gt;TRUE,"",'Data Validation'!C248)</f>
        <v>XAUUSD</v>
      </c>
      <c r="C248" s="6" t="str">
        <f>IF('Data Validation'!$K$2&lt;&gt;TRUE,"",'Data Validation'!E248)</f>
        <v>M5</v>
      </c>
      <c r="D248" s="6">
        <f>IF('Data Validation'!$K$2&lt;&gt;TRUE,"",'Data Validation'!G248)</f>
        <v>5172.13</v>
      </c>
      <c r="E248" s="6">
        <f>IF($C248&lt;&gt;"M5","",Price!F248)</f>
        <v>5178.75</v>
      </c>
      <c r="F248" s="6">
        <f>IF($C248&lt;&gt;"M5","",Price!G248)</f>
        <v>5172.13</v>
      </c>
      <c r="G248" s="6">
        <f>IF($C248&lt;&gt;"M5","",SSA_new!F248)</f>
        <v>5023.6261400000003</v>
      </c>
      <c r="H248" s="6">
        <f>IF($C248&lt;&gt;"M5","",SSA_new!G248)</f>
        <v>5023.4667600000002</v>
      </c>
      <c r="I248" s="6">
        <f>IF($C248&lt;&gt;"M5","",SSA_new!H248)</f>
        <v>5025.7269399999996</v>
      </c>
      <c r="J248" s="6">
        <f>IF($C248&lt;&gt;"M5","",SSA_new!I248)</f>
        <v>5022.1108899999999</v>
      </c>
      <c r="K248">
        <f t="shared" si="21"/>
        <v>0.15938000000005559</v>
      </c>
      <c r="L248">
        <f t="shared" si="22"/>
        <v>1</v>
      </c>
      <c r="M248">
        <f t="shared" si="23"/>
        <v>20</v>
      </c>
      <c r="N248">
        <f t="shared" si="24"/>
        <v>153.02306000000044</v>
      </c>
      <c r="R248">
        <f t="shared" si="25"/>
        <v>150.01911000000018</v>
      </c>
      <c r="V248" s="4">
        <f t="shared" si="26"/>
        <v>1</v>
      </c>
      <c r="X248" s="4" t="str">
        <f t="shared" si="27"/>
        <v/>
      </c>
    </row>
    <row r="249" spans="1:24" x14ac:dyDescent="0.55000000000000004">
      <c r="A249" s="6">
        <f>IF('Data Validation'!$K$2&lt;&gt;TRUE,"",'Data Validation'!A249)</f>
        <v>1772102700</v>
      </c>
      <c r="B249" s="6" t="str">
        <f>IF('Data Validation'!$K$2&lt;&gt;TRUE,"",'Data Validation'!C249)</f>
        <v>XAUUSD</v>
      </c>
      <c r="C249" s="6" t="str">
        <f>IF('Data Validation'!$K$2&lt;&gt;TRUE,"",'Data Validation'!E249)</f>
        <v>M5</v>
      </c>
      <c r="D249" s="6">
        <f>IF('Data Validation'!$K$2&lt;&gt;TRUE,"",'Data Validation'!G249)</f>
        <v>5171.17</v>
      </c>
      <c r="E249" s="6">
        <f>IF($C249&lt;&gt;"M5","",Price!F249)</f>
        <v>5175.1899999999996</v>
      </c>
      <c r="F249" s="6">
        <f>IF($C249&lt;&gt;"M5","",Price!G249)</f>
        <v>5170.66</v>
      </c>
      <c r="G249" s="6">
        <f>IF($C249&lt;&gt;"M5","",SSA_new!F249)</f>
        <v>5024.0167700000002</v>
      </c>
      <c r="H249" s="6">
        <f>IF($C249&lt;&gt;"M5","",SSA_new!G249)</f>
        <v>5023.7417599999999</v>
      </c>
      <c r="I249" s="6">
        <f>IF($C249&lt;&gt;"M5","",SSA_new!H249)</f>
        <v>5025.9098599999998</v>
      </c>
      <c r="J249" s="6">
        <f>IF($C249&lt;&gt;"M5","",SSA_new!I249)</f>
        <v>5022.2756900000004</v>
      </c>
      <c r="K249">
        <f t="shared" si="21"/>
        <v>0.27501000000029308</v>
      </c>
      <c r="L249">
        <f t="shared" si="22"/>
        <v>1</v>
      </c>
      <c r="M249">
        <f t="shared" si="23"/>
        <v>21</v>
      </c>
      <c r="N249">
        <f t="shared" si="24"/>
        <v>149.28013999999985</v>
      </c>
      <c r="R249">
        <f t="shared" si="25"/>
        <v>148.38430999999946</v>
      </c>
      <c r="V249" s="4">
        <f t="shared" si="26"/>
        <v>1</v>
      </c>
      <c r="X249" s="4" t="str">
        <f t="shared" si="27"/>
        <v/>
      </c>
    </row>
    <row r="250" spans="1:24" x14ac:dyDescent="0.55000000000000004">
      <c r="A250" s="6">
        <f>IF('Data Validation'!$K$2&lt;&gt;TRUE,"",'Data Validation'!A250)</f>
        <v>1772103000</v>
      </c>
      <c r="B250" s="6" t="str">
        <f>IF('Data Validation'!$K$2&lt;&gt;TRUE,"",'Data Validation'!C250)</f>
        <v>XAUUSD</v>
      </c>
      <c r="C250" s="6" t="str">
        <f>IF('Data Validation'!$K$2&lt;&gt;TRUE,"",'Data Validation'!E250)</f>
        <v>M5</v>
      </c>
      <c r="D250" s="6">
        <f>IF('Data Validation'!$K$2&lt;&gt;TRUE,"",'Data Validation'!G250)</f>
        <v>5173.6000000000004</v>
      </c>
      <c r="E250" s="6">
        <f>IF($C250&lt;&gt;"M5","",Price!F250)</f>
        <v>5173.62</v>
      </c>
      <c r="F250" s="6">
        <f>IF($C250&lt;&gt;"M5","",Price!G250)</f>
        <v>5168.84</v>
      </c>
      <c r="G250" s="6">
        <f>IF($C250&lt;&gt;"M5","",SSA_new!F250)</f>
        <v>5024.4218799999999</v>
      </c>
      <c r="H250" s="6">
        <f>IF($C250&lt;&gt;"M5","",SSA_new!G250)</f>
        <v>5024.0818200000003</v>
      </c>
      <c r="I250" s="6">
        <f>IF($C250&lt;&gt;"M5","",SSA_new!H250)</f>
        <v>5026.22768</v>
      </c>
      <c r="J250" s="6">
        <f>IF($C250&lt;&gt;"M5","",SSA_new!I250)</f>
        <v>5022.4250700000002</v>
      </c>
      <c r="K250">
        <f t="shared" si="21"/>
        <v>0.34005999999953929</v>
      </c>
      <c r="L250">
        <f t="shared" si="22"/>
        <v>1</v>
      </c>
      <c r="M250">
        <f t="shared" si="23"/>
        <v>22</v>
      </c>
      <c r="N250">
        <f t="shared" si="24"/>
        <v>147.39231999999993</v>
      </c>
      <c r="R250">
        <f t="shared" si="25"/>
        <v>146.41492999999991</v>
      </c>
      <c r="V250" s="4">
        <f t="shared" si="26"/>
        <v>1</v>
      </c>
      <c r="X250" s="4" t="str">
        <f t="shared" si="27"/>
        <v/>
      </c>
    </row>
    <row r="251" spans="1:24" x14ac:dyDescent="0.55000000000000004">
      <c r="A251" s="6">
        <f>IF('Data Validation'!$K$2&lt;&gt;TRUE,"",'Data Validation'!A251)</f>
        <v>1772103300</v>
      </c>
      <c r="B251" s="6" t="str">
        <f>IF('Data Validation'!$K$2&lt;&gt;TRUE,"",'Data Validation'!C251)</f>
        <v>XAUUSD</v>
      </c>
      <c r="C251" s="6" t="str">
        <f>IF('Data Validation'!$K$2&lt;&gt;TRUE,"",'Data Validation'!E251)</f>
        <v>M5</v>
      </c>
      <c r="D251" s="6">
        <f>IF('Data Validation'!$K$2&lt;&gt;TRUE,"",'Data Validation'!G251)</f>
        <v>5171.6099999999997</v>
      </c>
      <c r="E251" s="6">
        <f>IF($C251&lt;&gt;"M5","",Price!F251)</f>
        <v>5173.7299999999996</v>
      </c>
      <c r="F251" s="6">
        <f>IF($C251&lt;&gt;"M5","",Price!G251)</f>
        <v>5166.7</v>
      </c>
      <c r="G251" s="6">
        <f>IF($C251&lt;&gt;"M5","",SSA_new!F251)</f>
        <v>5024.79673</v>
      </c>
      <c r="H251" s="6">
        <f>IF($C251&lt;&gt;"M5","",SSA_new!G251)</f>
        <v>5024.4392799999996</v>
      </c>
      <c r="I251" s="6">
        <f>IF($C251&lt;&gt;"M5","",SSA_new!H251)</f>
        <v>5026.55177</v>
      </c>
      <c r="J251" s="6">
        <f>IF($C251&lt;&gt;"M5","",SSA_new!I251)</f>
        <v>5022.4916599999997</v>
      </c>
      <c r="K251">
        <f t="shared" si="21"/>
        <v>0.35745000000042637</v>
      </c>
      <c r="L251">
        <f t="shared" si="22"/>
        <v>1</v>
      </c>
      <c r="M251">
        <f t="shared" si="23"/>
        <v>23</v>
      </c>
      <c r="N251">
        <f t="shared" si="24"/>
        <v>147.17822999999953</v>
      </c>
      <c r="R251">
        <f t="shared" si="25"/>
        <v>144.20834000000013</v>
      </c>
      <c r="V251" s="4">
        <f t="shared" si="26"/>
        <v>1</v>
      </c>
      <c r="X251" s="4" t="str">
        <f t="shared" si="27"/>
        <v/>
      </c>
    </row>
    <row r="252" spans="1:24" x14ac:dyDescent="0.55000000000000004">
      <c r="A252" s="6">
        <f>IF('Data Validation'!$K$2&lt;&gt;TRUE,"",'Data Validation'!A252)</f>
        <v>1772103600</v>
      </c>
      <c r="B252" s="6" t="str">
        <f>IF('Data Validation'!$K$2&lt;&gt;TRUE,"",'Data Validation'!C252)</f>
        <v>XAUUSD</v>
      </c>
      <c r="C252" s="6" t="str">
        <f>IF('Data Validation'!$K$2&lt;&gt;TRUE,"",'Data Validation'!E252)</f>
        <v>M5</v>
      </c>
      <c r="D252" s="6">
        <f>IF('Data Validation'!$K$2&lt;&gt;TRUE,"",'Data Validation'!G252)</f>
        <v>5173.83</v>
      </c>
      <c r="E252" s="6">
        <f>IF($C252&lt;&gt;"M5","",Price!F252)</f>
        <v>5175.22</v>
      </c>
      <c r="F252" s="6">
        <f>IF($C252&lt;&gt;"M5","",Price!G252)</f>
        <v>5169.26</v>
      </c>
      <c r="G252" s="6">
        <f>IF($C252&lt;&gt;"M5","",SSA_new!F252)</f>
        <v>5025.0372500000003</v>
      </c>
      <c r="H252" s="6">
        <f>IF($C252&lt;&gt;"M5","",SSA_new!G252)</f>
        <v>5024.7382600000001</v>
      </c>
      <c r="I252" s="6">
        <f>IF($C252&lt;&gt;"M5","",SSA_new!H252)</f>
        <v>5026.83655</v>
      </c>
      <c r="J252" s="6">
        <f>IF($C252&lt;&gt;"M5","",SSA_new!I252)</f>
        <v>5022.4971299999997</v>
      </c>
      <c r="K252">
        <f t="shared" si="21"/>
        <v>0.29899000000023079</v>
      </c>
      <c r="L252">
        <f t="shared" si="22"/>
        <v>1</v>
      </c>
      <c r="M252">
        <f t="shared" si="23"/>
        <v>24</v>
      </c>
      <c r="N252">
        <f t="shared" si="24"/>
        <v>148.38345000000027</v>
      </c>
      <c r="R252">
        <f t="shared" si="25"/>
        <v>146.76287000000048</v>
      </c>
      <c r="V252" s="4">
        <f t="shared" si="26"/>
        <v>1</v>
      </c>
      <c r="X252" s="4" t="str">
        <f t="shared" si="27"/>
        <v/>
      </c>
    </row>
    <row r="253" spans="1:24" x14ac:dyDescent="0.55000000000000004">
      <c r="A253" s="6">
        <f>IF('Data Validation'!$K$2&lt;&gt;TRUE,"",'Data Validation'!A253)</f>
        <v>1772103900</v>
      </c>
      <c r="B253" s="6" t="str">
        <f>IF('Data Validation'!$K$2&lt;&gt;TRUE,"",'Data Validation'!C253)</f>
        <v>XAUUSD</v>
      </c>
      <c r="C253" s="6" t="str">
        <f>IF('Data Validation'!$K$2&lt;&gt;TRUE,"",'Data Validation'!E253)</f>
        <v>M5</v>
      </c>
      <c r="D253" s="6">
        <f>IF('Data Validation'!$K$2&lt;&gt;TRUE,"",'Data Validation'!G253)</f>
        <v>5177.33</v>
      </c>
      <c r="E253" s="6">
        <f>IF($C253&lt;&gt;"M5","",Price!F253)</f>
        <v>5178.5</v>
      </c>
      <c r="F253" s="6">
        <f>IF($C253&lt;&gt;"M5","",Price!G253)</f>
        <v>5172.74</v>
      </c>
      <c r="G253" s="6">
        <f>IF($C253&lt;&gt;"M5","",SSA_new!F253)</f>
        <v>5025.0131499999998</v>
      </c>
      <c r="H253" s="6">
        <f>IF($C253&lt;&gt;"M5","",SSA_new!G253)</f>
        <v>5024.8757100000003</v>
      </c>
      <c r="I253" s="6">
        <f>IF($C253&lt;&gt;"M5","",SSA_new!H253)</f>
        <v>5026.9302299999999</v>
      </c>
      <c r="J253" s="6">
        <f>IF($C253&lt;&gt;"M5","",SSA_new!I253)</f>
        <v>5022.3727799999997</v>
      </c>
      <c r="K253">
        <f t="shared" si="21"/>
        <v>0.13743999999951484</v>
      </c>
      <c r="L253">
        <f t="shared" si="22"/>
        <v>1</v>
      </c>
      <c r="M253">
        <f t="shared" si="23"/>
        <v>25</v>
      </c>
      <c r="N253">
        <f t="shared" si="24"/>
        <v>151.56977000000006</v>
      </c>
      <c r="R253">
        <f t="shared" si="25"/>
        <v>150.36722000000009</v>
      </c>
      <c r="V253" s="4">
        <f t="shared" si="26"/>
        <v>1</v>
      </c>
      <c r="X253" s="4" t="str">
        <f t="shared" si="27"/>
        <v/>
      </c>
    </row>
    <row r="254" spans="1:24" x14ac:dyDescent="0.55000000000000004">
      <c r="A254" s="6">
        <f>IF('Data Validation'!$K$2&lt;&gt;TRUE,"",'Data Validation'!A254)</f>
        <v>1772104200</v>
      </c>
      <c r="B254" s="6" t="str">
        <f>IF('Data Validation'!$K$2&lt;&gt;TRUE,"",'Data Validation'!C254)</f>
        <v>XAUUSD</v>
      </c>
      <c r="C254" s="6" t="str">
        <f>IF('Data Validation'!$K$2&lt;&gt;TRUE,"",'Data Validation'!E254)</f>
        <v>M5</v>
      </c>
      <c r="D254" s="6">
        <f>IF('Data Validation'!$K$2&lt;&gt;TRUE,"",'Data Validation'!G254)</f>
        <v>5175.8500000000004</v>
      </c>
      <c r="E254" s="6">
        <f>IF($C254&lt;&gt;"M5","",Price!F254)</f>
        <v>5177.43</v>
      </c>
      <c r="F254" s="6">
        <f>IF($C254&lt;&gt;"M5","",Price!G254)</f>
        <v>5175.29</v>
      </c>
      <c r="G254" s="6">
        <f>IF($C254&lt;&gt;"M5","",SSA_new!F254)</f>
        <v>5024.8755000000001</v>
      </c>
      <c r="H254" s="6">
        <f>IF($C254&lt;&gt;"M5","",SSA_new!G254)</f>
        <v>5024.8756000000003</v>
      </c>
      <c r="I254" s="6">
        <f>IF($C254&lt;&gt;"M5","",SSA_new!H254)</f>
        <v>5026.81736</v>
      </c>
      <c r="J254" s="6">
        <f>IF($C254&lt;&gt;"M5","",SSA_new!I254)</f>
        <v>5022.1759199999997</v>
      </c>
      <c r="K254">
        <f t="shared" si="21"/>
        <v>-1.0000000020227162E-4</v>
      </c>
      <c r="L254">
        <f t="shared" si="22"/>
        <v>-1</v>
      </c>
      <c r="M254">
        <f t="shared" si="23"/>
        <v>-1</v>
      </c>
      <c r="N254">
        <f t="shared" si="24"/>
        <v>150.61264000000028</v>
      </c>
      <c r="R254">
        <f t="shared" si="25"/>
        <v>153.11408000000029</v>
      </c>
      <c r="V254" s="4" t="str">
        <f t="shared" si="26"/>
        <v/>
      </c>
      <c r="X254" s="4" t="str">
        <f t="shared" si="27"/>
        <v/>
      </c>
    </row>
    <row r="255" spans="1:24" x14ac:dyDescent="0.55000000000000004">
      <c r="A255" s="6">
        <f>IF('Data Validation'!$K$2&lt;&gt;TRUE,"",'Data Validation'!A255)</f>
        <v>1772104500</v>
      </c>
      <c r="B255" s="6" t="str">
        <f>IF('Data Validation'!$K$2&lt;&gt;TRUE,"",'Data Validation'!C255)</f>
        <v>XAUUSD</v>
      </c>
      <c r="C255" s="6" t="str">
        <f>IF('Data Validation'!$K$2&lt;&gt;TRUE,"",'Data Validation'!E255)</f>
        <v>M5</v>
      </c>
      <c r="D255" s="6">
        <f>IF('Data Validation'!$K$2&lt;&gt;TRUE,"",'Data Validation'!G255)</f>
        <v>5175.54</v>
      </c>
      <c r="E255" s="6">
        <f>IF($C255&lt;&gt;"M5","",Price!F255)</f>
        <v>5176</v>
      </c>
      <c r="F255" s="6">
        <f>IF($C255&lt;&gt;"M5","",Price!G255)</f>
        <v>5171.05</v>
      </c>
      <c r="G255" s="6">
        <f>IF($C255&lt;&gt;"M5","",SSA_new!F255)</f>
        <v>5024.6968999999999</v>
      </c>
      <c r="H255" s="6">
        <f>IF($C255&lt;&gt;"M5","",SSA_new!G255)</f>
        <v>5024.7862500000001</v>
      </c>
      <c r="I255" s="6">
        <f>IF($C255&lt;&gt;"M5","",SSA_new!H255)</f>
        <v>5026.6473100000003</v>
      </c>
      <c r="J255" s="6">
        <f>IF($C255&lt;&gt;"M5","",SSA_new!I255)</f>
        <v>5022.0693099999999</v>
      </c>
      <c r="K255">
        <f t="shared" si="21"/>
        <v>-8.9350000000194996E-2</v>
      </c>
      <c r="L255">
        <f t="shared" si="22"/>
        <v>-1</v>
      </c>
      <c r="M255">
        <f t="shared" si="23"/>
        <v>-2</v>
      </c>
      <c r="N255">
        <f t="shared" si="24"/>
        <v>149.35268999999971</v>
      </c>
      <c r="R255">
        <f t="shared" si="25"/>
        <v>148.98069000000032</v>
      </c>
      <c r="V255" s="4" t="str">
        <f t="shared" si="26"/>
        <v/>
      </c>
      <c r="X255" s="4" t="str">
        <f t="shared" si="27"/>
        <v/>
      </c>
    </row>
    <row r="256" spans="1:24" x14ac:dyDescent="0.55000000000000004">
      <c r="A256" s="6">
        <f>IF('Data Validation'!$K$2&lt;&gt;TRUE,"",'Data Validation'!A256)</f>
        <v>1772104800</v>
      </c>
      <c r="B256" s="6" t="str">
        <f>IF('Data Validation'!$K$2&lt;&gt;TRUE,"",'Data Validation'!C256)</f>
        <v>XAUUSD</v>
      </c>
      <c r="C256" s="6" t="str">
        <f>IF('Data Validation'!$K$2&lt;&gt;TRUE,"",'Data Validation'!E256)</f>
        <v>M5</v>
      </c>
      <c r="D256" s="6">
        <f>IF('Data Validation'!$K$2&lt;&gt;TRUE,"",'Data Validation'!G256)</f>
        <v>5171.7</v>
      </c>
      <c r="E256" s="6">
        <f>IF($C256&lt;&gt;"M5","",Price!F256)</f>
        <v>5175.8</v>
      </c>
      <c r="F256" s="6">
        <f>IF($C256&lt;&gt;"M5","",Price!G256)</f>
        <v>5170.9799999999996</v>
      </c>
      <c r="G256" s="6">
        <f>IF($C256&lt;&gt;"M5","",SSA_new!F256)</f>
        <v>5024.7137199999997</v>
      </c>
      <c r="H256" s="6">
        <f>IF($C256&lt;&gt;"M5","",SSA_new!G256)</f>
        <v>5024.7499900000003</v>
      </c>
      <c r="I256" s="6">
        <f>IF($C256&lt;&gt;"M5","",SSA_new!H256)</f>
        <v>5026.54763</v>
      </c>
      <c r="J256" s="6">
        <f>IF($C256&lt;&gt;"M5","",SSA_new!I256)</f>
        <v>5022.1659300000001</v>
      </c>
      <c r="K256">
        <f t="shared" si="21"/>
        <v>-3.6270000000513392E-2</v>
      </c>
      <c r="L256">
        <f t="shared" si="22"/>
        <v>-1</v>
      </c>
      <c r="M256">
        <f t="shared" si="23"/>
        <v>-3</v>
      </c>
      <c r="N256">
        <f t="shared" si="24"/>
        <v>149.25237000000016</v>
      </c>
      <c r="R256">
        <f t="shared" si="25"/>
        <v>148.81406999999945</v>
      </c>
      <c r="V256" s="4" t="str">
        <f t="shared" si="26"/>
        <v/>
      </c>
      <c r="X256" s="4" t="str">
        <f t="shared" si="27"/>
        <v/>
      </c>
    </row>
    <row r="257" spans="1:24" x14ac:dyDescent="0.55000000000000004">
      <c r="A257" s="6">
        <f>IF('Data Validation'!$K$2&lt;&gt;TRUE,"",'Data Validation'!A257)</f>
        <v>1772105100</v>
      </c>
      <c r="B257" s="6" t="str">
        <f>IF('Data Validation'!$K$2&lt;&gt;TRUE,"",'Data Validation'!C257)</f>
        <v>XAUUSD</v>
      </c>
      <c r="C257" s="6" t="str">
        <f>IF('Data Validation'!$K$2&lt;&gt;TRUE,"",'Data Validation'!E257)</f>
        <v>M5</v>
      </c>
      <c r="D257" s="6">
        <f>IF('Data Validation'!$K$2&lt;&gt;TRUE,"",'Data Validation'!G257)</f>
        <v>5171.88</v>
      </c>
      <c r="E257" s="6">
        <f>IF($C257&lt;&gt;"M5","",Price!F257)</f>
        <v>5176.1000000000004</v>
      </c>
      <c r="F257" s="6">
        <f>IF($C257&lt;&gt;"M5","",Price!G257)</f>
        <v>5171.43</v>
      </c>
      <c r="G257" s="6">
        <f>IF($C257&lt;&gt;"M5","",SSA_new!F257)</f>
        <v>5024.9999299999999</v>
      </c>
      <c r="H257" s="6">
        <f>IF($C257&lt;&gt;"M5","",SSA_new!G257)</f>
        <v>5024.8749600000001</v>
      </c>
      <c r="I257" s="6">
        <f>IF($C257&lt;&gt;"M5","",SSA_new!H257)</f>
        <v>5026.6808600000004</v>
      </c>
      <c r="J257" s="6">
        <f>IF($C257&lt;&gt;"M5","",SSA_new!I257)</f>
        <v>5022.5908200000003</v>
      </c>
      <c r="K257">
        <f t="shared" si="21"/>
        <v>0.12496999999984837</v>
      </c>
      <c r="L257">
        <f t="shared" si="22"/>
        <v>1</v>
      </c>
      <c r="M257">
        <f t="shared" si="23"/>
        <v>1</v>
      </c>
      <c r="N257">
        <f t="shared" si="24"/>
        <v>149.41913999999997</v>
      </c>
      <c r="R257">
        <f t="shared" si="25"/>
        <v>148.83917999999994</v>
      </c>
      <c r="V257" s="4">
        <f t="shared" si="26"/>
        <v>1</v>
      </c>
      <c r="X257" s="4" t="str">
        <f t="shared" si="27"/>
        <v/>
      </c>
    </row>
    <row r="258" spans="1:24" x14ac:dyDescent="0.55000000000000004">
      <c r="A258" s="6">
        <f>IF('Data Validation'!$K$2&lt;&gt;TRUE,"",'Data Validation'!A258)</f>
        <v>1772105400</v>
      </c>
      <c r="B258" s="6" t="str">
        <f>IF('Data Validation'!$K$2&lt;&gt;TRUE,"",'Data Validation'!C258)</f>
        <v>XAUUSD</v>
      </c>
      <c r="C258" s="6" t="str">
        <f>IF('Data Validation'!$K$2&lt;&gt;TRUE,"",'Data Validation'!E258)</f>
        <v>M5</v>
      </c>
      <c r="D258" s="6">
        <f>IF('Data Validation'!$K$2&lt;&gt;TRUE,"",'Data Validation'!G258)</f>
        <v>5173.38</v>
      </c>
      <c r="E258" s="6">
        <f>IF($C258&lt;&gt;"M5","",Price!F258)</f>
        <v>5174.12</v>
      </c>
      <c r="F258" s="6">
        <f>IF($C258&lt;&gt;"M5","",Price!G258)</f>
        <v>5171.76</v>
      </c>
      <c r="G258" s="6">
        <f>IF($C258&lt;&gt;"M5","",SSA_new!F258)</f>
        <v>5025.6680800000004</v>
      </c>
      <c r="H258" s="6">
        <f>IF($C258&lt;&gt;"M5","",SSA_new!G258)</f>
        <v>5025.2715200000002</v>
      </c>
      <c r="I258" s="6">
        <f>IF($C258&lt;&gt;"M5","",SSA_new!H258)</f>
        <v>5027.1369100000002</v>
      </c>
      <c r="J258" s="6">
        <f>IF($C258&lt;&gt;"M5","",SSA_new!I258)</f>
        <v>5023.3483800000004</v>
      </c>
      <c r="K258">
        <f t="shared" ref="K258:K321" si="28">G258-H258</f>
        <v>0.39656000000013591</v>
      </c>
      <c r="L258">
        <f t="shared" si="22"/>
        <v>1</v>
      </c>
      <c r="M258">
        <f t="shared" si="23"/>
        <v>2</v>
      </c>
      <c r="N258">
        <f t="shared" si="24"/>
        <v>146.98308999999972</v>
      </c>
      <c r="R258">
        <f t="shared" si="25"/>
        <v>148.41161999999986</v>
      </c>
      <c r="V258" s="4">
        <f t="shared" si="26"/>
        <v>1</v>
      </c>
      <c r="X258" s="4" t="str">
        <f t="shared" si="27"/>
        <v/>
      </c>
    </row>
    <row r="259" spans="1:24" x14ac:dyDescent="0.55000000000000004">
      <c r="A259" s="6">
        <f>IF('Data Validation'!$K$2&lt;&gt;TRUE,"",'Data Validation'!A259)</f>
        <v>1772105700</v>
      </c>
      <c r="B259" s="6" t="str">
        <f>IF('Data Validation'!$K$2&lt;&gt;TRUE,"",'Data Validation'!C259)</f>
        <v>XAUUSD</v>
      </c>
      <c r="C259" s="6" t="str">
        <f>IF('Data Validation'!$K$2&lt;&gt;TRUE,"",'Data Validation'!E259)</f>
        <v>M5</v>
      </c>
      <c r="D259" s="6">
        <f>IF('Data Validation'!$K$2&lt;&gt;TRUE,"",'Data Validation'!G259)</f>
        <v>5173.54</v>
      </c>
      <c r="E259" s="6">
        <f>IF($C259&lt;&gt;"M5","",Price!F259)</f>
        <v>5175.49</v>
      </c>
      <c r="F259" s="6">
        <f>IF($C259&lt;&gt;"M5","",Price!G259)</f>
        <v>5172.4399999999996</v>
      </c>
      <c r="G259" s="6">
        <f>IF($C259&lt;&gt;"M5","",SSA_new!F259)</f>
        <v>5026.6744399999998</v>
      </c>
      <c r="H259" s="6">
        <f>IF($C259&lt;&gt;"M5","",SSA_new!G259)</f>
        <v>5025.9729799999996</v>
      </c>
      <c r="I259" s="6">
        <f>IF($C259&lt;&gt;"M5","",SSA_new!H259)</f>
        <v>5027.98747</v>
      </c>
      <c r="J259" s="6">
        <f>IF($C259&lt;&gt;"M5","",SSA_new!I259)</f>
        <v>5024.4224100000001</v>
      </c>
      <c r="K259">
        <f t="shared" si="28"/>
        <v>0.70146000000022468</v>
      </c>
      <c r="L259">
        <f t="shared" ref="L259:L322" si="29">IF(K259&gt;=0,1,-1)</f>
        <v>1</v>
      </c>
      <c r="M259">
        <f t="shared" ref="M259:M322" si="30">IF(L259=L258,M258+L259,L259)</f>
        <v>3</v>
      </c>
      <c r="N259">
        <f t="shared" ref="N259:N322" si="31">E259-I259</f>
        <v>147.50252999999975</v>
      </c>
      <c r="R259">
        <f t="shared" ref="R259:R322" si="32">F259-J259</f>
        <v>148.01758999999947</v>
      </c>
      <c r="V259" s="4">
        <f t="shared" ref="V259:V322" si="33">IF(AND(M259&gt;0,N259&gt;0),1,"")</f>
        <v>1</v>
      </c>
      <c r="X259" s="4" t="str">
        <f t="shared" ref="X259:X322" si="34">IF(AND(M259&lt;0,R259&lt;0),1,"")</f>
        <v/>
      </c>
    </row>
    <row r="260" spans="1:24" x14ac:dyDescent="0.55000000000000004">
      <c r="A260" s="6">
        <f>IF('Data Validation'!$K$2&lt;&gt;TRUE,"",'Data Validation'!A260)</f>
        <v>1772106000</v>
      </c>
      <c r="B260" s="6" t="str">
        <f>IF('Data Validation'!$K$2&lt;&gt;TRUE,"",'Data Validation'!C260)</f>
        <v>XAUUSD</v>
      </c>
      <c r="C260" s="6" t="str">
        <f>IF('Data Validation'!$K$2&lt;&gt;TRUE,"",'Data Validation'!E260)</f>
        <v>M5</v>
      </c>
      <c r="D260" s="6">
        <f>IF('Data Validation'!$K$2&lt;&gt;TRUE,"",'Data Validation'!G260)</f>
        <v>5174.68</v>
      </c>
      <c r="E260" s="6">
        <f>IF($C260&lt;&gt;"M5","",Price!F260)</f>
        <v>5175.09</v>
      </c>
      <c r="F260" s="6">
        <f>IF($C260&lt;&gt;"M5","",Price!G260)</f>
        <v>5173.1099999999997</v>
      </c>
      <c r="G260" s="6">
        <f>IF($C260&lt;&gt;"M5","",SSA_new!F260)</f>
        <v>5027.79151</v>
      </c>
      <c r="H260" s="6">
        <f>IF($C260&lt;&gt;"M5","",SSA_new!G260)</f>
        <v>5026.8822399999999</v>
      </c>
      <c r="I260" s="6">
        <f>IF($C260&lt;&gt;"M5","",SSA_new!H260)</f>
        <v>5029.0526</v>
      </c>
      <c r="J260" s="6">
        <f>IF($C260&lt;&gt;"M5","",SSA_new!I260)</f>
        <v>5025.6954299999998</v>
      </c>
      <c r="K260">
        <f t="shared" si="28"/>
        <v>0.90927000000010594</v>
      </c>
      <c r="L260">
        <f t="shared" si="29"/>
        <v>1</v>
      </c>
      <c r="M260">
        <f t="shared" si="30"/>
        <v>4</v>
      </c>
      <c r="N260">
        <f t="shared" si="31"/>
        <v>146.03740000000016</v>
      </c>
      <c r="R260">
        <f t="shared" si="32"/>
        <v>147.41456999999991</v>
      </c>
      <c r="V260" s="4">
        <f t="shared" si="33"/>
        <v>1</v>
      </c>
      <c r="X260" s="4" t="str">
        <f t="shared" si="34"/>
        <v/>
      </c>
    </row>
    <row r="261" spans="1:24" x14ac:dyDescent="0.55000000000000004">
      <c r="A261" s="6">
        <f>IF('Data Validation'!$K$2&lt;&gt;TRUE,"",'Data Validation'!A261)</f>
        <v>1772106300</v>
      </c>
      <c r="B261" s="6" t="str">
        <f>IF('Data Validation'!$K$2&lt;&gt;TRUE,"",'Data Validation'!C261)</f>
        <v>XAUUSD</v>
      </c>
      <c r="C261" s="6" t="str">
        <f>IF('Data Validation'!$K$2&lt;&gt;TRUE,"",'Data Validation'!E261)</f>
        <v>M5</v>
      </c>
      <c r="D261" s="6">
        <f>IF('Data Validation'!$K$2&lt;&gt;TRUE,"",'Data Validation'!G261)</f>
        <v>5171.3999999999996</v>
      </c>
      <c r="E261" s="6">
        <f>IF($C261&lt;&gt;"M5","",Price!F261)</f>
        <v>5174.54</v>
      </c>
      <c r="F261" s="6">
        <f>IF($C261&lt;&gt;"M5","",Price!G261)</f>
        <v>5170.8500000000004</v>
      </c>
      <c r="G261" s="6">
        <f>IF($C261&lt;&gt;"M5","",SSA_new!F261)</f>
        <v>5028.7643600000001</v>
      </c>
      <c r="H261" s="6">
        <f>IF($C261&lt;&gt;"M5","",SSA_new!G261)</f>
        <v>5027.8233</v>
      </c>
      <c r="I261" s="6">
        <f>IF($C261&lt;&gt;"M5","",SSA_new!H261)</f>
        <v>5030.0908799999997</v>
      </c>
      <c r="J261" s="6">
        <f>IF($C261&lt;&gt;"M5","",SSA_new!I261)</f>
        <v>5026.9012599999996</v>
      </c>
      <c r="K261">
        <f t="shared" si="28"/>
        <v>0.94106000000010681</v>
      </c>
      <c r="L261">
        <f t="shared" si="29"/>
        <v>1</v>
      </c>
      <c r="M261">
        <f t="shared" si="30"/>
        <v>5</v>
      </c>
      <c r="N261">
        <f t="shared" si="31"/>
        <v>144.44912000000022</v>
      </c>
      <c r="R261">
        <f t="shared" si="32"/>
        <v>143.94874000000073</v>
      </c>
      <c r="V261" s="4">
        <f t="shared" si="33"/>
        <v>1</v>
      </c>
      <c r="X261" s="4" t="str">
        <f t="shared" si="34"/>
        <v/>
      </c>
    </row>
    <row r="262" spans="1:24" x14ac:dyDescent="0.55000000000000004">
      <c r="A262" s="6">
        <f>IF('Data Validation'!$K$2&lt;&gt;TRUE,"",'Data Validation'!A262)</f>
        <v>1772106600</v>
      </c>
      <c r="B262" s="6" t="str">
        <f>IF('Data Validation'!$K$2&lt;&gt;TRUE,"",'Data Validation'!C262)</f>
        <v>XAUUSD</v>
      </c>
      <c r="C262" s="6" t="str">
        <f>IF('Data Validation'!$K$2&lt;&gt;TRUE,"",'Data Validation'!E262)</f>
        <v>M5</v>
      </c>
      <c r="D262" s="6">
        <f>IF('Data Validation'!$K$2&lt;&gt;TRUE,"",'Data Validation'!G262)</f>
        <v>5163.51</v>
      </c>
      <c r="E262" s="6">
        <f>IF($C262&lt;&gt;"M5","",Price!F262)</f>
        <v>5171.57</v>
      </c>
      <c r="F262" s="6">
        <f>IF($C262&lt;&gt;"M5","",Price!G262)</f>
        <v>5161.25</v>
      </c>
      <c r="G262" s="6">
        <f>IF($C262&lt;&gt;"M5","",SSA_new!F262)</f>
        <v>5029.3878699999996</v>
      </c>
      <c r="H262" s="6">
        <f>IF($C262&lt;&gt;"M5","",SSA_new!G262)</f>
        <v>5028.6055900000001</v>
      </c>
      <c r="I262" s="6">
        <f>IF($C262&lt;&gt;"M5","",SSA_new!H262)</f>
        <v>5030.8709699999999</v>
      </c>
      <c r="J262" s="6">
        <f>IF($C262&lt;&gt;"M5","",SSA_new!I262)</f>
        <v>5027.8016699999998</v>
      </c>
      <c r="K262">
        <f t="shared" si="28"/>
        <v>0.78227999999944586</v>
      </c>
      <c r="L262">
        <f t="shared" si="29"/>
        <v>1</v>
      </c>
      <c r="M262">
        <f t="shared" si="30"/>
        <v>6</v>
      </c>
      <c r="N262">
        <f t="shared" si="31"/>
        <v>140.69902999999977</v>
      </c>
      <c r="R262">
        <f t="shared" si="32"/>
        <v>133.44833000000017</v>
      </c>
      <c r="V262" s="4">
        <f t="shared" si="33"/>
        <v>1</v>
      </c>
      <c r="X262" s="4" t="str">
        <f t="shared" si="34"/>
        <v/>
      </c>
    </row>
    <row r="263" spans="1:24" x14ac:dyDescent="0.55000000000000004">
      <c r="A263" s="6">
        <f>IF('Data Validation'!$K$2&lt;&gt;TRUE,"",'Data Validation'!A263)</f>
        <v>1772106900</v>
      </c>
      <c r="B263" s="6" t="str">
        <f>IF('Data Validation'!$K$2&lt;&gt;TRUE,"",'Data Validation'!C263)</f>
        <v>XAUUSD</v>
      </c>
      <c r="C263" s="6" t="str">
        <f>IF('Data Validation'!$K$2&lt;&gt;TRUE,"",'Data Validation'!E263)</f>
        <v>M5</v>
      </c>
      <c r="D263" s="6">
        <f>IF('Data Validation'!$K$2&lt;&gt;TRUE,"",'Data Validation'!G263)</f>
        <v>5164.71</v>
      </c>
      <c r="E263" s="6">
        <f>IF($C263&lt;&gt;"M5","",Price!F263)</f>
        <v>5165.92</v>
      </c>
      <c r="F263" s="6">
        <f>IF($C263&lt;&gt;"M5","",Price!G263)</f>
        <v>5161.83</v>
      </c>
      <c r="G263" s="6">
        <f>IF($C263&lt;&gt;"M5","",SSA_new!F263)</f>
        <v>5029.6168299999999</v>
      </c>
      <c r="H263" s="6">
        <f>IF($C263&lt;&gt;"M5","",SSA_new!G263)</f>
        <v>5029.11121</v>
      </c>
      <c r="I263" s="6">
        <f>IF($C263&lt;&gt;"M5","",SSA_new!H263)</f>
        <v>5031.2322599999998</v>
      </c>
      <c r="J263" s="6">
        <f>IF($C263&lt;&gt;"M5","",SSA_new!I263)</f>
        <v>5028.2901400000001</v>
      </c>
      <c r="K263">
        <f t="shared" si="28"/>
        <v>0.50561999999990803</v>
      </c>
      <c r="L263">
        <f t="shared" si="29"/>
        <v>1</v>
      </c>
      <c r="M263">
        <f t="shared" si="30"/>
        <v>7</v>
      </c>
      <c r="N263">
        <f t="shared" si="31"/>
        <v>134.6877400000003</v>
      </c>
      <c r="R263">
        <f t="shared" si="32"/>
        <v>133.53985999999986</v>
      </c>
      <c r="V263" s="4">
        <f t="shared" si="33"/>
        <v>1</v>
      </c>
      <c r="X263" s="4" t="str">
        <f t="shared" si="34"/>
        <v/>
      </c>
    </row>
    <row r="264" spans="1:24" x14ac:dyDescent="0.55000000000000004">
      <c r="A264" s="6">
        <f>IF('Data Validation'!$K$2&lt;&gt;TRUE,"",'Data Validation'!A264)</f>
        <v>1772107200</v>
      </c>
      <c r="B264" s="6" t="str">
        <f>IF('Data Validation'!$K$2&lt;&gt;TRUE,"",'Data Validation'!C264)</f>
        <v>XAUUSD</v>
      </c>
      <c r="C264" s="6" t="str">
        <f>IF('Data Validation'!$K$2&lt;&gt;TRUE,"",'Data Validation'!E264)</f>
        <v>M5</v>
      </c>
      <c r="D264" s="6">
        <f>IF('Data Validation'!$K$2&lt;&gt;TRUE,"",'Data Validation'!G264)</f>
        <v>5165.67</v>
      </c>
      <c r="E264" s="6">
        <f>IF($C264&lt;&gt;"M5","",Price!F264)</f>
        <v>5168.17</v>
      </c>
      <c r="F264" s="6">
        <f>IF($C264&lt;&gt;"M5","",Price!G264)</f>
        <v>5157.9799999999996</v>
      </c>
      <c r="G264" s="6">
        <f>IF($C264&lt;&gt;"M5","",SSA_new!F264)</f>
        <v>5029.4720799999996</v>
      </c>
      <c r="H264" s="6">
        <f>IF($C264&lt;&gt;"M5","",SSA_new!G264)</f>
        <v>5029.2916500000001</v>
      </c>
      <c r="I264" s="6">
        <f>IF($C264&lt;&gt;"M5","",SSA_new!H264)</f>
        <v>5031.1567800000003</v>
      </c>
      <c r="J264" s="6">
        <f>IF($C264&lt;&gt;"M5","",SSA_new!I264)</f>
        <v>5028.3301199999996</v>
      </c>
      <c r="K264">
        <f t="shared" si="28"/>
        <v>0.18042999999943277</v>
      </c>
      <c r="L264">
        <f t="shared" si="29"/>
        <v>1</v>
      </c>
      <c r="M264">
        <f t="shared" si="30"/>
        <v>8</v>
      </c>
      <c r="N264">
        <f t="shared" si="31"/>
        <v>137.01321999999982</v>
      </c>
      <c r="R264">
        <f t="shared" si="32"/>
        <v>129.64987999999994</v>
      </c>
      <c r="V264" s="4">
        <f t="shared" si="33"/>
        <v>1</v>
      </c>
      <c r="X264" s="4" t="str">
        <f t="shared" si="34"/>
        <v/>
      </c>
    </row>
    <row r="265" spans="1:24" x14ac:dyDescent="0.55000000000000004">
      <c r="A265" s="6">
        <f>IF('Data Validation'!$K$2&lt;&gt;TRUE,"",'Data Validation'!A265)</f>
        <v>1772107500</v>
      </c>
      <c r="B265" s="6" t="str">
        <f>IF('Data Validation'!$K$2&lt;&gt;TRUE,"",'Data Validation'!C265)</f>
        <v>XAUUSD</v>
      </c>
      <c r="C265" s="6" t="str">
        <f>IF('Data Validation'!$K$2&lt;&gt;TRUE,"",'Data Validation'!E265)</f>
        <v>M5</v>
      </c>
      <c r="D265" s="6">
        <f>IF('Data Validation'!$K$2&lt;&gt;TRUE,"",'Data Validation'!G265)</f>
        <v>5169.1499999999996</v>
      </c>
      <c r="E265" s="6">
        <f>IF($C265&lt;&gt;"M5","",Price!F265)</f>
        <v>5169.25</v>
      </c>
      <c r="F265" s="6">
        <f>IF($C265&lt;&gt;"M5","",Price!G265)</f>
        <v>5163.18</v>
      </c>
      <c r="G265" s="6">
        <f>IF($C265&lt;&gt;"M5","",SSA_new!F265)</f>
        <v>5028.9867599999998</v>
      </c>
      <c r="H265" s="6">
        <f>IF($C265&lt;&gt;"M5","",SSA_new!G265)</f>
        <v>5029.1391999999996</v>
      </c>
      <c r="I265" s="6">
        <f>IF($C265&lt;&gt;"M5","",SSA_new!H265)</f>
        <v>5030.7286599999998</v>
      </c>
      <c r="J265" s="6">
        <f>IF($C265&lt;&gt;"M5","",SSA_new!I265)</f>
        <v>5027.9387900000002</v>
      </c>
      <c r="K265">
        <f t="shared" si="28"/>
        <v>-0.15243999999984226</v>
      </c>
      <c r="L265">
        <f t="shared" si="29"/>
        <v>-1</v>
      </c>
      <c r="M265">
        <f t="shared" si="30"/>
        <v>-1</v>
      </c>
      <c r="N265">
        <f t="shared" si="31"/>
        <v>138.52134000000024</v>
      </c>
      <c r="R265">
        <f t="shared" si="32"/>
        <v>135.24121000000014</v>
      </c>
      <c r="V265" s="4" t="str">
        <f t="shared" si="33"/>
        <v/>
      </c>
      <c r="X265" s="4" t="str">
        <f t="shared" si="34"/>
        <v/>
      </c>
    </row>
    <row r="266" spans="1:24" x14ac:dyDescent="0.55000000000000004">
      <c r="A266" s="6">
        <f>IF('Data Validation'!$K$2&lt;&gt;TRUE,"",'Data Validation'!A266)</f>
        <v>1772107800</v>
      </c>
      <c r="B266" s="6" t="str">
        <f>IF('Data Validation'!$K$2&lt;&gt;TRUE,"",'Data Validation'!C266)</f>
        <v>XAUUSD</v>
      </c>
      <c r="C266" s="6" t="str">
        <f>IF('Data Validation'!$K$2&lt;&gt;TRUE,"",'Data Validation'!E266)</f>
        <v>M5</v>
      </c>
      <c r="D266" s="6">
        <f>IF('Data Validation'!$K$2&lt;&gt;TRUE,"",'Data Validation'!G266)</f>
        <v>5168.46</v>
      </c>
      <c r="E266" s="6">
        <f>IF($C266&lt;&gt;"M5","",Price!F266)</f>
        <v>5170.05</v>
      </c>
      <c r="F266" s="6">
        <f>IF($C266&lt;&gt;"M5","",Price!G266)</f>
        <v>5166.8500000000004</v>
      </c>
      <c r="G266" s="6">
        <f>IF($C266&lt;&gt;"M5","",SSA_new!F266)</f>
        <v>5028.3577999999998</v>
      </c>
      <c r="H266" s="6">
        <f>IF($C266&lt;&gt;"M5","",SSA_new!G266)</f>
        <v>5028.7484999999997</v>
      </c>
      <c r="I266" s="6">
        <f>IF($C266&lt;&gt;"M5","",SSA_new!H266)</f>
        <v>5030.0695400000004</v>
      </c>
      <c r="J266" s="6">
        <f>IF($C266&lt;&gt;"M5","",SSA_new!I266)</f>
        <v>5027.2698399999999</v>
      </c>
      <c r="K266">
        <f t="shared" si="28"/>
        <v>-0.39069999999992433</v>
      </c>
      <c r="L266">
        <f t="shared" si="29"/>
        <v>-1</v>
      </c>
      <c r="M266">
        <f t="shared" si="30"/>
        <v>-2</v>
      </c>
      <c r="N266">
        <f t="shared" si="31"/>
        <v>139.98045999999977</v>
      </c>
      <c r="R266">
        <f t="shared" si="32"/>
        <v>139.58016000000043</v>
      </c>
      <c r="V266" s="4" t="str">
        <f t="shared" si="33"/>
        <v/>
      </c>
      <c r="X266" s="4" t="str">
        <f t="shared" si="34"/>
        <v/>
      </c>
    </row>
    <row r="267" spans="1:24" x14ac:dyDescent="0.55000000000000004">
      <c r="A267" s="6">
        <f>IF('Data Validation'!$K$2&lt;&gt;TRUE,"",'Data Validation'!A267)</f>
        <v>1772108100</v>
      </c>
      <c r="B267" s="6" t="str">
        <f>IF('Data Validation'!$K$2&lt;&gt;TRUE,"",'Data Validation'!C267)</f>
        <v>XAUUSD</v>
      </c>
      <c r="C267" s="6" t="str">
        <f>IF('Data Validation'!$K$2&lt;&gt;TRUE,"",'Data Validation'!E267)</f>
        <v>M5</v>
      </c>
      <c r="D267" s="6">
        <f>IF('Data Validation'!$K$2&lt;&gt;TRUE,"",'Data Validation'!G267)</f>
        <v>5172.18</v>
      </c>
      <c r="E267" s="6">
        <f>IF($C267&lt;&gt;"M5","",Price!F267)</f>
        <v>5173.71</v>
      </c>
      <c r="F267" s="6">
        <f>IF($C267&lt;&gt;"M5","",Price!G267)</f>
        <v>5166.13</v>
      </c>
      <c r="G267" s="6">
        <f>IF($C267&lt;&gt;"M5","",SSA_new!F267)</f>
        <v>5027.7440699999997</v>
      </c>
      <c r="H267" s="6">
        <f>IF($C267&lt;&gt;"M5","",SSA_new!G267)</f>
        <v>5028.24629</v>
      </c>
      <c r="I267" s="6">
        <f>IF($C267&lt;&gt;"M5","",SSA_new!H267)</f>
        <v>5029.3363399999998</v>
      </c>
      <c r="J267" s="6">
        <f>IF($C267&lt;&gt;"M5","",SSA_new!I267)</f>
        <v>5026.5020699999995</v>
      </c>
      <c r="K267">
        <f t="shared" si="28"/>
        <v>-0.50222000000030675</v>
      </c>
      <c r="L267">
        <f t="shared" si="29"/>
        <v>-1</v>
      </c>
      <c r="M267">
        <f t="shared" si="30"/>
        <v>-3</v>
      </c>
      <c r="N267">
        <f t="shared" si="31"/>
        <v>144.3736600000002</v>
      </c>
      <c r="R267">
        <f t="shared" si="32"/>
        <v>139.62793000000056</v>
      </c>
      <c r="V267" s="4" t="str">
        <f t="shared" si="33"/>
        <v/>
      </c>
      <c r="X267" s="4" t="str">
        <f t="shared" si="34"/>
        <v/>
      </c>
    </row>
    <row r="268" spans="1:24" x14ac:dyDescent="0.55000000000000004">
      <c r="A268" s="6">
        <f>IF('Data Validation'!$K$2&lt;&gt;TRUE,"",'Data Validation'!A268)</f>
        <v>1772108400</v>
      </c>
      <c r="B268" s="6" t="str">
        <f>IF('Data Validation'!$K$2&lt;&gt;TRUE,"",'Data Validation'!C268)</f>
        <v>XAUUSD</v>
      </c>
      <c r="C268" s="6" t="str">
        <f>IF('Data Validation'!$K$2&lt;&gt;TRUE,"",'Data Validation'!E268)</f>
        <v>M5</v>
      </c>
      <c r="D268" s="6">
        <f>IF('Data Validation'!$K$2&lt;&gt;TRUE,"",'Data Validation'!G268)</f>
        <v>5176.5200000000004</v>
      </c>
      <c r="E268" s="6">
        <f>IF($C268&lt;&gt;"M5","",Price!F268)</f>
        <v>5176.5600000000004</v>
      </c>
      <c r="F268" s="6">
        <f>IF($C268&lt;&gt;"M5","",Price!G268)</f>
        <v>5170.29</v>
      </c>
      <c r="G268" s="6">
        <f>IF($C268&lt;&gt;"M5","",SSA_new!F268)</f>
        <v>5027.37698</v>
      </c>
      <c r="H268" s="6">
        <f>IF($C268&lt;&gt;"M5","",SSA_new!G268)</f>
        <v>5027.8116300000002</v>
      </c>
      <c r="I268" s="6">
        <f>IF($C268&lt;&gt;"M5","",SSA_new!H268)</f>
        <v>5028.7717300000004</v>
      </c>
      <c r="J268" s="6">
        <f>IF($C268&lt;&gt;"M5","",SSA_new!I268)</f>
        <v>5025.8778400000001</v>
      </c>
      <c r="K268">
        <f t="shared" si="28"/>
        <v>-0.43465000000014697</v>
      </c>
      <c r="L268">
        <f t="shared" si="29"/>
        <v>-1</v>
      </c>
      <c r="M268">
        <f t="shared" si="30"/>
        <v>-4</v>
      </c>
      <c r="N268">
        <f t="shared" si="31"/>
        <v>147.78827000000001</v>
      </c>
      <c r="R268">
        <f t="shared" si="32"/>
        <v>144.41215999999986</v>
      </c>
      <c r="V268" s="4" t="str">
        <f t="shared" si="33"/>
        <v/>
      </c>
      <c r="X268" s="4" t="str">
        <f t="shared" si="34"/>
        <v/>
      </c>
    </row>
    <row r="269" spans="1:24" x14ac:dyDescent="0.55000000000000004">
      <c r="A269" s="6">
        <f>IF('Data Validation'!$K$2&lt;&gt;TRUE,"",'Data Validation'!A269)</f>
        <v>1772108700</v>
      </c>
      <c r="B269" s="6" t="str">
        <f>IF('Data Validation'!$K$2&lt;&gt;TRUE,"",'Data Validation'!C269)</f>
        <v>XAUUSD</v>
      </c>
      <c r="C269" s="6" t="str">
        <f>IF('Data Validation'!$K$2&lt;&gt;TRUE,"",'Data Validation'!E269)</f>
        <v>M5</v>
      </c>
      <c r="D269" s="6">
        <f>IF('Data Validation'!$K$2&lt;&gt;TRUE,"",'Data Validation'!G269)</f>
        <v>5178.54</v>
      </c>
      <c r="E269" s="6">
        <f>IF($C269&lt;&gt;"M5","",Price!F269)</f>
        <v>5179.99</v>
      </c>
      <c r="F269" s="6">
        <f>IF($C269&lt;&gt;"M5","",Price!G269)</f>
        <v>5175.9399999999996</v>
      </c>
      <c r="G269" s="6">
        <f>IF($C269&lt;&gt;"M5","",SSA_new!F269)</f>
        <v>5027.4325600000002</v>
      </c>
      <c r="H269" s="6">
        <f>IF($C269&lt;&gt;"M5","",SSA_new!G269)</f>
        <v>5027.6220999999996</v>
      </c>
      <c r="I269" s="6">
        <f>IF($C269&lt;&gt;"M5","",SSA_new!H269)</f>
        <v>5028.5799100000004</v>
      </c>
      <c r="J269" s="6">
        <f>IF($C269&lt;&gt;"M5","",SSA_new!I269)</f>
        <v>5025.6046999999999</v>
      </c>
      <c r="K269">
        <f t="shared" si="28"/>
        <v>-0.18953999999939697</v>
      </c>
      <c r="L269">
        <f t="shared" si="29"/>
        <v>-1</v>
      </c>
      <c r="M269">
        <f t="shared" si="30"/>
        <v>-5</v>
      </c>
      <c r="N269">
        <f t="shared" si="31"/>
        <v>151.4100899999994</v>
      </c>
      <c r="R269">
        <f t="shared" si="32"/>
        <v>150.33529999999973</v>
      </c>
      <c r="V269" s="4" t="str">
        <f t="shared" si="33"/>
        <v/>
      </c>
      <c r="X269" s="4" t="str">
        <f t="shared" si="34"/>
        <v/>
      </c>
    </row>
    <row r="270" spans="1:24" x14ac:dyDescent="0.55000000000000004">
      <c r="A270" s="6">
        <f>IF('Data Validation'!$K$2&lt;&gt;TRUE,"",'Data Validation'!A270)</f>
        <v>1772109000</v>
      </c>
      <c r="B270" s="6" t="str">
        <f>IF('Data Validation'!$K$2&lt;&gt;TRUE,"",'Data Validation'!C270)</f>
        <v>XAUUSD</v>
      </c>
      <c r="C270" s="6" t="str">
        <f>IF('Data Validation'!$K$2&lt;&gt;TRUE,"",'Data Validation'!E270)</f>
        <v>M5</v>
      </c>
      <c r="D270" s="6">
        <f>IF('Data Validation'!$K$2&lt;&gt;TRUE,"",'Data Validation'!G270)</f>
        <v>5183.1000000000004</v>
      </c>
      <c r="E270" s="6">
        <f>IF($C270&lt;&gt;"M5","",Price!F270)</f>
        <v>5184.1000000000004</v>
      </c>
      <c r="F270" s="6">
        <f>IF($C270&lt;&gt;"M5","",Price!G270)</f>
        <v>5177.8</v>
      </c>
      <c r="G270" s="6">
        <f>IF($C270&lt;&gt;"M5","",SSA_new!F270)</f>
        <v>5027.9828200000002</v>
      </c>
      <c r="H270" s="6">
        <f>IF($C270&lt;&gt;"M5","",SSA_new!G270)</f>
        <v>5027.8024599999999</v>
      </c>
      <c r="I270" s="6">
        <f>IF($C270&lt;&gt;"M5","",SSA_new!H270)</f>
        <v>5028.9030899999998</v>
      </c>
      <c r="J270" s="6">
        <f>IF($C270&lt;&gt;"M5","",SSA_new!I270)</f>
        <v>5025.8164699999998</v>
      </c>
      <c r="K270">
        <f t="shared" si="28"/>
        <v>0.18036000000029162</v>
      </c>
      <c r="L270">
        <f t="shared" si="29"/>
        <v>1</v>
      </c>
      <c r="M270">
        <f t="shared" si="30"/>
        <v>1</v>
      </c>
      <c r="N270">
        <f t="shared" si="31"/>
        <v>155.19691000000057</v>
      </c>
      <c r="R270">
        <f t="shared" si="32"/>
        <v>151.98353000000043</v>
      </c>
      <c r="V270" s="4">
        <f t="shared" si="33"/>
        <v>1</v>
      </c>
      <c r="X270" s="4" t="str">
        <f t="shared" si="34"/>
        <v/>
      </c>
    </row>
    <row r="271" spans="1:24" x14ac:dyDescent="0.55000000000000004">
      <c r="A271" s="6">
        <f>IF('Data Validation'!$K$2&lt;&gt;TRUE,"",'Data Validation'!A271)</f>
        <v>1772109300</v>
      </c>
      <c r="B271" s="6" t="str">
        <f>IF('Data Validation'!$K$2&lt;&gt;TRUE,"",'Data Validation'!C271)</f>
        <v>XAUUSD</v>
      </c>
      <c r="C271" s="6" t="str">
        <f>IF('Data Validation'!$K$2&lt;&gt;TRUE,"",'Data Validation'!E271)</f>
        <v>M5</v>
      </c>
      <c r="D271" s="6">
        <f>IF('Data Validation'!$K$2&lt;&gt;TRUE,"",'Data Validation'!G271)</f>
        <v>5182.34</v>
      </c>
      <c r="E271" s="6">
        <f>IF($C271&lt;&gt;"M5","",Price!F271)</f>
        <v>5184.38</v>
      </c>
      <c r="F271" s="6">
        <f>IF($C271&lt;&gt;"M5","",Price!G271)</f>
        <v>5179.83</v>
      </c>
      <c r="G271" s="6">
        <f>IF($C271&lt;&gt;"M5","",SSA_new!F271)</f>
        <v>5029.0594099999998</v>
      </c>
      <c r="H271" s="6">
        <f>IF($C271&lt;&gt;"M5","",SSA_new!G271)</f>
        <v>5028.4309300000004</v>
      </c>
      <c r="I271" s="6">
        <f>IF($C271&lt;&gt;"M5","",SSA_new!H271)</f>
        <v>5029.7977799999999</v>
      </c>
      <c r="J271" s="6">
        <f>IF($C271&lt;&gt;"M5","",SSA_new!I271)</f>
        <v>5026.5774300000003</v>
      </c>
      <c r="K271">
        <f t="shared" si="28"/>
        <v>0.6284799999993993</v>
      </c>
      <c r="L271">
        <f t="shared" si="29"/>
        <v>1</v>
      </c>
      <c r="M271">
        <f t="shared" si="30"/>
        <v>2</v>
      </c>
      <c r="N271">
        <f t="shared" si="31"/>
        <v>154.58222000000023</v>
      </c>
      <c r="R271">
        <f t="shared" si="32"/>
        <v>153.25256999999965</v>
      </c>
      <c r="V271" s="4">
        <f t="shared" si="33"/>
        <v>1</v>
      </c>
      <c r="X271" s="4" t="str">
        <f t="shared" si="34"/>
        <v/>
      </c>
    </row>
    <row r="272" spans="1:24" x14ac:dyDescent="0.55000000000000004">
      <c r="A272" s="6">
        <f>IF('Data Validation'!$K$2&lt;&gt;TRUE,"",'Data Validation'!A272)</f>
        <v>1772109600</v>
      </c>
      <c r="B272" s="6" t="str">
        <f>IF('Data Validation'!$K$2&lt;&gt;TRUE,"",'Data Validation'!C272)</f>
        <v>XAUUSD</v>
      </c>
      <c r="C272" s="6" t="str">
        <f>IF('Data Validation'!$K$2&lt;&gt;TRUE,"",'Data Validation'!E272)</f>
        <v>M5</v>
      </c>
      <c r="D272" s="6">
        <f>IF('Data Validation'!$K$2&lt;&gt;TRUE,"",'Data Validation'!G272)</f>
        <v>5187.5200000000004</v>
      </c>
      <c r="E272" s="6">
        <f>IF($C272&lt;&gt;"M5","",Price!F272)</f>
        <v>5187.67</v>
      </c>
      <c r="F272" s="6">
        <f>IF($C272&lt;&gt;"M5","",Price!G272)</f>
        <v>5182.26</v>
      </c>
      <c r="G272" s="6">
        <f>IF($C272&lt;&gt;"M5","",SSA_new!F272)</f>
        <v>5030.6177900000002</v>
      </c>
      <c r="H272" s="6">
        <f>IF($C272&lt;&gt;"M5","",SSA_new!G272)</f>
        <v>5029.5243600000003</v>
      </c>
      <c r="I272" s="6">
        <f>IF($C272&lt;&gt;"M5","",SSA_new!H272)</f>
        <v>5031.2568899999997</v>
      </c>
      <c r="J272" s="6">
        <f>IF($C272&lt;&gt;"M5","",SSA_new!I272)</f>
        <v>5027.8890799999999</v>
      </c>
      <c r="K272">
        <f t="shared" si="28"/>
        <v>1.0934299999998984</v>
      </c>
      <c r="L272">
        <f t="shared" si="29"/>
        <v>1</v>
      </c>
      <c r="M272">
        <f t="shared" si="30"/>
        <v>3</v>
      </c>
      <c r="N272">
        <f t="shared" si="31"/>
        <v>156.41311000000042</v>
      </c>
      <c r="R272">
        <f t="shared" si="32"/>
        <v>154.3709200000003</v>
      </c>
      <c r="V272" s="4">
        <f t="shared" si="33"/>
        <v>1</v>
      </c>
      <c r="X272" s="4" t="str">
        <f t="shared" si="34"/>
        <v/>
      </c>
    </row>
    <row r="273" spans="1:24" x14ac:dyDescent="0.55000000000000004">
      <c r="A273" s="6">
        <f>IF('Data Validation'!$K$2&lt;&gt;TRUE,"",'Data Validation'!A273)</f>
        <v>1772109900</v>
      </c>
      <c r="B273" s="6" t="str">
        <f>IF('Data Validation'!$K$2&lt;&gt;TRUE,"",'Data Validation'!C273)</f>
        <v>XAUUSD</v>
      </c>
      <c r="C273" s="6" t="str">
        <f>IF('Data Validation'!$K$2&lt;&gt;TRUE,"",'Data Validation'!E273)</f>
        <v>M5</v>
      </c>
      <c r="D273" s="6">
        <f>IF('Data Validation'!$K$2&lt;&gt;TRUE,"",'Data Validation'!G273)</f>
        <v>5181.29</v>
      </c>
      <c r="E273" s="6">
        <f>IF($C273&lt;&gt;"M5","",Price!F273)</f>
        <v>5187.83</v>
      </c>
      <c r="F273" s="6">
        <f>IF($C273&lt;&gt;"M5","",Price!G273)</f>
        <v>5181.29</v>
      </c>
      <c r="G273" s="6">
        <f>IF($C273&lt;&gt;"M5","",SSA_new!F273)</f>
        <v>5032.4305700000004</v>
      </c>
      <c r="H273" s="6">
        <f>IF($C273&lt;&gt;"M5","",SSA_new!G273)</f>
        <v>5030.9774600000001</v>
      </c>
      <c r="I273" s="6">
        <f>IF($C273&lt;&gt;"M5","",SSA_new!H273)</f>
        <v>5033.1277600000003</v>
      </c>
      <c r="J273" s="6">
        <f>IF($C273&lt;&gt;"M5","",SSA_new!I273)</f>
        <v>5029.6090400000003</v>
      </c>
      <c r="K273">
        <f t="shared" si="28"/>
        <v>1.4531100000003789</v>
      </c>
      <c r="L273">
        <f t="shared" si="29"/>
        <v>1</v>
      </c>
      <c r="M273">
        <f t="shared" si="30"/>
        <v>4</v>
      </c>
      <c r="N273">
        <f t="shared" si="31"/>
        <v>154.70223999999962</v>
      </c>
      <c r="R273">
        <f t="shared" si="32"/>
        <v>151.68095999999969</v>
      </c>
      <c r="V273" s="4">
        <f t="shared" si="33"/>
        <v>1</v>
      </c>
      <c r="X273" s="4" t="str">
        <f t="shared" si="34"/>
        <v/>
      </c>
    </row>
    <row r="274" spans="1:24" x14ac:dyDescent="0.55000000000000004">
      <c r="A274" s="6">
        <f>IF('Data Validation'!$K$2&lt;&gt;TRUE,"",'Data Validation'!A274)</f>
        <v>1772110200</v>
      </c>
      <c r="B274" s="6" t="str">
        <f>IF('Data Validation'!$K$2&lt;&gt;TRUE,"",'Data Validation'!C274)</f>
        <v>XAUUSD</v>
      </c>
      <c r="C274" s="6" t="str">
        <f>IF('Data Validation'!$K$2&lt;&gt;TRUE,"",'Data Validation'!E274)</f>
        <v>M5</v>
      </c>
      <c r="D274" s="6">
        <f>IF('Data Validation'!$K$2&lt;&gt;TRUE,"",'Data Validation'!G274)</f>
        <v>5181.25</v>
      </c>
      <c r="E274" s="6">
        <f>IF($C274&lt;&gt;"M5","",Price!F274)</f>
        <v>5181.96</v>
      </c>
      <c r="F274" s="6">
        <f>IF($C274&lt;&gt;"M5","",Price!G274)</f>
        <v>5179.54</v>
      </c>
      <c r="G274" s="6">
        <f>IF($C274&lt;&gt;"M5","",SSA_new!F274)</f>
        <v>5034.2075199999999</v>
      </c>
      <c r="H274" s="6">
        <f>IF($C274&lt;&gt;"M5","",SSA_new!G274)</f>
        <v>5032.59249</v>
      </c>
      <c r="I274" s="6">
        <f>IF($C274&lt;&gt;"M5","",SSA_new!H274)</f>
        <v>5035.1412399999999</v>
      </c>
      <c r="J274" s="6">
        <f>IF($C274&lt;&gt;"M5","",SSA_new!I274)</f>
        <v>5031.5232800000003</v>
      </c>
      <c r="K274">
        <f t="shared" si="28"/>
        <v>1.6150299999999334</v>
      </c>
      <c r="L274">
        <f t="shared" si="29"/>
        <v>1</v>
      </c>
      <c r="M274">
        <f t="shared" si="30"/>
        <v>5</v>
      </c>
      <c r="N274">
        <f t="shared" si="31"/>
        <v>146.81876000000011</v>
      </c>
      <c r="R274">
        <f t="shared" si="32"/>
        <v>148.01671999999962</v>
      </c>
      <c r="V274" s="4">
        <f t="shared" si="33"/>
        <v>1</v>
      </c>
      <c r="X274" s="4" t="str">
        <f t="shared" si="34"/>
        <v/>
      </c>
    </row>
    <row r="275" spans="1:24" x14ac:dyDescent="0.55000000000000004">
      <c r="A275" s="6">
        <f>IF('Data Validation'!$K$2&lt;&gt;TRUE,"",'Data Validation'!A275)</f>
        <v>1772110500</v>
      </c>
      <c r="B275" s="6" t="str">
        <f>IF('Data Validation'!$K$2&lt;&gt;TRUE,"",'Data Validation'!C275)</f>
        <v>XAUUSD</v>
      </c>
      <c r="C275" s="6" t="str">
        <f>IF('Data Validation'!$K$2&lt;&gt;TRUE,"",'Data Validation'!E275)</f>
        <v>M5</v>
      </c>
      <c r="D275" s="6">
        <f>IF('Data Validation'!$K$2&lt;&gt;TRUE,"",'Data Validation'!G275)</f>
        <v>5183.8500000000004</v>
      </c>
      <c r="E275" s="6">
        <f>IF($C275&lt;&gt;"M5","",Price!F275)</f>
        <v>5185.1000000000004</v>
      </c>
      <c r="F275" s="6">
        <f>IF($C275&lt;&gt;"M5","",Price!G275)</f>
        <v>5179.9799999999996</v>
      </c>
      <c r="G275" s="6">
        <f>IF($C275&lt;&gt;"M5","",SSA_new!F275)</f>
        <v>5035.7384199999997</v>
      </c>
      <c r="H275" s="6">
        <f>IF($C275&lt;&gt;"M5","",SSA_new!G275)</f>
        <v>5034.1654600000002</v>
      </c>
      <c r="I275" s="6">
        <f>IF($C275&lt;&gt;"M5","",SSA_new!H275)</f>
        <v>5037.0374899999997</v>
      </c>
      <c r="J275" s="6">
        <f>IF($C275&lt;&gt;"M5","",SSA_new!I275)</f>
        <v>5033.2508099999995</v>
      </c>
      <c r="K275">
        <f t="shared" si="28"/>
        <v>1.5729599999995116</v>
      </c>
      <c r="L275">
        <f t="shared" si="29"/>
        <v>1</v>
      </c>
      <c r="M275">
        <f t="shared" si="30"/>
        <v>6</v>
      </c>
      <c r="N275">
        <f t="shared" si="31"/>
        <v>148.06251000000066</v>
      </c>
      <c r="R275">
        <f t="shared" si="32"/>
        <v>146.72919000000002</v>
      </c>
      <c r="V275" s="4">
        <f t="shared" si="33"/>
        <v>1</v>
      </c>
      <c r="X275" s="4" t="str">
        <f t="shared" si="34"/>
        <v/>
      </c>
    </row>
    <row r="276" spans="1:24" x14ac:dyDescent="0.55000000000000004">
      <c r="A276" s="6">
        <f>IF('Data Validation'!$K$2&lt;&gt;TRUE,"",'Data Validation'!A276)</f>
        <v>1772110800</v>
      </c>
      <c r="B276" s="6" t="str">
        <f>IF('Data Validation'!$K$2&lt;&gt;TRUE,"",'Data Validation'!C276)</f>
        <v>XAUUSD</v>
      </c>
      <c r="C276" s="6" t="str">
        <f>IF('Data Validation'!$K$2&lt;&gt;TRUE,"",'Data Validation'!E276)</f>
        <v>M5</v>
      </c>
      <c r="D276" s="6">
        <f>IF('Data Validation'!$K$2&lt;&gt;TRUE,"",'Data Validation'!G276)</f>
        <v>5175.76</v>
      </c>
      <c r="E276" s="6">
        <f>IF($C276&lt;&gt;"M5","",Price!F276)</f>
        <v>5185.57</v>
      </c>
      <c r="F276" s="6">
        <f>IF($C276&lt;&gt;"M5","",Price!G276)</f>
        <v>5175.17</v>
      </c>
      <c r="G276" s="6">
        <f>IF($C276&lt;&gt;"M5","",SSA_new!F276)</f>
        <v>5036.8820299999998</v>
      </c>
      <c r="H276" s="6">
        <f>IF($C276&lt;&gt;"M5","",SSA_new!G276)</f>
        <v>5035.5237399999996</v>
      </c>
      <c r="I276" s="6">
        <f>IF($C276&lt;&gt;"M5","",SSA_new!H276)</f>
        <v>5038.6331399999999</v>
      </c>
      <c r="J276" s="6">
        <f>IF($C276&lt;&gt;"M5","",SSA_new!I276)</f>
        <v>5034.5790999999999</v>
      </c>
      <c r="K276">
        <f t="shared" si="28"/>
        <v>1.3582900000001246</v>
      </c>
      <c r="L276">
        <f t="shared" si="29"/>
        <v>1</v>
      </c>
      <c r="M276">
        <f t="shared" si="30"/>
        <v>7</v>
      </c>
      <c r="N276">
        <f t="shared" si="31"/>
        <v>146.9368599999998</v>
      </c>
      <c r="R276">
        <f t="shared" si="32"/>
        <v>140.59090000000015</v>
      </c>
      <c r="V276" s="4">
        <f t="shared" si="33"/>
        <v>1</v>
      </c>
      <c r="X276" s="4" t="str">
        <f t="shared" si="34"/>
        <v/>
      </c>
    </row>
    <row r="277" spans="1:24" x14ac:dyDescent="0.55000000000000004">
      <c r="A277" s="6">
        <f>IF('Data Validation'!$K$2&lt;&gt;TRUE,"",'Data Validation'!A277)</f>
        <v>1772111100</v>
      </c>
      <c r="B277" s="6" t="str">
        <f>IF('Data Validation'!$K$2&lt;&gt;TRUE,"",'Data Validation'!C277)</f>
        <v>XAUUSD</v>
      </c>
      <c r="C277" s="6" t="str">
        <f>IF('Data Validation'!$K$2&lt;&gt;TRUE,"",'Data Validation'!E277)</f>
        <v>M5</v>
      </c>
      <c r="D277" s="6">
        <f>IF('Data Validation'!$K$2&lt;&gt;TRUE,"",'Data Validation'!G277)</f>
        <v>5172.5</v>
      </c>
      <c r="E277" s="6">
        <f>IF($C277&lt;&gt;"M5","",Price!F277)</f>
        <v>5180.43</v>
      </c>
      <c r="F277" s="6">
        <f>IF($C277&lt;&gt;"M5","",Price!G277)</f>
        <v>5171.18</v>
      </c>
      <c r="G277" s="6">
        <f>IF($C277&lt;&gt;"M5","",SSA_new!F277)</f>
        <v>5037.4597800000001</v>
      </c>
      <c r="H277" s="6">
        <f>IF($C277&lt;&gt;"M5","",SSA_new!G277)</f>
        <v>5036.4917599999999</v>
      </c>
      <c r="I277" s="6">
        <f>IF($C277&lt;&gt;"M5","",SSA_new!H277)</f>
        <v>5039.6815100000003</v>
      </c>
      <c r="J277" s="6">
        <f>IF($C277&lt;&gt;"M5","",SSA_new!I277)</f>
        <v>5035.4073900000003</v>
      </c>
      <c r="K277">
        <f t="shared" si="28"/>
        <v>0.96802000000025146</v>
      </c>
      <c r="L277">
        <f t="shared" si="29"/>
        <v>1</v>
      </c>
      <c r="M277">
        <f t="shared" si="30"/>
        <v>8</v>
      </c>
      <c r="N277">
        <f t="shared" si="31"/>
        <v>140.74848999999995</v>
      </c>
      <c r="R277">
        <f t="shared" si="32"/>
        <v>135.77260999999999</v>
      </c>
      <c r="V277" s="4">
        <f t="shared" si="33"/>
        <v>1</v>
      </c>
      <c r="X277" s="4" t="str">
        <f t="shared" si="34"/>
        <v/>
      </c>
    </row>
    <row r="278" spans="1:24" x14ac:dyDescent="0.55000000000000004">
      <c r="A278" s="6">
        <f>IF('Data Validation'!$K$2&lt;&gt;TRUE,"",'Data Validation'!A278)</f>
        <v>1772111400</v>
      </c>
      <c r="B278" s="6" t="str">
        <f>IF('Data Validation'!$K$2&lt;&gt;TRUE,"",'Data Validation'!C278)</f>
        <v>XAUUSD</v>
      </c>
      <c r="C278" s="6" t="str">
        <f>IF('Data Validation'!$K$2&lt;&gt;TRUE,"",'Data Validation'!E278)</f>
        <v>M5</v>
      </c>
      <c r="D278" s="6">
        <f>IF('Data Validation'!$K$2&lt;&gt;TRUE,"",'Data Validation'!G278)</f>
        <v>5174</v>
      </c>
      <c r="E278" s="6">
        <f>IF($C278&lt;&gt;"M5","",Price!F278)</f>
        <v>5174.55</v>
      </c>
      <c r="F278" s="6">
        <f>IF($C278&lt;&gt;"M5","",Price!G278)</f>
        <v>5168.3100000000004</v>
      </c>
      <c r="G278" s="6">
        <f>IF($C278&lt;&gt;"M5","",SSA_new!F278)</f>
        <v>5037.5726400000003</v>
      </c>
      <c r="H278" s="6">
        <f>IF($C278&lt;&gt;"M5","",SSA_new!G278)</f>
        <v>5037.0321999999996</v>
      </c>
      <c r="I278" s="6">
        <f>IF($C278&lt;&gt;"M5","",SSA_new!H278)</f>
        <v>5040.1819299999997</v>
      </c>
      <c r="J278" s="6">
        <f>IF($C278&lt;&gt;"M5","",SSA_new!I278)</f>
        <v>5035.6830399999999</v>
      </c>
      <c r="K278">
        <f t="shared" si="28"/>
        <v>0.54044000000067172</v>
      </c>
      <c r="L278">
        <f t="shared" si="29"/>
        <v>1</v>
      </c>
      <c r="M278">
        <f t="shared" si="30"/>
        <v>9</v>
      </c>
      <c r="N278">
        <f t="shared" si="31"/>
        <v>134.36807000000044</v>
      </c>
      <c r="R278">
        <f t="shared" si="32"/>
        <v>132.62696000000051</v>
      </c>
      <c r="V278" s="4">
        <f t="shared" si="33"/>
        <v>1</v>
      </c>
      <c r="X278" s="4" t="str">
        <f t="shared" si="34"/>
        <v/>
      </c>
    </row>
    <row r="279" spans="1:24" x14ac:dyDescent="0.55000000000000004">
      <c r="A279" s="6">
        <f>IF('Data Validation'!$K$2&lt;&gt;TRUE,"",'Data Validation'!A279)</f>
        <v>1772111700</v>
      </c>
      <c r="B279" s="6" t="str">
        <f>IF('Data Validation'!$K$2&lt;&gt;TRUE,"",'Data Validation'!C279)</f>
        <v>XAUUSD</v>
      </c>
      <c r="C279" s="6" t="str">
        <f>IF('Data Validation'!$K$2&lt;&gt;TRUE,"",'Data Validation'!E279)</f>
        <v>M5</v>
      </c>
      <c r="D279" s="6">
        <f>IF('Data Validation'!$K$2&lt;&gt;TRUE,"",'Data Validation'!G279)</f>
        <v>5171.6499999999996</v>
      </c>
      <c r="E279" s="6">
        <f>IF($C279&lt;&gt;"M5","",Price!F279)</f>
        <v>5177.88</v>
      </c>
      <c r="F279" s="6">
        <f>IF($C279&lt;&gt;"M5","",Price!G279)</f>
        <v>5171.55</v>
      </c>
      <c r="G279" s="6">
        <f>IF($C279&lt;&gt;"M5","",SSA_new!F279)</f>
        <v>5037.4088199999997</v>
      </c>
      <c r="H279" s="6">
        <f>IF($C279&lt;&gt;"M5","",SSA_new!G279)</f>
        <v>5037.2205100000001</v>
      </c>
      <c r="I279" s="6">
        <f>IF($C279&lt;&gt;"M5","",SSA_new!H279)</f>
        <v>5040.2484299999996</v>
      </c>
      <c r="J279" s="6">
        <f>IF($C279&lt;&gt;"M5","",SSA_new!I279)</f>
        <v>5035.5589300000001</v>
      </c>
      <c r="K279">
        <f t="shared" si="28"/>
        <v>0.18830999999954656</v>
      </c>
      <c r="L279">
        <f t="shared" si="29"/>
        <v>1</v>
      </c>
      <c r="M279">
        <f t="shared" si="30"/>
        <v>10</v>
      </c>
      <c r="N279">
        <f t="shared" si="31"/>
        <v>137.63157000000047</v>
      </c>
      <c r="R279">
        <f t="shared" si="32"/>
        <v>135.99107000000004</v>
      </c>
      <c r="V279" s="4">
        <f t="shared" si="33"/>
        <v>1</v>
      </c>
      <c r="X279" s="4" t="str">
        <f t="shared" si="34"/>
        <v/>
      </c>
    </row>
    <row r="280" spans="1:24" x14ac:dyDescent="0.55000000000000004">
      <c r="A280" s="6">
        <f>IF('Data Validation'!$K$2&lt;&gt;TRUE,"",'Data Validation'!A280)</f>
        <v>1772112000</v>
      </c>
      <c r="B280" s="6" t="str">
        <f>IF('Data Validation'!$K$2&lt;&gt;TRUE,"",'Data Validation'!C280)</f>
        <v>XAUUSD</v>
      </c>
      <c r="C280" s="6" t="str">
        <f>IF('Data Validation'!$K$2&lt;&gt;TRUE,"",'Data Validation'!E280)</f>
        <v>M5</v>
      </c>
      <c r="D280" s="6">
        <f>IF('Data Validation'!$K$2&lt;&gt;TRUE,"",'Data Validation'!G280)</f>
        <v>5178.12</v>
      </c>
      <c r="E280" s="6">
        <f>IF($C280&lt;&gt;"M5","",Price!F280)</f>
        <v>5178.8999999999996</v>
      </c>
      <c r="F280" s="6">
        <f>IF($C280&lt;&gt;"M5","",Price!G280)</f>
        <v>5171.59</v>
      </c>
      <c r="G280" s="6">
        <f>IF($C280&lt;&gt;"M5","",SSA_new!F280)</f>
        <v>5037.1463000000003</v>
      </c>
      <c r="H280" s="6">
        <f>IF($C280&lt;&gt;"M5","",SSA_new!G280)</f>
        <v>5037.1833999999999</v>
      </c>
      <c r="I280" s="6">
        <f>IF($C280&lt;&gt;"M5","",SSA_new!H280)</f>
        <v>5040.0953099999997</v>
      </c>
      <c r="J280" s="6">
        <f>IF($C280&lt;&gt;"M5","",SSA_new!I280)</f>
        <v>5035.2592699999996</v>
      </c>
      <c r="K280">
        <f t="shared" si="28"/>
        <v>-3.7099999999554711E-2</v>
      </c>
      <c r="L280">
        <f t="shared" si="29"/>
        <v>-1</v>
      </c>
      <c r="M280">
        <f t="shared" si="30"/>
        <v>-1</v>
      </c>
      <c r="N280">
        <f t="shared" si="31"/>
        <v>138.80468999999994</v>
      </c>
      <c r="R280">
        <f t="shared" si="32"/>
        <v>136.33073000000059</v>
      </c>
      <c r="V280" s="4" t="str">
        <f t="shared" si="33"/>
        <v/>
      </c>
      <c r="X280" s="4" t="str">
        <f t="shared" si="34"/>
        <v/>
      </c>
    </row>
    <row r="281" spans="1:24" x14ac:dyDescent="0.55000000000000004">
      <c r="A281" s="6">
        <f>IF('Data Validation'!$K$2&lt;&gt;TRUE,"",'Data Validation'!A281)</f>
        <v>1772112300</v>
      </c>
      <c r="B281" s="6" t="str">
        <f>IF('Data Validation'!$K$2&lt;&gt;TRUE,"",'Data Validation'!C281)</f>
        <v>XAUUSD</v>
      </c>
      <c r="C281" s="6" t="str">
        <f>IF('Data Validation'!$K$2&lt;&gt;TRUE,"",'Data Validation'!E281)</f>
        <v>M5</v>
      </c>
      <c r="D281" s="6">
        <f>IF('Data Validation'!$K$2&lt;&gt;TRUE,"",'Data Validation'!G281)</f>
        <v>5174.76</v>
      </c>
      <c r="E281" s="6">
        <f>IF($C281&lt;&gt;"M5","",Price!F281)</f>
        <v>5177.96</v>
      </c>
      <c r="F281" s="6">
        <f>IF($C281&lt;&gt;"M5","",Price!G281)</f>
        <v>5174.6000000000004</v>
      </c>
      <c r="G281" s="6">
        <f>IF($C281&lt;&gt;"M5","",SSA_new!F281)</f>
        <v>5036.9836800000003</v>
      </c>
      <c r="H281" s="6">
        <f>IF($C281&lt;&gt;"M5","",SSA_new!G281)</f>
        <v>5037.0835399999996</v>
      </c>
      <c r="I281" s="6">
        <f>IF($C281&lt;&gt;"M5","",SSA_new!H281)</f>
        <v>5039.9071599999997</v>
      </c>
      <c r="J281" s="6">
        <f>IF($C281&lt;&gt;"M5","",SSA_new!I281)</f>
        <v>5035.0304299999998</v>
      </c>
      <c r="K281">
        <f t="shared" si="28"/>
        <v>-9.9859999999353022E-2</v>
      </c>
      <c r="L281">
        <f t="shared" si="29"/>
        <v>-1</v>
      </c>
      <c r="M281">
        <f t="shared" si="30"/>
        <v>-2</v>
      </c>
      <c r="N281">
        <f t="shared" si="31"/>
        <v>138.05284000000029</v>
      </c>
      <c r="R281">
        <f t="shared" si="32"/>
        <v>139.56957000000057</v>
      </c>
      <c r="V281" s="4" t="str">
        <f t="shared" si="33"/>
        <v/>
      </c>
      <c r="X281" s="4" t="str">
        <f t="shared" si="34"/>
        <v/>
      </c>
    </row>
    <row r="282" spans="1:24" x14ac:dyDescent="0.55000000000000004">
      <c r="A282" s="6">
        <f>IF('Data Validation'!$K$2&lt;&gt;TRUE,"",'Data Validation'!A282)</f>
        <v>1772112600</v>
      </c>
      <c r="B282" s="6" t="str">
        <f>IF('Data Validation'!$K$2&lt;&gt;TRUE,"",'Data Validation'!C282)</f>
        <v>XAUUSD</v>
      </c>
      <c r="C282" s="6" t="str">
        <f>IF('Data Validation'!$K$2&lt;&gt;TRUE,"",'Data Validation'!E282)</f>
        <v>M5</v>
      </c>
      <c r="D282" s="6">
        <f>IF('Data Validation'!$K$2&lt;&gt;TRUE,"",'Data Validation'!G282)</f>
        <v>5174.3599999999997</v>
      </c>
      <c r="E282" s="6">
        <f>IF($C282&lt;&gt;"M5","",Price!F282)</f>
        <v>5175.41</v>
      </c>
      <c r="F282" s="6">
        <f>IF($C282&lt;&gt;"M5","",Price!G282)</f>
        <v>5166.01</v>
      </c>
      <c r="G282" s="6">
        <f>IF($C282&lt;&gt;"M5","",SSA_new!F282)</f>
        <v>5037.0123199999998</v>
      </c>
      <c r="H282" s="6">
        <f>IF($C282&lt;&gt;"M5","",SSA_new!G282)</f>
        <v>5037.0479299999997</v>
      </c>
      <c r="I282" s="6">
        <f>IF($C282&lt;&gt;"M5","",SSA_new!H282)</f>
        <v>5039.8118000000004</v>
      </c>
      <c r="J282" s="6">
        <f>IF($C282&lt;&gt;"M5","",SSA_new!I282)</f>
        <v>5034.99953</v>
      </c>
      <c r="K282">
        <f t="shared" si="28"/>
        <v>-3.5609999999905995E-2</v>
      </c>
      <c r="L282">
        <f t="shared" si="29"/>
        <v>-1</v>
      </c>
      <c r="M282">
        <f t="shared" si="30"/>
        <v>-3</v>
      </c>
      <c r="N282">
        <f t="shared" si="31"/>
        <v>135.59819999999945</v>
      </c>
      <c r="R282">
        <f t="shared" si="32"/>
        <v>131.01047000000017</v>
      </c>
      <c r="V282" s="4" t="str">
        <f t="shared" si="33"/>
        <v/>
      </c>
      <c r="X282" s="4" t="str">
        <f t="shared" si="34"/>
        <v/>
      </c>
    </row>
    <row r="283" spans="1:24" x14ac:dyDescent="0.55000000000000004">
      <c r="A283" s="6">
        <f>IF('Data Validation'!$K$2&lt;&gt;TRUE,"",'Data Validation'!A283)</f>
        <v>1772112900</v>
      </c>
      <c r="B283" s="6" t="str">
        <f>IF('Data Validation'!$K$2&lt;&gt;TRUE,"",'Data Validation'!C283)</f>
        <v>XAUUSD</v>
      </c>
      <c r="C283" s="6" t="str">
        <f>IF('Data Validation'!$K$2&lt;&gt;TRUE,"",'Data Validation'!E283)</f>
        <v>M5</v>
      </c>
      <c r="D283" s="6">
        <f>IF('Data Validation'!$K$2&lt;&gt;TRUE,"",'Data Validation'!G283)</f>
        <v>5173.6099999999997</v>
      </c>
      <c r="E283" s="6">
        <f>IF($C283&lt;&gt;"M5","",Price!F283)</f>
        <v>5177.32</v>
      </c>
      <c r="F283" s="6">
        <f>IF($C283&lt;&gt;"M5","",Price!G283)</f>
        <v>5169.63</v>
      </c>
      <c r="G283" s="6">
        <f>IF($C283&lt;&gt;"M5","",SSA_new!F283)</f>
        <v>5037.0461999999998</v>
      </c>
      <c r="H283" s="6">
        <f>IF($C283&lt;&gt;"M5","",SSA_new!G283)</f>
        <v>5037.0470699999996</v>
      </c>
      <c r="I283" s="6">
        <f>IF($C283&lt;&gt;"M5","",SSA_new!H283)</f>
        <v>5039.73668</v>
      </c>
      <c r="J283" s="6">
        <f>IF($C283&lt;&gt;"M5","",SSA_new!I283)</f>
        <v>5035.1811299999999</v>
      </c>
      <c r="K283">
        <f t="shared" si="28"/>
        <v>-8.6999999984982423E-4</v>
      </c>
      <c r="L283">
        <f t="shared" si="29"/>
        <v>-1</v>
      </c>
      <c r="M283">
        <f t="shared" si="30"/>
        <v>-4</v>
      </c>
      <c r="N283">
        <f t="shared" si="31"/>
        <v>137.58331999999973</v>
      </c>
      <c r="R283">
        <f t="shared" si="32"/>
        <v>134.44887000000017</v>
      </c>
      <c r="V283" s="4" t="str">
        <f t="shared" si="33"/>
        <v/>
      </c>
      <c r="X283" s="4" t="str">
        <f t="shared" si="34"/>
        <v/>
      </c>
    </row>
    <row r="284" spans="1:24" x14ac:dyDescent="0.55000000000000004">
      <c r="A284" s="6">
        <f>IF('Data Validation'!$K$2&lt;&gt;TRUE,"",'Data Validation'!A284)</f>
        <v>1772113200</v>
      </c>
      <c r="B284" s="6" t="str">
        <f>IF('Data Validation'!$K$2&lt;&gt;TRUE,"",'Data Validation'!C284)</f>
        <v>XAUUSD</v>
      </c>
      <c r="C284" s="6" t="str">
        <f>IF('Data Validation'!$K$2&lt;&gt;TRUE,"",'Data Validation'!E284)</f>
        <v>M5</v>
      </c>
      <c r="D284" s="6">
        <f>IF('Data Validation'!$K$2&lt;&gt;TRUE,"",'Data Validation'!G284)</f>
        <v>5165.1400000000003</v>
      </c>
      <c r="E284" s="6">
        <f>IF($C284&lt;&gt;"M5","",Price!F284)</f>
        <v>5174.4399999999996</v>
      </c>
      <c r="F284" s="6">
        <f>IF($C284&lt;&gt;"M5","",Price!G284)</f>
        <v>5164.3599999999997</v>
      </c>
      <c r="G284" s="6">
        <f>IF($C284&lt;&gt;"M5","",SSA_new!F284)</f>
        <v>5037.0227100000002</v>
      </c>
      <c r="H284" s="6">
        <f>IF($C284&lt;&gt;"M5","",SSA_new!G284)</f>
        <v>5037.0348899999999</v>
      </c>
      <c r="I284" s="6">
        <f>IF($C284&lt;&gt;"M5","",SSA_new!H284)</f>
        <v>5039.53125</v>
      </c>
      <c r="J284" s="6">
        <f>IF($C284&lt;&gt;"M5","",SSA_new!I284)</f>
        <v>5035.3094700000001</v>
      </c>
      <c r="K284">
        <f t="shared" si="28"/>
        <v>-1.2179999999716529E-2</v>
      </c>
      <c r="L284">
        <f t="shared" si="29"/>
        <v>-1</v>
      </c>
      <c r="M284">
        <f t="shared" si="30"/>
        <v>-5</v>
      </c>
      <c r="N284">
        <f t="shared" si="31"/>
        <v>134.9087499999996</v>
      </c>
      <c r="R284">
        <f t="shared" si="32"/>
        <v>129.05052999999953</v>
      </c>
      <c r="V284" s="4" t="str">
        <f t="shared" si="33"/>
        <v/>
      </c>
      <c r="X284" s="4" t="str">
        <f t="shared" si="34"/>
        <v/>
      </c>
    </row>
    <row r="285" spans="1:24" x14ac:dyDescent="0.55000000000000004">
      <c r="A285" s="6">
        <f>IF('Data Validation'!$K$2&lt;&gt;TRUE,"",'Data Validation'!A285)</f>
        <v>1772113500</v>
      </c>
      <c r="B285" s="6" t="str">
        <f>IF('Data Validation'!$K$2&lt;&gt;TRUE,"",'Data Validation'!C285)</f>
        <v>XAUUSD</v>
      </c>
      <c r="C285" s="6" t="str">
        <f>IF('Data Validation'!$K$2&lt;&gt;TRUE,"",'Data Validation'!E285)</f>
        <v>M5</v>
      </c>
      <c r="D285" s="6">
        <f>IF('Data Validation'!$K$2&lt;&gt;TRUE,"",'Data Validation'!G285)</f>
        <v>5168.76</v>
      </c>
      <c r="E285" s="6">
        <f>IF($C285&lt;&gt;"M5","",Price!F285)</f>
        <v>5169.6899999999996</v>
      </c>
      <c r="F285" s="6">
        <f>IF($C285&lt;&gt;"M5","",Price!G285)</f>
        <v>5164.68</v>
      </c>
      <c r="G285" s="6">
        <f>IF($C285&lt;&gt;"M5","",SSA_new!F285)</f>
        <v>5036.7460600000004</v>
      </c>
      <c r="H285" s="6">
        <f>IF($C285&lt;&gt;"M5","",SSA_new!G285)</f>
        <v>5036.8904700000003</v>
      </c>
      <c r="I285" s="6">
        <f>IF($C285&lt;&gt;"M5","",SSA_new!H285)</f>
        <v>5039.2136099999998</v>
      </c>
      <c r="J285" s="6">
        <f>IF($C285&lt;&gt;"M5","",SSA_new!I285)</f>
        <v>5035.1582399999998</v>
      </c>
      <c r="K285">
        <f t="shared" si="28"/>
        <v>-0.1444099999998798</v>
      </c>
      <c r="L285">
        <f t="shared" si="29"/>
        <v>-1</v>
      </c>
      <c r="M285">
        <f t="shared" si="30"/>
        <v>-6</v>
      </c>
      <c r="N285">
        <f t="shared" si="31"/>
        <v>130.47638999999981</v>
      </c>
      <c r="R285">
        <f t="shared" si="32"/>
        <v>129.52176000000054</v>
      </c>
      <c r="V285" s="4" t="str">
        <f t="shared" si="33"/>
        <v/>
      </c>
      <c r="X285" s="4" t="str">
        <f t="shared" si="34"/>
        <v/>
      </c>
    </row>
    <row r="286" spans="1:24" x14ac:dyDescent="0.55000000000000004">
      <c r="A286" s="6">
        <f>IF('Data Validation'!$K$2&lt;&gt;TRUE,"",'Data Validation'!A286)</f>
        <v>1772113800</v>
      </c>
      <c r="B286" s="6" t="str">
        <f>IF('Data Validation'!$K$2&lt;&gt;TRUE,"",'Data Validation'!C286)</f>
        <v>XAUUSD</v>
      </c>
      <c r="C286" s="6" t="str">
        <f>IF('Data Validation'!$K$2&lt;&gt;TRUE,"",'Data Validation'!E286)</f>
        <v>M5</v>
      </c>
      <c r="D286" s="6">
        <f>IF('Data Validation'!$K$2&lt;&gt;TRUE,"",'Data Validation'!G286)</f>
        <v>5170.8</v>
      </c>
      <c r="E286" s="6">
        <f>IF($C286&lt;&gt;"M5","",Price!F286)</f>
        <v>5170.8500000000004</v>
      </c>
      <c r="F286" s="6">
        <f>IF($C286&lt;&gt;"M5","",Price!G286)</f>
        <v>5167.8500000000004</v>
      </c>
      <c r="G286" s="6">
        <f>IF($C286&lt;&gt;"M5","",SSA_new!F286)</f>
        <v>5035.9769900000001</v>
      </c>
      <c r="H286" s="6">
        <f>IF($C286&lt;&gt;"M5","",SSA_new!G286)</f>
        <v>5036.4337299999997</v>
      </c>
      <c r="I286" s="6">
        <f>IF($C286&lt;&gt;"M5","",SSA_new!H286)</f>
        <v>5038.6149800000003</v>
      </c>
      <c r="J286" s="6">
        <f>IF($C286&lt;&gt;"M5","",SSA_new!I286)</f>
        <v>5034.4571900000001</v>
      </c>
      <c r="K286">
        <f t="shared" si="28"/>
        <v>-0.45673999999962689</v>
      </c>
      <c r="L286">
        <f t="shared" si="29"/>
        <v>-1</v>
      </c>
      <c r="M286">
        <f t="shared" si="30"/>
        <v>-7</v>
      </c>
      <c r="N286">
        <f t="shared" si="31"/>
        <v>132.23502000000008</v>
      </c>
      <c r="R286">
        <f t="shared" si="32"/>
        <v>133.39281000000028</v>
      </c>
      <c r="V286" s="4" t="str">
        <f t="shared" si="33"/>
        <v/>
      </c>
      <c r="X286" s="4" t="str">
        <f t="shared" si="34"/>
        <v/>
      </c>
    </row>
    <row r="287" spans="1:24" x14ac:dyDescent="0.55000000000000004">
      <c r="A287" s="6">
        <f>IF('Data Validation'!$K$2&lt;&gt;TRUE,"",'Data Validation'!A287)</f>
        <v>1772114100</v>
      </c>
      <c r="B287" s="6" t="str">
        <f>IF('Data Validation'!$K$2&lt;&gt;TRUE,"",'Data Validation'!C287)</f>
        <v>XAUUSD</v>
      </c>
      <c r="C287" s="6" t="str">
        <f>IF('Data Validation'!$K$2&lt;&gt;TRUE,"",'Data Validation'!E287)</f>
        <v>M5</v>
      </c>
      <c r="D287" s="6">
        <f>IF('Data Validation'!$K$2&lt;&gt;TRUE,"",'Data Validation'!G287)</f>
        <v>5166.3900000000003</v>
      </c>
      <c r="E287" s="6">
        <f>IF($C287&lt;&gt;"M5","",Price!F287)</f>
        <v>5171.55</v>
      </c>
      <c r="F287" s="6">
        <f>IF($C287&lt;&gt;"M5","",Price!G287)</f>
        <v>5166.07</v>
      </c>
      <c r="G287" s="6">
        <f>IF($C287&lt;&gt;"M5","",SSA_new!F287)</f>
        <v>5034.4527900000003</v>
      </c>
      <c r="H287" s="6">
        <f>IF($C287&lt;&gt;"M5","",SSA_new!G287)</f>
        <v>5035.44326</v>
      </c>
      <c r="I287" s="6">
        <f>IF($C287&lt;&gt;"M5","",SSA_new!H287)</f>
        <v>5037.4499299999998</v>
      </c>
      <c r="J287" s="6">
        <f>IF($C287&lt;&gt;"M5","",SSA_new!I287)</f>
        <v>5032.8788999999997</v>
      </c>
      <c r="K287">
        <f t="shared" si="28"/>
        <v>-0.99046999999973195</v>
      </c>
      <c r="L287">
        <f t="shared" si="29"/>
        <v>-1</v>
      </c>
      <c r="M287">
        <f t="shared" si="30"/>
        <v>-8</v>
      </c>
      <c r="N287">
        <f t="shared" si="31"/>
        <v>134.10007000000041</v>
      </c>
      <c r="R287">
        <f t="shared" si="32"/>
        <v>133.19110000000001</v>
      </c>
      <c r="V287" s="4" t="str">
        <f t="shared" si="33"/>
        <v/>
      </c>
      <c r="X287" s="4" t="str">
        <f t="shared" si="34"/>
        <v/>
      </c>
    </row>
    <row r="288" spans="1:24" x14ac:dyDescent="0.55000000000000004">
      <c r="A288" s="6">
        <f>IF('Data Validation'!$K$2&lt;&gt;TRUE,"",'Data Validation'!A288)</f>
        <v>1772114400</v>
      </c>
      <c r="B288" s="6" t="str">
        <f>IF('Data Validation'!$K$2&lt;&gt;TRUE,"",'Data Validation'!C288)</f>
        <v>XAUUSD</v>
      </c>
      <c r="C288" s="6" t="str">
        <f>IF('Data Validation'!$K$2&lt;&gt;TRUE,"",'Data Validation'!E288)</f>
        <v>M5</v>
      </c>
      <c r="D288" s="6">
        <f>IF('Data Validation'!$K$2&lt;&gt;TRUE,"",'Data Validation'!G288)</f>
        <v>5166.0600000000004</v>
      </c>
      <c r="E288" s="6">
        <f>IF($C288&lt;&gt;"M5","",Price!F288)</f>
        <v>5170.1099999999997</v>
      </c>
      <c r="F288" s="6">
        <f>IF($C288&lt;&gt;"M5","",Price!G288)</f>
        <v>5162.8599999999997</v>
      </c>
      <c r="G288" s="6">
        <f>IF($C288&lt;&gt;"M5","",SSA_new!F288)</f>
        <v>5032.0687500000004</v>
      </c>
      <c r="H288" s="6">
        <f>IF($C288&lt;&gt;"M5","",SSA_new!G288)</f>
        <v>5033.7560000000003</v>
      </c>
      <c r="I288" s="6">
        <f>IF($C288&lt;&gt;"M5","",SSA_new!H288)</f>
        <v>5035.6032100000002</v>
      </c>
      <c r="J288" s="6">
        <f>IF($C288&lt;&gt;"M5","",SSA_new!I288)</f>
        <v>5030.2440900000001</v>
      </c>
      <c r="K288">
        <f t="shared" si="28"/>
        <v>-1.6872499999999491</v>
      </c>
      <c r="L288">
        <f t="shared" si="29"/>
        <v>-1</v>
      </c>
      <c r="M288">
        <f t="shared" si="30"/>
        <v>-9</v>
      </c>
      <c r="N288">
        <f t="shared" si="31"/>
        <v>134.50678999999946</v>
      </c>
      <c r="R288">
        <f t="shared" si="32"/>
        <v>132.61590999999953</v>
      </c>
      <c r="V288" s="4" t="str">
        <f t="shared" si="33"/>
        <v/>
      </c>
      <c r="X288" s="4" t="str">
        <f t="shared" si="34"/>
        <v/>
      </c>
    </row>
    <row r="289" spans="1:24" x14ac:dyDescent="0.55000000000000004">
      <c r="A289" s="6">
        <f>IF('Data Validation'!$K$2&lt;&gt;TRUE,"",'Data Validation'!A289)</f>
        <v>1772114700</v>
      </c>
      <c r="B289" s="6" t="str">
        <f>IF('Data Validation'!$K$2&lt;&gt;TRUE,"",'Data Validation'!C289)</f>
        <v>XAUUSD</v>
      </c>
      <c r="C289" s="6" t="str">
        <f>IF('Data Validation'!$K$2&lt;&gt;TRUE,"",'Data Validation'!E289)</f>
        <v>M5</v>
      </c>
      <c r="D289" s="6">
        <f>IF('Data Validation'!$K$2&lt;&gt;TRUE,"",'Data Validation'!G289)</f>
        <v>5163.55</v>
      </c>
      <c r="E289" s="6">
        <f>IF($C289&lt;&gt;"M5","",Price!F289)</f>
        <v>5167.58</v>
      </c>
      <c r="F289" s="6">
        <f>IF($C289&lt;&gt;"M5","",Price!G289)</f>
        <v>5160.3599999999997</v>
      </c>
      <c r="G289" s="6">
        <f>IF($C289&lt;&gt;"M5","",SSA_new!F289)</f>
        <v>5028.8754399999998</v>
      </c>
      <c r="H289" s="6">
        <f>IF($C289&lt;&gt;"M5","",SSA_new!G289)</f>
        <v>5031.3157199999996</v>
      </c>
      <c r="I289" s="6">
        <f>IF($C289&lt;&gt;"M5","",SSA_new!H289)</f>
        <v>5033.0259900000001</v>
      </c>
      <c r="J289" s="6">
        <f>IF($C289&lt;&gt;"M5","",SSA_new!I289)</f>
        <v>5026.5898999999999</v>
      </c>
      <c r="K289">
        <f t="shared" si="28"/>
        <v>-2.4402799999998024</v>
      </c>
      <c r="L289">
        <f t="shared" si="29"/>
        <v>-1</v>
      </c>
      <c r="M289">
        <f t="shared" si="30"/>
        <v>-10</v>
      </c>
      <c r="N289">
        <f t="shared" si="31"/>
        <v>134.55400999999983</v>
      </c>
      <c r="R289">
        <f t="shared" si="32"/>
        <v>133.77009999999973</v>
      </c>
      <c r="V289" s="4" t="str">
        <f t="shared" si="33"/>
        <v/>
      </c>
      <c r="X289" s="4" t="str">
        <f t="shared" si="34"/>
        <v/>
      </c>
    </row>
    <row r="290" spans="1:24" x14ac:dyDescent="0.55000000000000004">
      <c r="A290" s="6">
        <f>IF('Data Validation'!$K$2&lt;&gt;TRUE,"",'Data Validation'!A290)</f>
        <v>1772115000</v>
      </c>
      <c r="B290" s="6" t="str">
        <f>IF('Data Validation'!$K$2&lt;&gt;TRUE,"",'Data Validation'!C290)</f>
        <v>XAUUSD</v>
      </c>
      <c r="C290" s="6" t="str">
        <f>IF('Data Validation'!$K$2&lt;&gt;TRUE,"",'Data Validation'!E290)</f>
        <v>M5</v>
      </c>
      <c r="D290" s="6">
        <f>IF('Data Validation'!$K$2&lt;&gt;TRUE,"",'Data Validation'!G290)</f>
        <v>5166.28</v>
      </c>
      <c r="E290" s="6">
        <f>IF($C290&lt;&gt;"M5","",Price!F290)</f>
        <v>5166.75</v>
      </c>
      <c r="F290" s="6">
        <f>IF($C290&lt;&gt;"M5","",Price!G290)</f>
        <v>5162.6000000000004</v>
      </c>
      <c r="G290" s="6">
        <f>IF($C290&lt;&gt;"M5","",SSA_new!F290)</f>
        <v>5025.0633600000001</v>
      </c>
      <c r="H290" s="6">
        <f>IF($C290&lt;&gt;"M5","",SSA_new!G290)</f>
        <v>5028.1895400000003</v>
      </c>
      <c r="I290" s="6">
        <f>IF($C290&lt;&gt;"M5","",SSA_new!H290)</f>
        <v>5029.8068999999996</v>
      </c>
      <c r="J290" s="6">
        <f>IF($C290&lt;&gt;"M5","",SSA_new!I290)</f>
        <v>5022.1959999999999</v>
      </c>
      <c r="K290">
        <f t="shared" si="28"/>
        <v>-3.126180000000204</v>
      </c>
      <c r="L290">
        <f t="shared" si="29"/>
        <v>-1</v>
      </c>
      <c r="M290">
        <f t="shared" si="30"/>
        <v>-11</v>
      </c>
      <c r="N290">
        <f t="shared" si="31"/>
        <v>136.94310000000041</v>
      </c>
      <c r="R290">
        <f t="shared" si="32"/>
        <v>140.40400000000045</v>
      </c>
      <c r="V290" s="4" t="str">
        <f t="shared" si="33"/>
        <v/>
      </c>
      <c r="X290" s="4" t="str">
        <f t="shared" si="34"/>
        <v/>
      </c>
    </row>
    <row r="291" spans="1:24" x14ac:dyDescent="0.55000000000000004">
      <c r="A291" s="6">
        <f>IF('Data Validation'!$K$2&lt;&gt;TRUE,"",'Data Validation'!A291)</f>
        <v>1772115300</v>
      </c>
      <c r="B291" s="6" t="str">
        <f>IF('Data Validation'!$K$2&lt;&gt;TRUE,"",'Data Validation'!C291)</f>
        <v>XAUUSD</v>
      </c>
      <c r="C291" s="6" t="str">
        <f>IF('Data Validation'!$K$2&lt;&gt;TRUE,"",'Data Validation'!E291)</f>
        <v>M5</v>
      </c>
      <c r="D291" s="6">
        <f>IF('Data Validation'!$K$2&lt;&gt;TRUE,"",'Data Validation'!G291)</f>
        <v>5167.0200000000004</v>
      </c>
      <c r="E291" s="6">
        <f>IF($C291&lt;&gt;"M5","",Price!F291)</f>
        <v>5168.83</v>
      </c>
      <c r="F291" s="6">
        <f>IF($C291&lt;&gt;"M5","",Price!G291)</f>
        <v>5165.1899999999996</v>
      </c>
      <c r="G291" s="6">
        <f>IF($C291&lt;&gt;"M5","",SSA_new!F291)</f>
        <v>5021.0180600000003</v>
      </c>
      <c r="H291" s="6">
        <f>IF($C291&lt;&gt;"M5","",SSA_new!G291)</f>
        <v>5024.6037999999999</v>
      </c>
      <c r="I291" s="6">
        <f>IF($C291&lt;&gt;"M5","",SSA_new!H291)</f>
        <v>5026.1727199999996</v>
      </c>
      <c r="J291" s="6">
        <f>IF($C291&lt;&gt;"M5","",SSA_new!I291)</f>
        <v>5017.5189499999997</v>
      </c>
      <c r="K291">
        <f t="shared" si="28"/>
        <v>-3.5857399999995323</v>
      </c>
      <c r="L291">
        <f t="shared" si="29"/>
        <v>-1</v>
      </c>
      <c r="M291">
        <f t="shared" si="30"/>
        <v>-12</v>
      </c>
      <c r="N291">
        <f t="shared" si="31"/>
        <v>142.65728000000036</v>
      </c>
      <c r="R291">
        <f t="shared" si="32"/>
        <v>147.67104999999992</v>
      </c>
      <c r="V291" s="4" t="str">
        <f t="shared" si="33"/>
        <v/>
      </c>
      <c r="X291" s="4" t="str">
        <f t="shared" si="34"/>
        <v/>
      </c>
    </row>
    <row r="292" spans="1:24" x14ac:dyDescent="0.55000000000000004">
      <c r="A292" s="6">
        <f>IF('Data Validation'!$K$2&lt;&gt;TRUE,"",'Data Validation'!A292)</f>
        <v>1772115600</v>
      </c>
      <c r="B292" s="6" t="str">
        <f>IF('Data Validation'!$K$2&lt;&gt;TRUE,"",'Data Validation'!C292)</f>
        <v>XAUUSD</v>
      </c>
      <c r="C292" s="6" t="str">
        <f>IF('Data Validation'!$K$2&lt;&gt;TRUE,"",'Data Validation'!E292)</f>
        <v>M5</v>
      </c>
      <c r="D292" s="6">
        <f>IF('Data Validation'!$K$2&lt;&gt;TRUE,"",'Data Validation'!G292)</f>
        <v>5168.82</v>
      </c>
      <c r="E292" s="6">
        <f>IF($C292&lt;&gt;"M5","",Price!F292)</f>
        <v>5170.04</v>
      </c>
      <c r="F292" s="6">
        <f>IF($C292&lt;&gt;"M5","",Price!G292)</f>
        <v>5163.53</v>
      </c>
      <c r="G292" s="6">
        <f>IF($C292&lt;&gt;"M5","",SSA_new!F292)</f>
        <v>5017.2395299999998</v>
      </c>
      <c r="H292" s="6">
        <f>IF($C292&lt;&gt;"M5","",SSA_new!G292)</f>
        <v>5020.92166</v>
      </c>
      <c r="I292" s="6">
        <f>IF($C292&lt;&gt;"M5","",SSA_new!H292)</f>
        <v>5022.46659</v>
      </c>
      <c r="J292" s="6">
        <f>IF($C292&lt;&gt;"M5","",SSA_new!I292)</f>
        <v>5013.0658400000002</v>
      </c>
      <c r="K292">
        <f t="shared" si="28"/>
        <v>-3.6821300000001429</v>
      </c>
      <c r="L292">
        <f t="shared" si="29"/>
        <v>-1</v>
      </c>
      <c r="M292">
        <f t="shared" si="30"/>
        <v>-13</v>
      </c>
      <c r="N292">
        <f t="shared" si="31"/>
        <v>147.57340999999997</v>
      </c>
      <c r="R292">
        <f t="shared" si="32"/>
        <v>150.46415999999954</v>
      </c>
      <c r="V292" s="4" t="str">
        <f t="shared" si="33"/>
        <v/>
      </c>
      <c r="X292" s="4" t="str">
        <f t="shared" si="34"/>
        <v/>
      </c>
    </row>
    <row r="293" spans="1:24" x14ac:dyDescent="0.55000000000000004">
      <c r="A293" s="6">
        <f>IF('Data Validation'!$K$2&lt;&gt;TRUE,"",'Data Validation'!A293)</f>
        <v>1772115900</v>
      </c>
      <c r="B293" s="6" t="str">
        <f>IF('Data Validation'!$K$2&lt;&gt;TRUE,"",'Data Validation'!C293)</f>
        <v>XAUUSD</v>
      </c>
      <c r="C293" s="6" t="str">
        <f>IF('Data Validation'!$K$2&lt;&gt;TRUE,"",'Data Validation'!E293)</f>
        <v>M5</v>
      </c>
      <c r="D293" s="6">
        <f>IF('Data Validation'!$K$2&lt;&gt;TRUE,"",'Data Validation'!G293)</f>
        <v>5170.41</v>
      </c>
      <c r="E293" s="6">
        <f>IF($C293&lt;&gt;"M5","",Price!F293)</f>
        <v>5172.32</v>
      </c>
      <c r="F293" s="6">
        <f>IF($C293&lt;&gt;"M5","",Price!G293)</f>
        <v>5168.55</v>
      </c>
      <c r="G293" s="6">
        <f>IF($C293&lt;&gt;"M5","",SSA_new!F293)</f>
        <v>5014.1150799999996</v>
      </c>
      <c r="H293" s="6">
        <f>IF($C293&lt;&gt;"M5","",SSA_new!G293)</f>
        <v>5017.5183699999998</v>
      </c>
      <c r="I293" s="6">
        <f>IF($C293&lt;&gt;"M5","",SSA_new!H293)</f>
        <v>5019.1247000000003</v>
      </c>
      <c r="J293" s="6">
        <f>IF($C293&lt;&gt;"M5","",SSA_new!I293)</f>
        <v>5009.5056100000002</v>
      </c>
      <c r="K293">
        <f t="shared" si="28"/>
        <v>-3.4032900000001973</v>
      </c>
      <c r="L293">
        <f t="shared" si="29"/>
        <v>-1</v>
      </c>
      <c r="M293">
        <f t="shared" si="30"/>
        <v>-14</v>
      </c>
      <c r="N293">
        <f t="shared" si="31"/>
        <v>153.19529999999941</v>
      </c>
      <c r="R293">
        <f t="shared" si="32"/>
        <v>159.04439000000002</v>
      </c>
      <c r="V293" s="4" t="str">
        <f t="shared" si="33"/>
        <v/>
      </c>
      <c r="X293" s="4" t="str">
        <f t="shared" si="34"/>
        <v/>
      </c>
    </row>
    <row r="294" spans="1:24" x14ac:dyDescent="0.55000000000000004">
      <c r="A294" s="6">
        <f>IF('Data Validation'!$K$2&lt;&gt;TRUE,"",'Data Validation'!A294)</f>
        <v>1772116200</v>
      </c>
      <c r="B294" s="6" t="str">
        <f>IF('Data Validation'!$K$2&lt;&gt;TRUE,"",'Data Validation'!C294)</f>
        <v>XAUUSD</v>
      </c>
      <c r="C294" s="6" t="str">
        <f>IF('Data Validation'!$K$2&lt;&gt;TRUE,"",'Data Validation'!E294)</f>
        <v>M5</v>
      </c>
      <c r="D294" s="6">
        <f>IF('Data Validation'!$K$2&lt;&gt;TRUE,"",'Data Validation'!G294)</f>
        <v>5165.83</v>
      </c>
      <c r="E294" s="6">
        <f>IF($C294&lt;&gt;"M5","",Price!F294)</f>
        <v>5170.45</v>
      </c>
      <c r="F294" s="6">
        <f>IF($C294&lt;&gt;"M5","",Price!G294)</f>
        <v>5140.8599999999997</v>
      </c>
      <c r="G294" s="6">
        <f>IF($C294&lt;&gt;"M5","",SSA_new!F294)</f>
        <v>5012.0912200000002</v>
      </c>
      <c r="H294" s="6">
        <f>IF($C294&lt;&gt;"M5","",SSA_new!G294)</f>
        <v>5014.8047999999999</v>
      </c>
      <c r="I294" s="6">
        <f>IF($C294&lt;&gt;"M5","",SSA_new!H294)</f>
        <v>5016.4882299999999</v>
      </c>
      <c r="J294" s="6">
        <f>IF($C294&lt;&gt;"M5","",SSA_new!I294)</f>
        <v>5007.1889000000001</v>
      </c>
      <c r="K294">
        <f t="shared" si="28"/>
        <v>-2.7135799999996379</v>
      </c>
      <c r="L294">
        <f t="shared" si="29"/>
        <v>-1</v>
      </c>
      <c r="M294">
        <f t="shared" si="30"/>
        <v>-15</v>
      </c>
      <c r="N294">
        <f t="shared" si="31"/>
        <v>153.96176999999989</v>
      </c>
      <c r="R294">
        <f t="shared" si="32"/>
        <v>133.67109999999957</v>
      </c>
      <c r="V294" s="4" t="str">
        <f t="shared" si="33"/>
        <v/>
      </c>
      <c r="X294" s="4" t="str">
        <f t="shared" si="34"/>
        <v/>
      </c>
    </row>
    <row r="295" spans="1:24" x14ac:dyDescent="0.55000000000000004">
      <c r="A295" s="6">
        <f>IF('Data Validation'!$K$2&lt;&gt;TRUE,"",'Data Validation'!A295)</f>
        <v>1772116500</v>
      </c>
      <c r="B295" s="6" t="str">
        <f>IF('Data Validation'!$K$2&lt;&gt;TRUE,"",'Data Validation'!C295)</f>
        <v>XAUUSD</v>
      </c>
      <c r="C295" s="6" t="str">
        <f>IF('Data Validation'!$K$2&lt;&gt;TRUE,"",'Data Validation'!E295)</f>
        <v>M5</v>
      </c>
      <c r="D295" s="6">
        <f>IF('Data Validation'!$K$2&lt;&gt;TRUE,"",'Data Validation'!G295)</f>
        <v>5166.41</v>
      </c>
      <c r="E295" s="6">
        <f>IF($C295&lt;&gt;"M5","",Price!F295)</f>
        <v>5174.88</v>
      </c>
      <c r="F295" s="6">
        <f>IF($C295&lt;&gt;"M5","",Price!G295)</f>
        <v>5164.01</v>
      </c>
      <c r="G295" s="6">
        <f>IF($C295&lt;&gt;"M5","",SSA_new!F295)</f>
        <v>5011.0786799999996</v>
      </c>
      <c r="H295" s="6">
        <f>IF($C295&lt;&gt;"M5","",SSA_new!G295)</f>
        <v>5012.9417400000002</v>
      </c>
      <c r="I295" s="6">
        <f>IF($C295&lt;&gt;"M5","",SSA_new!H295)</f>
        <v>5014.80296</v>
      </c>
      <c r="J295" s="6">
        <f>IF($C295&lt;&gt;"M5","",SSA_new!I295)</f>
        <v>5006.2139500000003</v>
      </c>
      <c r="K295">
        <f t="shared" si="28"/>
        <v>-1.863060000000587</v>
      </c>
      <c r="L295">
        <f t="shared" si="29"/>
        <v>-1</v>
      </c>
      <c r="M295">
        <f t="shared" si="30"/>
        <v>-16</v>
      </c>
      <c r="N295">
        <f t="shared" si="31"/>
        <v>160.07704000000012</v>
      </c>
      <c r="R295">
        <f t="shared" si="32"/>
        <v>157.79604999999992</v>
      </c>
      <c r="V295" s="4" t="str">
        <f t="shared" si="33"/>
        <v/>
      </c>
      <c r="X295" s="4" t="str">
        <f t="shared" si="34"/>
        <v/>
      </c>
    </row>
    <row r="296" spans="1:24" x14ac:dyDescent="0.55000000000000004">
      <c r="A296" s="6">
        <f>IF('Data Validation'!$K$2&lt;&gt;TRUE,"",'Data Validation'!A296)</f>
        <v>1772116800</v>
      </c>
      <c r="B296" s="6" t="str">
        <f>IF('Data Validation'!$K$2&lt;&gt;TRUE,"",'Data Validation'!C296)</f>
        <v>XAUUSD</v>
      </c>
      <c r="C296" s="6" t="str">
        <f>IF('Data Validation'!$K$2&lt;&gt;TRUE,"",'Data Validation'!E296)</f>
        <v>M5</v>
      </c>
      <c r="D296" s="6">
        <f>IF('Data Validation'!$K$2&lt;&gt;TRUE,"",'Data Validation'!G296)</f>
        <v>5172.5600000000004</v>
      </c>
      <c r="E296" s="6">
        <f>IF($C296&lt;&gt;"M5","",Price!F296)</f>
        <v>5174.47</v>
      </c>
      <c r="F296" s="6">
        <f>IF($C296&lt;&gt;"M5","",Price!G296)</f>
        <v>5158.5</v>
      </c>
      <c r="G296" s="6">
        <f>IF($C296&lt;&gt;"M5","",SSA_new!F296)</f>
        <v>5010.9338900000002</v>
      </c>
      <c r="H296" s="6">
        <f>IF($C296&lt;&gt;"M5","",SSA_new!G296)</f>
        <v>5011.9378200000001</v>
      </c>
      <c r="I296" s="6">
        <f>IF($C296&lt;&gt;"M5","",SSA_new!H296)</f>
        <v>5014.0221199999996</v>
      </c>
      <c r="J296" s="6">
        <f>IF($C296&lt;&gt;"M5","",SSA_new!I296)</f>
        <v>5006.4251400000003</v>
      </c>
      <c r="K296">
        <f t="shared" si="28"/>
        <v>-1.0039299999998548</v>
      </c>
      <c r="L296">
        <f t="shared" si="29"/>
        <v>-1</v>
      </c>
      <c r="M296">
        <f t="shared" si="30"/>
        <v>-17</v>
      </c>
      <c r="N296">
        <f t="shared" si="31"/>
        <v>160.44788000000062</v>
      </c>
      <c r="R296">
        <f t="shared" si="32"/>
        <v>152.07485999999972</v>
      </c>
      <c r="V296" s="4" t="str">
        <f t="shared" si="33"/>
        <v/>
      </c>
      <c r="X296" s="4" t="str">
        <f t="shared" si="34"/>
        <v/>
      </c>
    </row>
    <row r="297" spans="1:24" x14ac:dyDescent="0.55000000000000004">
      <c r="A297" s="6">
        <f>IF('Data Validation'!$K$2&lt;&gt;TRUE,"",'Data Validation'!A297)</f>
        <v>1772117100</v>
      </c>
      <c r="B297" s="6" t="str">
        <f>IF('Data Validation'!$K$2&lt;&gt;TRUE,"",'Data Validation'!C297)</f>
        <v>XAUUSD</v>
      </c>
      <c r="C297" s="6" t="str">
        <f>IF('Data Validation'!$K$2&lt;&gt;TRUE,"",'Data Validation'!E297)</f>
        <v>M5</v>
      </c>
      <c r="D297" s="6">
        <f>IF('Data Validation'!$K$2&lt;&gt;TRUE,"",'Data Validation'!G297)</f>
        <v>5171.99</v>
      </c>
      <c r="E297" s="6">
        <f>IF($C297&lt;&gt;"M5","",Price!F297)</f>
        <v>5175.95</v>
      </c>
      <c r="F297" s="6">
        <f>IF($C297&lt;&gt;"M5","",Price!G297)</f>
        <v>5165.95</v>
      </c>
      <c r="G297" s="6">
        <f>IF($C297&lt;&gt;"M5","",SSA_new!F297)</f>
        <v>5011.4650799999999</v>
      </c>
      <c r="H297" s="6">
        <f>IF($C297&lt;&gt;"M5","",SSA_new!G297)</f>
        <v>5011.7014499999996</v>
      </c>
      <c r="I297" s="6">
        <f>IF($C297&lt;&gt;"M5","",SSA_new!H297)</f>
        <v>5013.9330900000004</v>
      </c>
      <c r="J297" s="6">
        <f>IF($C297&lt;&gt;"M5","",SSA_new!I297)</f>
        <v>5007.5202499999996</v>
      </c>
      <c r="K297">
        <f t="shared" si="28"/>
        <v>-0.23636999999962427</v>
      </c>
      <c r="L297">
        <f t="shared" si="29"/>
        <v>-1</v>
      </c>
      <c r="M297">
        <f t="shared" si="30"/>
        <v>-18</v>
      </c>
      <c r="N297">
        <f t="shared" si="31"/>
        <v>162.01690999999937</v>
      </c>
      <c r="R297">
        <f t="shared" si="32"/>
        <v>158.42975000000024</v>
      </c>
      <c r="V297" s="4" t="str">
        <f t="shared" si="33"/>
        <v/>
      </c>
      <c r="X297" s="4" t="str">
        <f t="shared" si="34"/>
        <v/>
      </c>
    </row>
    <row r="298" spans="1:24" x14ac:dyDescent="0.55000000000000004">
      <c r="A298" s="6">
        <f>IF('Data Validation'!$K$2&lt;&gt;TRUE,"",'Data Validation'!A298)</f>
        <v>1772117400</v>
      </c>
      <c r="B298" s="6" t="str">
        <f>IF('Data Validation'!$K$2&lt;&gt;TRUE,"",'Data Validation'!C298)</f>
        <v>XAUUSD</v>
      </c>
      <c r="C298" s="6" t="str">
        <f>IF('Data Validation'!$K$2&lt;&gt;TRUE,"",'Data Validation'!E298)</f>
        <v>M5</v>
      </c>
      <c r="D298" s="6">
        <f>IF('Data Validation'!$K$2&lt;&gt;TRUE,"",'Data Validation'!G298)</f>
        <v>5167.91</v>
      </c>
      <c r="E298" s="6">
        <f>IF($C298&lt;&gt;"M5","",Price!F298)</f>
        <v>5173.7299999999996</v>
      </c>
      <c r="F298" s="6">
        <f>IF($C298&lt;&gt;"M5","",Price!G298)</f>
        <v>5164.12</v>
      </c>
      <c r="G298" s="6">
        <f>IF($C298&lt;&gt;"M5","",SSA_new!F298)</f>
        <v>5012.2048000000004</v>
      </c>
      <c r="H298" s="6">
        <f>IF($C298&lt;&gt;"M5","",SSA_new!G298)</f>
        <v>5011.9531200000001</v>
      </c>
      <c r="I298" s="6">
        <f>IF($C298&lt;&gt;"M5","",SSA_new!H298)</f>
        <v>5014.2632599999997</v>
      </c>
      <c r="J298" s="6">
        <f>IF($C298&lt;&gt;"M5","",SSA_new!I298)</f>
        <v>5009.0075999999999</v>
      </c>
      <c r="K298">
        <f t="shared" si="28"/>
        <v>0.25168000000030588</v>
      </c>
      <c r="L298">
        <f t="shared" si="29"/>
        <v>1</v>
      </c>
      <c r="M298">
        <f t="shared" si="30"/>
        <v>1</v>
      </c>
      <c r="N298">
        <f t="shared" si="31"/>
        <v>159.46673999999985</v>
      </c>
      <c r="R298">
        <f t="shared" si="32"/>
        <v>155.11239999999998</v>
      </c>
      <c r="V298" s="4">
        <f t="shared" si="33"/>
        <v>1</v>
      </c>
      <c r="X298" s="4" t="str">
        <f t="shared" si="34"/>
        <v/>
      </c>
    </row>
    <row r="299" spans="1:24" x14ac:dyDescent="0.55000000000000004">
      <c r="A299" s="6">
        <f>IF('Data Validation'!$K$2&lt;&gt;TRUE,"",'Data Validation'!A299)</f>
        <v>1772117700</v>
      </c>
      <c r="B299" s="6" t="str">
        <f>IF('Data Validation'!$K$2&lt;&gt;TRUE,"",'Data Validation'!C299)</f>
        <v>XAUUSD</v>
      </c>
      <c r="C299" s="6" t="str">
        <f>IF('Data Validation'!$K$2&lt;&gt;TRUE,"",'Data Validation'!E299)</f>
        <v>M5</v>
      </c>
      <c r="D299" s="6">
        <f>IF('Data Validation'!$K$2&lt;&gt;TRUE,"",'Data Validation'!G299)</f>
        <v>5165.1400000000003</v>
      </c>
      <c r="E299" s="6">
        <f>IF($C299&lt;&gt;"M5","",Price!F299)</f>
        <v>5171.5</v>
      </c>
      <c r="F299" s="6">
        <f>IF($C299&lt;&gt;"M5","",Price!G299)</f>
        <v>5163.97</v>
      </c>
      <c r="G299" s="6">
        <f>IF($C299&lt;&gt;"M5","",SSA_new!F299)</f>
        <v>5012.7789700000003</v>
      </c>
      <c r="H299" s="6">
        <f>IF($C299&lt;&gt;"M5","",SSA_new!G299)</f>
        <v>5012.3660499999996</v>
      </c>
      <c r="I299" s="6">
        <f>IF($C299&lt;&gt;"M5","",SSA_new!H299)</f>
        <v>5014.6596600000003</v>
      </c>
      <c r="J299" s="6">
        <f>IF($C299&lt;&gt;"M5","",SSA_new!I299)</f>
        <v>5010.3656899999996</v>
      </c>
      <c r="K299">
        <f t="shared" si="28"/>
        <v>0.41292000000066764</v>
      </c>
      <c r="L299">
        <f t="shared" si="29"/>
        <v>1</v>
      </c>
      <c r="M299">
        <f t="shared" si="30"/>
        <v>2</v>
      </c>
      <c r="N299">
        <f t="shared" si="31"/>
        <v>156.84033999999974</v>
      </c>
      <c r="R299">
        <f t="shared" si="32"/>
        <v>153.60431000000062</v>
      </c>
      <c r="V299" s="4">
        <f t="shared" si="33"/>
        <v>1</v>
      </c>
      <c r="X299" s="4" t="str">
        <f t="shared" si="34"/>
        <v/>
      </c>
    </row>
    <row r="300" spans="1:24" x14ac:dyDescent="0.55000000000000004">
      <c r="A300" s="6">
        <f>IF('Data Validation'!$K$2&lt;&gt;TRUE,"",'Data Validation'!A300)</f>
        <v>1772118000</v>
      </c>
      <c r="B300" s="6" t="str">
        <f>IF('Data Validation'!$K$2&lt;&gt;TRUE,"",'Data Validation'!C300)</f>
        <v>XAUUSD</v>
      </c>
      <c r="C300" s="6" t="str">
        <f>IF('Data Validation'!$K$2&lt;&gt;TRUE,"",'Data Validation'!E300)</f>
        <v>M5</v>
      </c>
      <c r="D300" s="6">
        <f>IF('Data Validation'!$K$2&lt;&gt;TRUE,"",'Data Validation'!G300)</f>
        <v>5167.7</v>
      </c>
      <c r="E300" s="6">
        <f>IF($C300&lt;&gt;"M5","",Price!F300)</f>
        <v>5172.12</v>
      </c>
      <c r="F300" s="6">
        <f>IF($C300&lt;&gt;"M5","",Price!G300)</f>
        <v>5158.92</v>
      </c>
      <c r="G300" s="6">
        <f>IF($C300&lt;&gt;"M5","",SSA_new!F300)</f>
        <v>5012.9652900000001</v>
      </c>
      <c r="H300" s="6">
        <f>IF($C300&lt;&gt;"M5","",SSA_new!G300)</f>
        <v>5012.6656700000003</v>
      </c>
      <c r="I300" s="6">
        <f>IF($C300&lt;&gt;"M5","",SSA_new!H300)</f>
        <v>5014.8973900000001</v>
      </c>
      <c r="J300" s="6">
        <f>IF($C300&lt;&gt;"M5","",SSA_new!I300)</f>
        <v>5011.2252099999996</v>
      </c>
      <c r="K300">
        <f t="shared" si="28"/>
        <v>0.29961999999977706</v>
      </c>
      <c r="L300">
        <f t="shared" si="29"/>
        <v>1</v>
      </c>
      <c r="M300">
        <f t="shared" si="30"/>
        <v>3</v>
      </c>
      <c r="N300">
        <f t="shared" si="31"/>
        <v>157.2226099999998</v>
      </c>
      <c r="R300">
        <f t="shared" si="32"/>
        <v>147.69479000000047</v>
      </c>
      <c r="V300" s="4">
        <f t="shared" si="33"/>
        <v>1</v>
      </c>
      <c r="X300" s="4" t="str">
        <f t="shared" si="34"/>
        <v/>
      </c>
    </row>
    <row r="301" spans="1:24" x14ac:dyDescent="0.55000000000000004">
      <c r="A301" s="6">
        <f>IF('Data Validation'!$K$2&lt;&gt;TRUE,"",'Data Validation'!A301)</f>
        <v>1772118300</v>
      </c>
      <c r="B301" s="6" t="str">
        <f>IF('Data Validation'!$K$2&lt;&gt;TRUE,"",'Data Validation'!C301)</f>
        <v>XAUUSD</v>
      </c>
      <c r="C301" s="6" t="str">
        <f>IF('Data Validation'!$K$2&lt;&gt;TRUE,"",'Data Validation'!E301)</f>
        <v>M5</v>
      </c>
      <c r="D301" s="6">
        <f>IF('Data Validation'!$K$2&lt;&gt;TRUE,"",'Data Validation'!G301)</f>
        <v>5167.21</v>
      </c>
      <c r="E301" s="6">
        <f>IF($C301&lt;&gt;"M5","",Price!F301)</f>
        <v>5169.8500000000004</v>
      </c>
      <c r="F301" s="6">
        <f>IF($C301&lt;&gt;"M5","",Price!G301)</f>
        <v>5163.95</v>
      </c>
      <c r="G301" s="6">
        <f>IF($C301&lt;&gt;"M5","",SSA_new!F301)</f>
        <v>5012.7088599999997</v>
      </c>
      <c r="H301" s="6">
        <f>IF($C301&lt;&gt;"M5","",SSA_new!G301)</f>
        <v>5012.6872599999997</v>
      </c>
      <c r="I301" s="6">
        <f>IF($C301&lt;&gt;"M5","",SSA_new!H301)</f>
        <v>5014.8237799999997</v>
      </c>
      <c r="J301" s="6">
        <f>IF($C301&lt;&gt;"M5","",SSA_new!I301)</f>
        <v>5011.4218199999996</v>
      </c>
      <c r="K301">
        <f t="shared" si="28"/>
        <v>2.1600000000034925E-2</v>
      </c>
      <c r="L301">
        <f t="shared" si="29"/>
        <v>1</v>
      </c>
      <c r="M301">
        <f t="shared" si="30"/>
        <v>4</v>
      </c>
      <c r="N301">
        <f t="shared" si="31"/>
        <v>155.02622000000065</v>
      </c>
      <c r="R301">
        <f t="shared" si="32"/>
        <v>152.52818000000025</v>
      </c>
      <c r="V301" s="4">
        <f t="shared" si="33"/>
        <v>1</v>
      </c>
      <c r="X301" s="4" t="str">
        <f t="shared" si="34"/>
        <v/>
      </c>
    </row>
    <row r="302" spans="1:24" x14ac:dyDescent="0.55000000000000004">
      <c r="A302" s="6">
        <f>IF('Data Validation'!$K$2&lt;&gt;TRUE,"",'Data Validation'!A302)</f>
        <v>1772118600</v>
      </c>
      <c r="B302" s="6" t="str">
        <f>IF('Data Validation'!$K$2&lt;&gt;TRUE,"",'Data Validation'!C302)</f>
        <v>XAUUSD</v>
      </c>
      <c r="C302" s="6" t="str">
        <f>IF('Data Validation'!$K$2&lt;&gt;TRUE,"",'Data Validation'!E302)</f>
        <v>M5</v>
      </c>
      <c r="D302" s="6">
        <f>IF('Data Validation'!$K$2&lt;&gt;TRUE,"",'Data Validation'!G302)</f>
        <v>5162.38</v>
      </c>
      <c r="E302" s="6">
        <f>IF($C302&lt;&gt;"M5","",Price!F302)</f>
        <v>5171.42</v>
      </c>
      <c r="F302" s="6">
        <f>IF($C302&lt;&gt;"M5","",Price!G302)</f>
        <v>5161.25</v>
      </c>
      <c r="G302" s="6">
        <f>IF($C302&lt;&gt;"M5","",SSA_new!F302)</f>
        <v>5012.2217799999999</v>
      </c>
      <c r="H302" s="6">
        <f>IF($C302&lt;&gt;"M5","",SSA_new!G302)</f>
        <v>5012.4545200000002</v>
      </c>
      <c r="I302" s="6">
        <f>IF($C302&lt;&gt;"M5","",SSA_new!H302)</f>
        <v>5014.5155400000003</v>
      </c>
      <c r="J302" s="6">
        <f>IF($C302&lt;&gt;"M5","",SSA_new!I302)</f>
        <v>5011.0945899999997</v>
      </c>
      <c r="K302">
        <f t="shared" si="28"/>
        <v>-0.23274000000037631</v>
      </c>
      <c r="L302">
        <f t="shared" si="29"/>
        <v>-1</v>
      </c>
      <c r="M302">
        <f t="shared" si="30"/>
        <v>-1</v>
      </c>
      <c r="N302">
        <f t="shared" si="31"/>
        <v>156.90445999999974</v>
      </c>
      <c r="R302">
        <f t="shared" si="32"/>
        <v>150.1554100000003</v>
      </c>
      <c r="V302" s="4" t="str">
        <f t="shared" si="33"/>
        <v/>
      </c>
      <c r="X302" s="4" t="str">
        <f t="shared" si="34"/>
        <v/>
      </c>
    </row>
    <row r="303" spans="1:24" x14ac:dyDescent="0.55000000000000004">
      <c r="A303" s="6">
        <f>IF('Data Validation'!$K$2&lt;&gt;TRUE,"",'Data Validation'!A303)</f>
        <v>1772118900</v>
      </c>
      <c r="B303" s="6" t="str">
        <f>IF('Data Validation'!$K$2&lt;&gt;TRUE,"",'Data Validation'!C303)</f>
        <v>XAUUSD</v>
      </c>
      <c r="C303" s="6" t="str">
        <f>IF('Data Validation'!$K$2&lt;&gt;TRUE,"",'Data Validation'!E303)</f>
        <v>M5</v>
      </c>
      <c r="D303" s="6">
        <f>IF('Data Validation'!$K$2&lt;&gt;TRUE,"",'Data Validation'!G303)</f>
        <v>5158.57</v>
      </c>
      <c r="E303" s="6">
        <f>IF($C303&lt;&gt;"M5","",Price!F303)</f>
        <v>5163.3100000000004</v>
      </c>
      <c r="F303" s="6">
        <f>IF($C303&lt;&gt;"M5","",Price!G303)</f>
        <v>5150.24</v>
      </c>
      <c r="G303" s="6">
        <f>IF($C303&lt;&gt;"M5","",SSA_new!F303)</f>
        <v>5011.7452300000004</v>
      </c>
      <c r="H303" s="6">
        <f>IF($C303&lt;&gt;"M5","",SSA_new!G303)</f>
        <v>5012.0998799999998</v>
      </c>
      <c r="I303" s="6">
        <f>IF($C303&lt;&gt;"M5","",SSA_new!H303)</f>
        <v>5014.2069499999998</v>
      </c>
      <c r="J303" s="6">
        <f>IF($C303&lt;&gt;"M5","",SSA_new!I303)</f>
        <v>5010.4794099999999</v>
      </c>
      <c r="K303">
        <f t="shared" si="28"/>
        <v>-0.35464999999931024</v>
      </c>
      <c r="L303">
        <f t="shared" si="29"/>
        <v>-1</v>
      </c>
      <c r="M303">
        <f t="shared" si="30"/>
        <v>-2</v>
      </c>
      <c r="N303">
        <f t="shared" si="31"/>
        <v>149.10305000000062</v>
      </c>
      <c r="R303">
        <f t="shared" si="32"/>
        <v>139.76058999999987</v>
      </c>
      <c r="V303" s="4" t="str">
        <f t="shared" si="33"/>
        <v/>
      </c>
      <c r="X303" s="4" t="str">
        <f t="shared" si="34"/>
        <v/>
      </c>
    </row>
    <row r="304" spans="1:24" x14ac:dyDescent="0.55000000000000004">
      <c r="A304" s="6">
        <f>IF('Data Validation'!$K$2&lt;&gt;TRUE,"",'Data Validation'!A304)</f>
        <v>1772119200</v>
      </c>
      <c r="B304" s="6" t="str">
        <f>IF('Data Validation'!$K$2&lt;&gt;TRUE,"",'Data Validation'!C304)</f>
        <v>XAUUSD</v>
      </c>
      <c r="C304" s="6" t="str">
        <f>IF('Data Validation'!$K$2&lt;&gt;TRUE,"",'Data Validation'!E304)</f>
        <v>M5</v>
      </c>
      <c r="D304" s="6">
        <f>IF('Data Validation'!$K$2&lt;&gt;TRUE,"",'Data Validation'!G304)</f>
        <v>5154.46</v>
      </c>
      <c r="E304" s="6">
        <f>IF($C304&lt;&gt;"M5","",Price!F304)</f>
        <v>5162.32</v>
      </c>
      <c r="F304" s="6">
        <f>IF($C304&lt;&gt;"M5","",Price!G304)</f>
        <v>5151.91</v>
      </c>
      <c r="G304" s="6">
        <f>IF($C304&lt;&gt;"M5","",SSA_new!F304)</f>
        <v>5011.5384599999998</v>
      </c>
      <c r="H304" s="6">
        <f>IF($C304&lt;&gt;"M5","",SSA_new!G304)</f>
        <v>5011.8191699999998</v>
      </c>
      <c r="I304" s="6">
        <f>IF($C304&lt;&gt;"M5","",SSA_new!H304)</f>
        <v>5014.0918899999997</v>
      </c>
      <c r="J304" s="6">
        <f>IF($C304&lt;&gt;"M5","",SSA_new!I304)</f>
        <v>5009.9093000000003</v>
      </c>
      <c r="K304">
        <f t="shared" si="28"/>
        <v>-0.28070999999999913</v>
      </c>
      <c r="L304">
        <f t="shared" si="29"/>
        <v>-1</v>
      </c>
      <c r="M304">
        <f t="shared" si="30"/>
        <v>-3</v>
      </c>
      <c r="N304">
        <f t="shared" si="31"/>
        <v>148.22811000000002</v>
      </c>
      <c r="R304">
        <f t="shared" si="32"/>
        <v>142.0006999999996</v>
      </c>
      <c r="V304" s="4" t="str">
        <f t="shared" si="33"/>
        <v/>
      </c>
      <c r="X304" s="4" t="str">
        <f t="shared" si="34"/>
        <v/>
      </c>
    </row>
    <row r="305" spans="1:24" x14ac:dyDescent="0.55000000000000004">
      <c r="A305" s="6">
        <f>IF('Data Validation'!$K$2&lt;&gt;TRUE,"",'Data Validation'!A305)</f>
        <v>1772119500</v>
      </c>
      <c r="B305" s="6" t="str">
        <f>IF('Data Validation'!$K$2&lt;&gt;TRUE,"",'Data Validation'!C305)</f>
        <v>XAUUSD</v>
      </c>
      <c r="C305" s="6" t="str">
        <f>IF('Data Validation'!$K$2&lt;&gt;TRUE,"",'Data Validation'!E305)</f>
        <v>M5</v>
      </c>
      <c r="D305" s="6">
        <f>IF('Data Validation'!$K$2&lt;&gt;TRUE,"",'Data Validation'!G305)</f>
        <v>5141.51</v>
      </c>
      <c r="E305" s="6">
        <f>IF($C305&lt;&gt;"M5","",Price!F305)</f>
        <v>5158.26</v>
      </c>
      <c r="F305" s="6">
        <f>IF($C305&lt;&gt;"M5","",Price!G305)</f>
        <v>5130.84</v>
      </c>
      <c r="G305" s="6">
        <f>IF($C305&lt;&gt;"M5","",SSA_new!F305)</f>
        <v>5011.7732699999997</v>
      </c>
      <c r="H305" s="6">
        <f>IF($C305&lt;&gt;"M5","",SSA_new!G305)</f>
        <v>5011.7962200000002</v>
      </c>
      <c r="I305" s="6">
        <f>IF($C305&lt;&gt;"M5","",SSA_new!H305)</f>
        <v>5014.30782</v>
      </c>
      <c r="J305" s="6">
        <f>IF($C305&lt;&gt;"M5","",SSA_new!I305)</f>
        <v>5009.6651400000001</v>
      </c>
      <c r="K305">
        <f t="shared" si="28"/>
        <v>-2.2950000000491855E-2</v>
      </c>
      <c r="L305">
        <f t="shared" si="29"/>
        <v>-1</v>
      </c>
      <c r="M305">
        <f t="shared" si="30"/>
        <v>-4</v>
      </c>
      <c r="N305">
        <f t="shared" si="31"/>
        <v>143.95218000000023</v>
      </c>
      <c r="R305">
        <f t="shared" si="32"/>
        <v>121.17486000000008</v>
      </c>
      <c r="V305" s="4" t="str">
        <f t="shared" si="33"/>
        <v/>
      </c>
      <c r="X305" s="4" t="str">
        <f t="shared" si="34"/>
        <v/>
      </c>
    </row>
    <row r="306" spans="1:24" x14ac:dyDescent="0.55000000000000004">
      <c r="A306" s="6">
        <f>IF('Data Validation'!$K$2&lt;&gt;TRUE,"",'Data Validation'!A306)</f>
        <v>1772119800</v>
      </c>
      <c r="B306" s="6" t="str">
        <f>IF('Data Validation'!$K$2&lt;&gt;TRUE,"",'Data Validation'!C306)</f>
        <v>XAUUSD</v>
      </c>
      <c r="C306" s="6" t="str">
        <f>IF('Data Validation'!$K$2&lt;&gt;TRUE,"",'Data Validation'!E306)</f>
        <v>M5</v>
      </c>
      <c r="D306" s="6">
        <f>IF('Data Validation'!$K$2&lt;&gt;TRUE,"",'Data Validation'!G306)</f>
        <v>5153.62</v>
      </c>
      <c r="E306" s="6">
        <f>IF($C306&lt;&gt;"M5","",Price!F306)</f>
        <v>5156.53</v>
      </c>
      <c r="F306" s="6">
        <f>IF($C306&lt;&gt;"M5","",Price!G306)</f>
        <v>5140.67</v>
      </c>
      <c r="G306" s="6">
        <f>IF($C306&lt;&gt;"M5","",SSA_new!F306)</f>
        <v>5012.6181100000003</v>
      </c>
      <c r="H306" s="6">
        <f>IF($C306&lt;&gt;"M5","",SSA_new!G306)</f>
        <v>5012.2071699999997</v>
      </c>
      <c r="I306" s="6">
        <f>IF($C306&lt;&gt;"M5","",SSA_new!H306)</f>
        <v>5014.9583899999998</v>
      </c>
      <c r="J306" s="6">
        <f>IF($C306&lt;&gt;"M5","",SSA_new!I306)</f>
        <v>5009.92364</v>
      </c>
      <c r="K306">
        <f t="shared" si="28"/>
        <v>0.41094000000066444</v>
      </c>
      <c r="L306">
        <f t="shared" si="29"/>
        <v>1</v>
      </c>
      <c r="M306">
        <f t="shared" si="30"/>
        <v>1</v>
      </c>
      <c r="N306">
        <f t="shared" si="31"/>
        <v>141.57160999999996</v>
      </c>
      <c r="R306">
        <f t="shared" si="32"/>
        <v>130.7463600000001</v>
      </c>
      <c r="V306" s="4">
        <f t="shared" si="33"/>
        <v>1</v>
      </c>
      <c r="X306" s="4" t="str">
        <f t="shared" si="34"/>
        <v/>
      </c>
    </row>
    <row r="307" spans="1:24" x14ac:dyDescent="0.55000000000000004">
      <c r="A307" s="6">
        <f>IF('Data Validation'!$K$2&lt;&gt;TRUE,"",'Data Validation'!A307)</f>
        <v>1772120100</v>
      </c>
      <c r="B307" s="6" t="str">
        <f>IF('Data Validation'!$K$2&lt;&gt;TRUE,"",'Data Validation'!C307)</f>
        <v>XAUUSD</v>
      </c>
      <c r="C307" s="6" t="str">
        <f>IF('Data Validation'!$K$2&lt;&gt;TRUE,"",'Data Validation'!E307)</f>
        <v>M5</v>
      </c>
      <c r="D307" s="6">
        <f>IF('Data Validation'!$K$2&lt;&gt;TRUE,"",'Data Validation'!G307)</f>
        <v>5169.2299999999996</v>
      </c>
      <c r="E307" s="6">
        <f>IF($C307&lt;&gt;"M5","",Price!F307)</f>
        <v>5169.54</v>
      </c>
      <c r="F307" s="6">
        <f>IF($C307&lt;&gt;"M5","",Price!G307)</f>
        <v>5152.91</v>
      </c>
      <c r="G307" s="6">
        <f>IF($C307&lt;&gt;"M5","",SSA_new!F307)</f>
        <v>5014.0527300000003</v>
      </c>
      <c r="H307" s="6">
        <f>IF($C307&lt;&gt;"M5","",SSA_new!G307)</f>
        <v>5013.1299499999996</v>
      </c>
      <c r="I307" s="6">
        <f>IF($C307&lt;&gt;"M5","",SSA_new!H307)</f>
        <v>5016.14696</v>
      </c>
      <c r="J307" s="6">
        <f>IF($C307&lt;&gt;"M5","",SSA_new!I307)</f>
        <v>5010.8338599999997</v>
      </c>
      <c r="K307">
        <f t="shared" si="28"/>
        <v>0.92278000000078464</v>
      </c>
      <c r="L307">
        <f t="shared" si="29"/>
        <v>1</v>
      </c>
      <c r="M307">
        <f t="shared" si="30"/>
        <v>2</v>
      </c>
      <c r="N307">
        <f t="shared" si="31"/>
        <v>153.39303999999993</v>
      </c>
      <c r="R307">
        <f t="shared" si="32"/>
        <v>142.07614000000012</v>
      </c>
      <c r="V307" s="4">
        <f t="shared" si="33"/>
        <v>1</v>
      </c>
      <c r="X307" s="4" t="str">
        <f t="shared" si="34"/>
        <v/>
      </c>
    </row>
    <row r="308" spans="1:24" x14ac:dyDescent="0.55000000000000004">
      <c r="A308" s="6">
        <f>IF('Data Validation'!$K$2&lt;&gt;TRUE,"",'Data Validation'!A308)</f>
        <v>1772120400</v>
      </c>
      <c r="B308" s="6" t="str">
        <f>IF('Data Validation'!$K$2&lt;&gt;TRUE,"",'Data Validation'!C308)</f>
        <v>XAUUSD</v>
      </c>
      <c r="C308" s="6" t="str">
        <f>IF('Data Validation'!$K$2&lt;&gt;TRUE,"",'Data Validation'!E308)</f>
        <v>M5</v>
      </c>
      <c r="D308" s="6">
        <f>IF('Data Validation'!$K$2&lt;&gt;TRUE,"",'Data Validation'!G308)</f>
        <v>5175.5600000000004</v>
      </c>
      <c r="E308" s="6">
        <f>IF($C308&lt;&gt;"M5","",Price!F308)</f>
        <v>5176.46</v>
      </c>
      <c r="F308" s="6">
        <f>IF($C308&lt;&gt;"M5","",Price!G308)</f>
        <v>5166.28</v>
      </c>
      <c r="G308" s="6">
        <f>IF($C308&lt;&gt;"M5","",SSA_new!F308)</f>
        <v>5016.0448399999996</v>
      </c>
      <c r="H308" s="6">
        <f>IF($C308&lt;&gt;"M5","",SSA_new!G308)</f>
        <v>5014.5873899999997</v>
      </c>
      <c r="I308" s="6">
        <f>IF($C308&lt;&gt;"M5","",SSA_new!H308)</f>
        <v>5017.8455000000004</v>
      </c>
      <c r="J308" s="6">
        <f>IF($C308&lt;&gt;"M5","",SSA_new!I308)</f>
        <v>5012.3830699999999</v>
      </c>
      <c r="K308">
        <f t="shared" si="28"/>
        <v>1.4574499999998807</v>
      </c>
      <c r="L308">
        <f t="shared" si="29"/>
        <v>1</v>
      </c>
      <c r="M308">
        <f t="shared" si="30"/>
        <v>3</v>
      </c>
      <c r="N308">
        <f t="shared" si="31"/>
        <v>158.61449999999968</v>
      </c>
      <c r="R308">
        <f t="shared" si="32"/>
        <v>153.89692999999988</v>
      </c>
      <c r="V308" s="4">
        <f t="shared" si="33"/>
        <v>1</v>
      </c>
      <c r="X308" s="4" t="str">
        <f t="shared" si="34"/>
        <v/>
      </c>
    </row>
    <row r="309" spans="1:24" x14ac:dyDescent="0.55000000000000004">
      <c r="A309" s="6">
        <f>IF('Data Validation'!$K$2&lt;&gt;TRUE,"",'Data Validation'!A309)</f>
        <v>1772120700</v>
      </c>
      <c r="B309" s="6" t="str">
        <f>IF('Data Validation'!$K$2&lt;&gt;TRUE,"",'Data Validation'!C309)</f>
        <v>XAUUSD</v>
      </c>
      <c r="C309" s="6" t="str">
        <f>IF('Data Validation'!$K$2&lt;&gt;TRUE,"",'Data Validation'!E309)</f>
        <v>M5</v>
      </c>
      <c r="D309" s="6">
        <f>IF('Data Validation'!$K$2&lt;&gt;TRUE,"",'Data Validation'!G309)</f>
        <v>5182.38</v>
      </c>
      <c r="E309" s="6">
        <f>IF($C309&lt;&gt;"M5","",Price!F309)</f>
        <v>5185.93</v>
      </c>
      <c r="F309" s="6">
        <f>IF($C309&lt;&gt;"M5","",Price!G309)</f>
        <v>5175.29</v>
      </c>
      <c r="G309" s="6">
        <f>IF($C309&lt;&gt;"M5","",SSA_new!F309)</f>
        <v>5018.3354399999998</v>
      </c>
      <c r="H309" s="6">
        <f>IF($C309&lt;&gt;"M5","",SSA_new!G309)</f>
        <v>5016.4614199999996</v>
      </c>
      <c r="I309" s="6">
        <f>IF($C309&lt;&gt;"M5","",SSA_new!H309)</f>
        <v>5019.9303200000004</v>
      </c>
      <c r="J309" s="6">
        <f>IF($C309&lt;&gt;"M5","",SSA_new!I309)</f>
        <v>5014.4474300000002</v>
      </c>
      <c r="K309">
        <f t="shared" si="28"/>
        <v>1.8740200000002005</v>
      </c>
      <c r="L309">
        <f t="shared" si="29"/>
        <v>1</v>
      </c>
      <c r="M309">
        <f t="shared" si="30"/>
        <v>4</v>
      </c>
      <c r="N309">
        <f t="shared" si="31"/>
        <v>165.9996799999999</v>
      </c>
      <c r="R309">
        <f t="shared" si="32"/>
        <v>160.8425699999998</v>
      </c>
      <c r="V309" s="4">
        <f t="shared" si="33"/>
        <v>1</v>
      </c>
      <c r="X309" s="4" t="str">
        <f t="shared" si="34"/>
        <v/>
      </c>
    </row>
    <row r="310" spans="1:24" x14ac:dyDescent="0.55000000000000004">
      <c r="A310" s="6">
        <f>IF('Data Validation'!$K$2&lt;&gt;TRUE,"",'Data Validation'!A310)</f>
        <v>1772121000</v>
      </c>
      <c r="B310" s="6" t="str">
        <f>IF('Data Validation'!$K$2&lt;&gt;TRUE,"",'Data Validation'!C310)</f>
        <v>XAUUSD</v>
      </c>
      <c r="C310" s="6" t="str">
        <f>IF('Data Validation'!$K$2&lt;&gt;TRUE,"",'Data Validation'!E310)</f>
        <v>M5</v>
      </c>
      <c r="D310" s="6">
        <f>IF('Data Validation'!$K$2&lt;&gt;TRUE,"",'Data Validation'!G310)</f>
        <v>5189.7</v>
      </c>
      <c r="E310" s="6">
        <f>IF($C310&lt;&gt;"M5","",Price!F310)</f>
        <v>5192.68</v>
      </c>
      <c r="F310" s="6">
        <f>IF($C310&lt;&gt;"M5","",Price!G310)</f>
        <v>5180.8999999999996</v>
      </c>
      <c r="G310" s="6">
        <f>IF($C310&lt;&gt;"M5","",SSA_new!F310)</f>
        <v>5020.5990099999999</v>
      </c>
      <c r="H310" s="6">
        <f>IF($C310&lt;&gt;"M5","",SSA_new!G310)</f>
        <v>5018.5302099999999</v>
      </c>
      <c r="I310" s="6">
        <f>IF($C310&lt;&gt;"M5","",SSA_new!H310)</f>
        <v>5022.0762699999996</v>
      </c>
      <c r="J310" s="6">
        <f>IF($C310&lt;&gt;"M5","",SSA_new!I310)</f>
        <v>5016.6766200000002</v>
      </c>
      <c r="K310">
        <f t="shared" si="28"/>
        <v>2.0688000000000102</v>
      </c>
      <c r="L310">
        <f t="shared" si="29"/>
        <v>1</v>
      </c>
      <c r="M310">
        <f t="shared" si="30"/>
        <v>5</v>
      </c>
      <c r="N310">
        <f t="shared" si="31"/>
        <v>170.60373000000072</v>
      </c>
      <c r="R310">
        <f t="shared" si="32"/>
        <v>164.22337999999945</v>
      </c>
      <c r="V310" s="4">
        <f t="shared" si="33"/>
        <v>1</v>
      </c>
      <c r="X310" s="4" t="str">
        <f t="shared" si="34"/>
        <v/>
      </c>
    </row>
    <row r="311" spans="1:24" x14ac:dyDescent="0.55000000000000004">
      <c r="A311" s="6">
        <f>IF('Data Validation'!$K$2&lt;&gt;TRUE,"",'Data Validation'!A311)</f>
        <v>1772121300</v>
      </c>
      <c r="B311" s="6" t="str">
        <f>IF('Data Validation'!$K$2&lt;&gt;TRUE,"",'Data Validation'!C311)</f>
        <v>XAUUSD</v>
      </c>
      <c r="C311" s="6" t="str">
        <f>IF('Data Validation'!$K$2&lt;&gt;TRUE,"",'Data Validation'!E311)</f>
        <v>M5</v>
      </c>
      <c r="D311" s="6">
        <f>IF('Data Validation'!$K$2&lt;&gt;TRUE,"",'Data Validation'!G311)</f>
        <v>5185.8599999999997</v>
      </c>
      <c r="E311" s="6">
        <f>IF($C311&lt;&gt;"M5","",Price!F311)</f>
        <v>5192.46</v>
      </c>
      <c r="F311" s="6">
        <f>IF($C311&lt;&gt;"M5","",Price!G311)</f>
        <v>5183.1400000000003</v>
      </c>
      <c r="G311" s="6">
        <f>IF($C311&lt;&gt;"M5","",SSA_new!F311)</f>
        <v>5022.37194</v>
      </c>
      <c r="H311" s="6">
        <f>IF($C311&lt;&gt;"M5","",SSA_new!G311)</f>
        <v>5020.4510799999998</v>
      </c>
      <c r="I311" s="6">
        <f>IF($C311&lt;&gt;"M5","",SSA_new!H311)</f>
        <v>5023.9136699999999</v>
      </c>
      <c r="J311" s="6">
        <f>IF($C311&lt;&gt;"M5","",SSA_new!I311)</f>
        <v>5018.7237599999999</v>
      </c>
      <c r="K311">
        <f t="shared" si="28"/>
        <v>1.9208600000001752</v>
      </c>
      <c r="L311">
        <f t="shared" si="29"/>
        <v>1</v>
      </c>
      <c r="M311">
        <f t="shared" si="30"/>
        <v>6</v>
      </c>
      <c r="N311">
        <f t="shared" si="31"/>
        <v>168.54633000000013</v>
      </c>
      <c r="R311">
        <f t="shared" si="32"/>
        <v>164.41624000000047</v>
      </c>
      <c r="V311" s="4">
        <f t="shared" si="33"/>
        <v>1</v>
      </c>
      <c r="X311" s="4" t="str">
        <f t="shared" si="34"/>
        <v/>
      </c>
    </row>
    <row r="312" spans="1:24" x14ac:dyDescent="0.55000000000000004">
      <c r="A312" s="6">
        <f>IF('Data Validation'!$K$2&lt;&gt;TRUE,"",'Data Validation'!A312)</f>
        <v>1772121600</v>
      </c>
      <c r="B312" s="6" t="str">
        <f>IF('Data Validation'!$K$2&lt;&gt;TRUE,"",'Data Validation'!C312)</f>
        <v>XAUUSD</v>
      </c>
      <c r="C312" s="6" t="str">
        <f>IF('Data Validation'!$K$2&lt;&gt;TRUE,"",'Data Validation'!E312)</f>
        <v>M5</v>
      </c>
      <c r="D312" s="6">
        <f>IF('Data Validation'!$K$2&lt;&gt;TRUE,"",'Data Validation'!G312)</f>
        <v>5178.92</v>
      </c>
      <c r="E312" s="6">
        <f>IF($C312&lt;&gt;"M5","",Price!F312)</f>
        <v>5187.1099999999997</v>
      </c>
      <c r="F312" s="6">
        <f>IF($C312&lt;&gt;"M5","",Price!G312)</f>
        <v>5178.3900000000003</v>
      </c>
      <c r="G312" s="6">
        <f>IF($C312&lt;&gt;"M5","",SSA_new!F312)</f>
        <v>5023.433</v>
      </c>
      <c r="H312" s="6">
        <f>IF($C312&lt;&gt;"M5","",SSA_new!G312)</f>
        <v>5021.9420399999999</v>
      </c>
      <c r="I312" s="6">
        <f>IF($C312&lt;&gt;"M5","",SSA_new!H312)</f>
        <v>5025.2081099999996</v>
      </c>
      <c r="J312" s="6">
        <f>IF($C312&lt;&gt;"M5","",SSA_new!I312)</f>
        <v>5020.18912</v>
      </c>
      <c r="K312">
        <f t="shared" si="28"/>
        <v>1.4909600000000864</v>
      </c>
      <c r="L312">
        <f t="shared" si="29"/>
        <v>1</v>
      </c>
      <c r="M312">
        <f t="shared" si="30"/>
        <v>7</v>
      </c>
      <c r="N312">
        <f t="shared" si="31"/>
        <v>161.90189000000009</v>
      </c>
      <c r="R312">
        <f t="shared" si="32"/>
        <v>158.20088000000032</v>
      </c>
      <c r="V312" s="4">
        <f t="shared" si="33"/>
        <v>1</v>
      </c>
      <c r="X312" s="4" t="str">
        <f t="shared" si="34"/>
        <v/>
      </c>
    </row>
    <row r="313" spans="1:24" x14ac:dyDescent="0.55000000000000004">
      <c r="A313" s="6">
        <f>IF('Data Validation'!$K$2&lt;&gt;TRUE,"",'Data Validation'!A313)</f>
        <v>1772121900</v>
      </c>
      <c r="B313" s="6" t="str">
        <f>IF('Data Validation'!$K$2&lt;&gt;TRUE,"",'Data Validation'!C313)</f>
        <v>XAUUSD</v>
      </c>
      <c r="C313" s="6" t="str">
        <f>IF('Data Validation'!$K$2&lt;&gt;TRUE,"",'Data Validation'!E313)</f>
        <v>M5</v>
      </c>
      <c r="D313" s="6">
        <f>IF('Data Validation'!$K$2&lt;&gt;TRUE,"",'Data Validation'!G313)</f>
        <v>5177.76</v>
      </c>
      <c r="E313" s="6">
        <f>IF($C313&lt;&gt;"M5","",Price!F313)</f>
        <v>5180.82</v>
      </c>
      <c r="F313" s="6">
        <f>IF($C313&lt;&gt;"M5","",Price!G313)</f>
        <v>5176.71</v>
      </c>
      <c r="G313" s="6">
        <f>IF($C313&lt;&gt;"M5","",SSA_new!F313)</f>
        <v>5023.8171700000003</v>
      </c>
      <c r="H313" s="6">
        <f>IF($C313&lt;&gt;"M5","",SSA_new!G313)</f>
        <v>5022.87961</v>
      </c>
      <c r="I313" s="6">
        <f>IF($C313&lt;&gt;"M5","",SSA_new!H313)</f>
        <v>5025.88465</v>
      </c>
      <c r="J313" s="6">
        <f>IF($C313&lt;&gt;"M5","",SSA_new!I313)</f>
        <v>5020.9860500000004</v>
      </c>
      <c r="K313">
        <f t="shared" si="28"/>
        <v>0.93756000000030326</v>
      </c>
      <c r="L313">
        <f t="shared" si="29"/>
        <v>1</v>
      </c>
      <c r="M313">
        <f t="shared" si="30"/>
        <v>8</v>
      </c>
      <c r="N313">
        <f t="shared" si="31"/>
        <v>154.93534999999974</v>
      </c>
      <c r="R313">
        <f t="shared" si="32"/>
        <v>155.7239499999996</v>
      </c>
      <c r="V313" s="4">
        <f t="shared" si="33"/>
        <v>1</v>
      </c>
      <c r="X313" s="4" t="str">
        <f t="shared" si="34"/>
        <v/>
      </c>
    </row>
    <row r="314" spans="1:24" x14ac:dyDescent="0.55000000000000004">
      <c r="A314" s="6">
        <f>IF('Data Validation'!$K$2&lt;&gt;TRUE,"",'Data Validation'!A314)</f>
        <v>1772122200</v>
      </c>
      <c r="B314" s="6" t="str">
        <f>IF('Data Validation'!$K$2&lt;&gt;TRUE,"",'Data Validation'!C314)</f>
        <v>XAUUSD</v>
      </c>
      <c r="C314" s="6" t="str">
        <f>IF('Data Validation'!$K$2&lt;&gt;TRUE,"",'Data Validation'!E314)</f>
        <v>M5</v>
      </c>
      <c r="D314" s="6">
        <f>IF('Data Validation'!$K$2&lt;&gt;TRUE,"",'Data Validation'!G314)</f>
        <v>5176.76</v>
      </c>
      <c r="E314" s="6">
        <f>IF($C314&lt;&gt;"M5","",Price!F314)</f>
        <v>5180.3900000000003</v>
      </c>
      <c r="F314" s="6">
        <f>IF($C314&lt;&gt;"M5","",Price!G314)</f>
        <v>5173.07</v>
      </c>
      <c r="G314" s="6">
        <f>IF($C314&lt;&gt;"M5","",SSA_new!F314)</f>
        <v>5023.6248599999999</v>
      </c>
      <c r="H314" s="6">
        <f>IF($C314&lt;&gt;"M5","",SSA_new!G314)</f>
        <v>5023.2522300000001</v>
      </c>
      <c r="I314" s="6">
        <f>IF($C314&lt;&gt;"M5","",SSA_new!H314)</f>
        <v>5026.0561399999997</v>
      </c>
      <c r="J314" s="6">
        <f>IF($C314&lt;&gt;"M5","",SSA_new!I314)</f>
        <v>5021.1241600000003</v>
      </c>
      <c r="K314">
        <f t="shared" si="28"/>
        <v>0.37262999999984459</v>
      </c>
      <c r="L314">
        <f t="shared" si="29"/>
        <v>1</v>
      </c>
      <c r="M314">
        <f t="shared" si="30"/>
        <v>9</v>
      </c>
      <c r="N314">
        <f t="shared" si="31"/>
        <v>154.33386000000064</v>
      </c>
      <c r="R314">
        <f t="shared" si="32"/>
        <v>151.94583999999941</v>
      </c>
      <c r="V314" s="4">
        <f t="shared" si="33"/>
        <v>1</v>
      </c>
      <c r="X314" s="4" t="str">
        <f t="shared" si="34"/>
        <v/>
      </c>
    </row>
    <row r="315" spans="1:24" x14ac:dyDescent="0.55000000000000004">
      <c r="A315" s="6">
        <f>IF('Data Validation'!$K$2&lt;&gt;TRUE,"",'Data Validation'!A315)</f>
        <v>1772122500</v>
      </c>
      <c r="B315" s="6" t="str">
        <f>IF('Data Validation'!$K$2&lt;&gt;TRUE,"",'Data Validation'!C315)</f>
        <v>XAUUSD</v>
      </c>
      <c r="C315" s="6" t="str">
        <f>IF('Data Validation'!$K$2&lt;&gt;TRUE,"",'Data Validation'!E315)</f>
        <v>M5</v>
      </c>
      <c r="D315" s="6">
        <f>IF('Data Validation'!$K$2&lt;&gt;TRUE,"",'Data Validation'!G315)</f>
        <v>5181.3999999999996</v>
      </c>
      <c r="E315" s="6">
        <f>IF($C315&lt;&gt;"M5","",Price!F315)</f>
        <v>5184.6400000000003</v>
      </c>
      <c r="F315" s="6">
        <f>IF($C315&lt;&gt;"M5","",Price!G315)</f>
        <v>5174.05</v>
      </c>
      <c r="G315" s="6">
        <f>IF($C315&lt;&gt;"M5","",SSA_new!F315)</f>
        <v>5023.1230699999996</v>
      </c>
      <c r="H315" s="6">
        <f>IF($C315&lt;&gt;"M5","",SSA_new!G315)</f>
        <v>5023.1876499999998</v>
      </c>
      <c r="I315" s="6">
        <f>IF($C315&lt;&gt;"M5","",SSA_new!H315)</f>
        <v>5025.9170299999996</v>
      </c>
      <c r="J315" s="6">
        <f>IF($C315&lt;&gt;"M5","",SSA_new!I315)</f>
        <v>5020.8509100000001</v>
      </c>
      <c r="K315">
        <f t="shared" si="28"/>
        <v>-6.4580000000205473E-2</v>
      </c>
      <c r="L315">
        <f t="shared" si="29"/>
        <v>-1</v>
      </c>
      <c r="M315">
        <f t="shared" si="30"/>
        <v>-1</v>
      </c>
      <c r="N315">
        <f t="shared" si="31"/>
        <v>158.72297000000071</v>
      </c>
      <c r="R315">
        <f t="shared" si="32"/>
        <v>153.19909000000007</v>
      </c>
      <c r="V315" s="4" t="str">
        <f t="shared" si="33"/>
        <v/>
      </c>
      <c r="X315" s="4" t="str">
        <f t="shared" si="34"/>
        <v/>
      </c>
    </row>
    <row r="316" spans="1:24" x14ac:dyDescent="0.55000000000000004">
      <c r="A316" s="6">
        <f>IF('Data Validation'!$K$2&lt;&gt;TRUE,"",'Data Validation'!A316)</f>
        <v>1772122800</v>
      </c>
      <c r="B316" s="6" t="str">
        <f>IF('Data Validation'!$K$2&lt;&gt;TRUE,"",'Data Validation'!C316)</f>
        <v>XAUUSD</v>
      </c>
      <c r="C316" s="6" t="str">
        <f>IF('Data Validation'!$K$2&lt;&gt;TRUE,"",'Data Validation'!E316)</f>
        <v>M5</v>
      </c>
      <c r="D316" s="6">
        <f>IF('Data Validation'!$K$2&lt;&gt;TRUE,"",'Data Validation'!G316)</f>
        <v>5178.22</v>
      </c>
      <c r="E316" s="6">
        <f>IF($C316&lt;&gt;"M5","",Price!F316)</f>
        <v>5184.3</v>
      </c>
      <c r="F316" s="6">
        <f>IF($C316&lt;&gt;"M5","",Price!G316)</f>
        <v>5176.22</v>
      </c>
      <c r="G316" s="6">
        <f>IF($C316&lt;&gt;"M5","",SSA_new!F316)</f>
        <v>5022.5278399999997</v>
      </c>
      <c r="H316" s="6">
        <f>IF($C316&lt;&gt;"M5","",SSA_new!G316)</f>
        <v>5022.8577500000001</v>
      </c>
      <c r="I316" s="6">
        <f>IF($C316&lt;&gt;"M5","",SSA_new!H316)</f>
        <v>5025.6422199999997</v>
      </c>
      <c r="J316" s="6">
        <f>IF($C316&lt;&gt;"M5","",SSA_new!I316)</f>
        <v>5020.3248199999998</v>
      </c>
      <c r="K316">
        <f t="shared" si="28"/>
        <v>-0.32991000000038184</v>
      </c>
      <c r="L316">
        <f t="shared" si="29"/>
        <v>-1</v>
      </c>
      <c r="M316">
        <f t="shared" si="30"/>
        <v>-2</v>
      </c>
      <c r="N316">
        <f t="shared" si="31"/>
        <v>158.65778000000046</v>
      </c>
      <c r="R316">
        <f t="shared" si="32"/>
        <v>155.89518000000044</v>
      </c>
      <c r="V316" s="4" t="str">
        <f t="shared" si="33"/>
        <v/>
      </c>
      <c r="X316" s="4" t="str">
        <f t="shared" si="34"/>
        <v/>
      </c>
    </row>
    <row r="317" spans="1:24" x14ac:dyDescent="0.55000000000000004">
      <c r="A317" s="6">
        <f>IF('Data Validation'!$K$2&lt;&gt;TRUE,"",'Data Validation'!A317)</f>
        <v>1772123100</v>
      </c>
      <c r="B317" s="6" t="str">
        <f>IF('Data Validation'!$K$2&lt;&gt;TRUE,"",'Data Validation'!C317)</f>
        <v>XAUUSD</v>
      </c>
      <c r="C317" s="6" t="str">
        <f>IF('Data Validation'!$K$2&lt;&gt;TRUE,"",'Data Validation'!E317)</f>
        <v>M5</v>
      </c>
      <c r="D317" s="6">
        <f>IF('Data Validation'!$K$2&lt;&gt;TRUE,"",'Data Validation'!G317)</f>
        <v>5180.4799999999996</v>
      </c>
      <c r="E317" s="6">
        <f>IF($C317&lt;&gt;"M5","",Price!F317)</f>
        <v>5180.51</v>
      </c>
      <c r="F317" s="6">
        <f>IF($C317&lt;&gt;"M5","",Price!G317)</f>
        <v>5175.62</v>
      </c>
      <c r="G317" s="6">
        <f>IF($C317&lt;&gt;"M5","",SSA_new!F317)</f>
        <v>5021.9850399999996</v>
      </c>
      <c r="H317" s="6">
        <f>IF($C317&lt;&gt;"M5","",SSA_new!G317)</f>
        <v>5022.4213900000004</v>
      </c>
      <c r="I317" s="6">
        <f>IF($C317&lt;&gt;"M5","",SSA_new!H317)</f>
        <v>5025.33716</v>
      </c>
      <c r="J317" s="6">
        <f>IF($C317&lt;&gt;"M5","",SSA_new!I317)</f>
        <v>5019.7482</v>
      </c>
      <c r="K317">
        <f t="shared" si="28"/>
        <v>-0.43635000000085711</v>
      </c>
      <c r="L317">
        <f t="shared" si="29"/>
        <v>-1</v>
      </c>
      <c r="M317">
        <f t="shared" si="30"/>
        <v>-3</v>
      </c>
      <c r="N317">
        <f t="shared" si="31"/>
        <v>155.17284000000018</v>
      </c>
      <c r="R317">
        <f t="shared" si="32"/>
        <v>155.87179999999989</v>
      </c>
      <c r="V317" s="4" t="str">
        <f t="shared" si="33"/>
        <v/>
      </c>
      <c r="X317" s="4" t="str">
        <f t="shared" si="34"/>
        <v/>
      </c>
    </row>
    <row r="318" spans="1:24" x14ac:dyDescent="0.55000000000000004">
      <c r="A318" s="6">
        <f>IF('Data Validation'!$K$2&lt;&gt;TRUE,"",'Data Validation'!A318)</f>
        <v>1772123400</v>
      </c>
      <c r="B318" s="6" t="str">
        <f>IF('Data Validation'!$K$2&lt;&gt;TRUE,"",'Data Validation'!C318)</f>
        <v>XAUUSD</v>
      </c>
      <c r="C318" s="6" t="str">
        <f>IF('Data Validation'!$K$2&lt;&gt;TRUE,"",'Data Validation'!E318)</f>
        <v>M5</v>
      </c>
      <c r="D318" s="6">
        <f>IF('Data Validation'!$K$2&lt;&gt;TRUE,"",'Data Validation'!G318)</f>
        <v>5181.91</v>
      </c>
      <c r="E318" s="6">
        <f>IF($C318&lt;&gt;"M5","",Price!F318)</f>
        <v>5183.3999999999996</v>
      </c>
      <c r="F318" s="6">
        <f>IF($C318&lt;&gt;"M5","",Price!G318)</f>
        <v>5178.09</v>
      </c>
      <c r="G318" s="6">
        <f>IF($C318&lt;&gt;"M5","",SSA_new!F318)</f>
        <v>5021.7205400000003</v>
      </c>
      <c r="H318" s="6">
        <f>IF($C318&lt;&gt;"M5","",SSA_new!G318)</f>
        <v>5022.0709699999998</v>
      </c>
      <c r="I318" s="6">
        <f>IF($C318&lt;&gt;"M5","",SSA_new!H318)</f>
        <v>5025.1053400000001</v>
      </c>
      <c r="J318" s="6">
        <f>IF($C318&lt;&gt;"M5","",SSA_new!I318)</f>
        <v>5019.3334999999997</v>
      </c>
      <c r="K318">
        <f t="shared" si="28"/>
        <v>-0.35042999999950553</v>
      </c>
      <c r="L318">
        <f t="shared" si="29"/>
        <v>-1</v>
      </c>
      <c r="M318">
        <f t="shared" si="30"/>
        <v>-4</v>
      </c>
      <c r="N318">
        <f t="shared" si="31"/>
        <v>158.29465999999957</v>
      </c>
      <c r="R318">
        <f t="shared" si="32"/>
        <v>158.75650000000041</v>
      </c>
      <c r="V318" s="4" t="str">
        <f t="shared" si="33"/>
        <v/>
      </c>
      <c r="X318" s="4" t="str">
        <f t="shared" si="34"/>
        <v/>
      </c>
    </row>
    <row r="319" spans="1:24" x14ac:dyDescent="0.55000000000000004">
      <c r="A319" s="6">
        <f>IF('Data Validation'!$K$2&lt;&gt;TRUE,"",'Data Validation'!A319)</f>
        <v>1772123700</v>
      </c>
      <c r="B319" s="6" t="str">
        <f>IF('Data Validation'!$K$2&lt;&gt;TRUE,"",'Data Validation'!C319)</f>
        <v>XAUUSD</v>
      </c>
      <c r="C319" s="6" t="str">
        <f>IF('Data Validation'!$K$2&lt;&gt;TRUE,"",'Data Validation'!E319)</f>
        <v>M5</v>
      </c>
      <c r="D319" s="6">
        <f>IF('Data Validation'!$K$2&lt;&gt;TRUE,"",'Data Validation'!G319)</f>
        <v>5182.3500000000004</v>
      </c>
      <c r="E319" s="6">
        <f>IF($C319&lt;&gt;"M5","",Price!F319)</f>
        <v>5184.46</v>
      </c>
      <c r="F319" s="6">
        <f>IF($C319&lt;&gt;"M5","",Price!G319)</f>
        <v>5179.63</v>
      </c>
      <c r="G319" s="6">
        <f>IF($C319&lt;&gt;"M5","",SSA_new!F319)</f>
        <v>5021.79126</v>
      </c>
      <c r="H319" s="6">
        <f>IF($C319&lt;&gt;"M5","",SSA_new!G319)</f>
        <v>5021.9311200000002</v>
      </c>
      <c r="I319" s="6">
        <f>IF($C319&lt;&gt;"M5","",SSA_new!H319)</f>
        <v>5025.0550899999998</v>
      </c>
      <c r="J319" s="6">
        <f>IF($C319&lt;&gt;"M5","",SSA_new!I319)</f>
        <v>5019.1781300000002</v>
      </c>
      <c r="K319">
        <f t="shared" si="28"/>
        <v>-0.13986000000022614</v>
      </c>
      <c r="L319">
        <f t="shared" si="29"/>
        <v>-1</v>
      </c>
      <c r="M319">
        <f t="shared" si="30"/>
        <v>-5</v>
      </c>
      <c r="N319">
        <f t="shared" si="31"/>
        <v>159.4049100000002</v>
      </c>
      <c r="R319">
        <f t="shared" si="32"/>
        <v>160.45186999999987</v>
      </c>
      <c r="V319" s="4" t="str">
        <f t="shared" si="33"/>
        <v/>
      </c>
      <c r="X319" s="4" t="str">
        <f t="shared" si="34"/>
        <v/>
      </c>
    </row>
    <row r="320" spans="1:24" x14ac:dyDescent="0.55000000000000004">
      <c r="A320" s="6">
        <f>IF('Data Validation'!$K$2&lt;&gt;TRUE,"",'Data Validation'!A320)</f>
        <v>1772124000</v>
      </c>
      <c r="B320" s="6" t="str">
        <f>IF('Data Validation'!$K$2&lt;&gt;TRUE,"",'Data Validation'!C320)</f>
        <v>XAUUSD</v>
      </c>
      <c r="C320" s="6" t="str">
        <f>IF('Data Validation'!$K$2&lt;&gt;TRUE,"",'Data Validation'!E320)</f>
        <v>M5</v>
      </c>
      <c r="D320" s="6">
        <f>IF('Data Validation'!$K$2&lt;&gt;TRUE,"",'Data Validation'!G320)</f>
        <v>5183.3</v>
      </c>
      <c r="E320" s="6">
        <f>IF($C320&lt;&gt;"M5","",Price!F320)</f>
        <v>5186.2299999999996</v>
      </c>
      <c r="F320" s="6">
        <f>IF($C320&lt;&gt;"M5","",Price!G320)</f>
        <v>5180.24</v>
      </c>
      <c r="G320" s="6">
        <f>IF($C320&lt;&gt;"M5","",SSA_new!F320)</f>
        <v>5022.0644700000003</v>
      </c>
      <c r="H320" s="6">
        <f>IF($C320&lt;&gt;"M5","",SSA_new!G320)</f>
        <v>5021.9977900000004</v>
      </c>
      <c r="I320" s="6">
        <f>IF($C320&lt;&gt;"M5","",SSA_new!H320)</f>
        <v>5025.1250099999997</v>
      </c>
      <c r="J320" s="6">
        <f>IF($C320&lt;&gt;"M5","",SSA_new!I320)</f>
        <v>5019.2569599999997</v>
      </c>
      <c r="K320">
        <f t="shared" si="28"/>
        <v>6.6679999999905704E-2</v>
      </c>
      <c r="L320">
        <f t="shared" si="29"/>
        <v>1</v>
      </c>
      <c r="M320">
        <f t="shared" si="30"/>
        <v>1</v>
      </c>
      <c r="N320">
        <f t="shared" si="31"/>
        <v>161.10498999999982</v>
      </c>
      <c r="R320">
        <f t="shared" si="32"/>
        <v>160.98304000000007</v>
      </c>
      <c r="V320" s="4">
        <f t="shared" si="33"/>
        <v>1</v>
      </c>
      <c r="X320" s="4" t="str">
        <f t="shared" si="34"/>
        <v/>
      </c>
    </row>
    <row r="321" spans="1:24" x14ac:dyDescent="0.55000000000000004">
      <c r="A321" s="6">
        <f>IF('Data Validation'!$K$2&lt;&gt;TRUE,"",'Data Validation'!A321)</f>
        <v>1772124300</v>
      </c>
      <c r="B321" s="6" t="str">
        <f>IF('Data Validation'!$K$2&lt;&gt;TRUE,"",'Data Validation'!C321)</f>
        <v>XAUUSD</v>
      </c>
      <c r="C321" s="6" t="str">
        <f>IF('Data Validation'!$K$2&lt;&gt;TRUE,"",'Data Validation'!E321)</f>
        <v>M5</v>
      </c>
      <c r="D321" s="6">
        <f>IF('Data Validation'!$K$2&lt;&gt;TRUE,"",'Data Validation'!G321)</f>
        <v>5181.3599999999997</v>
      </c>
      <c r="E321" s="6">
        <f>IF($C321&lt;&gt;"M5","",Price!F321)</f>
        <v>5185.3500000000004</v>
      </c>
      <c r="F321" s="6">
        <f>IF($C321&lt;&gt;"M5","",Price!G321)</f>
        <v>5178.46</v>
      </c>
      <c r="G321" s="6">
        <f>IF($C321&lt;&gt;"M5","",SSA_new!F321)</f>
        <v>5022.5427099999997</v>
      </c>
      <c r="H321" s="6">
        <f>IF($C321&lt;&gt;"M5","",SSA_new!G321)</f>
        <v>5022.2702499999996</v>
      </c>
      <c r="I321" s="6">
        <f>IF($C321&lt;&gt;"M5","",SSA_new!H321)</f>
        <v>5025.1779800000004</v>
      </c>
      <c r="J321" s="6">
        <f>IF($C321&lt;&gt;"M5","",SSA_new!I321)</f>
        <v>5019.5237100000004</v>
      </c>
      <c r="K321">
        <f t="shared" si="28"/>
        <v>0.27246000000013737</v>
      </c>
      <c r="L321">
        <f t="shared" si="29"/>
        <v>1</v>
      </c>
      <c r="M321">
        <f t="shared" si="30"/>
        <v>2</v>
      </c>
      <c r="N321">
        <f t="shared" si="31"/>
        <v>160.17201999999997</v>
      </c>
      <c r="R321">
        <f t="shared" si="32"/>
        <v>158.93628999999964</v>
      </c>
      <c r="V321" s="4">
        <f t="shared" si="33"/>
        <v>1</v>
      </c>
      <c r="X321" s="4" t="str">
        <f t="shared" si="34"/>
        <v/>
      </c>
    </row>
    <row r="322" spans="1:24" x14ac:dyDescent="0.55000000000000004">
      <c r="A322" s="6">
        <f>IF('Data Validation'!$K$2&lt;&gt;TRUE,"",'Data Validation'!A322)</f>
        <v>1772124600</v>
      </c>
      <c r="B322" s="6" t="str">
        <f>IF('Data Validation'!$K$2&lt;&gt;TRUE,"",'Data Validation'!C322)</f>
        <v>XAUUSD</v>
      </c>
      <c r="C322" s="6" t="str">
        <f>IF('Data Validation'!$K$2&lt;&gt;TRUE,"",'Data Validation'!E322)</f>
        <v>M5</v>
      </c>
      <c r="D322" s="6">
        <f>IF('Data Validation'!$K$2&lt;&gt;TRUE,"",'Data Validation'!G322)</f>
        <v>5179.0200000000004</v>
      </c>
      <c r="E322" s="6">
        <f>IF($C322&lt;&gt;"M5","",Price!F322)</f>
        <v>5183.62</v>
      </c>
      <c r="F322" s="6">
        <f>IF($C322&lt;&gt;"M5","",Price!G322)</f>
        <v>5176.6099999999997</v>
      </c>
      <c r="G322" s="6">
        <f>IF($C322&lt;&gt;"M5","",SSA_new!F322)</f>
        <v>5023.0660900000003</v>
      </c>
      <c r="H322" s="6">
        <f>IF($C322&lt;&gt;"M5","",SSA_new!G322)</f>
        <v>5022.6681699999999</v>
      </c>
      <c r="I322" s="6">
        <f>IF($C322&lt;&gt;"M5","",SSA_new!H322)</f>
        <v>5025.2436500000003</v>
      </c>
      <c r="J322" s="6">
        <f>IF($C322&lt;&gt;"M5","",SSA_new!I322)</f>
        <v>5019.8829999999998</v>
      </c>
      <c r="K322">
        <f t="shared" ref="K322:K385" si="35">G322-H322</f>
        <v>0.39792000000034022</v>
      </c>
      <c r="L322">
        <f t="shared" si="29"/>
        <v>1</v>
      </c>
      <c r="M322">
        <f t="shared" si="30"/>
        <v>3</v>
      </c>
      <c r="N322">
        <f t="shared" si="31"/>
        <v>158.37634999999955</v>
      </c>
      <c r="R322">
        <f t="shared" si="32"/>
        <v>156.72699999999986</v>
      </c>
      <c r="V322" s="4">
        <f t="shared" si="33"/>
        <v>1</v>
      </c>
      <c r="X322" s="4" t="str">
        <f t="shared" si="34"/>
        <v/>
      </c>
    </row>
    <row r="323" spans="1:24" x14ac:dyDescent="0.55000000000000004">
      <c r="A323" s="6">
        <f>IF('Data Validation'!$K$2&lt;&gt;TRUE,"",'Data Validation'!A323)</f>
        <v>1772124900</v>
      </c>
      <c r="B323" s="6" t="str">
        <f>IF('Data Validation'!$K$2&lt;&gt;TRUE,"",'Data Validation'!C323)</f>
        <v>XAUUSD</v>
      </c>
      <c r="C323" s="6" t="str">
        <f>IF('Data Validation'!$K$2&lt;&gt;TRUE,"",'Data Validation'!E323)</f>
        <v>M5</v>
      </c>
      <c r="D323" s="6">
        <f>IF('Data Validation'!$K$2&lt;&gt;TRUE,"",'Data Validation'!G323)</f>
        <v>5179.6099999999997</v>
      </c>
      <c r="E323" s="6">
        <f>IF($C323&lt;&gt;"M5","",Price!F323)</f>
        <v>5180.8900000000003</v>
      </c>
      <c r="F323" s="6">
        <f>IF($C323&lt;&gt;"M5","",Price!G323)</f>
        <v>5175.5</v>
      </c>
      <c r="G323" s="6">
        <f>IF($C323&lt;&gt;"M5","",SSA_new!F323)</f>
        <v>5023.4319400000004</v>
      </c>
      <c r="H323" s="6">
        <f>IF($C323&lt;&gt;"M5","",SSA_new!G323)</f>
        <v>5023.0500499999998</v>
      </c>
      <c r="I323" s="6">
        <f>IF($C323&lt;&gt;"M5","",SSA_new!H323)</f>
        <v>5025.2906499999999</v>
      </c>
      <c r="J323" s="6">
        <f>IF($C323&lt;&gt;"M5","",SSA_new!I323)</f>
        <v>5020.1952199999996</v>
      </c>
      <c r="K323">
        <f t="shared" si="35"/>
        <v>0.38189000000056694</v>
      </c>
      <c r="L323">
        <f t="shared" ref="L323:L386" si="36">IF(K323&gt;=0,1,-1)</f>
        <v>1</v>
      </c>
      <c r="M323">
        <f t="shared" ref="M323:M386" si="37">IF(L323=L322,M322+L323,L323)</f>
        <v>4</v>
      </c>
      <c r="N323">
        <f t="shared" ref="N323:N386" si="38">E323-I323</f>
        <v>155.59935000000041</v>
      </c>
      <c r="R323">
        <f t="shared" ref="R323:R386" si="39">F323-J323</f>
        <v>155.30478000000039</v>
      </c>
      <c r="V323" s="4">
        <f t="shared" ref="V323:V386" si="40">IF(AND(M323&gt;0,N323&gt;0),1,"")</f>
        <v>1</v>
      </c>
      <c r="X323" s="4" t="str">
        <f t="shared" ref="X323:X386" si="41">IF(AND(M323&lt;0,R323&lt;0),1,"")</f>
        <v/>
      </c>
    </row>
    <row r="324" spans="1:24" x14ac:dyDescent="0.55000000000000004">
      <c r="A324" s="6">
        <f>IF('Data Validation'!$K$2&lt;&gt;TRUE,"",'Data Validation'!A324)</f>
        <v>1772125200</v>
      </c>
      <c r="B324" s="6" t="str">
        <f>IF('Data Validation'!$K$2&lt;&gt;TRUE,"",'Data Validation'!C324)</f>
        <v>XAUUSD</v>
      </c>
      <c r="C324" s="6" t="str">
        <f>IF('Data Validation'!$K$2&lt;&gt;TRUE,"",'Data Validation'!E324)</f>
        <v>M5</v>
      </c>
      <c r="D324" s="6">
        <f>IF('Data Validation'!$K$2&lt;&gt;TRUE,"",'Data Validation'!G324)</f>
        <v>5181.28</v>
      </c>
      <c r="E324" s="6">
        <f>IF($C324&lt;&gt;"M5","",Price!F324)</f>
        <v>5182.75</v>
      </c>
      <c r="F324" s="6">
        <f>IF($C324&lt;&gt;"M5","",Price!G324)</f>
        <v>5178.3999999999996</v>
      </c>
      <c r="G324" s="6">
        <f>IF($C324&lt;&gt;"M5","",SSA_new!F324)</f>
        <v>5023.49539</v>
      </c>
      <c r="H324" s="6">
        <f>IF($C324&lt;&gt;"M5","",SSA_new!G324)</f>
        <v>5023.2727199999999</v>
      </c>
      <c r="I324" s="6">
        <f>IF($C324&lt;&gt;"M5","",SSA_new!H324)</f>
        <v>5025.2431200000001</v>
      </c>
      <c r="J324" s="6">
        <f>IF($C324&lt;&gt;"M5","",SSA_new!I324)</f>
        <v>5020.3201200000003</v>
      </c>
      <c r="K324">
        <f t="shared" si="35"/>
        <v>0.22267000000010739</v>
      </c>
      <c r="L324">
        <f t="shared" si="36"/>
        <v>1</v>
      </c>
      <c r="M324">
        <f t="shared" si="37"/>
        <v>5</v>
      </c>
      <c r="N324">
        <f t="shared" si="38"/>
        <v>157.50687999999991</v>
      </c>
      <c r="R324">
        <f t="shared" si="39"/>
        <v>158.07987999999932</v>
      </c>
      <c r="V324" s="4">
        <f t="shared" si="40"/>
        <v>1</v>
      </c>
      <c r="X324" s="4" t="str">
        <f t="shared" si="41"/>
        <v/>
      </c>
    </row>
    <row r="325" spans="1:24" x14ac:dyDescent="0.55000000000000004">
      <c r="A325" s="6">
        <f>IF('Data Validation'!$K$2&lt;&gt;TRUE,"",'Data Validation'!A325)</f>
        <v>1772125500</v>
      </c>
      <c r="B325" s="6" t="str">
        <f>IF('Data Validation'!$K$2&lt;&gt;TRUE,"",'Data Validation'!C325)</f>
        <v>XAUUSD</v>
      </c>
      <c r="C325" s="6" t="str">
        <f>IF('Data Validation'!$K$2&lt;&gt;TRUE,"",'Data Validation'!E325)</f>
        <v>M5</v>
      </c>
      <c r="D325" s="6">
        <f>IF('Data Validation'!$K$2&lt;&gt;TRUE,"",'Data Validation'!G325)</f>
        <v>5186.3900000000003</v>
      </c>
      <c r="E325" s="6">
        <f>IF($C325&lt;&gt;"M5","",Price!F325)</f>
        <v>5187.83</v>
      </c>
      <c r="F325" s="6">
        <f>IF($C325&lt;&gt;"M5","",Price!G325)</f>
        <v>5180.87</v>
      </c>
      <c r="G325" s="6">
        <f>IF($C325&lt;&gt;"M5","",SSA_new!F325)</f>
        <v>5023.1586600000001</v>
      </c>
      <c r="H325" s="6">
        <f>IF($C325&lt;&gt;"M5","",SSA_new!G325)</f>
        <v>5023.21569</v>
      </c>
      <c r="I325" s="6">
        <f>IF($C325&lt;&gt;"M5","",SSA_new!H325)</f>
        <v>5024.9853499999999</v>
      </c>
      <c r="J325" s="6">
        <f>IF($C325&lt;&gt;"M5","",SSA_new!I325)</f>
        <v>5020.1321399999997</v>
      </c>
      <c r="K325">
        <f t="shared" si="35"/>
        <v>-5.7029999999940628E-2</v>
      </c>
      <c r="L325">
        <f t="shared" si="36"/>
        <v>-1</v>
      </c>
      <c r="M325">
        <f t="shared" si="37"/>
        <v>-1</v>
      </c>
      <c r="N325">
        <f t="shared" si="38"/>
        <v>162.84465</v>
      </c>
      <c r="R325">
        <f t="shared" si="39"/>
        <v>160.73786000000018</v>
      </c>
      <c r="V325" s="4" t="str">
        <f t="shared" si="40"/>
        <v/>
      </c>
      <c r="X325" s="4" t="str">
        <f t="shared" si="41"/>
        <v/>
      </c>
    </row>
    <row r="326" spans="1:24" x14ac:dyDescent="0.55000000000000004">
      <c r="A326" s="6">
        <f>IF('Data Validation'!$K$2&lt;&gt;TRUE,"",'Data Validation'!A326)</f>
        <v>1772125800</v>
      </c>
      <c r="B326" s="6" t="str">
        <f>IF('Data Validation'!$K$2&lt;&gt;TRUE,"",'Data Validation'!C326)</f>
        <v>XAUUSD</v>
      </c>
      <c r="C326" s="6" t="str">
        <f>IF('Data Validation'!$K$2&lt;&gt;TRUE,"",'Data Validation'!E326)</f>
        <v>M5</v>
      </c>
      <c r="D326" s="6">
        <f>IF('Data Validation'!$K$2&lt;&gt;TRUE,"",'Data Validation'!G326)</f>
        <v>5179.6499999999996</v>
      </c>
      <c r="E326" s="6">
        <f>IF($C326&lt;&gt;"M5","",Price!F326)</f>
        <v>5190.3100000000004</v>
      </c>
      <c r="F326" s="6">
        <f>IF($C326&lt;&gt;"M5","",Price!G326)</f>
        <v>5179.6499999999996</v>
      </c>
      <c r="G326" s="6">
        <f>IF($C326&lt;&gt;"M5","",SSA_new!F326)</f>
        <v>5022.3777700000001</v>
      </c>
      <c r="H326" s="6">
        <f>IF($C326&lt;&gt;"M5","",SSA_new!G326)</f>
        <v>5022.79673</v>
      </c>
      <c r="I326" s="6">
        <f>IF($C326&lt;&gt;"M5","",SSA_new!H326)</f>
        <v>5024.4953400000004</v>
      </c>
      <c r="J326" s="6">
        <f>IF($C326&lt;&gt;"M5","",SSA_new!I326)</f>
        <v>5019.62057</v>
      </c>
      <c r="K326">
        <f t="shared" si="35"/>
        <v>-0.41895999999997002</v>
      </c>
      <c r="L326">
        <f t="shared" si="36"/>
        <v>-1</v>
      </c>
      <c r="M326">
        <f t="shared" si="37"/>
        <v>-2</v>
      </c>
      <c r="N326">
        <f t="shared" si="38"/>
        <v>165.81466</v>
      </c>
      <c r="R326">
        <f t="shared" si="39"/>
        <v>160.02942999999959</v>
      </c>
      <c r="V326" s="4" t="str">
        <f t="shared" si="40"/>
        <v/>
      </c>
      <c r="X326" s="4" t="str">
        <f t="shared" si="41"/>
        <v/>
      </c>
    </row>
    <row r="327" spans="1:24" x14ac:dyDescent="0.55000000000000004">
      <c r="A327" s="6">
        <f>IF('Data Validation'!$K$2&lt;&gt;TRUE,"",'Data Validation'!A327)</f>
        <v>1772126100</v>
      </c>
      <c r="B327" s="6" t="str">
        <f>IF('Data Validation'!$K$2&lt;&gt;TRUE,"",'Data Validation'!C327)</f>
        <v>XAUUSD</v>
      </c>
      <c r="C327" s="6" t="str">
        <f>IF('Data Validation'!$K$2&lt;&gt;TRUE,"",'Data Validation'!E327)</f>
        <v>M5</v>
      </c>
      <c r="D327" s="6">
        <f>IF('Data Validation'!$K$2&lt;&gt;TRUE,"",'Data Validation'!G327)</f>
        <v>5178.26</v>
      </c>
      <c r="E327" s="6">
        <f>IF($C327&lt;&gt;"M5","",Price!F327)</f>
        <v>5181.3999999999996</v>
      </c>
      <c r="F327" s="6">
        <f>IF($C327&lt;&gt;"M5","",Price!G327)</f>
        <v>5175.57</v>
      </c>
      <c r="G327" s="6">
        <f>IF($C327&lt;&gt;"M5","",SSA_new!F327)</f>
        <v>5021.2241199999999</v>
      </c>
      <c r="H327" s="6">
        <f>IF($C327&lt;&gt;"M5","",SSA_new!G327)</f>
        <v>5022.0104300000003</v>
      </c>
      <c r="I327" s="6">
        <f>IF($C327&lt;&gt;"M5","",SSA_new!H327)</f>
        <v>5023.7599200000004</v>
      </c>
      <c r="J327" s="6">
        <f>IF($C327&lt;&gt;"M5","",SSA_new!I327)</f>
        <v>5018.7609599999996</v>
      </c>
      <c r="K327">
        <f t="shared" si="35"/>
        <v>-0.7863100000004124</v>
      </c>
      <c r="L327">
        <f t="shared" si="36"/>
        <v>-1</v>
      </c>
      <c r="M327">
        <f t="shared" si="37"/>
        <v>-3</v>
      </c>
      <c r="N327">
        <f t="shared" si="38"/>
        <v>157.64007999999922</v>
      </c>
      <c r="R327">
        <f t="shared" si="39"/>
        <v>156.8090400000001</v>
      </c>
      <c r="V327" s="4" t="str">
        <f t="shared" si="40"/>
        <v/>
      </c>
      <c r="X327" s="4" t="str">
        <f t="shared" si="41"/>
        <v/>
      </c>
    </row>
    <row r="328" spans="1:24" x14ac:dyDescent="0.55000000000000004">
      <c r="A328" s="6">
        <f>IF('Data Validation'!$K$2&lt;&gt;TRUE,"",'Data Validation'!A328)</f>
        <v>1772126400</v>
      </c>
      <c r="B328" s="6" t="str">
        <f>IF('Data Validation'!$K$2&lt;&gt;TRUE,"",'Data Validation'!C328)</f>
        <v>XAUUSD</v>
      </c>
      <c r="C328" s="6" t="str">
        <f>IF('Data Validation'!$K$2&lt;&gt;TRUE,"",'Data Validation'!E328)</f>
        <v>M5</v>
      </c>
      <c r="D328" s="6">
        <f>IF('Data Validation'!$K$2&lt;&gt;TRUE,"",'Data Validation'!G328)</f>
        <v>5179.47</v>
      </c>
      <c r="E328" s="6">
        <f>IF($C328&lt;&gt;"M5","",Price!F328)</f>
        <v>5181.88</v>
      </c>
      <c r="F328" s="6">
        <f>IF($C328&lt;&gt;"M5","",Price!G328)</f>
        <v>5178.16</v>
      </c>
      <c r="G328" s="6">
        <f>IF($C328&lt;&gt;"M5","",SSA_new!F328)</f>
        <v>5019.8031300000002</v>
      </c>
      <c r="H328" s="6">
        <f>IF($C328&lt;&gt;"M5","",SSA_new!G328)</f>
        <v>5020.9067800000003</v>
      </c>
      <c r="I328" s="6">
        <f>IF($C328&lt;&gt;"M5","",SSA_new!H328)</f>
        <v>5022.7909099999997</v>
      </c>
      <c r="J328" s="6">
        <f>IF($C328&lt;&gt;"M5","",SSA_new!I328)</f>
        <v>5017.6437800000003</v>
      </c>
      <c r="K328">
        <f t="shared" si="35"/>
        <v>-1.103650000000016</v>
      </c>
      <c r="L328">
        <f t="shared" si="36"/>
        <v>-1</v>
      </c>
      <c r="M328">
        <f t="shared" si="37"/>
        <v>-4</v>
      </c>
      <c r="N328">
        <f t="shared" si="38"/>
        <v>159.0890900000004</v>
      </c>
      <c r="R328">
        <f t="shared" si="39"/>
        <v>160.51621999999952</v>
      </c>
      <c r="V328" s="4" t="str">
        <f t="shared" si="40"/>
        <v/>
      </c>
      <c r="X328" s="4" t="str">
        <f t="shared" si="41"/>
        <v/>
      </c>
    </row>
    <row r="329" spans="1:24" x14ac:dyDescent="0.55000000000000004">
      <c r="A329" s="6">
        <f>IF('Data Validation'!$K$2&lt;&gt;TRUE,"",'Data Validation'!A329)</f>
        <v>1772126700</v>
      </c>
      <c r="B329" s="6" t="str">
        <f>IF('Data Validation'!$K$2&lt;&gt;TRUE,"",'Data Validation'!C329)</f>
        <v>XAUUSD</v>
      </c>
      <c r="C329" s="6" t="str">
        <f>IF('Data Validation'!$K$2&lt;&gt;TRUE,"",'Data Validation'!E329)</f>
        <v>M5</v>
      </c>
      <c r="D329" s="6">
        <f>IF('Data Validation'!$K$2&lt;&gt;TRUE,"",'Data Validation'!G329)</f>
        <v>5174.3900000000003</v>
      </c>
      <c r="E329" s="6">
        <f>IF($C329&lt;&gt;"M5","",Price!F329)</f>
        <v>5180.16</v>
      </c>
      <c r="F329" s="6">
        <f>IF($C329&lt;&gt;"M5","",Price!G329)</f>
        <v>5173.7299999999996</v>
      </c>
      <c r="G329" s="6">
        <f>IF($C329&lt;&gt;"M5","",SSA_new!F329)</f>
        <v>5018.40319</v>
      </c>
      <c r="H329" s="6">
        <f>IF($C329&lt;&gt;"M5","",SSA_new!G329)</f>
        <v>5019.6549800000003</v>
      </c>
      <c r="I329" s="6">
        <f>IF($C329&lt;&gt;"M5","",SSA_new!H329)</f>
        <v>5021.6487699999998</v>
      </c>
      <c r="J329" s="6">
        <f>IF($C329&lt;&gt;"M5","",SSA_new!I329)</f>
        <v>5016.46414</v>
      </c>
      <c r="K329">
        <f t="shared" si="35"/>
        <v>-1.2517900000002555</v>
      </c>
      <c r="L329">
        <f t="shared" si="36"/>
        <v>-1</v>
      </c>
      <c r="M329">
        <f t="shared" si="37"/>
        <v>-5</v>
      </c>
      <c r="N329">
        <f t="shared" si="38"/>
        <v>158.51123000000007</v>
      </c>
      <c r="R329">
        <f t="shared" si="39"/>
        <v>157.26585999999952</v>
      </c>
      <c r="V329" s="4" t="str">
        <f t="shared" si="40"/>
        <v/>
      </c>
      <c r="X329" s="4" t="str">
        <f t="shared" si="41"/>
        <v/>
      </c>
    </row>
    <row r="330" spans="1:24" x14ac:dyDescent="0.55000000000000004">
      <c r="A330" s="6">
        <f>IF('Data Validation'!$K$2&lt;&gt;TRUE,"",'Data Validation'!A330)</f>
        <v>1772127000</v>
      </c>
      <c r="B330" s="6" t="str">
        <f>IF('Data Validation'!$K$2&lt;&gt;TRUE,"",'Data Validation'!C330)</f>
        <v>XAUUSD</v>
      </c>
      <c r="C330" s="6" t="str">
        <f>IF('Data Validation'!$K$2&lt;&gt;TRUE,"",'Data Validation'!E330)</f>
        <v>M5</v>
      </c>
      <c r="D330" s="6">
        <f>IF('Data Validation'!$K$2&lt;&gt;TRUE,"",'Data Validation'!G330)</f>
        <v>5176.7299999999996</v>
      </c>
      <c r="E330" s="6">
        <f>IF($C330&lt;&gt;"M5","",Price!F330)</f>
        <v>5177.03</v>
      </c>
      <c r="F330" s="6">
        <f>IF($C330&lt;&gt;"M5","",Price!G330)</f>
        <v>5172</v>
      </c>
      <c r="G330" s="6">
        <f>IF($C330&lt;&gt;"M5","",SSA_new!F330)</f>
        <v>5017.1912300000004</v>
      </c>
      <c r="H330" s="6">
        <f>IF($C330&lt;&gt;"M5","",SSA_new!G330)</f>
        <v>5018.4231</v>
      </c>
      <c r="I330" s="6">
        <f>IF($C330&lt;&gt;"M5","",SSA_new!H330)</f>
        <v>5020.5268299999998</v>
      </c>
      <c r="J330" s="6">
        <f>IF($C330&lt;&gt;"M5","",SSA_new!I330)</f>
        <v>5015.4099299999998</v>
      </c>
      <c r="K330">
        <f t="shared" si="35"/>
        <v>-1.231869999999617</v>
      </c>
      <c r="L330">
        <f t="shared" si="36"/>
        <v>-1</v>
      </c>
      <c r="M330">
        <f t="shared" si="37"/>
        <v>-6</v>
      </c>
      <c r="N330">
        <f t="shared" si="38"/>
        <v>156.50316999999995</v>
      </c>
      <c r="R330">
        <f t="shared" si="39"/>
        <v>156.5900700000002</v>
      </c>
      <c r="V330" s="4" t="str">
        <f t="shared" si="40"/>
        <v/>
      </c>
      <c r="X330" s="4" t="str">
        <f t="shared" si="41"/>
        <v/>
      </c>
    </row>
    <row r="331" spans="1:24" x14ac:dyDescent="0.55000000000000004">
      <c r="A331" s="6">
        <f>IF('Data Validation'!$K$2&lt;&gt;TRUE,"",'Data Validation'!A331)</f>
        <v>1772127300</v>
      </c>
      <c r="B331" s="6" t="str">
        <f>IF('Data Validation'!$K$2&lt;&gt;TRUE,"",'Data Validation'!C331)</f>
        <v>XAUUSD</v>
      </c>
      <c r="C331" s="6" t="str">
        <f>IF('Data Validation'!$K$2&lt;&gt;TRUE,"",'Data Validation'!E331)</f>
        <v>M5</v>
      </c>
      <c r="D331" s="6">
        <f>IF('Data Validation'!$K$2&lt;&gt;TRUE,"",'Data Validation'!G331)</f>
        <v>5173.9399999999996</v>
      </c>
      <c r="E331" s="6">
        <f>IF($C331&lt;&gt;"M5","",Price!F331)</f>
        <v>5177.87</v>
      </c>
      <c r="F331" s="6">
        <f>IF($C331&lt;&gt;"M5","",Price!G331)</f>
        <v>5172.87</v>
      </c>
      <c r="G331" s="6">
        <f>IF($C331&lt;&gt;"M5","",SSA_new!F331)</f>
        <v>5016.3332300000002</v>
      </c>
      <c r="H331" s="6">
        <f>IF($C331&lt;&gt;"M5","",SSA_new!G331)</f>
        <v>5017.37817</v>
      </c>
      <c r="I331" s="6">
        <f>IF($C331&lt;&gt;"M5","",SSA_new!H331)</f>
        <v>5019.5183699999998</v>
      </c>
      <c r="J331" s="6">
        <f>IF($C331&lt;&gt;"M5","",SSA_new!I331)</f>
        <v>5014.6057499999997</v>
      </c>
      <c r="K331">
        <f t="shared" si="35"/>
        <v>-1.0449399999997695</v>
      </c>
      <c r="L331">
        <f t="shared" si="36"/>
        <v>-1</v>
      </c>
      <c r="M331">
        <f t="shared" si="37"/>
        <v>-7</v>
      </c>
      <c r="N331">
        <f t="shared" si="38"/>
        <v>158.35163000000011</v>
      </c>
      <c r="R331">
        <f t="shared" si="39"/>
        <v>158.26425000000017</v>
      </c>
      <c r="V331" s="4" t="str">
        <f t="shared" si="40"/>
        <v/>
      </c>
      <c r="X331" s="4" t="str">
        <f t="shared" si="41"/>
        <v/>
      </c>
    </row>
    <row r="332" spans="1:24" x14ac:dyDescent="0.55000000000000004">
      <c r="A332" s="6">
        <f>IF('Data Validation'!$K$2&lt;&gt;TRUE,"",'Data Validation'!A332)</f>
        <v>1772127600</v>
      </c>
      <c r="B332" s="6" t="str">
        <f>IF('Data Validation'!$K$2&lt;&gt;TRUE,"",'Data Validation'!C332)</f>
        <v>XAUUSD</v>
      </c>
      <c r="C332" s="6" t="str">
        <f>IF('Data Validation'!$K$2&lt;&gt;TRUE,"",'Data Validation'!E332)</f>
        <v>M5</v>
      </c>
      <c r="D332" s="6">
        <f>IF('Data Validation'!$K$2&lt;&gt;TRUE,"",'Data Validation'!G332)</f>
        <v>5174.7299999999996</v>
      </c>
      <c r="E332" s="6">
        <f>IF($C332&lt;&gt;"M5","",Price!F332)</f>
        <v>5176.8</v>
      </c>
      <c r="F332" s="6">
        <f>IF($C332&lt;&gt;"M5","",Price!G332)</f>
        <v>5173.62</v>
      </c>
      <c r="G332" s="6">
        <f>IF($C332&lt;&gt;"M5","",SSA_new!F332)</f>
        <v>5015.7843800000001</v>
      </c>
      <c r="H332" s="6">
        <f>IF($C332&lt;&gt;"M5","",SSA_new!G332)</f>
        <v>5016.5812699999997</v>
      </c>
      <c r="I332" s="6">
        <f>IF($C332&lt;&gt;"M5","",SSA_new!H332)</f>
        <v>5018.66633</v>
      </c>
      <c r="J332" s="6">
        <f>IF($C332&lt;&gt;"M5","",SSA_new!I332)</f>
        <v>5014.0536599999996</v>
      </c>
      <c r="K332">
        <f t="shared" si="35"/>
        <v>-0.79688999999962107</v>
      </c>
      <c r="L332">
        <f t="shared" si="36"/>
        <v>-1</v>
      </c>
      <c r="M332">
        <f t="shared" si="37"/>
        <v>-8</v>
      </c>
      <c r="N332">
        <f t="shared" si="38"/>
        <v>158.13367000000017</v>
      </c>
      <c r="R332">
        <f t="shared" si="39"/>
        <v>159.56634000000031</v>
      </c>
      <c r="V332" s="4" t="str">
        <f t="shared" si="40"/>
        <v/>
      </c>
      <c r="X332" s="4" t="str">
        <f t="shared" si="41"/>
        <v/>
      </c>
    </row>
    <row r="333" spans="1:24" x14ac:dyDescent="0.55000000000000004">
      <c r="A333" s="6">
        <f>IF('Data Validation'!$K$2&lt;&gt;TRUE,"",'Data Validation'!A333)</f>
        <v>1772127900</v>
      </c>
      <c r="B333" s="6" t="str">
        <f>IF('Data Validation'!$K$2&lt;&gt;TRUE,"",'Data Validation'!C333)</f>
        <v>XAUUSD</v>
      </c>
      <c r="C333" s="6" t="str">
        <f>IF('Data Validation'!$K$2&lt;&gt;TRUE,"",'Data Validation'!E333)</f>
        <v>M5</v>
      </c>
      <c r="D333" s="6">
        <f>IF('Data Validation'!$K$2&lt;&gt;TRUE,"",'Data Validation'!G333)</f>
        <v>5169.95</v>
      </c>
      <c r="E333" s="6">
        <f>IF($C333&lt;&gt;"M5","",Price!F333)</f>
        <v>5175.3900000000003</v>
      </c>
      <c r="F333" s="6">
        <f>IF($C333&lt;&gt;"M5","",Price!G333)</f>
        <v>5166.72</v>
      </c>
      <c r="G333" s="6">
        <f>IF($C333&lt;&gt;"M5","",SSA_new!F333)</f>
        <v>5015.4043799999999</v>
      </c>
      <c r="H333" s="6">
        <f>IF($C333&lt;&gt;"M5","",SSA_new!G333)</f>
        <v>5015.9928200000004</v>
      </c>
      <c r="I333" s="6">
        <f>IF($C333&lt;&gt;"M5","",SSA_new!H333)</f>
        <v>5017.9323299999996</v>
      </c>
      <c r="J333" s="6">
        <f>IF($C333&lt;&gt;"M5","",SSA_new!I333)</f>
        <v>5013.66183</v>
      </c>
      <c r="K333">
        <f t="shared" si="35"/>
        <v>-0.58844000000044616</v>
      </c>
      <c r="L333">
        <f t="shared" si="36"/>
        <v>-1</v>
      </c>
      <c r="M333">
        <f t="shared" si="37"/>
        <v>-9</v>
      </c>
      <c r="N333">
        <f t="shared" si="38"/>
        <v>157.45767000000069</v>
      </c>
      <c r="R333">
        <f t="shared" si="39"/>
        <v>153.05817000000025</v>
      </c>
      <c r="V333" s="4" t="str">
        <f t="shared" si="40"/>
        <v/>
      </c>
      <c r="X333" s="4" t="str">
        <f t="shared" si="41"/>
        <v/>
      </c>
    </row>
    <row r="334" spans="1:24" x14ac:dyDescent="0.55000000000000004">
      <c r="A334" s="6">
        <f>IF('Data Validation'!$K$2&lt;&gt;TRUE,"",'Data Validation'!A334)</f>
        <v>1772128200</v>
      </c>
      <c r="B334" s="6" t="str">
        <f>IF('Data Validation'!$K$2&lt;&gt;TRUE,"",'Data Validation'!C334)</f>
        <v>XAUUSD</v>
      </c>
      <c r="C334" s="6" t="str">
        <f>IF('Data Validation'!$K$2&lt;&gt;TRUE,"",'Data Validation'!E334)</f>
        <v>M5</v>
      </c>
      <c r="D334" s="6">
        <f>IF('Data Validation'!$K$2&lt;&gt;TRUE,"",'Data Validation'!G334)</f>
        <v>5166.97</v>
      </c>
      <c r="E334" s="6">
        <f>IF($C334&lt;&gt;"M5","",Price!F334)</f>
        <v>5173.09</v>
      </c>
      <c r="F334" s="6">
        <f>IF($C334&lt;&gt;"M5","",Price!G334)</f>
        <v>5165.07</v>
      </c>
      <c r="G334" s="6">
        <f>IF($C334&lt;&gt;"M5","",SSA_new!F334)</f>
        <v>5015.0119100000002</v>
      </c>
      <c r="H334" s="6">
        <f>IF($C334&lt;&gt;"M5","",SSA_new!G334)</f>
        <v>5015.5023700000002</v>
      </c>
      <c r="I334" s="6">
        <f>IF($C334&lt;&gt;"M5","",SSA_new!H334)</f>
        <v>5017.2335899999998</v>
      </c>
      <c r="J334" s="6">
        <f>IF($C334&lt;&gt;"M5","",SSA_new!I334)</f>
        <v>5013.2754100000002</v>
      </c>
      <c r="K334">
        <f t="shared" si="35"/>
        <v>-0.49045999999998457</v>
      </c>
      <c r="L334">
        <f t="shared" si="36"/>
        <v>-1</v>
      </c>
      <c r="M334">
        <f t="shared" si="37"/>
        <v>-10</v>
      </c>
      <c r="N334">
        <f t="shared" si="38"/>
        <v>155.85641000000032</v>
      </c>
      <c r="R334">
        <f t="shared" si="39"/>
        <v>151.79458999999952</v>
      </c>
      <c r="V334" s="4" t="str">
        <f t="shared" si="40"/>
        <v/>
      </c>
      <c r="X334" s="4" t="str">
        <f t="shared" si="41"/>
        <v/>
      </c>
    </row>
    <row r="335" spans="1:24" x14ac:dyDescent="0.55000000000000004">
      <c r="A335" s="6">
        <f>IF('Data Validation'!$K$2&lt;&gt;TRUE,"",'Data Validation'!A335)</f>
        <v>1772128500</v>
      </c>
      <c r="B335" s="6" t="str">
        <f>IF('Data Validation'!$K$2&lt;&gt;TRUE,"",'Data Validation'!C335)</f>
        <v>XAUUSD</v>
      </c>
      <c r="C335" s="6" t="str">
        <f>IF('Data Validation'!$K$2&lt;&gt;TRUE,"",'Data Validation'!E335)</f>
        <v>M5</v>
      </c>
      <c r="D335" s="6">
        <f>IF('Data Validation'!$K$2&lt;&gt;TRUE,"",'Data Validation'!G335)</f>
        <v>5167.22</v>
      </c>
      <c r="E335" s="6">
        <f>IF($C335&lt;&gt;"M5","",Price!F335)</f>
        <v>5168.71</v>
      </c>
      <c r="F335" s="6">
        <f>IF($C335&lt;&gt;"M5","",Price!G335)</f>
        <v>5162.07</v>
      </c>
      <c r="G335" s="6">
        <f>IF($C335&lt;&gt;"M5","",SSA_new!F335)</f>
        <v>5014.5044799999996</v>
      </c>
      <c r="H335" s="6">
        <f>IF($C335&lt;&gt;"M5","",SSA_new!G335)</f>
        <v>5015.00342</v>
      </c>
      <c r="I335" s="6">
        <f>IF($C335&lt;&gt;"M5","",SSA_new!H335)</f>
        <v>5016.5413399999998</v>
      </c>
      <c r="J335" s="6">
        <f>IF($C335&lt;&gt;"M5","",SSA_new!I335)</f>
        <v>5012.8165399999998</v>
      </c>
      <c r="K335">
        <f t="shared" si="35"/>
        <v>-0.49894000000040251</v>
      </c>
      <c r="L335">
        <f t="shared" si="36"/>
        <v>-1</v>
      </c>
      <c r="M335">
        <f t="shared" si="37"/>
        <v>-11</v>
      </c>
      <c r="N335">
        <f t="shared" si="38"/>
        <v>152.16866000000027</v>
      </c>
      <c r="R335">
        <f t="shared" si="39"/>
        <v>149.2534599999999</v>
      </c>
      <c r="V335" s="4" t="str">
        <f t="shared" si="40"/>
        <v/>
      </c>
      <c r="X335" s="4" t="str">
        <f t="shared" si="41"/>
        <v/>
      </c>
    </row>
    <row r="336" spans="1:24" x14ac:dyDescent="0.55000000000000004">
      <c r="A336" s="6">
        <f>IF('Data Validation'!$K$2&lt;&gt;TRUE,"",'Data Validation'!A336)</f>
        <v>1772128800</v>
      </c>
      <c r="B336" s="6" t="str">
        <f>IF('Data Validation'!$K$2&lt;&gt;TRUE,"",'Data Validation'!C336)</f>
        <v>XAUUSD</v>
      </c>
      <c r="C336" s="6" t="str">
        <f>IF('Data Validation'!$K$2&lt;&gt;TRUE,"",'Data Validation'!E336)</f>
        <v>M5</v>
      </c>
      <c r="D336" s="6">
        <f>IF('Data Validation'!$K$2&lt;&gt;TRUE,"",'Data Validation'!G336)</f>
        <v>5168.87</v>
      </c>
      <c r="E336" s="6">
        <f>IF($C336&lt;&gt;"M5","",Price!F336)</f>
        <v>5171.46</v>
      </c>
      <c r="F336" s="6">
        <f>IF($C336&lt;&gt;"M5","",Price!G336)</f>
        <v>5167.37</v>
      </c>
      <c r="G336" s="6">
        <f>IF($C336&lt;&gt;"M5","",SSA_new!F336)</f>
        <v>5013.7676000000001</v>
      </c>
      <c r="H336" s="6">
        <f>IF($C336&lt;&gt;"M5","",SSA_new!G336)</f>
        <v>5014.3855100000001</v>
      </c>
      <c r="I336" s="6">
        <f>IF($C336&lt;&gt;"M5","",SSA_new!H336)</f>
        <v>5015.8323099999998</v>
      </c>
      <c r="J336" s="6">
        <f>IF($C336&lt;&gt;"M5","",SSA_new!I336)</f>
        <v>5012.1740300000001</v>
      </c>
      <c r="K336">
        <f t="shared" si="35"/>
        <v>-0.61790999999993801</v>
      </c>
      <c r="L336">
        <f t="shared" si="36"/>
        <v>-1</v>
      </c>
      <c r="M336">
        <f t="shared" si="37"/>
        <v>-12</v>
      </c>
      <c r="N336">
        <f t="shared" si="38"/>
        <v>155.62769000000026</v>
      </c>
      <c r="R336">
        <f t="shared" si="39"/>
        <v>155.19596999999976</v>
      </c>
      <c r="V336" s="4" t="str">
        <f t="shared" si="40"/>
        <v/>
      </c>
      <c r="X336" s="4" t="str">
        <f t="shared" si="41"/>
        <v/>
      </c>
    </row>
    <row r="337" spans="1:24" x14ac:dyDescent="0.55000000000000004">
      <c r="A337" s="6">
        <f>IF('Data Validation'!$K$2&lt;&gt;TRUE,"",'Data Validation'!A337)</f>
        <v>1772129100</v>
      </c>
      <c r="B337" s="6" t="str">
        <f>IF('Data Validation'!$K$2&lt;&gt;TRUE,"",'Data Validation'!C337)</f>
        <v>XAUUSD</v>
      </c>
      <c r="C337" s="6" t="str">
        <f>IF('Data Validation'!$K$2&lt;&gt;TRUE,"",'Data Validation'!E337)</f>
        <v>M5</v>
      </c>
      <c r="D337" s="6">
        <f>IF('Data Validation'!$K$2&lt;&gt;TRUE,"",'Data Validation'!G337)</f>
        <v>5170.2</v>
      </c>
      <c r="E337" s="6">
        <f>IF($C337&lt;&gt;"M5","",Price!F337)</f>
        <v>5171.1400000000003</v>
      </c>
      <c r="F337" s="6">
        <f>IF($C337&lt;&gt;"M5","",Price!G337)</f>
        <v>5163.6000000000004</v>
      </c>
      <c r="G337" s="6">
        <f>IF($C337&lt;&gt;"M5","",SSA_new!F337)</f>
        <v>5012.7493999999997</v>
      </c>
      <c r="H337" s="6">
        <f>IF($C337&lt;&gt;"M5","",SSA_new!G337)</f>
        <v>5013.5674600000002</v>
      </c>
      <c r="I337" s="6">
        <f>IF($C337&lt;&gt;"M5","",SSA_new!H337)</f>
        <v>5015.0948699999999</v>
      </c>
      <c r="J337" s="6">
        <f>IF($C337&lt;&gt;"M5","",SSA_new!I337)</f>
        <v>5011.2985900000003</v>
      </c>
      <c r="K337">
        <f t="shared" si="35"/>
        <v>-0.81806000000051426</v>
      </c>
      <c r="L337">
        <f t="shared" si="36"/>
        <v>-1</v>
      </c>
      <c r="M337">
        <f t="shared" si="37"/>
        <v>-13</v>
      </c>
      <c r="N337">
        <f t="shared" si="38"/>
        <v>156.04513000000043</v>
      </c>
      <c r="R337">
        <f t="shared" si="39"/>
        <v>152.30141000000003</v>
      </c>
      <c r="V337" s="4" t="str">
        <f t="shared" si="40"/>
        <v/>
      </c>
      <c r="X337" s="4" t="str">
        <f t="shared" si="41"/>
        <v/>
      </c>
    </row>
    <row r="338" spans="1:24" x14ac:dyDescent="0.55000000000000004">
      <c r="A338" s="6">
        <f>IF('Data Validation'!$K$2&lt;&gt;TRUE,"",'Data Validation'!A338)</f>
        <v>1772129400</v>
      </c>
      <c r="B338" s="6" t="str">
        <f>IF('Data Validation'!$K$2&lt;&gt;TRUE,"",'Data Validation'!C338)</f>
        <v>XAUUSD</v>
      </c>
      <c r="C338" s="6" t="str">
        <f>IF('Data Validation'!$K$2&lt;&gt;TRUE,"",'Data Validation'!E338)</f>
        <v>M5</v>
      </c>
      <c r="D338" s="6">
        <f>IF('Data Validation'!$K$2&lt;&gt;TRUE,"",'Data Validation'!G338)</f>
        <v>5173.38</v>
      </c>
      <c r="E338" s="6">
        <f>IF($C338&lt;&gt;"M5","",Price!F338)</f>
        <v>5173.6099999999997</v>
      </c>
      <c r="F338" s="6">
        <f>IF($C338&lt;&gt;"M5","",Price!G338)</f>
        <v>5169.28</v>
      </c>
      <c r="G338" s="6">
        <f>IF($C338&lt;&gt;"M5","",SSA_new!F338)</f>
        <v>5011.4691800000001</v>
      </c>
      <c r="H338" s="6">
        <f>IF($C338&lt;&gt;"M5","",SSA_new!G338)</f>
        <v>5012.5183200000001</v>
      </c>
      <c r="I338" s="6">
        <f>IF($C338&lt;&gt;"M5","",SSA_new!H338)</f>
        <v>5014.2726199999997</v>
      </c>
      <c r="J338" s="6">
        <f>IF($C338&lt;&gt;"M5","",SSA_new!I338)</f>
        <v>5010.1218799999997</v>
      </c>
      <c r="K338">
        <f t="shared" si="35"/>
        <v>-1.0491400000000795</v>
      </c>
      <c r="L338">
        <f t="shared" si="36"/>
        <v>-1</v>
      </c>
      <c r="M338">
        <f t="shared" si="37"/>
        <v>-14</v>
      </c>
      <c r="N338">
        <f t="shared" si="38"/>
        <v>159.33737999999994</v>
      </c>
      <c r="R338">
        <f t="shared" si="39"/>
        <v>159.15812000000005</v>
      </c>
      <c r="V338" s="4" t="str">
        <f t="shared" si="40"/>
        <v/>
      </c>
      <c r="X338" s="4" t="str">
        <f t="shared" si="41"/>
        <v/>
      </c>
    </row>
    <row r="339" spans="1:24" x14ac:dyDescent="0.55000000000000004">
      <c r="A339" s="6">
        <f>IF('Data Validation'!$K$2&lt;&gt;TRUE,"",'Data Validation'!A339)</f>
        <v>1772129700</v>
      </c>
      <c r="B339" s="6" t="str">
        <f>IF('Data Validation'!$K$2&lt;&gt;TRUE,"",'Data Validation'!C339)</f>
        <v>XAUUSD</v>
      </c>
      <c r="C339" s="6" t="str">
        <f>IF('Data Validation'!$K$2&lt;&gt;TRUE,"",'Data Validation'!E339)</f>
        <v>M5</v>
      </c>
      <c r="D339" s="6">
        <f>IF('Data Validation'!$K$2&lt;&gt;TRUE,"",'Data Validation'!G339)</f>
        <v>5174.8500000000004</v>
      </c>
      <c r="E339" s="6">
        <f>IF($C339&lt;&gt;"M5","",Price!F339)</f>
        <v>5176.38</v>
      </c>
      <c r="F339" s="6">
        <f>IF($C339&lt;&gt;"M5","",Price!G339)</f>
        <v>5171.78</v>
      </c>
      <c r="G339" s="6">
        <f>IF($C339&lt;&gt;"M5","",SSA_new!F339)</f>
        <v>5009.9873100000004</v>
      </c>
      <c r="H339" s="6">
        <f>IF($C339&lt;&gt;"M5","",SSA_new!G339)</f>
        <v>5011.25281</v>
      </c>
      <c r="I339" s="6">
        <f>IF($C339&lt;&gt;"M5","",SSA_new!H339)</f>
        <v>5013.3702800000001</v>
      </c>
      <c r="J339" s="6">
        <f>IF($C339&lt;&gt;"M5","",SSA_new!I339)</f>
        <v>5008.6837299999997</v>
      </c>
      <c r="K339">
        <f t="shared" si="35"/>
        <v>-1.2654999999995198</v>
      </c>
      <c r="L339">
        <f t="shared" si="36"/>
        <v>-1</v>
      </c>
      <c r="M339">
        <f t="shared" si="37"/>
        <v>-15</v>
      </c>
      <c r="N339">
        <f t="shared" si="38"/>
        <v>163.00972000000002</v>
      </c>
      <c r="R339">
        <f t="shared" si="39"/>
        <v>163.09627</v>
      </c>
      <c r="V339" s="4" t="str">
        <f t="shared" si="40"/>
        <v/>
      </c>
      <c r="X339" s="4" t="str">
        <f t="shared" si="41"/>
        <v/>
      </c>
    </row>
    <row r="340" spans="1:24" x14ac:dyDescent="0.55000000000000004">
      <c r="A340" s="6">
        <f>IF('Data Validation'!$K$2&lt;&gt;TRUE,"",'Data Validation'!A340)</f>
        <v>1772130000</v>
      </c>
      <c r="B340" s="6" t="str">
        <f>IF('Data Validation'!$K$2&lt;&gt;TRUE,"",'Data Validation'!C340)</f>
        <v>XAUUSD</v>
      </c>
      <c r="C340" s="6" t="str">
        <f>IF('Data Validation'!$K$2&lt;&gt;TRUE,"",'Data Validation'!E340)</f>
        <v>M5</v>
      </c>
      <c r="D340" s="6">
        <f>IF('Data Validation'!$K$2&lt;&gt;TRUE,"",'Data Validation'!G340)</f>
        <v>5174.8599999999997</v>
      </c>
      <c r="E340" s="6">
        <f>IF($C340&lt;&gt;"M5","",Price!F340)</f>
        <v>5176.78</v>
      </c>
      <c r="F340" s="6">
        <f>IF($C340&lt;&gt;"M5","",Price!G340)</f>
        <v>5174.03</v>
      </c>
      <c r="G340" s="6">
        <f>IF($C340&lt;&gt;"M5","",SSA_new!F340)</f>
        <v>5008.4541399999998</v>
      </c>
      <c r="H340" s="6">
        <f>IF($C340&lt;&gt;"M5","",SSA_new!G340)</f>
        <v>5009.8534799999998</v>
      </c>
      <c r="I340" s="6">
        <f>IF($C340&lt;&gt;"M5","",SSA_new!H340)</f>
        <v>5012.36625</v>
      </c>
      <c r="J340" s="6">
        <f>IF($C340&lt;&gt;"M5","",SSA_new!I340)</f>
        <v>5007.1094499999999</v>
      </c>
      <c r="K340">
        <f t="shared" si="35"/>
        <v>-1.3993399999999383</v>
      </c>
      <c r="L340">
        <f t="shared" si="36"/>
        <v>-1</v>
      </c>
      <c r="M340">
        <f t="shared" si="37"/>
        <v>-16</v>
      </c>
      <c r="N340">
        <f t="shared" si="38"/>
        <v>164.41374999999971</v>
      </c>
      <c r="R340">
        <f t="shared" si="39"/>
        <v>166.92054999999982</v>
      </c>
      <c r="V340" s="4" t="str">
        <f t="shared" si="40"/>
        <v/>
      </c>
      <c r="X340" s="4" t="str">
        <f t="shared" si="41"/>
        <v/>
      </c>
    </row>
    <row r="341" spans="1:24" x14ac:dyDescent="0.55000000000000004">
      <c r="A341" s="6">
        <f>IF('Data Validation'!$K$2&lt;&gt;TRUE,"",'Data Validation'!A341)</f>
        <v>1772130300</v>
      </c>
      <c r="B341" s="6" t="str">
        <f>IF('Data Validation'!$K$2&lt;&gt;TRUE,"",'Data Validation'!C341)</f>
        <v>XAUUSD</v>
      </c>
      <c r="C341" s="6" t="str">
        <f>IF('Data Validation'!$K$2&lt;&gt;TRUE,"",'Data Validation'!E341)</f>
        <v>M5</v>
      </c>
      <c r="D341" s="6">
        <f>IF('Data Validation'!$K$2&lt;&gt;TRUE,"",'Data Validation'!G341)</f>
        <v>5177.09</v>
      </c>
      <c r="E341" s="6">
        <f>IF($C341&lt;&gt;"M5","",Price!F341)</f>
        <v>5178.3900000000003</v>
      </c>
      <c r="F341" s="6">
        <f>IF($C341&lt;&gt;"M5","",Price!G341)</f>
        <v>5173.92</v>
      </c>
      <c r="G341" s="6">
        <f>IF($C341&lt;&gt;"M5","",SSA_new!F341)</f>
        <v>5006.9804999999997</v>
      </c>
      <c r="H341" s="6">
        <f>IF($C341&lt;&gt;"M5","",SSA_new!G341)</f>
        <v>5008.4169899999997</v>
      </c>
      <c r="I341" s="6">
        <f>IF($C341&lt;&gt;"M5","",SSA_new!H341)</f>
        <v>5011.1984300000004</v>
      </c>
      <c r="J341" s="6">
        <f>IF($C341&lt;&gt;"M5","",SSA_new!I341)</f>
        <v>5005.5388000000003</v>
      </c>
      <c r="K341">
        <f t="shared" si="35"/>
        <v>-1.4364900000000489</v>
      </c>
      <c r="L341">
        <f t="shared" si="36"/>
        <v>-1</v>
      </c>
      <c r="M341">
        <f t="shared" si="37"/>
        <v>-17</v>
      </c>
      <c r="N341">
        <f t="shared" si="38"/>
        <v>167.19156999999996</v>
      </c>
      <c r="R341">
        <f t="shared" si="39"/>
        <v>168.38119999999981</v>
      </c>
      <c r="V341" s="4" t="str">
        <f t="shared" si="40"/>
        <v/>
      </c>
      <c r="X341" s="4" t="str">
        <f t="shared" si="41"/>
        <v/>
      </c>
    </row>
    <row r="342" spans="1:24" x14ac:dyDescent="0.55000000000000004">
      <c r="A342" s="6">
        <f>IF('Data Validation'!$K$2&lt;&gt;TRUE,"",'Data Validation'!A342)</f>
        <v>1772130600</v>
      </c>
      <c r="B342" s="6" t="str">
        <f>IF('Data Validation'!$K$2&lt;&gt;TRUE,"",'Data Validation'!C342)</f>
        <v>XAUUSD</v>
      </c>
      <c r="C342" s="6" t="str">
        <f>IF('Data Validation'!$K$2&lt;&gt;TRUE,"",'Data Validation'!E342)</f>
        <v>M5</v>
      </c>
      <c r="D342" s="6">
        <f>IF('Data Validation'!$K$2&lt;&gt;TRUE,"",'Data Validation'!G342)</f>
        <v>5167.5600000000004</v>
      </c>
      <c r="E342" s="6">
        <f>IF($C342&lt;&gt;"M5","",Price!F342)</f>
        <v>5180.29</v>
      </c>
      <c r="F342" s="6">
        <f>IF($C342&lt;&gt;"M5","",Price!G342)</f>
        <v>5165.87</v>
      </c>
      <c r="G342" s="6">
        <f>IF($C342&lt;&gt;"M5","",SSA_new!F342)</f>
        <v>5005.7982899999997</v>
      </c>
      <c r="H342" s="6">
        <f>IF($C342&lt;&gt;"M5","",SSA_new!G342)</f>
        <v>5007.1076400000002</v>
      </c>
      <c r="I342" s="6">
        <f>IF($C342&lt;&gt;"M5","",SSA_new!H342)</f>
        <v>5010.0127599999996</v>
      </c>
      <c r="J342" s="6">
        <f>IF($C342&lt;&gt;"M5","",SSA_new!I342)</f>
        <v>5004.1606700000002</v>
      </c>
      <c r="K342">
        <f t="shared" si="35"/>
        <v>-1.3093500000004497</v>
      </c>
      <c r="L342">
        <f t="shared" si="36"/>
        <v>-1</v>
      </c>
      <c r="M342">
        <f t="shared" si="37"/>
        <v>-18</v>
      </c>
      <c r="N342">
        <f t="shared" si="38"/>
        <v>170.27724000000035</v>
      </c>
      <c r="R342">
        <f t="shared" si="39"/>
        <v>161.70932999999968</v>
      </c>
      <c r="V342" s="4" t="str">
        <f t="shared" si="40"/>
        <v/>
      </c>
      <c r="X342" s="4" t="str">
        <f t="shared" si="41"/>
        <v/>
      </c>
    </row>
    <row r="343" spans="1:24" x14ac:dyDescent="0.55000000000000004">
      <c r="A343" s="6">
        <f>IF('Data Validation'!$K$2&lt;&gt;TRUE,"",'Data Validation'!A343)</f>
        <v>1772130900</v>
      </c>
      <c r="B343" s="6" t="str">
        <f>IF('Data Validation'!$K$2&lt;&gt;TRUE,"",'Data Validation'!C343)</f>
        <v>XAUUSD</v>
      </c>
      <c r="C343" s="6" t="str">
        <f>IF('Data Validation'!$K$2&lt;&gt;TRUE,"",'Data Validation'!E343)</f>
        <v>M5</v>
      </c>
      <c r="D343" s="6">
        <f>IF('Data Validation'!$K$2&lt;&gt;TRUE,"",'Data Validation'!G343)</f>
        <v>5175.5</v>
      </c>
      <c r="E343" s="6">
        <f>IF($C343&lt;&gt;"M5","",Price!F343)</f>
        <v>5177.3100000000004</v>
      </c>
      <c r="F343" s="6">
        <f>IF($C343&lt;&gt;"M5","",Price!G343)</f>
        <v>5160.9399999999996</v>
      </c>
      <c r="G343" s="6">
        <f>IF($C343&lt;&gt;"M5","",SSA_new!F343)</f>
        <v>5004.8407200000001</v>
      </c>
      <c r="H343" s="6">
        <f>IF($C343&lt;&gt;"M5","",SSA_new!G343)</f>
        <v>5005.9741800000002</v>
      </c>
      <c r="I343" s="6">
        <f>IF($C343&lt;&gt;"M5","",SSA_new!H343)</f>
        <v>5008.9386800000002</v>
      </c>
      <c r="J343" s="6">
        <f>IF($C343&lt;&gt;"M5","",SSA_new!I343)</f>
        <v>5002.96324</v>
      </c>
      <c r="K343">
        <f t="shared" si="35"/>
        <v>-1.1334600000000137</v>
      </c>
      <c r="L343">
        <f t="shared" si="36"/>
        <v>-1</v>
      </c>
      <c r="M343">
        <f t="shared" si="37"/>
        <v>-19</v>
      </c>
      <c r="N343">
        <f t="shared" si="38"/>
        <v>168.3713200000002</v>
      </c>
      <c r="R343">
        <f t="shared" si="39"/>
        <v>157.97675999999956</v>
      </c>
      <c r="V343" s="4" t="str">
        <f t="shared" si="40"/>
        <v/>
      </c>
      <c r="X343" s="4" t="str">
        <f t="shared" si="41"/>
        <v/>
      </c>
    </row>
    <row r="344" spans="1:24" x14ac:dyDescent="0.55000000000000004">
      <c r="A344" s="6">
        <f>IF('Data Validation'!$K$2&lt;&gt;TRUE,"",'Data Validation'!A344)</f>
        <v>1772131200</v>
      </c>
      <c r="B344" s="6" t="str">
        <f>IF('Data Validation'!$K$2&lt;&gt;TRUE,"",'Data Validation'!C344)</f>
        <v>XAUUSD</v>
      </c>
      <c r="C344" s="6" t="str">
        <f>IF('Data Validation'!$K$2&lt;&gt;TRUE,"",'Data Validation'!E344)</f>
        <v>M5</v>
      </c>
      <c r="D344" s="6">
        <f>IF('Data Validation'!$K$2&lt;&gt;TRUE,"",'Data Validation'!G344)</f>
        <v>5181.72</v>
      </c>
      <c r="E344" s="6">
        <f>IF($C344&lt;&gt;"M5","",Price!F344)</f>
        <v>5182.3900000000003</v>
      </c>
      <c r="F344" s="6">
        <f>IF($C344&lt;&gt;"M5","",Price!G344)</f>
        <v>5174.67</v>
      </c>
      <c r="G344" s="6">
        <f>IF($C344&lt;&gt;"M5","",SSA_new!F344)</f>
        <v>5004.0050099999999</v>
      </c>
      <c r="H344" s="6">
        <f>IF($C344&lt;&gt;"M5","",SSA_new!G344)</f>
        <v>5004.9895900000001</v>
      </c>
      <c r="I344" s="6">
        <f>IF($C344&lt;&gt;"M5","",SSA_new!H344)</f>
        <v>5007.93498</v>
      </c>
      <c r="J344" s="6">
        <f>IF($C344&lt;&gt;"M5","",SSA_new!I344)</f>
        <v>5001.8590899999999</v>
      </c>
      <c r="K344">
        <f t="shared" si="35"/>
        <v>-0.98458000000027823</v>
      </c>
      <c r="L344">
        <f t="shared" si="36"/>
        <v>-1</v>
      </c>
      <c r="M344">
        <f t="shared" si="37"/>
        <v>-20</v>
      </c>
      <c r="N344">
        <f t="shared" si="38"/>
        <v>174.45502000000033</v>
      </c>
      <c r="R344">
        <f t="shared" si="39"/>
        <v>172.81091000000015</v>
      </c>
      <c r="V344" s="4" t="str">
        <f t="shared" si="40"/>
        <v/>
      </c>
      <c r="X344" s="4" t="str">
        <f t="shared" si="41"/>
        <v/>
      </c>
    </row>
    <row r="345" spans="1:24" x14ac:dyDescent="0.55000000000000004">
      <c r="A345" s="6">
        <f>IF('Data Validation'!$K$2&lt;&gt;TRUE,"",'Data Validation'!A345)</f>
        <v>1772131500</v>
      </c>
      <c r="B345" s="6" t="str">
        <f>IF('Data Validation'!$K$2&lt;&gt;TRUE,"",'Data Validation'!C345)</f>
        <v>XAUUSD</v>
      </c>
      <c r="C345" s="6" t="str">
        <f>IF('Data Validation'!$K$2&lt;&gt;TRUE,"",'Data Validation'!E345)</f>
        <v>M5</v>
      </c>
      <c r="D345" s="6">
        <f>IF('Data Validation'!$K$2&lt;&gt;TRUE,"",'Data Validation'!G345)</f>
        <v>5184.66</v>
      </c>
      <c r="E345" s="6">
        <f>IF($C345&lt;&gt;"M5","",Price!F345)</f>
        <v>5185.07</v>
      </c>
      <c r="F345" s="6">
        <f>IF($C345&lt;&gt;"M5","",Price!G345)</f>
        <v>5181.28</v>
      </c>
      <c r="G345" s="6">
        <f>IF($C345&lt;&gt;"M5","",SSA_new!F345)</f>
        <v>5003.1533499999996</v>
      </c>
      <c r="H345" s="6">
        <f>IF($C345&lt;&gt;"M5","",SSA_new!G345)</f>
        <v>5004.0714699999999</v>
      </c>
      <c r="I345" s="6">
        <f>IF($C345&lt;&gt;"M5","",SSA_new!H345)</f>
        <v>5006.9418900000001</v>
      </c>
      <c r="J345" s="6">
        <f>IF($C345&lt;&gt;"M5","",SSA_new!I345)</f>
        <v>5000.7514700000002</v>
      </c>
      <c r="K345">
        <f t="shared" si="35"/>
        <v>-0.91812000000027183</v>
      </c>
      <c r="L345">
        <f t="shared" si="36"/>
        <v>-1</v>
      </c>
      <c r="M345">
        <f t="shared" si="37"/>
        <v>-21</v>
      </c>
      <c r="N345">
        <f t="shared" si="38"/>
        <v>178.12810999999965</v>
      </c>
      <c r="R345">
        <f t="shared" si="39"/>
        <v>180.52852999999959</v>
      </c>
      <c r="V345" s="4" t="str">
        <f t="shared" si="40"/>
        <v/>
      </c>
      <c r="X345" s="4" t="str">
        <f t="shared" si="41"/>
        <v/>
      </c>
    </row>
    <row r="346" spans="1:24" x14ac:dyDescent="0.55000000000000004">
      <c r="A346" s="6">
        <f>IF('Data Validation'!$K$2&lt;&gt;TRUE,"",'Data Validation'!A346)</f>
        <v>1772131800</v>
      </c>
      <c r="B346" s="6" t="str">
        <f>IF('Data Validation'!$K$2&lt;&gt;TRUE,"",'Data Validation'!C346)</f>
        <v>XAUUSD</v>
      </c>
      <c r="C346" s="6" t="str">
        <f>IF('Data Validation'!$K$2&lt;&gt;TRUE,"",'Data Validation'!E346)</f>
        <v>M5</v>
      </c>
      <c r="D346" s="6">
        <f>IF('Data Validation'!$K$2&lt;&gt;TRUE,"",'Data Validation'!G346)</f>
        <v>5180.8999999999996</v>
      </c>
      <c r="E346" s="6">
        <f>IF($C346&lt;&gt;"M5","",Price!F346)</f>
        <v>5185.84</v>
      </c>
      <c r="F346" s="6">
        <f>IF($C346&lt;&gt;"M5","",Price!G346)</f>
        <v>5180.8100000000004</v>
      </c>
      <c r="G346" s="6">
        <f>IF($C346&lt;&gt;"M5","",SSA_new!F346)</f>
        <v>5002.3239899999999</v>
      </c>
      <c r="H346" s="6">
        <f>IF($C346&lt;&gt;"M5","",SSA_new!G346)</f>
        <v>5003.1977299999999</v>
      </c>
      <c r="I346" s="6">
        <f>IF($C346&lt;&gt;"M5","",SSA_new!H346)</f>
        <v>5005.8973699999997</v>
      </c>
      <c r="J346" s="6">
        <f>IF($C346&lt;&gt;"M5","",SSA_new!I346)</f>
        <v>4999.6533600000002</v>
      </c>
      <c r="K346">
        <f t="shared" si="35"/>
        <v>-0.87373999999999796</v>
      </c>
      <c r="L346">
        <f t="shared" si="36"/>
        <v>-1</v>
      </c>
      <c r="M346">
        <f t="shared" si="37"/>
        <v>-22</v>
      </c>
      <c r="N346">
        <f t="shared" si="38"/>
        <v>179.94263000000046</v>
      </c>
      <c r="R346">
        <f t="shared" si="39"/>
        <v>181.15664000000015</v>
      </c>
      <c r="V346" s="4" t="str">
        <f t="shared" si="40"/>
        <v/>
      </c>
      <c r="X346" s="4" t="str">
        <f t="shared" si="41"/>
        <v/>
      </c>
    </row>
    <row r="347" spans="1:24" x14ac:dyDescent="0.55000000000000004">
      <c r="A347" s="6">
        <f>IF('Data Validation'!$K$2&lt;&gt;TRUE,"",'Data Validation'!A347)</f>
        <v>1772132100</v>
      </c>
      <c r="B347" s="6" t="str">
        <f>IF('Data Validation'!$K$2&lt;&gt;TRUE,"",'Data Validation'!C347)</f>
        <v>XAUUSD</v>
      </c>
      <c r="C347" s="6" t="str">
        <f>IF('Data Validation'!$K$2&lt;&gt;TRUE,"",'Data Validation'!E347)</f>
        <v>M5</v>
      </c>
      <c r="D347" s="6">
        <f>IF('Data Validation'!$K$2&lt;&gt;TRUE,"",'Data Validation'!G347)</f>
        <v>5180.24</v>
      </c>
      <c r="E347" s="6">
        <f>IF($C347&lt;&gt;"M5","",Price!F347)</f>
        <v>5182.3100000000004</v>
      </c>
      <c r="F347" s="6">
        <f>IF($C347&lt;&gt;"M5","",Price!G347)</f>
        <v>5179.17</v>
      </c>
      <c r="G347" s="6">
        <f>IF($C347&lt;&gt;"M5","",SSA_new!F347)</f>
        <v>5001.4937600000003</v>
      </c>
      <c r="H347" s="6">
        <f>IF($C347&lt;&gt;"M5","",SSA_new!G347)</f>
        <v>5002.3457399999998</v>
      </c>
      <c r="I347" s="6">
        <f>IF($C347&lt;&gt;"M5","",SSA_new!H347)</f>
        <v>5004.7938899999999</v>
      </c>
      <c r="J347" s="6">
        <f>IF($C347&lt;&gt;"M5","",SSA_new!I347)</f>
        <v>4998.5637800000004</v>
      </c>
      <c r="K347">
        <f t="shared" si="35"/>
        <v>-0.8519799999994575</v>
      </c>
      <c r="L347">
        <f t="shared" si="36"/>
        <v>-1</v>
      </c>
      <c r="M347">
        <f t="shared" si="37"/>
        <v>-23</v>
      </c>
      <c r="N347">
        <f t="shared" si="38"/>
        <v>177.51611000000048</v>
      </c>
      <c r="R347">
        <f t="shared" si="39"/>
        <v>180.60621999999967</v>
      </c>
      <c r="V347" s="4" t="str">
        <f t="shared" si="40"/>
        <v/>
      </c>
      <c r="X347" s="4" t="str">
        <f t="shared" si="41"/>
        <v/>
      </c>
    </row>
    <row r="348" spans="1:24" x14ac:dyDescent="0.55000000000000004">
      <c r="A348" s="6">
        <f>IF('Data Validation'!$K$2&lt;&gt;TRUE,"",'Data Validation'!A348)</f>
        <v>1772132400</v>
      </c>
      <c r="B348" s="6" t="str">
        <f>IF('Data Validation'!$K$2&lt;&gt;TRUE,"",'Data Validation'!C348)</f>
        <v>XAUUSD</v>
      </c>
      <c r="C348" s="6" t="str">
        <f>IF('Data Validation'!$K$2&lt;&gt;TRUE,"",'Data Validation'!E348)</f>
        <v>M5</v>
      </c>
      <c r="D348" s="6">
        <f>IF('Data Validation'!$K$2&lt;&gt;TRUE,"",'Data Validation'!G348)</f>
        <v>5185.45</v>
      </c>
      <c r="E348" s="6">
        <f>IF($C348&lt;&gt;"M5","",Price!F348)</f>
        <v>5186.1899999999996</v>
      </c>
      <c r="F348" s="6">
        <f>IF($C348&lt;&gt;"M5","",Price!G348)</f>
        <v>5179.78</v>
      </c>
      <c r="G348" s="6">
        <f>IF($C348&lt;&gt;"M5","",SSA_new!F348)</f>
        <v>5000.84728</v>
      </c>
      <c r="H348" s="6">
        <f>IF($C348&lt;&gt;"M5","",SSA_new!G348)</f>
        <v>5001.5965100000003</v>
      </c>
      <c r="I348" s="6">
        <f>IF($C348&lt;&gt;"M5","",SSA_new!H348)</f>
        <v>5003.7924800000001</v>
      </c>
      <c r="J348" s="6">
        <f>IF($C348&lt;&gt;"M5","",SSA_new!I348)</f>
        <v>4997.6125599999996</v>
      </c>
      <c r="K348">
        <f t="shared" si="35"/>
        <v>-0.74923000000035245</v>
      </c>
      <c r="L348">
        <f t="shared" si="36"/>
        <v>-1</v>
      </c>
      <c r="M348">
        <f t="shared" si="37"/>
        <v>-24</v>
      </c>
      <c r="N348">
        <f t="shared" si="38"/>
        <v>182.39751999999953</v>
      </c>
      <c r="R348">
        <f t="shared" si="39"/>
        <v>182.16744000000017</v>
      </c>
      <c r="V348" s="4" t="str">
        <f t="shared" si="40"/>
        <v/>
      </c>
      <c r="X348" s="4" t="str">
        <f t="shared" si="41"/>
        <v/>
      </c>
    </row>
    <row r="349" spans="1:24" x14ac:dyDescent="0.55000000000000004">
      <c r="A349" s="6">
        <f>IF('Data Validation'!$K$2&lt;&gt;TRUE,"",'Data Validation'!A349)</f>
        <v>1772132700</v>
      </c>
      <c r="B349" s="6" t="str">
        <f>IF('Data Validation'!$K$2&lt;&gt;TRUE,"",'Data Validation'!C349)</f>
        <v>XAUUSD</v>
      </c>
      <c r="C349" s="6" t="str">
        <f>IF('Data Validation'!$K$2&lt;&gt;TRUE,"",'Data Validation'!E349)</f>
        <v>M5</v>
      </c>
      <c r="D349" s="6">
        <f>IF('Data Validation'!$K$2&lt;&gt;TRUE,"",'Data Validation'!G349)</f>
        <v>5186.22</v>
      </c>
      <c r="E349" s="6">
        <f>IF($C349&lt;&gt;"M5","",Price!F349)</f>
        <v>5187.79</v>
      </c>
      <c r="F349" s="6">
        <f>IF($C349&lt;&gt;"M5","",Price!G349)</f>
        <v>5184.1499999999996</v>
      </c>
      <c r="G349" s="6">
        <f>IF($C349&lt;&gt;"M5","",SSA_new!F349)</f>
        <v>5000.4942000000001</v>
      </c>
      <c r="H349" s="6">
        <f>IF($C349&lt;&gt;"M5","",SSA_new!G349)</f>
        <v>5001.0453600000001</v>
      </c>
      <c r="I349" s="6">
        <f>IF($C349&lt;&gt;"M5","",SSA_new!H349)</f>
        <v>5003.1149599999999</v>
      </c>
      <c r="J349" s="6">
        <f>IF($C349&lt;&gt;"M5","",SSA_new!I349)</f>
        <v>4997.0958199999995</v>
      </c>
      <c r="K349">
        <f t="shared" si="35"/>
        <v>-0.55115999999998166</v>
      </c>
      <c r="L349">
        <f t="shared" si="36"/>
        <v>-1</v>
      </c>
      <c r="M349">
        <f t="shared" si="37"/>
        <v>-25</v>
      </c>
      <c r="N349">
        <f t="shared" si="38"/>
        <v>184.67504000000008</v>
      </c>
      <c r="R349">
        <f t="shared" si="39"/>
        <v>187.05418000000009</v>
      </c>
      <c r="V349" s="4" t="str">
        <f t="shared" si="40"/>
        <v/>
      </c>
      <c r="X349" s="4" t="str">
        <f t="shared" si="41"/>
        <v/>
      </c>
    </row>
    <row r="350" spans="1:24" x14ac:dyDescent="0.55000000000000004">
      <c r="A350" s="6">
        <f>IF('Data Validation'!$K$2&lt;&gt;TRUE,"",'Data Validation'!A350)</f>
        <v>1772133000</v>
      </c>
      <c r="B350" s="6" t="str">
        <f>IF('Data Validation'!$K$2&lt;&gt;TRUE,"",'Data Validation'!C350)</f>
        <v>XAUUSD</v>
      </c>
      <c r="C350" s="6" t="str">
        <f>IF('Data Validation'!$K$2&lt;&gt;TRUE,"",'Data Validation'!E350)</f>
        <v>M5</v>
      </c>
      <c r="D350" s="6">
        <f>IF('Data Validation'!$K$2&lt;&gt;TRUE,"",'Data Validation'!G350)</f>
        <v>5186.4799999999996</v>
      </c>
      <c r="E350" s="6">
        <f>IF($C350&lt;&gt;"M5","",Price!F350)</f>
        <v>5188.3100000000004</v>
      </c>
      <c r="F350" s="6">
        <f>IF($C350&lt;&gt;"M5","",Price!G350)</f>
        <v>5184.8599999999997</v>
      </c>
      <c r="G350" s="6">
        <f>IF($C350&lt;&gt;"M5","",SSA_new!F350)</f>
        <v>5000.5710600000002</v>
      </c>
      <c r="H350" s="6">
        <f>IF($C350&lt;&gt;"M5","",SSA_new!G350)</f>
        <v>5000.8082100000001</v>
      </c>
      <c r="I350" s="6">
        <f>IF($C350&lt;&gt;"M5","",SSA_new!H350)</f>
        <v>5002.8567800000001</v>
      </c>
      <c r="J350" s="6">
        <f>IF($C350&lt;&gt;"M5","",SSA_new!I350)</f>
        <v>4997.0312800000002</v>
      </c>
      <c r="K350">
        <f t="shared" si="35"/>
        <v>-0.2371499999999287</v>
      </c>
      <c r="L350">
        <f t="shared" si="36"/>
        <v>-1</v>
      </c>
      <c r="M350">
        <f t="shared" si="37"/>
        <v>-26</v>
      </c>
      <c r="N350">
        <f t="shared" si="38"/>
        <v>185.45322000000033</v>
      </c>
      <c r="R350">
        <f t="shared" si="39"/>
        <v>187.82871999999952</v>
      </c>
      <c r="V350" s="4" t="str">
        <f t="shared" si="40"/>
        <v/>
      </c>
      <c r="X350" s="4" t="str">
        <f t="shared" si="41"/>
        <v/>
      </c>
    </row>
    <row r="351" spans="1:24" x14ac:dyDescent="0.55000000000000004">
      <c r="A351" s="6">
        <f>IF('Data Validation'!$K$2&lt;&gt;TRUE,"",'Data Validation'!A351)</f>
        <v>1772133300</v>
      </c>
      <c r="B351" s="6" t="str">
        <f>IF('Data Validation'!$K$2&lt;&gt;TRUE,"",'Data Validation'!C351)</f>
        <v>XAUUSD</v>
      </c>
      <c r="C351" s="6" t="str">
        <f>IF('Data Validation'!$K$2&lt;&gt;TRUE,"",'Data Validation'!E351)</f>
        <v>M5</v>
      </c>
      <c r="D351" s="6">
        <f>IF('Data Validation'!$K$2&lt;&gt;TRUE,"",'Data Validation'!G351)</f>
        <v>5187.7</v>
      </c>
      <c r="E351" s="6">
        <f>IF($C351&lt;&gt;"M5","",Price!F351)</f>
        <v>5187.8599999999997</v>
      </c>
      <c r="F351" s="6">
        <f>IF($C351&lt;&gt;"M5","",Price!G351)</f>
        <v>5185.17</v>
      </c>
      <c r="G351" s="6">
        <f>IF($C351&lt;&gt;"M5","",SSA_new!F351)</f>
        <v>5001.0682399999996</v>
      </c>
      <c r="H351" s="6">
        <f>IF($C351&lt;&gt;"M5","",SSA_new!G351)</f>
        <v>5000.93822</v>
      </c>
      <c r="I351" s="6">
        <f>IF($C351&lt;&gt;"M5","",SSA_new!H351)</f>
        <v>5003.0348899999999</v>
      </c>
      <c r="J351" s="6">
        <f>IF($C351&lt;&gt;"M5","",SSA_new!I351)</f>
        <v>4997.5074599999998</v>
      </c>
      <c r="K351">
        <f t="shared" si="35"/>
        <v>0.1300199999996039</v>
      </c>
      <c r="L351">
        <f t="shared" si="36"/>
        <v>1</v>
      </c>
      <c r="M351">
        <f t="shared" si="37"/>
        <v>1</v>
      </c>
      <c r="N351">
        <f t="shared" si="38"/>
        <v>184.82510999999977</v>
      </c>
      <c r="R351">
        <f t="shared" si="39"/>
        <v>187.66254000000026</v>
      </c>
      <c r="V351" s="4">
        <f t="shared" si="40"/>
        <v>1</v>
      </c>
      <c r="X351" s="4" t="str">
        <f t="shared" si="41"/>
        <v/>
      </c>
    </row>
    <row r="352" spans="1:24" x14ac:dyDescent="0.55000000000000004">
      <c r="A352" s="6">
        <f>IF('Data Validation'!$K$2&lt;&gt;TRUE,"",'Data Validation'!A352)</f>
        <v>1772133600</v>
      </c>
      <c r="B352" s="6" t="str">
        <f>IF('Data Validation'!$K$2&lt;&gt;TRUE,"",'Data Validation'!C352)</f>
        <v>XAUUSD</v>
      </c>
      <c r="C352" s="6" t="str">
        <f>IF('Data Validation'!$K$2&lt;&gt;TRUE,"",'Data Validation'!E352)</f>
        <v>M5</v>
      </c>
      <c r="D352" s="6">
        <f>IF('Data Validation'!$K$2&lt;&gt;TRUE,"",'Data Validation'!G352)</f>
        <v>5185.79</v>
      </c>
      <c r="E352" s="6">
        <f>IF($C352&lt;&gt;"M5","",Price!F352)</f>
        <v>5189.1499999999996</v>
      </c>
      <c r="F352" s="6">
        <f>IF($C352&lt;&gt;"M5","",Price!G352)</f>
        <v>5185.47</v>
      </c>
      <c r="G352" s="6">
        <f>IF($C352&lt;&gt;"M5","",SSA_new!F352)</f>
        <v>5002.0893599999999</v>
      </c>
      <c r="H352" s="6">
        <f>IF($C352&lt;&gt;"M5","",SSA_new!G352)</f>
        <v>5001.51379</v>
      </c>
      <c r="I352" s="6">
        <f>IF($C352&lt;&gt;"M5","",SSA_new!H352)</f>
        <v>5003.7209700000003</v>
      </c>
      <c r="J352" s="6">
        <f>IF($C352&lt;&gt;"M5","",SSA_new!I352)</f>
        <v>4998.5589499999996</v>
      </c>
      <c r="K352">
        <f t="shared" si="35"/>
        <v>0.57556999999997061</v>
      </c>
      <c r="L352">
        <f t="shared" si="36"/>
        <v>1</v>
      </c>
      <c r="M352">
        <f t="shared" si="37"/>
        <v>2</v>
      </c>
      <c r="N352">
        <f t="shared" si="38"/>
        <v>185.42902999999933</v>
      </c>
      <c r="R352">
        <f t="shared" si="39"/>
        <v>186.91105000000061</v>
      </c>
      <c r="V352" s="4">
        <f t="shared" si="40"/>
        <v>1</v>
      </c>
      <c r="X352" s="4" t="str">
        <f t="shared" si="41"/>
        <v/>
      </c>
    </row>
    <row r="353" spans="1:24" x14ac:dyDescent="0.55000000000000004">
      <c r="A353" s="6">
        <f>IF('Data Validation'!$K$2&lt;&gt;TRUE,"",'Data Validation'!A353)</f>
        <v>1772133900</v>
      </c>
      <c r="B353" s="6" t="str">
        <f>IF('Data Validation'!$K$2&lt;&gt;TRUE,"",'Data Validation'!C353)</f>
        <v>XAUUSD</v>
      </c>
      <c r="C353" s="6" t="str">
        <f>IF('Data Validation'!$K$2&lt;&gt;TRUE,"",'Data Validation'!E353)</f>
        <v>M5</v>
      </c>
      <c r="D353" s="6">
        <f>IF('Data Validation'!$K$2&lt;&gt;TRUE,"",'Data Validation'!G353)</f>
        <v>5185.5600000000004</v>
      </c>
      <c r="E353" s="6">
        <f>IF($C353&lt;&gt;"M5","",Price!F353)</f>
        <v>5186.6899999999996</v>
      </c>
      <c r="F353" s="6">
        <f>IF($C353&lt;&gt;"M5","",Price!G353)</f>
        <v>5184.62</v>
      </c>
      <c r="G353" s="6">
        <f>IF($C353&lt;&gt;"M5","",SSA_new!F353)</f>
        <v>5003.5138399999996</v>
      </c>
      <c r="H353" s="6">
        <f>IF($C353&lt;&gt;"M5","",SSA_new!G353)</f>
        <v>5002.5138100000004</v>
      </c>
      <c r="I353" s="6">
        <f>IF($C353&lt;&gt;"M5","",SSA_new!H353)</f>
        <v>5004.9084300000004</v>
      </c>
      <c r="J353" s="6">
        <f>IF($C353&lt;&gt;"M5","",SSA_new!I353)</f>
        <v>5000.1765800000003</v>
      </c>
      <c r="K353">
        <f t="shared" si="35"/>
        <v>1.0000299999992421</v>
      </c>
      <c r="L353">
        <f t="shared" si="36"/>
        <v>1</v>
      </c>
      <c r="M353">
        <f t="shared" si="37"/>
        <v>3</v>
      </c>
      <c r="N353">
        <f t="shared" si="38"/>
        <v>181.78156999999919</v>
      </c>
      <c r="R353">
        <f t="shared" si="39"/>
        <v>184.44341999999961</v>
      </c>
      <c r="V353" s="4">
        <f t="shared" si="40"/>
        <v>1</v>
      </c>
      <c r="X353" s="4" t="str">
        <f t="shared" si="41"/>
        <v/>
      </c>
    </row>
    <row r="354" spans="1:24" x14ac:dyDescent="0.55000000000000004">
      <c r="A354" s="6">
        <f>IF('Data Validation'!$K$2&lt;&gt;TRUE,"",'Data Validation'!A354)</f>
        <v>1772134200</v>
      </c>
      <c r="B354" s="6" t="str">
        <f>IF('Data Validation'!$K$2&lt;&gt;TRUE,"",'Data Validation'!C354)</f>
        <v>XAUUSD</v>
      </c>
      <c r="C354" s="6" t="str">
        <f>IF('Data Validation'!$K$2&lt;&gt;TRUE,"",'Data Validation'!E354)</f>
        <v>M5</v>
      </c>
      <c r="D354" s="6">
        <f>IF('Data Validation'!$K$2&lt;&gt;TRUE,"",'Data Validation'!G354)</f>
        <v>5188.8599999999997</v>
      </c>
      <c r="E354" s="6">
        <f>IF($C354&lt;&gt;"M5","",Price!F354)</f>
        <v>5188.99</v>
      </c>
      <c r="F354" s="6">
        <f>IF($C354&lt;&gt;"M5","",Price!G354)</f>
        <v>5183.5</v>
      </c>
      <c r="G354" s="6">
        <f>IF($C354&lt;&gt;"M5","",SSA_new!F354)</f>
        <v>5005.1264300000003</v>
      </c>
      <c r="H354" s="6">
        <f>IF($C354&lt;&gt;"M5","",SSA_new!G354)</f>
        <v>5003.8201200000003</v>
      </c>
      <c r="I354" s="6">
        <f>IF($C354&lt;&gt;"M5","",SSA_new!H354)</f>
        <v>5006.4089299999996</v>
      </c>
      <c r="J354" s="6">
        <f>IF($C354&lt;&gt;"M5","",SSA_new!I354)</f>
        <v>5002.1171700000004</v>
      </c>
      <c r="K354">
        <f t="shared" si="35"/>
        <v>1.3063099999999395</v>
      </c>
      <c r="L354">
        <f t="shared" si="36"/>
        <v>1</v>
      </c>
      <c r="M354">
        <f t="shared" si="37"/>
        <v>4</v>
      </c>
      <c r="N354">
        <f t="shared" si="38"/>
        <v>182.58107000000018</v>
      </c>
      <c r="R354">
        <f t="shared" si="39"/>
        <v>181.38282999999956</v>
      </c>
      <c r="V354" s="4">
        <f t="shared" si="40"/>
        <v>1</v>
      </c>
      <c r="X354" s="4" t="str">
        <f t="shared" si="41"/>
        <v/>
      </c>
    </row>
    <row r="355" spans="1:24" x14ac:dyDescent="0.55000000000000004">
      <c r="A355" s="6">
        <f>IF('Data Validation'!$K$2&lt;&gt;TRUE,"",'Data Validation'!A355)</f>
        <v>1772134500</v>
      </c>
      <c r="B355" s="6" t="str">
        <f>IF('Data Validation'!$K$2&lt;&gt;TRUE,"",'Data Validation'!C355)</f>
        <v>XAUUSD</v>
      </c>
      <c r="C355" s="6" t="str">
        <f>IF('Data Validation'!$K$2&lt;&gt;TRUE,"",'Data Validation'!E355)</f>
        <v>M5</v>
      </c>
      <c r="D355" s="6">
        <f>IF('Data Validation'!$K$2&lt;&gt;TRUE,"",'Data Validation'!G355)</f>
        <v>5184.1899999999996</v>
      </c>
      <c r="E355" s="6">
        <f>IF($C355&lt;&gt;"M5","",Price!F355)</f>
        <v>5190.83</v>
      </c>
      <c r="F355" s="6">
        <f>IF($C355&lt;&gt;"M5","",Price!G355)</f>
        <v>5183.66</v>
      </c>
      <c r="G355" s="6">
        <f>IF($C355&lt;&gt;"M5","",SSA_new!F355)</f>
        <v>5006.6611899999998</v>
      </c>
      <c r="H355" s="6">
        <f>IF($C355&lt;&gt;"M5","",SSA_new!G355)</f>
        <v>5005.2406499999997</v>
      </c>
      <c r="I355" s="6">
        <f>IF($C355&lt;&gt;"M5","",SSA_new!H355)</f>
        <v>5007.9527699999999</v>
      </c>
      <c r="J355" s="6">
        <f>IF($C355&lt;&gt;"M5","",SSA_new!I355)</f>
        <v>5004.04367</v>
      </c>
      <c r="K355">
        <f t="shared" si="35"/>
        <v>1.4205400000000736</v>
      </c>
      <c r="L355">
        <f t="shared" si="36"/>
        <v>1</v>
      </c>
      <c r="M355">
        <f t="shared" si="37"/>
        <v>5</v>
      </c>
      <c r="N355">
        <f t="shared" si="38"/>
        <v>182.87723000000005</v>
      </c>
      <c r="R355">
        <f t="shared" si="39"/>
        <v>179.61632999999983</v>
      </c>
      <c r="V355" s="4">
        <f t="shared" si="40"/>
        <v>1</v>
      </c>
      <c r="X355" s="4" t="str">
        <f t="shared" si="41"/>
        <v/>
      </c>
    </row>
    <row r="356" spans="1:24" x14ac:dyDescent="0.55000000000000004">
      <c r="A356" s="6">
        <f>IF('Data Validation'!$K$2&lt;&gt;TRUE,"",'Data Validation'!A356)</f>
        <v>1772134800</v>
      </c>
      <c r="B356" s="6" t="str">
        <f>IF('Data Validation'!$K$2&lt;&gt;TRUE,"",'Data Validation'!C356)</f>
        <v>XAUUSD</v>
      </c>
      <c r="C356" s="6" t="str">
        <f>IF('Data Validation'!$K$2&lt;&gt;TRUE,"",'Data Validation'!E356)</f>
        <v>M5</v>
      </c>
      <c r="D356" s="6">
        <f>IF('Data Validation'!$K$2&lt;&gt;TRUE,"",'Data Validation'!G356)</f>
        <v>5186.3999999999996</v>
      </c>
      <c r="E356" s="6">
        <f>IF($C356&lt;&gt;"M5","",Price!F356)</f>
        <v>5186.91</v>
      </c>
      <c r="F356" s="6">
        <f>IF($C356&lt;&gt;"M5","",Price!G356)</f>
        <v>5184.0200000000004</v>
      </c>
      <c r="G356" s="6">
        <f>IF($C356&lt;&gt;"M5","",SSA_new!F356)</f>
        <v>5007.8182900000002</v>
      </c>
      <c r="H356" s="6">
        <f>IF($C356&lt;&gt;"M5","",SSA_new!G356)</f>
        <v>5006.5294700000004</v>
      </c>
      <c r="I356" s="6">
        <f>IF($C356&lt;&gt;"M5","",SSA_new!H356)</f>
        <v>5009.2151700000004</v>
      </c>
      <c r="J356" s="6">
        <f>IF($C356&lt;&gt;"M5","",SSA_new!I356)</f>
        <v>5005.6310800000001</v>
      </c>
      <c r="K356">
        <f t="shared" si="35"/>
        <v>1.2888199999997596</v>
      </c>
      <c r="L356">
        <f t="shared" si="36"/>
        <v>1</v>
      </c>
      <c r="M356">
        <f t="shared" si="37"/>
        <v>6</v>
      </c>
      <c r="N356">
        <f t="shared" si="38"/>
        <v>177.69482999999946</v>
      </c>
      <c r="R356">
        <f t="shared" si="39"/>
        <v>178.38892000000033</v>
      </c>
      <c r="V356" s="4">
        <f t="shared" si="40"/>
        <v>1</v>
      </c>
      <c r="X356" s="4" t="str">
        <f t="shared" si="41"/>
        <v/>
      </c>
    </row>
    <row r="357" spans="1:24" x14ac:dyDescent="0.55000000000000004">
      <c r="A357" s="6">
        <f>IF('Data Validation'!$K$2&lt;&gt;TRUE,"",'Data Validation'!A357)</f>
        <v>1772135100</v>
      </c>
      <c r="B357" s="6" t="str">
        <f>IF('Data Validation'!$K$2&lt;&gt;TRUE,"",'Data Validation'!C357)</f>
        <v>XAUUSD</v>
      </c>
      <c r="C357" s="6" t="str">
        <f>IF('Data Validation'!$K$2&lt;&gt;TRUE,"",'Data Validation'!E357)</f>
        <v>M5</v>
      </c>
      <c r="D357" s="6">
        <f>IF('Data Validation'!$K$2&lt;&gt;TRUE,"",'Data Validation'!G357)</f>
        <v>5193.8900000000003</v>
      </c>
      <c r="E357" s="6">
        <f>IF($C357&lt;&gt;"M5","",Price!F357)</f>
        <v>5194.04</v>
      </c>
      <c r="F357" s="6">
        <f>IF($C357&lt;&gt;"M5","",Price!G357)</f>
        <v>5186.38</v>
      </c>
      <c r="G357" s="6">
        <f>IF($C357&lt;&gt;"M5","",SSA_new!F357)</f>
        <v>5008.4020600000003</v>
      </c>
      <c r="H357" s="6">
        <f>IF($C357&lt;&gt;"M5","",SSA_new!G357)</f>
        <v>5007.4657699999998</v>
      </c>
      <c r="I357" s="6">
        <f>IF($C357&lt;&gt;"M5","",SSA_new!H357)</f>
        <v>5010.0119800000002</v>
      </c>
      <c r="J357" s="6">
        <f>IF($C357&lt;&gt;"M5","",SSA_new!I357)</f>
        <v>5006.6364000000003</v>
      </c>
      <c r="K357">
        <f t="shared" si="35"/>
        <v>0.93629000000055385</v>
      </c>
      <c r="L357">
        <f t="shared" si="36"/>
        <v>1</v>
      </c>
      <c r="M357">
        <f t="shared" si="37"/>
        <v>7</v>
      </c>
      <c r="N357">
        <f t="shared" si="38"/>
        <v>184.02801999999974</v>
      </c>
      <c r="R357">
        <f t="shared" si="39"/>
        <v>179.74359999999979</v>
      </c>
      <c r="V357" s="4">
        <f t="shared" si="40"/>
        <v>1</v>
      </c>
      <c r="X357" s="4" t="str">
        <f t="shared" si="41"/>
        <v/>
      </c>
    </row>
    <row r="358" spans="1:24" x14ac:dyDescent="0.55000000000000004">
      <c r="A358" s="6">
        <f>IF('Data Validation'!$K$2&lt;&gt;TRUE,"",'Data Validation'!A358)</f>
        <v>1772135400</v>
      </c>
      <c r="B358" s="6" t="str">
        <f>IF('Data Validation'!$K$2&lt;&gt;TRUE,"",'Data Validation'!C358)</f>
        <v>XAUUSD</v>
      </c>
      <c r="C358" s="6" t="str">
        <f>IF('Data Validation'!$K$2&lt;&gt;TRUE,"",'Data Validation'!E358)</f>
        <v>M5</v>
      </c>
      <c r="D358" s="6">
        <f>IF('Data Validation'!$K$2&lt;&gt;TRUE,"",'Data Validation'!G358)</f>
        <v>5189.59</v>
      </c>
      <c r="E358" s="6">
        <f>IF($C358&lt;&gt;"M5","",Price!F358)</f>
        <v>5193.93</v>
      </c>
      <c r="F358" s="6">
        <f>IF($C358&lt;&gt;"M5","",Price!G358)</f>
        <v>5188.9399999999996</v>
      </c>
      <c r="G358" s="6">
        <f>IF($C358&lt;&gt;"M5","",SSA_new!F358)</f>
        <v>5008.4004299999997</v>
      </c>
      <c r="H358" s="6">
        <f>IF($C358&lt;&gt;"M5","",SSA_new!G358)</f>
        <v>5007.9331000000002</v>
      </c>
      <c r="I358" s="6">
        <f>IF($C358&lt;&gt;"M5","",SSA_new!H358)</f>
        <v>5010.2418399999997</v>
      </c>
      <c r="J358" s="6">
        <f>IF($C358&lt;&gt;"M5","",SSA_new!I358)</f>
        <v>5006.9166999999998</v>
      </c>
      <c r="K358">
        <f t="shared" si="35"/>
        <v>0.46732999999949243</v>
      </c>
      <c r="L358">
        <f t="shared" si="36"/>
        <v>1</v>
      </c>
      <c r="M358">
        <f t="shared" si="37"/>
        <v>8</v>
      </c>
      <c r="N358">
        <f t="shared" si="38"/>
        <v>183.68816000000061</v>
      </c>
      <c r="R358">
        <f t="shared" si="39"/>
        <v>182.02329999999984</v>
      </c>
      <c r="V358" s="4">
        <f t="shared" si="40"/>
        <v>1</v>
      </c>
      <c r="X358" s="4" t="str">
        <f t="shared" si="41"/>
        <v/>
      </c>
    </row>
    <row r="359" spans="1:24" x14ac:dyDescent="0.55000000000000004">
      <c r="A359" s="6">
        <f>IF('Data Validation'!$K$2&lt;&gt;TRUE,"",'Data Validation'!A359)</f>
        <v>1772135700</v>
      </c>
      <c r="B359" s="6" t="str">
        <f>IF('Data Validation'!$K$2&lt;&gt;TRUE,"",'Data Validation'!C359)</f>
        <v>XAUUSD</v>
      </c>
      <c r="C359" s="6" t="str">
        <f>IF('Data Validation'!$K$2&lt;&gt;TRUE,"",'Data Validation'!E359)</f>
        <v>M5</v>
      </c>
      <c r="D359" s="6">
        <f>IF('Data Validation'!$K$2&lt;&gt;TRUE,"",'Data Validation'!G359)</f>
        <v>5187.0600000000004</v>
      </c>
      <c r="E359" s="6">
        <f>IF($C359&lt;&gt;"M5","",Price!F359)</f>
        <v>5190.58</v>
      </c>
      <c r="F359" s="6">
        <f>IF($C359&lt;&gt;"M5","",Price!G359)</f>
        <v>5186.5200000000004</v>
      </c>
      <c r="G359" s="6">
        <f>IF($C359&lt;&gt;"M5","",SSA_new!F359)</f>
        <v>5007.9591300000002</v>
      </c>
      <c r="H359" s="6">
        <f>IF($C359&lt;&gt;"M5","",SSA_new!G359)</f>
        <v>5007.9461099999999</v>
      </c>
      <c r="I359" s="6">
        <f>IF($C359&lt;&gt;"M5","",SSA_new!H359)</f>
        <v>5009.9486699999998</v>
      </c>
      <c r="J359" s="6">
        <f>IF($C359&lt;&gt;"M5","",SSA_new!I359)</f>
        <v>5006.5569800000003</v>
      </c>
      <c r="K359">
        <f t="shared" si="35"/>
        <v>1.3020000000324217E-2</v>
      </c>
      <c r="L359">
        <f t="shared" si="36"/>
        <v>1</v>
      </c>
      <c r="M359">
        <f t="shared" si="37"/>
        <v>9</v>
      </c>
      <c r="N359">
        <f t="shared" si="38"/>
        <v>180.63133000000016</v>
      </c>
      <c r="R359">
        <f t="shared" si="39"/>
        <v>179.96302000000014</v>
      </c>
      <c r="V359" s="4">
        <f t="shared" si="40"/>
        <v>1</v>
      </c>
      <c r="X359" s="4" t="str">
        <f t="shared" si="41"/>
        <v/>
      </c>
    </row>
    <row r="360" spans="1:24" x14ac:dyDescent="0.55000000000000004">
      <c r="A360" s="6">
        <f>IF('Data Validation'!$K$2&lt;&gt;TRUE,"",'Data Validation'!A360)</f>
        <v>1772136000</v>
      </c>
      <c r="B360" s="6" t="str">
        <f>IF('Data Validation'!$K$2&lt;&gt;TRUE,"",'Data Validation'!C360)</f>
        <v>XAUUSD</v>
      </c>
      <c r="C360" s="6" t="str">
        <f>IF('Data Validation'!$K$2&lt;&gt;TRUE,"",'Data Validation'!E360)</f>
        <v>M5</v>
      </c>
      <c r="D360" s="6">
        <f>IF('Data Validation'!$K$2&lt;&gt;TRUE,"",'Data Validation'!G360)</f>
        <v>5193.8100000000004</v>
      </c>
      <c r="E360" s="6">
        <f>IF($C360&lt;&gt;"M5","",Price!F360)</f>
        <v>5193.82</v>
      </c>
      <c r="F360" s="6">
        <f>IF($C360&lt;&gt;"M5","",Price!G360)</f>
        <v>5186.8100000000004</v>
      </c>
      <c r="G360" s="6">
        <f>IF($C360&lt;&gt;"M5","",SSA_new!F360)</f>
        <v>5007.1578799999997</v>
      </c>
      <c r="H360" s="6">
        <f>IF($C360&lt;&gt;"M5","",SSA_new!G360)</f>
        <v>5007.5519999999997</v>
      </c>
      <c r="I360" s="6">
        <f>IF($C360&lt;&gt;"M5","",SSA_new!H360)</f>
        <v>5009.2556999999997</v>
      </c>
      <c r="J360" s="6">
        <f>IF($C360&lt;&gt;"M5","",SSA_new!I360)</f>
        <v>5005.7120699999996</v>
      </c>
      <c r="K360">
        <f t="shared" si="35"/>
        <v>-0.39411999999992986</v>
      </c>
      <c r="L360">
        <f t="shared" si="36"/>
        <v>-1</v>
      </c>
      <c r="M360">
        <f t="shared" si="37"/>
        <v>-1</v>
      </c>
      <c r="N360">
        <f t="shared" si="38"/>
        <v>184.5643</v>
      </c>
      <c r="R360">
        <f t="shared" si="39"/>
        <v>181.09793000000082</v>
      </c>
      <c r="V360" s="4" t="str">
        <f t="shared" si="40"/>
        <v/>
      </c>
      <c r="X360" s="4" t="str">
        <f t="shared" si="41"/>
        <v/>
      </c>
    </row>
    <row r="361" spans="1:24" x14ac:dyDescent="0.55000000000000004">
      <c r="A361" s="6">
        <f>IF('Data Validation'!$K$2&lt;&gt;TRUE,"",'Data Validation'!A361)</f>
        <v>1772136300</v>
      </c>
      <c r="B361" s="6" t="str">
        <f>IF('Data Validation'!$K$2&lt;&gt;TRUE,"",'Data Validation'!C361)</f>
        <v>XAUUSD</v>
      </c>
      <c r="C361" s="6" t="str">
        <f>IF('Data Validation'!$K$2&lt;&gt;TRUE,"",'Data Validation'!E361)</f>
        <v>M5</v>
      </c>
      <c r="D361" s="6">
        <f>IF('Data Validation'!$K$2&lt;&gt;TRUE,"",'Data Validation'!G361)</f>
        <v>5195.17</v>
      </c>
      <c r="E361" s="6">
        <f>IF($C361&lt;&gt;"M5","",Price!F361)</f>
        <v>5196.4799999999996</v>
      </c>
      <c r="F361" s="6">
        <f>IF($C361&lt;&gt;"M5","",Price!G361)</f>
        <v>5193.79</v>
      </c>
      <c r="G361" s="6">
        <f>IF($C361&lt;&gt;"M5","",SSA_new!F361)</f>
        <v>5006.2584299999999</v>
      </c>
      <c r="H361" s="6">
        <f>IF($C361&lt;&gt;"M5","",SSA_new!G361)</f>
        <v>5006.9052099999999</v>
      </c>
      <c r="I361" s="6">
        <f>IF($C361&lt;&gt;"M5","",SSA_new!H361)</f>
        <v>5008.3806999999997</v>
      </c>
      <c r="J361" s="6">
        <f>IF($C361&lt;&gt;"M5","",SSA_new!I361)</f>
        <v>5004.5907699999998</v>
      </c>
      <c r="K361">
        <f t="shared" si="35"/>
        <v>-0.64678000000003522</v>
      </c>
      <c r="L361">
        <f t="shared" si="36"/>
        <v>-1</v>
      </c>
      <c r="M361">
        <f t="shared" si="37"/>
        <v>-2</v>
      </c>
      <c r="N361">
        <f t="shared" si="38"/>
        <v>188.09929999999986</v>
      </c>
      <c r="R361">
        <f t="shared" si="39"/>
        <v>189.19923000000017</v>
      </c>
      <c r="V361" s="4" t="str">
        <f t="shared" si="40"/>
        <v/>
      </c>
      <c r="X361" s="4" t="str">
        <f t="shared" si="41"/>
        <v/>
      </c>
    </row>
    <row r="362" spans="1:24" x14ac:dyDescent="0.55000000000000004">
      <c r="A362" s="6">
        <f>IF('Data Validation'!$K$2&lt;&gt;TRUE,"",'Data Validation'!A362)</f>
        <v>1772136600</v>
      </c>
      <c r="B362" s="6" t="str">
        <f>IF('Data Validation'!$K$2&lt;&gt;TRUE,"",'Data Validation'!C362)</f>
        <v>XAUUSD</v>
      </c>
      <c r="C362" s="6" t="str">
        <f>IF('Data Validation'!$K$2&lt;&gt;TRUE,"",'Data Validation'!E362)</f>
        <v>M5</v>
      </c>
      <c r="D362" s="6">
        <f>IF('Data Validation'!$K$2&lt;&gt;TRUE,"",'Data Validation'!G362)</f>
        <v>5196.91</v>
      </c>
      <c r="E362" s="6">
        <f>IF($C362&lt;&gt;"M5","",Price!F362)</f>
        <v>5198.04</v>
      </c>
      <c r="F362" s="6">
        <f>IF($C362&lt;&gt;"M5","",Price!G362)</f>
        <v>5194.3500000000004</v>
      </c>
      <c r="G362" s="6">
        <f>IF($C362&lt;&gt;"M5","",SSA_new!F362)</f>
        <v>5005.5945000000002</v>
      </c>
      <c r="H362" s="6">
        <f>IF($C362&lt;&gt;"M5","",SSA_new!G362)</f>
        <v>5006.2498599999999</v>
      </c>
      <c r="I362" s="6">
        <f>IF($C362&lt;&gt;"M5","",SSA_new!H362)</f>
        <v>5007.6103800000001</v>
      </c>
      <c r="J362" s="6">
        <f>IF($C362&lt;&gt;"M5","",SSA_new!I362)</f>
        <v>5003.5141000000003</v>
      </c>
      <c r="K362">
        <f t="shared" si="35"/>
        <v>-0.65535999999974592</v>
      </c>
      <c r="L362">
        <f t="shared" si="36"/>
        <v>-1</v>
      </c>
      <c r="M362">
        <f t="shared" si="37"/>
        <v>-3</v>
      </c>
      <c r="N362">
        <f t="shared" si="38"/>
        <v>190.42961999999989</v>
      </c>
      <c r="R362">
        <f t="shared" si="39"/>
        <v>190.83590000000004</v>
      </c>
      <c r="V362" s="4" t="str">
        <f t="shared" si="40"/>
        <v/>
      </c>
      <c r="X362" s="4" t="str">
        <f t="shared" si="41"/>
        <v/>
      </c>
    </row>
    <row r="363" spans="1:24" x14ac:dyDescent="0.55000000000000004">
      <c r="A363" s="6">
        <f>IF('Data Validation'!$K$2&lt;&gt;TRUE,"",'Data Validation'!A363)</f>
        <v>1772136900</v>
      </c>
      <c r="B363" s="6" t="str">
        <f>IF('Data Validation'!$K$2&lt;&gt;TRUE,"",'Data Validation'!C363)</f>
        <v>XAUUSD</v>
      </c>
      <c r="C363" s="6" t="str">
        <f>IF('Data Validation'!$K$2&lt;&gt;TRUE,"",'Data Validation'!E363)</f>
        <v>M5</v>
      </c>
      <c r="D363" s="6">
        <f>IF('Data Validation'!$K$2&lt;&gt;TRUE,"",'Data Validation'!G363)</f>
        <v>5194.53</v>
      </c>
      <c r="E363" s="6">
        <f>IF($C363&lt;&gt;"M5","",Price!F363)</f>
        <v>5197.1000000000004</v>
      </c>
      <c r="F363" s="6">
        <f>IF($C363&lt;&gt;"M5","",Price!G363)</f>
        <v>5191.97</v>
      </c>
      <c r="G363" s="6">
        <f>IF($C363&lt;&gt;"M5","",SSA_new!F363)</f>
        <v>5005.5477700000001</v>
      </c>
      <c r="H363" s="6">
        <f>IF($C363&lt;&gt;"M5","",SSA_new!G363)</f>
        <v>5005.8988099999997</v>
      </c>
      <c r="I363" s="6">
        <f>IF($C363&lt;&gt;"M5","",SSA_new!H363)</f>
        <v>5007.3117000000002</v>
      </c>
      <c r="J363" s="6">
        <f>IF($C363&lt;&gt;"M5","",SSA_new!I363)</f>
        <v>5002.9142700000002</v>
      </c>
      <c r="K363">
        <f t="shared" si="35"/>
        <v>-0.35103999999955704</v>
      </c>
      <c r="L363">
        <f t="shared" si="36"/>
        <v>-1</v>
      </c>
      <c r="M363">
        <f t="shared" si="37"/>
        <v>-4</v>
      </c>
      <c r="N363">
        <f t="shared" si="38"/>
        <v>189.78830000000016</v>
      </c>
      <c r="R363">
        <f t="shared" si="39"/>
        <v>189.05573000000004</v>
      </c>
      <c r="V363" s="4" t="str">
        <f t="shared" si="40"/>
        <v/>
      </c>
      <c r="X363" s="4" t="str">
        <f t="shared" si="41"/>
        <v/>
      </c>
    </row>
    <row r="364" spans="1:24" x14ac:dyDescent="0.55000000000000004">
      <c r="A364" s="6">
        <f>IF('Data Validation'!$K$2&lt;&gt;TRUE,"",'Data Validation'!A364)</f>
        <v>1772137200</v>
      </c>
      <c r="B364" s="6" t="str">
        <f>IF('Data Validation'!$K$2&lt;&gt;TRUE,"",'Data Validation'!C364)</f>
        <v>XAUUSD</v>
      </c>
      <c r="C364" s="6" t="str">
        <f>IF('Data Validation'!$K$2&lt;&gt;TRUE,"",'Data Validation'!E364)</f>
        <v>M5</v>
      </c>
      <c r="D364" s="6">
        <f>IF('Data Validation'!$K$2&lt;&gt;TRUE,"",'Data Validation'!G364)</f>
        <v>5197.78</v>
      </c>
      <c r="E364" s="6">
        <f>IF($C364&lt;&gt;"M5","",Price!F364)</f>
        <v>5197.78</v>
      </c>
      <c r="F364" s="6">
        <f>IF($C364&lt;&gt;"M5","",Price!G364)</f>
        <v>5194.25</v>
      </c>
      <c r="G364" s="6">
        <f>IF($C364&lt;&gt;"M5","",SSA_new!F364)</f>
        <v>5006.3908799999999</v>
      </c>
      <c r="H364" s="6">
        <f>IF($C364&lt;&gt;"M5","",SSA_new!G364)</f>
        <v>5006.1448499999997</v>
      </c>
      <c r="I364" s="6">
        <f>IF($C364&lt;&gt;"M5","",SSA_new!H364)</f>
        <v>5007.7996899999998</v>
      </c>
      <c r="J364" s="6">
        <f>IF($C364&lt;&gt;"M5","",SSA_new!I364)</f>
        <v>5003.1721100000004</v>
      </c>
      <c r="K364">
        <f t="shared" si="35"/>
        <v>0.24603000000024622</v>
      </c>
      <c r="L364">
        <f t="shared" si="36"/>
        <v>1</v>
      </c>
      <c r="M364">
        <f t="shared" si="37"/>
        <v>1</v>
      </c>
      <c r="N364">
        <f t="shared" si="38"/>
        <v>189.98030999999992</v>
      </c>
      <c r="R364">
        <f t="shared" si="39"/>
        <v>191.07788999999957</v>
      </c>
      <c r="V364" s="4">
        <f t="shared" si="40"/>
        <v>1</v>
      </c>
      <c r="X364" s="4" t="str">
        <f t="shared" si="41"/>
        <v/>
      </c>
    </row>
    <row r="365" spans="1:24" x14ac:dyDescent="0.55000000000000004">
      <c r="A365" s="6">
        <f>IF('Data Validation'!$K$2&lt;&gt;TRUE,"",'Data Validation'!A365)</f>
        <v>1772137500</v>
      </c>
      <c r="B365" s="6" t="str">
        <f>IF('Data Validation'!$K$2&lt;&gt;TRUE,"",'Data Validation'!C365)</f>
        <v>XAUUSD</v>
      </c>
      <c r="C365" s="6" t="str">
        <f>IF('Data Validation'!$K$2&lt;&gt;TRUE,"",'Data Validation'!E365)</f>
        <v>M5</v>
      </c>
      <c r="D365" s="6">
        <f>IF('Data Validation'!$K$2&lt;&gt;TRUE,"",'Data Validation'!G365)</f>
        <v>5193.62</v>
      </c>
      <c r="E365" s="6">
        <f>IF($C365&lt;&gt;"M5","",Price!F365)</f>
        <v>5197.83</v>
      </c>
      <c r="F365" s="6">
        <f>IF($C365&lt;&gt;"M5","",Price!G365)</f>
        <v>5193.28</v>
      </c>
      <c r="G365" s="6">
        <f>IF($C365&lt;&gt;"M5","",SSA_new!F365)</f>
        <v>5008.1128099999996</v>
      </c>
      <c r="H365" s="6">
        <f>IF($C365&lt;&gt;"M5","",SSA_new!G365)</f>
        <v>5007.1288299999997</v>
      </c>
      <c r="I365" s="6">
        <f>IF($C365&lt;&gt;"M5","",SSA_new!H365)</f>
        <v>5009.2453400000004</v>
      </c>
      <c r="J365" s="6">
        <f>IF($C365&lt;&gt;"M5","",SSA_new!I365)</f>
        <v>5004.4707500000004</v>
      </c>
      <c r="K365">
        <f t="shared" si="35"/>
        <v>0.9839799999999741</v>
      </c>
      <c r="L365">
        <f t="shared" si="36"/>
        <v>1</v>
      </c>
      <c r="M365">
        <f t="shared" si="37"/>
        <v>2</v>
      </c>
      <c r="N365">
        <f t="shared" si="38"/>
        <v>188.58465999999953</v>
      </c>
      <c r="R365">
        <f t="shared" si="39"/>
        <v>188.80924999999934</v>
      </c>
      <c r="V365" s="4">
        <f t="shared" si="40"/>
        <v>1</v>
      </c>
      <c r="X365" s="4" t="str">
        <f t="shared" si="41"/>
        <v/>
      </c>
    </row>
    <row r="366" spans="1:24" x14ac:dyDescent="0.55000000000000004">
      <c r="A366" s="6">
        <f>IF('Data Validation'!$K$2&lt;&gt;TRUE,"",'Data Validation'!A366)</f>
        <v>1772137800</v>
      </c>
      <c r="B366" s="6" t="str">
        <f>IF('Data Validation'!$K$2&lt;&gt;TRUE,"",'Data Validation'!C366)</f>
        <v>XAUUSD</v>
      </c>
      <c r="C366" s="6" t="str">
        <f>IF('Data Validation'!$K$2&lt;&gt;TRUE,"",'Data Validation'!E366)</f>
        <v>M5</v>
      </c>
      <c r="D366" s="6">
        <f>IF('Data Validation'!$K$2&lt;&gt;TRUE,"",'Data Validation'!G366)</f>
        <v>5194.3500000000004</v>
      </c>
      <c r="E366" s="6">
        <f>IF($C366&lt;&gt;"M5","",Price!F366)</f>
        <v>5194.8</v>
      </c>
      <c r="F366" s="6">
        <f>IF($C366&lt;&gt;"M5","",Price!G366)</f>
        <v>5190.76</v>
      </c>
      <c r="G366" s="6">
        <f>IF($C366&lt;&gt;"M5","",SSA_new!F366)</f>
        <v>5010.4736300000004</v>
      </c>
      <c r="H366" s="6">
        <f>IF($C366&lt;&gt;"M5","",SSA_new!G366)</f>
        <v>5008.80123</v>
      </c>
      <c r="I366" s="6">
        <f>IF($C366&lt;&gt;"M5","",SSA_new!H366)</f>
        <v>5011.4824699999999</v>
      </c>
      <c r="J366" s="6">
        <f>IF($C366&lt;&gt;"M5","",SSA_new!I366)</f>
        <v>5006.6500999999998</v>
      </c>
      <c r="K366">
        <f t="shared" si="35"/>
        <v>1.6724000000003798</v>
      </c>
      <c r="L366">
        <f t="shared" si="36"/>
        <v>1</v>
      </c>
      <c r="M366">
        <f t="shared" si="37"/>
        <v>3</v>
      </c>
      <c r="N366">
        <f t="shared" si="38"/>
        <v>183.31753000000026</v>
      </c>
      <c r="R366">
        <f t="shared" si="39"/>
        <v>184.10990000000038</v>
      </c>
      <c r="V366" s="4">
        <f t="shared" si="40"/>
        <v>1</v>
      </c>
      <c r="X366" s="4" t="str">
        <f t="shared" si="41"/>
        <v/>
      </c>
    </row>
    <row r="367" spans="1:24" x14ac:dyDescent="0.55000000000000004">
      <c r="A367" s="6">
        <f>IF('Data Validation'!$K$2&lt;&gt;TRUE,"",'Data Validation'!A367)</f>
        <v>1772138100</v>
      </c>
      <c r="B367" s="6" t="str">
        <f>IF('Data Validation'!$K$2&lt;&gt;TRUE,"",'Data Validation'!C367)</f>
        <v>XAUUSD</v>
      </c>
      <c r="C367" s="6" t="str">
        <f>IF('Data Validation'!$K$2&lt;&gt;TRUE,"",'Data Validation'!E367)</f>
        <v>M5</v>
      </c>
      <c r="D367" s="6">
        <f>IF('Data Validation'!$K$2&lt;&gt;TRUE,"",'Data Validation'!G367)</f>
        <v>5197.7299999999996</v>
      </c>
      <c r="E367" s="6">
        <f>IF($C367&lt;&gt;"M5","",Price!F367)</f>
        <v>5199.3900000000003</v>
      </c>
      <c r="F367" s="6">
        <f>IF($C367&lt;&gt;"M5","",Price!G367)</f>
        <v>5194.22</v>
      </c>
      <c r="G367" s="6">
        <f>IF($C367&lt;&gt;"M5","",SSA_new!F367)</f>
        <v>5013.1190200000001</v>
      </c>
      <c r="H367" s="6">
        <f>IF($C367&lt;&gt;"M5","",SSA_new!G367)</f>
        <v>5010.9601199999997</v>
      </c>
      <c r="I367" s="6">
        <f>IF($C367&lt;&gt;"M5","",SSA_new!H367)</f>
        <v>5014.1851100000003</v>
      </c>
      <c r="J367" s="6">
        <f>IF($C367&lt;&gt;"M5","",SSA_new!I367)</f>
        <v>5009.2828099999997</v>
      </c>
      <c r="K367">
        <f t="shared" si="35"/>
        <v>2.158900000000358</v>
      </c>
      <c r="L367">
        <f t="shared" si="36"/>
        <v>1</v>
      </c>
      <c r="M367">
        <f t="shared" si="37"/>
        <v>4</v>
      </c>
      <c r="N367">
        <f t="shared" si="38"/>
        <v>185.20488999999998</v>
      </c>
      <c r="R367">
        <f t="shared" si="39"/>
        <v>184.93719000000056</v>
      </c>
      <c r="V367" s="4">
        <f t="shared" si="40"/>
        <v>1</v>
      </c>
      <c r="X367" s="4" t="str">
        <f t="shared" si="41"/>
        <v/>
      </c>
    </row>
    <row r="368" spans="1:24" x14ac:dyDescent="0.55000000000000004">
      <c r="A368" s="6">
        <f>IF('Data Validation'!$K$2&lt;&gt;TRUE,"",'Data Validation'!A368)</f>
        <v>1772138400</v>
      </c>
      <c r="B368" s="6" t="str">
        <f>IF('Data Validation'!$K$2&lt;&gt;TRUE,"",'Data Validation'!C368)</f>
        <v>XAUUSD</v>
      </c>
      <c r="C368" s="6" t="str">
        <f>IF('Data Validation'!$K$2&lt;&gt;TRUE,"",'Data Validation'!E368)</f>
        <v>M5</v>
      </c>
      <c r="D368" s="6">
        <f>IF('Data Validation'!$K$2&lt;&gt;TRUE,"",'Data Validation'!G368)</f>
        <v>5198.3500000000004</v>
      </c>
      <c r="E368" s="6">
        <f>IF($C368&lt;&gt;"M5","",Price!F368)</f>
        <v>5199.2299999999996</v>
      </c>
      <c r="F368" s="6">
        <f>IF($C368&lt;&gt;"M5","",Price!G368)</f>
        <v>5196.41</v>
      </c>
      <c r="G368" s="6">
        <f>IF($C368&lt;&gt;"M5","",SSA_new!F368)</f>
        <v>5015.5536400000001</v>
      </c>
      <c r="H368" s="6">
        <f>IF($C368&lt;&gt;"M5","",SSA_new!G368)</f>
        <v>5013.2568799999999</v>
      </c>
      <c r="I368" s="6">
        <f>IF($C368&lt;&gt;"M5","",SSA_new!H368)</f>
        <v>5016.8974200000002</v>
      </c>
      <c r="J368" s="6">
        <f>IF($C368&lt;&gt;"M5","",SSA_new!I368)</f>
        <v>5011.9336199999998</v>
      </c>
      <c r="K368">
        <f t="shared" si="35"/>
        <v>2.2967600000001767</v>
      </c>
      <c r="L368">
        <f t="shared" si="36"/>
        <v>1</v>
      </c>
      <c r="M368">
        <f t="shared" si="37"/>
        <v>5</v>
      </c>
      <c r="N368">
        <f t="shared" si="38"/>
        <v>182.33257999999933</v>
      </c>
      <c r="R368">
        <f t="shared" si="39"/>
        <v>184.47638000000006</v>
      </c>
      <c r="V368" s="4">
        <f t="shared" si="40"/>
        <v>1</v>
      </c>
      <c r="X368" s="4" t="str">
        <f t="shared" si="41"/>
        <v/>
      </c>
    </row>
    <row r="369" spans="1:24" x14ac:dyDescent="0.55000000000000004">
      <c r="A369" s="6">
        <f>IF('Data Validation'!$K$2&lt;&gt;TRUE,"",'Data Validation'!A369)</f>
        <v>1772138700</v>
      </c>
      <c r="B369" s="6" t="str">
        <f>IF('Data Validation'!$K$2&lt;&gt;TRUE,"",'Data Validation'!C369)</f>
        <v>XAUUSD</v>
      </c>
      <c r="C369" s="6" t="str">
        <f>IF('Data Validation'!$K$2&lt;&gt;TRUE,"",'Data Validation'!E369)</f>
        <v>M5</v>
      </c>
      <c r="D369" s="6">
        <f>IF('Data Validation'!$K$2&lt;&gt;TRUE,"",'Data Validation'!G369)</f>
        <v>5199.97</v>
      </c>
      <c r="E369" s="6">
        <f>IF($C369&lt;&gt;"M5","",Price!F369)</f>
        <v>5200.6499999999996</v>
      </c>
      <c r="F369" s="6">
        <f>IF($C369&lt;&gt;"M5","",Price!G369)</f>
        <v>5198.38</v>
      </c>
      <c r="G369" s="6">
        <f>IF($C369&lt;&gt;"M5","",SSA_new!F369)</f>
        <v>5017.3703699999996</v>
      </c>
      <c r="H369" s="6">
        <f>IF($C369&lt;&gt;"M5","",SSA_new!G369)</f>
        <v>5015.3136299999996</v>
      </c>
      <c r="I369" s="6">
        <f>IF($C369&lt;&gt;"M5","",SSA_new!H369)</f>
        <v>5019.1196200000004</v>
      </c>
      <c r="J369" s="6">
        <f>IF($C369&lt;&gt;"M5","",SSA_new!I369)</f>
        <v>5014.1118100000003</v>
      </c>
      <c r="K369">
        <f t="shared" si="35"/>
        <v>2.0567399999999907</v>
      </c>
      <c r="L369">
        <f t="shared" si="36"/>
        <v>1</v>
      </c>
      <c r="M369">
        <f t="shared" si="37"/>
        <v>6</v>
      </c>
      <c r="N369">
        <f t="shared" si="38"/>
        <v>181.53037999999924</v>
      </c>
      <c r="R369">
        <f t="shared" si="39"/>
        <v>184.26818999999978</v>
      </c>
      <c r="V369" s="4">
        <f t="shared" si="40"/>
        <v>1</v>
      </c>
      <c r="X369" s="4" t="str">
        <f t="shared" si="41"/>
        <v/>
      </c>
    </row>
    <row r="370" spans="1:24" x14ac:dyDescent="0.55000000000000004">
      <c r="A370" s="6">
        <f>IF('Data Validation'!$K$2&lt;&gt;TRUE,"",'Data Validation'!A370)</f>
        <v>1772139000</v>
      </c>
      <c r="B370" s="6" t="str">
        <f>IF('Data Validation'!$K$2&lt;&gt;TRUE,"",'Data Validation'!C370)</f>
        <v>XAUUSD</v>
      </c>
      <c r="C370" s="6" t="str">
        <f>IF('Data Validation'!$K$2&lt;&gt;TRUE,"",'Data Validation'!E370)</f>
        <v>M5</v>
      </c>
      <c r="D370" s="6">
        <f>IF('Data Validation'!$K$2&lt;&gt;TRUE,"",'Data Validation'!G370)</f>
        <v>5192.82</v>
      </c>
      <c r="E370" s="6">
        <f>IF($C370&lt;&gt;"M5","",Price!F370)</f>
        <v>5200.22</v>
      </c>
      <c r="F370" s="6">
        <f>IF($C370&lt;&gt;"M5","",Price!G370)</f>
        <v>5191.57</v>
      </c>
      <c r="G370" s="6">
        <f>IF($C370&lt;&gt;"M5","",SSA_new!F370)</f>
        <v>5018.24676</v>
      </c>
      <c r="H370" s="6">
        <f>IF($C370&lt;&gt;"M5","",SSA_new!G370)</f>
        <v>5016.7801900000004</v>
      </c>
      <c r="I370" s="6">
        <f>IF($C370&lt;&gt;"M5","",SSA_new!H370)</f>
        <v>5020.49215</v>
      </c>
      <c r="J370" s="6">
        <f>IF($C370&lt;&gt;"M5","",SSA_new!I370)</f>
        <v>5015.4584400000003</v>
      </c>
      <c r="K370">
        <f t="shared" si="35"/>
        <v>1.4665699999995923</v>
      </c>
      <c r="L370">
        <f t="shared" si="36"/>
        <v>1</v>
      </c>
      <c r="M370">
        <f t="shared" si="37"/>
        <v>7</v>
      </c>
      <c r="N370">
        <f t="shared" si="38"/>
        <v>179.72785000000022</v>
      </c>
      <c r="R370">
        <f t="shared" si="39"/>
        <v>176.11155999999937</v>
      </c>
      <c r="V370" s="4">
        <f t="shared" si="40"/>
        <v>1</v>
      </c>
      <c r="X370" s="4" t="str">
        <f t="shared" si="41"/>
        <v/>
      </c>
    </row>
    <row r="371" spans="1:24" x14ac:dyDescent="0.55000000000000004">
      <c r="A371" s="6">
        <f>IF('Data Validation'!$K$2&lt;&gt;TRUE,"",'Data Validation'!A371)</f>
        <v>1772139300</v>
      </c>
      <c r="B371" s="6" t="str">
        <f>IF('Data Validation'!$K$2&lt;&gt;TRUE,"",'Data Validation'!C371)</f>
        <v>XAUUSD</v>
      </c>
      <c r="C371" s="6" t="str">
        <f>IF('Data Validation'!$K$2&lt;&gt;TRUE,"",'Data Validation'!E371)</f>
        <v>M5</v>
      </c>
      <c r="D371" s="6">
        <f>IF('Data Validation'!$K$2&lt;&gt;TRUE,"",'Data Validation'!G371)</f>
        <v>5196.6099999999997</v>
      </c>
      <c r="E371" s="6">
        <f>IF($C371&lt;&gt;"M5","",Price!F371)</f>
        <v>5197.37</v>
      </c>
      <c r="F371" s="6">
        <f>IF($C371&lt;&gt;"M5","",Price!G371)</f>
        <v>5189.72</v>
      </c>
      <c r="G371" s="6">
        <f>IF($C371&lt;&gt;"M5","",SSA_new!F371)</f>
        <v>5018.0968300000004</v>
      </c>
      <c r="H371" s="6">
        <f>IF($C371&lt;&gt;"M5","",SSA_new!G371)</f>
        <v>5017.43851</v>
      </c>
      <c r="I371" s="6">
        <f>IF($C371&lt;&gt;"M5","",SSA_new!H371)</f>
        <v>5020.8155100000004</v>
      </c>
      <c r="J371" s="6">
        <f>IF($C371&lt;&gt;"M5","",SSA_new!I371)</f>
        <v>5015.7677800000001</v>
      </c>
      <c r="K371">
        <f t="shared" si="35"/>
        <v>0.65832000000045809</v>
      </c>
      <c r="L371">
        <f t="shared" si="36"/>
        <v>1</v>
      </c>
      <c r="M371">
        <f t="shared" si="37"/>
        <v>8</v>
      </c>
      <c r="N371">
        <f t="shared" si="38"/>
        <v>176.55448999999953</v>
      </c>
      <c r="R371">
        <f t="shared" si="39"/>
        <v>173.95222000000012</v>
      </c>
      <c r="V371" s="4">
        <f t="shared" si="40"/>
        <v>1</v>
      </c>
      <c r="X371" s="4" t="str">
        <f t="shared" si="41"/>
        <v/>
      </c>
    </row>
    <row r="372" spans="1:24" x14ac:dyDescent="0.55000000000000004">
      <c r="A372" s="6">
        <f>IF('Data Validation'!$K$2&lt;&gt;TRUE,"",'Data Validation'!A372)</f>
        <v>1772139600</v>
      </c>
      <c r="B372" s="6" t="str">
        <f>IF('Data Validation'!$K$2&lt;&gt;TRUE,"",'Data Validation'!C372)</f>
        <v>XAUUSD</v>
      </c>
      <c r="C372" s="6" t="str">
        <f>IF('Data Validation'!$K$2&lt;&gt;TRUE,"",'Data Validation'!E372)</f>
        <v>M5</v>
      </c>
      <c r="D372" s="6">
        <f>IF('Data Validation'!$K$2&lt;&gt;TRUE,"",'Data Validation'!G372)</f>
        <v>5198.6400000000003</v>
      </c>
      <c r="E372" s="6">
        <f>IF($C372&lt;&gt;"M5","",Price!F372)</f>
        <v>5200.5600000000004</v>
      </c>
      <c r="F372" s="6">
        <f>IF($C372&lt;&gt;"M5","",Price!G372)</f>
        <v>5196.46</v>
      </c>
      <c r="G372" s="6">
        <f>IF($C372&lt;&gt;"M5","",SSA_new!F372)</f>
        <v>5017.18379</v>
      </c>
      <c r="H372" s="6">
        <f>IF($C372&lt;&gt;"M5","",SSA_new!G372)</f>
        <v>5017.3111500000005</v>
      </c>
      <c r="I372" s="6">
        <f>IF($C372&lt;&gt;"M5","",SSA_new!H372)</f>
        <v>5020.1398900000004</v>
      </c>
      <c r="J372" s="6">
        <f>IF($C372&lt;&gt;"M5","",SSA_new!I372)</f>
        <v>5015.1877400000003</v>
      </c>
      <c r="K372">
        <f t="shared" si="35"/>
        <v>-0.12736000000040804</v>
      </c>
      <c r="L372">
        <f t="shared" si="36"/>
        <v>-1</v>
      </c>
      <c r="M372">
        <f t="shared" si="37"/>
        <v>-1</v>
      </c>
      <c r="N372">
        <f t="shared" si="38"/>
        <v>180.42011000000002</v>
      </c>
      <c r="R372">
        <f t="shared" si="39"/>
        <v>181.27225999999973</v>
      </c>
      <c r="V372" s="4" t="str">
        <f t="shared" si="40"/>
        <v/>
      </c>
      <c r="X372" s="4" t="str">
        <f t="shared" si="41"/>
        <v/>
      </c>
    </row>
    <row r="373" spans="1:24" x14ac:dyDescent="0.55000000000000004">
      <c r="A373" s="6">
        <f>IF('Data Validation'!$K$2&lt;&gt;TRUE,"",'Data Validation'!A373)</f>
        <v>1772139900</v>
      </c>
      <c r="B373" s="6" t="str">
        <f>IF('Data Validation'!$K$2&lt;&gt;TRUE,"",'Data Validation'!C373)</f>
        <v>XAUUSD</v>
      </c>
      <c r="C373" s="6" t="str">
        <f>IF('Data Validation'!$K$2&lt;&gt;TRUE,"",'Data Validation'!E373)</f>
        <v>M5</v>
      </c>
      <c r="D373" s="6">
        <f>IF('Data Validation'!$K$2&lt;&gt;TRUE,"",'Data Validation'!G373)</f>
        <v>5199.59</v>
      </c>
      <c r="E373" s="6">
        <f>IF($C373&lt;&gt;"M5","",Price!F373)</f>
        <v>5199.78</v>
      </c>
      <c r="F373" s="6">
        <f>IF($C373&lt;&gt;"M5","",Price!G373)</f>
        <v>5198.4799999999996</v>
      </c>
      <c r="G373" s="6">
        <f>IF($C373&lt;&gt;"M5","",SSA_new!F373)</f>
        <v>5015.7953699999998</v>
      </c>
      <c r="H373" s="6">
        <f>IF($C373&lt;&gt;"M5","",SSA_new!G373)</f>
        <v>5016.5532599999997</v>
      </c>
      <c r="I373" s="6">
        <f>IF($C373&lt;&gt;"M5","",SSA_new!H373)</f>
        <v>5018.8595500000001</v>
      </c>
      <c r="J373" s="6">
        <f>IF($C373&lt;&gt;"M5","",SSA_new!I373)</f>
        <v>5013.9528899999996</v>
      </c>
      <c r="K373">
        <f t="shared" si="35"/>
        <v>-0.75788999999986117</v>
      </c>
      <c r="L373">
        <f t="shared" si="36"/>
        <v>-1</v>
      </c>
      <c r="M373">
        <f t="shared" si="37"/>
        <v>-2</v>
      </c>
      <c r="N373">
        <f t="shared" si="38"/>
        <v>180.92044999999962</v>
      </c>
      <c r="R373">
        <f t="shared" si="39"/>
        <v>184.52710999999999</v>
      </c>
      <c r="V373" s="4" t="str">
        <f t="shared" si="40"/>
        <v/>
      </c>
      <c r="X373" s="4" t="str">
        <f t="shared" si="41"/>
        <v/>
      </c>
    </row>
    <row r="374" spans="1:24" x14ac:dyDescent="0.55000000000000004">
      <c r="A374" s="6">
        <f>IF('Data Validation'!$K$2&lt;&gt;TRUE,"",'Data Validation'!A374)</f>
        <v>1772140200</v>
      </c>
      <c r="B374" s="6" t="str">
        <f>IF('Data Validation'!$K$2&lt;&gt;TRUE,"",'Data Validation'!C374)</f>
        <v>XAUUSD</v>
      </c>
      <c r="C374" s="6" t="str">
        <f>IF('Data Validation'!$K$2&lt;&gt;TRUE,"",'Data Validation'!E374)</f>
        <v>M5</v>
      </c>
      <c r="D374" s="6">
        <f>IF('Data Validation'!$K$2&lt;&gt;TRUE,"",'Data Validation'!G374)</f>
        <v>5196.51</v>
      </c>
      <c r="E374" s="6">
        <f>IF($C374&lt;&gt;"M5","",Price!F374)</f>
        <v>5199.59</v>
      </c>
      <c r="F374" s="6">
        <f>IF($C374&lt;&gt;"M5","",Price!G374)</f>
        <v>5196.3100000000004</v>
      </c>
      <c r="G374" s="6">
        <f>IF($C374&lt;&gt;"M5","",SSA_new!F374)</f>
        <v>5014.4337400000004</v>
      </c>
      <c r="H374" s="6">
        <f>IF($C374&lt;&gt;"M5","",SSA_new!G374)</f>
        <v>5015.4934999999996</v>
      </c>
      <c r="I374" s="6">
        <f>IF($C374&lt;&gt;"M5","",SSA_new!H374)</f>
        <v>5017.3498300000001</v>
      </c>
      <c r="J374" s="6">
        <f>IF($C374&lt;&gt;"M5","",SSA_new!I374)</f>
        <v>5012.5570299999999</v>
      </c>
      <c r="K374">
        <f t="shared" si="35"/>
        <v>-1.0597599999991871</v>
      </c>
      <c r="L374">
        <f t="shared" si="36"/>
        <v>-1</v>
      </c>
      <c r="M374">
        <f t="shared" si="37"/>
        <v>-3</v>
      </c>
      <c r="N374">
        <f t="shared" si="38"/>
        <v>182.24017000000003</v>
      </c>
      <c r="R374">
        <f t="shared" si="39"/>
        <v>183.75297000000046</v>
      </c>
      <c r="V374" s="4" t="str">
        <f t="shared" si="40"/>
        <v/>
      </c>
      <c r="X374" s="4" t="str">
        <f t="shared" si="41"/>
        <v/>
      </c>
    </row>
    <row r="375" spans="1:24" x14ac:dyDescent="0.55000000000000004">
      <c r="A375" s="6">
        <f>IF('Data Validation'!$K$2&lt;&gt;TRUE,"",'Data Validation'!A375)</f>
        <v>1772140500</v>
      </c>
      <c r="B375" s="6" t="str">
        <f>IF('Data Validation'!$K$2&lt;&gt;TRUE,"",'Data Validation'!C375)</f>
        <v>XAUUSD</v>
      </c>
      <c r="C375" s="6" t="str">
        <f>IF('Data Validation'!$K$2&lt;&gt;TRUE,"",'Data Validation'!E375)</f>
        <v>M5</v>
      </c>
      <c r="D375" s="6">
        <f>IF('Data Validation'!$K$2&lt;&gt;TRUE,"",'Data Validation'!G375)</f>
        <v>5195.12</v>
      </c>
      <c r="E375" s="6">
        <f>IF($C375&lt;&gt;"M5","",Price!F375)</f>
        <v>5196.8599999999997</v>
      </c>
      <c r="F375" s="6">
        <f>IF($C375&lt;&gt;"M5","",Price!G375)</f>
        <v>5193.7</v>
      </c>
      <c r="G375" s="6">
        <f>IF($C375&lt;&gt;"M5","",SSA_new!F375)</f>
        <v>5013.4407300000003</v>
      </c>
      <c r="H375" s="6">
        <f>IF($C375&lt;&gt;"M5","",SSA_new!G375)</f>
        <v>5014.4671200000003</v>
      </c>
      <c r="I375" s="6">
        <f>IF($C375&lt;&gt;"M5","",SSA_new!H375)</f>
        <v>5016.0804200000002</v>
      </c>
      <c r="J375" s="6">
        <f>IF($C375&lt;&gt;"M5","",SSA_new!I375)</f>
        <v>5011.3583799999997</v>
      </c>
      <c r="K375">
        <f t="shared" si="35"/>
        <v>-1.0263899999999921</v>
      </c>
      <c r="L375">
        <f t="shared" si="36"/>
        <v>-1</v>
      </c>
      <c r="M375">
        <f t="shared" si="37"/>
        <v>-4</v>
      </c>
      <c r="N375">
        <f t="shared" si="38"/>
        <v>180.77957999999944</v>
      </c>
      <c r="R375">
        <f t="shared" si="39"/>
        <v>182.34162000000015</v>
      </c>
      <c r="V375" s="4" t="str">
        <f t="shared" si="40"/>
        <v/>
      </c>
      <c r="X375" s="4" t="str">
        <f t="shared" si="41"/>
        <v/>
      </c>
    </row>
    <row r="376" spans="1:24" x14ac:dyDescent="0.55000000000000004">
      <c r="A376" s="6">
        <f>IF('Data Validation'!$K$2&lt;&gt;TRUE,"",'Data Validation'!A376)</f>
        <v>1772140800</v>
      </c>
      <c r="B376" s="6" t="str">
        <f>IF('Data Validation'!$K$2&lt;&gt;TRUE,"",'Data Validation'!C376)</f>
        <v>XAUUSD</v>
      </c>
      <c r="C376" s="6" t="str">
        <f>IF('Data Validation'!$K$2&lt;&gt;TRUE,"",'Data Validation'!E376)</f>
        <v>M5</v>
      </c>
      <c r="D376" s="6">
        <f>IF('Data Validation'!$K$2&lt;&gt;TRUE,"",'Data Validation'!G376)</f>
        <v>5191.3100000000004</v>
      </c>
      <c r="E376" s="6">
        <f>IF($C376&lt;&gt;"M5","",Price!F376)</f>
        <v>5196.51</v>
      </c>
      <c r="F376" s="6">
        <f>IF($C376&lt;&gt;"M5","",Price!G376)</f>
        <v>5191.29</v>
      </c>
      <c r="G376" s="6">
        <f>IF($C376&lt;&gt;"M5","",SSA_new!F376)</f>
        <v>5013.1277399999999</v>
      </c>
      <c r="H376" s="6">
        <f>IF($C376&lt;&gt;"M5","",SSA_new!G376)</f>
        <v>5013.7974299999996</v>
      </c>
      <c r="I376" s="6">
        <f>IF($C376&lt;&gt;"M5","",SSA_new!H376)</f>
        <v>5015.4006799999997</v>
      </c>
      <c r="J376" s="6">
        <f>IF($C376&lt;&gt;"M5","",SSA_new!I376)</f>
        <v>5010.6298399999996</v>
      </c>
      <c r="K376">
        <f t="shared" si="35"/>
        <v>-0.66968999999971857</v>
      </c>
      <c r="L376">
        <f t="shared" si="36"/>
        <v>-1</v>
      </c>
      <c r="M376">
        <f t="shared" si="37"/>
        <v>-5</v>
      </c>
      <c r="N376">
        <f t="shared" si="38"/>
        <v>181.10932000000048</v>
      </c>
      <c r="R376">
        <f t="shared" si="39"/>
        <v>180.66016000000036</v>
      </c>
      <c r="V376" s="4" t="str">
        <f t="shared" si="40"/>
        <v/>
      </c>
      <c r="X376" s="4" t="str">
        <f t="shared" si="41"/>
        <v/>
      </c>
    </row>
    <row r="377" spans="1:24" x14ac:dyDescent="0.55000000000000004">
      <c r="A377" s="6">
        <f>IF('Data Validation'!$K$2&lt;&gt;TRUE,"",'Data Validation'!A377)</f>
        <v>1772141100</v>
      </c>
      <c r="B377" s="6" t="str">
        <f>IF('Data Validation'!$K$2&lt;&gt;TRUE,"",'Data Validation'!C377)</f>
        <v>XAUUSD</v>
      </c>
      <c r="C377" s="6" t="str">
        <f>IF('Data Validation'!$K$2&lt;&gt;TRUE,"",'Data Validation'!E377)</f>
        <v>M5</v>
      </c>
      <c r="D377" s="6">
        <f>IF('Data Validation'!$K$2&lt;&gt;TRUE,"",'Data Validation'!G377)</f>
        <v>5185.72</v>
      </c>
      <c r="E377" s="6">
        <f>IF($C377&lt;&gt;"M5","",Price!F377)</f>
        <v>5192.04</v>
      </c>
      <c r="F377" s="6">
        <f>IF($C377&lt;&gt;"M5","",Price!G377)</f>
        <v>5184.8100000000004</v>
      </c>
      <c r="G377" s="6">
        <f>IF($C377&lt;&gt;"M5","",SSA_new!F377)</f>
        <v>5013.4945100000004</v>
      </c>
      <c r="H377" s="6">
        <f>IF($C377&lt;&gt;"M5","",SSA_new!G377)</f>
        <v>5013.6459699999996</v>
      </c>
      <c r="I377" s="6">
        <f>IF($C377&lt;&gt;"M5","",SSA_new!H377)</f>
        <v>5015.4455799999996</v>
      </c>
      <c r="J377" s="6">
        <f>IF($C377&lt;&gt;"M5","",SSA_new!I377)</f>
        <v>5010.5411000000004</v>
      </c>
      <c r="K377">
        <f t="shared" si="35"/>
        <v>-0.15145999999913329</v>
      </c>
      <c r="L377">
        <f t="shared" si="36"/>
        <v>-1</v>
      </c>
      <c r="M377">
        <f t="shared" si="37"/>
        <v>-6</v>
      </c>
      <c r="N377">
        <f t="shared" si="38"/>
        <v>176.59442000000035</v>
      </c>
      <c r="R377">
        <f t="shared" si="39"/>
        <v>174.26890000000003</v>
      </c>
      <c r="V377" s="4" t="str">
        <f t="shared" si="40"/>
        <v/>
      </c>
      <c r="X377" s="4" t="str">
        <f t="shared" si="41"/>
        <v/>
      </c>
    </row>
    <row r="378" spans="1:24" x14ac:dyDescent="0.55000000000000004">
      <c r="A378" s="6">
        <f>IF('Data Validation'!$K$2&lt;&gt;TRUE,"",'Data Validation'!A378)</f>
        <v>1772141400</v>
      </c>
      <c r="B378" s="6" t="str">
        <f>IF('Data Validation'!$K$2&lt;&gt;TRUE,"",'Data Validation'!C378)</f>
        <v>XAUUSD</v>
      </c>
      <c r="C378" s="6" t="str">
        <f>IF('Data Validation'!$K$2&lt;&gt;TRUE,"",'Data Validation'!E378)</f>
        <v>M5</v>
      </c>
      <c r="D378" s="6">
        <f>IF('Data Validation'!$K$2&lt;&gt;TRUE,"",'Data Validation'!G378)</f>
        <v>5185.1099999999997</v>
      </c>
      <c r="E378" s="6">
        <f>IF($C378&lt;&gt;"M5","",Price!F378)</f>
        <v>5188.92</v>
      </c>
      <c r="F378" s="6">
        <f>IF($C378&lt;&gt;"M5","",Price!G378)</f>
        <v>5184.4799999999996</v>
      </c>
      <c r="G378" s="6">
        <f>IF($C378&lt;&gt;"M5","",SSA_new!F378)</f>
        <v>5014.60563</v>
      </c>
      <c r="H378" s="6">
        <f>IF($C378&lt;&gt;"M5","",SSA_new!G378)</f>
        <v>5014.1257999999998</v>
      </c>
      <c r="I378" s="6">
        <f>IF($C378&lt;&gt;"M5","",SSA_new!H378)</f>
        <v>5016.2764299999999</v>
      </c>
      <c r="J378" s="6">
        <f>IF($C378&lt;&gt;"M5","",SSA_new!I378)</f>
        <v>5011.0399100000004</v>
      </c>
      <c r="K378">
        <f t="shared" si="35"/>
        <v>0.47983000000022002</v>
      </c>
      <c r="L378">
        <f t="shared" si="36"/>
        <v>1</v>
      </c>
      <c r="M378">
        <f t="shared" si="37"/>
        <v>1</v>
      </c>
      <c r="N378">
        <f t="shared" si="38"/>
        <v>172.64357000000018</v>
      </c>
      <c r="R378">
        <f t="shared" si="39"/>
        <v>173.44008999999915</v>
      </c>
      <c r="V378" s="4">
        <f t="shared" si="40"/>
        <v>1</v>
      </c>
      <c r="X378" s="4" t="str">
        <f t="shared" si="41"/>
        <v/>
      </c>
    </row>
    <row r="379" spans="1:24" x14ac:dyDescent="0.55000000000000004">
      <c r="A379" s="6">
        <f>IF('Data Validation'!$K$2&lt;&gt;TRUE,"",'Data Validation'!A379)</f>
        <v>1772141700</v>
      </c>
      <c r="B379" s="6" t="str">
        <f>IF('Data Validation'!$K$2&lt;&gt;TRUE,"",'Data Validation'!C379)</f>
        <v>XAUUSD</v>
      </c>
      <c r="C379" s="6" t="str">
        <f>IF('Data Validation'!$K$2&lt;&gt;TRUE,"",'Data Validation'!E379)</f>
        <v>M5</v>
      </c>
      <c r="D379" s="6">
        <f>IF('Data Validation'!$K$2&lt;&gt;TRUE,"",'Data Validation'!G379)</f>
        <v>5187.12</v>
      </c>
      <c r="E379" s="6">
        <f>IF($C379&lt;&gt;"M5","",Price!F379)</f>
        <v>5187.51</v>
      </c>
      <c r="F379" s="6">
        <f>IF($C379&lt;&gt;"M5","",Price!G379)</f>
        <v>5184.5600000000004</v>
      </c>
      <c r="G379" s="6">
        <f>IF($C379&lt;&gt;"M5","",SSA_new!F379)</f>
        <v>5016.2317499999999</v>
      </c>
      <c r="H379" s="6">
        <f>IF($C379&lt;&gt;"M5","",SSA_new!G379)</f>
        <v>5015.1787800000002</v>
      </c>
      <c r="I379" s="6">
        <f>IF($C379&lt;&gt;"M5","",SSA_new!H379)</f>
        <v>5017.8189000000002</v>
      </c>
      <c r="J379" s="6">
        <f>IF($C379&lt;&gt;"M5","",SSA_new!I379)</f>
        <v>5012.0424999999996</v>
      </c>
      <c r="K379">
        <f t="shared" si="35"/>
        <v>1.052969999999732</v>
      </c>
      <c r="L379">
        <f t="shared" si="36"/>
        <v>1</v>
      </c>
      <c r="M379">
        <f t="shared" si="37"/>
        <v>2</v>
      </c>
      <c r="N379">
        <f t="shared" si="38"/>
        <v>169.69110000000001</v>
      </c>
      <c r="R379">
        <f t="shared" si="39"/>
        <v>172.51750000000084</v>
      </c>
      <c r="V379" s="4">
        <f t="shared" si="40"/>
        <v>1</v>
      </c>
      <c r="X379" s="4" t="str">
        <f t="shared" si="41"/>
        <v/>
      </c>
    </row>
    <row r="380" spans="1:24" x14ac:dyDescent="0.55000000000000004">
      <c r="A380" s="6">
        <f>IF('Data Validation'!$K$2&lt;&gt;TRUE,"",'Data Validation'!A380)</f>
        <v>1772142000</v>
      </c>
      <c r="B380" s="6" t="str">
        <f>IF('Data Validation'!$K$2&lt;&gt;TRUE,"",'Data Validation'!C380)</f>
        <v>XAUUSD</v>
      </c>
      <c r="C380" s="6" t="str">
        <f>IF('Data Validation'!$K$2&lt;&gt;TRUE,"",'Data Validation'!E380)</f>
        <v>M5</v>
      </c>
      <c r="D380" s="6">
        <f>IF('Data Validation'!$K$2&lt;&gt;TRUE,"",'Data Validation'!G380)</f>
        <v>5190.3900000000003</v>
      </c>
      <c r="E380" s="6">
        <f>IF($C380&lt;&gt;"M5","",Price!F380)</f>
        <v>5191.3599999999997</v>
      </c>
      <c r="F380" s="6">
        <f>IF($C380&lt;&gt;"M5","",Price!G380)</f>
        <v>5186.74</v>
      </c>
      <c r="G380" s="6">
        <f>IF($C380&lt;&gt;"M5","",SSA_new!F380)</f>
        <v>5018.0733200000004</v>
      </c>
      <c r="H380" s="6">
        <f>IF($C380&lt;&gt;"M5","",SSA_new!G380)</f>
        <v>5016.6260499999999</v>
      </c>
      <c r="I380" s="6">
        <f>IF($C380&lt;&gt;"M5","",SSA_new!H380)</f>
        <v>5019.8090300000003</v>
      </c>
      <c r="J380" s="6">
        <f>IF($C380&lt;&gt;"M5","",SSA_new!I380)</f>
        <v>5013.2645400000001</v>
      </c>
      <c r="K380">
        <f t="shared" si="35"/>
        <v>1.4472700000005716</v>
      </c>
      <c r="L380">
        <f t="shared" si="36"/>
        <v>1</v>
      </c>
      <c r="M380">
        <f t="shared" si="37"/>
        <v>3</v>
      </c>
      <c r="N380">
        <f t="shared" si="38"/>
        <v>171.55096999999932</v>
      </c>
      <c r="R380">
        <f t="shared" si="39"/>
        <v>173.47545999999966</v>
      </c>
      <c r="V380" s="4">
        <f t="shared" si="40"/>
        <v>1</v>
      </c>
      <c r="X380" s="4" t="str">
        <f t="shared" si="41"/>
        <v/>
      </c>
    </row>
    <row r="381" spans="1:24" x14ac:dyDescent="0.55000000000000004">
      <c r="A381" s="6">
        <f>IF('Data Validation'!$K$2&lt;&gt;TRUE,"",'Data Validation'!A381)</f>
        <v>1772142300</v>
      </c>
      <c r="B381" s="6" t="str">
        <f>IF('Data Validation'!$K$2&lt;&gt;TRUE,"",'Data Validation'!C381)</f>
        <v>XAUUSD</v>
      </c>
      <c r="C381" s="6" t="str">
        <f>IF('Data Validation'!$K$2&lt;&gt;TRUE,"",'Data Validation'!E381)</f>
        <v>M5</v>
      </c>
      <c r="D381" s="6">
        <f>IF('Data Validation'!$K$2&lt;&gt;TRUE,"",'Data Validation'!G381)</f>
        <v>5187.18</v>
      </c>
      <c r="E381" s="6">
        <f>IF($C381&lt;&gt;"M5","",Price!F381)</f>
        <v>5190.29</v>
      </c>
      <c r="F381" s="6">
        <f>IF($C381&lt;&gt;"M5","",Price!G381)</f>
        <v>5187.18</v>
      </c>
      <c r="G381" s="6">
        <f>IF($C381&lt;&gt;"M5","",SSA_new!F381)</f>
        <v>5019.8993399999999</v>
      </c>
      <c r="H381" s="6">
        <f>IF($C381&lt;&gt;"M5","",SSA_new!G381)</f>
        <v>5018.2626899999996</v>
      </c>
      <c r="I381" s="6">
        <f>IF($C381&lt;&gt;"M5","",SSA_new!H381)</f>
        <v>5021.9696299999996</v>
      </c>
      <c r="J381" s="6">
        <f>IF($C381&lt;&gt;"M5","",SSA_new!I381)</f>
        <v>5014.48603</v>
      </c>
      <c r="K381">
        <f t="shared" si="35"/>
        <v>1.6366500000003725</v>
      </c>
      <c r="L381">
        <f t="shared" si="36"/>
        <v>1</v>
      </c>
      <c r="M381">
        <f t="shared" si="37"/>
        <v>4</v>
      </c>
      <c r="N381">
        <f t="shared" si="38"/>
        <v>168.32037000000037</v>
      </c>
      <c r="R381">
        <f t="shared" si="39"/>
        <v>172.69397000000026</v>
      </c>
      <c r="V381" s="4">
        <f t="shared" si="40"/>
        <v>1</v>
      </c>
      <c r="X381" s="4" t="str">
        <f t="shared" si="41"/>
        <v/>
      </c>
    </row>
    <row r="382" spans="1:24" x14ac:dyDescent="0.55000000000000004">
      <c r="A382" s="6">
        <f>IF('Data Validation'!$K$2&lt;&gt;TRUE,"",'Data Validation'!A382)</f>
        <v>1772142600</v>
      </c>
      <c r="B382" s="6" t="str">
        <f>IF('Data Validation'!$K$2&lt;&gt;TRUE,"",'Data Validation'!C382)</f>
        <v>XAUUSD</v>
      </c>
      <c r="C382" s="6" t="str">
        <f>IF('Data Validation'!$K$2&lt;&gt;TRUE,"",'Data Validation'!E382)</f>
        <v>M5</v>
      </c>
      <c r="D382" s="6">
        <f>IF('Data Validation'!$K$2&lt;&gt;TRUE,"",'Data Validation'!G382)</f>
        <v>5183.3999999999996</v>
      </c>
      <c r="E382" s="6">
        <f>IF($C382&lt;&gt;"M5","",Price!F382)</f>
        <v>5188.1499999999996</v>
      </c>
      <c r="F382" s="6">
        <f>IF($C382&lt;&gt;"M5","",Price!G382)</f>
        <v>5183.25</v>
      </c>
      <c r="G382" s="6">
        <f>IF($C382&lt;&gt;"M5","",SSA_new!F382)</f>
        <v>5021.4686499999998</v>
      </c>
      <c r="H382" s="6">
        <f>IF($C382&lt;&gt;"M5","",SSA_new!G382)</f>
        <v>5019.8656700000001</v>
      </c>
      <c r="I382" s="6">
        <f>IF($C382&lt;&gt;"M5","",SSA_new!H382)</f>
        <v>5024.0599000000002</v>
      </c>
      <c r="J382" s="6">
        <f>IF($C382&lt;&gt;"M5","",SSA_new!I382)</f>
        <v>5015.5330700000004</v>
      </c>
      <c r="K382">
        <f t="shared" si="35"/>
        <v>1.6029799999996612</v>
      </c>
      <c r="L382">
        <f t="shared" si="36"/>
        <v>1</v>
      </c>
      <c r="M382">
        <f t="shared" si="37"/>
        <v>5</v>
      </c>
      <c r="N382">
        <f t="shared" si="38"/>
        <v>164.09009999999944</v>
      </c>
      <c r="R382">
        <f t="shared" si="39"/>
        <v>167.71692999999959</v>
      </c>
      <c r="V382" s="4">
        <f t="shared" si="40"/>
        <v>1</v>
      </c>
      <c r="X382" s="4" t="str">
        <f t="shared" si="41"/>
        <v/>
      </c>
    </row>
    <row r="383" spans="1:24" x14ac:dyDescent="0.55000000000000004">
      <c r="A383" s="6">
        <f>IF('Data Validation'!$K$2&lt;&gt;TRUE,"",'Data Validation'!A383)</f>
        <v>1772142900</v>
      </c>
      <c r="B383" s="6" t="str">
        <f>IF('Data Validation'!$K$2&lt;&gt;TRUE,"",'Data Validation'!C383)</f>
        <v>XAUUSD</v>
      </c>
      <c r="C383" s="6" t="str">
        <f>IF('Data Validation'!$K$2&lt;&gt;TRUE,"",'Data Validation'!E383)</f>
        <v>M5</v>
      </c>
      <c r="D383" s="6">
        <f>IF('Data Validation'!$K$2&lt;&gt;TRUE,"",'Data Validation'!G383)</f>
        <v>5185.2</v>
      </c>
      <c r="E383" s="6">
        <f>IF($C383&lt;&gt;"M5","",Price!F383)</f>
        <v>5186.07</v>
      </c>
      <c r="F383" s="6">
        <f>IF($C383&lt;&gt;"M5","",Price!G383)</f>
        <v>5182.8900000000003</v>
      </c>
      <c r="G383" s="6">
        <f>IF($C383&lt;&gt;"M5","",SSA_new!F383)</f>
        <v>5022.2941600000004</v>
      </c>
      <c r="H383" s="6">
        <f>IF($C383&lt;&gt;"M5","",SSA_new!G383)</f>
        <v>5021.0799200000001</v>
      </c>
      <c r="I383" s="6">
        <f>IF($C383&lt;&gt;"M5","",SSA_new!H383)</f>
        <v>5025.5161600000001</v>
      </c>
      <c r="J383" s="6">
        <f>IF($C383&lt;&gt;"M5","",SSA_new!I383)</f>
        <v>5016.2423200000003</v>
      </c>
      <c r="K383">
        <f t="shared" si="35"/>
        <v>1.2142400000002453</v>
      </c>
      <c r="L383">
        <f t="shared" si="36"/>
        <v>1</v>
      </c>
      <c r="M383">
        <f t="shared" si="37"/>
        <v>6</v>
      </c>
      <c r="N383">
        <f t="shared" si="38"/>
        <v>160.55383999999958</v>
      </c>
      <c r="R383">
        <f t="shared" si="39"/>
        <v>166.64768000000004</v>
      </c>
      <c r="V383" s="4">
        <f t="shared" si="40"/>
        <v>1</v>
      </c>
      <c r="X383" s="4" t="str">
        <f t="shared" si="41"/>
        <v/>
      </c>
    </row>
    <row r="384" spans="1:24" x14ac:dyDescent="0.55000000000000004">
      <c r="A384" s="6">
        <f>IF('Data Validation'!$K$2&lt;&gt;TRUE,"",'Data Validation'!A384)</f>
        <v>1772146800</v>
      </c>
      <c r="B384" s="6" t="str">
        <f>IF('Data Validation'!$K$2&lt;&gt;TRUE,"",'Data Validation'!C384)</f>
        <v>XAUUSD</v>
      </c>
      <c r="C384" s="6" t="str">
        <f>IF('Data Validation'!$K$2&lt;&gt;TRUE,"",'Data Validation'!E384)</f>
        <v>M5</v>
      </c>
      <c r="D384" s="6">
        <f>IF('Data Validation'!$K$2&lt;&gt;TRUE,"",'Data Validation'!G384)</f>
        <v>5182.18</v>
      </c>
      <c r="E384" s="6">
        <f>IF($C384&lt;&gt;"M5","",Price!F384)</f>
        <v>5189.62</v>
      </c>
      <c r="F384" s="6">
        <f>IF($C384&lt;&gt;"M5","",Price!G384)</f>
        <v>5175.72</v>
      </c>
      <c r="G384" s="6">
        <f>IF($C384&lt;&gt;"M5","",SSA_new!F384)</f>
        <v>5022.2502800000002</v>
      </c>
      <c r="H384" s="6">
        <f>IF($C384&lt;&gt;"M5","",SSA_new!G384)</f>
        <v>5021.6651000000002</v>
      </c>
      <c r="I384" s="6">
        <f>IF($C384&lt;&gt;"M5","",SSA_new!H384)</f>
        <v>5026.18253</v>
      </c>
      <c r="J384" s="6">
        <f>IF($C384&lt;&gt;"M5","",SSA_new!I384)</f>
        <v>5016.3849499999997</v>
      </c>
      <c r="K384">
        <f t="shared" si="35"/>
        <v>0.58518000000003667</v>
      </c>
      <c r="L384">
        <f t="shared" si="36"/>
        <v>1</v>
      </c>
      <c r="M384">
        <f t="shared" si="37"/>
        <v>7</v>
      </c>
      <c r="N384">
        <f t="shared" si="38"/>
        <v>163.43746999999985</v>
      </c>
      <c r="R384">
        <f t="shared" si="39"/>
        <v>159.33505000000059</v>
      </c>
      <c r="V384" s="4">
        <f t="shared" si="40"/>
        <v>1</v>
      </c>
      <c r="X384" s="4" t="str">
        <f t="shared" si="41"/>
        <v/>
      </c>
    </row>
    <row r="385" spans="1:27" x14ac:dyDescent="0.55000000000000004">
      <c r="A385" s="6">
        <f>IF('Data Validation'!$K$2&lt;&gt;TRUE,"",'Data Validation'!A385)</f>
        <v>1772147100</v>
      </c>
      <c r="B385" s="6" t="str">
        <f>IF('Data Validation'!$K$2&lt;&gt;TRUE,"",'Data Validation'!C385)</f>
        <v>XAUUSD</v>
      </c>
      <c r="C385" s="6" t="str">
        <f>IF('Data Validation'!$K$2&lt;&gt;TRUE,"",'Data Validation'!E385)</f>
        <v>M5</v>
      </c>
      <c r="D385" s="6">
        <f>IF('Data Validation'!$K$2&lt;&gt;TRUE,"",'Data Validation'!G385)</f>
        <v>5184.67</v>
      </c>
      <c r="E385" s="6">
        <f>IF($C385&lt;&gt;"M5","",Price!F385)</f>
        <v>5186.38</v>
      </c>
      <c r="F385" s="6">
        <f>IF($C385&lt;&gt;"M5","",Price!G385)</f>
        <v>5179</v>
      </c>
      <c r="G385" s="6">
        <f>IF($C385&lt;&gt;"M5","",SSA_new!F385)</f>
        <v>5021.3345200000003</v>
      </c>
      <c r="H385" s="6">
        <f>IF($C385&lt;&gt;"M5","",SSA_new!G385)</f>
        <v>5021.4998100000003</v>
      </c>
      <c r="I385" s="6">
        <f>IF($C385&lt;&gt;"M5","",SSA_new!H385)</f>
        <v>5025.8749900000003</v>
      </c>
      <c r="J385" s="6">
        <f>IF($C385&lt;&gt;"M5","",SSA_new!I385)</f>
        <v>5015.8652099999999</v>
      </c>
      <c r="K385">
        <f t="shared" si="35"/>
        <v>-0.16528999999991356</v>
      </c>
      <c r="L385">
        <f t="shared" si="36"/>
        <v>-1</v>
      </c>
      <c r="M385">
        <f t="shared" si="37"/>
        <v>-1</v>
      </c>
      <c r="N385">
        <f t="shared" si="38"/>
        <v>160.50500999999986</v>
      </c>
      <c r="R385">
        <f t="shared" si="39"/>
        <v>163.13479000000007</v>
      </c>
      <c r="V385" s="4" t="str">
        <f t="shared" si="40"/>
        <v/>
      </c>
      <c r="X385" s="4" t="str">
        <f t="shared" si="41"/>
        <v/>
      </c>
    </row>
    <row r="386" spans="1:27" x14ac:dyDescent="0.55000000000000004">
      <c r="A386" s="6">
        <f>IF('Data Validation'!$K$2&lt;&gt;TRUE,"",'Data Validation'!A386)</f>
        <v>1772147400</v>
      </c>
      <c r="B386" s="6" t="str">
        <f>IF('Data Validation'!$K$2&lt;&gt;TRUE,"",'Data Validation'!C386)</f>
        <v>XAUUSD</v>
      </c>
      <c r="C386" s="6" t="str">
        <f>IF('Data Validation'!$K$2&lt;&gt;TRUE,"",'Data Validation'!E386)</f>
        <v>M5</v>
      </c>
      <c r="D386" s="6">
        <f>IF('Data Validation'!$K$2&lt;&gt;TRUE,"",'Data Validation'!G386)</f>
        <v>5183.99</v>
      </c>
      <c r="E386" s="6">
        <f>IF($C386&lt;&gt;"M5","",Price!F386)</f>
        <v>5188.53</v>
      </c>
      <c r="F386" s="6">
        <f>IF($C386&lt;&gt;"M5","",Price!G386)</f>
        <v>5183.08</v>
      </c>
      <c r="G386" s="6">
        <f>IF($C386&lt;&gt;"M5","",SSA_new!F386)</f>
        <v>5019.7515400000002</v>
      </c>
      <c r="H386" s="6">
        <f>IF($C386&lt;&gt;"M5","",SSA_new!G386)</f>
        <v>5020.6256700000004</v>
      </c>
      <c r="I386" s="6">
        <f>IF($C386&lt;&gt;"M5","",SSA_new!H386)</f>
        <v>5024.75486</v>
      </c>
      <c r="J386" s="6">
        <f>IF($C386&lt;&gt;"M5","",SSA_new!I386)</f>
        <v>5014.8103099999998</v>
      </c>
      <c r="K386">
        <f t="shared" ref="K386:K449" si="42">G386-H386</f>
        <v>-0.87413000000015018</v>
      </c>
      <c r="L386">
        <f t="shared" si="36"/>
        <v>-1</v>
      </c>
      <c r="M386">
        <f t="shared" si="37"/>
        <v>-2</v>
      </c>
      <c r="N386">
        <f t="shared" si="38"/>
        <v>163.77513999999974</v>
      </c>
      <c r="R386">
        <f t="shared" si="39"/>
        <v>168.26969000000008</v>
      </c>
      <c r="V386" s="4" t="str">
        <f t="shared" si="40"/>
        <v/>
      </c>
      <c r="X386" s="4" t="str">
        <f t="shared" si="41"/>
        <v/>
      </c>
    </row>
    <row r="387" spans="1:27" x14ac:dyDescent="0.55000000000000004">
      <c r="A387" s="6">
        <f>IF('Data Validation'!$K$2&lt;&gt;TRUE,"",'Data Validation'!A387)</f>
        <v>1772147700</v>
      </c>
      <c r="B387" s="6" t="str">
        <f>IF('Data Validation'!$K$2&lt;&gt;TRUE,"",'Data Validation'!C387)</f>
        <v>XAUUSD</v>
      </c>
      <c r="C387" s="6" t="str">
        <f>IF('Data Validation'!$K$2&lt;&gt;TRUE,"",'Data Validation'!E387)</f>
        <v>M5</v>
      </c>
      <c r="D387" s="6">
        <f>IF('Data Validation'!$K$2&lt;&gt;TRUE,"",'Data Validation'!G387)</f>
        <v>5183.7700000000004</v>
      </c>
      <c r="E387" s="6">
        <f>IF($C387&lt;&gt;"M5","",Price!F387)</f>
        <v>5185.66</v>
      </c>
      <c r="F387" s="6">
        <f>IF($C387&lt;&gt;"M5","",Price!G387)</f>
        <v>5182.7</v>
      </c>
      <c r="G387" s="6">
        <f>IF($C387&lt;&gt;"M5","",SSA_new!F387)</f>
        <v>5017.9783200000002</v>
      </c>
      <c r="H387" s="6">
        <f>IF($C387&lt;&gt;"M5","",SSA_new!G387)</f>
        <v>5019.3019999999997</v>
      </c>
      <c r="I387" s="6">
        <f>IF($C387&lt;&gt;"M5","",SSA_new!H387)</f>
        <v>5023.0730800000001</v>
      </c>
      <c r="J387" s="6">
        <f>IF($C387&lt;&gt;"M5","",SSA_new!I387)</f>
        <v>5013.7506999999996</v>
      </c>
      <c r="K387">
        <f t="shared" si="42"/>
        <v>-1.3236799999995128</v>
      </c>
      <c r="L387">
        <f t="shared" ref="L387:L450" si="43">IF(K387&gt;=0,1,-1)</f>
        <v>-1</v>
      </c>
      <c r="M387">
        <f t="shared" ref="M387:M450" si="44">IF(L387=L386,M386+L387,L387)</f>
        <v>-3</v>
      </c>
      <c r="N387">
        <f t="shared" ref="N387:N450" si="45">E387-I387</f>
        <v>162.58691999999974</v>
      </c>
      <c r="O387">
        <f t="shared" ref="O387:O418" si="46">STANDARDIZE(N387,AVERAGE(N3:N387),_xlfn.STDEV.P(N3:N387))</f>
        <v>-0.54307331247086599</v>
      </c>
      <c r="P387" s="13">
        <f t="shared" ref="P387:P418" si="47">_xlfn.NORM.S.DIST(O387,TRUE)</f>
        <v>0.2935396632924609</v>
      </c>
      <c r="Q387" s="11">
        <f t="shared" ref="Q387:Q418" si="48">MAX(M3:M387)</f>
        <v>25</v>
      </c>
      <c r="R387">
        <f t="shared" ref="R387:R450" si="49">F387-J387</f>
        <v>168.94930000000022</v>
      </c>
      <c r="S387">
        <f t="shared" ref="S387:S418" si="50">STANDARDIZE(R387,AVERAGE(R3:R387),_xlfn.STDEV.P(R3:R387))</f>
        <v>-0.22142009096727103</v>
      </c>
      <c r="T387" s="13">
        <f t="shared" ref="T387:T418" si="51">_xlfn.NORM.S.DIST(S387,TRUE)</f>
        <v>0.41238267515044807</v>
      </c>
      <c r="U387" s="11">
        <f t="shared" ref="U387:U418" si="52">MIN(M3:M387)</f>
        <v>-26</v>
      </c>
      <c r="V387" s="4" t="str">
        <f t="shared" ref="V387:V450" si="53">IF(AND(M387&gt;0,N387&gt;0),1,"")</f>
        <v/>
      </c>
      <c r="W387" s="4" t="str">
        <f t="shared" ref="W387:W418" si="54">IF(P387&gt;90%,"Sig Excess High","")</f>
        <v/>
      </c>
      <c r="X387" s="4" t="str">
        <f t="shared" ref="X387:X450" si="55">IF(AND(M387&lt;0,R387&lt;0),1,"")</f>
        <v/>
      </c>
      <c r="Y387" s="4" t="str">
        <f t="shared" ref="Y387:Y418" si="56">IF(T387&lt;10%,"Sig Excess Low","")</f>
        <v/>
      </c>
    </row>
    <row r="388" spans="1:27" x14ac:dyDescent="0.55000000000000004">
      <c r="A388" s="6">
        <f>IF('Data Validation'!$K$2&lt;&gt;TRUE,"",'Data Validation'!A388)</f>
        <v>1772148000</v>
      </c>
      <c r="B388" s="6" t="str">
        <f>IF('Data Validation'!$K$2&lt;&gt;TRUE,"",'Data Validation'!C388)</f>
        <v>XAUUSD</v>
      </c>
      <c r="C388" s="6" t="str">
        <f>IF('Data Validation'!$K$2&lt;&gt;TRUE,"",'Data Validation'!E388)</f>
        <v>M5</v>
      </c>
      <c r="D388" s="6">
        <f>IF('Data Validation'!$K$2&lt;&gt;TRUE,"",'Data Validation'!G388)</f>
        <v>5183.6899999999996</v>
      </c>
      <c r="E388" s="6">
        <f>IF($C388&lt;&gt;"M5","",Price!F388)</f>
        <v>5187.18</v>
      </c>
      <c r="F388" s="6">
        <f>IF($C388&lt;&gt;"M5","",Price!G388)</f>
        <v>5183.6099999999997</v>
      </c>
      <c r="G388" s="6">
        <f>IF($C388&lt;&gt;"M5","",SSA_new!F388)</f>
        <v>5016.1187900000004</v>
      </c>
      <c r="H388" s="6">
        <f>IF($C388&lt;&gt;"M5","",SSA_new!G388)</f>
        <v>5017.7103900000002</v>
      </c>
      <c r="I388" s="6">
        <f>IF($C388&lt;&gt;"M5","",SSA_new!H388)</f>
        <v>5021.1877299999996</v>
      </c>
      <c r="J388" s="6">
        <f>IF($C388&lt;&gt;"M5","",SSA_new!I388)</f>
        <v>5012.6312500000004</v>
      </c>
      <c r="K388">
        <f t="shared" si="42"/>
        <v>-1.5915999999997439</v>
      </c>
      <c r="L388">
        <f t="shared" si="43"/>
        <v>-1</v>
      </c>
      <c r="M388">
        <f t="shared" si="44"/>
        <v>-4</v>
      </c>
      <c r="N388">
        <f t="shared" si="45"/>
        <v>165.99227000000064</v>
      </c>
      <c r="O388">
        <f t="shared" si="46"/>
        <v>-0.38954310921599561</v>
      </c>
      <c r="P388" s="13">
        <f t="shared" si="47"/>
        <v>0.34843721368066444</v>
      </c>
      <c r="Q388" s="11">
        <f t="shared" si="48"/>
        <v>25</v>
      </c>
      <c r="R388">
        <f t="shared" si="49"/>
        <v>170.97874999999931</v>
      </c>
      <c r="S388">
        <f t="shared" si="50"/>
        <v>-0.13634834708900467</v>
      </c>
      <c r="T388" s="13">
        <f t="shared" si="51"/>
        <v>0.44577295263820121</v>
      </c>
      <c r="U388" s="11">
        <f t="shared" si="52"/>
        <v>-26</v>
      </c>
      <c r="V388" s="4" t="str">
        <f t="shared" si="53"/>
        <v/>
      </c>
      <c r="W388" s="4" t="str">
        <f t="shared" si="54"/>
        <v/>
      </c>
      <c r="X388" s="4" t="str">
        <f t="shared" si="55"/>
        <v/>
      </c>
      <c r="Y388" s="4" t="str">
        <f t="shared" si="56"/>
        <v/>
      </c>
    </row>
    <row r="389" spans="1:27" x14ac:dyDescent="0.55000000000000004">
      <c r="A389" s="6">
        <f>IF('Data Validation'!$K$2&lt;&gt;TRUE,"",'Data Validation'!A389)</f>
        <v>1772148300</v>
      </c>
      <c r="B389" s="6" t="str">
        <f>IF('Data Validation'!$K$2&lt;&gt;TRUE,"",'Data Validation'!C389)</f>
        <v>XAUUSD</v>
      </c>
      <c r="C389" s="6" t="str">
        <f>IF('Data Validation'!$K$2&lt;&gt;TRUE,"",'Data Validation'!E389)</f>
        <v>M5</v>
      </c>
      <c r="D389" s="6">
        <f>IF('Data Validation'!$K$2&lt;&gt;TRUE,"",'Data Validation'!G389)</f>
        <v>5184</v>
      </c>
      <c r="E389" s="6">
        <f>IF($C389&lt;&gt;"M5","",Price!F389)</f>
        <v>5185.76</v>
      </c>
      <c r="F389" s="6">
        <f>IF($C389&lt;&gt;"M5","",Price!G389)</f>
        <v>5181.29</v>
      </c>
      <c r="G389" s="6">
        <f>IF($C389&lt;&gt;"M5","",SSA_new!F389)</f>
        <v>5014.4573200000004</v>
      </c>
      <c r="H389" s="6">
        <f>IF($C389&lt;&gt;"M5","",SSA_new!G389)</f>
        <v>5016.08385</v>
      </c>
      <c r="I389" s="6">
        <f>IF($C389&lt;&gt;"M5","",SSA_new!H389)</f>
        <v>5019.2762499999999</v>
      </c>
      <c r="J389" s="6">
        <f>IF($C389&lt;&gt;"M5","",SSA_new!I389)</f>
        <v>5011.5580399999999</v>
      </c>
      <c r="K389">
        <f t="shared" si="42"/>
        <v>-1.6265299999995477</v>
      </c>
      <c r="L389">
        <f t="shared" si="43"/>
        <v>-1</v>
      </c>
      <c r="M389">
        <f t="shared" si="44"/>
        <v>-5</v>
      </c>
      <c r="N389">
        <f t="shared" si="45"/>
        <v>166.48375000000033</v>
      </c>
      <c r="O389">
        <f t="shared" si="46"/>
        <v>-0.36634734698401933</v>
      </c>
      <c r="P389" s="13">
        <f t="shared" si="47"/>
        <v>0.35705295186828867</v>
      </c>
      <c r="Q389" s="11">
        <f t="shared" si="48"/>
        <v>25</v>
      </c>
      <c r="R389">
        <f t="shared" si="49"/>
        <v>169.73196000000007</v>
      </c>
      <c r="S389">
        <f t="shared" si="50"/>
        <v>-0.18797788099218124</v>
      </c>
      <c r="T389" s="13">
        <f t="shared" si="51"/>
        <v>0.4254469952440102</v>
      </c>
      <c r="U389" s="11">
        <f t="shared" si="52"/>
        <v>-26</v>
      </c>
      <c r="V389" s="4" t="str">
        <f t="shared" si="53"/>
        <v/>
      </c>
      <c r="W389" s="4" t="str">
        <f t="shared" si="54"/>
        <v/>
      </c>
      <c r="X389" s="4" t="str">
        <f t="shared" si="55"/>
        <v/>
      </c>
      <c r="Y389" s="4" t="str">
        <f t="shared" si="56"/>
        <v/>
      </c>
    </row>
    <row r="390" spans="1:27" x14ac:dyDescent="0.55000000000000004">
      <c r="A390" s="6">
        <f>IF('Data Validation'!$K$2&lt;&gt;TRUE,"",'Data Validation'!A390)</f>
        <v>1772148600</v>
      </c>
      <c r="B390" s="6" t="str">
        <f>IF('Data Validation'!$K$2&lt;&gt;TRUE,"",'Data Validation'!C390)</f>
        <v>XAUUSD</v>
      </c>
      <c r="C390" s="6" t="str">
        <f>IF('Data Validation'!$K$2&lt;&gt;TRUE,"",'Data Validation'!E390)</f>
        <v>M5</v>
      </c>
      <c r="D390" s="6">
        <f>IF('Data Validation'!$K$2&lt;&gt;TRUE,"",'Data Validation'!G390)</f>
        <v>5183.32</v>
      </c>
      <c r="E390" s="6">
        <f>IF($C390&lt;&gt;"M5","",Price!F390)</f>
        <v>5184.8900000000003</v>
      </c>
      <c r="F390" s="6">
        <f>IF($C390&lt;&gt;"M5","",Price!G390)</f>
        <v>5181.6400000000003</v>
      </c>
      <c r="G390" s="6">
        <f>IF($C390&lt;&gt;"M5","",SSA_new!F390)</f>
        <v>5012.9214499999998</v>
      </c>
      <c r="H390" s="6">
        <f>IF($C390&lt;&gt;"M5","",SSA_new!G390)</f>
        <v>5014.5026500000004</v>
      </c>
      <c r="I390" s="6">
        <f>IF($C390&lt;&gt;"M5","",SSA_new!H390)</f>
        <v>5017.4034799999999</v>
      </c>
      <c r="J390" s="6">
        <f>IF($C390&lt;&gt;"M5","",SSA_new!I390)</f>
        <v>5010.5159700000004</v>
      </c>
      <c r="K390">
        <f t="shared" si="42"/>
        <v>-1.5812000000005355</v>
      </c>
      <c r="L390">
        <f t="shared" si="43"/>
        <v>-1</v>
      </c>
      <c r="M390">
        <f t="shared" si="44"/>
        <v>-6</v>
      </c>
      <c r="N390">
        <f t="shared" si="45"/>
        <v>167.48652000000038</v>
      </c>
      <c r="O390">
        <f t="shared" si="46"/>
        <v>-0.32038849868701946</v>
      </c>
      <c r="P390" s="13">
        <f t="shared" si="47"/>
        <v>0.37433692157146081</v>
      </c>
      <c r="Q390" s="11">
        <f t="shared" si="48"/>
        <v>25</v>
      </c>
      <c r="R390">
        <f t="shared" si="49"/>
        <v>171.12402999999995</v>
      </c>
      <c r="S390">
        <f t="shared" si="50"/>
        <v>-0.12931267528157761</v>
      </c>
      <c r="T390" s="13">
        <f t="shared" si="51"/>
        <v>0.44855512110961909</v>
      </c>
      <c r="U390" s="11">
        <f t="shared" si="52"/>
        <v>-26</v>
      </c>
      <c r="V390" s="4" t="str">
        <f t="shared" si="53"/>
        <v/>
      </c>
      <c r="W390" s="4" t="str">
        <f t="shared" si="54"/>
        <v/>
      </c>
      <c r="X390" s="4" t="str">
        <f t="shared" si="55"/>
        <v/>
      </c>
      <c r="Y390" s="4" t="str">
        <f t="shared" si="56"/>
        <v/>
      </c>
    </row>
    <row r="391" spans="1:27" x14ac:dyDescent="0.55000000000000004">
      <c r="A391" s="6">
        <f>IF('Data Validation'!$K$2&lt;&gt;TRUE,"",'Data Validation'!A391)</f>
        <v>1772148900</v>
      </c>
      <c r="B391" s="6" t="str">
        <f>IF('Data Validation'!$K$2&lt;&gt;TRUE,"",'Data Validation'!C391)</f>
        <v>XAUUSD</v>
      </c>
      <c r="C391" s="6" t="str">
        <f>IF('Data Validation'!$K$2&lt;&gt;TRUE,"",'Data Validation'!E391)</f>
        <v>M5</v>
      </c>
      <c r="D391" s="6">
        <f>IF('Data Validation'!$K$2&lt;&gt;TRUE,"",'Data Validation'!G391)</f>
        <v>5187.21</v>
      </c>
      <c r="E391" s="6">
        <f>IF($C391&lt;&gt;"M5","",Price!F391)</f>
        <v>5187.21</v>
      </c>
      <c r="F391" s="6">
        <f>IF($C391&lt;&gt;"M5","",Price!G391)</f>
        <v>5183.24</v>
      </c>
      <c r="G391" s="6">
        <f>IF($C391&lt;&gt;"M5","",SSA_new!F391)</f>
        <v>5011.5539399999998</v>
      </c>
      <c r="H391" s="6">
        <f>IF($C391&lt;&gt;"M5","",SSA_new!G391)</f>
        <v>5013.0282999999999</v>
      </c>
      <c r="I391" s="6">
        <f>IF($C391&lt;&gt;"M5","",SSA_new!H391)</f>
        <v>5015.6830399999999</v>
      </c>
      <c r="J391" s="6">
        <f>IF($C391&lt;&gt;"M5","",SSA_new!I391)</f>
        <v>5009.38483</v>
      </c>
      <c r="K391">
        <f t="shared" si="42"/>
        <v>-1.4743600000001607</v>
      </c>
      <c r="L391">
        <f t="shared" si="43"/>
        <v>-1</v>
      </c>
      <c r="M391">
        <f t="shared" si="44"/>
        <v>-7</v>
      </c>
      <c r="N391">
        <f t="shared" si="45"/>
        <v>171.52696000000014</v>
      </c>
      <c r="O391">
        <f t="shared" si="46"/>
        <v>-0.13904224143385319</v>
      </c>
      <c r="P391" s="13">
        <f t="shared" si="47"/>
        <v>0.44470838469293944</v>
      </c>
      <c r="Q391" s="11">
        <f t="shared" si="48"/>
        <v>25</v>
      </c>
      <c r="R391">
        <f t="shared" si="49"/>
        <v>173.85516999999982</v>
      </c>
      <c r="S391">
        <f t="shared" si="50"/>
        <v>-1.4930303092694403E-2</v>
      </c>
      <c r="T391" s="13">
        <f t="shared" si="51"/>
        <v>0.49404389212119409</v>
      </c>
      <c r="U391" s="11">
        <f t="shared" si="52"/>
        <v>-26</v>
      </c>
      <c r="V391" s="4" t="str">
        <f t="shared" si="53"/>
        <v/>
      </c>
      <c r="W391" s="4" t="str">
        <f t="shared" si="54"/>
        <v/>
      </c>
      <c r="X391" s="4" t="str">
        <f t="shared" si="55"/>
        <v/>
      </c>
      <c r="Y391" s="4" t="str">
        <f t="shared" si="56"/>
        <v/>
      </c>
    </row>
    <row r="392" spans="1:27" x14ac:dyDescent="0.55000000000000004">
      <c r="A392" s="6">
        <f>IF('Data Validation'!$K$2&lt;&gt;TRUE,"",'Data Validation'!A392)</f>
        <v>1772149200</v>
      </c>
      <c r="B392" s="6" t="str">
        <f>IF('Data Validation'!$K$2&lt;&gt;TRUE,"",'Data Validation'!C392)</f>
        <v>XAUUSD</v>
      </c>
      <c r="C392" s="6" t="str">
        <f>IF('Data Validation'!$K$2&lt;&gt;TRUE,"",'Data Validation'!E392)</f>
        <v>M5</v>
      </c>
      <c r="D392" s="6">
        <f>IF('Data Validation'!$K$2&lt;&gt;TRUE,"",'Data Validation'!G392)</f>
        <v>5186.0200000000004</v>
      </c>
      <c r="E392" s="6">
        <f>IF($C392&lt;&gt;"M5","",Price!F392)</f>
        <v>5189.5200000000004</v>
      </c>
      <c r="F392" s="6">
        <f>IF($C392&lt;&gt;"M5","",Price!G392)</f>
        <v>5184.01</v>
      </c>
      <c r="G392" s="6">
        <f>IF($C392&lt;&gt;"M5","",SSA_new!F392)</f>
        <v>5010.5608899999997</v>
      </c>
      <c r="H392" s="6">
        <f>IF($C392&lt;&gt;"M5","",SSA_new!G392)</f>
        <v>5011.7945900000004</v>
      </c>
      <c r="I392" s="6">
        <f>IF($C392&lt;&gt;"M5","",SSA_new!H392)</f>
        <v>5014.2607900000003</v>
      </c>
      <c r="J392" s="6">
        <f>IF($C392&lt;&gt;"M5","",SSA_new!I392)</f>
        <v>5008.2986799999999</v>
      </c>
      <c r="K392">
        <f t="shared" si="42"/>
        <v>-1.233700000000681</v>
      </c>
      <c r="L392">
        <f t="shared" si="43"/>
        <v>-1</v>
      </c>
      <c r="M392">
        <f t="shared" si="44"/>
        <v>-8</v>
      </c>
      <c r="N392">
        <f t="shared" si="45"/>
        <v>175.25921000000017</v>
      </c>
      <c r="O392">
        <f t="shared" si="46"/>
        <v>2.8130193502233971E-2</v>
      </c>
      <c r="P392" s="13">
        <f t="shared" si="47"/>
        <v>0.51122084366757425</v>
      </c>
      <c r="Q392" s="11">
        <f t="shared" si="48"/>
        <v>25</v>
      </c>
      <c r="R392">
        <f t="shared" si="49"/>
        <v>175.71132000000034</v>
      </c>
      <c r="S392">
        <f t="shared" si="50"/>
        <v>6.2913874797121433E-2</v>
      </c>
      <c r="T392" s="13">
        <f t="shared" si="51"/>
        <v>0.52508245687864286</v>
      </c>
      <c r="U392" s="11">
        <f t="shared" si="52"/>
        <v>-26</v>
      </c>
      <c r="V392" s="4" t="str">
        <f t="shared" si="53"/>
        <v/>
      </c>
      <c r="W392" s="4" t="str">
        <f t="shared" si="54"/>
        <v/>
      </c>
      <c r="X392" s="4" t="str">
        <f t="shared" si="55"/>
        <v/>
      </c>
      <c r="Y392" s="4" t="str">
        <f t="shared" si="56"/>
        <v/>
      </c>
    </row>
    <row r="393" spans="1:27" x14ac:dyDescent="0.55000000000000004">
      <c r="A393" s="6">
        <f>IF('Data Validation'!$K$2&lt;&gt;TRUE,"",'Data Validation'!A393)</f>
        <v>1772149500</v>
      </c>
      <c r="B393" s="6" t="str">
        <f>IF('Data Validation'!$K$2&lt;&gt;TRUE,"",'Data Validation'!C393)</f>
        <v>XAUUSD</v>
      </c>
      <c r="C393" s="6" t="str">
        <f>IF('Data Validation'!$K$2&lt;&gt;TRUE,"",'Data Validation'!E393)</f>
        <v>M5</v>
      </c>
      <c r="D393" s="6">
        <f>IF('Data Validation'!$K$2&lt;&gt;TRUE,"",'Data Validation'!G393)</f>
        <v>5183.96</v>
      </c>
      <c r="E393" s="6">
        <f>IF($C393&lt;&gt;"M5","",Price!F393)</f>
        <v>5188.53</v>
      </c>
      <c r="F393" s="6">
        <f>IF($C393&lt;&gt;"M5","",Price!G393)</f>
        <v>5183.8599999999997</v>
      </c>
      <c r="G393" s="6">
        <f>IF($C393&lt;&gt;"M5","",SSA_new!F393)</f>
        <v>5010.0911299999998</v>
      </c>
      <c r="H393" s="6">
        <f>IF($C393&lt;&gt;"M5","",SSA_new!G393)</f>
        <v>5010.9428600000001</v>
      </c>
      <c r="I393" s="6">
        <f>IF($C393&lt;&gt;"M5","",SSA_new!H393)</f>
        <v>5013.3356199999998</v>
      </c>
      <c r="J393" s="6">
        <f>IF($C393&lt;&gt;"M5","",SSA_new!I393)</f>
        <v>5007.4291800000001</v>
      </c>
      <c r="K393">
        <f t="shared" si="42"/>
        <v>-0.85173000000031607</v>
      </c>
      <c r="L393">
        <f t="shared" si="43"/>
        <v>-1</v>
      </c>
      <c r="M393">
        <f t="shared" si="44"/>
        <v>-9</v>
      </c>
      <c r="N393">
        <f t="shared" si="45"/>
        <v>175.19437999999991</v>
      </c>
      <c r="O393">
        <f t="shared" si="46"/>
        <v>2.5528634744783091E-2</v>
      </c>
      <c r="P393" s="13">
        <f t="shared" si="47"/>
        <v>0.51018334564855161</v>
      </c>
      <c r="Q393" s="11">
        <f t="shared" si="48"/>
        <v>25</v>
      </c>
      <c r="R393">
        <f t="shared" si="49"/>
        <v>176.43081999999958</v>
      </c>
      <c r="S393">
        <f t="shared" si="50"/>
        <v>9.2655358727911086E-2</v>
      </c>
      <c r="T393" s="13">
        <f t="shared" si="51"/>
        <v>0.53691131852221186</v>
      </c>
      <c r="U393" s="11">
        <f t="shared" si="52"/>
        <v>-26</v>
      </c>
      <c r="V393" s="4" t="str">
        <f t="shared" si="53"/>
        <v/>
      </c>
      <c r="W393" s="4" t="str">
        <f t="shared" si="54"/>
        <v/>
      </c>
      <c r="X393" s="4" t="str">
        <f t="shared" si="55"/>
        <v/>
      </c>
      <c r="Y393" s="4" t="str">
        <f t="shared" si="56"/>
        <v/>
      </c>
    </row>
    <row r="394" spans="1:27" x14ac:dyDescent="0.55000000000000004">
      <c r="A394" s="6">
        <f>IF('Data Validation'!$K$2&lt;&gt;TRUE,"",'Data Validation'!A394)</f>
        <v>1772149800</v>
      </c>
      <c r="B394" s="6" t="str">
        <f>IF('Data Validation'!$K$2&lt;&gt;TRUE,"",'Data Validation'!C394)</f>
        <v>XAUUSD</v>
      </c>
      <c r="C394" s="6" t="str">
        <f>IF('Data Validation'!$K$2&lt;&gt;TRUE,"",'Data Validation'!E394)</f>
        <v>M5</v>
      </c>
      <c r="D394" s="6">
        <f>IF('Data Validation'!$K$2&lt;&gt;TRUE,"",'Data Validation'!G394)</f>
        <v>5184.93</v>
      </c>
      <c r="E394" s="6">
        <f>IF($C394&lt;&gt;"M5","",Price!F394)</f>
        <v>5185.8500000000004</v>
      </c>
      <c r="F394" s="6">
        <f>IF($C394&lt;&gt;"M5","",Price!G394)</f>
        <v>5182.32</v>
      </c>
      <c r="G394" s="6">
        <f>IF($C394&lt;&gt;"M5","",SSA_new!F394)</f>
        <v>5010.20723</v>
      </c>
      <c r="H394" s="6">
        <f>IF($C394&lt;&gt;"M5","",SSA_new!G394)</f>
        <v>5010.5750399999997</v>
      </c>
      <c r="I394" s="6">
        <f>IF($C394&lt;&gt;"M5","",SSA_new!H394)</f>
        <v>5013.0441099999998</v>
      </c>
      <c r="J394" s="6">
        <f>IF($C394&lt;&gt;"M5","",SSA_new!I394)</f>
        <v>5006.9659300000003</v>
      </c>
      <c r="K394">
        <f t="shared" si="42"/>
        <v>-0.36780999999973574</v>
      </c>
      <c r="L394">
        <f t="shared" si="43"/>
        <v>-1</v>
      </c>
      <c r="M394">
        <f t="shared" si="44"/>
        <v>-10</v>
      </c>
      <c r="N394">
        <f t="shared" si="45"/>
        <v>172.80589000000055</v>
      </c>
      <c r="O394">
        <f t="shared" si="46"/>
        <v>-8.0779905602667165E-2</v>
      </c>
      <c r="P394" s="13">
        <f t="shared" si="47"/>
        <v>0.46780849442102157</v>
      </c>
      <c r="Q394" s="11">
        <f t="shared" si="48"/>
        <v>25</v>
      </c>
      <c r="R394">
        <f t="shared" si="49"/>
        <v>175.35406999999941</v>
      </c>
      <c r="S394">
        <f t="shared" si="50"/>
        <v>4.792321666940199E-2</v>
      </c>
      <c r="T394" s="13">
        <f t="shared" si="51"/>
        <v>0.51911128179028254</v>
      </c>
      <c r="U394" s="11">
        <f t="shared" si="52"/>
        <v>-26</v>
      </c>
      <c r="V394" s="4" t="str">
        <f t="shared" si="53"/>
        <v/>
      </c>
      <c r="W394" s="4" t="str">
        <f t="shared" si="54"/>
        <v/>
      </c>
      <c r="X394" s="4" t="str">
        <f t="shared" si="55"/>
        <v/>
      </c>
      <c r="Y394" s="4" t="str">
        <f t="shared" si="56"/>
        <v/>
      </c>
      <c r="Z394" s="4" t="str">
        <f t="shared" ref="Z394:Z425" si="57">IF(AND(Y394="Sig Excess Low",M394&lt;0,(M394/U394)&gt;0.5,X394=1,SUM(X383:X394)&gt;4),"Bounce_Up","-----")</f>
        <v>-----</v>
      </c>
      <c r="AA394" s="4" t="str">
        <f t="shared" ref="AA394:AA425" si="58">IF(AND(W394="Sig Excess High",M394&gt;0,(M394/Q394)&gt;0.5,V394=1,SUM(V383:V394)&gt;4),"Bounce Down","-----")</f>
        <v>-----</v>
      </c>
    </row>
    <row r="395" spans="1:27" x14ac:dyDescent="0.55000000000000004">
      <c r="A395" s="6">
        <f>IF('Data Validation'!$K$2&lt;&gt;TRUE,"",'Data Validation'!A395)</f>
        <v>1772150100</v>
      </c>
      <c r="B395" s="6" t="str">
        <f>IF('Data Validation'!$K$2&lt;&gt;TRUE,"",'Data Validation'!C395)</f>
        <v>XAUUSD</v>
      </c>
      <c r="C395" s="6" t="str">
        <f>IF('Data Validation'!$K$2&lt;&gt;TRUE,"",'Data Validation'!E395)</f>
        <v>M5</v>
      </c>
      <c r="D395" s="6">
        <f>IF('Data Validation'!$K$2&lt;&gt;TRUE,"",'Data Validation'!G395)</f>
        <v>5184.6099999999997</v>
      </c>
      <c r="E395" s="6">
        <f>IF($C395&lt;&gt;"M5","",Price!F395)</f>
        <v>5185.0200000000004</v>
      </c>
      <c r="F395" s="6">
        <f>IF($C395&lt;&gt;"M5","",Price!G395)</f>
        <v>5183.3900000000003</v>
      </c>
      <c r="G395" s="6">
        <f>IF($C395&lt;&gt;"M5","",SSA_new!F395)</f>
        <v>5010.83259</v>
      </c>
      <c r="H395" s="6">
        <f>IF($C395&lt;&gt;"M5","",SSA_new!G395)</f>
        <v>5010.7038199999997</v>
      </c>
      <c r="I395" s="6">
        <f>IF($C395&lt;&gt;"M5","",SSA_new!H395)</f>
        <v>5013.4388300000001</v>
      </c>
      <c r="J395" s="6">
        <f>IF($C395&lt;&gt;"M5","",SSA_new!I395)</f>
        <v>5007.0848599999999</v>
      </c>
      <c r="K395">
        <f t="shared" si="42"/>
        <v>0.12877000000025873</v>
      </c>
      <c r="L395">
        <f t="shared" si="43"/>
        <v>1</v>
      </c>
      <c r="M395">
        <f t="shared" si="44"/>
        <v>1</v>
      </c>
      <c r="N395">
        <f t="shared" si="45"/>
        <v>171.58117000000038</v>
      </c>
      <c r="O395">
        <f t="shared" si="46"/>
        <v>-0.13525466687099674</v>
      </c>
      <c r="P395" s="13">
        <f t="shared" si="47"/>
        <v>0.4462052631157718</v>
      </c>
      <c r="Q395" s="11">
        <f t="shared" si="48"/>
        <v>25</v>
      </c>
      <c r="R395">
        <f t="shared" si="49"/>
        <v>176.30514000000039</v>
      </c>
      <c r="S395">
        <f t="shared" si="50"/>
        <v>8.7737266227267546E-2</v>
      </c>
      <c r="T395" s="13">
        <f t="shared" si="51"/>
        <v>0.53495725017328055</v>
      </c>
      <c r="U395" s="11">
        <f t="shared" si="52"/>
        <v>-26</v>
      </c>
      <c r="V395" s="4">
        <f t="shared" si="53"/>
        <v>1</v>
      </c>
      <c r="W395" s="4" t="str">
        <f t="shared" si="54"/>
        <v/>
      </c>
      <c r="X395" s="4" t="str">
        <f t="shared" si="55"/>
        <v/>
      </c>
      <c r="Y395" s="4" t="str">
        <f t="shared" si="56"/>
        <v/>
      </c>
      <c r="Z395" s="4" t="str">
        <f t="shared" si="57"/>
        <v>-----</v>
      </c>
      <c r="AA395" s="4" t="str">
        <f t="shared" si="58"/>
        <v>-----</v>
      </c>
    </row>
    <row r="396" spans="1:27" x14ac:dyDescent="0.55000000000000004">
      <c r="A396" s="6">
        <f>IF('Data Validation'!$K$2&lt;&gt;TRUE,"",'Data Validation'!A396)</f>
        <v>1772150400</v>
      </c>
      <c r="B396" s="6" t="str">
        <f>IF('Data Validation'!$K$2&lt;&gt;TRUE,"",'Data Validation'!C396)</f>
        <v>XAUUSD</v>
      </c>
      <c r="C396" s="6" t="str">
        <f>IF('Data Validation'!$K$2&lt;&gt;TRUE,"",'Data Validation'!E396)</f>
        <v>M5</v>
      </c>
      <c r="D396" s="6">
        <f>IF('Data Validation'!$K$2&lt;&gt;TRUE,"",'Data Validation'!G396)</f>
        <v>5180.24</v>
      </c>
      <c r="E396" s="6">
        <f>IF($C396&lt;&gt;"M5","",Price!F396)</f>
        <v>5185.38</v>
      </c>
      <c r="F396" s="6">
        <f>IF($C396&lt;&gt;"M5","",Price!G396)</f>
        <v>5179.07</v>
      </c>
      <c r="G396" s="6">
        <f>IF($C396&lt;&gt;"M5","",SSA_new!F396)</f>
        <v>5011.8081499999998</v>
      </c>
      <c r="H396" s="6">
        <f>IF($C396&lt;&gt;"M5","",SSA_new!G396)</f>
        <v>5011.2559799999999</v>
      </c>
      <c r="I396" s="6">
        <f>IF($C396&lt;&gt;"M5","",SSA_new!H396)</f>
        <v>5014.3447500000002</v>
      </c>
      <c r="J396" s="6">
        <f>IF($C396&lt;&gt;"M5","",SSA_new!I396)</f>
        <v>5007.6674499999999</v>
      </c>
      <c r="K396">
        <f t="shared" si="42"/>
        <v>0.55216999999993277</v>
      </c>
      <c r="L396">
        <f t="shared" si="43"/>
        <v>1</v>
      </c>
      <c r="M396">
        <f t="shared" si="44"/>
        <v>2</v>
      </c>
      <c r="N396">
        <f t="shared" si="45"/>
        <v>171.03524999999991</v>
      </c>
      <c r="O396">
        <f t="shared" si="46"/>
        <v>-0.15918629104818077</v>
      </c>
      <c r="P396" s="13">
        <f t="shared" si="47"/>
        <v>0.43676105214886884</v>
      </c>
      <c r="Q396" s="11">
        <f t="shared" si="48"/>
        <v>25</v>
      </c>
      <c r="R396">
        <f t="shared" si="49"/>
        <v>171.40254999999979</v>
      </c>
      <c r="S396">
        <f t="shared" si="50"/>
        <v>-0.11653330096938165</v>
      </c>
      <c r="T396" s="13">
        <f t="shared" si="51"/>
        <v>0.45361494775971262</v>
      </c>
      <c r="U396" s="11">
        <f t="shared" si="52"/>
        <v>-26</v>
      </c>
      <c r="V396" s="4">
        <f t="shared" si="53"/>
        <v>1</v>
      </c>
      <c r="W396" s="4" t="str">
        <f t="shared" si="54"/>
        <v/>
      </c>
      <c r="X396" s="4" t="str">
        <f t="shared" si="55"/>
        <v/>
      </c>
      <c r="Y396" s="4" t="str">
        <f t="shared" si="56"/>
        <v/>
      </c>
      <c r="Z396" s="4" t="str">
        <f t="shared" si="57"/>
        <v>-----</v>
      </c>
      <c r="AA396" s="4" t="str">
        <f t="shared" si="58"/>
        <v>-----</v>
      </c>
    </row>
    <row r="397" spans="1:27" x14ac:dyDescent="0.55000000000000004">
      <c r="A397" s="6">
        <f>IF('Data Validation'!$K$2&lt;&gt;TRUE,"",'Data Validation'!A397)</f>
        <v>1772150700</v>
      </c>
      <c r="B397" s="6" t="str">
        <f>IF('Data Validation'!$K$2&lt;&gt;TRUE,"",'Data Validation'!C397)</f>
        <v>XAUUSD</v>
      </c>
      <c r="C397" s="6" t="str">
        <f>IF('Data Validation'!$K$2&lt;&gt;TRUE,"",'Data Validation'!E397)</f>
        <v>M5</v>
      </c>
      <c r="D397" s="6">
        <f>IF('Data Validation'!$K$2&lt;&gt;TRUE,"",'Data Validation'!G397)</f>
        <v>5182.68</v>
      </c>
      <c r="E397" s="6">
        <f>IF($C397&lt;&gt;"M5","",Price!F397)</f>
        <v>5185.3</v>
      </c>
      <c r="F397" s="6">
        <f>IF($C397&lt;&gt;"M5","",Price!G397)</f>
        <v>5179.05</v>
      </c>
      <c r="G397" s="6">
        <f>IF($C397&lt;&gt;"M5","",SSA_new!F397)</f>
        <v>5012.8105800000003</v>
      </c>
      <c r="H397" s="6">
        <f>IF($C397&lt;&gt;"M5","",SSA_new!G397)</f>
        <v>5012.0332799999996</v>
      </c>
      <c r="I397" s="6">
        <f>IF($C397&lt;&gt;"M5","",SSA_new!H397)</f>
        <v>5015.5420899999999</v>
      </c>
      <c r="J397" s="6">
        <f>IF($C397&lt;&gt;"M5","",SSA_new!I397)</f>
        <v>5008.5513899999996</v>
      </c>
      <c r="K397">
        <f t="shared" si="42"/>
        <v>0.77730000000065047</v>
      </c>
      <c r="L397">
        <f t="shared" si="43"/>
        <v>1</v>
      </c>
      <c r="M397">
        <f t="shared" si="44"/>
        <v>3</v>
      </c>
      <c r="N397">
        <f t="shared" si="45"/>
        <v>169.75791000000027</v>
      </c>
      <c r="O397">
        <f t="shared" si="46"/>
        <v>-0.21594178788247548</v>
      </c>
      <c r="P397" s="13">
        <f t="shared" si="47"/>
        <v>0.41451656171757345</v>
      </c>
      <c r="Q397" s="11">
        <f t="shared" si="48"/>
        <v>25</v>
      </c>
      <c r="R397">
        <f t="shared" si="49"/>
        <v>170.49861000000055</v>
      </c>
      <c r="S397">
        <f t="shared" si="50"/>
        <v>-0.15380452182637275</v>
      </c>
      <c r="T397" s="13">
        <f t="shared" si="51"/>
        <v>0.43888193418126448</v>
      </c>
      <c r="U397" s="11">
        <f t="shared" si="52"/>
        <v>-26</v>
      </c>
      <c r="V397" s="4">
        <f t="shared" si="53"/>
        <v>1</v>
      </c>
      <c r="W397" s="4" t="str">
        <f t="shared" si="54"/>
        <v/>
      </c>
      <c r="X397" s="4" t="str">
        <f t="shared" si="55"/>
        <v/>
      </c>
      <c r="Y397" s="4" t="str">
        <f t="shared" si="56"/>
        <v/>
      </c>
      <c r="Z397" s="4" t="str">
        <f t="shared" si="57"/>
        <v>-----</v>
      </c>
      <c r="AA397" s="4" t="str">
        <f t="shared" si="58"/>
        <v>-----</v>
      </c>
    </row>
    <row r="398" spans="1:27" x14ac:dyDescent="0.55000000000000004">
      <c r="A398" s="6">
        <f>IF('Data Validation'!$K$2&lt;&gt;TRUE,"",'Data Validation'!A398)</f>
        <v>1772151000</v>
      </c>
      <c r="B398" s="6" t="str">
        <f>IF('Data Validation'!$K$2&lt;&gt;TRUE,"",'Data Validation'!C398)</f>
        <v>XAUUSD</v>
      </c>
      <c r="C398" s="6" t="str">
        <f>IF('Data Validation'!$K$2&lt;&gt;TRUE,"",'Data Validation'!E398)</f>
        <v>M5</v>
      </c>
      <c r="D398" s="6">
        <f>IF('Data Validation'!$K$2&lt;&gt;TRUE,"",'Data Validation'!G398)</f>
        <v>5185.8900000000003</v>
      </c>
      <c r="E398" s="6">
        <f>IF($C398&lt;&gt;"M5","",Price!F398)</f>
        <v>5186.54</v>
      </c>
      <c r="F398" s="6">
        <f>IF($C398&lt;&gt;"M5","",Price!G398)</f>
        <v>5182.59</v>
      </c>
      <c r="G398" s="6">
        <f>IF($C398&lt;&gt;"M5","",SSA_new!F398)</f>
        <v>5013.4499900000001</v>
      </c>
      <c r="H398" s="6">
        <f>IF($C398&lt;&gt;"M5","",SSA_new!G398)</f>
        <v>5012.7416400000002</v>
      </c>
      <c r="I398" s="6">
        <f>IF($C398&lt;&gt;"M5","",SSA_new!H398)</f>
        <v>5016.6699600000002</v>
      </c>
      <c r="J398" s="6">
        <f>IF($C398&lt;&gt;"M5","",SSA_new!I398)</f>
        <v>5009.3940899999998</v>
      </c>
      <c r="K398">
        <f t="shared" si="42"/>
        <v>0.70834999999988213</v>
      </c>
      <c r="L398">
        <f t="shared" si="43"/>
        <v>1</v>
      </c>
      <c r="M398">
        <f t="shared" si="44"/>
        <v>4</v>
      </c>
      <c r="N398">
        <f t="shared" si="45"/>
        <v>169.87003999999979</v>
      </c>
      <c r="O398">
        <f t="shared" si="46"/>
        <v>-0.21025979148734641</v>
      </c>
      <c r="P398" s="13">
        <f t="shared" si="47"/>
        <v>0.41673245776634477</v>
      </c>
      <c r="Q398" s="11">
        <f t="shared" si="48"/>
        <v>25</v>
      </c>
      <c r="R398">
        <f t="shared" si="49"/>
        <v>173.19591000000037</v>
      </c>
      <c r="S398">
        <f t="shared" si="50"/>
        <v>-4.0719088622242085E-2</v>
      </c>
      <c r="T398" s="13">
        <f t="shared" si="51"/>
        <v>0.4837599218476426</v>
      </c>
      <c r="U398" s="11">
        <f t="shared" si="52"/>
        <v>-26</v>
      </c>
      <c r="V398" s="4">
        <f t="shared" si="53"/>
        <v>1</v>
      </c>
      <c r="W398" s="4" t="str">
        <f t="shared" si="54"/>
        <v/>
      </c>
      <c r="X398" s="4" t="str">
        <f t="shared" si="55"/>
        <v/>
      </c>
      <c r="Y398" s="4" t="str">
        <f t="shared" si="56"/>
        <v/>
      </c>
      <c r="Z398" s="4" t="str">
        <f t="shared" si="57"/>
        <v>-----</v>
      </c>
      <c r="AA398" s="4" t="str">
        <f t="shared" si="58"/>
        <v>-----</v>
      </c>
    </row>
    <row r="399" spans="1:27" x14ac:dyDescent="0.55000000000000004">
      <c r="A399" s="6">
        <f>IF('Data Validation'!$K$2&lt;&gt;TRUE,"",'Data Validation'!A399)</f>
        <v>1772151300</v>
      </c>
      <c r="B399" s="6" t="str">
        <f>IF('Data Validation'!$K$2&lt;&gt;TRUE,"",'Data Validation'!C399)</f>
        <v>XAUUSD</v>
      </c>
      <c r="C399" s="6" t="str">
        <f>IF('Data Validation'!$K$2&lt;&gt;TRUE,"",'Data Validation'!E399)</f>
        <v>M5</v>
      </c>
      <c r="D399" s="6">
        <f>IF('Data Validation'!$K$2&lt;&gt;TRUE,"",'Data Validation'!G399)</f>
        <v>5189.28</v>
      </c>
      <c r="E399" s="6">
        <f>IF($C399&lt;&gt;"M5","",Price!F399)</f>
        <v>5190.1400000000003</v>
      </c>
      <c r="F399" s="6">
        <f>IF($C399&lt;&gt;"M5","",Price!G399)</f>
        <v>5185.3599999999997</v>
      </c>
      <c r="G399" s="6">
        <f>IF($C399&lt;&gt;"M5","",SSA_new!F399)</f>
        <v>5013.6338400000004</v>
      </c>
      <c r="H399" s="6">
        <f>IF($C399&lt;&gt;"M5","",SSA_new!G399)</f>
        <v>5013.1877400000003</v>
      </c>
      <c r="I399" s="6">
        <f>IF($C399&lt;&gt;"M5","",SSA_new!H399)</f>
        <v>5017.4225800000004</v>
      </c>
      <c r="J399" s="6">
        <f>IF($C399&lt;&gt;"M5","",SSA_new!I399)</f>
        <v>5009.9621299999999</v>
      </c>
      <c r="K399">
        <f t="shared" si="42"/>
        <v>0.44610000000011496</v>
      </c>
      <c r="L399">
        <f t="shared" si="43"/>
        <v>1</v>
      </c>
      <c r="M399">
        <f t="shared" si="44"/>
        <v>5</v>
      </c>
      <c r="N399">
        <f t="shared" si="45"/>
        <v>172.71741999999995</v>
      </c>
      <c r="O399">
        <f t="shared" si="46"/>
        <v>-8.2843989481437286E-2</v>
      </c>
      <c r="P399" s="13">
        <f t="shared" si="47"/>
        <v>0.46698779538685042</v>
      </c>
      <c r="Q399" s="11">
        <f t="shared" si="48"/>
        <v>25</v>
      </c>
      <c r="R399">
        <f t="shared" si="49"/>
        <v>175.39786999999978</v>
      </c>
      <c r="S399">
        <f t="shared" si="50"/>
        <v>5.0857090887714791E-2</v>
      </c>
      <c r="T399" s="13">
        <f t="shared" si="51"/>
        <v>0.52028030112723256</v>
      </c>
      <c r="U399" s="11">
        <f t="shared" si="52"/>
        <v>-26</v>
      </c>
      <c r="V399" s="4">
        <f t="shared" si="53"/>
        <v>1</v>
      </c>
      <c r="W399" s="4" t="str">
        <f t="shared" si="54"/>
        <v/>
      </c>
      <c r="X399" s="4" t="str">
        <f t="shared" si="55"/>
        <v/>
      </c>
      <c r="Y399" s="4" t="str">
        <f t="shared" si="56"/>
        <v/>
      </c>
      <c r="Z399" s="4" t="str">
        <f t="shared" si="57"/>
        <v>-----</v>
      </c>
      <c r="AA399" s="4" t="str">
        <f t="shared" si="58"/>
        <v>-----</v>
      </c>
    </row>
    <row r="400" spans="1:27" x14ac:dyDescent="0.55000000000000004">
      <c r="A400" s="6">
        <f>IF('Data Validation'!$K$2&lt;&gt;TRUE,"",'Data Validation'!A400)</f>
        <v>1772151600</v>
      </c>
      <c r="B400" s="6" t="str">
        <f>IF('Data Validation'!$K$2&lt;&gt;TRUE,"",'Data Validation'!C400)</f>
        <v>XAUUSD</v>
      </c>
      <c r="C400" s="6" t="str">
        <f>IF('Data Validation'!$K$2&lt;&gt;TRUE,"",'Data Validation'!E400)</f>
        <v>M5</v>
      </c>
      <c r="D400" s="6">
        <f>IF('Data Validation'!$K$2&lt;&gt;TRUE,"",'Data Validation'!G400)</f>
        <v>5192.47</v>
      </c>
      <c r="E400" s="6">
        <f>IF($C400&lt;&gt;"M5","",Price!F400)</f>
        <v>5194.7</v>
      </c>
      <c r="F400" s="6">
        <f>IF($C400&lt;&gt;"M5","",Price!G400)</f>
        <v>5188.75</v>
      </c>
      <c r="G400" s="6">
        <f>IF($C400&lt;&gt;"M5","",SSA_new!F400)</f>
        <v>5013.1674800000001</v>
      </c>
      <c r="H400" s="6">
        <f>IF($C400&lt;&gt;"M5","",SSA_new!G400)</f>
        <v>5013.1776099999997</v>
      </c>
      <c r="I400" s="6">
        <f>IF($C400&lt;&gt;"M5","",SSA_new!H400)</f>
        <v>5017.6947200000004</v>
      </c>
      <c r="J400" s="6">
        <f>IF($C400&lt;&gt;"M5","",SSA_new!I400)</f>
        <v>5009.9501600000003</v>
      </c>
      <c r="K400">
        <f t="shared" si="42"/>
        <v>-1.0129999999662687E-2</v>
      </c>
      <c r="L400">
        <f t="shared" si="43"/>
        <v>-1</v>
      </c>
      <c r="M400">
        <f t="shared" si="44"/>
        <v>-1</v>
      </c>
      <c r="N400">
        <f t="shared" si="45"/>
        <v>177.0052799999994</v>
      </c>
      <c r="O400">
        <f t="shared" si="46"/>
        <v>0.1077507389073713</v>
      </c>
      <c r="P400" s="13">
        <f t="shared" si="47"/>
        <v>0.54290329002718152</v>
      </c>
      <c r="Q400" s="11">
        <f t="shared" si="48"/>
        <v>25</v>
      </c>
      <c r="R400">
        <f t="shared" si="49"/>
        <v>178.79983999999968</v>
      </c>
      <c r="S400">
        <f t="shared" si="50"/>
        <v>0.19177049856114026</v>
      </c>
      <c r="T400" s="13">
        <f t="shared" si="51"/>
        <v>0.57603900961662802</v>
      </c>
      <c r="U400" s="11">
        <f t="shared" si="52"/>
        <v>-26</v>
      </c>
      <c r="V400" s="4" t="str">
        <f t="shared" si="53"/>
        <v/>
      </c>
      <c r="W400" s="4" t="str">
        <f t="shared" si="54"/>
        <v/>
      </c>
      <c r="X400" s="4" t="str">
        <f t="shared" si="55"/>
        <v/>
      </c>
      <c r="Y400" s="4" t="str">
        <f t="shared" si="56"/>
        <v/>
      </c>
      <c r="Z400" s="4" t="str">
        <f t="shared" si="57"/>
        <v>-----</v>
      </c>
      <c r="AA400" s="4" t="str">
        <f t="shared" si="58"/>
        <v>-----</v>
      </c>
    </row>
    <row r="401" spans="1:27" x14ac:dyDescent="0.55000000000000004">
      <c r="A401" s="6">
        <f>IF('Data Validation'!$K$2&lt;&gt;TRUE,"",'Data Validation'!A401)</f>
        <v>1772151900</v>
      </c>
      <c r="B401" s="6" t="str">
        <f>IF('Data Validation'!$K$2&lt;&gt;TRUE,"",'Data Validation'!C401)</f>
        <v>XAUUSD</v>
      </c>
      <c r="C401" s="6" t="str">
        <f>IF('Data Validation'!$K$2&lt;&gt;TRUE,"",'Data Validation'!E401)</f>
        <v>M5</v>
      </c>
      <c r="D401" s="6">
        <f>IF('Data Validation'!$K$2&lt;&gt;TRUE,"",'Data Validation'!G401)</f>
        <v>5188.1400000000003</v>
      </c>
      <c r="E401" s="6">
        <f>IF($C401&lt;&gt;"M5","",Price!F401)</f>
        <v>5192.6899999999996</v>
      </c>
      <c r="F401" s="6">
        <f>IF($C401&lt;&gt;"M5","",Price!G401)</f>
        <v>5187.7700000000004</v>
      </c>
      <c r="G401" s="6">
        <f>IF($C401&lt;&gt;"M5","",SSA_new!F401)</f>
        <v>5011.6666999999998</v>
      </c>
      <c r="H401" s="6">
        <f>IF($C401&lt;&gt;"M5","",SSA_new!G401)</f>
        <v>5012.4221500000003</v>
      </c>
      <c r="I401" s="6">
        <f>IF($C401&lt;&gt;"M5","",SSA_new!H401)</f>
        <v>5017.10142</v>
      </c>
      <c r="J401" s="6">
        <f>IF($C401&lt;&gt;"M5","",SSA_new!I401)</f>
        <v>5009.0569599999999</v>
      </c>
      <c r="K401">
        <f t="shared" si="42"/>
        <v>-0.75545000000056461</v>
      </c>
      <c r="L401">
        <f t="shared" si="43"/>
        <v>-1</v>
      </c>
      <c r="M401">
        <f t="shared" si="44"/>
        <v>-2</v>
      </c>
      <c r="N401">
        <f t="shared" si="45"/>
        <v>175.58857999999964</v>
      </c>
      <c r="O401">
        <f t="shared" si="46"/>
        <v>4.2761477112260055E-2</v>
      </c>
      <c r="P401" s="13">
        <f t="shared" si="47"/>
        <v>0.51705416365295709</v>
      </c>
      <c r="Q401" s="11">
        <f t="shared" si="48"/>
        <v>25</v>
      </c>
      <c r="R401">
        <f t="shared" si="49"/>
        <v>178.71304000000055</v>
      </c>
      <c r="S401">
        <f t="shared" si="50"/>
        <v>0.18639503066659127</v>
      </c>
      <c r="T401" s="13">
        <f t="shared" si="51"/>
        <v>0.57393250545027175</v>
      </c>
      <c r="U401" s="11">
        <f t="shared" si="52"/>
        <v>-26</v>
      </c>
      <c r="V401" s="4" t="str">
        <f t="shared" si="53"/>
        <v/>
      </c>
      <c r="W401" s="4" t="str">
        <f t="shared" si="54"/>
        <v/>
      </c>
      <c r="X401" s="4" t="str">
        <f t="shared" si="55"/>
        <v/>
      </c>
      <c r="Y401" s="4" t="str">
        <f t="shared" si="56"/>
        <v/>
      </c>
      <c r="Z401" s="4" t="str">
        <f t="shared" si="57"/>
        <v>-----</v>
      </c>
      <c r="AA401" s="4" t="str">
        <f t="shared" si="58"/>
        <v>-----</v>
      </c>
    </row>
    <row r="402" spans="1:27" x14ac:dyDescent="0.55000000000000004">
      <c r="A402" s="6">
        <f>IF('Data Validation'!$K$2&lt;&gt;TRUE,"",'Data Validation'!A402)</f>
        <v>1772152200</v>
      </c>
      <c r="B402" s="6" t="str">
        <f>IF('Data Validation'!$K$2&lt;&gt;TRUE,"",'Data Validation'!C402)</f>
        <v>XAUUSD</v>
      </c>
      <c r="C402" s="6" t="str">
        <f>IF('Data Validation'!$K$2&lt;&gt;TRUE,"",'Data Validation'!E402)</f>
        <v>M5</v>
      </c>
      <c r="D402" s="6">
        <f>IF('Data Validation'!$K$2&lt;&gt;TRUE,"",'Data Validation'!G402)</f>
        <v>5182.22</v>
      </c>
      <c r="E402" s="6">
        <f>IF($C402&lt;&gt;"M5","",Price!F402)</f>
        <v>5189.6499999999996</v>
      </c>
      <c r="F402" s="6">
        <f>IF($C402&lt;&gt;"M5","",Price!G402)</f>
        <v>5179.76</v>
      </c>
      <c r="G402" s="6">
        <f>IF($C402&lt;&gt;"M5","",SSA_new!F402)</f>
        <v>5009.1810299999997</v>
      </c>
      <c r="H402" s="6">
        <f>IF($C402&lt;&gt;"M5","",SSA_new!G402)</f>
        <v>5010.80159</v>
      </c>
      <c r="I402" s="6">
        <f>IF($C402&lt;&gt;"M5","",SSA_new!H402)</f>
        <v>5015.4748600000003</v>
      </c>
      <c r="J402" s="6">
        <f>IF($C402&lt;&gt;"M5","",SSA_new!I402)</f>
        <v>5007.0296799999996</v>
      </c>
      <c r="K402">
        <f t="shared" si="42"/>
        <v>-1.620560000000296</v>
      </c>
      <c r="L402">
        <f t="shared" si="43"/>
        <v>-1</v>
      </c>
      <c r="M402">
        <f t="shared" si="44"/>
        <v>-3</v>
      </c>
      <c r="N402">
        <f t="shared" si="45"/>
        <v>174.17513999999937</v>
      </c>
      <c r="O402">
        <f t="shared" si="46"/>
        <v>-2.2658651584068677E-2</v>
      </c>
      <c r="P402" s="13">
        <f t="shared" si="47"/>
        <v>0.49096127930787892</v>
      </c>
      <c r="Q402" s="11">
        <f t="shared" si="48"/>
        <v>25</v>
      </c>
      <c r="R402">
        <f t="shared" si="49"/>
        <v>172.73032000000057</v>
      </c>
      <c r="S402">
        <f t="shared" si="50"/>
        <v>-6.5790240822437965E-2</v>
      </c>
      <c r="T402" s="13">
        <f t="shared" si="51"/>
        <v>0.47377241304945439</v>
      </c>
      <c r="U402" s="11">
        <f t="shared" si="52"/>
        <v>-26</v>
      </c>
      <c r="V402" s="4" t="str">
        <f t="shared" si="53"/>
        <v/>
      </c>
      <c r="W402" s="4" t="str">
        <f t="shared" si="54"/>
        <v/>
      </c>
      <c r="X402" s="4" t="str">
        <f t="shared" si="55"/>
        <v/>
      </c>
      <c r="Y402" s="4" t="str">
        <f t="shared" si="56"/>
        <v/>
      </c>
      <c r="Z402" s="4" t="str">
        <f t="shared" si="57"/>
        <v>-----</v>
      </c>
      <c r="AA402" s="4" t="str">
        <f t="shared" si="58"/>
        <v>-----</v>
      </c>
    </row>
    <row r="403" spans="1:27" x14ac:dyDescent="0.55000000000000004">
      <c r="A403" s="6">
        <f>IF('Data Validation'!$K$2&lt;&gt;TRUE,"",'Data Validation'!A403)</f>
        <v>1772152500</v>
      </c>
      <c r="B403" s="6" t="str">
        <f>IF('Data Validation'!$K$2&lt;&gt;TRUE,"",'Data Validation'!C403)</f>
        <v>XAUUSD</v>
      </c>
      <c r="C403" s="6" t="str">
        <f>IF('Data Validation'!$K$2&lt;&gt;TRUE,"",'Data Validation'!E403)</f>
        <v>M5</v>
      </c>
      <c r="D403" s="6">
        <f>IF('Data Validation'!$K$2&lt;&gt;TRUE,"",'Data Validation'!G403)</f>
        <v>5174.71</v>
      </c>
      <c r="E403" s="6">
        <f>IF($C403&lt;&gt;"M5","",Price!F403)</f>
        <v>5182.1899999999996</v>
      </c>
      <c r="F403" s="6">
        <f>IF($C403&lt;&gt;"M5","",Price!G403)</f>
        <v>5171.97</v>
      </c>
      <c r="G403" s="6">
        <f>IF($C403&lt;&gt;"M5","",SSA_new!F403)</f>
        <v>5005.8208100000002</v>
      </c>
      <c r="H403" s="6">
        <f>IF($C403&lt;&gt;"M5","",SSA_new!G403)</f>
        <v>5008.3112000000001</v>
      </c>
      <c r="I403" s="6">
        <f>IF($C403&lt;&gt;"M5","",SSA_new!H403)</f>
        <v>5012.9153200000001</v>
      </c>
      <c r="J403" s="6">
        <f>IF($C403&lt;&gt;"M5","",SSA_new!I403)</f>
        <v>5003.8515900000002</v>
      </c>
      <c r="K403">
        <f t="shared" si="42"/>
        <v>-2.4903899999999339</v>
      </c>
      <c r="L403">
        <f t="shared" si="43"/>
        <v>-1</v>
      </c>
      <c r="M403">
        <f t="shared" si="44"/>
        <v>-4</v>
      </c>
      <c r="N403">
        <f t="shared" si="45"/>
        <v>169.27467999999953</v>
      </c>
      <c r="O403">
        <f t="shared" si="46"/>
        <v>-0.24463252527532647</v>
      </c>
      <c r="P403" s="13">
        <f t="shared" si="47"/>
        <v>0.40337048878661608</v>
      </c>
      <c r="Q403" s="11">
        <f t="shared" si="48"/>
        <v>25</v>
      </c>
      <c r="R403">
        <f t="shared" si="49"/>
        <v>168.11841000000004</v>
      </c>
      <c r="S403">
        <f t="shared" si="50"/>
        <v>-0.26118900117922672</v>
      </c>
      <c r="T403" s="13">
        <f t="shared" si="51"/>
        <v>0.39697337980065278</v>
      </c>
      <c r="U403" s="11">
        <f t="shared" si="52"/>
        <v>-26</v>
      </c>
      <c r="V403" s="4" t="str">
        <f t="shared" si="53"/>
        <v/>
      </c>
      <c r="W403" s="4" t="str">
        <f t="shared" si="54"/>
        <v/>
      </c>
      <c r="X403" s="4" t="str">
        <f t="shared" si="55"/>
        <v/>
      </c>
      <c r="Y403" s="4" t="str">
        <f t="shared" si="56"/>
        <v/>
      </c>
      <c r="Z403" s="4" t="str">
        <f t="shared" si="57"/>
        <v>-----</v>
      </c>
      <c r="AA403" s="4" t="str">
        <f t="shared" si="58"/>
        <v>-----</v>
      </c>
    </row>
    <row r="404" spans="1:27" x14ac:dyDescent="0.55000000000000004">
      <c r="A404" s="6">
        <f>IF('Data Validation'!$K$2&lt;&gt;TRUE,"",'Data Validation'!A404)</f>
        <v>1772152800</v>
      </c>
      <c r="B404" s="6" t="str">
        <f>IF('Data Validation'!$K$2&lt;&gt;TRUE,"",'Data Validation'!C404)</f>
        <v>XAUUSD</v>
      </c>
      <c r="C404" s="6" t="str">
        <f>IF('Data Validation'!$K$2&lt;&gt;TRUE,"",'Data Validation'!E404)</f>
        <v>M5</v>
      </c>
      <c r="D404" s="6">
        <f>IF('Data Validation'!$K$2&lt;&gt;TRUE,"",'Data Validation'!G404)</f>
        <v>5176.2</v>
      </c>
      <c r="E404" s="6">
        <f>IF($C404&lt;&gt;"M5","",Price!F404)</f>
        <v>5177.63</v>
      </c>
      <c r="F404" s="6">
        <f>IF($C404&lt;&gt;"M5","",Price!G404)</f>
        <v>5170.28</v>
      </c>
      <c r="G404" s="6">
        <f>IF($C404&lt;&gt;"M5","",SSA_new!F404)</f>
        <v>5001.7417100000002</v>
      </c>
      <c r="H404" s="6">
        <f>IF($C404&lt;&gt;"M5","",SSA_new!G404)</f>
        <v>5005.0264500000003</v>
      </c>
      <c r="I404" s="6">
        <f>IF($C404&lt;&gt;"M5","",SSA_new!H404)</f>
        <v>5009.4720399999997</v>
      </c>
      <c r="J404" s="6">
        <f>IF($C404&lt;&gt;"M5","",SSA_new!I404)</f>
        <v>4999.6901900000003</v>
      </c>
      <c r="K404">
        <f t="shared" si="42"/>
        <v>-3.2847400000000562</v>
      </c>
      <c r="L404">
        <f t="shared" si="43"/>
        <v>-1</v>
      </c>
      <c r="M404">
        <f t="shared" si="44"/>
        <v>-5</v>
      </c>
      <c r="N404">
        <f t="shared" si="45"/>
        <v>168.15796000000046</v>
      </c>
      <c r="O404">
        <f t="shared" si="46"/>
        <v>-0.29813097106606129</v>
      </c>
      <c r="P404" s="13">
        <f t="shared" si="47"/>
        <v>0.38280160213890591</v>
      </c>
      <c r="Q404" s="11">
        <f t="shared" si="48"/>
        <v>25</v>
      </c>
      <c r="R404">
        <f t="shared" si="49"/>
        <v>170.58980999999949</v>
      </c>
      <c r="S404">
        <f t="shared" si="50"/>
        <v>-0.16217681756538077</v>
      </c>
      <c r="T404" s="13">
        <f t="shared" si="51"/>
        <v>0.43558330750897967</v>
      </c>
      <c r="U404" s="11">
        <f t="shared" si="52"/>
        <v>-26</v>
      </c>
      <c r="V404" s="4" t="str">
        <f t="shared" si="53"/>
        <v/>
      </c>
      <c r="W404" s="4" t="str">
        <f t="shared" si="54"/>
        <v/>
      </c>
      <c r="X404" s="4" t="str">
        <f t="shared" si="55"/>
        <v/>
      </c>
      <c r="Y404" s="4" t="str">
        <f t="shared" si="56"/>
        <v/>
      </c>
      <c r="Z404" s="4" t="str">
        <f t="shared" si="57"/>
        <v>-----</v>
      </c>
      <c r="AA404" s="4" t="str">
        <f t="shared" si="58"/>
        <v>-----</v>
      </c>
    </row>
    <row r="405" spans="1:27" x14ac:dyDescent="0.55000000000000004">
      <c r="A405" s="6">
        <f>IF('Data Validation'!$K$2&lt;&gt;TRUE,"",'Data Validation'!A405)</f>
        <v>1772153100</v>
      </c>
      <c r="B405" s="6" t="str">
        <f>IF('Data Validation'!$K$2&lt;&gt;TRUE,"",'Data Validation'!C405)</f>
        <v>XAUUSD</v>
      </c>
      <c r="C405" s="6" t="str">
        <f>IF('Data Validation'!$K$2&lt;&gt;TRUE,"",'Data Validation'!E405)</f>
        <v>M5</v>
      </c>
      <c r="D405" s="6">
        <f>IF('Data Validation'!$K$2&lt;&gt;TRUE,"",'Data Validation'!G405)</f>
        <v>5173.8999999999996</v>
      </c>
      <c r="E405" s="6">
        <f>IF($C405&lt;&gt;"M5","",Price!F405)</f>
        <v>5177.3900000000003</v>
      </c>
      <c r="F405" s="6">
        <f>IF($C405&lt;&gt;"M5","",Price!G405)</f>
        <v>5171.8100000000004</v>
      </c>
      <c r="G405" s="6">
        <f>IF($C405&lt;&gt;"M5","",SSA_new!F405)</f>
        <v>4997.4055099999996</v>
      </c>
      <c r="H405" s="6">
        <f>IF($C405&lt;&gt;"M5","",SSA_new!G405)</f>
        <v>5001.2159799999999</v>
      </c>
      <c r="I405" s="6">
        <f>IF($C405&lt;&gt;"M5","",SSA_new!H405)</f>
        <v>5005.4239100000004</v>
      </c>
      <c r="J405" s="6">
        <f>IF($C405&lt;&gt;"M5","",SSA_new!I405)</f>
        <v>4994.9837100000004</v>
      </c>
      <c r="K405">
        <f t="shared" si="42"/>
        <v>-3.8104700000003504</v>
      </c>
      <c r="L405">
        <f t="shared" si="43"/>
        <v>-1</v>
      </c>
      <c r="M405">
        <f t="shared" si="44"/>
        <v>-6</v>
      </c>
      <c r="N405">
        <f t="shared" si="45"/>
        <v>171.96608999999989</v>
      </c>
      <c r="O405">
        <f t="shared" si="46"/>
        <v>-0.13034611625603895</v>
      </c>
      <c r="P405" s="13">
        <f t="shared" si="47"/>
        <v>0.44814629788365506</v>
      </c>
      <c r="Q405" s="11">
        <f t="shared" si="48"/>
        <v>25</v>
      </c>
      <c r="R405">
        <f t="shared" si="49"/>
        <v>176.82628999999997</v>
      </c>
      <c r="S405">
        <f t="shared" si="50"/>
        <v>9.5820721268329856E-2</v>
      </c>
      <c r="T405" s="13">
        <f t="shared" si="51"/>
        <v>0.5381685200544406</v>
      </c>
      <c r="U405" s="11">
        <f t="shared" si="52"/>
        <v>-26</v>
      </c>
      <c r="V405" s="4" t="str">
        <f t="shared" si="53"/>
        <v/>
      </c>
      <c r="W405" s="4" t="str">
        <f t="shared" si="54"/>
        <v/>
      </c>
      <c r="X405" s="4" t="str">
        <f t="shared" si="55"/>
        <v/>
      </c>
      <c r="Y405" s="4" t="str">
        <f t="shared" si="56"/>
        <v/>
      </c>
      <c r="Z405" s="4" t="str">
        <f t="shared" si="57"/>
        <v>-----</v>
      </c>
      <c r="AA405" s="4" t="str">
        <f t="shared" si="58"/>
        <v>-----</v>
      </c>
    </row>
    <row r="406" spans="1:27" x14ac:dyDescent="0.55000000000000004">
      <c r="A406" s="6">
        <f>IF('Data Validation'!$K$2&lt;&gt;TRUE,"",'Data Validation'!A406)</f>
        <v>1772153400</v>
      </c>
      <c r="B406" s="6" t="str">
        <f>IF('Data Validation'!$K$2&lt;&gt;TRUE,"",'Data Validation'!C406)</f>
        <v>XAUUSD</v>
      </c>
      <c r="C406" s="6" t="str">
        <f>IF('Data Validation'!$K$2&lt;&gt;TRUE,"",'Data Validation'!E406)</f>
        <v>M5</v>
      </c>
      <c r="D406" s="6">
        <f>IF('Data Validation'!$K$2&lt;&gt;TRUE,"",'Data Validation'!G406)</f>
        <v>5176.5600000000004</v>
      </c>
      <c r="E406" s="6">
        <f>IF($C406&lt;&gt;"M5","",Price!F406)</f>
        <v>5177.6099999999997</v>
      </c>
      <c r="F406" s="6">
        <f>IF($C406&lt;&gt;"M5","",Price!G406)</f>
        <v>5172.28</v>
      </c>
      <c r="G406" s="6">
        <f>IF($C406&lt;&gt;"M5","",SSA_new!F406)</f>
        <v>4993.5592299999998</v>
      </c>
      <c r="H406" s="6">
        <f>IF($C406&lt;&gt;"M5","",SSA_new!G406)</f>
        <v>4997.3876099999998</v>
      </c>
      <c r="I406" s="6">
        <f>IF($C406&lt;&gt;"M5","",SSA_new!H406)</f>
        <v>5001.2746699999998</v>
      </c>
      <c r="J406" s="6">
        <f>IF($C406&lt;&gt;"M5","",SSA_new!I406)</f>
        <v>4990.5149899999997</v>
      </c>
      <c r="K406">
        <f t="shared" si="42"/>
        <v>-3.8283799999999246</v>
      </c>
      <c r="L406">
        <f t="shared" si="43"/>
        <v>-1</v>
      </c>
      <c r="M406">
        <f t="shared" si="44"/>
        <v>-7</v>
      </c>
      <c r="N406">
        <f t="shared" si="45"/>
        <v>176.33532999999989</v>
      </c>
      <c r="O406">
        <f t="shared" si="46"/>
        <v>6.3757114446528276E-2</v>
      </c>
      <c r="P406" s="13">
        <f t="shared" si="47"/>
        <v>0.52541818677072993</v>
      </c>
      <c r="Q406" s="11">
        <f t="shared" si="48"/>
        <v>25</v>
      </c>
      <c r="R406">
        <f t="shared" si="49"/>
        <v>181.76501000000007</v>
      </c>
      <c r="S406">
        <f t="shared" si="50"/>
        <v>0.30119641041592549</v>
      </c>
      <c r="T406" s="13">
        <f t="shared" si="51"/>
        <v>0.61836763655718852</v>
      </c>
      <c r="U406" s="11">
        <f t="shared" si="52"/>
        <v>-26</v>
      </c>
      <c r="V406" s="4" t="str">
        <f t="shared" si="53"/>
        <v/>
      </c>
      <c r="W406" s="4" t="str">
        <f t="shared" si="54"/>
        <v/>
      </c>
      <c r="X406" s="4" t="str">
        <f t="shared" si="55"/>
        <v/>
      </c>
      <c r="Y406" s="4" t="str">
        <f t="shared" si="56"/>
        <v/>
      </c>
      <c r="Z406" s="4" t="str">
        <f t="shared" si="57"/>
        <v>-----</v>
      </c>
      <c r="AA406" s="4" t="str">
        <f t="shared" si="58"/>
        <v>-----</v>
      </c>
    </row>
    <row r="407" spans="1:27" x14ac:dyDescent="0.55000000000000004">
      <c r="A407" s="6">
        <f>IF('Data Validation'!$K$2&lt;&gt;TRUE,"",'Data Validation'!A407)</f>
        <v>1772153700</v>
      </c>
      <c r="B407" s="6" t="str">
        <f>IF('Data Validation'!$K$2&lt;&gt;TRUE,"",'Data Validation'!C407)</f>
        <v>XAUUSD</v>
      </c>
      <c r="C407" s="6" t="str">
        <f>IF('Data Validation'!$K$2&lt;&gt;TRUE,"",'Data Validation'!E407)</f>
        <v>M5</v>
      </c>
      <c r="D407" s="6">
        <f>IF('Data Validation'!$K$2&lt;&gt;TRUE,"",'Data Validation'!G407)</f>
        <v>5174.97</v>
      </c>
      <c r="E407" s="6">
        <f>IF($C407&lt;&gt;"M5","",Price!F407)</f>
        <v>5177.18</v>
      </c>
      <c r="F407" s="6">
        <f>IF($C407&lt;&gt;"M5","",Price!G407)</f>
        <v>5173.66</v>
      </c>
      <c r="G407" s="6">
        <f>IF($C407&lt;&gt;"M5","",SSA_new!F407)</f>
        <v>4990.6313499999997</v>
      </c>
      <c r="H407" s="6">
        <f>IF($C407&lt;&gt;"M5","",SSA_new!G407)</f>
        <v>4994.0094799999997</v>
      </c>
      <c r="I407" s="6">
        <f>IF($C407&lt;&gt;"M5","",SSA_new!H407)</f>
        <v>4997.6621299999997</v>
      </c>
      <c r="J407" s="6">
        <f>IF($C407&lt;&gt;"M5","",SSA_new!I407)</f>
        <v>4986.8615900000004</v>
      </c>
      <c r="K407">
        <f t="shared" si="42"/>
        <v>-3.3781300000000556</v>
      </c>
      <c r="L407">
        <f t="shared" si="43"/>
        <v>-1</v>
      </c>
      <c r="M407">
        <f t="shared" si="44"/>
        <v>-8</v>
      </c>
      <c r="N407">
        <f t="shared" si="45"/>
        <v>179.51787000000058</v>
      </c>
      <c r="O407">
        <f t="shared" si="46"/>
        <v>0.20525277340741621</v>
      </c>
      <c r="P407" s="13">
        <f t="shared" si="47"/>
        <v>0.58131268009211645</v>
      </c>
      <c r="Q407" s="11">
        <f t="shared" si="48"/>
        <v>25</v>
      </c>
      <c r="R407">
        <f t="shared" si="49"/>
        <v>186.79840999999942</v>
      </c>
      <c r="S407">
        <f t="shared" si="50"/>
        <v>0.51085223602282281</v>
      </c>
      <c r="T407" s="13">
        <f t="shared" si="51"/>
        <v>0.69527273555629954</v>
      </c>
      <c r="U407" s="11">
        <f t="shared" si="52"/>
        <v>-26</v>
      </c>
      <c r="V407" s="4" t="str">
        <f t="shared" si="53"/>
        <v/>
      </c>
      <c r="W407" s="4" t="str">
        <f t="shared" si="54"/>
        <v/>
      </c>
      <c r="X407" s="4" t="str">
        <f t="shared" si="55"/>
        <v/>
      </c>
      <c r="Y407" s="4" t="str">
        <f t="shared" si="56"/>
        <v/>
      </c>
      <c r="Z407" s="4" t="str">
        <f t="shared" si="57"/>
        <v>-----</v>
      </c>
      <c r="AA407" s="4" t="str">
        <f t="shared" si="58"/>
        <v>-----</v>
      </c>
    </row>
    <row r="408" spans="1:27" x14ac:dyDescent="0.55000000000000004">
      <c r="A408" s="6">
        <f>IF('Data Validation'!$K$2&lt;&gt;TRUE,"",'Data Validation'!A408)</f>
        <v>1772154000</v>
      </c>
      <c r="B408" s="6" t="str">
        <f>IF('Data Validation'!$K$2&lt;&gt;TRUE,"",'Data Validation'!C408)</f>
        <v>XAUUSD</v>
      </c>
      <c r="C408" s="6" t="str">
        <f>IF('Data Validation'!$K$2&lt;&gt;TRUE,"",'Data Validation'!E408)</f>
        <v>M5</v>
      </c>
      <c r="D408" s="6">
        <f>IF('Data Validation'!$K$2&lt;&gt;TRUE,"",'Data Validation'!G408)</f>
        <v>5175.37</v>
      </c>
      <c r="E408" s="6">
        <f>IF($C408&lt;&gt;"M5","",Price!F408)</f>
        <v>5176.55</v>
      </c>
      <c r="F408" s="6">
        <f>IF($C408&lt;&gt;"M5","",Price!G408)</f>
        <v>5168.6099999999997</v>
      </c>
      <c r="G408" s="6">
        <f>IF($C408&lt;&gt;"M5","",SSA_new!F408)</f>
        <v>4989.1787999999997</v>
      </c>
      <c r="H408" s="6">
        <f>IF($C408&lt;&gt;"M5","",SSA_new!G408)</f>
        <v>4991.5941400000002</v>
      </c>
      <c r="I408" s="6">
        <f>IF($C408&lt;&gt;"M5","",SSA_new!H408)</f>
        <v>4995.0764399999998</v>
      </c>
      <c r="J408" s="6">
        <f>IF($C408&lt;&gt;"M5","",SSA_new!I408)</f>
        <v>4984.6734999999999</v>
      </c>
      <c r="K408">
        <f t="shared" si="42"/>
        <v>-2.4153400000004694</v>
      </c>
      <c r="L408">
        <f t="shared" si="43"/>
        <v>-1</v>
      </c>
      <c r="M408">
        <f t="shared" si="44"/>
        <v>-9</v>
      </c>
      <c r="N408">
        <f t="shared" si="45"/>
        <v>181.47356000000036</v>
      </c>
      <c r="O408">
        <f t="shared" si="46"/>
        <v>0.29185454368750668</v>
      </c>
      <c r="P408" s="13">
        <f t="shared" si="47"/>
        <v>0.61480108004776601</v>
      </c>
      <c r="Q408" s="11">
        <f t="shared" si="48"/>
        <v>25</v>
      </c>
      <c r="R408">
        <f t="shared" si="49"/>
        <v>183.9364999999998</v>
      </c>
      <c r="S408">
        <f t="shared" si="50"/>
        <v>0.38798470936845431</v>
      </c>
      <c r="T408" s="13">
        <f t="shared" si="51"/>
        <v>0.650986325411823</v>
      </c>
      <c r="U408" s="11">
        <f t="shared" si="52"/>
        <v>-26</v>
      </c>
      <c r="V408" s="4" t="str">
        <f t="shared" si="53"/>
        <v/>
      </c>
      <c r="W408" s="4" t="str">
        <f t="shared" si="54"/>
        <v/>
      </c>
      <c r="X408" s="4" t="str">
        <f t="shared" si="55"/>
        <v/>
      </c>
      <c r="Y408" s="4" t="str">
        <f t="shared" si="56"/>
        <v/>
      </c>
      <c r="Z408" s="4" t="str">
        <f t="shared" si="57"/>
        <v>-----</v>
      </c>
      <c r="AA408" s="4" t="str">
        <f t="shared" si="58"/>
        <v>-----</v>
      </c>
    </row>
    <row r="409" spans="1:27" x14ac:dyDescent="0.55000000000000004">
      <c r="A409" s="6">
        <f>IF('Data Validation'!$K$2&lt;&gt;TRUE,"",'Data Validation'!A409)</f>
        <v>1772154300</v>
      </c>
      <c r="B409" s="6" t="str">
        <f>IF('Data Validation'!$K$2&lt;&gt;TRUE,"",'Data Validation'!C409)</f>
        <v>XAUUSD</v>
      </c>
      <c r="C409" s="6" t="str">
        <f>IF('Data Validation'!$K$2&lt;&gt;TRUE,"",'Data Validation'!E409)</f>
        <v>M5</v>
      </c>
      <c r="D409" s="6">
        <f>IF('Data Validation'!$K$2&lt;&gt;TRUE,"",'Data Validation'!G409)</f>
        <v>5174.8599999999997</v>
      </c>
      <c r="E409" s="6">
        <f>IF($C409&lt;&gt;"M5","",Price!F409)</f>
        <v>5176.72</v>
      </c>
      <c r="F409" s="6">
        <f>IF($C409&lt;&gt;"M5","",Price!G409)</f>
        <v>5166.8999999999996</v>
      </c>
      <c r="G409" s="6">
        <f>IF($C409&lt;&gt;"M5","",SSA_new!F409)</f>
        <v>4989.2092499999999</v>
      </c>
      <c r="H409" s="6">
        <f>IF($C409&lt;&gt;"M5","",SSA_new!G409)</f>
        <v>4990.4017000000003</v>
      </c>
      <c r="I409" s="6">
        <f>IF($C409&lt;&gt;"M5","",SSA_new!H409)</f>
        <v>4993.9823399999996</v>
      </c>
      <c r="J409" s="6">
        <f>IF($C409&lt;&gt;"M5","",SSA_new!I409)</f>
        <v>4984.3301300000003</v>
      </c>
      <c r="K409">
        <f t="shared" si="42"/>
        <v>-1.1924500000004628</v>
      </c>
      <c r="L409">
        <f t="shared" si="43"/>
        <v>-1</v>
      </c>
      <c r="M409">
        <f t="shared" si="44"/>
        <v>-10</v>
      </c>
      <c r="N409">
        <f t="shared" si="45"/>
        <v>182.73766000000069</v>
      </c>
      <c r="O409">
        <f t="shared" si="46"/>
        <v>0.34826700524829585</v>
      </c>
      <c r="P409" s="13">
        <f t="shared" si="47"/>
        <v>0.63618016469358529</v>
      </c>
      <c r="Q409" s="11">
        <f t="shared" si="48"/>
        <v>25</v>
      </c>
      <c r="R409">
        <f t="shared" si="49"/>
        <v>182.56986999999936</v>
      </c>
      <c r="S409">
        <f t="shared" si="50"/>
        <v>0.32909691997196494</v>
      </c>
      <c r="T409" s="13">
        <f t="shared" si="51"/>
        <v>0.62895878389718385</v>
      </c>
      <c r="U409" s="11">
        <f t="shared" si="52"/>
        <v>-26</v>
      </c>
      <c r="V409" s="4" t="str">
        <f t="shared" si="53"/>
        <v/>
      </c>
      <c r="W409" s="4" t="str">
        <f t="shared" si="54"/>
        <v/>
      </c>
      <c r="X409" s="4" t="str">
        <f t="shared" si="55"/>
        <v/>
      </c>
      <c r="Y409" s="4" t="str">
        <f t="shared" si="56"/>
        <v/>
      </c>
      <c r="Z409" s="4" t="str">
        <f t="shared" si="57"/>
        <v>-----</v>
      </c>
      <c r="AA409" s="4" t="str">
        <f t="shared" si="58"/>
        <v>-----</v>
      </c>
    </row>
    <row r="410" spans="1:27" x14ac:dyDescent="0.55000000000000004">
      <c r="A410" s="6">
        <f>IF('Data Validation'!$K$2&lt;&gt;TRUE,"",'Data Validation'!A410)</f>
        <v>1772154600</v>
      </c>
      <c r="B410" s="6" t="str">
        <f>IF('Data Validation'!$K$2&lt;&gt;TRUE,"",'Data Validation'!C410)</f>
        <v>XAUUSD</v>
      </c>
      <c r="C410" s="6" t="str">
        <f>IF('Data Validation'!$K$2&lt;&gt;TRUE,"",'Data Validation'!E410)</f>
        <v>M5</v>
      </c>
      <c r="D410" s="6">
        <f>IF('Data Validation'!$K$2&lt;&gt;TRUE,"",'Data Validation'!G410)</f>
        <v>5176.58</v>
      </c>
      <c r="E410" s="6">
        <f>IF($C410&lt;&gt;"M5","",Price!F410)</f>
        <v>5178.8</v>
      </c>
      <c r="F410" s="6">
        <f>IF($C410&lt;&gt;"M5","",Price!G410)</f>
        <v>5174.76</v>
      </c>
      <c r="G410" s="6">
        <f>IF($C410&lt;&gt;"M5","",SSA_new!F410)</f>
        <v>4990.3978900000002</v>
      </c>
      <c r="H410" s="6">
        <f>IF($C410&lt;&gt;"M5","",SSA_new!G410)</f>
        <v>4990.3997900000004</v>
      </c>
      <c r="I410" s="6">
        <f>IF($C410&lt;&gt;"M5","",SSA_new!H410)</f>
        <v>4994.1812799999998</v>
      </c>
      <c r="J410" s="6">
        <f>IF($C410&lt;&gt;"M5","",SSA_new!I410)</f>
        <v>4985.4970800000001</v>
      </c>
      <c r="K410">
        <f t="shared" si="42"/>
        <v>-1.900000000205182E-3</v>
      </c>
      <c r="L410">
        <f t="shared" si="43"/>
        <v>-1</v>
      </c>
      <c r="M410">
        <f t="shared" si="44"/>
        <v>-11</v>
      </c>
      <c r="N410">
        <f t="shared" si="45"/>
        <v>184.61872000000039</v>
      </c>
      <c r="O410">
        <f t="shared" si="46"/>
        <v>0.43279034211617173</v>
      </c>
      <c r="P410" s="13">
        <f t="shared" si="47"/>
        <v>0.66741645485588519</v>
      </c>
      <c r="Q410" s="11">
        <f t="shared" si="48"/>
        <v>25</v>
      </c>
      <c r="R410">
        <f t="shared" si="49"/>
        <v>189.26292000000012</v>
      </c>
      <c r="S410">
        <f t="shared" si="50"/>
        <v>0.61084092588859762</v>
      </c>
      <c r="T410" s="13">
        <f t="shared" si="51"/>
        <v>0.72934755175837751</v>
      </c>
      <c r="U410" s="11">
        <f t="shared" si="52"/>
        <v>-26</v>
      </c>
      <c r="V410" s="4" t="str">
        <f t="shared" si="53"/>
        <v/>
      </c>
      <c r="W410" s="4" t="str">
        <f t="shared" si="54"/>
        <v/>
      </c>
      <c r="X410" s="4" t="str">
        <f t="shared" si="55"/>
        <v/>
      </c>
      <c r="Y410" s="4" t="str">
        <f t="shared" si="56"/>
        <v/>
      </c>
      <c r="Z410" s="4" t="str">
        <f t="shared" si="57"/>
        <v>-----</v>
      </c>
      <c r="AA410" s="4" t="str">
        <f t="shared" si="58"/>
        <v>-----</v>
      </c>
    </row>
    <row r="411" spans="1:27" x14ac:dyDescent="0.55000000000000004">
      <c r="A411" s="6">
        <f>IF('Data Validation'!$K$2&lt;&gt;TRUE,"",'Data Validation'!A411)</f>
        <v>1772154900</v>
      </c>
      <c r="B411" s="6" t="str">
        <f>IF('Data Validation'!$K$2&lt;&gt;TRUE,"",'Data Validation'!C411)</f>
        <v>XAUUSD</v>
      </c>
      <c r="C411" s="6" t="str">
        <f>IF('Data Validation'!$K$2&lt;&gt;TRUE,"",'Data Validation'!E411)</f>
        <v>M5</v>
      </c>
      <c r="D411" s="6">
        <f>IF('Data Validation'!$K$2&lt;&gt;TRUE,"",'Data Validation'!G411)</f>
        <v>5177.91</v>
      </c>
      <c r="E411" s="6">
        <f>IF($C411&lt;&gt;"M5","",Price!F411)</f>
        <v>5178.9799999999996</v>
      </c>
      <c r="F411" s="6">
        <f>IF($C411&lt;&gt;"M5","",Price!G411)</f>
        <v>5175.04</v>
      </c>
      <c r="G411" s="6">
        <f>IF($C411&lt;&gt;"M5","",SSA_new!F411)</f>
        <v>4992.3545899999999</v>
      </c>
      <c r="H411" s="6">
        <f>IF($C411&lt;&gt;"M5","",SSA_new!G411)</f>
        <v>4991.3771900000002</v>
      </c>
      <c r="I411" s="6">
        <f>IF($C411&lt;&gt;"M5","",SSA_new!H411)</f>
        <v>4995.40265</v>
      </c>
      <c r="J411" s="6">
        <f>IF($C411&lt;&gt;"M5","",SSA_new!I411)</f>
        <v>4987.6994199999999</v>
      </c>
      <c r="K411">
        <f t="shared" si="42"/>
        <v>0.97739999999976135</v>
      </c>
      <c r="L411">
        <f t="shared" si="43"/>
        <v>1</v>
      </c>
      <c r="M411">
        <f t="shared" si="44"/>
        <v>1</v>
      </c>
      <c r="N411">
        <f t="shared" si="45"/>
        <v>183.57734999999957</v>
      </c>
      <c r="O411">
        <f t="shared" si="46"/>
        <v>0.38495815178370218</v>
      </c>
      <c r="P411" s="13">
        <f t="shared" si="47"/>
        <v>0.64986578965882758</v>
      </c>
      <c r="Q411" s="11">
        <f t="shared" si="48"/>
        <v>25</v>
      </c>
      <c r="R411">
        <f t="shared" si="49"/>
        <v>187.34058000000005</v>
      </c>
      <c r="S411">
        <f t="shared" si="50"/>
        <v>0.52842586160214067</v>
      </c>
      <c r="T411" s="13">
        <f t="shared" si="51"/>
        <v>0.70139810415767956</v>
      </c>
      <c r="U411" s="11">
        <f t="shared" si="52"/>
        <v>-26</v>
      </c>
      <c r="V411" s="4">
        <f t="shared" si="53"/>
        <v>1</v>
      </c>
      <c r="W411" s="4" t="str">
        <f t="shared" si="54"/>
        <v/>
      </c>
      <c r="X411" s="4" t="str">
        <f t="shared" si="55"/>
        <v/>
      </c>
      <c r="Y411" s="4" t="str">
        <f t="shared" si="56"/>
        <v/>
      </c>
      <c r="Z411" s="4" t="str">
        <f t="shared" si="57"/>
        <v>-----</v>
      </c>
      <c r="AA411" s="4" t="str">
        <f t="shared" si="58"/>
        <v>-----</v>
      </c>
    </row>
    <row r="412" spans="1:27" x14ac:dyDescent="0.55000000000000004">
      <c r="A412" s="6">
        <f>IF('Data Validation'!$K$2&lt;&gt;TRUE,"",'Data Validation'!A412)</f>
        <v>1772155200</v>
      </c>
      <c r="B412" s="6" t="str">
        <f>IF('Data Validation'!$K$2&lt;&gt;TRUE,"",'Data Validation'!C412)</f>
        <v>XAUUSD</v>
      </c>
      <c r="C412" s="6" t="str">
        <f>IF('Data Validation'!$K$2&lt;&gt;TRUE,"",'Data Validation'!E412)</f>
        <v>M5</v>
      </c>
      <c r="D412" s="6">
        <f>IF('Data Validation'!$K$2&lt;&gt;TRUE,"",'Data Validation'!G412)</f>
        <v>5177.8599999999997</v>
      </c>
      <c r="E412" s="6">
        <f>IF($C412&lt;&gt;"M5","",Price!F412)</f>
        <v>5180.09</v>
      </c>
      <c r="F412" s="6">
        <f>IF($C412&lt;&gt;"M5","",Price!G412)</f>
        <v>5176.08</v>
      </c>
      <c r="G412" s="6">
        <f>IF($C412&lt;&gt;"M5","",SSA_new!F412)</f>
        <v>4994.6496999999999</v>
      </c>
      <c r="H412" s="6">
        <f>IF($C412&lt;&gt;"M5","",SSA_new!G412)</f>
        <v>4993.0134500000004</v>
      </c>
      <c r="I412" s="6">
        <f>IF($C412&lt;&gt;"M5","",SSA_new!H412)</f>
        <v>4997.2816499999999</v>
      </c>
      <c r="J412" s="6">
        <f>IF($C412&lt;&gt;"M5","",SSA_new!I412)</f>
        <v>4990.4320799999996</v>
      </c>
      <c r="K412">
        <f t="shared" si="42"/>
        <v>1.6362499999995634</v>
      </c>
      <c r="L412">
        <f t="shared" si="43"/>
        <v>1</v>
      </c>
      <c r="M412">
        <f t="shared" si="44"/>
        <v>2</v>
      </c>
      <c r="N412">
        <f t="shared" si="45"/>
        <v>182.80835000000025</v>
      </c>
      <c r="O412">
        <f t="shared" si="46"/>
        <v>0.34973874686562423</v>
      </c>
      <c r="P412" s="13">
        <f t="shared" si="47"/>
        <v>0.63673261397783443</v>
      </c>
      <c r="Q412" s="11">
        <f t="shared" si="48"/>
        <v>25</v>
      </c>
      <c r="R412">
        <f t="shared" si="49"/>
        <v>185.64792000000034</v>
      </c>
      <c r="S412">
        <f t="shared" si="50"/>
        <v>0.45601503756385614</v>
      </c>
      <c r="T412" s="13">
        <f t="shared" si="51"/>
        <v>0.675810417605472</v>
      </c>
      <c r="U412" s="11">
        <f t="shared" si="52"/>
        <v>-26</v>
      </c>
      <c r="V412" s="4">
        <f t="shared" si="53"/>
        <v>1</v>
      </c>
      <c r="W412" s="4" t="str">
        <f t="shared" si="54"/>
        <v/>
      </c>
      <c r="X412" s="4" t="str">
        <f t="shared" si="55"/>
        <v/>
      </c>
      <c r="Y412" s="4" t="str">
        <f t="shared" si="56"/>
        <v/>
      </c>
      <c r="Z412" s="4" t="str">
        <f t="shared" si="57"/>
        <v>-----</v>
      </c>
      <c r="AA412" s="4" t="str">
        <f t="shared" si="58"/>
        <v>-----</v>
      </c>
    </row>
    <row r="413" spans="1:27" x14ac:dyDescent="0.55000000000000004">
      <c r="A413" s="6">
        <f>IF('Data Validation'!$K$2&lt;&gt;TRUE,"",'Data Validation'!A413)</f>
        <v>1772155500</v>
      </c>
      <c r="B413" s="6" t="str">
        <f>IF('Data Validation'!$K$2&lt;&gt;TRUE,"",'Data Validation'!C413)</f>
        <v>XAUUSD</v>
      </c>
      <c r="C413" s="6" t="str">
        <f>IF('Data Validation'!$K$2&lt;&gt;TRUE,"",'Data Validation'!E413)</f>
        <v>M5</v>
      </c>
      <c r="D413" s="6">
        <f>IF('Data Validation'!$K$2&lt;&gt;TRUE,"",'Data Validation'!G413)</f>
        <v>5174.99</v>
      </c>
      <c r="E413" s="6">
        <f>IF($C413&lt;&gt;"M5","",Price!F413)</f>
        <v>5178.34</v>
      </c>
      <c r="F413" s="6">
        <f>IF($C413&lt;&gt;"M5","",Price!G413)</f>
        <v>5174.8599999999997</v>
      </c>
      <c r="G413" s="6">
        <f>IF($C413&lt;&gt;"M5","",SSA_new!F413)</f>
        <v>4996.9802099999997</v>
      </c>
      <c r="H413" s="6">
        <f>IF($C413&lt;&gt;"M5","",SSA_new!G413)</f>
        <v>4994.99683</v>
      </c>
      <c r="I413" s="6">
        <f>IF($C413&lt;&gt;"M5","",SSA_new!H413)</f>
        <v>4999.4020099999998</v>
      </c>
      <c r="J413" s="6">
        <f>IF($C413&lt;&gt;"M5","",SSA_new!I413)</f>
        <v>4993.2845799999996</v>
      </c>
      <c r="K413">
        <f t="shared" si="42"/>
        <v>1.98337999999967</v>
      </c>
      <c r="L413">
        <f t="shared" si="43"/>
        <v>1</v>
      </c>
      <c r="M413">
        <f t="shared" si="44"/>
        <v>3</v>
      </c>
      <c r="N413">
        <f t="shared" si="45"/>
        <v>178.93799000000035</v>
      </c>
      <c r="O413">
        <f t="shared" si="46"/>
        <v>0.17465025317558819</v>
      </c>
      <c r="P413" s="13">
        <f t="shared" si="47"/>
        <v>0.56932277046961788</v>
      </c>
      <c r="Q413" s="11">
        <f t="shared" si="48"/>
        <v>25</v>
      </c>
      <c r="R413">
        <f t="shared" si="49"/>
        <v>181.57542000000012</v>
      </c>
      <c r="S413">
        <f t="shared" si="50"/>
        <v>0.28334607061162986</v>
      </c>
      <c r="T413" s="13">
        <f t="shared" si="51"/>
        <v>0.61154421780067258</v>
      </c>
      <c r="U413" s="11">
        <f t="shared" si="52"/>
        <v>-26</v>
      </c>
      <c r="V413" s="4">
        <f t="shared" si="53"/>
        <v>1</v>
      </c>
      <c r="W413" s="4" t="str">
        <f t="shared" si="54"/>
        <v/>
      </c>
      <c r="X413" s="4" t="str">
        <f t="shared" si="55"/>
        <v/>
      </c>
      <c r="Y413" s="4" t="str">
        <f t="shared" si="56"/>
        <v/>
      </c>
      <c r="Z413" s="4" t="str">
        <f t="shared" si="57"/>
        <v>-----</v>
      </c>
      <c r="AA413" s="4" t="str">
        <f t="shared" si="58"/>
        <v>-----</v>
      </c>
    </row>
    <row r="414" spans="1:27" x14ac:dyDescent="0.55000000000000004">
      <c r="A414" s="6">
        <f>IF('Data Validation'!$K$2&lt;&gt;TRUE,"",'Data Validation'!A414)</f>
        <v>1772155800</v>
      </c>
      <c r="B414" s="6" t="str">
        <f>IF('Data Validation'!$K$2&lt;&gt;TRUE,"",'Data Validation'!C414)</f>
        <v>XAUUSD</v>
      </c>
      <c r="C414" s="6" t="str">
        <f>IF('Data Validation'!$K$2&lt;&gt;TRUE,"",'Data Validation'!E414)</f>
        <v>M5</v>
      </c>
      <c r="D414" s="6">
        <f>IF('Data Validation'!$K$2&lt;&gt;TRUE,"",'Data Validation'!G414)</f>
        <v>5182.1400000000003</v>
      </c>
      <c r="E414" s="6">
        <f>IF($C414&lt;&gt;"M5","",Price!F414)</f>
        <v>5182.6099999999997</v>
      </c>
      <c r="F414" s="6">
        <f>IF($C414&lt;&gt;"M5","",Price!G414)</f>
        <v>5173.43</v>
      </c>
      <c r="G414" s="6">
        <f>IF($C414&lt;&gt;"M5","",SSA_new!F414)</f>
        <v>4999.0486899999996</v>
      </c>
      <c r="H414" s="6">
        <f>IF($C414&lt;&gt;"M5","",SSA_new!G414)</f>
        <v>4997.0227599999998</v>
      </c>
      <c r="I414" s="6">
        <f>IF($C414&lt;&gt;"M5","",SSA_new!H414)</f>
        <v>5001.4227099999998</v>
      </c>
      <c r="J414" s="6">
        <f>IF($C414&lt;&gt;"M5","",SSA_new!I414)</f>
        <v>4995.8703299999997</v>
      </c>
      <c r="K414">
        <f t="shared" si="42"/>
        <v>2.0259299999997893</v>
      </c>
      <c r="L414">
        <f t="shared" si="43"/>
        <v>1</v>
      </c>
      <c r="M414">
        <f t="shared" si="44"/>
        <v>4</v>
      </c>
      <c r="N414">
        <f t="shared" si="45"/>
        <v>181.18728999999985</v>
      </c>
      <c r="O414">
        <f t="shared" si="46"/>
        <v>0.27530039556770491</v>
      </c>
      <c r="P414" s="13">
        <f t="shared" si="47"/>
        <v>0.60845726970606806</v>
      </c>
      <c r="Q414" s="11">
        <f t="shared" si="48"/>
        <v>25</v>
      </c>
      <c r="R414">
        <f t="shared" si="49"/>
        <v>177.55967000000055</v>
      </c>
      <c r="S414">
        <f t="shared" si="50"/>
        <v>0.1126734059895584</v>
      </c>
      <c r="T414" s="13">
        <f t="shared" si="51"/>
        <v>0.54485525704728954</v>
      </c>
      <c r="U414" s="11">
        <f t="shared" si="52"/>
        <v>-26</v>
      </c>
      <c r="V414" s="4">
        <f t="shared" si="53"/>
        <v>1</v>
      </c>
      <c r="W414" s="4" t="str">
        <f t="shared" si="54"/>
        <v/>
      </c>
      <c r="X414" s="4" t="str">
        <f t="shared" si="55"/>
        <v/>
      </c>
      <c r="Y414" s="4" t="str">
        <f t="shared" si="56"/>
        <v/>
      </c>
      <c r="Z414" s="4" t="str">
        <f t="shared" si="57"/>
        <v>-----</v>
      </c>
      <c r="AA414" s="4" t="str">
        <f t="shared" si="58"/>
        <v>-----</v>
      </c>
    </row>
    <row r="415" spans="1:27" x14ac:dyDescent="0.55000000000000004">
      <c r="A415" s="6">
        <f>IF('Data Validation'!$K$2&lt;&gt;TRUE,"",'Data Validation'!A415)</f>
        <v>1772156100</v>
      </c>
      <c r="B415" s="6" t="str">
        <f>IF('Data Validation'!$K$2&lt;&gt;TRUE,"",'Data Validation'!C415)</f>
        <v>XAUUSD</v>
      </c>
      <c r="C415" s="6" t="str">
        <f>IF('Data Validation'!$K$2&lt;&gt;TRUE,"",'Data Validation'!E415)</f>
        <v>M5</v>
      </c>
      <c r="D415" s="6">
        <f>IF('Data Validation'!$K$2&lt;&gt;TRUE,"",'Data Validation'!G415)</f>
        <v>5190.7</v>
      </c>
      <c r="E415" s="6">
        <f>IF($C415&lt;&gt;"M5","",Price!F415)</f>
        <v>5190.82</v>
      </c>
      <c r="F415" s="6">
        <f>IF($C415&lt;&gt;"M5","",Price!G415)</f>
        <v>5181.92</v>
      </c>
      <c r="G415" s="6">
        <f>IF($C415&lt;&gt;"M5","",SSA_new!F415)</f>
        <v>5000.6278400000001</v>
      </c>
      <c r="H415" s="6">
        <f>IF($C415&lt;&gt;"M5","",SSA_new!G415)</f>
        <v>4998.8253000000004</v>
      </c>
      <c r="I415" s="6">
        <f>IF($C415&lt;&gt;"M5","",SSA_new!H415)</f>
        <v>5003.0330000000004</v>
      </c>
      <c r="J415" s="6">
        <f>IF($C415&lt;&gt;"M5","",SSA_new!I415)</f>
        <v>4997.8719700000001</v>
      </c>
      <c r="K415">
        <f t="shared" si="42"/>
        <v>1.8025399999996807</v>
      </c>
      <c r="L415">
        <f t="shared" si="43"/>
        <v>1</v>
      </c>
      <c r="M415">
        <f t="shared" si="44"/>
        <v>5</v>
      </c>
      <c r="N415">
        <f t="shared" si="45"/>
        <v>187.78699999999935</v>
      </c>
      <c r="O415">
        <f t="shared" si="46"/>
        <v>0.57107076399473822</v>
      </c>
      <c r="P415" s="13">
        <f t="shared" si="47"/>
        <v>0.71602416219802789</v>
      </c>
      <c r="Q415" s="11">
        <f t="shared" si="48"/>
        <v>25</v>
      </c>
      <c r="R415">
        <f t="shared" si="49"/>
        <v>184.04802999999993</v>
      </c>
      <c r="S415">
        <f t="shared" si="50"/>
        <v>0.3848288113540157</v>
      </c>
      <c r="T415" s="13">
        <f t="shared" si="51"/>
        <v>0.64981787421415094</v>
      </c>
      <c r="U415" s="11">
        <f t="shared" si="52"/>
        <v>-26</v>
      </c>
      <c r="V415" s="4">
        <f t="shared" si="53"/>
        <v>1</v>
      </c>
      <c r="W415" s="4" t="str">
        <f t="shared" si="54"/>
        <v/>
      </c>
      <c r="X415" s="4" t="str">
        <f t="shared" si="55"/>
        <v/>
      </c>
      <c r="Y415" s="4" t="str">
        <f t="shared" si="56"/>
        <v/>
      </c>
      <c r="Z415" s="4" t="str">
        <f t="shared" si="57"/>
        <v>-----</v>
      </c>
      <c r="AA415" s="4" t="str">
        <f t="shared" si="58"/>
        <v>-----</v>
      </c>
    </row>
    <row r="416" spans="1:27" x14ac:dyDescent="0.55000000000000004">
      <c r="A416" s="6">
        <f>IF('Data Validation'!$K$2&lt;&gt;TRUE,"",'Data Validation'!A416)</f>
        <v>1772156400</v>
      </c>
      <c r="B416" s="6" t="str">
        <f>IF('Data Validation'!$K$2&lt;&gt;TRUE,"",'Data Validation'!C416)</f>
        <v>XAUUSD</v>
      </c>
      <c r="C416" s="6" t="str">
        <f>IF('Data Validation'!$K$2&lt;&gt;TRUE,"",'Data Validation'!E416)</f>
        <v>M5</v>
      </c>
      <c r="D416" s="6">
        <f>IF('Data Validation'!$K$2&lt;&gt;TRUE,"",'Data Validation'!G416)</f>
        <v>5188.6499999999996</v>
      </c>
      <c r="E416" s="6">
        <f>IF($C416&lt;&gt;"M5","",Price!F416)</f>
        <v>5191.16</v>
      </c>
      <c r="F416" s="6">
        <f>IF($C416&lt;&gt;"M5","",Price!G416)</f>
        <v>5186.8500000000004</v>
      </c>
      <c r="G416" s="6">
        <f>IF($C416&lt;&gt;"M5","",SSA_new!F416)</f>
        <v>5001.5151900000001</v>
      </c>
      <c r="H416" s="6">
        <f>IF($C416&lt;&gt;"M5","",SSA_new!G416)</f>
        <v>5000.1702400000004</v>
      </c>
      <c r="I416" s="6">
        <f>IF($C416&lt;&gt;"M5","",SSA_new!H416)</f>
        <v>5003.9823699999997</v>
      </c>
      <c r="J416" s="6">
        <f>IF($C416&lt;&gt;"M5","",SSA_new!I416)</f>
        <v>4999.1927800000003</v>
      </c>
      <c r="K416">
        <f t="shared" si="42"/>
        <v>1.3449499999996988</v>
      </c>
      <c r="L416">
        <f t="shared" si="43"/>
        <v>1</v>
      </c>
      <c r="M416">
        <f t="shared" si="44"/>
        <v>6</v>
      </c>
      <c r="N416">
        <f t="shared" si="45"/>
        <v>187.17763000000014</v>
      </c>
      <c r="O416">
        <f t="shared" si="46"/>
        <v>0.5423572459607352</v>
      </c>
      <c r="P416" s="13">
        <f t="shared" si="47"/>
        <v>0.70621378676774738</v>
      </c>
      <c r="Q416" s="11">
        <f t="shared" si="48"/>
        <v>25</v>
      </c>
      <c r="R416">
        <f t="shared" si="49"/>
        <v>187.65722000000005</v>
      </c>
      <c r="S416">
        <f t="shared" si="50"/>
        <v>0.53594584792336342</v>
      </c>
      <c r="T416" s="13">
        <f t="shared" si="51"/>
        <v>0.70400201166655574</v>
      </c>
      <c r="U416" s="11">
        <f t="shared" si="52"/>
        <v>-26</v>
      </c>
      <c r="V416" s="4">
        <f t="shared" si="53"/>
        <v>1</v>
      </c>
      <c r="W416" s="4" t="str">
        <f t="shared" si="54"/>
        <v/>
      </c>
      <c r="X416" s="4" t="str">
        <f t="shared" si="55"/>
        <v/>
      </c>
      <c r="Y416" s="4" t="str">
        <f t="shared" si="56"/>
        <v/>
      </c>
      <c r="Z416" s="4" t="str">
        <f t="shared" si="57"/>
        <v>-----</v>
      </c>
      <c r="AA416" s="4" t="str">
        <f t="shared" si="58"/>
        <v>-----</v>
      </c>
    </row>
    <row r="417" spans="1:27" x14ac:dyDescent="0.55000000000000004">
      <c r="A417" s="6">
        <f>IF('Data Validation'!$K$2&lt;&gt;TRUE,"",'Data Validation'!A417)</f>
        <v>1772156700</v>
      </c>
      <c r="B417" s="6" t="str">
        <f>IF('Data Validation'!$K$2&lt;&gt;TRUE,"",'Data Validation'!C417)</f>
        <v>XAUUSD</v>
      </c>
      <c r="C417" s="6" t="str">
        <f>IF('Data Validation'!$K$2&lt;&gt;TRUE,"",'Data Validation'!E417)</f>
        <v>M5</v>
      </c>
      <c r="D417" s="6">
        <f>IF('Data Validation'!$K$2&lt;&gt;TRUE,"",'Data Validation'!G417)</f>
        <v>5188.54</v>
      </c>
      <c r="E417" s="6">
        <f>IF($C417&lt;&gt;"M5","",Price!F417)</f>
        <v>5189.7299999999996</v>
      </c>
      <c r="F417" s="6">
        <f>IF($C417&lt;&gt;"M5","",Price!G417)</f>
        <v>5187.3900000000003</v>
      </c>
      <c r="G417" s="6">
        <f>IF($C417&lt;&gt;"M5","",SSA_new!F417)</f>
        <v>5001.7805500000004</v>
      </c>
      <c r="H417" s="6">
        <f>IF($C417&lt;&gt;"M5","",SSA_new!G417)</f>
        <v>5000.9754000000003</v>
      </c>
      <c r="I417" s="6">
        <f>IF($C417&lt;&gt;"M5","",SSA_new!H417)</f>
        <v>5004.29468</v>
      </c>
      <c r="J417" s="6">
        <f>IF($C417&lt;&gt;"M5","",SSA_new!I417)</f>
        <v>4999.7925999999998</v>
      </c>
      <c r="K417">
        <f t="shared" si="42"/>
        <v>0.8051500000001397</v>
      </c>
      <c r="L417">
        <f t="shared" si="43"/>
        <v>1</v>
      </c>
      <c r="M417">
        <f t="shared" si="44"/>
        <v>7</v>
      </c>
      <c r="N417">
        <f t="shared" si="45"/>
        <v>185.43531999999959</v>
      </c>
      <c r="O417">
        <f t="shared" si="46"/>
        <v>0.46348711190137365</v>
      </c>
      <c r="P417" s="13">
        <f t="shared" si="47"/>
        <v>0.6784923746177981</v>
      </c>
      <c r="Q417" s="11">
        <f t="shared" si="48"/>
        <v>25</v>
      </c>
      <c r="R417">
        <f t="shared" si="49"/>
        <v>187.59740000000056</v>
      </c>
      <c r="S417">
        <f t="shared" si="50"/>
        <v>0.53305100611162137</v>
      </c>
      <c r="T417" s="13">
        <f t="shared" si="51"/>
        <v>0.70300086360725655</v>
      </c>
      <c r="U417" s="11">
        <f t="shared" si="52"/>
        <v>-26</v>
      </c>
      <c r="V417" s="4">
        <f t="shared" si="53"/>
        <v>1</v>
      </c>
      <c r="W417" s="4" t="str">
        <f t="shared" si="54"/>
        <v/>
      </c>
      <c r="X417" s="4" t="str">
        <f t="shared" si="55"/>
        <v/>
      </c>
      <c r="Y417" s="4" t="str">
        <f t="shared" si="56"/>
        <v/>
      </c>
      <c r="Z417" s="4" t="str">
        <f t="shared" si="57"/>
        <v>-----</v>
      </c>
      <c r="AA417" s="4" t="str">
        <f t="shared" si="58"/>
        <v>-----</v>
      </c>
    </row>
    <row r="418" spans="1:27" x14ac:dyDescent="0.55000000000000004">
      <c r="A418" s="6">
        <f>IF('Data Validation'!$K$2&lt;&gt;TRUE,"",'Data Validation'!A418)</f>
        <v>1772157000</v>
      </c>
      <c r="B418" s="6" t="str">
        <f>IF('Data Validation'!$K$2&lt;&gt;TRUE,"",'Data Validation'!C418)</f>
        <v>XAUUSD</v>
      </c>
      <c r="C418" s="6" t="str">
        <f>IF('Data Validation'!$K$2&lt;&gt;TRUE,"",'Data Validation'!E418)</f>
        <v>M5</v>
      </c>
      <c r="D418" s="6">
        <f>IF('Data Validation'!$K$2&lt;&gt;TRUE,"",'Data Validation'!G418)</f>
        <v>5192.1000000000004</v>
      </c>
      <c r="E418" s="6">
        <f>IF($C418&lt;&gt;"M5","",Price!F418)</f>
        <v>5193.78</v>
      </c>
      <c r="F418" s="6">
        <f>IF($C418&lt;&gt;"M5","",Price!G418)</f>
        <v>5187.43</v>
      </c>
      <c r="G418" s="6">
        <f>IF($C418&lt;&gt;"M5","",SSA_new!F418)</f>
        <v>5001.5927499999998</v>
      </c>
      <c r="H418" s="6">
        <f>IF($C418&lt;&gt;"M5","",SSA_new!G418)</f>
        <v>5001.2840699999997</v>
      </c>
      <c r="I418" s="6">
        <f>IF($C418&lt;&gt;"M5","",SSA_new!H418)</f>
        <v>5004.0688600000003</v>
      </c>
      <c r="J418" s="6">
        <f>IF($C418&lt;&gt;"M5","",SSA_new!I418)</f>
        <v>4999.7900099999997</v>
      </c>
      <c r="K418">
        <f t="shared" si="42"/>
        <v>0.30868000000009488</v>
      </c>
      <c r="L418">
        <f t="shared" si="43"/>
        <v>1</v>
      </c>
      <c r="M418">
        <f t="shared" si="44"/>
        <v>8</v>
      </c>
      <c r="N418">
        <f t="shared" si="45"/>
        <v>189.71113999999943</v>
      </c>
      <c r="O418">
        <f t="shared" si="46"/>
        <v>0.6565581065940046</v>
      </c>
      <c r="P418" s="13">
        <f t="shared" si="47"/>
        <v>0.74426745317101117</v>
      </c>
      <c r="Q418" s="11">
        <f t="shared" si="48"/>
        <v>25</v>
      </c>
      <c r="R418">
        <f t="shared" si="49"/>
        <v>187.63999000000058</v>
      </c>
      <c r="S418">
        <f t="shared" si="50"/>
        <v>0.53470933066096504</v>
      </c>
      <c r="T418" s="13">
        <f t="shared" si="51"/>
        <v>0.70357456579890765</v>
      </c>
      <c r="U418" s="11">
        <f t="shared" si="52"/>
        <v>-26</v>
      </c>
      <c r="V418" s="4">
        <f t="shared" si="53"/>
        <v>1</v>
      </c>
      <c r="W418" s="4" t="str">
        <f t="shared" si="54"/>
        <v/>
      </c>
      <c r="X418" s="4" t="str">
        <f t="shared" si="55"/>
        <v/>
      </c>
      <c r="Y418" s="4" t="str">
        <f t="shared" si="56"/>
        <v/>
      </c>
      <c r="Z418" s="4" t="str">
        <f t="shared" si="57"/>
        <v>-----</v>
      </c>
      <c r="AA418" s="4" t="str">
        <f t="shared" si="58"/>
        <v>-----</v>
      </c>
    </row>
    <row r="419" spans="1:27" x14ac:dyDescent="0.55000000000000004">
      <c r="A419" s="6">
        <f>IF('Data Validation'!$K$2&lt;&gt;TRUE,"",'Data Validation'!A419)</f>
        <v>1772157300</v>
      </c>
      <c r="B419" s="6" t="str">
        <f>IF('Data Validation'!$K$2&lt;&gt;TRUE,"",'Data Validation'!C419)</f>
        <v>XAUUSD</v>
      </c>
      <c r="C419" s="6" t="str">
        <f>IF('Data Validation'!$K$2&lt;&gt;TRUE,"",'Data Validation'!E419)</f>
        <v>M5</v>
      </c>
      <c r="D419" s="6">
        <f>IF('Data Validation'!$K$2&lt;&gt;TRUE,"",'Data Validation'!G419)</f>
        <v>5194.22</v>
      </c>
      <c r="E419" s="6">
        <f>IF($C419&lt;&gt;"M5","",Price!F419)</f>
        <v>5194.5600000000004</v>
      </c>
      <c r="F419" s="6">
        <f>IF($C419&lt;&gt;"M5","",Price!G419)</f>
        <v>5189.96</v>
      </c>
      <c r="G419" s="6">
        <f>IF($C419&lt;&gt;"M5","",SSA_new!F419)</f>
        <v>5001.2565800000002</v>
      </c>
      <c r="H419" s="6">
        <f>IF($C419&lt;&gt;"M5","",SSA_new!G419)</f>
        <v>5001.2703300000003</v>
      </c>
      <c r="I419" s="6">
        <f>IF($C419&lt;&gt;"M5","",SSA_new!H419)</f>
        <v>5003.5535099999997</v>
      </c>
      <c r="J419" s="6">
        <f>IF($C419&lt;&gt;"M5","",SSA_new!I419)</f>
        <v>4999.4856099999997</v>
      </c>
      <c r="K419">
        <f t="shared" si="42"/>
        <v>-1.375000000007276E-2</v>
      </c>
      <c r="L419">
        <f t="shared" si="43"/>
        <v>-1</v>
      </c>
      <c r="M419">
        <f t="shared" si="44"/>
        <v>-1</v>
      </c>
      <c r="N419">
        <f t="shared" si="45"/>
        <v>191.00649000000067</v>
      </c>
      <c r="O419">
        <f t="shared" ref="O419:O450" si="59">STANDARDIZE(N419,AVERAGE(N35:N419),_xlfn.STDEV.P(N35:N419))</f>
        <v>0.71522640682604188</v>
      </c>
      <c r="P419" s="13">
        <f t="shared" ref="P419:P450" si="60">_xlfn.NORM.S.DIST(O419,TRUE)</f>
        <v>0.76276542282131332</v>
      </c>
      <c r="Q419" s="11">
        <f t="shared" ref="Q419:Q450" si="61">MAX(M35:M419)</f>
        <v>25</v>
      </c>
      <c r="R419">
        <f t="shared" si="49"/>
        <v>190.47439000000031</v>
      </c>
      <c r="S419">
        <f t="shared" ref="S419:S450" si="62">STANDARDIZE(R419,AVERAGE(R35:R419),_xlfn.STDEV.P(R35:R419))</f>
        <v>0.65498992055652949</v>
      </c>
      <c r="T419" s="13">
        <f t="shared" ref="T419:T450" si="63">_xlfn.NORM.S.DIST(S419,TRUE)</f>
        <v>0.7437628781814114</v>
      </c>
      <c r="U419" s="11">
        <f t="shared" ref="U419:U450" si="64">MIN(M35:M419)</f>
        <v>-26</v>
      </c>
      <c r="V419" s="4" t="str">
        <f t="shared" si="53"/>
        <v/>
      </c>
      <c r="W419" s="4" t="str">
        <f t="shared" ref="W419:W450" si="65">IF(P419&gt;90%,"Sig Excess High","")</f>
        <v/>
      </c>
      <c r="X419" s="4" t="str">
        <f t="shared" si="55"/>
        <v/>
      </c>
      <c r="Y419" s="4" t="str">
        <f t="shared" ref="Y419:Y450" si="66">IF(T419&lt;10%,"Sig Excess Low","")</f>
        <v/>
      </c>
      <c r="Z419" s="4" t="str">
        <f t="shared" si="57"/>
        <v>-----</v>
      </c>
      <c r="AA419" s="4" t="str">
        <f t="shared" si="58"/>
        <v>-----</v>
      </c>
    </row>
    <row r="420" spans="1:27" x14ac:dyDescent="0.55000000000000004">
      <c r="A420" s="6">
        <f>IF('Data Validation'!$K$2&lt;&gt;TRUE,"",'Data Validation'!A420)</f>
        <v>1772157600</v>
      </c>
      <c r="B420" s="6" t="str">
        <f>IF('Data Validation'!$K$2&lt;&gt;TRUE,"",'Data Validation'!C420)</f>
        <v>XAUUSD</v>
      </c>
      <c r="C420" s="6" t="str">
        <f>IF('Data Validation'!$K$2&lt;&gt;TRUE,"",'Data Validation'!E420)</f>
        <v>M5</v>
      </c>
      <c r="D420" s="6">
        <f>IF('Data Validation'!$K$2&lt;&gt;TRUE,"",'Data Validation'!G420)</f>
        <v>5193.3100000000004</v>
      </c>
      <c r="E420" s="6">
        <f>IF($C420&lt;&gt;"M5","",Price!F420)</f>
        <v>5197.5</v>
      </c>
      <c r="F420" s="6">
        <f>IF($C420&lt;&gt;"M5","",Price!G420)</f>
        <v>5191.82</v>
      </c>
      <c r="G420" s="6">
        <f>IF($C420&lt;&gt;"M5","",SSA_new!F420)</f>
        <v>5001.0738799999999</v>
      </c>
      <c r="H420" s="6">
        <f>IF($C420&lt;&gt;"M5","",SSA_new!G420)</f>
        <v>5001.1721100000004</v>
      </c>
      <c r="I420" s="6">
        <f>IF($C420&lt;&gt;"M5","",SSA_new!H420)</f>
        <v>5003.0747799999999</v>
      </c>
      <c r="J420" s="6">
        <f>IF($C420&lt;&gt;"M5","",SSA_new!I420)</f>
        <v>4999.2047499999999</v>
      </c>
      <c r="K420">
        <f t="shared" si="42"/>
        <v>-9.8230000000512518E-2</v>
      </c>
      <c r="L420">
        <f t="shared" si="43"/>
        <v>-1</v>
      </c>
      <c r="M420">
        <f t="shared" si="44"/>
        <v>-2</v>
      </c>
      <c r="N420">
        <f t="shared" si="45"/>
        <v>194.42522000000008</v>
      </c>
      <c r="O420">
        <f t="shared" si="59"/>
        <v>0.86948489372253746</v>
      </c>
      <c r="P420" s="13">
        <f t="shared" si="60"/>
        <v>0.80770901643818638</v>
      </c>
      <c r="Q420" s="11">
        <f t="shared" si="61"/>
        <v>25</v>
      </c>
      <c r="R420">
        <f t="shared" si="49"/>
        <v>192.61524999999983</v>
      </c>
      <c r="S420">
        <f t="shared" si="62"/>
        <v>0.74618156437775629</v>
      </c>
      <c r="T420" s="13">
        <f t="shared" si="63"/>
        <v>0.77222112843257973</v>
      </c>
      <c r="U420" s="11">
        <f t="shared" si="64"/>
        <v>-26</v>
      </c>
      <c r="V420" s="4" t="str">
        <f t="shared" si="53"/>
        <v/>
      </c>
      <c r="W420" s="4" t="str">
        <f t="shared" si="65"/>
        <v/>
      </c>
      <c r="X420" s="4" t="str">
        <f t="shared" si="55"/>
        <v/>
      </c>
      <c r="Y420" s="4" t="str">
        <f t="shared" si="66"/>
        <v/>
      </c>
      <c r="Z420" s="4" t="str">
        <f t="shared" si="57"/>
        <v>-----</v>
      </c>
      <c r="AA420" s="4" t="str">
        <f t="shared" si="58"/>
        <v>-----</v>
      </c>
    </row>
    <row r="421" spans="1:27" x14ac:dyDescent="0.55000000000000004">
      <c r="A421" s="6">
        <f>IF('Data Validation'!$K$2&lt;&gt;TRUE,"",'Data Validation'!A421)</f>
        <v>1772157900</v>
      </c>
      <c r="B421" s="6" t="str">
        <f>IF('Data Validation'!$K$2&lt;&gt;TRUE,"",'Data Validation'!C421)</f>
        <v>XAUUSD</v>
      </c>
      <c r="C421" s="6" t="str">
        <f>IF('Data Validation'!$K$2&lt;&gt;TRUE,"",'Data Validation'!E421)</f>
        <v>M5</v>
      </c>
      <c r="D421" s="6">
        <f>IF('Data Validation'!$K$2&lt;&gt;TRUE,"",'Data Validation'!G421)</f>
        <v>5195.28</v>
      </c>
      <c r="E421" s="6">
        <f>IF($C421&lt;&gt;"M5","",Price!F421)</f>
        <v>5199.63</v>
      </c>
      <c r="F421" s="6">
        <f>IF($C421&lt;&gt;"M5","",Price!G421)</f>
        <v>5193.13</v>
      </c>
      <c r="G421" s="6">
        <f>IF($C421&lt;&gt;"M5","",SSA_new!F421)</f>
        <v>5001.1948000000002</v>
      </c>
      <c r="H421" s="6">
        <f>IF($C421&lt;&gt;"M5","",SSA_new!G421)</f>
        <v>5001.1834500000004</v>
      </c>
      <c r="I421" s="6">
        <f>IF($C421&lt;&gt;"M5","",SSA_new!H421)</f>
        <v>5002.9104699999998</v>
      </c>
      <c r="J421" s="6">
        <f>IF($C421&lt;&gt;"M5","",SSA_new!I421)</f>
        <v>4999.1909500000002</v>
      </c>
      <c r="K421">
        <f t="shared" si="42"/>
        <v>1.1349999999765714E-2</v>
      </c>
      <c r="L421">
        <f t="shared" si="43"/>
        <v>1</v>
      </c>
      <c r="M421">
        <f t="shared" si="44"/>
        <v>1</v>
      </c>
      <c r="N421">
        <f t="shared" si="45"/>
        <v>196.7195300000003</v>
      </c>
      <c r="O421">
        <f t="shared" si="59"/>
        <v>0.97302436476574583</v>
      </c>
      <c r="P421" s="13">
        <f t="shared" si="60"/>
        <v>0.83472940358004755</v>
      </c>
      <c r="Q421" s="11">
        <f t="shared" si="61"/>
        <v>25</v>
      </c>
      <c r="R421">
        <f t="shared" si="49"/>
        <v>193.93904999999995</v>
      </c>
      <c r="S421">
        <f t="shared" si="62"/>
        <v>0.8029852639340932</v>
      </c>
      <c r="T421" s="13">
        <f t="shared" si="63"/>
        <v>0.78900837403110513</v>
      </c>
      <c r="U421" s="11">
        <f t="shared" si="64"/>
        <v>-26</v>
      </c>
      <c r="V421" s="4">
        <f t="shared" si="53"/>
        <v>1</v>
      </c>
      <c r="W421" s="4" t="str">
        <f t="shared" si="65"/>
        <v/>
      </c>
      <c r="X421" s="4" t="str">
        <f t="shared" si="55"/>
        <v/>
      </c>
      <c r="Y421" s="4" t="str">
        <f t="shared" si="66"/>
        <v/>
      </c>
      <c r="Z421" s="4" t="str">
        <f t="shared" si="57"/>
        <v>-----</v>
      </c>
      <c r="AA421" s="4" t="str">
        <f t="shared" si="58"/>
        <v>-----</v>
      </c>
    </row>
    <row r="422" spans="1:27" x14ac:dyDescent="0.55000000000000004">
      <c r="A422" s="6">
        <f>IF('Data Validation'!$K$2&lt;&gt;TRUE,"",'Data Validation'!A422)</f>
        <v>1772158200</v>
      </c>
      <c r="B422" s="6" t="str">
        <f>IF('Data Validation'!$K$2&lt;&gt;TRUE,"",'Data Validation'!C422)</f>
        <v>XAUUSD</v>
      </c>
      <c r="C422" s="6" t="str">
        <f>IF('Data Validation'!$K$2&lt;&gt;TRUE,"",'Data Validation'!E422)</f>
        <v>M5</v>
      </c>
      <c r="D422" s="6">
        <f>IF('Data Validation'!$K$2&lt;&gt;TRUE,"",'Data Validation'!G422)</f>
        <v>5194.16</v>
      </c>
      <c r="E422" s="6">
        <f>IF($C422&lt;&gt;"M5","",Price!F422)</f>
        <v>5196.6499999999996</v>
      </c>
      <c r="F422" s="6">
        <f>IF($C422&lt;&gt;"M5","",Price!G422)</f>
        <v>5191.9399999999996</v>
      </c>
      <c r="G422" s="6">
        <f>IF($C422&lt;&gt;"M5","",SSA_new!F422)</f>
        <v>5001.7469799999999</v>
      </c>
      <c r="H422" s="6">
        <f>IF($C422&lt;&gt;"M5","",SSA_new!G422)</f>
        <v>5001.46522</v>
      </c>
      <c r="I422" s="6">
        <f>IF($C422&lt;&gt;"M5","",SSA_new!H422)</f>
        <v>5003.1715100000001</v>
      </c>
      <c r="J422" s="6">
        <f>IF($C422&lt;&gt;"M5","",SSA_new!I422)</f>
        <v>4999.5792799999999</v>
      </c>
      <c r="K422">
        <f t="shared" si="42"/>
        <v>0.28175999999984924</v>
      </c>
      <c r="L422">
        <f t="shared" si="43"/>
        <v>1</v>
      </c>
      <c r="M422">
        <f t="shared" si="44"/>
        <v>2</v>
      </c>
      <c r="N422">
        <f t="shared" si="45"/>
        <v>193.47848999999951</v>
      </c>
      <c r="O422">
        <f t="shared" si="59"/>
        <v>0.82712529414770819</v>
      </c>
      <c r="P422" s="13">
        <f t="shared" si="60"/>
        <v>0.79591697552980212</v>
      </c>
      <c r="Q422" s="11">
        <f t="shared" si="61"/>
        <v>25</v>
      </c>
      <c r="R422">
        <f t="shared" si="49"/>
        <v>192.36071999999967</v>
      </c>
      <c r="S422">
        <f t="shared" si="62"/>
        <v>0.73718834699800473</v>
      </c>
      <c r="T422" s="13">
        <f t="shared" si="63"/>
        <v>0.7694960905424385</v>
      </c>
      <c r="U422" s="11">
        <f t="shared" si="64"/>
        <v>-26</v>
      </c>
      <c r="V422" s="4">
        <f t="shared" si="53"/>
        <v>1</v>
      </c>
      <c r="W422" s="4" t="str">
        <f t="shared" si="65"/>
        <v/>
      </c>
      <c r="X422" s="4" t="str">
        <f t="shared" si="55"/>
        <v/>
      </c>
      <c r="Y422" s="4" t="str">
        <f t="shared" si="66"/>
        <v/>
      </c>
      <c r="Z422" s="4" t="str">
        <f t="shared" si="57"/>
        <v>-----</v>
      </c>
      <c r="AA422" s="4" t="str">
        <f t="shared" si="58"/>
        <v>-----</v>
      </c>
    </row>
    <row r="423" spans="1:27" x14ac:dyDescent="0.55000000000000004">
      <c r="A423" s="6">
        <f>IF('Data Validation'!$K$2&lt;&gt;TRUE,"",'Data Validation'!A423)</f>
        <v>1772158500</v>
      </c>
      <c r="B423" s="6" t="str">
        <f>IF('Data Validation'!$K$2&lt;&gt;TRUE,"",'Data Validation'!C423)</f>
        <v>XAUUSD</v>
      </c>
      <c r="C423" s="6" t="str">
        <f>IF('Data Validation'!$K$2&lt;&gt;TRUE,"",'Data Validation'!E423)</f>
        <v>M5</v>
      </c>
      <c r="D423" s="6">
        <f>IF('Data Validation'!$K$2&lt;&gt;TRUE,"",'Data Validation'!G423)</f>
        <v>5191.24</v>
      </c>
      <c r="E423" s="6">
        <f>IF($C423&lt;&gt;"M5","",Price!F423)</f>
        <v>5195.08</v>
      </c>
      <c r="F423" s="6">
        <f>IF($C423&lt;&gt;"M5","",Price!G423)</f>
        <v>5191.1400000000003</v>
      </c>
      <c r="G423" s="6">
        <f>IF($C423&lt;&gt;"M5","",SSA_new!F423)</f>
        <v>5002.6185400000004</v>
      </c>
      <c r="H423" s="6">
        <f>IF($C423&lt;&gt;"M5","",SSA_new!G423)</f>
        <v>5002.0418799999998</v>
      </c>
      <c r="I423" s="6">
        <f>IF($C423&lt;&gt;"M5","",SSA_new!H423)</f>
        <v>5003.8840200000004</v>
      </c>
      <c r="J423" s="6">
        <f>IF($C423&lt;&gt;"M5","",SSA_new!I423)</f>
        <v>5000.3608000000004</v>
      </c>
      <c r="K423">
        <f t="shared" si="42"/>
        <v>0.57666000000062922</v>
      </c>
      <c r="L423">
        <f t="shared" si="43"/>
        <v>1</v>
      </c>
      <c r="M423">
        <f t="shared" si="44"/>
        <v>3</v>
      </c>
      <c r="N423">
        <f t="shared" si="45"/>
        <v>191.19597999999951</v>
      </c>
      <c r="O423">
        <f t="shared" si="59"/>
        <v>0.72518849357541937</v>
      </c>
      <c r="P423" s="13">
        <f t="shared" si="60"/>
        <v>0.76583179957332081</v>
      </c>
      <c r="Q423" s="11">
        <f t="shared" si="61"/>
        <v>25</v>
      </c>
      <c r="R423">
        <f t="shared" si="49"/>
        <v>190.77919999999995</v>
      </c>
      <c r="S423">
        <f t="shared" si="62"/>
        <v>0.67151440263323603</v>
      </c>
      <c r="T423" s="13">
        <f t="shared" si="63"/>
        <v>0.74905355628107162</v>
      </c>
      <c r="U423" s="11">
        <f t="shared" si="64"/>
        <v>-26</v>
      </c>
      <c r="V423" s="4">
        <f t="shared" si="53"/>
        <v>1</v>
      </c>
      <c r="W423" s="4" t="str">
        <f t="shared" si="65"/>
        <v/>
      </c>
      <c r="X423" s="4" t="str">
        <f t="shared" si="55"/>
        <v/>
      </c>
      <c r="Y423" s="4" t="str">
        <f t="shared" si="66"/>
        <v/>
      </c>
      <c r="Z423" s="4" t="str">
        <f t="shared" si="57"/>
        <v>-----</v>
      </c>
      <c r="AA423" s="4" t="str">
        <f t="shared" si="58"/>
        <v>-----</v>
      </c>
    </row>
    <row r="424" spans="1:27" x14ac:dyDescent="0.55000000000000004">
      <c r="A424" s="6">
        <f>IF('Data Validation'!$K$2&lt;&gt;TRUE,"",'Data Validation'!A424)</f>
        <v>1772158800</v>
      </c>
      <c r="B424" s="6" t="str">
        <f>IF('Data Validation'!$K$2&lt;&gt;TRUE,"",'Data Validation'!C424)</f>
        <v>XAUUSD</v>
      </c>
      <c r="C424" s="6" t="str">
        <f>IF('Data Validation'!$K$2&lt;&gt;TRUE,"",'Data Validation'!E424)</f>
        <v>M5</v>
      </c>
      <c r="D424" s="6">
        <f>IF('Data Validation'!$K$2&lt;&gt;TRUE,"",'Data Validation'!G424)</f>
        <v>5186.66</v>
      </c>
      <c r="E424" s="6">
        <f>IF($C424&lt;&gt;"M5","",Price!F424)</f>
        <v>5191.7700000000004</v>
      </c>
      <c r="F424" s="6">
        <f>IF($C424&lt;&gt;"M5","",Price!G424)</f>
        <v>5184.5200000000004</v>
      </c>
      <c r="G424" s="6">
        <f>IF($C424&lt;&gt;"M5","",SSA_new!F424)</f>
        <v>5003.59184</v>
      </c>
      <c r="H424" s="6">
        <f>IF($C424&lt;&gt;"M5","",SSA_new!G424)</f>
        <v>5002.8168599999999</v>
      </c>
      <c r="I424" s="6">
        <f>IF($C424&lt;&gt;"M5","",SSA_new!H424)</f>
        <v>5004.8698700000004</v>
      </c>
      <c r="J424" s="6">
        <f>IF($C424&lt;&gt;"M5","",SSA_new!I424)</f>
        <v>5001.3236999999999</v>
      </c>
      <c r="K424">
        <f t="shared" si="42"/>
        <v>0.77498000000014144</v>
      </c>
      <c r="L424">
        <f t="shared" si="43"/>
        <v>1</v>
      </c>
      <c r="M424">
        <f t="shared" si="44"/>
        <v>4</v>
      </c>
      <c r="N424">
        <f t="shared" si="45"/>
        <v>186.90012999999999</v>
      </c>
      <c r="O424">
        <f t="shared" si="59"/>
        <v>0.53327495000179514</v>
      </c>
      <c r="P424" s="13">
        <f t="shared" si="60"/>
        <v>0.70307836730243123</v>
      </c>
      <c r="Q424" s="11">
        <f t="shared" si="61"/>
        <v>25</v>
      </c>
      <c r="R424">
        <f t="shared" si="49"/>
        <v>183.19630000000052</v>
      </c>
      <c r="S424">
        <f t="shared" si="62"/>
        <v>0.35308307434037295</v>
      </c>
      <c r="T424" s="13">
        <f t="shared" si="63"/>
        <v>0.6379869192656078</v>
      </c>
      <c r="U424" s="11">
        <f t="shared" si="64"/>
        <v>-26</v>
      </c>
      <c r="V424" s="4">
        <f t="shared" si="53"/>
        <v>1</v>
      </c>
      <c r="W424" s="4" t="str">
        <f t="shared" si="65"/>
        <v/>
      </c>
      <c r="X424" s="4" t="str">
        <f t="shared" si="55"/>
        <v/>
      </c>
      <c r="Y424" s="4" t="str">
        <f t="shared" si="66"/>
        <v/>
      </c>
      <c r="Z424" s="4" t="str">
        <f t="shared" si="57"/>
        <v>-----</v>
      </c>
      <c r="AA424" s="4" t="str">
        <f t="shared" si="58"/>
        <v>-----</v>
      </c>
    </row>
    <row r="425" spans="1:27" x14ac:dyDescent="0.55000000000000004">
      <c r="A425" s="6">
        <f>IF('Data Validation'!$K$2&lt;&gt;TRUE,"",'Data Validation'!A425)</f>
        <v>1772159100</v>
      </c>
      <c r="B425" s="6" t="str">
        <f>IF('Data Validation'!$K$2&lt;&gt;TRUE,"",'Data Validation'!C425)</f>
        <v>XAUUSD</v>
      </c>
      <c r="C425" s="6" t="str">
        <f>IF('Data Validation'!$K$2&lt;&gt;TRUE,"",'Data Validation'!E425)</f>
        <v>M5</v>
      </c>
      <c r="D425" s="6">
        <f>IF('Data Validation'!$K$2&lt;&gt;TRUE,"",'Data Validation'!G425)</f>
        <v>5183.93</v>
      </c>
      <c r="E425" s="6">
        <f>IF($C425&lt;&gt;"M5","",Price!F425)</f>
        <v>5188.1000000000004</v>
      </c>
      <c r="F425" s="6">
        <f>IF($C425&lt;&gt;"M5","",Price!G425)</f>
        <v>5183.7</v>
      </c>
      <c r="G425" s="6">
        <f>IF($C425&lt;&gt;"M5","",SSA_new!F425)</f>
        <v>5004.3722699999998</v>
      </c>
      <c r="H425" s="6">
        <f>IF($C425&lt;&gt;"M5","",SSA_new!G425)</f>
        <v>5003.5945599999995</v>
      </c>
      <c r="I425" s="6">
        <f>IF($C425&lt;&gt;"M5","",SSA_new!H425)</f>
        <v>5005.8422200000005</v>
      </c>
      <c r="J425" s="6">
        <f>IF($C425&lt;&gt;"M5","",SSA_new!I425)</f>
        <v>5002.2153099999996</v>
      </c>
      <c r="K425">
        <f t="shared" si="42"/>
        <v>0.77771000000029744</v>
      </c>
      <c r="L425">
        <f t="shared" si="43"/>
        <v>1</v>
      </c>
      <c r="M425">
        <f t="shared" si="44"/>
        <v>5</v>
      </c>
      <c r="N425">
        <f t="shared" si="45"/>
        <v>182.25777999999991</v>
      </c>
      <c r="O425">
        <f t="shared" si="59"/>
        <v>0.3272102809536151</v>
      </c>
      <c r="P425" s="13">
        <f t="shared" si="60"/>
        <v>0.6282455772761204</v>
      </c>
      <c r="Q425" s="11">
        <f t="shared" si="61"/>
        <v>25</v>
      </c>
      <c r="R425">
        <f t="shared" si="49"/>
        <v>181.48469000000023</v>
      </c>
      <c r="S425">
        <f t="shared" si="62"/>
        <v>0.28386223498601959</v>
      </c>
      <c r="T425" s="13">
        <f t="shared" si="63"/>
        <v>0.61174202069835082</v>
      </c>
      <c r="U425" s="11">
        <f t="shared" si="64"/>
        <v>-26</v>
      </c>
      <c r="V425" s="4">
        <f t="shared" si="53"/>
        <v>1</v>
      </c>
      <c r="W425" s="4" t="str">
        <f t="shared" si="65"/>
        <v/>
      </c>
      <c r="X425" s="4" t="str">
        <f t="shared" si="55"/>
        <v/>
      </c>
      <c r="Y425" s="4" t="str">
        <f t="shared" si="66"/>
        <v/>
      </c>
      <c r="Z425" s="4" t="str">
        <f t="shared" si="57"/>
        <v>-----</v>
      </c>
      <c r="AA425" s="4" t="str">
        <f t="shared" si="58"/>
        <v>-----</v>
      </c>
    </row>
    <row r="426" spans="1:27" x14ac:dyDescent="0.55000000000000004">
      <c r="A426" s="6">
        <f>IF('Data Validation'!$K$2&lt;&gt;TRUE,"",'Data Validation'!A426)</f>
        <v>1772159400</v>
      </c>
      <c r="B426" s="6" t="str">
        <f>IF('Data Validation'!$K$2&lt;&gt;TRUE,"",'Data Validation'!C426)</f>
        <v>XAUUSD</v>
      </c>
      <c r="C426" s="6" t="str">
        <f>IF('Data Validation'!$K$2&lt;&gt;TRUE,"",'Data Validation'!E426)</f>
        <v>M5</v>
      </c>
      <c r="D426" s="6">
        <f>IF('Data Validation'!$K$2&lt;&gt;TRUE,"",'Data Validation'!G426)</f>
        <v>5183.74</v>
      </c>
      <c r="E426" s="6">
        <f>IF($C426&lt;&gt;"M5","",Price!F426)</f>
        <v>5186.08</v>
      </c>
      <c r="F426" s="6">
        <f>IF($C426&lt;&gt;"M5","",Price!G426)</f>
        <v>5181.97</v>
      </c>
      <c r="G426" s="6">
        <f>IF($C426&lt;&gt;"M5","",SSA_new!F426)</f>
        <v>5004.7547800000002</v>
      </c>
      <c r="H426" s="6">
        <f>IF($C426&lt;&gt;"M5","",SSA_new!G426)</f>
        <v>5004.1746700000003</v>
      </c>
      <c r="I426" s="6">
        <f>IF($C426&lt;&gt;"M5","",SSA_new!H426)</f>
        <v>5006.5796300000002</v>
      </c>
      <c r="J426" s="6">
        <f>IF($C426&lt;&gt;"M5","",SSA_new!I426)</f>
        <v>5002.77711</v>
      </c>
      <c r="K426">
        <f t="shared" si="42"/>
        <v>0.58010999999987689</v>
      </c>
      <c r="L426">
        <f t="shared" si="43"/>
        <v>1</v>
      </c>
      <c r="M426">
        <f t="shared" si="44"/>
        <v>6</v>
      </c>
      <c r="N426">
        <f t="shared" si="45"/>
        <v>179.50036999999975</v>
      </c>
      <c r="O426">
        <f t="shared" si="59"/>
        <v>0.20608803913161328</v>
      </c>
      <c r="P426" s="13">
        <f t="shared" si="60"/>
        <v>0.58163892918811411</v>
      </c>
      <c r="Q426" s="11">
        <f t="shared" si="61"/>
        <v>25</v>
      </c>
      <c r="R426">
        <f t="shared" si="49"/>
        <v>179.19289000000026</v>
      </c>
      <c r="S426">
        <f t="shared" si="62"/>
        <v>0.19051569327241449</v>
      </c>
      <c r="T426" s="13">
        <f t="shared" si="63"/>
        <v>0.57554747653090743</v>
      </c>
      <c r="U426" s="11">
        <f t="shared" si="64"/>
        <v>-26</v>
      </c>
      <c r="V426" s="4">
        <f t="shared" si="53"/>
        <v>1</v>
      </c>
      <c r="W426" s="4" t="str">
        <f t="shared" si="65"/>
        <v/>
      </c>
      <c r="X426" s="4" t="str">
        <f t="shared" si="55"/>
        <v/>
      </c>
      <c r="Y426" s="4" t="str">
        <f t="shared" si="66"/>
        <v/>
      </c>
      <c r="Z426" s="4" t="str">
        <f t="shared" ref="Z426:Z457" si="67">IF(AND(Y426="Sig Excess Low",M426&lt;0,(M426/U426)&gt;0.5,X426=1,SUM(X415:X426)&gt;4),"Bounce_Up","-----")</f>
        <v>-----</v>
      </c>
      <c r="AA426" s="4" t="str">
        <f t="shared" ref="AA426:AA457" si="68">IF(AND(W426="Sig Excess High",M426&gt;0,(M426/Q426)&gt;0.5,V426=1,SUM(V415:V426)&gt;4),"Bounce Down","-----")</f>
        <v>-----</v>
      </c>
    </row>
    <row r="427" spans="1:27" x14ac:dyDescent="0.55000000000000004">
      <c r="A427" s="6">
        <f>IF('Data Validation'!$K$2&lt;&gt;TRUE,"",'Data Validation'!A427)</f>
        <v>1772159700</v>
      </c>
      <c r="B427" s="6" t="str">
        <f>IF('Data Validation'!$K$2&lt;&gt;TRUE,"",'Data Validation'!C427)</f>
        <v>XAUUSD</v>
      </c>
      <c r="C427" s="6" t="str">
        <f>IF('Data Validation'!$K$2&lt;&gt;TRUE,"",'Data Validation'!E427)</f>
        <v>M5</v>
      </c>
      <c r="D427" s="6">
        <f>IF('Data Validation'!$K$2&lt;&gt;TRUE,"",'Data Validation'!G427)</f>
        <v>5178.53</v>
      </c>
      <c r="E427" s="6">
        <f>IF($C427&lt;&gt;"M5","",Price!F427)</f>
        <v>5184.21</v>
      </c>
      <c r="F427" s="6">
        <f>IF($C427&lt;&gt;"M5","",Price!G427)</f>
        <v>5174.1899999999996</v>
      </c>
      <c r="G427" s="6">
        <f>IF($C427&lt;&gt;"M5","",SSA_new!F427)</f>
        <v>5004.6947700000001</v>
      </c>
      <c r="H427" s="6">
        <f>IF($C427&lt;&gt;"M5","",SSA_new!G427)</f>
        <v>5004.4347200000002</v>
      </c>
      <c r="I427" s="6">
        <f>IF($C427&lt;&gt;"M5","",SSA_new!H427)</f>
        <v>5006.9160199999997</v>
      </c>
      <c r="J427" s="6">
        <f>IF($C427&lt;&gt;"M5","",SSA_new!I427)</f>
        <v>5002.8791000000001</v>
      </c>
      <c r="K427">
        <f t="shared" si="42"/>
        <v>0.26004999999986467</v>
      </c>
      <c r="L427">
        <f t="shared" si="43"/>
        <v>1</v>
      </c>
      <c r="M427">
        <f t="shared" si="44"/>
        <v>7</v>
      </c>
      <c r="N427">
        <f t="shared" si="45"/>
        <v>177.29398000000037</v>
      </c>
      <c r="O427">
        <f t="shared" si="59"/>
        <v>0.10967030387104801</v>
      </c>
      <c r="P427" s="13">
        <f t="shared" si="60"/>
        <v>0.54366457380098099</v>
      </c>
      <c r="Q427" s="11">
        <f t="shared" si="61"/>
        <v>25</v>
      </c>
      <c r="R427">
        <f t="shared" si="49"/>
        <v>171.31089999999949</v>
      </c>
      <c r="S427">
        <f t="shared" si="62"/>
        <v>-0.14134959809899461</v>
      </c>
      <c r="T427" s="13">
        <f t="shared" si="63"/>
        <v>0.44379688464303724</v>
      </c>
      <c r="U427" s="11">
        <f t="shared" si="64"/>
        <v>-26</v>
      </c>
      <c r="V427" s="4">
        <f t="shared" si="53"/>
        <v>1</v>
      </c>
      <c r="W427" s="4" t="str">
        <f t="shared" si="65"/>
        <v/>
      </c>
      <c r="X427" s="4" t="str">
        <f t="shared" si="55"/>
        <v/>
      </c>
      <c r="Y427" s="4" t="str">
        <f t="shared" si="66"/>
        <v/>
      </c>
      <c r="Z427" s="4" t="str">
        <f t="shared" si="67"/>
        <v>-----</v>
      </c>
      <c r="AA427" s="4" t="str">
        <f t="shared" si="68"/>
        <v>-----</v>
      </c>
    </row>
    <row r="428" spans="1:27" x14ac:dyDescent="0.55000000000000004">
      <c r="A428" s="6">
        <f>IF('Data Validation'!$K$2&lt;&gt;TRUE,"",'Data Validation'!A428)</f>
        <v>1772160000</v>
      </c>
      <c r="B428" s="6" t="str">
        <f>IF('Data Validation'!$K$2&lt;&gt;TRUE,"",'Data Validation'!C428)</f>
        <v>XAUUSD</v>
      </c>
      <c r="C428" s="6" t="str">
        <f>IF('Data Validation'!$K$2&lt;&gt;TRUE,"",'Data Validation'!E428)</f>
        <v>M5</v>
      </c>
      <c r="D428" s="6">
        <f>IF('Data Validation'!$K$2&lt;&gt;TRUE,"",'Data Validation'!G428)</f>
        <v>5181.46</v>
      </c>
      <c r="E428" s="6">
        <f>IF($C428&lt;&gt;"M5","",Price!F428)</f>
        <v>5182.16</v>
      </c>
      <c r="F428" s="6">
        <f>IF($C428&lt;&gt;"M5","",Price!G428)</f>
        <v>5177.47</v>
      </c>
      <c r="G428" s="6">
        <f>IF($C428&lt;&gt;"M5","",SSA_new!F428)</f>
        <v>5004.1914900000002</v>
      </c>
      <c r="H428" s="6">
        <f>IF($C428&lt;&gt;"M5","",SSA_new!G428)</f>
        <v>5004.3131000000003</v>
      </c>
      <c r="I428" s="6">
        <f>IF($C428&lt;&gt;"M5","",SSA_new!H428)</f>
        <v>5006.8249500000002</v>
      </c>
      <c r="J428" s="6">
        <f>IF($C428&lt;&gt;"M5","",SSA_new!I428)</f>
        <v>5002.5235599999996</v>
      </c>
      <c r="K428">
        <f t="shared" si="42"/>
        <v>-0.1216100000001461</v>
      </c>
      <c r="L428">
        <f t="shared" si="43"/>
        <v>-1</v>
      </c>
      <c r="M428">
        <f t="shared" si="44"/>
        <v>-1</v>
      </c>
      <c r="N428">
        <f t="shared" si="45"/>
        <v>175.33504999999968</v>
      </c>
      <c r="O428">
        <f t="shared" si="59"/>
        <v>2.4244255879266118E-2</v>
      </c>
      <c r="P428" s="13">
        <f t="shared" si="60"/>
        <v>0.50967111129717491</v>
      </c>
      <c r="Q428" s="11">
        <f t="shared" si="61"/>
        <v>25</v>
      </c>
      <c r="R428">
        <f t="shared" si="49"/>
        <v>174.94644000000062</v>
      </c>
      <c r="S428">
        <f t="shared" si="62"/>
        <v>1.7916236919632341E-2</v>
      </c>
      <c r="T428" s="13">
        <f t="shared" si="63"/>
        <v>0.50714716204778654</v>
      </c>
      <c r="U428" s="11">
        <f t="shared" si="64"/>
        <v>-26</v>
      </c>
      <c r="V428" s="4" t="str">
        <f t="shared" si="53"/>
        <v/>
      </c>
      <c r="W428" s="4" t="str">
        <f t="shared" si="65"/>
        <v/>
      </c>
      <c r="X428" s="4" t="str">
        <f t="shared" si="55"/>
        <v/>
      </c>
      <c r="Y428" s="4" t="str">
        <f t="shared" si="66"/>
        <v/>
      </c>
      <c r="Z428" s="4" t="str">
        <f t="shared" si="67"/>
        <v>-----</v>
      </c>
      <c r="AA428" s="4" t="str">
        <f t="shared" si="68"/>
        <v>-----</v>
      </c>
    </row>
    <row r="429" spans="1:27" x14ac:dyDescent="0.55000000000000004">
      <c r="A429" s="6">
        <f>IF('Data Validation'!$K$2&lt;&gt;TRUE,"",'Data Validation'!A429)</f>
        <v>1772160300</v>
      </c>
      <c r="B429" s="6" t="str">
        <f>IF('Data Validation'!$K$2&lt;&gt;TRUE,"",'Data Validation'!C429)</f>
        <v>XAUUSD</v>
      </c>
      <c r="C429" s="6" t="str">
        <f>IF('Data Validation'!$K$2&lt;&gt;TRUE,"",'Data Validation'!E429)</f>
        <v>M5</v>
      </c>
      <c r="D429" s="6">
        <f>IF('Data Validation'!$K$2&lt;&gt;TRUE,"",'Data Validation'!G429)</f>
        <v>5178.68</v>
      </c>
      <c r="E429" s="6">
        <f>IF($C429&lt;&gt;"M5","",Price!F429)</f>
        <v>5182.7700000000004</v>
      </c>
      <c r="F429" s="6">
        <f>IF($C429&lt;&gt;"M5","",Price!G429)</f>
        <v>5177.13</v>
      </c>
      <c r="G429" s="6">
        <f>IF($C429&lt;&gt;"M5","",SSA_new!F429)</f>
        <v>5003.3543600000003</v>
      </c>
      <c r="H429" s="6">
        <f>IF($C429&lt;&gt;"M5","",SSA_new!G429)</f>
        <v>5003.8337300000003</v>
      </c>
      <c r="I429" s="6">
        <f>IF($C429&lt;&gt;"M5","",SSA_new!H429)</f>
        <v>5006.2674399999996</v>
      </c>
      <c r="J429" s="6">
        <f>IF($C429&lt;&gt;"M5","",SSA_new!I429)</f>
        <v>5001.7883499999998</v>
      </c>
      <c r="K429">
        <f t="shared" si="42"/>
        <v>-0.47937000000001717</v>
      </c>
      <c r="L429">
        <f t="shared" si="43"/>
        <v>-1</v>
      </c>
      <c r="M429">
        <f t="shared" si="44"/>
        <v>-2</v>
      </c>
      <c r="N429">
        <f t="shared" si="45"/>
        <v>176.50256000000081</v>
      </c>
      <c r="O429">
        <f t="shared" si="59"/>
        <v>8.1555930574174498E-2</v>
      </c>
      <c r="P429" s="13">
        <f t="shared" si="60"/>
        <v>0.53250007659845389</v>
      </c>
      <c r="Q429" s="11">
        <f t="shared" si="61"/>
        <v>25</v>
      </c>
      <c r="R429">
        <f t="shared" si="49"/>
        <v>175.3416500000003</v>
      </c>
      <c r="S429">
        <f t="shared" si="62"/>
        <v>3.9089866075268681E-2</v>
      </c>
      <c r="T429" s="13">
        <f t="shared" si="63"/>
        <v>0.51559062975205916</v>
      </c>
      <c r="U429" s="11">
        <f t="shared" si="64"/>
        <v>-26</v>
      </c>
      <c r="V429" s="4" t="str">
        <f t="shared" si="53"/>
        <v/>
      </c>
      <c r="W429" s="4" t="str">
        <f t="shared" si="65"/>
        <v/>
      </c>
      <c r="X429" s="4" t="str">
        <f t="shared" si="55"/>
        <v/>
      </c>
      <c r="Y429" s="4" t="str">
        <f t="shared" si="66"/>
        <v/>
      </c>
      <c r="Z429" s="4" t="str">
        <f t="shared" si="67"/>
        <v>-----</v>
      </c>
      <c r="AA429" s="4" t="str">
        <f t="shared" si="68"/>
        <v>-----</v>
      </c>
    </row>
    <row r="430" spans="1:27" x14ac:dyDescent="0.55000000000000004">
      <c r="A430" s="6">
        <f>IF('Data Validation'!$K$2&lt;&gt;TRUE,"",'Data Validation'!A430)</f>
        <v>1772160600</v>
      </c>
      <c r="B430" s="6" t="str">
        <f>IF('Data Validation'!$K$2&lt;&gt;TRUE,"",'Data Validation'!C430)</f>
        <v>XAUUSD</v>
      </c>
      <c r="C430" s="6" t="str">
        <f>IF('Data Validation'!$K$2&lt;&gt;TRUE,"",'Data Validation'!E430)</f>
        <v>M5</v>
      </c>
      <c r="D430" s="6">
        <f>IF('Data Validation'!$K$2&lt;&gt;TRUE,"",'Data Validation'!G430)</f>
        <v>5177.7700000000004</v>
      </c>
      <c r="E430" s="6">
        <f>IF($C430&lt;&gt;"M5","",Price!F430)</f>
        <v>5178.8599999999997</v>
      </c>
      <c r="F430" s="6">
        <f>IF($C430&lt;&gt;"M5","",Price!G430)</f>
        <v>5173.6099999999997</v>
      </c>
      <c r="G430" s="6">
        <f>IF($C430&lt;&gt;"M5","",SSA_new!F430)</f>
        <v>5002.4785300000003</v>
      </c>
      <c r="H430" s="6">
        <f>IF($C430&lt;&gt;"M5","",SSA_new!G430)</f>
        <v>5003.1561300000003</v>
      </c>
      <c r="I430" s="6">
        <f>IF($C430&lt;&gt;"M5","",SSA_new!H430)</f>
        <v>5005.4305400000003</v>
      </c>
      <c r="J430" s="6">
        <f>IF($C430&lt;&gt;"M5","",SSA_new!I430)</f>
        <v>5000.9250599999996</v>
      </c>
      <c r="K430">
        <f t="shared" si="42"/>
        <v>-0.67759999999998399</v>
      </c>
      <c r="L430">
        <f t="shared" si="43"/>
        <v>-1</v>
      </c>
      <c r="M430">
        <f t="shared" si="44"/>
        <v>-3</v>
      </c>
      <c r="N430">
        <f t="shared" si="45"/>
        <v>173.42945999999938</v>
      </c>
      <c r="O430">
        <f t="shared" si="59"/>
        <v>-5.4747986547036762E-2</v>
      </c>
      <c r="P430" s="13">
        <f t="shared" si="60"/>
        <v>0.47816961946342573</v>
      </c>
      <c r="Q430" s="11">
        <f t="shared" si="61"/>
        <v>25</v>
      </c>
      <c r="R430">
        <f t="shared" si="49"/>
        <v>172.6849400000001</v>
      </c>
      <c r="S430">
        <f t="shared" si="62"/>
        <v>-7.0522567269878017E-2</v>
      </c>
      <c r="T430" s="13">
        <f t="shared" si="63"/>
        <v>0.47188886959078541</v>
      </c>
      <c r="U430" s="11">
        <f t="shared" si="64"/>
        <v>-26</v>
      </c>
      <c r="V430" s="4" t="str">
        <f t="shared" si="53"/>
        <v/>
      </c>
      <c r="W430" s="4" t="str">
        <f t="shared" si="65"/>
        <v/>
      </c>
      <c r="X430" s="4" t="str">
        <f t="shared" si="55"/>
        <v/>
      </c>
      <c r="Y430" s="4" t="str">
        <f t="shared" si="66"/>
        <v/>
      </c>
      <c r="Z430" s="4" t="str">
        <f t="shared" si="67"/>
        <v>-----</v>
      </c>
      <c r="AA430" s="4" t="str">
        <f t="shared" si="68"/>
        <v>-----</v>
      </c>
    </row>
    <row r="431" spans="1:27" x14ac:dyDescent="0.55000000000000004">
      <c r="A431" s="6">
        <f>IF('Data Validation'!$K$2&lt;&gt;TRUE,"",'Data Validation'!A431)</f>
        <v>1772160900</v>
      </c>
      <c r="B431" s="6" t="str">
        <f>IF('Data Validation'!$K$2&lt;&gt;TRUE,"",'Data Validation'!C431)</f>
        <v>XAUUSD</v>
      </c>
      <c r="C431" s="6" t="str">
        <f>IF('Data Validation'!$K$2&lt;&gt;TRUE,"",'Data Validation'!E431)</f>
        <v>M5</v>
      </c>
      <c r="D431" s="6">
        <f>IF('Data Validation'!$K$2&lt;&gt;TRUE,"",'Data Validation'!G431)</f>
        <v>5183.68</v>
      </c>
      <c r="E431" s="6">
        <f>IF($C431&lt;&gt;"M5","",Price!F431)</f>
        <v>5184.24</v>
      </c>
      <c r="F431" s="6">
        <f>IF($C431&lt;&gt;"M5","",Price!G431)</f>
        <v>5177.2700000000004</v>
      </c>
      <c r="G431" s="6">
        <f>IF($C431&lt;&gt;"M5","",SSA_new!F431)</f>
        <v>5001.73261</v>
      </c>
      <c r="H431" s="6">
        <f>IF($C431&lt;&gt;"M5","",SSA_new!G431)</f>
        <v>5002.4443700000002</v>
      </c>
      <c r="I431" s="6">
        <f>IF($C431&lt;&gt;"M5","",SSA_new!H431)</f>
        <v>5004.5876900000003</v>
      </c>
      <c r="J431" s="6">
        <f>IF($C431&lt;&gt;"M5","",SSA_new!I431)</f>
        <v>5000.1455599999999</v>
      </c>
      <c r="K431">
        <f t="shared" si="42"/>
        <v>-0.71176000000014028</v>
      </c>
      <c r="L431">
        <f t="shared" si="43"/>
        <v>-1</v>
      </c>
      <c r="M431">
        <f t="shared" si="44"/>
        <v>-4</v>
      </c>
      <c r="N431">
        <f t="shared" si="45"/>
        <v>179.65230999999949</v>
      </c>
      <c r="O431">
        <f t="shared" si="59"/>
        <v>0.23686052053419127</v>
      </c>
      <c r="P431" s="13">
        <f t="shared" si="60"/>
        <v>0.59361750072168262</v>
      </c>
      <c r="Q431" s="11">
        <f t="shared" si="61"/>
        <v>25</v>
      </c>
      <c r="R431">
        <f t="shared" si="49"/>
        <v>177.1244400000005</v>
      </c>
      <c r="S431">
        <f t="shared" si="62"/>
        <v>0.12613786999344134</v>
      </c>
      <c r="T431" s="13">
        <f t="shared" si="63"/>
        <v>0.55018860452881324</v>
      </c>
      <c r="U431" s="11">
        <f t="shared" si="64"/>
        <v>-26</v>
      </c>
      <c r="V431" s="4" t="str">
        <f t="shared" si="53"/>
        <v/>
      </c>
      <c r="W431" s="4" t="str">
        <f t="shared" si="65"/>
        <v/>
      </c>
      <c r="X431" s="4" t="str">
        <f t="shared" si="55"/>
        <v/>
      </c>
      <c r="Y431" s="4" t="str">
        <f t="shared" si="66"/>
        <v/>
      </c>
      <c r="Z431" s="4" t="str">
        <f t="shared" si="67"/>
        <v>-----</v>
      </c>
      <c r="AA431" s="4" t="str">
        <f t="shared" si="68"/>
        <v>-----</v>
      </c>
    </row>
    <row r="432" spans="1:27" x14ac:dyDescent="0.55000000000000004">
      <c r="A432" s="6">
        <f>IF('Data Validation'!$K$2&lt;&gt;TRUE,"",'Data Validation'!A432)</f>
        <v>1772161200</v>
      </c>
      <c r="B432" s="6" t="str">
        <f>IF('Data Validation'!$K$2&lt;&gt;TRUE,"",'Data Validation'!C432)</f>
        <v>XAUUSD</v>
      </c>
      <c r="C432" s="6" t="str">
        <f>IF('Data Validation'!$K$2&lt;&gt;TRUE,"",'Data Validation'!E432)</f>
        <v>M5</v>
      </c>
      <c r="D432" s="6">
        <f>IF('Data Validation'!$K$2&lt;&gt;TRUE,"",'Data Validation'!G432)</f>
        <v>5182.75</v>
      </c>
      <c r="E432" s="6">
        <f>IF($C432&lt;&gt;"M5","",Price!F432)</f>
        <v>5185.09</v>
      </c>
      <c r="F432" s="6">
        <f>IF($C432&lt;&gt;"M5","",Price!G432)</f>
        <v>5182.01</v>
      </c>
      <c r="G432" s="6">
        <f>IF($C432&lt;&gt;"M5","",SSA_new!F432)</f>
        <v>5001.3248800000001</v>
      </c>
      <c r="H432" s="6">
        <f>IF($C432&lt;&gt;"M5","",SSA_new!G432)</f>
        <v>5001.8846199999998</v>
      </c>
      <c r="I432" s="6">
        <f>IF($C432&lt;&gt;"M5","",SSA_new!H432)</f>
        <v>5003.9051900000004</v>
      </c>
      <c r="J432" s="6">
        <f>IF($C432&lt;&gt;"M5","",SSA_new!I432)</f>
        <v>4999.6084000000001</v>
      </c>
      <c r="K432">
        <f t="shared" si="42"/>
        <v>-0.55973999999969237</v>
      </c>
      <c r="L432">
        <f t="shared" si="43"/>
        <v>-1</v>
      </c>
      <c r="M432">
        <f t="shared" si="44"/>
        <v>-5</v>
      </c>
      <c r="N432">
        <f t="shared" si="45"/>
        <v>181.18480999999974</v>
      </c>
      <c r="O432">
        <f t="shared" si="59"/>
        <v>0.31322444319309467</v>
      </c>
      <c r="P432" s="13">
        <f t="shared" si="60"/>
        <v>0.62294492543457136</v>
      </c>
      <c r="Q432" s="11">
        <f t="shared" si="61"/>
        <v>25</v>
      </c>
      <c r="R432">
        <f t="shared" si="49"/>
        <v>182.40160000000014</v>
      </c>
      <c r="S432">
        <f t="shared" si="62"/>
        <v>0.3611376341812802</v>
      </c>
      <c r="T432" s="13">
        <f t="shared" si="63"/>
        <v>0.64100171951807627</v>
      </c>
      <c r="U432" s="11">
        <f t="shared" si="64"/>
        <v>-26</v>
      </c>
      <c r="V432" s="4" t="str">
        <f t="shared" si="53"/>
        <v/>
      </c>
      <c r="W432" s="4" t="str">
        <f t="shared" si="65"/>
        <v/>
      </c>
      <c r="X432" s="4" t="str">
        <f t="shared" si="55"/>
        <v/>
      </c>
      <c r="Y432" s="4" t="str">
        <f t="shared" si="66"/>
        <v/>
      </c>
      <c r="Z432" s="4" t="str">
        <f t="shared" si="67"/>
        <v>-----</v>
      </c>
      <c r="AA432" s="4" t="str">
        <f t="shared" si="68"/>
        <v>-----</v>
      </c>
    </row>
    <row r="433" spans="1:27" x14ac:dyDescent="0.55000000000000004">
      <c r="A433" s="6">
        <f>IF('Data Validation'!$K$2&lt;&gt;TRUE,"",'Data Validation'!A433)</f>
        <v>1772161500</v>
      </c>
      <c r="B433" s="6" t="str">
        <f>IF('Data Validation'!$K$2&lt;&gt;TRUE,"",'Data Validation'!C433)</f>
        <v>XAUUSD</v>
      </c>
      <c r="C433" s="6" t="str">
        <f>IF('Data Validation'!$K$2&lt;&gt;TRUE,"",'Data Validation'!E433)</f>
        <v>M5</v>
      </c>
      <c r="D433" s="6">
        <f>IF('Data Validation'!$K$2&lt;&gt;TRUE,"",'Data Validation'!G433)</f>
        <v>5183.04</v>
      </c>
      <c r="E433" s="6">
        <f>IF($C433&lt;&gt;"M5","",Price!F433)</f>
        <v>5184.09</v>
      </c>
      <c r="F433" s="6">
        <f>IF($C433&lt;&gt;"M5","",Price!G433)</f>
        <v>5181.33</v>
      </c>
      <c r="G433" s="6">
        <f>IF($C433&lt;&gt;"M5","",SSA_new!F433)</f>
        <v>5001.4753000000001</v>
      </c>
      <c r="H433" s="6">
        <f>IF($C433&lt;&gt;"M5","",SSA_new!G433)</f>
        <v>5001.6799600000004</v>
      </c>
      <c r="I433" s="6">
        <f>IF($C433&lt;&gt;"M5","",SSA_new!H433)</f>
        <v>5003.5948600000002</v>
      </c>
      <c r="J433" s="6">
        <f>IF($C433&lt;&gt;"M5","",SSA_new!I433)</f>
        <v>4999.57006</v>
      </c>
      <c r="K433">
        <f t="shared" si="42"/>
        <v>-0.20466000000033091</v>
      </c>
      <c r="L433">
        <f t="shared" si="43"/>
        <v>-1</v>
      </c>
      <c r="M433">
        <f t="shared" si="44"/>
        <v>-6</v>
      </c>
      <c r="N433">
        <f t="shared" si="45"/>
        <v>180.49513999999999</v>
      </c>
      <c r="O433">
        <f t="shared" si="59"/>
        <v>0.28696053020027529</v>
      </c>
      <c r="P433" s="13">
        <f t="shared" si="60"/>
        <v>0.61292872895115824</v>
      </c>
      <c r="Q433" s="11">
        <f t="shared" si="61"/>
        <v>25</v>
      </c>
      <c r="R433">
        <f t="shared" si="49"/>
        <v>181.75993999999992</v>
      </c>
      <c r="S433">
        <f t="shared" si="62"/>
        <v>0.33928520566023967</v>
      </c>
      <c r="T433" s="13">
        <f t="shared" si="63"/>
        <v>0.63280255671895091</v>
      </c>
      <c r="U433" s="11">
        <f t="shared" si="64"/>
        <v>-26</v>
      </c>
      <c r="V433" s="4" t="str">
        <f t="shared" si="53"/>
        <v/>
      </c>
      <c r="W433" s="4" t="str">
        <f t="shared" si="65"/>
        <v/>
      </c>
      <c r="X433" s="4" t="str">
        <f t="shared" si="55"/>
        <v/>
      </c>
      <c r="Y433" s="4" t="str">
        <f t="shared" si="66"/>
        <v/>
      </c>
      <c r="Z433" s="4" t="str">
        <f t="shared" si="67"/>
        <v>-----</v>
      </c>
      <c r="AA433" s="4" t="str">
        <f t="shared" si="68"/>
        <v>-----</v>
      </c>
    </row>
    <row r="434" spans="1:27" x14ac:dyDescent="0.55000000000000004">
      <c r="A434" s="6">
        <f>IF('Data Validation'!$K$2&lt;&gt;TRUE,"",'Data Validation'!A434)</f>
        <v>1772161800</v>
      </c>
      <c r="B434" s="6" t="str">
        <f>IF('Data Validation'!$K$2&lt;&gt;TRUE,"",'Data Validation'!C434)</f>
        <v>XAUUSD</v>
      </c>
      <c r="C434" s="6" t="str">
        <f>IF('Data Validation'!$K$2&lt;&gt;TRUE,"",'Data Validation'!E434)</f>
        <v>M5</v>
      </c>
      <c r="D434" s="6">
        <f>IF('Data Validation'!$K$2&lt;&gt;TRUE,"",'Data Validation'!G434)</f>
        <v>5182.8999999999996</v>
      </c>
      <c r="E434" s="6">
        <f>IF($C434&lt;&gt;"M5","",Price!F434)</f>
        <v>5183.5</v>
      </c>
      <c r="F434" s="6">
        <f>IF($C434&lt;&gt;"M5","",Price!G434)</f>
        <v>5181.54</v>
      </c>
      <c r="G434" s="6">
        <f>IF($C434&lt;&gt;"M5","",SSA_new!F434)</f>
        <v>5002.1018199999999</v>
      </c>
      <c r="H434" s="6">
        <f>IF($C434&lt;&gt;"M5","",SSA_new!G434)</f>
        <v>5001.8908899999997</v>
      </c>
      <c r="I434" s="6">
        <f>IF($C434&lt;&gt;"M5","",SSA_new!H434)</f>
        <v>5003.7968899999996</v>
      </c>
      <c r="J434" s="6">
        <f>IF($C434&lt;&gt;"M5","",SSA_new!I434)</f>
        <v>5000.0783000000001</v>
      </c>
      <c r="K434">
        <f t="shared" si="42"/>
        <v>0.21093000000018947</v>
      </c>
      <c r="L434">
        <f t="shared" si="43"/>
        <v>1</v>
      </c>
      <c r="M434">
        <f t="shared" si="44"/>
        <v>1</v>
      </c>
      <c r="N434">
        <f t="shared" si="45"/>
        <v>179.70311000000038</v>
      </c>
      <c r="O434">
        <f t="shared" si="59"/>
        <v>0.25646390798524538</v>
      </c>
      <c r="P434" s="13">
        <f t="shared" si="60"/>
        <v>0.60120367703833</v>
      </c>
      <c r="Q434" s="11">
        <f t="shared" si="61"/>
        <v>25</v>
      </c>
      <c r="R434">
        <f t="shared" si="49"/>
        <v>181.46169999999984</v>
      </c>
      <c r="S434">
        <f t="shared" si="62"/>
        <v>0.33251386206497308</v>
      </c>
      <c r="T434" s="13">
        <f t="shared" si="63"/>
        <v>0.63024936289919586</v>
      </c>
      <c r="U434" s="11">
        <f t="shared" si="64"/>
        <v>-26</v>
      </c>
      <c r="V434" s="4">
        <f t="shared" si="53"/>
        <v>1</v>
      </c>
      <c r="W434" s="4" t="str">
        <f t="shared" si="65"/>
        <v/>
      </c>
      <c r="X434" s="4" t="str">
        <f t="shared" si="55"/>
        <v/>
      </c>
      <c r="Y434" s="4" t="str">
        <f t="shared" si="66"/>
        <v/>
      </c>
      <c r="Z434" s="4" t="str">
        <f t="shared" si="67"/>
        <v>-----</v>
      </c>
      <c r="AA434" s="4" t="str">
        <f t="shared" si="68"/>
        <v>-----</v>
      </c>
    </row>
    <row r="435" spans="1:27" x14ac:dyDescent="0.55000000000000004">
      <c r="A435" s="6">
        <f>IF('Data Validation'!$K$2&lt;&gt;TRUE,"",'Data Validation'!A435)</f>
        <v>1772162100</v>
      </c>
      <c r="B435" s="6" t="str">
        <f>IF('Data Validation'!$K$2&lt;&gt;TRUE,"",'Data Validation'!C435)</f>
        <v>XAUUSD</v>
      </c>
      <c r="C435" s="6" t="str">
        <f>IF('Data Validation'!$K$2&lt;&gt;TRUE,"",'Data Validation'!E435)</f>
        <v>M5</v>
      </c>
      <c r="D435" s="6">
        <f>IF('Data Validation'!$K$2&lt;&gt;TRUE,"",'Data Validation'!G435)</f>
        <v>5183.78</v>
      </c>
      <c r="E435" s="6">
        <f>IF($C435&lt;&gt;"M5","",Price!F435)</f>
        <v>5184.41</v>
      </c>
      <c r="F435" s="6">
        <f>IF($C435&lt;&gt;"M5","",Price!G435)</f>
        <v>5181.74</v>
      </c>
      <c r="G435" s="6">
        <f>IF($C435&lt;&gt;"M5","",SSA_new!F435)</f>
        <v>5003.0409</v>
      </c>
      <c r="H435" s="6">
        <f>IF($C435&lt;&gt;"M5","",SSA_new!G435)</f>
        <v>5002.4659000000001</v>
      </c>
      <c r="I435" s="6">
        <f>IF($C435&lt;&gt;"M5","",SSA_new!H435)</f>
        <v>5004.3966399999999</v>
      </c>
      <c r="J435" s="6">
        <f>IF($C435&lt;&gt;"M5","",SSA_new!I435)</f>
        <v>5000.9826000000003</v>
      </c>
      <c r="K435">
        <f t="shared" si="42"/>
        <v>0.5749999999998181</v>
      </c>
      <c r="L435">
        <f t="shared" si="43"/>
        <v>1</v>
      </c>
      <c r="M435">
        <f t="shared" si="44"/>
        <v>2</v>
      </c>
      <c r="N435">
        <f t="shared" si="45"/>
        <v>180.01335999999992</v>
      </c>
      <c r="O435">
        <f t="shared" si="59"/>
        <v>0.2784803489030877</v>
      </c>
      <c r="P435" s="13">
        <f t="shared" si="60"/>
        <v>0.60967817601719299</v>
      </c>
      <c r="Q435" s="11">
        <f t="shared" si="61"/>
        <v>25</v>
      </c>
      <c r="R435">
        <f t="shared" si="49"/>
        <v>180.75739999999951</v>
      </c>
      <c r="S435">
        <f t="shared" si="62"/>
        <v>0.30915180461246283</v>
      </c>
      <c r="T435" s="13">
        <f t="shared" si="63"/>
        <v>0.62139697321667331</v>
      </c>
      <c r="U435" s="11">
        <f t="shared" si="64"/>
        <v>-26</v>
      </c>
      <c r="V435" s="4">
        <f t="shared" si="53"/>
        <v>1</v>
      </c>
      <c r="W435" s="4" t="str">
        <f t="shared" si="65"/>
        <v/>
      </c>
      <c r="X435" s="4" t="str">
        <f t="shared" si="55"/>
        <v/>
      </c>
      <c r="Y435" s="4" t="str">
        <f t="shared" si="66"/>
        <v/>
      </c>
      <c r="Z435" s="4" t="str">
        <f t="shared" si="67"/>
        <v>-----</v>
      </c>
      <c r="AA435" s="4" t="str">
        <f t="shared" si="68"/>
        <v>-----</v>
      </c>
    </row>
    <row r="436" spans="1:27" x14ac:dyDescent="0.55000000000000004">
      <c r="A436" s="6">
        <f>IF('Data Validation'!$K$2&lt;&gt;TRUE,"",'Data Validation'!A436)</f>
        <v>1772162400</v>
      </c>
      <c r="B436" s="6" t="str">
        <f>IF('Data Validation'!$K$2&lt;&gt;TRUE,"",'Data Validation'!C436)</f>
        <v>XAUUSD</v>
      </c>
      <c r="C436" s="6" t="str">
        <f>IF('Data Validation'!$K$2&lt;&gt;TRUE,"",'Data Validation'!E436)</f>
        <v>M5</v>
      </c>
      <c r="D436" s="6">
        <f>IF('Data Validation'!$K$2&lt;&gt;TRUE,"",'Data Validation'!G436)</f>
        <v>5185.07</v>
      </c>
      <c r="E436" s="6">
        <f>IF($C436&lt;&gt;"M5","",Price!F436)</f>
        <v>5185.08</v>
      </c>
      <c r="F436" s="6">
        <f>IF($C436&lt;&gt;"M5","",Price!G436)</f>
        <v>5182.01</v>
      </c>
      <c r="G436" s="6">
        <f>IF($C436&lt;&gt;"M5","",SSA_new!F436)</f>
        <v>5004.1048600000004</v>
      </c>
      <c r="H436" s="6">
        <f>IF($C436&lt;&gt;"M5","",SSA_new!G436)</f>
        <v>5003.2853800000003</v>
      </c>
      <c r="I436" s="6">
        <f>IF($C436&lt;&gt;"M5","",SSA_new!H436)</f>
        <v>5005.2413999999999</v>
      </c>
      <c r="J436" s="6">
        <f>IF($C436&lt;&gt;"M5","",SSA_new!I436)</f>
        <v>5002.0888699999996</v>
      </c>
      <c r="K436">
        <f t="shared" si="42"/>
        <v>0.81948000000011234</v>
      </c>
      <c r="L436">
        <f t="shared" si="43"/>
        <v>1</v>
      </c>
      <c r="M436">
        <f t="shared" si="44"/>
        <v>3</v>
      </c>
      <c r="N436">
        <f t="shared" si="45"/>
        <v>179.83860000000004</v>
      </c>
      <c r="O436">
        <f t="shared" si="59"/>
        <v>0.27755478107384923</v>
      </c>
      <c r="P436" s="13">
        <f t="shared" si="60"/>
        <v>0.60932292594533299</v>
      </c>
      <c r="Q436" s="11">
        <f t="shared" si="61"/>
        <v>25</v>
      </c>
      <c r="R436">
        <f t="shared" si="49"/>
        <v>179.92113000000063</v>
      </c>
      <c r="S436">
        <f t="shared" si="62"/>
        <v>0.27939366705873309</v>
      </c>
      <c r="T436" s="13">
        <f t="shared" si="63"/>
        <v>0.61002863469348068</v>
      </c>
      <c r="U436" s="11">
        <f t="shared" si="64"/>
        <v>-26</v>
      </c>
      <c r="V436" s="4">
        <f t="shared" si="53"/>
        <v>1</v>
      </c>
      <c r="W436" s="4" t="str">
        <f t="shared" si="65"/>
        <v/>
      </c>
      <c r="X436" s="4" t="str">
        <f t="shared" si="55"/>
        <v/>
      </c>
      <c r="Y436" s="4" t="str">
        <f t="shared" si="66"/>
        <v/>
      </c>
      <c r="Z436" s="4" t="str">
        <f t="shared" si="67"/>
        <v>-----</v>
      </c>
      <c r="AA436" s="4" t="str">
        <f t="shared" si="68"/>
        <v>-----</v>
      </c>
    </row>
    <row r="437" spans="1:27" x14ac:dyDescent="0.55000000000000004">
      <c r="A437" s="6">
        <f>IF('Data Validation'!$K$2&lt;&gt;TRUE,"",'Data Validation'!A437)</f>
        <v>1772162700</v>
      </c>
      <c r="B437" s="6" t="str">
        <f>IF('Data Validation'!$K$2&lt;&gt;TRUE,"",'Data Validation'!C437)</f>
        <v>XAUUSD</v>
      </c>
      <c r="C437" s="6" t="str">
        <f>IF('Data Validation'!$K$2&lt;&gt;TRUE,"",'Data Validation'!E437)</f>
        <v>M5</v>
      </c>
      <c r="D437" s="6">
        <f>IF('Data Validation'!$K$2&lt;&gt;TRUE,"",'Data Validation'!G437)</f>
        <v>5186.8900000000003</v>
      </c>
      <c r="E437" s="6">
        <f>IF($C437&lt;&gt;"M5","",Price!F437)</f>
        <v>5188.29</v>
      </c>
      <c r="F437" s="6">
        <f>IF($C437&lt;&gt;"M5","",Price!G437)</f>
        <v>5185.0600000000004</v>
      </c>
      <c r="G437" s="6">
        <f>IF($C437&lt;&gt;"M5","",SSA_new!F437)</f>
        <v>5005.0182199999999</v>
      </c>
      <c r="H437" s="6">
        <f>IF($C437&lt;&gt;"M5","",SSA_new!G437)</f>
        <v>5004.1517999999996</v>
      </c>
      <c r="I437" s="6">
        <f>IF($C437&lt;&gt;"M5","",SSA_new!H437)</f>
        <v>5006.1060399999997</v>
      </c>
      <c r="J437" s="6">
        <f>IF($C437&lt;&gt;"M5","",SSA_new!I437)</f>
        <v>5003.2043700000004</v>
      </c>
      <c r="K437">
        <f t="shared" si="42"/>
        <v>0.86642000000028929</v>
      </c>
      <c r="L437">
        <f t="shared" si="43"/>
        <v>1</v>
      </c>
      <c r="M437">
        <f t="shared" si="44"/>
        <v>4</v>
      </c>
      <c r="N437">
        <f t="shared" si="45"/>
        <v>182.1839600000003</v>
      </c>
      <c r="O437">
        <f t="shared" si="59"/>
        <v>0.39758931661375607</v>
      </c>
      <c r="P437" s="13">
        <f t="shared" si="60"/>
        <v>0.65453353159172378</v>
      </c>
      <c r="Q437" s="11">
        <f t="shared" si="61"/>
        <v>25</v>
      </c>
      <c r="R437">
        <f t="shared" si="49"/>
        <v>181.85563000000002</v>
      </c>
      <c r="S437">
        <f t="shared" si="62"/>
        <v>0.37360568604712452</v>
      </c>
      <c r="T437" s="13">
        <f t="shared" si="63"/>
        <v>0.6456511485223807</v>
      </c>
      <c r="U437" s="11">
        <f t="shared" si="64"/>
        <v>-26</v>
      </c>
      <c r="V437" s="4">
        <f t="shared" si="53"/>
        <v>1</v>
      </c>
      <c r="W437" s="4" t="str">
        <f t="shared" si="65"/>
        <v/>
      </c>
      <c r="X437" s="4" t="str">
        <f t="shared" si="55"/>
        <v/>
      </c>
      <c r="Y437" s="4" t="str">
        <f t="shared" si="66"/>
        <v/>
      </c>
      <c r="Z437" s="4" t="str">
        <f t="shared" si="67"/>
        <v>-----</v>
      </c>
      <c r="AA437" s="4" t="str">
        <f t="shared" si="68"/>
        <v>-----</v>
      </c>
    </row>
    <row r="438" spans="1:27" x14ac:dyDescent="0.55000000000000004">
      <c r="A438" s="6">
        <f>IF('Data Validation'!$K$2&lt;&gt;TRUE,"",'Data Validation'!A438)</f>
        <v>1772163000</v>
      </c>
      <c r="B438" s="6" t="str">
        <f>IF('Data Validation'!$K$2&lt;&gt;TRUE,"",'Data Validation'!C438)</f>
        <v>XAUUSD</v>
      </c>
      <c r="C438" s="6" t="str">
        <f>IF('Data Validation'!$K$2&lt;&gt;TRUE,"",'Data Validation'!E438)</f>
        <v>M5</v>
      </c>
      <c r="D438" s="6">
        <f>IF('Data Validation'!$K$2&lt;&gt;TRUE,"",'Data Validation'!G438)</f>
        <v>5187.76</v>
      </c>
      <c r="E438" s="6">
        <f>IF($C438&lt;&gt;"M5","",Price!F438)</f>
        <v>5189.12</v>
      </c>
      <c r="F438" s="6">
        <f>IF($C438&lt;&gt;"M5","",Price!G438)</f>
        <v>5185.49</v>
      </c>
      <c r="G438" s="6">
        <f>IF($C438&lt;&gt;"M5","",SSA_new!F438)</f>
        <v>5005.6633499999998</v>
      </c>
      <c r="H438" s="6">
        <f>IF($C438&lt;&gt;"M5","",SSA_new!G438)</f>
        <v>5004.9075700000003</v>
      </c>
      <c r="I438" s="6">
        <f>IF($C438&lt;&gt;"M5","",SSA_new!H438)</f>
        <v>5006.8100700000005</v>
      </c>
      <c r="J438" s="6">
        <f>IF($C438&lt;&gt;"M5","",SSA_new!I438)</f>
        <v>5004.0642500000004</v>
      </c>
      <c r="K438">
        <f t="shared" si="42"/>
        <v>0.75577999999950407</v>
      </c>
      <c r="L438">
        <f t="shared" si="43"/>
        <v>1</v>
      </c>
      <c r="M438">
        <f t="shared" si="44"/>
        <v>5</v>
      </c>
      <c r="N438">
        <f t="shared" si="45"/>
        <v>182.30992999999944</v>
      </c>
      <c r="O438">
        <f t="shared" si="59"/>
        <v>0.41239415214043806</v>
      </c>
      <c r="P438" s="13">
        <f t="shared" si="60"/>
        <v>0.65997472564478665</v>
      </c>
      <c r="Q438" s="11">
        <f t="shared" si="61"/>
        <v>25</v>
      </c>
      <c r="R438">
        <f t="shared" si="49"/>
        <v>181.42574999999943</v>
      </c>
      <c r="S438">
        <f t="shared" si="62"/>
        <v>0.36233829543938345</v>
      </c>
      <c r="T438" s="13">
        <f t="shared" si="63"/>
        <v>0.6414503779957017</v>
      </c>
      <c r="U438" s="11">
        <f t="shared" si="64"/>
        <v>-26</v>
      </c>
      <c r="V438" s="4">
        <f t="shared" si="53"/>
        <v>1</v>
      </c>
      <c r="W438" s="4" t="str">
        <f t="shared" si="65"/>
        <v/>
      </c>
      <c r="X438" s="4" t="str">
        <f t="shared" si="55"/>
        <v/>
      </c>
      <c r="Y438" s="4" t="str">
        <f t="shared" si="66"/>
        <v/>
      </c>
      <c r="Z438" s="4" t="str">
        <f t="shared" si="67"/>
        <v>-----</v>
      </c>
      <c r="AA438" s="4" t="str">
        <f t="shared" si="68"/>
        <v>-----</v>
      </c>
    </row>
    <row r="439" spans="1:27" x14ac:dyDescent="0.55000000000000004">
      <c r="A439" s="6">
        <f>IF('Data Validation'!$K$2&lt;&gt;TRUE,"",'Data Validation'!A439)</f>
        <v>1772163300</v>
      </c>
      <c r="B439" s="6" t="str">
        <f>IF('Data Validation'!$K$2&lt;&gt;TRUE,"",'Data Validation'!C439)</f>
        <v>XAUUSD</v>
      </c>
      <c r="C439" s="6" t="str">
        <f>IF('Data Validation'!$K$2&lt;&gt;TRUE,"",'Data Validation'!E439)</f>
        <v>M5</v>
      </c>
      <c r="D439" s="6">
        <f>IF('Data Validation'!$K$2&lt;&gt;TRUE,"",'Data Validation'!G439)</f>
        <v>5186.55</v>
      </c>
      <c r="E439" s="6">
        <f>IF($C439&lt;&gt;"M5","",Price!F439)</f>
        <v>5187.92</v>
      </c>
      <c r="F439" s="6">
        <f>IF($C439&lt;&gt;"M5","",Price!G439)</f>
        <v>5183.5</v>
      </c>
      <c r="G439" s="6">
        <f>IF($C439&lt;&gt;"M5","",SSA_new!F439)</f>
        <v>5005.9498000000003</v>
      </c>
      <c r="H439" s="6">
        <f>IF($C439&lt;&gt;"M5","",SSA_new!G439)</f>
        <v>5005.4286899999997</v>
      </c>
      <c r="I439" s="6">
        <f>IF($C439&lt;&gt;"M5","",SSA_new!H439)</f>
        <v>5007.2517500000004</v>
      </c>
      <c r="J439" s="6">
        <f>IF($C439&lt;&gt;"M5","",SSA_new!I439)</f>
        <v>5004.5612600000004</v>
      </c>
      <c r="K439">
        <f t="shared" si="42"/>
        <v>0.52111000000058993</v>
      </c>
      <c r="L439">
        <f t="shared" si="43"/>
        <v>1</v>
      </c>
      <c r="M439">
        <f t="shared" si="44"/>
        <v>6</v>
      </c>
      <c r="N439">
        <f t="shared" si="45"/>
        <v>180.66824999999972</v>
      </c>
      <c r="O439">
        <f t="shared" si="59"/>
        <v>0.34116515616578574</v>
      </c>
      <c r="P439" s="13">
        <f t="shared" si="60"/>
        <v>0.63351037364296792</v>
      </c>
      <c r="Q439" s="11">
        <f t="shared" si="61"/>
        <v>25</v>
      </c>
      <c r="R439">
        <f t="shared" si="49"/>
        <v>178.9387399999996</v>
      </c>
      <c r="S439">
        <f t="shared" si="62"/>
        <v>0.25704454959647494</v>
      </c>
      <c r="T439" s="13">
        <f t="shared" si="63"/>
        <v>0.60142780873374491</v>
      </c>
      <c r="U439" s="11">
        <f t="shared" si="64"/>
        <v>-26</v>
      </c>
      <c r="V439" s="4">
        <f t="shared" si="53"/>
        <v>1</v>
      </c>
      <c r="W439" s="4" t="str">
        <f t="shared" si="65"/>
        <v/>
      </c>
      <c r="X439" s="4" t="str">
        <f t="shared" si="55"/>
        <v/>
      </c>
      <c r="Y439" s="4" t="str">
        <f t="shared" si="66"/>
        <v/>
      </c>
      <c r="Z439" s="4" t="str">
        <f t="shared" si="67"/>
        <v>-----</v>
      </c>
      <c r="AA439" s="4" t="str">
        <f t="shared" si="68"/>
        <v>-----</v>
      </c>
    </row>
    <row r="440" spans="1:27" x14ac:dyDescent="0.55000000000000004">
      <c r="A440" s="6">
        <f>IF('Data Validation'!$K$2&lt;&gt;TRUE,"",'Data Validation'!A440)</f>
        <v>1772163600</v>
      </c>
      <c r="B440" s="6" t="str">
        <f>IF('Data Validation'!$K$2&lt;&gt;TRUE,"",'Data Validation'!C440)</f>
        <v>XAUUSD</v>
      </c>
      <c r="C440" s="6" t="str">
        <f>IF('Data Validation'!$K$2&lt;&gt;TRUE,"",'Data Validation'!E440)</f>
        <v>M5</v>
      </c>
      <c r="D440" s="6">
        <f>IF('Data Validation'!$K$2&lt;&gt;TRUE,"",'Data Validation'!G440)</f>
        <v>5187.17</v>
      </c>
      <c r="E440" s="6">
        <f>IF($C440&lt;&gt;"M5","",Price!F440)</f>
        <v>5187.76</v>
      </c>
      <c r="F440" s="6">
        <f>IF($C440&lt;&gt;"M5","",Price!G440)</f>
        <v>5185.46</v>
      </c>
      <c r="G440" s="6">
        <f>IF($C440&lt;&gt;"M5","",SSA_new!F440)</f>
        <v>5005.8538099999996</v>
      </c>
      <c r="H440" s="6">
        <f>IF($C440&lt;&gt;"M5","",SSA_new!G440)</f>
        <v>5005.6412499999997</v>
      </c>
      <c r="I440" s="6">
        <f>IF($C440&lt;&gt;"M5","",SSA_new!H440)</f>
        <v>5007.3680800000002</v>
      </c>
      <c r="J440" s="6">
        <f>IF($C440&lt;&gt;"M5","",SSA_new!I440)</f>
        <v>5004.6210899999996</v>
      </c>
      <c r="K440">
        <f t="shared" si="42"/>
        <v>0.21255999999993946</v>
      </c>
      <c r="L440">
        <f t="shared" si="43"/>
        <v>1</v>
      </c>
      <c r="M440">
        <f t="shared" si="44"/>
        <v>7</v>
      </c>
      <c r="N440">
        <f t="shared" si="45"/>
        <v>180.39192000000003</v>
      </c>
      <c r="O440">
        <f t="shared" si="59"/>
        <v>0.33573603554892367</v>
      </c>
      <c r="P440" s="13">
        <f t="shared" si="60"/>
        <v>0.63146503545637722</v>
      </c>
      <c r="Q440" s="11">
        <f t="shared" si="61"/>
        <v>25</v>
      </c>
      <c r="R440">
        <f t="shared" si="49"/>
        <v>180.8389100000004</v>
      </c>
      <c r="S440">
        <f t="shared" si="62"/>
        <v>0.35162938714792896</v>
      </c>
      <c r="T440" s="13">
        <f t="shared" si="63"/>
        <v>0.63744188839734017</v>
      </c>
      <c r="U440" s="11">
        <f t="shared" si="64"/>
        <v>-26</v>
      </c>
      <c r="V440" s="4">
        <f t="shared" si="53"/>
        <v>1</v>
      </c>
      <c r="W440" s="4" t="str">
        <f t="shared" si="65"/>
        <v/>
      </c>
      <c r="X440" s="4" t="str">
        <f t="shared" si="55"/>
        <v/>
      </c>
      <c r="Y440" s="4" t="str">
        <f t="shared" si="66"/>
        <v/>
      </c>
      <c r="Z440" s="4" t="str">
        <f t="shared" si="67"/>
        <v>-----</v>
      </c>
      <c r="AA440" s="4" t="str">
        <f t="shared" si="68"/>
        <v>-----</v>
      </c>
    </row>
    <row r="441" spans="1:27" x14ac:dyDescent="0.55000000000000004">
      <c r="A441" s="6">
        <f>IF('Data Validation'!$K$2&lt;&gt;TRUE,"",'Data Validation'!A441)</f>
        <v>1772163900</v>
      </c>
      <c r="B441" s="6" t="str">
        <f>IF('Data Validation'!$K$2&lt;&gt;TRUE,"",'Data Validation'!C441)</f>
        <v>XAUUSD</v>
      </c>
      <c r="C441" s="6" t="str">
        <f>IF('Data Validation'!$K$2&lt;&gt;TRUE,"",'Data Validation'!E441)</f>
        <v>M5</v>
      </c>
      <c r="D441" s="6">
        <f>IF('Data Validation'!$K$2&lt;&gt;TRUE,"",'Data Validation'!G441)</f>
        <v>5189.7</v>
      </c>
      <c r="E441" s="6">
        <f>IF($C441&lt;&gt;"M5","",Price!F441)</f>
        <v>5190.3900000000003</v>
      </c>
      <c r="F441" s="6">
        <f>IF($C441&lt;&gt;"M5","",Price!G441)</f>
        <v>5186.8599999999997</v>
      </c>
      <c r="G441" s="6">
        <f>IF($C441&lt;&gt;"M5","",SSA_new!F441)</f>
        <v>5005.4981699999998</v>
      </c>
      <c r="H441" s="6">
        <f>IF($C441&lt;&gt;"M5","",SSA_new!G441)</f>
        <v>5005.5697099999998</v>
      </c>
      <c r="I441" s="6">
        <f>IF($C441&lt;&gt;"M5","",SSA_new!H441)</f>
        <v>5007.1856699999998</v>
      </c>
      <c r="J441" s="6">
        <f>IF($C441&lt;&gt;"M5","",SSA_new!I441)</f>
        <v>5004.2925500000001</v>
      </c>
      <c r="K441">
        <f t="shared" si="42"/>
        <v>-7.1539999999913562E-2</v>
      </c>
      <c r="L441">
        <f t="shared" si="43"/>
        <v>-1</v>
      </c>
      <c r="M441">
        <f t="shared" si="44"/>
        <v>-1</v>
      </c>
      <c r="N441">
        <f t="shared" si="45"/>
        <v>183.20433000000048</v>
      </c>
      <c r="O441">
        <f t="shared" si="59"/>
        <v>0.48284142237987432</v>
      </c>
      <c r="P441" s="13">
        <f t="shared" si="60"/>
        <v>0.6853958316126616</v>
      </c>
      <c r="Q441" s="11">
        <f t="shared" si="61"/>
        <v>25</v>
      </c>
      <c r="R441">
        <f t="shared" si="49"/>
        <v>182.56744999999955</v>
      </c>
      <c r="S441">
        <f t="shared" si="62"/>
        <v>0.43896218382009949</v>
      </c>
      <c r="T441" s="13">
        <f t="shared" si="63"/>
        <v>0.66965553114434506</v>
      </c>
      <c r="U441" s="11">
        <f t="shared" si="64"/>
        <v>-26</v>
      </c>
      <c r="V441" s="4" t="str">
        <f t="shared" si="53"/>
        <v/>
      </c>
      <c r="W441" s="4" t="str">
        <f t="shared" si="65"/>
        <v/>
      </c>
      <c r="X441" s="4" t="str">
        <f t="shared" si="55"/>
        <v/>
      </c>
      <c r="Y441" s="4" t="str">
        <f t="shared" si="66"/>
        <v/>
      </c>
      <c r="Z441" s="4" t="str">
        <f t="shared" si="67"/>
        <v>-----</v>
      </c>
      <c r="AA441" s="4" t="str">
        <f t="shared" si="68"/>
        <v>-----</v>
      </c>
    </row>
    <row r="442" spans="1:27" x14ac:dyDescent="0.55000000000000004">
      <c r="A442" s="6">
        <f>IF('Data Validation'!$K$2&lt;&gt;TRUE,"",'Data Validation'!A442)</f>
        <v>1772164200</v>
      </c>
      <c r="B442" s="6" t="str">
        <f>IF('Data Validation'!$K$2&lt;&gt;TRUE,"",'Data Validation'!C442)</f>
        <v>XAUUSD</v>
      </c>
      <c r="C442" s="6" t="str">
        <f>IF('Data Validation'!$K$2&lt;&gt;TRUE,"",'Data Validation'!E442)</f>
        <v>M5</v>
      </c>
      <c r="D442" s="6">
        <f>IF('Data Validation'!$K$2&lt;&gt;TRUE,"",'Data Validation'!G442)</f>
        <v>5189.59</v>
      </c>
      <c r="E442" s="6">
        <f>IF($C442&lt;&gt;"M5","",Price!F442)</f>
        <v>5190.4399999999996</v>
      </c>
      <c r="F442" s="6">
        <f>IF($C442&lt;&gt;"M5","",Price!G442)</f>
        <v>5189.08</v>
      </c>
      <c r="G442" s="6">
        <f>IF($C442&lt;&gt;"M5","",SSA_new!F442)</f>
        <v>5005.0802100000001</v>
      </c>
      <c r="H442" s="6">
        <f>IF($C442&lt;&gt;"M5","",SSA_new!G442)</f>
        <v>5005.3249599999999</v>
      </c>
      <c r="I442" s="6">
        <f>IF($C442&lt;&gt;"M5","",SSA_new!H442)</f>
        <v>5006.8481300000003</v>
      </c>
      <c r="J442" s="6">
        <f>IF($C442&lt;&gt;"M5","",SSA_new!I442)</f>
        <v>5003.7575399999996</v>
      </c>
      <c r="K442">
        <f t="shared" si="42"/>
        <v>-0.24474999999983993</v>
      </c>
      <c r="L442">
        <f t="shared" si="43"/>
        <v>-1</v>
      </c>
      <c r="M442">
        <f t="shared" si="44"/>
        <v>-2</v>
      </c>
      <c r="N442">
        <f t="shared" si="45"/>
        <v>183.59186999999929</v>
      </c>
      <c r="O442">
        <f t="shared" si="59"/>
        <v>0.50983616544244637</v>
      </c>
      <c r="P442" s="13">
        <f t="shared" si="60"/>
        <v>0.69491687679010217</v>
      </c>
      <c r="Q442" s="11">
        <f t="shared" si="61"/>
        <v>25</v>
      </c>
      <c r="R442">
        <f t="shared" si="49"/>
        <v>185.32246000000032</v>
      </c>
      <c r="S442">
        <f t="shared" si="62"/>
        <v>0.57407881699976526</v>
      </c>
      <c r="T442" s="13">
        <f t="shared" si="63"/>
        <v>0.71704276643525033</v>
      </c>
      <c r="U442" s="11">
        <f t="shared" si="64"/>
        <v>-26</v>
      </c>
      <c r="V442" s="4" t="str">
        <f t="shared" si="53"/>
        <v/>
      </c>
      <c r="W442" s="4" t="str">
        <f t="shared" si="65"/>
        <v/>
      </c>
      <c r="X442" s="4" t="str">
        <f t="shared" si="55"/>
        <v/>
      </c>
      <c r="Y442" s="4" t="str">
        <f t="shared" si="66"/>
        <v/>
      </c>
      <c r="Z442" s="4" t="str">
        <f t="shared" si="67"/>
        <v>-----</v>
      </c>
      <c r="AA442" s="4" t="str">
        <f t="shared" si="68"/>
        <v>-----</v>
      </c>
    </row>
    <row r="443" spans="1:27" x14ac:dyDescent="0.55000000000000004">
      <c r="A443" s="6">
        <f>IF('Data Validation'!$K$2&lt;&gt;TRUE,"",'Data Validation'!A443)</f>
        <v>1772164500</v>
      </c>
      <c r="B443" s="6" t="str">
        <f>IF('Data Validation'!$K$2&lt;&gt;TRUE,"",'Data Validation'!C443)</f>
        <v>XAUUSD</v>
      </c>
      <c r="C443" s="6" t="str">
        <f>IF('Data Validation'!$K$2&lt;&gt;TRUE,"",'Data Validation'!E443)</f>
        <v>M5</v>
      </c>
      <c r="D443" s="6">
        <f>IF('Data Validation'!$K$2&lt;&gt;TRUE,"",'Data Validation'!G443)</f>
        <v>5184</v>
      </c>
      <c r="E443" s="6">
        <f>IF($C443&lt;&gt;"M5","",Price!F443)</f>
        <v>5190.37</v>
      </c>
      <c r="F443" s="6">
        <f>IF($C443&lt;&gt;"M5","",Price!G443)</f>
        <v>5183.96</v>
      </c>
      <c r="G443" s="6">
        <f>IF($C443&lt;&gt;"M5","",SSA_new!F443)</f>
        <v>5004.77351</v>
      </c>
      <c r="H443" s="6">
        <f>IF($C443&lt;&gt;"M5","",SSA_new!G443)</f>
        <v>5005.0492299999996</v>
      </c>
      <c r="I443" s="6">
        <f>IF($C443&lt;&gt;"M5","",SSA_new!H443)</f>
        <v>5006.5465100000001</v>
      </c>
      <c r="J443" s="6">
        <f>IF($C443&lt;&gt;"M5","",SSA_new!I443)</f>
        <v>5003.2699000000002</v>
      </c>
      <c r="K443">
        <f t="shared" si="42"/>
        <v>-0.27571999999963737</v>
      </c>
      <c r="L443">
        <f t="shared" si="43"/>
        <v>-1</v>
      </c>
      <c r="M443">
        <f t="shared" si="44"/>
        <v>-3</v>
      </c>
      <c r="N443">
        <f t="shared" si="45"/>
        <v>183.82348999999977</v>
      </c>
      <c r="O443">
        <f t="shared" si="59"/>
        <v>0.52998278356178918</v>
      </c>
      <c r="P443" s="13">
        <f t="shared" si="60"/>
        <v>0.70193806619448984</v>
      </c>
      <c r="Q443" s="11">
        <f t="shared" si="61"/>
        <v>25</v>
      </c>
      <c r="R443">
        <f t="shared" si="49"/>
        <v>180.6900999999998</v>
      </c>
      <c r="S443">
        <f t="shared" si="62"/>
        <v>0.3657156071715032</v>
      </c>
      <c r="T443" s="13">
        <f t="shared" si="63"/>
        <v>0.6427113505495875</v>
      </c>
      <c r="U443" s="11">
        <f t="shared" si="64"/>
        <v>-26</v>
      </c>
      <c r="V443" s="4" t="str">
        <f t="shared" si="53"/>
        <v/>
      </c>
      <c r="W443" s="4" t="str">
        <f t="shared" si="65"/>
        <v/>
      </c>
      <c r="X443" s="4" t="str">
        <f t="shared" si="55"/>
        <v/>
      </c>
      <c r="Y443" s="4" t="str">
        <f t="shared" si="66"/>
        <v/>
      </c>
      <c r="Z443" s="4" t="str">
        <f t="shared" si="67"/>
        <v>-----</v>
      </c>
      <c r="AA443" s="4" t="str">
        <f t="shared" si="68"/>
        <v>-----</v>
      </c>
    </row>
    <row r="444" spans="1:27" x14ac:dyDescent="0.55000000000000004">
      <c r="A444" s="6">
        <f>IF('Data Validation'!$K$2&lt;&gt;TRUE,"",'Data Validation'!A444)</f>
        <v>1772164800</v>
      </c>
      <c r="B444" s="6" t="str">
        <f>IF('Data Validation'!$K$2&lt;&gt;TRUE,"",'Data Validation'!C444)</f>
        <v>XAUUSD</v>
      </c>
      <c r="C444" s="6" t="str">
        <f>IF('Data Validation'!$K$2&lt;&gt;TRUE,"",'Data Validation'!E444)</f>
        <v>M5</v>
      </c>
      <c r="D444" s="6">
        <f>IF('Data Validation'!$K$2&lt;&gt;TRUE,"",'Data Validation'!G444)</f>
        <v>5185.32</v>
      </c>
      <c r="E444" s="6">
        <f>IF($C444&lt;&gt;"M5","",Price!F444)</f>
        <v>5186.1400000000003</v>
      </c>
      <c r="F444" s="6">
        <f>IF($C444&lt;&gt;"M5","",Price!G444)</f>
        <v>5183.49</v>
      </c>
      <c r="G444" s="6">
        <f>IF($C444&lt;&gt;"M5","",SSA_new!F444)</f>
        <v>5004.6734699999997</v>
      </c>
      <c r="H444" s="6">
        <f>IF($C444&lt;&gt;"M5","",SSA_new!G444)</f>
        <v>5004.8613500000001</v>
      </c>
      <c r="I444" s="6">
        <f>IF($C444&lt;&gt;"M5","",SSA_new!H444)</f>
        <v>5006.3575899999996</v>
      </c>
      <c r="J444" s="6">
        <f>IF($C444&lt;&gt;"M5","",SSA_new!I444)</f>
        <v>5002.9001399999997</v>
      </c>
      <c r="K444">
        <f t="shared" si="42"/>
        <v>-0.18788000000040483</v>
      </c>
      <c r="L444">
        <f t="shared" si="43"/>
        <v>-1</v>
      </c>
      <c r="M444">
        <f t="shared" si="44"/>
        <v>-4</v>
      </c>
      <c r="N444">
        <f t="shared" si="45"/>
        <v>179.78241000000071</v>
      </c>
      <c r="O444">
        <f t="shared" si="59"/>
        <v>0.33468987566259167</v>
      </c>
      <c r="P444" s="13">
        <f t="shared" si="60"/>
        <v>0.63107048025755763</v>
      </c>
      <c r="Q444" s="11">
        <f t="shared" si="61"/>
        <v>25</v>
      </c>
      <c r="R444">
        <f t="shared" si="49"/>
        <v>180.58986000000004</v>
      </c>
      <c r="S444">
        <f t="shared" si="62"/>
        <v>0.36859493003204707</v>
      </c>
      <c r="T444" s="13">
        <f t="shared" si="63"/>
        <v>0.64378516242794626</v>
      </c>
      <c r="U444" s="11">
        <f t="shared" si="64"/>
        <v>-26</v>
      </c>
      <c r="V444" s="4" t="str">
        <f t="shared" si="53"/>
        <v/>
      </c>
      <c r="W444" s="4" t="str">
        <f t="shared" si="65"/>
        <v/>
      </c>
      <c r="X444" s="4" t="str">
        <f t="shared" si="55"/>
        <v/>
      </c>
      <c r="Y444" s="4" t="str">
        <f t="shared" si="66"/>
        <v/>
      </c>
      <c r="Z444" s="4" t="str">
        <f t="shared" si="67"/>
        <v>-----</v>
      </c>
      <c r="AA444" s="4" t="str">
        <f t="shared" si="68"/>
        <v>-----</v>
      </c>
    </row>
    <row r="445" spans="1:27" x14ac:dyDescent="0.55000000000000004">
      <c r="A445" s="6">
        <f>IF('Data Validation'!$K$2&lt;&gt;TRUE,"",'Data Validation'!A445)</f>
        <v>1772165100</v>
      </c>
      <c r="B445" s="6" t="str">
        <f>IF('Data Validation'!$K$2&lt;&gt;TRUE,"",'Data Validation'!C445)</f>
        <v>XAUUSD</v>
      </c>
      <c r="C445" s="6" t="str">
        <f>IF('Data Validation'!$K$2&lt;&gt;TRUE,"",'Data Validation'!E445)</f>
        <v>M5</v>
      </c>
      <c r="D445" s="6">
        <f>IF('Data Validation'!$K$2&lt;&gt;TRUE,"",'Data Validation'!G445)</f>
        <v>5185.8900000000003</v>
      </c>
      <c r="E445" s="6">
        <f>IF($C445&lt;&gt;"M5","",Price!F445)</f>
        <v>5187.53</v>
      </c>
      <c r="F445" s="6">
        <f>IF($C445&lt;&gt;"M5","",Price!G445)</f>
        <v>5185.2299999999996</v>
      </c>
      <c r="G445" s="6">
        <f>IF($C445&lt;&gt;"M5","",SSA_new!F445)</f>
        <v>5004.7262499999997</v>
      </c>
      <c r="H445" s="6">
        <f>IF($C445&lt;&gt;"M5","",SSA_new!G445)</f>
        <v>5004.7938000000004</v>
      </c>
      <c r="I445" s="6">
        <f>IF($C445&lt;&gt;"M5","",SSA_new!H445)</f>
        <v>5006.3060500000001</v>
      </c>
      <c r="J445" s="6">
        <f>IF($C445&lt;&gt;"M5","",SSA_new!I445)</f>
        <v>5002.6951300000001</v>
      </c>
      <c r="K445">
        <f t="shared" si="42"/>
        <v>-6.7550000000665023E-2</v>
      </c>
      <c r="L445">
        <f t="shared" si="43"/>
        <v>-1</v>
      </c>
      <c r="M445">
        <f t="shared" si="44"/>
        <v>-5</v>
      </c>
      <c r="N445">
        <f t="shared" si="45"/>
        <v>181.2239499999996</v>
      </c>
      <c r="O445">
        <f t="shared" si="59"/>
        <v>0.41583464407371179</v>
      </c>
      <c r="P445" s="13">
        <f t="shared" si="60"/>
        <v>0.66123449689348368</v>
      </c>
      <c r="Q445" s="11">
        <f t="shared" si="61"/>
        <v>25</v>
      </c>
      <c r="R445">
        <f t="shared" si="49"/>
        <v>182.5348699999995</v>
      </c>
      <c r="S445">
        <f t="shared" si="62"/>
        <v>0.4699714464123968</v>
      </c>
      <c r="T445" s="13">
        <f t="shared" si="63"/>
        <v>0.68081229108438401</v>
      </c>
      <c r="U445" s="11">
        <f t="shared" si="64"/>
        <v>-26</v>
      </c>
      <c r="V445" s="4" t="str">
        <f t="shared" si="53"/>
        <v/>
      </c>
      <c r="W445" s="4" t="str">
        <f t="shared" si="65"/>
        <v/>
      </c>
      <c r="X445" s="4" t="str">
        <f t="shared" si="55"/>
        <v/>
      </c>
      <c r="Y445" s="4" t="str">
        <f t="shared" si="66"/>
        <v/>
      </c>
      <c r="Z445" s="4" t="str">
        <f t="shared" si="67"/>
        <v>-----</v>
      </c>
      <c r="AA445" s="4" t="str">
        <f t="shared" si="68"/>
        <v>-----</v>
      </c>
    </row>
    <row r="446" spans="1:27" x14ac:dyDescent="0.55000000000000004">
      <c r="A446" s="6">
        <f>IF('Data Validation'!$K$2&lt;&gt;TRUE,"",'Data Validation'!A446)</f>
        <v>1772165400</v>
      </c>
      <c r="B446" s="6" t="str">
        <f>IF('Data Validation'!$K$2&lt;&gt;TRUE,"",'Data Validation'!C446)</f>
        <v>XAUUSD</v>
      </c>
      <c r="C446" s="6" t="str">
        <f>IF('Data Validation'!$K$2&lt;&gt;TRUE,"",'Data Validation'!E446)</f>
        <v>M5</v>
      </c>
      <c r="D446" s="6">
        <f>IF('Data Validation'!$K$2&lt;&gt;TRUE,"",'Data Validation'!G446)</f>
        <v>5186.6099999999997</v>
      </c>
      <c r="E446" s="6">
        <f>IF($C446&lt;&gt;"M5","",Price!F446)</f>
        <v>5186.6099999999997</v>
      </c>
      <c r="F446" s="6">
        <f>IF($C446&lt;&gt;"M5","",Price!G446)</f>
        <v>5184.38</v>
      </c>
      <c r="G446" s="6">
        <f>IF($C446&lt;&gt;"M5","",SSA_new!F446)</f>
        <v>5004.7422200000001</v>
      </c>
      <c r="H446" s="6">
        <f>IF($C446&lt;&gt;"M5","",SSA_new!G446)</f>
        <v>5004.7680099999998</v>
      </c>
      <c r="I446" s="6">
        <f>IF($C446&lt;&gt;"M5","",SSA_new!H446)</f>
        <v>5006.2285300000003</v>
      </c>
      <c r="J446" s="6">
        <f>IF($C446&lt;&gt;"M5","",SSA_new!I446)</f>
        <v>5002.5881499999996</v>
      </c>
      <c r="K446">
        <f t="shared" si="42"/>
        <v>-2.5789999999688007E-2</v>
      </c>
      <c r="L446">
        <f t="shared" si="43"/>
        <v>-1</v>
      </c>
      <c r="M446">
        <f t="shared" si="44"/>
        <v>-6</v>
      </c>
      <c r="N446">
        <f t="shared" si="45"/>
        <v>180.38146999999935</v>
      </c>
      <c r="O446">
        <f t="shared" si="59"/>
        <v>0.38173154693433836</v>
      </c>
      <c r="P446" s="13">
        <f t="shared" si="60"/>
        <v>0.64866975107687197</v>
      </c>
      <c r="Q446" s="11">
        <f t="shared" si="61"/>
        <v>25</v>
      </c>
      <c r="R446">
        <f t="shared" si="49"/>
        <v>181.79185000000052</v>
      </c>
      <c r="S446">
        <f t="shared" si="62"/>
        <v>0.44485357656605695</v>
      </c>
      <c r="T446" s="13">
        <f t="shared" si="63"/>
        <v>0.67178721336903569</v>
      </c>
      <c r="U446" s="11">
        <f t="shared" si="64"/>
        <v>-26</v>
      </c>
      <c r="V446" s="4" t="str">
        <f t="shared" si="53"/>
        <v/>
      </c>
      <c r="W446" s="4" t="str">
        <f t="shared" si="65"/>
        <v/>
      </c>
      <c r="X446" s="4" t="str">
        <f t="shared" si="55"/>
        <v/>
      </c>
      <c r="Y446" s="4" t="str">
        <f t="shared" si="66"/>
        <v/>
      </c>
      <c r="Z446" s="4" t="str">
        <f t="shared" si="67"/>
        <v>-----</v>
      </c>
      <c r="AA446" s="4" t="str">
        <f t="shared" si="68"/>
        <v>-----</v>
      </c>
    </row>
    <row r="447" spans="1:27" x14ac:dyDescent="0.55000000000000004">
      <c r="A447" s="6">
        <f>IF('Data Validation'!$K$2&lt;&gt;TRUE,"",'Data Validation'!A447)</f>
        <v>1772165700</v>
      </c>
      <c r="B447" s="6" t="str">
        <f>IF('Data Validation'!$K$2&lt;&gt;TRUE,"",'Data Validation'!C447)</f>
        <v>XAUUSD</v>
      </c>
      <c r="C447" s="6" t="str">
        <f>IF('Data Validation'!$K$2&lt;&gt;TRUE,"",'Data Validation'!E447)</f>
        <v>M5</v>
      </c>
      <c r="D447" s="6">
        <f>IF('Data Validation'!$K$2&lt;&gt;TRUE,"",'Data Validation'!G447)</f>
        <v>5184.83</v>
      </c>
      <c r="E447" s="6">
        <f>IF($C447&lt;&gt;"M5","",Price!F447)</f>
        <v>5186.88</v>
      </c>
      <c r="F447" s="6">
        <f>IF($C447&lt;&gt;"M5","",Price!G447)</f>
        <v>5184.42</v>
      </c>
      <c r="G447" s="6">
        <f>IF($C447&lt;&gt;"M5","",SSA_new!F447)</f>
        <v>5004.5892000000003</v>
      </c>
      <c r="H447" s="6">
        <f>IF($C447&lt;&gt;"M5","",SSA_new!G447)</f>
        <v>5004.6786000000002</v>
      </c>
      <c r="I447" s="6">
        <f>IF($C447&lt;&gt;"M5","",SSA_new!H447)</f>
        <v>5006.0197600000001</v>
      </c>
      <c r="J447" s="6">
        <f>IF($C447&lt;&gt;"M5","",SSA_new!I447)</f>
        <v>5002.4110000000001</v>
      </c>
      <c r="K447">
        <f t="shared" si="42"/>
        <v>-8.9399999999841384E-2</v>
      </c>
      <c r="L447">
        <f t="shared" si="43"/>
        <v>-1</v>
      </c>
      <c r="M447">
        <f t="shared" si="44"/>
        <v>-7</v>
      </c>
      <c r="N447">
        <f t="shared" si="45"/>
        <v>180.86023999999998</v>
      </c>
      <c r="O447">
        <f t="shared" si="59"/>
        <v>0.41588685294183853</v>
      </c>
      <c r="P447" s="13">
        <f t="shared" si="60"/>
        <v>0.66125359986220811</v>
      </c>
      <c r="Q447" s="11">
        <f t="shared" si="61"/>
        <v>25</v>
      </c>
      <c r="R447">
        <f t="shared" si="49"/>
        <v>182.00900000000001</v>
      </c>
      <c r="S447">
        <f t="shared" si="62"/>
        <v>0.46637211273361423</v>
      </c>
      <c r="T447" s="13">
        <f t="shared" si="63"/>
        <v>0.67952541534054312</v>
      </c>
      <c r="U447" s="11">
        <f t="shared" si="64"/>
        <v>-26</v>
      </c>
      <c r="V447" s="4" t="str">
        <f t="shared" si="53"/>
        <v/>
      </c>
      <c r="W447" s="4" t="str">
        <f t="shared" si="65"/>
        <v/>
      </c>
      <c r="X447" s="4" t="str">
        <f t="shared" si="55"/>
        <v/>
      </c>
      <c r="Y447" s="4" t="str">
        <f t="shared" si="66"/>
        <v/>
      </c>
      <c r="Z447" s="4" t="str">
        <f t="shared" si="67"/>
        <v>-----</v>
      </c>
      <c r="AA447" s="4" t="str">
        <f t="shared" si="68"/>
        <v>-----</v>
      </c>
    </row>
    <row r="448" spans="1:27" x14ac:dyDescent="0.55000000000000004">
      <c r="A448" s="6">
        <f>IF('Data Validation'!$K$2&lt;&gt;TRUE,"",'Data Validation'!A448)</f>
        <v>1772166000</v>
      </c>
      <c r="B448" s="6" t="str">
        <f>IF('Data Validation'!$K$2&lt;&gt;TRUE,"",'Data Validation'!C448)</f>
        <v>XAUUSD</v>
      </c>
      <c r="C448" s="6" t="str">
        <f>IF('Data Validation'!$K$2&lt;&gt;TRUE,"",'Data Validation'!E448)</f>
        <v>M5</v>
      </c>
      <c r="D448" s="6">
        <f>IF('Data Validation'!$K$2&lt;&gt;TRUE,"",'Data Validation'!G448)</f>
        <v>5187.8599999999997</v>
      </c>
      <c r="E448" s="6">
        <f>IF($C448&lt;&gt;"M5","",Price!F448)</f>
        <v>5188.04</v>
      </c>
      <c r="F448" s="6">
        <f>IF($C448&lt;&gt;"M5","",Price!G448)</f>
        <v>5181.7700000000004</v>
      </c>
      <c r="G448" s="6">
        <f>IF($C448&lt;&gt;"M5","",SSA_new!F448)</f>
        <v>5004.2390100000002</v>
      </c>
      <c r="H448" s="6">
        <f>IF($C448&lt;&gt;"M5","",SSA_new!G448)</f>
        <v>5004.4588100000001</v>
      </c>
      <c r="I448" s="6">
        <f>IF($C448&lt;&gt;"M5","",SSA_new!H448)</f>
        <v>5005.6133399999999</v>
      </c>
      <c r="J448" s="6">
        <f>IF($C448&lt;&gt;"M5","",SSA_new!I448)</f>
        <v>5002.1173900000003</v>
      </c>
      <c r="K448">
        <f t="shared" si="42"/>
        <v>-0.21979999999985012</v>
      </c>
      <c r="L448">
        <f t="shared" si="43"/>
        <v>-1</v>
      </c>
      <c r="M448">
        <f t="shared" si="44"/>
        <v>-8</v>
      </c>
      <c r="N448">
        <f t="shared" si="45"/>
        <v>182.42666000000008</v>
      </c>
      <c r="O448">
        <f t="shared" si="59"/>
        <v>0.50796036532846889</v>
      </c>
      <c r="P448" s="13">
        <f t="shared" si="60"/>
        <v>0.69425943040922145</v>
      </c>
      <c r="Q448" s="11">
        <f t="shared" si="61"/>
        <v>25</v>
      </c>
      <c r="R448">
        <f t="shared" si="49"/>
        <v>179.6526100000001</v>
      </c>
      <c r="S448">
        <f t="shared" si="62"/>
        <v>0.36276254612740694</v>
      </c>
      <c r="T448" s="13">
        <f t="shared" si="63"/>
        <v>0.64160886372960224</v>
      </c>
      <c r="U448" s="11">
        <f t="shared" si="64"/>
        <v>-26</v>
      </c>
      <c r="V448" s="4" t="str">
        <f t="shared" si="53"/>
        <v/>
      </c>
      <c r="W448" s="4" t="str">
        <f t="shared" si="65"/>
        <v/>
      </c>
      <c r="X448" s="4" t="str">
        <f t="shared" si="55"/>
        <v/>
      </c>
      <c r="Y448" s="4" t="str">
        <f t="shared" si="66"/>
        <v/>
      </c>
      <c r="Z448" s="4" t="str">
        <f t="shared" si="67"/>
        <v>-----</v>
      </c>
      <c r="AA448" s="4" t="str">
        <f t="shared" si="68"/>
        <v>-----</v>
      </c>
    </row>
    <row r="449" spans="1:27" x14ac:dyDescent="0.55000000000000004">
      <c r="A449" s="6">
        <f>IF('Data Validation'!$K$2&lt;&gt;TRUE,"",'Data Validation'!A449)</f>
        <v>1772166300</v>
      </c>
      <c r="B449" s="6" t="str">
        <f>IF('Data Validation'!$K$2&lt;&gt;TRUE,"",'Data Validation'!C449)</f>
        <v>XAUUSD</v>
      </c>
      <c r="C449" s="6" t="str">
        <f>IF('Data Validation'!$K$2&lt;&gt;TRUE,"",'Data Validation'!E449)</f>
        <v>M5</v>
      </c>
      <c r="D449" s="6">
        <f>IF('Data Validation'!$K$2&lt;&gt;TRUE,"",'Data Validation'!G449)</f>
        <v>5187.37</v>
      </c>
      <c r="E449" s="6">
        <f>IF($C449&lt;&gt;"M5","",Price!F449)</f>
        <v>5188.8999999999996</v>
      </c>
      <c r="F449" s="6">
        <f>IF($C449&lt;&gt;"M5","",Price!G449)</f>
        <v>5186.68</v>
      </c>
      <c r="G449" s="6">
        <f>IF($C449&lt;&gt;"M5","",SSA_new!F449)</f>
        <v>5003.6102600000004</v>
      </c>
      <c r="H449" s="6">
        <f>IF($C449&lt;&gt;"M5","",SSA_new!G449)</f>
        <v>5004.0345299999999</v>
      </c>
      <c r="I449" s="6">
        <f>IF($C449&lt;&gt;"M5","",SSA_new!H449)</f>
        <v>5004.9958200000001</v>
      </c>
      <c r="J449" s="6">
        <f>IF($C449&lt;&gt;"M5","",SSA_new!I449)</f>
        <v>5001.69535</v>
      </c>
      <c r="K449">
        <f t="shared" si="42"/>
        <v>-0.42426999999952386</v>
      </c>
      <c r="L449">
        <f t="shared" si="43"/>
        <v>-1</v>
      </c>
      <c r="M449">
        <f t="shared" si="44"/>
        <v>-9</v>
      </c>
      <c r="N449">
        <f t="shared" si="45"/>
        <v>183.90417999999954</v>
      </c>
      <c r="O449">
        <f t="shared" si="59"/>
        <v>0.5973586237200178</v>
      </c>
      <c r="P449" s="13">
        <f t="shared" si="60"/>
        <v>0.72486601388474892</v>
      </c>
      <c r="Q449" s="11">
        <f t="shared" si="61"/>
        <v>25</v>
      </c>
      <c r="R449">
        <f t="shared" si="49"/>
        <v>184.98465000000033</v>
      </c>
      <c r="S449">
        <f t="shared" si="62"/>
        <v>0.63831262592852489</v>
      </c>
      <c r="T449" s="13">
        <f t="shared" si="63"/>
        <v>0.73836490265618193</v>
      </c>
      <c r="U449" s="11">
        <f t="shared" si="64"/>
        <v>-26</v>
      </c>
      <c r="V449" s="4" t="str">
        <f t="shared" si="53"/>
        <v/>
      </c>
      <c r="W449" s="4" t="str">
        <f t="shared" si="65"/>
        <v/>
      </c>
      <c r="X449" s="4" t="str">
        <f t="shared" si="55"/>
        <v/>
      </c>
      <c r="Y449" s="4" t="str">
        <f t="shared" si="66"/>
        <v/>
      </c>
      <c r="Z449" s="4" t="str">
        <f t="shared" si="67"/>
        <v>-----</v>
      </c>
      <c r="AA449" s="4" t="str">
        <f t="shared" si="68"/>
        <v>-----</v>
      </c>
    </row>
    <row r="450" spans="1:27" x14ac:dyDescent="0.55000000000000004">
      <c r="A450" s="6">
        <f>IF('Data Validation'!$K$2&lt;&gt;TRUE,"",'Data Validation'!A450)</f>
        <v>1772166600</v>
      </c>
      <c r="B450" s="6" t="str">
        <f>IF('Data Validation'!$K$2&lt;&gt;TRUE,"",'Data Validation'!C450)</f>
        <v>XAUUSD</v>
      </c>
      <c r="C450" s="6" t="str">
        <f>IF('Data Validation'!$K$2&lt;&gt;TRUE,"",'Data Validation'!E450)</f>
        <v>M5</v>
      </c>
      <c r="D450" s="6">
        <f>IF('Data Validation'!$K$2&lt;&gt;TRUE,"",'Data Validation'!G450)</f>
        <v>5186.79</v>
      </c>
      <c r="E450" s="6">
        <f>IF($C450&lt;&gt;"M5","",Price!F450)</f>
        <v>5187.43</v>
      </c>
      <c r="F450" s="6">
        <f>IF($C450&lt;&gt;"M5","",Price!G450)</f>
        <v>5185.4799999999996</v>
      </c>
      <c r="G450" s="6">
        <f>IF($C450&lt;&gt;"M5","",SSA_new!F450)</f>
        <v>5002.7651800000003</v>
      </c>
      <c r="H450" s="6">
        <f>IF($C450&lt;&gt;"M5","",SSA_new!G450)</f>
        <v>5003.3998600000004</v>
      </c>
      <c r="I450" s="6">
        <f>IF($C450&lt;&gt;"M5","",SSA_new!H450)</f>
        <v>5004.1827700000003</v>
      </c>
      <c r="J450" s="6">
        <f>IF($C450&lt;&gt;"M5","",SSA_new!I450)</f>
        <v>5001.0889399999996</v>
      </c>
      <c r="K450">
        <f t="shared" ref="K450:K500" si="69">G450-H450</f>
        <v>-0.63468000000011671</v>
      </c>
      <c r="L450">
        <f t="shared" si="43"/>
        <v>-1</v>
      </c>
      <c r="M450">
        <f t="shared" si="44"/>
        <v>-10</v>
      </c>
      <c r="N450">
        <f t="shared" si="45"/>
        <v>183.24722999999994</v>
      </c>
      <c r="O450">
        <f t="shared" si="59"/>
        <v>0.57472579169076798</v>
      </c>
      <c r="P450" s="13">
        <f t="shared" si="60"/>
        <v>0.7172616192943535</v>
      </c>
      <c r="Q450" s="11">
        <f t="shared" si="61"/>
        <v>25</v>
      </c>
      <c r="R450">
        <f t="shared" si="49"/>
        <v>184.39105999999992</v>
      </c>
      <c r="S450">
        <f t="shared" si="62"/>
        <v>0.62232136457576248</v>
      </c>
      <c r="T450" s="13">
        <f t="shared" si="63"/>
        <v>0.73313471219037896</v>
      </c>
      <c r="U450" s="11">
        <f t="shared" si="64"/>
        <v>-26</v>
      </c>
      <c r="V450" s="4" t="str">
        <f t="shared" si="53"/>
        <v/>
      </c>
      <c r="W450" s="4" t="str">
        <f t="shared" si="65"/>
        <v/>
      </c>
      <c r="X450" s="4" t="str">
        <f t="shared" si="55"/>
        <v/>
      </c>
      <c r="Y450" s="4" t="str">
        <f t="shared" si="66"/>
        <v/>
      </c>
      <c r="Z450" s="4" t="str">
        <f t="shared" si="67"/>
        <v>-----</v>
      </c>
      <c r="AA450" s="4" t="str">
        <f t="shared" si="68"/>
        <v>-----</v>
      </c>
    </row>
    <row r="451" spans="1:27" x14ac:dyDescent="0.55000000000000004">
      <c r="A451" s="6">
        <f>IF('Data Validation'!$K$2&lt;&gt;TRUE,"",'Data Validation'!A451)</f>
        <v>1772166900</v>
      </c>
      <c r="B451" s="6" t="str">
        <f>IF('Data Validation'!$K$2&lt;&gt;TRUE,"",'Data Validation'!C451)</f>
        <v>XAUUSD</v>
      </c>
      <c r="C451" s="6" t="str">
        <f>IF('Data Validation'!$K$2&lt;&gt;TRUE,"",'Data Validation'!E451)</f>
        <v>M5</v>
      </c>
      <c r="D451" s="6">
        <f>IF('Data Validation'!$K$2&lt;&gt;TRUE,"",'Data Validation'!G451)</f>
        <v>5187.75</v>
      </c>
      <c r="E451" s="6">
        <f>IF($C451&lt;&gt;"M5","",Price!F451)</f>
        <v>5188.59</v>
      </c>
      <c r="F451" s="6">
        <f>IF($C451&lt;&gt;"M5","",Price!G451)</f>
        <v>5186.76</v>
      </c>
      <c r="G451" s="6">
        <f>IF($C451&lt;&gt;"M5","",SSA_new!F451)</f>
        <v>5001.83925</v>
      </c>
      <c r="H451" s="6">
        <f>IF($C451&lt;&gt;"M5","",SSA_new!G451)</f>
        <v>5002.6195500000003</v>
      </c>
      <c r="I451" s="6">
        <f>IF($C451&lt;&gt;"M5","",SSA_new!H451)</f>
        <v>5003.2829899999997</v>
      </c>
      <c r="J451" s="6">
        <f>IF($C451&lt;&gt;"M5","",SSA_new!I451)</f>
        <v>5000.3595100000002</v>
      </c>
      <c r="K451">
        <f t="shared" si="69"/>
        <v>-0.78030000000035216</v>
      </c>
      <c r="L451">
        <f t="shared" ref="L451:L514" si="70">IF(K451&gt;=0,1,-1)</f>
        <v>-1</v>
      </c>
      <c r="M451">
        <f t="shared" ref="M451:M514" si="71">IF(L451=L450,M450+L451,L451)</f>
        <v>-11</v>
      </c>
      <c r="N451">
        <f t="shared" ref="N451:N500" si="72">E451-I451</f>
        <v>185.30701000000045</v>
      </c>
      <c r="O451">
        <f t="shared" ref="O451:O482" si="73">STANDARDIZE(N451,AVERAGE(N67:N451),_xlfn.STDEV.P(N67:N451))</f>
        <v>0.69774785825155594</v>
      </c>
      <c r="P451" s="13">
        <f t="shared" ref="P451:P482" si="74">_xlfn.NORM.S.DIST(O451,TRUE)</f>
        <v>0.75733255363250196</v>
      </c>
      <c r="Q451" s="11">
        <f t="shared" ref="Q451:Q482" si="75">MAX(M67:M451)</f>
        <v>25</v>
      </c>
      <c r="R451">
        <f t="shared" ref="R451:R500" si="76">F451-J451</f>
        <v>186.40048999999999</v>
      </c>
      <c r="S451">
        <f t="shared" ref="S451:S482" si="77">STANDARDIZE(R451,AVERAGE(R67:R451),_xlfn.STDEV.P(R67:R451))</f>
        <v>0.73758239294289185</v>
      </c>
      <c r="T451" s="13">
        <f t="shared" ref="T451:T482" si="78">_xlfn.NORM.S.DIST(S451,TRUE)</f>
        <v>0.76961587098071094</v>
      </c>
      <c r="U451" s="11">
        <f t="shared" ref="U451:U482" si="79">MIN(M67:M451)</f>
        <v>-26</v>
      </c>
      <c r="V451" s="4" t="str">
        <f t="shared" ref="V451:V500" si="80">IF(AND(M451&gt;0,N451&gt;0),1,"")</f>
        <v/>
      </c>
      <c r="W451" s="4" t="str">
        <f t="shared" ref="W451:W482" si="81">IF(P451&gt;90%,"Sig Excess High","")</f>
        <v/>
      </c>
      <c r="X451" s="4" t="str">
        <f t="shared" ref="X451:X500" si="82">IF(AND(M451&lt;0,R451&lt;0),1,"")</f>
        <v/>
      </c>
      <c r="Y451" s="4" t="str">
        <f t="shared" ref="Y451:Y482" si="83">IF(T451&lt;10%,"Sig Excess Low","")</f>
        <v/>
      </c>
      <c r="Z451" s="4" t="str">
        <f t="shared" si="67"/>
        <v>-----</v>
      </c>
      <c r="AA451" s="4" t="str">
        <f t="shared" si="68"/>
        <v>-----</v>
      </c>
    </row>
    <row r="452" spans="1:27" x14ac:dyDescent="0.55000000000000004">
      <c r="A452" s="6">
        <f>IF('Data Validation'!$K$2&lt;&gt;TRUE,"",'Data Validation'!A452)</f>
        <v>1772167200</v>
      </c>
      <c r="B452" s="6" t="str">
        <f>IF('Data Validation'!$K$2&lt;&gt;TRUE,"",'Data Validation'!C452)</f>
        <v>XAUUSD</v>
      </c>
      <c r="C452" s="6" t="str">
        <f>IF('Data Validation'!$K$2&lt;&gt;TRUE,"",'Data Validation'!E452)</f>
        <v>M5</v>
      </c>
      <c r="D452" s="6">
        <f>IF('Data Validation'!$K$2&lt;&gt;TRUE,"",'Data Validation'!G452)</f>
        <v>5187.34</v>
      </c>
      <c r="E452" s="6">
        <f>IF($C452&lt;&gt;"M5","",Price!F452)</f>
        <v>5188.0600000000004</v>
      </c>
      <c r="F452" s="6">
        <f>IF($C452&lt;&gt;"M5","",Price!G452)</f>
        <v>5186.6099999999997</v>
      </c>
      <c r="G452" s="6">
        <f>IF($C452&lt;&gt;"M5","",SSA_new!F452)</f>
        <v>5000.9808400000002</v>
      </c>
      <c r="H452" s="6">
        <f>IF($C452&lt;&gt;"M5","",SSA_new!G452)</f>
        <v>5001.8001899999999</v>
      </c>
      <c r="I452" s="6">
        <f>IF($C452&lt;&gt;"M5","",SSA_new!H452)</f>
        <v>5002.4304899999997</v>
      </c>
      <c r="J452" s="6">
        <f>IF($C452&lt;&gt;"M5","",SSA_new!I452)</f>
        <v>4999.5862399999996</v>
      </c>
      <c r="K452">
        <f t="shared" si="69"/>
        <v>-0.81934999999975844</v>
      </c>
      <c r="L452">
        <f t="shared" si="70"/>
        <v>-1</v>
      </c>
      <c r="M452">
        <f t="shared" si="71"/>
        <v>-12</v>
      </c>
      <c r="N452">
        <f t="shared" si="72"/>
        <v>185.62951000000066</v>
      </c>
      <c r="O452">
        <f t="shared" si="73"/>
        <v>0.72767820154188245</v>
      </c>
      <c r="P452" s="13">
        <f t="shared" si="74"/>
        <v>0.76659470138866581</v>
      </c>
      <c r="Q452" s="11">
        <f t="shared" si="75"/>
        <v>25</v>
      </c>
      <c r="R452">
        <f t="shared" si="76"/>
        <v>187.02376000000004</v>
      </c>
      <c r="S452">
        <f t="shared" si="77"/>
        <v>0.78288522118779003</v>
      </c>
      <c r="T452" s="13">
        <f t="shared" si="78"/>
        <v>0.78315274158450932</v>
      </c>
      <c r="U452" s="11">
        <f t="shared" si="79"/>
        <v>-26</v>
      </c>
      <c r="V452" s="4" t="str">
        <f t="shared" si="80"/>
        <v/>
      </c>
      <c r="W452" s="4" t="str">
        <f t="shared" si="81"/>
        <v/>
      </c>
      <c r="X452" s="4" t="str">
        <f t="shared" si="82"/>
        <v/>
      </c>
      <c r="Y452" s="4" t="str">
        <f t="shared" si="83"/>
        <v/>
      </c>
      <c r="Z452" s="4" t="str">
        <f t="shared" si="67"/>
        <v>-----</v>
      </c>
      <c r="AA452" s="4" t="str">
        <f t="shared" si="68"/>
        <v>-----</v>
      </c>
    </row>
    <row r="453" spans="1:27" x14ac:dyDescent="0.55000000000000004">
      <c r="A453" s="6">
        <f>IF('Data Validation'!$K$2&lt;&gt;TRUE,"",'Data Validation'!A453)</f>
        <v>1772167500</v>
      </c>
      <c r="B453" s="6" t="str">
        <f>IF('Data Validation'!$K$2&lt;&gt;TRUE,"",'Data Validation'!C453)</f>
        <v>XAUUSD</v>
      </c>
      <c r="C453" s="6" t="str">
        <f>IF('Data Validation'!$K$2&lt;&gt;TRUE,"",'Data Validation'!E453)</f>
        <v>M5</v>
      </c>
      <c r="D453" s="6">
        <f>IF('Data Validation'!$K$2&lt;&gt;TRUE,"",'Data Validation'!G453)</f>
        <v>5185.67</v>
      </c>
      <c r="E453" s="6">
        <f>IF($C453&lt;&gt;"M5","",Price!F453)</f>
        <v>5187.49</v>
      </c>
      <c r="F453" s="6">
        <f>IF($C453&lt;&gt;"M5","",Price!G453)</f>
        <v>5185.3599999999997</v>
      </c>
      <c r="G453" s="6">
        <f>IF($C453&lt;&gt;"M5","",SSA_new!F453)</f>
        <v>5000.3294900000001</v>
      </c>
      <c r="H453" s="6">
        <f>IF($C453&lt;&gt;"M5","",SSA_new!G453)</f>
        <v>5001.06484</v>
      </c>
      <c r="I453" s="6">
        <f>IF($C453&lt;&gt;"M5","",SSA_new!H453)</f>
        <v>5001.7786100000003</v>
      </c>
      <c r="J453" s="6">
        <f>IF($C453&lt;&gt;"M5","",SSA_new!I453)</f>
        <v>4998.8914800000002</v>
      </c>
      <c r="K453">
        <f t="shared" si="69"/>
        <v>-0.73534999999992579</v>
      </c>
      <c r="L453">
        <f t="shared" si="70"/>
        <v>-1</v>
      </c>
      <c r="M453">
        <f t="shared" si="71"/>
        <v>-13</v>
      </c>
      <c r="N453">
        <f t="shared" si="72"/>
        <v>185.71138999999948</v>
      </c>
      <c r="O453">
        <f t="shared" si="73"/>
        <v>0.74401444455967025</v>
      </c>
      <c r="P453" s="13">
        <f t="shared" si="74"/>
        <v>0.77156613176119015</v>
      </c>
      <c r="Q453" s="11">
        <f t="shared" si="75"/>
        <v>25</v>
      </c>
      <c r="R453">
        <f t="shared" si="76"/>
        <v>186.46851999999944</v>
      </c>
      <c r="S453">
        <f t="shared" si="77"/>
        <v>0.76680160858639101</v>
      </c>
      <c r="T453" s="13">
        <f t="shared" si="78"/>
        <v>0.77840026008059426</v>
      </c>
      <c r="U453" s="11">
        <f t="shared" si="79"/>
        <v>-26</v>
      </c>
      <c r="V453" s="4" t="str">
        <f t="shared" si="80"/>
        <v/>
      </c>
      <c r="W453" s="4" t="str">
        <f t="shared" si="81"/>
        <v/>
      </c>
      <c r="X453" s="4" t="str">
        <f t="shared" si="82"/>
        <v/>
      </c>
      <c r="Y453" s="4" t="str">
        <f t="shared" si="83"/>
        <v/>
      </c>
      <c r="Z453" s="4" t="str">
        <f t="shared" si="67"/>
        <v>-----</v>
      </c>
      <c r="AA453" s="4" t="str">
        <f t="shared" si="68"/>
        <v>-----</v>
      </c>
    </row>
    <row r="454" spans="1:27" x14ac:dyDescent="0.55000000000000004">
      <c r="A454" s="6">
        <f>IF('Data Validation'!$K$2&lt;&gt;TRUE,"",'Data Validation'!A454)</f>
        <v>1772167800</v>
      </c>
      <c r="B454" s="6" t="str">
        <f>IF('Data Validation'!$K$2&lt;&gt;TRUE,"",'Data Validation'!C454)</f>
        <v>XAUUSD</v>
      </c>
      <c r="C454" s="6" t="str">
        <f>IF('Data Validation'!$K$2&lt;&gt;TRUE,"",'Data Validation'!E454)</f>
        <v>M5</v>
      </c>
      <c r="D454" s="6">
        <f>IF('Data Validation'!$K$2&lt;&gt;TRUE,"",'Data Validation'!G454)</f>
        <v>5183.22</v>
      </c>
      <c r="E454" s="6">
        <f>IF($C454&lt;&gt;"M5","",Price!F454)</f>
        <v>5185.96</v>
      </c>
      <c r="F454" s="6">
        <f>IF($C454&lt;&gt;"M5","",Price!G454)</f>
        <v>5182.82</v>
      </c>
      <c r="G454" s="6">
        <f>IF($C454&lt;&gt;"M5","",SSA_new!F454)</f>
        <v>5000.0060000000003</v>
      </c>
      <c r="H454" s="6">
        <f>IF($C454&lt;&gt;"M5","",SSA_new!G454)</f>
        <v>5000.5354200000002</v>
      </c>
      <c r="I454" s="6">
        <f>IF($C454&lt;&gt;"M5","",SSA_new!H454)</f>
        <v>5001.4336400000002</v>
      </c>
      <c r="J454" s="6">
        <f>IF($C454&lt;&gt;"M5","",SSA_new!I454)</f>
        <v>4998.3944700000002</v>
      </c>
      <c r="K454">
        <f t="shared" si="69"/>
        <v>-0.52941999999984546</v>
      </c>
      <c r="L454">
        <f t="shared" si="70"/>
        <v>-1</v>
      </c>
      <c r="M454">
        <f t="shared" si="71"/>
        <v>-14</v>
      </c>
      <c r="N454">
        <f t="shared" si="72"/>
        <v>184.52635999999984</v>
      </c>
      <c r="O454">
        <f t="shared" si="73"/>
        <v>0.68927264035373492</v>
      </c>
      <c r="P454" s="13">
        <f t="shared" si="74"/>
        <v>0.7546741440464354</v>
      </c>
      <c r="Q454" s="11">
        <f t="shared" si="75"/>
        <v>25</v>
      </c>
      <c r="R454">
        <f t="shared" si="76"/>
        <v>184.42552999999953</v>
      </c>
      <c r="S454">
        <f t="shared" si="77"/>
        <v>0.67058474656163369</v>
      </c>
      <c r="T454" s="13">
        <f t="shared" si="78"/>
        <v>0.74875744883454376</v>
      </c>
      <c r="U454" s="11">
        <f t="shared" si="79"/>
        <v>-26</v>
      </c>
      <c r="V454" s="4" t="str">
        <f t="shared" si="80"/>
        <v/>
      </c>
      <c r="W454" s="4" t="str">
        <f t="shared" si="81"/>
        <v/>
      </c>
      <c r="X454" s="4" t="str">
        <f t="shared" si="82"/>
        <v/>
      </c>
      <c r="Y454" s="4" t="str">
        <f t="shared" si="83"/>
        <v/>
      </c>
      <c r="Z454" s="4" t="str">
        <f t="shared" si="67"/>
        <v>-----</v>
      </c>
      <c r="AA454" s="4" t="str">
        <f t="shared" si="68"/>
        <v>-----</v>
      </c>
    </row>
    <row r="455" spans="1:27" x14ac:dyDescent="0.55000000000000004">
      <c r="A455" s="6">
        <f>IF('Data Validation'!$K$2&lt;&gt;TRUE,"",'Data Validation'!A455)</f>
        <v>1772168100</v>
      </c>
      <c r="B455" s="6" t="str">
        <f>IF('Data Validation'!$K$2&lt;&gt;TRUE,"",'Data Validation'!C455)</f>
        <v>XAUUSD</v>
      </c>
      <c r="C455" s="6" t="str">
        <f>IF('Data Validation'!$K$2&lt;&gt;TRUE,"",'Data Validation'!E455)</f>
        <v>M5</v>
      </c>
      <c r="D455" s="6">
        <f>IF('Data Validation'!$K$2&lt;&gt;TRUE,"",'Data Validation'!G455)</f>
        <v>5181.88</v>
      </c>
      <c r="E455" s="6">
        <f>IF($C455&lt;&gt;"M5","",Price!F455)</f>
        <v>5184.71</v>
      </c>
      <c r="F455" s="6">
        <f>IF($C455&lt;&gt;"M5","",Price!G455)</f>
        <v>5181.05</v>
      </c>
      <c r="G455" s="6">
        <f>IF($C455&lt;&gt;"M5","",SSA_new!F455)</f>
        <v>5000.0659400000004</v>
      </c>
      <c r="H455" s="6">
        <f>IF($C455&lt;&gt;"M5","",SSA_new!G455)</f>
        <v>5000.3006800000003</v>
      </c>
      <c r="I455" s="6">
        <f>IF($C455&lt;&gt;"M5","",SSA_new!H455)</f>
        <v>5001.4470000000001</v>
      </c>
      <c r="J455" s="6">
        <f>IF($C455&lt;&gt;"M5","",SSA_new!I455)</f>
        <v>4998.2096099999999</v>
      </c>
      <c r="K455">
        <f t="shared" si="69"/>
        <v>-0.23473999999987427</v>
      </c>
      <c r="L455">
        <f t="shared" si="70"/>
        <v>-1</v>
      </c>
      <c r="M455">
        <f t="shared" si="71"/>
        <v>-15</v>
      </c>
      <c r="N455">
        <f t="shared" si="72"/>
        <v>183.26299999999992</v>
      </c>
      <c r="O455">
        <f t="shared" si="73"/>
        <v>0.62838502582995992</v>
      </c>
      <c r="P455" s="13">
        <f t="shared" si="74"/>
        <v>0.73512412795405591</v>
      </c>
      <c r="Q455" s="11">
        <f t="shared" si="75"/>
        <v>25</v>
      </c>
      <c r="R455">
        <f t="shared" si="76"/>
        <v>182.8403900000003</v>
      </c>
      <c r="S455">
        <f t="shared" si="77"/>
        <v>0.59685012242267554</v>
      </c>
      <c r="T455" s="13">
        <f t="shared" si="78"/>
        <v>0.72469627480881982</v>
      </c>
      <c r="U455" s="11">
        <f t="shared" si="79"/>
        <v>-26</v>
      </c>
      <c r="V455" s="4" t="str">
        <f t="shared" si="80"/>
        <v/>
      </c>
      <c r="W455" s="4" t="str">
        <f t="shared" si="81"/>
        <v/>
      </c>
      <c r="X455" s="4" t="str">
        <f t="shared" si="82"/>
        <v/>
      </c>
      <c r="Y455" s="4" t="str">
        <f t="shared" si="83"/>
        <v/>
      </c>
      <c r="Z455" s="4" t="str">
        <f t="shared" si="67"/>
        <v>-----</v>
      </c>
      <c r="AA455" s="4" t="str">
        <f t="shared" si="68"/>
        <v>-----</v>
      </c>
    </row>
    <row r="456" spans="1:27" x14ac:dyDescent="0.55000000000000004">
      <c r="A456" s="6">
        <f>IF('Data Validation'!$K$2&lt;&gt;TRUE,"",'Data Validation'!A456)</f>
        <v>1772168400</v>
      </c>
      <c r="B456" s="6" t="str">
        <f>IF('Data Validation'!$K$2&lt;&gt;TRUE,"",'Data Validation'!C456)</f>
        <v>XAUUSD</v>
      </c>
      <c r="C456" s="6" t="str">
        <f>IF('Data Validation'!$K$2&lt;&gt;TRUE,"",'Data Validation'!E456)</f>
        <v>M5</v>
      </c>
      <c r="D456" s="6">
        <f>IF('Data Validation'!$K$2&lt;&gt;TRUE,"",'Data Validation'!G456)</f>
        <v>5184.54</v>
      </c>
      <c r="E456" s="6">
        <f>IF($C456&lt;&gt;"M5","",Price!F456)</f>
        <v>5184.57</v>
      </c>
      <c r="F456" s="6">
        <f>IF($C456&lt;&gt;"M5","",Price!G456)</f>
        <v>5181.6400000000003</v>
      </c>
      <c r="G456" s="6">
        <f>IF($C456&lt;&gt;"M5","",SSA_new!F456)</f>
        <v>5000.4643599999999</v>
      </c>
      <c r="H456" s="6">
        <f>IF($C456&lt;&gt;"M5","",SSA_new!G456)</f>
        <v>5000.3825200000001</v>
      </c>
      <c r="I456" s="6">
        <f>IF($C456&lt;&gt;"M5","",SSA_new!H456)</f>
        <v>5001.7852800000001</v>
      </c>
      <c r="J456" s="6">
        <f>IF($C456&lt;&gt;"M5","",SSA_new!I456)</f>
        <v>4998.3121300000003</v>
      </c>
      <c r="K456">
        <f t="shared" si="69"/>
        <v>8.1839999999829161E-2</v>
      </c>
      <c r="L456">
        <f t="shared" si="70"/>
        <v>1</v>
      </c>
      <c r="M456">
        <f t="shared" si="71"/>
        <v>1</v>
      </c>
      <c r="N456">
        <f t="shared" si="72"/>
        <v>182.78471999999965</v>
      </c>
      <c r="O456">
        <f t="shared" si="73"/>
        <v>0.61023953930300212</v>
      </c>
      <c r="P456" s="13">
        <f t="shared" si="74"/>
        <v>0.72914842935369328</v>
      </c>
      <c r="Q456" s="11">
        <f t="shared" si="75"/>
        <v>25</v>
      </c>
      <c r="R456">
        <f t="shared" si="76"/>
        <v>183.32787000000008</v>
      </c>
      <c r="S456">
        <f t="shared" si="77"/>
        <v>0.63163666772629323</v>
      </c>
      <c r="T456" s="13">
        <f t="shared" si="78"/>
        <v>0.73618783969624668</v>
      </c>
      <c r="U456" s="11">
        <f t="shared" si="79"/>
        <v>-26</v>
      </c>
      <c r="V456" s="4">
        <f t="shared" si="80"/>
        <v>1</v>
      </c>
      <c r="W456" s="4" t="str">
        <f t="shared" si="81"/>
        <v/>
      </c>
      <c r="X456" s="4" t="str">
        <f t="shared" si="82"/>
        <v/>
      </c>
      <c r="Y456" s="4" t="str">
        <f t="shared" si="83"/>
        <v/>
      </c>
      <c r="Z456" s="4" t="str">
        <f t="shared" si="67"/>
        <v>-----</v>
      </c>
      <c r="AA456" s="4" t="str">
        <f t="shared" si="68"/>
        <v>-----</v>
      </c>
    </row>
    <row r="457" spans="1:27" x14ac:dyDescent="0.55000000000000004">
      <c r="A457" s="6">
        <f>IF('Data Validation'!$K$2&lt;&gt;TRUE,"",'Data Validation'!A457)</f>
        <v>1772168700</v>
      </c>
      <c r="B457" s="6" t="str">
        <f>IF('Data Validation'!$K$2&lt;&gt;TRUE,"",'Data Validation'!C457)</f>
        <v>XAUUSD</v>
      </c>
      <c r="C457" s="6" t="str">
        <f>IF('Data Validation'!$K$2&lt;&gt;TRUE,"",'Data Validation'!E457)</f>
        <v>M5</v>
      </c>
      <c r="D457" s="6">
        <f>IF('Data Validation'!$K$2&lt;&gt;TRUE,"",'Data Validation'!G457)</f>
        <v>5185.09</v>
      </c>
      <c r="E457" s="6">
        <f>IF($C457&lt;&gt;"M5","",Price!F457)</f>
        <v>5185.8500000000004</v>
      </c>
      <c r="F457" s="6">
        <f>IF($C457&lt;&gt;"M5","",Price!G457)</f>
        <v>5184.22</v>
      </c>
      <c r="G457" s="6">
        <f>IF($C457&lt;&gt;"M5","",SSA_new!F457)</f>
        <v>5001.1046100000003</v>
      </c>
      <c r="H457" s="6">
        <f>IF($C457&lt;&gt;"M5","",SSA_new!G457)</f>
        <v>5000.7435699999996</v>
      </c>
      <c r="I457" s="6">
        <f>IF($C457&lt;&gt;"M5","",SSA_new!H457)</f>
        <v>5002.3440099999998</v>
      </c>
      <c r="J457" s="6">
        <f>IF($C457&lt;&gt;"M5","",SSA_new!I457)</f>
        <v>4998.6830200000004</v>
      </c>
      <c r="K457">
        <f t="shared" si="69"/>
        <v>0.36104000000068481</v>
      </c>
      <c r="L457">
        <f t="shared" si="70"/>
        <v>1</v>
      </c>
      <c r="M457">
        <f t="shared" si="71"/>
        <v>2</v>
      </c>
      <c r="N457">
        <f t="shared" si="72"/>
        <v>183.50599000000057</v>
      </c>
      <c r="O457">
        <f t="shared" si="73"/>
        <v>0.65887229351435384</v>
      </c>
      <c r="P457" s="13">
        <f t="shared" si="74"/>
        <v>0.74501111052311886</v>
      </c>
      <c r="Q457" s="11">
        <f t="shared" si="75"/>
        <v>25</v>
      </c>
      <c r="R457">
        <f t="shared" si="76"/>
        <v>185.53697999999986</v>
      </c>
      <c r="S457">
        <f t="shared" si="77"/>
        <v>0.75794713410465075</v>
      </c>
      <c r="T457" s="13">
        <f t="shared" si="78"/>
        <v>0.77575868415625227</v>
      </c>
      <c r="U457" s="11">
        <f t="shared" si="79"/>
        <v>-26</v>
      </c>
      <c r="V457" s="4">
        <f t="shared" si="80"/>
        <v>1</v>
      </c>
      <c r="W457" s="4" t="str">
        <f t="shared" si="81"/>
        <v/>
      </c>
      <c r="X457" s="4" t="str">
        <f t="shared" si="82"/>
        <v/>
      </c>
      <c r="Y457" s="4" t="str">
        <f t="shared" si="83"/>
        <v/>
      </c>
      <c r="Z457" s="4" t="str">
        <f t="shared" si="67"/>
        <v>-----</v>
      </c>
      <c r="AA457" s="4" t="str">
        <f t="shared" si="68"/>
        <v>-----</v>
      </c>
    </row>
    <row r="458" spans="1:27" x14ac:dyDescent="0.55000000000000004">
      <c r="A458" s="6">
        <f>IF('Data Validation'!$K$2&lt;&gt;TRUE,"",'Data Validation'!A458)</f>
        <v>1772169000</v>
      </c>
      <c r="B458" s="6" t="str">
        <f>IF('Data Validation'!$K$2&lt;&gt;TRUE,"",'Data Validation'!C458)</f>
        <v>XAUUSD</v>
      </c>
      <c r="C458" s="6" t="str">
        <f>IF('Data Validation'!$K$2&lt;&gt;TRUE,"",'Data Validation'!E458)</f>
        <v>M5</v>
      </c>
      <c r="D458" s="6">
        <f>IF('Data Validation'!$K$2&lt;&gt;TRUE,"",'Data Validation'!G458)</f>
        <v>5187.34</v>
      </c>
      <c r="E458" s="6">
        <f>IF($C458&lt;&gt;"M5","",Price!F458)</f>
        <v>5187.57</v>
      </c>
      <c r="F458" s="6">
        <f>IF($C458&lt;&gt;"M5","",Price!G458)</f>
        <v>5184.59</v>
      </c>
      <c r="G458" s="6">
        <f>IF($C458&lt;&gt;"M5","",SSA_new!F458)</f>
        <v>5001.8823599999996</v>
      </c>
      <c r="H458" s="6">
        <f>IF($C458&lt;&gt;"M5","",SSA_new!G458)</f>
        <v>5001.31297</v>
      </c>
      <c r="I458" s="6">
        <f>IF($C458&lt;&gt;"M5","",SSA_new!H458)</f>
        <v>5003.0336500000003</v>
      </c>
      <c r="J458" s="6">
        <f>IF($C458&lt;&gt;"M5","",SSA_new!I458)</f>
        <v>4999.3075799999997</v>
      </c>
      <c r="K458">
        <f t="shared" si="69"/>
        <v>0.56938999999965745</v>
      </c>
      <c r="L458">
        <f t="shared" si="70"/>
        <v>1</v>
      </c>
      <c r="M458">
        <f t="shared" si="71"/>
        <v>3</v>
      </c>
      <c r="N458">
        <f t="shared" si="72"/>
        <v>184.5363499999994</v>
      </c>
      <c r="O458">
        <f t="shared" si="73"/>
        <v>0.72433783602226864</v>
      </c>
      <c r="P458" s="13">
        <f t="shared" si="74"/>
        <v>0.76557082309749735</v>
      </c>
      <c r="Q458" s="11">
        <f t="shared" si="75"/>
        <v>25</v>
      </c>
      <c r="R458">
        <f t="shared" si="76"/>
        <v>185.28242000000046</v>
      </c>
      <c r="S458">
        <f t="shared" si="77"/>
        <v>0.75072930886500655</v>
      </c>
      <c r="T458" s="13">
        <f t="shared" si="78"/>
        <v>0.77359220974882015</v>
      </c>
      <c r="U458" s="11">
        <f t="shared" si="79"/>
        <v>-26</v>
      </c>
      <c r="V458" s="4">
        <f t="shared" si="80"/>
        <v>1</v>
      </c>
      <c r="W458" s="4" t="str">
        <f t="shared" si="81"/>
        <v/>
      </c>
      <c r="X458" s="4" t="str">
        <f t="shared" si="82"/>
        <v/>
      </c>
      <c r="Y458" s="4" t="str">
        <f t="shared" si="83"/>
        <v/>
      </c>
      <c r="Z458" s="4" t="str">
        <f t="shared" ref="Z458:Z489" si="84">IF(AND(Y458="Sig Excess Low",M458&lt;0,(M458/U458)&gt;0.5,X458=1,SUM(X447:X458)&gt;4),"Bounce_Up","-----")</f>
        <v>-----</v>
      </c>
      <c r="AA458" s="4" t="str">
        <f t="shared" ref="AA458:AA489" si="85">IF(AND(W458="Sig Excess High",M458&gt;0,(M458/Q458)&gt;0.5,V458=1,SUM(V447:V458)&gt;4),"Bounce Down","-----")</f>
        <v>-----</v>
      </c>
    </row>
    <row r="459" spans="1:27" x14ac:dyDescent="0.55000000000000004">
      <c r="A459" s="6">
        <f>IF('Data Validation'!$K$2&lt;&gt;TRUE,"",'Data Validation'!A459)</f>
        <v>1772169300</v>
      </c>
      <c r="B459" s="6" t="str">
        <f>IF('Data Validation'!$K$2&lt;&gt;TRUE,"",'Data Validation'!C459)</f>
        <v>XAUUSD</v>
      </c>
      <c r="C459" s="6" t="str">
        <f>IF('Data Validation'!$K$2&lt;&gt;TRUE,"",'Data Validation'!E459)</f>
        <v>M5</v>
      </c>
      <c r="D459" s="6">
        <f>IF('Data Validation'!$K$2&lt;&gt;TRUE,"",'Data Validation'!G459)</f>
        <v>5186.4799999999996</v>
      </c>
      <c r="E459" s="6">
        <f>IF($C459&lt;&gt;"M5","",Price!F459)</f>
        <v>5187.53</v>
      </c>
      <c r="F459" s="6">
        <f>IF($C459&lt;&gt;"M5","",Price!G459)</f>
        <v>5185.71</v>
      </c>
      <c r="G459" s="6">
        <f>IF($C459&lt;&gt;"M5","",SSA_new!F459)</f>
        <v>5002.6738100000002</v>
      </c>
      <c r="H459" s="6">
        <f>IF($C459&lt;&gt;"M5","",SSA_new!G459)</f>
        <v>5001.9933899999996</v>
      </c>
      <c r="I459" s="6">
        <f>IF($C459&lt;&gt;"M5","",SSA_new!H459)</f>
        <v>5003.7537199999997</v>
      </c>
      <c r="J459" s="6">
        <f>IF($C459&lt;&gt;"M5","",SSA_new!I459)</f>
        <v>5000.1032999999998</v>
      </c>
      <c r="K459">
        <f t="shared" si="69"/>
        <v>0.68042000000059488</v>
      </c>
      <c r="L459">
        <f t="shared" si="70"/>
        <v>1</v>
      </c>
      <c r="M459">
        <f t="shared" si="71"/>
        <v>4</v>
      </c>
      <c r="N459">
        <f t="shared" si="72"/>
        <v>183.77628000000004</v>
      </c>
      <c r="O459">
        <f t="shared" si="73"/>
        <v>0.69019016897454</v>
      </c>
      <c r="P459" s="13">
        <f t="shared" si="74"/>
        <v>0.75496269754822398</v>
      </c>
      <c r="Q459" s="11">
        <f t="shared" si="75"/>
        <v>25</v>
      </c>
      <c r="R459">
        <f t="shared" si="76"/>
        <v>185.60670000000027</v>
      </c>
      <c r="S459">
        <f t="shared" si="77"/>
        <v>0.77316325252531093</v>
      </c>
      <c r="T459" s="13">
        <f t="shared" si="78"/>
        <v>0.78028711453645028</v>
      </c>
      <c r="U459" s="11">
        <f t="shared" si="79"/>
        <v>-26</v>
      </c>
      <c r="V459" s="4">
        <f t="shared" si="80"/>
        <v>1</v>
      </c>
      <c r="W459" s="4" t="str">
        <f t="shared" si="81"/>
        <v/>
      </c>
      <c r="X459" s="4" t="str">
        <f t="shared" si="82"/>
        <v/>
      </c>
      <c r="Y459" s="4" t="str">
        <f t="shared" si="83"/>
        <v/>
      </c>
      <c r="Z459" s="4" t="str">
        <f t="shared" si="84"/>
        <v>-----</v>
      </c>
      <c r="AA459" s="4" t="str">
        <f t="shared" si="85"/>
        <v>-----</v>
      </c>
    </row>
    <row r="460" spans="1:27" x14ac:dyDescent="0.55000000000000004">
      <c r="A460" s="6">
        <f>IF('Data Validation'!$K$2&lt;&gt;TRUE,"",'Data Validation'!A460)</f>
        <v>1772169600</v>
      </c>
      <c r="B460" s="6" t="str">
        <f>IF('Data Validation'!$K$2&lt;&gt;TRUE,"",'Data Validation'!C460)</f>
        <v>XAUUSD</v>
      </c>
      <c r="C460" s="6" t="str">
        <f>IF('Data Validation'!$K$2&lt;&gt;TRUE,"",'Data Validation'!E460)</f>
        <v>M5</v>
      </c>
      <c r="D460" s="6">
        <f>IF('Data Validation'!$K$2&lt;&gt;TRUE,"",'Data Validation'!G460)</f>
        <v>5189.16</v>
      </c>
      <c r="E460" s="6">
        <f>IF($C460&lt;&gt;"M5","",Price!F460)</f>
        <v>5189.79</v>
      </c>
      <c r="F460" s="6">
        <f>IF($C460&lt;&gt;"M5","",Price!G460)</f>
        <v>5186.28</v>
      </c>
      <c r="G460" s="6">
        <f>IF($C460&lt;&gt;"M5","",SSA_new!F460)</f>
        <v>5003.4079099999999</v>
      </c>
      <c r="H460" s="6">
        <f>IF($C460&lt;&gt;"M5","",SSA_new!G460)</f>
        <v>5002.7006499999998</v>
      </c>
      <c r="I460" s="6">
        <f>IF($C460&lt;&gt;"M5","",SSA_new!H460)</f>
        <v>5004.4090699999997</v>
      </c>
      <c r="J460" s="6">
        <f>IF($C460&lt;&gt;"M5","",SSA_new!I460)</f>
        <v>5001.00965</v>
      </c>
      <c r="K460">
        <f t="shared" si="69"/>
        <v>0.707260000000133</v>
      </c>
      <c r="L460">
        <f t="shared" si="70"/>
        <v>1</v>
      </c>
      <c r="M460">
        <f t="shared" si="71"/>
        <v>5</v>
      </c>
      <c r="N460">
        <f t="shared" si="72"/>
        <v>185.38093000000026</v>
      </c>
      <c r="O460">
        <f t="shared" si="73"/>
        <v>0.7902332612632651</v>
      </c>
      <c r="P460" s="13">
        <f t="shared" si="74"/>
        <v>0.78530422273079714</v>
      </c>
      <c r="Q460" s="11">
        <f t="shared" si="75"/>
        <v>25</v>
      </c>
      <c r="R460">
        <f t="shared" si="76"/>
        <v>185.27034999999978</v>
      </c>
      <c r="S460">
        <f t="shared" si="77"/>
        <v>0.76240279038749359</v>
      </c>
      <c r="T460" s="13">
        <f t="shared" si="78"/>
        <v>0.77709017932100211</v>
      </c>
      <c r="U460" s="11">
        <f t="shared" si="79"/>
        <v>-26</v>
      </c>
      <c r="V460" s="4">
        <f t="shared" si="80"/>
        <v>1</v>
      </c>
      <c r="W460" s="4" t="str">
        <f t="shared" si="81"/>
        <v/>
      </c>
      <c r="X460" s="4" t="str">
        <f t="shared" si="82"/>
        <v/>
      </c>
      <c r="Y460" s="4" t="str">
        <f t="shared" si="83"/>
        <v/>
      </c>
      <c r="Z460" s="4" t="str">
        <f t="shared" si="84"/>
        <v>-----</v>
      </c>
      <c r="AA460" s="4" t="str">
        <f t="shared" si="85"/>
        <v>-----</v>
      </c>
    </row>
    <row r="461" spans="1:27" x14ac:dyDescent="0.55000000000000004">
      <c r="A461" s="6">
        <f>IF('Data Validation'!$K$2&lt;&gt;TRUE,"",'Data Validation'!A461)</f>
        <v>1772169900</v>
      </c>
      <c r="B461" s="6" t="str">
        <f>IF('Data Validation'!$K$2&lt;&gt;TRUE,"",'Data Validation'!C461)</f>
        <v>XAUUSD</v>
      </c>
      <c r="C461" s="6" t="str">
        <f>IF('Data Validation'!$K$2&lt;&gt;TRUE,"",'Data Validation'!E461)</f>
        <v>M5</v>
      </c>
      <c r="D461" s="6">
        <f>IF('Data Validation'!$K$2&lt;&gt;TRUE,"",'Data Validation'!G461)</f>
        <v>5194.8</v>
      </c>
      <c r="E461" s="6">
        <f>IF($C461&lt;&gt;"M5","",Price!F461)</f>
        <v>5194.83</v>
      </c>
      <c r="F461" s="6">
        <f>IF($C461&lt;&gt;"M5","",Price!G461)</f>
        <v>5189.1499999999996</v>
      </c>
      <c r="G461" s="6">
        <f>IF($C461&lt;&gt;"M5","",SSA_new!F461)</f>
        <v>5003.9185500000003</v>
      </c>
      <c r="H461" s="6">
        <f>IF($C461&lt;&gt;"M5","",SSA_new!G461)</f>
        <v>5003.3095999999996</v>
      </c>
      <c r="I461" s="6">
        <f>IF($C461&lt;&gt;"M5","",SSA_new!H461)</f>
        <v>5004.8700600000002</v>
      </c>
      <c r="J461" s="6">
        <f>IF($C461&lt;&gt;"M5","",SSA_new!I461)</f>
        <v>5001.8848399999997</v>
      </c>
      <c r="K461">
        <f t="shared" si="69"/>
        <v>0.60895000000073196</v>
      </c>
      <c r="L461">
        <f t="shared" si="70"/>
        <v>1</v>
      </c>
      <c r="M461">
        <f t="shared" si="71"/>
        <v>6</v>
      </c>
      <c r="N461">
        <f t="shared" si="72"/>
        <v>189.95993999999973</v>
      </c>
      <c r="O461">
        <f t="shared" si="73"/>
        <v>1.0577250435928098</v>
      </c>
      <c r="P461" s="13">
        <f t="shared" si="74"/>
        <v>0.85490959283985324</v>
      </c>
      <c r="Q461" s="11">
        <f t="shared" si="75"/>
        <v>25</v>
      </c>
      <c r="R461">
        <f t="shared" si="76"/>
        <v>187.26515999999992</v>
      </c>
      <c r="S461">
        <f t="shared" si="77"/>
        <v>0.87420773709022837</v>
      </c>
      <c r="T461" s="13">
        <f t="shared" si="78"/>
        <v>0.80899743335906482</v>
      </c>
      <c r="U461" s="11">
        <f t="shared" si="79"/>
        <v>-26</v>
      </c>
      <c r="V461" s="4">
        <f t="shared" si="80"/>
        <v>1</v>
      </c>
      <c r="W461" s="4" t="str">
        <f t="shared" si="81"/>
        <v/>
      </c>
      <c r="X461" s="4" t="str">
        <f t="shared" si="82"/>
        <v/>
      </c>
      <c r="Y461" s="4" t="str">
        <f t="shared" si="83"/>
        <v/>
      </c>
      <c r="Z461" s="4" t="str">
        <f t="shared" si="84"/>
        <v>-----</v>
      </c>
      <c r="AA461" s="4" t="str">
        <f t="shared" si="85"/>
        <v>-----</v>
      </c>
    </row>
    <row r="462" spans="1:27" x14ac:dyDescent="0.55000000000000004">
      <c r="A462" s="6">
        <f>IF('Data Validation'!$K$2&lt;&gt;TRUE,"",'Data Validation'!A462)</f>
        <v>1772170200</v>
      </c>
      <c r="B462" s="6" t="str">
        <f>IF('Data Validation'!$K$2&lt;&gt;TRUE,"",'Data Validation'!C462)</f>
        <v>XAUUSD</v>
      </c>
      <c r="C462" s="6" t="str">
        <f>IF('Data Validation'!$K$2&lt;&gt;TRUE,"",'Data Validation'!E462)</f>
        <v>M5</v>
      </c>
      <c r="D462" s="6">
        <f>IF('Data Validation'!$K$2&lt;&gt;TRUE,"",'Data Validation'!G462)</f>
        <v>5196.26</v>
      </c>
      <c r="E462" s="6">
        <f>IF($C462&lt;&gt;"M5","",Price!F462)</f>
        <v>5197.55</v>
      </c>
      <c r="F462" s="6">
        <f>IF($C462&lt;&gt;"M5","",Price!G462)</f>
        <v>5194.1000000000004</v>
      </c>
      <c r="G462" s="6">
        <f>IF($C462&lt;&gt;"M5","",SSA_new!F462)</f>
        <v>5004.1473400000004</v>
      </c>
      <c r="H462" s="6">
        <f>IF($C462&lt;&gt;"M5","",SSA_new!G462)</f>
        <v>5003.72847</v>
      </c>
      <c r="I462" s="6">
        <f>IF($C462&lt;&gt;"M5","",SSA_new!H462)</f>
        <v>5005.0545499999998</v>
      </c>
      <c r="J462" s="6">
        <f>IF($C462&lt;&gt;"M5","",SSA_new!I462)</f>
        <v>5002.5644000000002</v>
      </c>
      <c r="K462">
        <f t="shared" si="69"/>
        <v>0.41887000000042462</v>
      </c>
      <c r="L462">
        <f t="shared" si="70"/>
        <v>1</v>
      </c>
      <c r="M462">
        <f t="shared" si="71"/>
        <v>7</v>
      </c>
      <c r="N462">
        <f t="shared" si="72"/>
        <v>192.49545000000035</v>
      </c>
      <c r="O462">
        <f t="shared" si="73"/>
        <v>1.2064111786589136</v>
      </c>
      <c r="P462" s="13">
        <f t="shared" si="74"/>
        <v>0.8861705060456655</v>
      </c>
      <c r="Q462" s="11">
        <f t="shared" si="75"/>
        <v>25</v>
      </c>
      <c r="R462">
        <f t="shared" si="76"/>
        <v>191.53560000000016</v>
      </c>
      <c r="S462">
        <f t="shared" si="77"/>
        <v>1.1072018710472762</v>
      </c>
      <c r="T462" s="13">
        <f t="shared" si="78"/>
        <v>0.86589667060615172</v>
      </c>
      <c r="U462" s="11">
        <f t="shared" si="79"/>
        <v>-26</v>
      </c>
      <c r="V462" s="4">
        <f t="shared" si="80"/>
        <v>1</v>
      </c>
      <c r="W462" s="4" t="str">
        <f t="shared" si="81"/>
        <v/>
      </c>
      <c r="X462" s="4" t="str">
        <f t="shared" si="82"/>
        <v/>
      </c>
      <c r="Y462" s="4" t="str">
        <f t="shared" si="83"/>
        <v/>
      </c>
      <c r="Z462" s="4" t="str">
        <f t="shared" si="84"/>
        <v>-----</v>
      </c>
      <c r="AA462" s="4" t="str">
        <f t="shared" si="85"/>
        <v>-----</v>
      </c>
    </row>
    <row r="463" spans="1:27" x14ac:dyDescent="0.55000000000000004">
      <c r="A463" s="6">
        <f>IF('Data Validation'!$K$2&lt;&gt;TRUE,"",'Data Validation'!A463)</f>
        <v>1772170500</v>
      </c>
      <c r="B463" s="6" t="str">
        <f>IF('Data Validation'!$K$2&lt;&gt;TRUE,"",'Data Validation'!C463)</f>
        <v>XAUUSD</v>
      </c>
      <c r="C463" s="6" t="str">
        <f>IF('Data Validation'!$K$2&lt;&gt;TRUE,"",'Data Validation'!E463)</f>
        <v>M5</v>
      </c>
      <c r="D463" s="6">
        <f>IF('Data Validation'!$K$2&lt;&gt;TRUE,"",'Data Validation'!G463)</f>
        <v>5194.54</v>
      </c>
      <c r="E463" s="6">
        <f>IF($C463&lt;&gt;"M5","",Price!F463)</f>
        <v>5196.21</v>
      </c>
      <c r="F463" s="6">
        <f>IF($C463&lt;&gt;"M5","",Price!G463)</f>
        <v>5189.9399999999996</v>
      </c>
      <c r="G463" s="6">
        <f>IF($C463&lt;&gt;"M5","",SSA_new!F463)</f>
        <v>5004.1846299999997</v>
      </c>
      <c r="H463" s="6">
        <f>IF($C463&lt;&gt;"M5","",SSA_new!G463)</f>
        <v>5003.9565499999999</v>
      </c>
      <c r="I463" s="6">
        <f>IF($C463&lt;&gt;"M5","",SSA_new!H463)</f>
        <v>5005.0195700000004</v>
      </c>
      <c r="J463" s="6">
        <f>IF($C463&lt;&gt;"M5","",SSA_new!I463)</f>
        <v>5003.0097699999997</v>
      </c>
      <c r="K463">
        <f t="shared" si="69"/>
        <v>0.2280799999998635</v>
      </c>
      <c r="L463">
        <f t="shared" si="70"/>
        <v>1</v>
      </c>
      <c r="M463">
        <f t="shared" si="71"/>
        <v>8</v>
      </c>
      <c r="N463">
        <f t="shared" si="72"/>
        <v>191.19042999999965</v>
      </c>
      <c r="O463">
        <f t="shared" si="73"/>
        <v>1.1325545738037015</v>
      </c>
      <c r="P463" s="13">
        <f t="shared" si="74"/>
        <v>0.8712993228946001</v>
      </c>
      <c r="Q463" s="11">
        <f t="shared" si="75"/>
        <v>25</v>
      </c>
      <c r="R463">
        <f t="shared" si="76"/>
        <v>186.93022999999994</v>
      </c>
      <c r="S463">
        <f t="shared" si="77"/>
        <v>0.86034105245915216</v>
      </c>
      <c r="T463" s="13">
        <f t="shared" si="78"/>
        <v>0.80519946524331476</v>
      </c>
      <c r="U463" s="11">
        <f t="shared" si="79"/>
        <v>-26</v>
      </c>
      <c r="V463" s="4">
        <f t="shared" si="80"/>
        <v>1</v>
      </c>
      <c r="W463" s="4" t="str">
        <f t="shared" si="81"/>
        <v/>
      </c>
      <c r="X463" s="4" t="str">
        <f t="shared" si="82"/>
        <v/>
      </c>
      <c r="Y463" s="4" t="str">
        <f t="shared" si="83"/>
        <v/>
      </c>
      <c r="Z463" s="4" t="str">
        <f t="shared" si="84"/>
        <v>-----</v>
      </c>
      <c r="AA463" s="4" t="str">
        <f t="shared" si="85"/>
        <v>-----</v>
      </c>
    </row>
    <row r="464" spans="1:27" x14ac:dyDescent="0.55000000000000004">
      <c r="A464" s="6">
        <f>IF('Data Validation'!$K$2&lt;&gt;TRUE,"",'Data Validation'!A464)</f>
        <v>1772170800</v>
      </c>
      <c r="B464" s="6" t="str">
        <f>IF('Data Validation'!$K$2&lt;&gt;TRUE,"",'Data Validation'!C464)</f>
        <v>XAUUSD</v>
      </c>
      <c r="C464" s="6" t="str">
        <f>IF('Data Validation'!$K$2&lt;&gt;TRUE,"",'Data Validation'!E464)</f>
        <v>M5</v>
      </c>
      <c r="D464" s="6">
        <f>IF('Data Validation'!$K$2&lt;&gt;TRUE,"",'Data Validation'!G464)</f>
        <v>5191.87</v>
      </c>
      <c r="E464" s="6">
        <f>IF($C464&lt;&gt;"M5","",Price!F464)</f>
        <v>5194.25</v>
      </c>
      <c r="F464" s="6">
        <f>IF($C464&lt;&gt;"M5","",Price!G464)</f>
        <v>5191.26</v>
      </c>
      <c r="G464" s="6">
        <f>IF($C464&lt;&gt;"M5","",SSA_new!F464)</f>
        <v>5004.0776699999997</v>
      </c>
      <c r="H464" s="6">
        <f>IF($C464&lt;&gt;"M5","",SSA_new!G464)</f>
        <v>5004.0171099999998</v>
      </c>
      <c r="I464" s="6">
        <f>IF($C464&lt;&gt;"M5","",SSA_new!H464)</f>
        <v>5004.8780399999996</v>
      </c>
      <c r="J464" s="6">
        <f>IF($C464&lt;&gt;"M5","",SSA_new!I464)</f>
        <v>5003.2285300000003</v>
      </c>
      <c r="K464">
        <f t="shared" si="69"/>
        <v>6.0559999999895808E-2</v>
      </c>
      <c r="L464">
        <f t="shared" si="70"/>
        <v>1</v>
      </c>
      <c r="M464">
        <f t="shared" si="71"/>
        <v>9</v>
      </c>
      <c r="N464">
        <f t="shared" si="72"/>
        <v>189.3719600000004</v>
      </c>
      <c r="O464">
        <f t="shared" si="73"/>
        <v>1.0283584653678173</v>
      </c>
      <c r="P464" s="13">
        <f t="shared" si="74"/>
        <v>0.84810938070807829</v>
      </c>
      <c r="Q464" s="11">
        <f t="shared" si="75"/>
        <v>25</v>
      </c>
      <c r="R464">
        <f t="shared" si="76"/>
        <v>188.0314699999999</v>
      </c>
      <c r="S464">
        <f t="shared" si="77"/>
        <v>0.92166427733570133</v>
      </c>
      <c r="T464" s="13">
        <f t="shared" si="78"/>
        <v>0.821648140315002</v>
      </c>
      <c r="U464" s="11">
        <f t="shared" si="79"/>
        <v>-26</v>
      </c>
      <c r="V464" s="4">
        <f t="shared" si="80"/>
        <v>1</v>
      </c>
      <c r="W464" s="4" t="str">
        <f t="shared" si="81"/>
        <v/>
      </c>
      <c r="X464" s="4" t="str">
        <f t="shared" si="82"/>
        <v/>
      </c>
      <c r="Y464" s="4" t="str">
        <f t="shared" si="83"/>
        <v/>
      </c>
      <c r="Z464" s="4" t="str">
        <f t="shared" si="84"/>
        <v>-----</v>
      </c>
      <c r="AA464" s="4" t="str">
        <f t="shared" si="85"/>
        <v>-----</v>
      </c>
    </row>
    <row r="465" spans="1:27" x14ac:dyDescent="0.55000000000000004">
      <c r="A465" s="6">
        <f>IF('Data Validation'!$K$2&lt;&gt;TRUE,"",'Data Validation'!A465)</f>
        <v>1772171100</v>
      </c>
      <c r="B465" s="6" t="str">
        <f>IF('Data Validation'!$K$2&lt;&gt;TRUE,"",'Data Validation'!C465)</f>
        <v>XAUUSD</v>
      </c>
      <c r="C465" s="6" t="str">
        <f>IF('Data Validation'!$K$2&lt;&gt;TRUE,"",'Data Validation'!E465)</f>
        <v>M5</v>
      </c>
      <c r="D465" s="6">
        <f>IF('Data Validation'!$K$2&lt;&gt;TRUE,"",'Data Validation'!G465)</f>
        <v>5191.26</v>
      </c>
      <c r="E465" s="6">
        <f>IF($C465&lt;&gt;"M5","",Price!F465)</f>
        <v>5193.72</v>
      </c>
      <c r="F465" s="6">
        <f>IF($C465&lt;&gt;"M5","",Price!G465)</f>
        <v>5191.05</v>
      </c>
      <c r="G465" s="6">
        <f>IF($C465&lt;&gt;"M5","",SSA_new!F465)</f>
        <v>5003.9483600000003</v>
      </c>
      <c r="H465" s="6">
        <f>IF($C465&lt;&gt;"M5","",SSA_new!G465)</f>
        <v>5003.9827299999997</v>
      </c>
      <c r="I465" s="6">
        <f>IF($C465&lt;&gt;"M5","",SSA_new!H465)</f>
        <v>5004.7260999999999</v>
      </c>
      <c r="J465" s="6">
        <f>IF($C465&lt;&gt;"M5","",SSA_new!I465)</f>
        <v>5003.2586499999998</v>
      </c>
      <c r="K465">
        <f t="shared" si="69"/>
        <v>-3.4369999999398715E-2</v>
      </c>
      <c r="L465">
        <f t="shared" si="70"/>
        <v>-1</v>
      </c>
      <c r="M465">
        <f t="shared" si="71"/>
        <v>-1</v>
      </c>
      <c r="N465">
        <f t="shared" si="72"/>
        <v>188.99390000000039</v>
      </c>
      <c r="O465">
        <f t="shared" si="73"/>
        <v>1.005899560515521</v>
      </c>
      <c r="P465" s="13">
        <f t="shared" si="74"/>
        <v>0.8427680561521621</v>
      </c>
      <c r="Q465" s="11">
        <f t="shared" si="75"/>
        <v>25</v>
      </c>
      <c r="R465">
        <f t="shared" si="76"/>
        <v>187.79135000000042</v>
      </c>
      <c r="S465">
        <f t="shared" si="77"/>
        <v>0.90894436134175072</v>
      </c>
      <c r="T465" s="13">
        <f t="shared" si="78"/>
        <v>0.81831025212583652</v>
      </c>
      <c r="U465" s="11">
        <f t="shared" si="79"/>
        <v>-26</v>
      </c>
      <c r="V465" s="4" t="str">
        <f t="shared" si="80"/>
        <v/>
      </c>
      <c r="W465" s="4" t="str">
        <f t="shared" si="81"/>
        <v/>
      </c>
      <c r="X465" s="4" t="str">
        <f t="shared" si="82"/>
        <v/>
      </c>
      <c r="Y465" s="4" t="str">
        <f t="shared" si="83"/>
        <v/>
      </c>
      <c r="Z465" s="4" t="str">
        <f t="shared" si="84"/>
        <v>-----</v>
      </c>
      <c r="AA465" s="4" t="str">
        <f t="shared" si="85"/>
        <v>-----</v>
      </c>
    </row>
    <row r="466" spans="1:27" x14ac:dyDescent="0.55000000000000004">
      <c r="A466" s="6">
        <f>IF('Data Validation'!$K$2&lt;&gt;TRUE,"",'Data Validation'!A466)</f>
        <v>1772171400</v>
      </c>
      <c r="B466" s="6" t="str">
        <f>IF('Data Validation'!$K$2&lt;&gt;TRUE,"",'Data Validation'!C466)</f>
        <v>XAUUSD</v>
      </c>
      <c r="C466" s="6" t="str">
        <f>IF('Data Validation'!$K$2&lt;&gt;TRUE,"",'Data Validation'!E466)</f>
        <v>M5</v>
      </c>
      <c r="D466" s="6">
        <f>IF('Data Validation'!$K$2&lt;&gt;TRUE,"",'Data Validation'!G466)</f>
        <v>5194.8599999999997</v>
      </c>
      <c r="E466" s="6">
        <f>IF($C466&lt;&gt;"M5","",Price!F466)</f>
        <v>5196.59</v>
      </c>
      <c r="F466" s="6">
        <f>IF($C466&lt;&gt;"M5","",Price!G466)</f>
        <v>5190.88</v>
      </c>
      <c r="G466" s="6">
        <f>IF($C466&lt;&gt;"M5","",SSA_new!F466)</f>
        <v>5003.8187799999996</v>
      </c>
      <c r="H466" s="6">
        <f>IF($C466&lt;&gt;"M5","",SSA_new!G466)</f>
        <v>5003.9007600000004</v>
      </c>
      <c r="I466" s="6">
        <f>IF($C466&lt;&gt;"M5","",SSA_new!H466)</f>
        <v>5004.6492099999996</v>
      </c>
      <c r="J466" s="6">
        <f>IF($C466&lt;&gt;"M5","",SSA_new!I466)</f>
        <v>5003.1378599999998</v>
      </c>
      <c r="K466">
        <f t="shared" si="69"/>
        <v>-8.1980000000839937E-2</v>
      </c>
      <c r="L466">
        <f t="shared" si="70"/>
        <v>-1</v>
      </c>
      <c r="M466">
        <f t="shared" si="71"/>
        <v>-2</v>
      </c>
      <c r="N466">
        <f t="shared" si="72"/>
        <v>191.94079000000056</v>
      </c>
      <c r="O466">
        <f t="shared" si="73"/>
        <v>1.1746046231850247</v>
      </c>
      <c r="P466" s="13">
        <f t="shared" si="74"/>
        <v>0.87992353358691977</v>
      </c>
      <c r="Q466" s="11">
        <f t="shared" si="75"/>
        <v>25</v>
      </c>
      <c r="R466">
        <f t="shared" si="76"/>
        <v>187.74214000000029</v>
      </c>
      <c r="S466">
        <f t="shared" si="77"/>
        <v>0.90580941647139501</v>
      </c>
      <c r="T466" s="13">
        <f t="shared" si="78"/>
        <v>0.81748163197135004</v>
      </c>
      <c r="U466" s="11">
        <f t="shared" si="79"/>
        <v>-26</v>
      </c>
      <c r="V466" s="4" t="str">
        <f t="shared" si="80"/>
        <v/>
      </c>
      <c r="W466" s="4" t="str">
        <f t="shared" si="81"/>
        <v/>
      </c>
      <c r="X466" s="4" t="str">
        <f t="shared" si="82"/>
        <v/>
      </c>
      <c r="Y466" s="4" t="str">
        <f t="shared" si="83"/>
        <v/>
      </c>
      <c r="Z466" s="4" t="str">
        <f t="shared" si="84"/>
        <v>-----</v>
      </c>
      <c r="AA466" s="4" t="str">
        <f t="shared" si="85"/>
        <v>-----</v>
      </c>
    </row>
    <row r="467" spans="1:27" x14ac:dyDescent="0.55000000000000004">
      <c r="A467" s="6">
        <f>IF('Data Validation'!$K$2&lt;&gt;TRUE,"",'Data Validation'!A467)</f>
        <v>1772171700</v>
      </c>
      <c r="B467" s="6" t="str">
        <f>IF('Data Validation'!$K$2&lt;&gt;TRUE,"",'Data Validation'!C467)</f>
        <v>XAUUSD</v>
      </c>
      <c r="C467" s="6" t="str">
        <f>IF('Data Validation'!$K$2&lt;&gt;TRUE,"",'Data Validation'!E467)</f>
        <v>M5</v>
      </c>
      <c r="D467" s="6">
        <f>IF('Data Validation'!$K$2&lt;&gt;TRUE,"",'Data Validation'!G467)</f>
        <v>5197.92</v>
      </c>
      <c r="E467" s="6">
        <f>IF($C467&lt;&gt;"M5","",Price!F467)</f>
        <v>5200.3599999999997</v>
      </c>
      <c r="F467" s="6">
        <f>IF($C467&lt;&gt;"M5","",Price!G467)</f>
        <v>5193.8</v>
      </c>
      <c r="G467" s="6">
        <f>IF($C467&lt;&gt;"M5","",SSA_new!F467)</f>
        <v>5003.6926100000001</v>
      </c>
      <c r="H467" s="6">
        <f>IF($C467&lt;&gt;"M5","",SSA_new!G467)</f>
        <v>5003.7966800000004</v>
      </c>
      <c r="I467" s="6">
        <f>IF($C467&lt;&gt;"M5","",SSA_new!H467)</f>
        <v>5004.6442900000002</v>
      </c>
      <c r="J467" s="6">
        <f>IF($C467&lt;&gt;"M5","",SSA_new!I467)</f>
        <v>5002.8721100000002</v>
      </c>
      <c r="K467">
        <f t="shared" si="69"/>
        <v>-0.10407000000031985</v>
      </c>
      <c r="L467">
        <f t="shared" si="70"/>
        <v>-1</v>
      </c>
      <c r="M467">
        <f t="shared" si="71"/>
        <v>-3</v>
      </c>
      <c r="N467">
        <f t="shared" si="72"/>
        <v>195.71570999999949</v>
      </c>
      <c r="O467">
        <f t="shared" si="73"/>
        <v>1.3893134715701636</v>
      </c>
      <c r="P467" s="13">
        <f t="shared" si="74"/>
        <v>0.91763127541872336</v>
      </c>
      <c r="Q467" s="11">
        <f t="shared" si="75"/>
        <v>25</v>
      </c>
      <c r="R467">
        <f t="shared" si="76"/>
        <v>190.92788999999993</v>
      </c>
      <c r="S467">
        <f t="shared" si="77"/>
        <v>1.0774622870856934</v>
      </c>
      <c r="T467" s="13">
        <f t="shared" si="78"/>
        <v>0.8593631048536553</v>
      </c>
      <c r="U467" s="11">
        <f t="shared" si="79"/>
        <v>-26</v>
      </c>
      <c r="V467" s="4" t="str">
        <f t="shared" si="80"/>
        <v/>
      </c>
      <c r="W467" s="4" t="str">
        <f t="shared" si="81"/>
        <v>Sig Excess High</v>
      </c>
      <c r="X467" s="4" t="str">
        <f t="shared" si="82"/>
        <v/>
      </c>
      <c r="Y467" s="4" t="str">
        <f t="shared" si="83"/>
        <v/>
      </c>
      <c r="Z467" s="4" t="str">
        <f t="shared" si="84"/>
        <v>-----</v>
      </c>
      <c r="AA467" s="4" t="str">
        <f t="shared" si="85"/>
        <v>-----</v>
      </c>
    </row>
    <row r="468" spans="1:27" x14ac:dyDescent="0.55000000000000004">
      <c r="A468" s="6">
        <f>IF('Data Validation'!$K$2&lt;&gt;TRUE,"",'Data Validation'!A468)</f>
        <v>1772172000</v>
      </c>
      <c r="B468" s="6" t="str">
        <f>IF('Data Validation'!$K$2&lt;&gt;TRUE,"",'Data Validation'!C468)</f>
        <v>XAUUSD</v>
      </c>
      <c r="C468" s="6" t="str">
        <f>IF('Data Validation'!$K$2&lt;&gt;TRUE,"",'Data Validation'!E468)</f>
        <v>M5</v>
      </c>
      <c r="D468" s="6">
        <f>IF('Data Validation'!$K$2&lt;&gt;TRUE,"",'Data Validation'!G468)</f>
        <v>5193.54</v>
      </c>
      <c r="E468" s="6">
        <f>IF($C468&lt;&gt;"M5","",Price!F468)</f>
        <v>5198.45</v>
      </c>
      <c r="F468" s="6">
        <f>IF($C468&lt;&gt;"M5","",Price!G468)</f>
        <v>5192.93</v>
      </c>
      <c r="G468" s="6">
        <f>IF($C468&lt;&gt;"M5","",SSA_new!F468)</f>
        <v>5003.5815199999997</v>
      </c>
      <c r="H468" s="6">
        <f>IF($C468&lt;&gt;"M5","",SSA_new!G468)</f>
        <v>5003.6890999999996</v>
      </c>
      <c r="I468" s="6">
        <f>IF($C468&lt;&gt;"M5","",SSA_new!H468)</f>
        <v>5004.7157999999999</v>
      </c>
      <c r="J468" s="6">
        <f>IF($C468&lt;&gt;"M5","",SSA_new!I468)</f>
        <v>5002.5139399999998</v>
      </c>
      <c r="K468">
        <f t="shared" si="69"/>
        <v>-0.10757999999987078</v>
      </c>
      <c r="L468">
        <f t="shared" si="70"/>
        <v>-1</v>
      </c>
      <c r="M468">
        <f t="shared" si="71"/>
        <v>-4</v>
      </c>
      <c r="N468">
        <f t="shared" si="72"/>
        <v>193.73419999999987</v>
      </c>
      <c r="O468">
        <f t="shared" si="73"/>
        <v>1.2727531014371147</v>
      </c>
      <c r="P468" s="13">
        <f t="shared" si="74"/>
        <v>0.8984471660225859</v>
      </c>
      <c r="Q468" s="11">
        <f t="shared" si="75"/>
        <v>25</v>
      </c>
      <c r="R468">
        <f t="shared" si="76"/>
        <v>190.41606000000047</v>
      </c>
      <c r="S468">
        <f t="shared" si="77"/>
        <v>1.0495806329392585</v>
      </c>
      <c r="T468" s="13">
        <f t="shared" si="78"/>
        <v>0.85304451740089204</v>
      </c>
      <c r="U468" s="11">
        <f t="shared" si="79"/>
        <v>-26</v>
      </c>
      <c r="V468" s="4" t="str">
        <f t="shared" si="80"/>
        <v/>
      </c>
      <c r="W468" s="4" t="str">
        <f t="shared" si="81"/>
        <v/>
      </c>
      <c r="X468" s="4" t="str">
        <f t="shared" si="82"/>
        <v/>
      </c>
      <c r="Y468" s="4" t="str">
        <f t="shared" si="83"/>
        <v/>
      </c>
      <c r="Z468" s="4" t="str">
        <f t="shared" si="84"/>
        <v>-----</v>
      </c>
      <c r="AA468" s="4" t="str">
        <f t="shared" si="85"/>
        <v>-----</v>
      </c>
    </row>
    <row r="469" spans="1:27" x14ac:dyDescent="0.55000000000000004">
      <c r="A469" s="6">
        <f>IF('Data Validation'!$K$2&lt;&gt;TRUE,"",'Data Validation'!A469)</f>
        <v>1772172300</v>
      </c>
      <c r="B469" s="6" t="str">
        <f>IF('Data Validation'!$K$2&lt;&gt;TRUE,"",'Data Validation'!C469)</f>
        <v>XAUUSD</v>
      </c>
      <c r="C469" s="6" t="str">
        <f>IF('Data Validation'!$K$2&lt;&gt;TRUE,"",'Data Validation'!E469)</f>
        <v>M5</v>
      </c>
      <c r="D469" s="6">
        <f>IF('Data Validation'!$K$2&lt;&gt;TRUE,"",'Data Validation'!G469)</f>
        <v>5194.7299999999996</v>
      </c>
      <c r="E469" s="6">
        <f>IF($C469&lt;&gt;"M5","",Price!F469)</f>
        <v>5196.3500000000004</v>
      </c>
      <c r="F469" s="6">
        <f>IF($C469&lt;&gt;"M5","",Price!G469)</f>
        <v>5193.41</v>
      </c>
      <c r="G469" s="6">
        <f>IF($C469&lt;&gt;"M5","",SSA_new!F469)</f>
        <v>5003.4697399999995</v>
      </c>
      <c r="H469" s="6">
        <f>IF($C469&lt;&gt;"M5","",SSA_new!G469)</f>
        <v>5003.57942</v>
      </c>
      <c r="I469" s="6">
        <f>IF($C469&lt;&gt;"M5","",SSA_new!H469)</f>
        <v>5004.8385200000002</v>
      </c>
      <c r="J469" s="6">
        <f>IF($C469&lt;&gt;"M5","",SSA_new!I469)</f>
        <v>5002.0995199999998</v>
      </c>
      <c r="K469">
        <f t="shared" si="69"/>
        <v>-0.1096800000004805</v>
      </c>
      <c r="L469">
        <f t="shared" si="70"/>
        <v>-1</v>
      </c>
      <c r="M469">
        <f t="shared" si="71"/>
        <v>-5</v>
      </c>
      <c r="N469">
        <f t="shared" si="72"/>
        <v>191.51148000000012</v>
      </c>
      <c r="O469">
        <f t="shared" si="73"/>
        <v>1.1435180301323866</v>
      </c>
      <c r="P469" s="13">
        <f t="shared" si="74"/>
        <v>0.87358821344141158</v>
      </c>
      <c r="Q469" s="11">
        <f t="shared" si="75"/>
        <v>25</v>
      </c>
      <c r="R469">
        <f t="shared" si="76"/>
        <v>191.3104800000001</v>
      </c>
      <c r="S469">
        <f t="shared" si="77"/>
        <v>1.0968012801690503</v>
      </c>
      <c r="T469" s="13">
        <f t="shared" si="78"/>
        <v>0.86363586476507703</v>
      </c>
      <c r="U469" s="11">
        <f t="shared" si="79"/>
        <v>-26</v>
      </c>
      <c r="V469" s="4" t="str">
        <f t="shared" si="80"/>
        <v/>
      </c>
      <c r="W469" s="4" t="str">
        <f t="shared" si="81"/>
        <v/>
      </c>
      <c r="X469" s="4" t="str">
        <f t="shared" si="82"/>
        <v/>
      </c>
      <c r="Y469" s="4" t="str">
        <f t="shared" si="83"/>
        <v/>
      </c>
      <c r="Z469" s="4" t="str">
        <f t="shared" si="84"/>
        <v>-----</v>
      </c>
      <c r="AA469" s="4" t="str">
        <f t="shared" si="85"/>
        <v>-----</v>
      </c>
    </row>
    <row r="470" spans="1:27" x14ac:dyDescent="0.55000000000000004">
      <c r="A470" s="6">
        <f>IF('Data Validation'!$K$2&lt;&gt;TRUE,"",'Data Validation'!A470)</f>
        <v>1772172600</v>
      </c>
      <c r="B470" s="6" t="str">
        <f>IF('Data Validation'!$K$2&lt;&gt;TRUE,"",'Data Validation'!C470)</f>
        <v>XAUUSD</v>
      </c>
      <c r="C470" s="6" t="str">
        <f>IF('Data Validation'!$K$2&lt;&gt;TRUE,"",'Data Validation'!E470)</f>
        <v>M5</v>
      </c>
      <c r="D470" s="6">
        <f>IF('Data Validation'!$K$2&lt;&gt;TRUE,"",'Data Validation'!G470)</f>
        <v>5197.1400000000003</v>
      </c>
      <c r="E470" s="6">
        <f>IF($C470&lt;&gt;"M5","",Price!F470)</f>
        <v>5198.4799999999996</v>
      </c>
      <c r="F470" s="6">
        <f>IF($C470&lt;&gt;"M5","",Price!G470)</f>
        <v>5194.72</v>
      </c>
      <c r="G470" s="6">
        <f>IF($C470&lt;&gt;"M5","",SSA_new!F470)</f>
        <v>5003.34566</v>
      </c>
      <c r="H470" s="6">
        <f>IF($C470&lt;&gt;"M5","",SSA_new!G470)</f>
        <v>5003.4625400000004</v>
      </c>
      <c r="I470" s="6">
        <f>IF($C470&lt;&gt;"M5","",SSA_new!H470)</f>
        <v>5004.9241599999996</v>
      </c>
      <c r="J470" s="6">
        <f>IF($C470&lt;&gt;"M5","",SSA_new!I470)</f>
        <v>5001.6768099999999</v>
      </c>
      <c r="K470">
        <f t="shared" si="69"/>
        <v>-0.11688000000049215</v>
      </c>
      <c r="L470">
        <f t="shared" si="70"/>
        <v>-1</v>
      </c>
      <c r="M470">
        <f t="shared" si="71"/>
        <v>-6</v>
      </c>
      <c r="N470">
        <f t="shared" si="72"/>
        <v>193.55583999999999</v>
      </c>
      <c r="O470">
        <f t="shared" si="73"/>
        <v>1.2608615400152459</v>
      </c>
      <c r="P470" s="13">
        <f t="shared" si="74"/>
        <v>0.89632063151987107</v>
      </c>
      <c r="Q470" s="11">
        <f t="shared" si="75"/>
        <v>25</v>
      </c>
      <c r="R470">
        <f t="shared" si="76"/>
        <v>193.04319000000032</v>
      </c>
      <c r="S470">
        <f t="shared" si="77"/>
        <v>1.1915882453220124</v>
      </c>
      <c r="T470" s="13">
        <f t="shared" si="78"/>
        <v>0.88328863183671524</v>
      </c>
      <c r="U470" s="11">
        <f t="shared" si="79"/>
        <v>-26</v>
      </c>
      <c r="V470" s="4" t="str">
        <f t="shared" si="80"/>
        <v/>
      </c>
      <c r="W470" s="4" t="str">
        <f t="shared" si="81"/>
        <v/>
      </c>
      <c r="X470" s="4" t="str">
        <f t="shared" si="82"/>
        <v/>
      </c>
      <c r="Y470" s="4" t="str">
        <f t="shared" si="83"/>
        <v/>
      </c>
      <c r="Z470" s="4" t="str">
        <f t="shared" si="84"/>
        <v>-----</v>
      </c>
      <c r="AA470" s="4" t="str">
        <f t="shared" si="85"/>
        <v>-----</v>
      </c>
    </row>
    <row r="471" spans="1:27" x14ac:dyDescent="0.55000000000000004">
      <c r="A471" s="6">
        <f>IF('Data Validation'!$K$2&lt;&gt;TRUE,"",'Data Validation'!A471)</f>
        <v>1772172900</v>
      </c>
      <c r="B471" s="6" t="str">
        <f>IF('Data Validation'!$K$2&lt;&gt;TRUE,"",'Data Validation'!C471)</f>
        <v>XAUUSD</v>
      </c>
      <c r="C471" s="6" t="str">
        <f>IF('Data Validation'!$K$2&lt;&gt;TRUE,"",'Data Validation'!E471)</f>
        <v>M5</v>
      </c>
      <c r="D471" s="6">
        <f>IF('Data Validation'!$K$2&lt;&gt;TRUE,"",'Data Validation'!G471)</f>
        <v>5195.58</v>
      </c>
      <c r="E471" s="6">
        <f>IF($C471&lt;&gt;"M5","",Price!F471)</f>
        <v>5199.34</v>
      </c>
      <c r="F471" s="6">
        <f>IF($C471&lt;&gt;"M5","",Price!G471)</f>
        <v>5195.01</v>
      </c>
      <c r="G471" s="6">
        <f>IF($C471&lt;&gt;"M5","",SSA_new!F471)</f>
        <v>5003.1980899999999</v>
      </c>
      <c r="H471" s="6">
        <f>IF($C471&lt;&gt;"M5","",SSA_new!G471)</f>
        <v>5003.33032</v>
      </c>
      <c r="I471" s="6">
        <f>IF($C471&lt;&gt;"M5","",SSA_new!H471)</f>
        <v>5004.9578099999999</v>
      </c>
      <c r="J471" s="6">
        <f>IF($C471&lt;&gt;"M5","",SSA_new!I471)</f>
        <v>5001.2941300000002</v>
      </c>
      <c r="K471">
        <f t="shared" si="69"/>
        <v>-0.13223000000016327</v>
      </c>
      <c r="L471">
        <f t="shared" si="70"/>
        <v>-1</v>
      </c>
      <c r="M471">
        <f t="shared" si="71"/>
        <v>-7</v>
      </c>
      <c r="N471">
        <f t="shared" si="72"/>
        <v>194.38219000000026</v>
      </c>
      <c r="O471">
        <f t="shared" si="73"/>
        <v>1.3093893973535236</v>
      </c>
      <c r="P471" s="13">
        <f t="shared" si="74"/>
        <v>0.90479875943344146</v>
      </c>
      <c r="Q471" s="11">
        <f t="shared" si="75"/>
        <v>25</v>
      </c>
      <c r="R471">
        <f t="shared" si="76"/>
        <v>193.71587</v>
      </c>
      <c r="S471">
        <f t="shared" si="77"/>
        <v>1.2281441907239676</v>
      </c>
      <c r="T471" s="13">
        <f t="shared" si="78"/>
        <v>0.89030357766725388</v>
      </c>
      <c r="U471" s="11">
        <f t="shared" si="79"/>
        <v>-26</v>
      </c>
      <c r="V471" s="4" t="str">
        <f t="shared" si="80"/>
        <v/>
      </c>
      <c r="W471" s="4" t="str">
        <f t="shared" si="81"/>
        <v>Sig Excess High</v>
      </c>
      <c r="X471" s="4" t="str">
        <f t="shared" si="82"/>
        <v/>
      </c>
      <c r="Y471" s="4" t="str">
        <f t="shared" si="83"/>
        <v/>
      </c>
      <c r="Z471" s="4" t="str">
        <f t="shared" si="84"/>
        <v>-----</v>
      </c>
      <c r="AA471" s="4" t="str">
        <f t="shared" si="85"/>
        <v>-----</v>
      </c>
    </row>
    <row r="472" spans="1:27" x14ac:dyDescent="0.55000000000000004">
      <c r="A472" s="6">
        <f>IF('Data Validation'!$K$2&lt;&gt;TRUE,"",'Data Validation'!A472)</f>
        <v>1772173200</v>
      </c>
      <c r="B472" s="6" t="str">
        <f>IF('Data Validation'!$K$2&lt;&gt;TRUE,"",'Data Validation'!C472)</f>
        <v>XAUUSD</v>
      </c>
      <c r="C472" s="6" t="str">
        <f>IF('Data Validation'!$K$2&lt;&gt;TRUE,"",'Data Validation'!E472)</f>
        <v>M5</v>
      </c>
      <c r="D472" s="6">
        <f>IF('Data Validation'!$K$2&lt;&gt;TRUE,"",'Data Validation'!G472)</f>
        <v>5195</v>
      </c>
      <c r="E472" s="6">
        <f>IF($C472&lt;&gt;"M5","",Price!F472)</f>
        <v>5196.8500000000004</v>
      </c>
      <c r="F472" s="6">
        <f>IF($C472&lt;&gt;"M5","",Price!G472)</f>
        <v>5194.22</v>
      </c>
      <c r="G472" s="6">
        <f>IF($C472&lt;&gt;"M5","",SSA_new!F472)</f>
        <v>5002.9045699999997</v>
      </c>
      <c r="H472" s="6">
        <f>IF($C472&lt;&gt;"M5","",SSA_new!G472)</f>
        <v>5003.11744</v>
      </c>
      <c r="I472" s="6">
        <f>IF($C472&lt;&gt;"M5","",SSA_new!H472)</f>
        <v>5004.8427899999997</v>
      </c>
      <c r="J472" s="6">
        <f>IF($C472&lt;&gt;"M5","",SSA_new!I472)</f>
        <v>5000.9613499999996</v>
      </c>
      <c r="K472">
        <f t="shared" si="69"/>
        <v>-0.21287000000029366</v>
      </c>
      <c r="L472">
        <f t="shared" si="70"/>
        <v>-1</v>
      </c>
      <c r="M472">
        <f t="shared" si="71"/>
        <v>-8</v>
      </c>
      <c r="N472">
        <f t="shared" si="72"/>
        <v>192.00721000000067</v>
      </c>
      <c r="O472">
        <f t="shared" si="73"/>
        <v>1.1718342113818143</v>
      </c>
      <c r="P472" s="13">
        <f t="shared" si="74"/>
        <v>0.87936818781057724</v>
      </c>
      <c r="Q472" s="11">
        <f t="shared" si="75"/>
        <v>25</v>
      </c>
      <c r="R472">
        <f t="shared" si="76"/>
        <v>193.25865000000067</v>
      </c>
      <c r="S472">
        <f t="shared" si="77"/>
        <v>1.2008909777658883</v>
      </c>
      <c r="T472" s="13">
        <f t="shared" si="78"/>
        <v>0.88510325275405355</v>
      </c>
      <c r="U472" s="11">
        <f t="shared" si="79"/>
        <v>-26</v>
      </c>
      <c r="V472" s="4" t="str">
        <f t="shared" si="80"/>
        <v/>
      </c>
      <c r="W472" s="4" t="str">
        <f t="shared" si="81"/>
        <v/>
      </c>
      <c r="X472" s="4" t="str">
        <f t="shared" si="82"/>
        <v/>
      </c>
      <c r="Y472" s="4" t="str">
        <f t="shared" si="83"/>
        <v/>
      </c>
      <c r="Z472" s="4" t="str">
        <f t="shared" si="84"/>
        <v>-----</v>
      </c>
      <c r="AA472" s="4" t="str">
        <f t="shared" si="85"/>
        <v>-----</v>
      </c>
    </row>
    <row r="473" spans="1:27" x14ac:dyDescent="0.55000000000000004">
      <c r="A473" s="6">
        <f>IF('Data Validation'!$K$2&lt;&gt;TRUE,"",'Data Validation'!A473)</f>
        <v>1772173500</v>
      </c>
      <c r="B473" s="6" t="str">
        <f>IF('Data Validation'!$K$2&lt;&gt;TRUE,"",'Data Validation'!C473)</f>
        <v>XAUUSD</v>
      </c>
      <c r="C473" s="6" t="str">
        <f>IF('Data Validation'!$K$2&lt;&gt;TRUE,"",'Data Validation'!E473)</f>
        <v>M5</v>
      </c>
      <c r="D473" s="6">
        <f>IF('Data Validation'!$K$2&lt;&gt;TRUE,"",'Data Validation'!G473)</f>
        <v>5193.22</v>
      </c>
      <c r="E473" s="6">
        <f>IF($C473&lt;&gt;"M5","",Price!F473)</f>
        <v>5195.53</v>
      </c>
      <c r="F473" s="6">
        <f>IF($C473&lt;&gt;"M5","",Price!G473)</f>
        <v>5192.1499999999996</v>
      </c>
      <c r="G473" s="6">
        <f>IF($C473&lt;&gt;"M5","",SSA_new!F473)</f>
        <v>5002.5079900000001</v>
      </c>
      <c r="H473" s="6">
        <f>IF($C473&lt;&gt;"M5","",SSA_new!G473)</f>
        <v>5002.8127199999999</v>
      </c>
      <c r="I473" s="6">
        <f>IF($C473&lt;&gt;"M5","",SSA_new!H473)</f>
        <v>5004.5609999999997</v>
      </c>
      <c r="J473" s="6">
        <f>IF($C473&lt;&gt;"M5","",SSA_new!I473)</f>
        <v>5000.6409800000001</v>
      </c>
      <c r="K473">
        <f t="shared" si="69"/>
        <v>-0.30472999999983585</v>
      </c>
      <c r="L473">
        <f t="shared" si="70"/>
        <v>-1</v>
      </c>
      <c r="M473">
        <f t="shared" si="71"/>
        <v>-9</v>
      </c>
      <c r="N473">
        <f t="shared" si="72"/>
        <v>190.96900000000005</v>
      </c>
      <c r="O473">
        <f t="shared" si="73"/>
        <v>1.1098837844169303</v>
      </c>
      <c r="P473" s="13">
        <f t="shared" si="74"/>
        <v>0.8664754455462973</v>
      </c>
      <c r="Q473" s="11">
        <f t="shared" si="75"/>
        <v>25</v>
      </c>
      <c r="R473">
        <f t="shared" si="76"/>
        <v>191.50901999999951</v>
      </c>
      <c r="S473">
        <f t="shared" si="77"/>
        <v>1.1045383277955056</v>
      </c>
      <c r="T473" s="13">
        <f t="shared" si="78"/>
        <v>0.86532015652812888</v>
      </c>
      <c r="U473" s="11">
        <f t="shared" si="79"/>
        <v>-26</v>
      </c>
      <c r="V473" s="4" t="str">
        <f t="shared" si="80"/>
        <v/>
      </c>
      <c r="W473" s="4" t="str">
        <f t="shared" si="81"/>
        <v/>
      </c>
      <c r="X473" s="4" t="str">
        <f t="shared" si="82"/>
        <v/>
      </c>
      <c r="Y473" s="4" t="str">
        <f t="shared" si="83"/>
        <v/>
      </c>
      <c r="Z473" s="4" t="str">
        <f t="shared" si="84"/>
        <v>-----</v>
      </c>
      <c r="AA473" s="4" t="str">
        <f t="shared" si="85"/>
        <v>-----</v>
      </c>
    </row>
    <row r="474" spans="1:27" x14ac:dyDescent="0.55000000000000004">
      <c r="A474" s="6">
        <f>IF('Data Validation'!$K$2&lt;&gt;TRUE,"",'Data Validation'!A474)</f>
        <v>1772173800</v>
      </c>
      <c r="B474" s="6" t="str">
        <f>IF('Data Validation'!$K$2&lt;&gt;TRUE,"",'Data Validation'!C474)</f>
        <v>XAUUSD</v>
      </c>
      <c r="C474" s="6" t="str">
        <f>IF('Data Validation'!$K$2&lt;&gt;TRUE,"",'Data Validation'!E474)</f>
        <v>M5</v>
      </c>
      <c r="D474" s="6">
        <f>IF('Data Validation'!$K$2&lt;&gt;TRUE,"",'Data Validation'!G474)</f>
        <v>5192.34</v>
      </c>
      <c r="E474" s="6">
        <f>IF($C474&lt;&gt;"M5","",Price!F474)</f>
        <v>5196.2700000000004</v>
      </c>
      <c r="F474" s="6">
        <f>IF($C474&lt;&gt;"M5","",Price!G474)</f>
        <v>5192.3100000000004</v>
      </c>
      <c r="G474" s="6">
        <f>IF($C474&lt;&gt;"M5","",SSA_new!F474)</f>
        <v>5002.0090499999997</v>
      </c>
      <c r="H474" s="6">
        <f>IF($C474&lt;&gt;"M5","",SSA_new!G474)</f>
        <v>5002.4108900000001</v>
      </c>
      <c r="I474" s="6">
        <f>IF($C474&lt;&gt;"M5","",SSA_new!H474)</f>
        <v>5004.1529099999998</v>
      </c>
      <c r="J474" s="6">
        <f>IF($C474&lt;&gt;"M5","",SSA_new!I474)</f>
        <v>5000.3285900000001</v>
      </c>
      <c r="K474">
        <f t="shared" si="69"/>
        <v>-0.40184000000044762</v>
      </c>
      <c r="L474">
        <f t="shared" si="70"/>
        <v>-1</v>
      </c>
      <c r="M474">
        <f t="shared" si="71"/>
        <v>-10</v>
      </c>
      <c r="N474">
        <f t="shared" si="72"/>
        <v>192.11709000000064</v>
      </c>
      <c r="O474">
        <f t="shared" si="73"/>
        <v>1.1743373933100152</v>
      </c>
      <c r="P474" s="13">
        <f t="shared" si="74"/>
        <v>0.87987004439376459</v>
      </c>
      <c r="Q474" s="11">
        <f t="shared" si="75"/>
        <v>25</v>
      </c>
      <c r="R474">
        <f t="shared" si="76"/>
        <v>191.98141000000032</v>
      </c>
      <c r="S474">
        <f t="shared" si="77"/>
        <v>1.1290063961728423</v>
      </c>
      <c r="T474" s="13">
        <f t="shared" si="78"/>
        <v>0.87055243226048951</v>
      </c>
      <c r="U474" s="11">
        <f t="shared" si="79"/>
        <v>-26</v>
      </c>
      <c r="V474" s="4" t="str">
        <f t="shared" si="80"/>
        <v/>
      </c>
      <c r="W474" s="4" t="str">
        <f t="shared" si="81"/>
        <v/>
      </c>
      <c r="X474" s="4" t="str">
        <f t="shared" si="82"/>
        <v/>
      </c>
      <c r="Y474" s="4" t="str">
        <f t="shared" si="83"/>
        <v/>
      </c>
      <c r="Z474" s="4" t="str">
        <f t="shared" si="84"/>
        <v>-----</v>
      </c>
      <c r="AA474" s="4" t="str">
        <f t="shared" si="85"/>
        <v>-----</v>
      </c>
    </row>
    <row r="475" spans="1:27" x14ac:dyDescent="0.55000000000000004">
      <c r="A475" s="6">
        <f>IF('Data Validation'!$K$2&lt;&gt;TRUE,"",'Data Validation'!A475)</f>
        <v>1772174100</v>
      </c>
      <c r="B475" s="6" t="str">
        <f>IF('Data Validation'!$K$2&lt;&gt;TRUE,"",'Data Validation'!C475)</f>
        <v>XAUUSD</v>
      </c>
      <c r="C475" s="6" t="str">
        <f>IF('Data Validation'!$K$2&lt;&gt;TRUE,"",'Data Validation'!E475)</f>
        <v>M5</v>
      </c>
      <c r="D475" s="6">
        <f>IF('Data Validation'!$K$2&lt;&gt;TRUE,"",'Data Validation'!G475)</f>
        <v>5194.18</v>
      </c>
      <c r="E475" s="6">
        <f>IF($C475&lt;&gt;"M5","",Price!F475)</f>
        <v>5194.93</v>
      </c>
      <c r="F475" s="6">
        <f>IF($C475&lt;&gt;"M5","",Price!G475)</f>
        <v>5191.53</v>
      </c>
      <c r="G475" s="6">
        <f>IF($C475&lt;&gt;"M5","",SSA_new!F475)</f>
        <v>5001.4078900000004</v>
      </c>
      <c r="H475" s="6">
        <f>IF($C475&lt;&gt;"M5","",SSA_new!G475)</f>
        <v>5001.9093899999998</v>
      </c>
      <c r="I475" s="6">
        <f>IF($C475&lt;&gt;"M5","",SSA_new!H475)</f>
        <v>5003.6196399999999</v>
      </c>
      <c r="J475" s="6">
        <f>IF($C475&lt;&gt;"M5","",SSA_new!I475)</f>
        <v>4999.9483200000004</v>
      </c>
      <c r="K475">
        <f t="shared" si="69"/>
        <v>-0.5014999999993961</v>
      </c>
      <c r="L475">
        <f t="shared" si="70"/>
        <v>-1</v>
      </c>
      <c r="M475">
        <f t="shared" si="71"/>
        <v>-11</v>
      </c>
      <c r="N475">
        <f t="shared" si="72"/>
        <v>191.3103600000004</v>
      </c>
      <c r="O475">
        <f t="shared" si="73"/>
        <v>1.1251824566481707</v>
      </c>
      <c r="P475" s="13">
        <f t="shared" si="74"/>
        <v>0.86974413719828836</v>
      </c>
      <c r="Q475" s="11">
        <f t="shared" si="75"/>
        <v>25</v>
      </c>
      <c r="R475">
        <f t="shared" si="76"/>
        <v>191.58167999999932</v>
      </c>
      <c r="S475">
        <f t="shared" si="77"/>
        <v>1.1043982927342357</v>
      </c>
      <c r="T475" s="13">
        <f t="shared" si="78"/>
        <v>0.86528979946625317</v>
      </c>
      <c r="U475" s="11">
        <f t="shared" si="79"/>
        <v>-26</v>
      </c>
      <c r="V475" s="4" t="str">
        <f t="shared" si="80"/>
        <v/>
      </c>
      <c r="W475" s="4" t="str">
        <f t="shared" si="81"/>
        <v/>
      </c>
      <c r="X475" s="4" t="str">
        <f t="shared" si="82"/>
        <v/>
      </c>
      <c r="Y475" s="4" t="str">
        <f t="shared" si="83"/>
        <v/>
      </c>
      <c r="Z475" s="4" t="str">
        <f t="shared" si="84"/>
        <v>-----</v>
      </c>
      <c r="AA475" s="4" t="str">
        <f t="shared" si="85"/>
        <v>-----</v>
      </c>
    </row>
    <row r="476" spans="1:27" x14ac:dyDescent="0.55000000000000004">
      <c r="A476" s="6">
        <f>IF('Data Validation'!$K$2&lt;&gt;TRUE,"",'Data Validation'!A476)</f>
        <v>1772174400</v>
      </c>
      <c r="B476" s="6" t="str">
        <f>IF('Data Validation'!$K$2&lt;&gt;TRUE,"",'Data Validation'!C476)</f>
        <v>XAUUSD</v>
      </c>
      <c r="C476" s="6" t="str">
        <f>IF('Data Validation'!$K$2&lt;&gt;TRUE,"",'Data Validation'!E476)</f>
        <v>M5</v>
      </c>
      <c r="D476" s="6">
        <f>IF('Data Validation'!$K$2&lt;&gt;TRUE,"",'Data Validation'!G476)</f>
        <v>5193.45</v>
      </c>
      <c r="E476" s="6">
        <f>IF($C476&lt;&gt;"M5","",Price!F476)</f>
        <v>5196.32</v>
      </c>
      <c r="F476" s="6">
        <f>IF($C476&lt;&gt;"M5","",Price!G476)</f>
        <v>5192.76</v>
      </c>
      <c r="G476" s="6">
        <f>IF($C476&lt;&gt;"M5","",SSA_new!F476)</f>
        <v>5000.7620100000004</v>
      </c>
      <c r="H476" s="6">
        <f>IF($C476&lt;&gt;"M5","",SSA_new!G476)</f>
        <v>5001.3356999999996</v>
      </c>
      <c r="I476" s="6">
        <f>IF($C476&lt;&gt;"M5","",SSA_new!H476)</f>
        <v>5002.9835599999997</v>
      </c>
      <c r="J476" s="6">
        <f>IF($C476&lt;&gt;"M5","",SSA_new!I476)</f>
        <v>4999.4746500000001</v>
      </c>
      <c r="K476">
        <f t="shared" si="69"/>
        <v>-0.57368999999926018</v>
      </c>
      <c r="L476">
        <f t="shared" si="70"/>
        <v>-1</v>
      </c>
      <c r="M476">
        <f t="shared" si="71"/>
        <v>-12</v>
      </c>
      <c r="N476">
        <f t="shared" si="72"/>
        <v>193.33644000000004</v>
      </c>
      <c r="O476">
        <f t="shared" si="73"/>
        <v>1.2365465437596139</v>
      </c>
      <c r="P476" s="13">
        <f t="shared" si="74"/>
        <v>0.89187226194816749</v>
      </c>
      <c r="Q476" s="11">
        <f t="shared" si="75"/>
        <v>25</v>
      </c>
      <c r="R476">
        <f t="shared" si="76"/>
        <v>193.28535000000011</v>
      </c>
      <c r="S476">
        <f t="shared" si="77"/>
        <v>1.1922515820734727</v>
      </c>
      <c r="T476" s="13">
        <f t="shared" si="78"/>
        <v>0.88341869337581858</v>
      </c>
      <c r="U476" s="11">
        <f t="shared" si="79"/>
        <v>-26</v>
      </c>
      <c r="V476" s="4" t="str">
        <f t="shared" si="80"/>
        <v/>
      </c>
      <c r="W476" s="4" t="str">
        <f t="shared" si="81"/>
        <v/>
      </c>
      <c r="X476" s="4" t="str">
        <f t="shared" si="82"/>
        <v/>
      </c>
      <c r="Y476" s="4" t="str">
        <f t="shared" si="83"/>
        <v/>
      </c>
      <c r="Z476" s="4" t="str">
        <f t="shared" si="84"/>
        <v>-----</v>
      </c>
      <c r="AA476" s="4" t="str">
        <f t="shared" si="85"/>
        <v>-----</v>
      </c>
    </row>
    <row r="477" spans="1:27" x14ac:dyDescent="0.55000000000000004">
      <c r="A477" s="6">
        <f>IF('Data Validation'!$K$2&lt;&gt;TRUE,"",'Data Validation'!A477)</f>
        <v>1772174700</v>
      </c>
      <c r="B477" s="6" t="str">
        <f>IF('Data Validation'!$K$2&lt;&gt;TRUE,"",'Data Validation'!C477)</f>
        <v>XAUUSD</v>
      </c>
      <c r="C477" s="6" t="str">
        <f>IF('Data Validation'!$K$2&lt;&gt;TRUE,"",'Data Validation'!E477)</f>
        <v>M5</v>
      </c>
      <c r="D477" s="6">
        <f>IF('Data Validation'!$K$2&lt;&gt;TRUE,"",'Data Validation'!G477)</f>
        <v>5191.8900000000003</v>
      </c>
      <c r="E477" s="6">
        <f>IF($C477&lt;&gt;"M5","",Price!F477)</f>
        <v>5193.8500000000004</v>
      </c>
      <c r="F477" s="6">
        <f>IF($C477&lt;&gt;"M5","",Price!G477)</f>
        <v>5191.46</v>
      </c>
      <c r="G477" s="6">
        <f>IF($C477&lt;&gt;"M5","",SSA_new!F477)</f>
        <v>5000.1151300000001</v>
      </c>
      <c r="H477" s="6">
        <f>IF($C477&lt;&gt;"M5","",SSA_new!G477)</f>
        <v>5000.72541</v>
      </c>
      <c r="I477" s="6">
        <f>IF($C477&lt;&gt;"M5","",SSA_new!H477)</f>
        <v>5002.3404499999997</v>
      </c>
      <c r="J477" s="6">
        <f>IF($C477&lt;&gt;"M5","",SSA_new!I477)</f>
        <v>4998.8938799999996</v>
      </c>
      <c r="K477">
        <f t="shared" si="69"/>
        <v>-0.61027999999987514</v>
      </c>
      <c r="L477">
        <f t="shared" si="70"/>
        <v>-1</v>
      </c>
      <c r="M477">
        <f t="shared" si="71"/>
        <v>-13</v>
      </c>
      <c r="N477">
        <f t="shared" si="72"/>
        <v>191.50955000000067</v>
      </c>
      <c r="O477">
        <f t="shared" si="73"/>
        <v>1.1264572713096863</v>
      </c>
      <c r="P477" s="13">
        <f t="shared" si="74"/>
        <v>0.87001399155270054</v>
      </c>
      <c r="Q477" s="11">
        <f t="shared" si="75"/>
        <v>25</v>
      </c>
      <c r="R477">
        <f t="shared" si="76"/>
        <v>192.56612000000041</v>
      </c>
      <c r="S477">
        <f t="shared" si="77"/>
        <v>1.1481073315233534</v>
      </c>
      <c r="T477" s="13">
        <f t="shared" si="78"/>
        <v>0.87453787102440694</v>
      </c>
      <c r="U477" s="11">
        <f t="shared" si="79"/>
        <v>-26</v>
      </c>
      <c r="V477" s="4" t="str">
        <f t="shared" si="80"/>
        <v/>
      </c>
      <c r="W477" s="4" t="str">
        <f t="shared" si="81"/>
        <v/>
      </c>
      <c r="X477" s="4" t="str">
        <f t="shared" si="82"/>
        <v/>
      </c>
      <c r="Y477" s="4" t="str">
        <f t="shared" si="83"/>
        <v/>
      </c>
      <c r="Z477" s="4" t="str">
        <f t="shared" si="84"/>
        <v>-----</v>
      </c>
      <c r="AA477" s="4" t="str">
        <f t="shared" si="85"/>
        <v>-----</v>
      </c>
    </row>
    <row r="478" spans="1:27" x14ac:dyDescent="0.55000000000000004">
      <c r="A478" s="6">
        <f>IF('Data Validation'!$K$2&lt;&gt;TRUE,"",'Data Validation'!A478)</f>
        <v>1772175000</v>
      </c>
      <c r="B478" s="6" t="str">
        <f>IF('Data Validation'!$K$2&lt;&gt;TRUE,"",'Data Validation'!C478)</f>
        <v>XAUUSD</v>
      </c>
      <c r="C478" s="6" t="str">
        <f>IF('Data Validation'!$K$2&lt;&gt;TRUE,"",'Data Validation'!E478)</f>
        <v>M5</v>
      </c>
      <c r="D478" s="6">
        <f>IF('Data Validation'!$K$2&lt;&gt;TRUE,"",'Data Validation'!G478)</f>
        <v>5188.8500000000004</v>
      </c>
      <c r="E478" s="6">
        <f>IF($C478&lt;&gt;"M5","",Price!F478)</f>
        <v>5192.63</v>
      </c>
      <c r="F478" s="6">
        <f>IF($C478&lt;&gt;"M5","",Price!G478)</f>
        <v>5187.5200000000004</v>
      </c>
      <c r="G478" s="6">
        <f>IF($C478&lt;&gt;"M5","",SSA_new!F478)</f>
        <v>4999.5318500000003</v>
      </c>
      <c r="H478" s="6">
        <f>IF($C478&lt;&gt;"M5","",SSA_new!G478)</f>
        <v>5000.1286300000002</v>
      </c>
      <c r="I478" s="6">
        <f>IF($C478&lt;&gt;"M5","",SSA_new!H478)</f>
        <v>5001.7660500000002</v>
      </c>
      <c r="J478" s="6">
        <f>IF($C478&lt;&gt;"M5","",SSA_new!I478)</f>
        <v>4998.23794</v>
      </c>
      <c r="K478">
        <f t="shared" si="69"/>
        <v>-0.59677999999985332</v>
      </c>
      <c r="L478">
        <f t="shared" si="70"/>
        <v>-1</v>
      </c>
      <c r="M478">
        <f t="shared" si="71"/>
        <v>-14</v>
      </c>
      <c r="N478">
        <f t="shared" si="72"/>
        <v>190.86394999999993</v>
      </c>
      <c r="O478">
        <f t="shared" si="73"/>
        <v>1.0839428642271891</v>
      </c>
      <c r="P478" s="13">
        <f t="shared" si="74"/>
        <v>0.86080493364751764</v>
      </c>
      <c r="Q478" s="11">
        <f t="shared" si="75"/>
        <v>25</v>
      </c>
      <c r="R478">
        <f t="shared" si="76"/>
        <v>189.28206000000046</v>
      </c>
      <c r="S478">
        <f t="shared" si="77"/>
        <v>0.9660120658292134</v>
      </c>
      <c r="T478" s="13">
        <f t="shared" si="78"/>
        <v>0.83298092826928927</v>
      </c>
      <c r="U478" s="11">
        <f t="shared" si="79"/>
        <v>-26</v>
      </c>
      <c r="V478" s="4" t="str">
        <f t="shared" si="80"/>
        <v/>
      </c>
      <c r="W478" s="4" t="str">
        <f t="shared" si="81"/>
        <v/>
      </c>
      <c r="X478" s="4" t="str">
        <f t="shared" si="82"/>
        <v/>
      </c>
      <c r="Y478" s="4" t="str">
        <f t="shared" si="83"/>
        <v/>
      </c>
      <c r="Z478" s="4" t="str">
        <f t="shared" si="84"/>
        <v>-----</v>
      </c>
      <c r="AA478" s="4" t="str">
        <f t="shared" si="85"/>
        <v>-----</v>
      </c>
    </row>
    <row r="479" spans="1:27" x14ac:dyDescent="0.55000000000000004">
      <c r="A479" s="6">
        <f>IF('Data Validation'!$K$2&lt;&gt;TRUE,"",'Data Validation'!A479)</f>
        <v>1772175300</v>
      </c>
      <c r="B479" s="6" t="str">
        <f>IF('Data Validation'!$K$2&lt;&gt;TRUE,"",'Data Validation'!C479)</f>
        <v>XAUUSD</v>
      </c>
      <c r="C479" s="6" t="str">
        <f>IF('Data Validation'!$K$2&lt;&gt;TRUE,"",'Data Validation'!E479)</f>
        <v>M5</v>
      </c>
      <c r="D479" s="6">
        <f>IF('Data Validation'!$K$2&lt;&gt;TRUE,"",'Data Validation'!G479)</f>
        <v>5185.71</v>
      </c>
      <c r="E479" s="6">
        <f>IF($C479&lt;&gt;"M5","",Price!F479)</f>
        <v>5188.8599999999997</v>
      </c>
      <c r="F479" s="6">
        <f>IF($C479&lt;&gt;"M5","",Price!G479)</f>
        <v>5185.1099999999997</v>
      </c>
      <c r="G479" s="6">
        <f>IF($C479&lt;&gt;"M5","",SSA_new!F479)</f>
        <v>4999.1327199999996</v>
      </c>
      <c r="H479" s="6">
        <f>IF($C479&lt;&gt;"M5","",SSA_new!G479)</f>
        <v>4999.6306800000002</v>
      </c>
      <c r="I479" s="6">
        <f>IF($C479&lt;&gt;"M5","",SSA_new!H479)</f>
        <v>5001.3368099999998</v>
      </c>
      <c r="J479" s="6">
        <f>IF($C479&lt;&gt;"M5","",SSA_new!I479)</f>
        <v>4997.6437100000003</v>
      </c>
      <c r="K479">
        <f t="shared" si="69"/>
        <v>-0.49796000000060303</v>
      </c>
      <c r="L479">
        <f t="shared" si="70"/>
        <v>-1</v>
      </c>
      <c r="M479">
        <f t="shared" si="71"/>
        <v>-15</v>
      </c>
      <c r="N479">
        <f t="shared" si="72"/>
        <v>187.52318999999989</v>
      </c>
      <c r="O479">
        <f t="shared" si="73"/>
        <v>0.88835665517796059</v>
      </c>
      <c r="P479" s="13">
        <f t="shared" si="74"/>
        <v>0.8128255334110398</v>
      </c>
      <c r="Q479" s="11">
        <f t="shared" si="75"/>
        <v>25</v>
      </c>
      <c r="R479">
        <f t="shared" si="76"/>
        <v>187.46628999999939</v>
      </c>
      <c r="S479">
        <f t="shared" si="77"/>
        <v>0.86364840292951539</v>
      </c>
      <c r="T479" s="13">
        <f t="shared" si="78"/>
        <v>0.80610946704564834</v>
      </c>
      <c r="U479" s="11">
        <f t="shared" si="79"/>
        <v>-26</v>
      </c>
      <c r="V479" s="4" t="str">
        <f t="shared" si="80"/>
        <v/>
      </c>
      <c r="W479" s="4" t="str">
        <f t="shared" si="81"/>
        <v/>
      </c>
      <c r="X479" s="4" t="str">
        <f t="shared" si="82"/>
        <v/>
      </c>
      <c r="Y479" s="4" t="str">
        <f t="shared" si="83"/>
        <v/>
      </c>
      <c r="Z479" s="4" t="str">
        <f t="shared" si="84"/>
        <v>-----</v>
      </c>
      <c r="AA479" s="4" t="str">
        <f t="shared" si="85"/>
        <v>-----</v>
      </c>
    </row>
    <row r="480" spans="1:27" x14ac:dyDescent="0.55000000000000004">
      <c r="A480" s="6">
        <f>IF('Data Validation'!$K$2&lt;&gt;TRUE,"",'Data Validation'!A480)</f>
        <v>1772175600</v>
      </c>
      <c r="B480" s="6" t="str">
        <f>IF('Data Validation'!$K$2&lt;&gt;TRUE,"",'Data Validation'!C480)</f>
        <v>XAUUSD</v>
      </c>
      <c r="C480" s="6" t="str">
        <f>IF('Data Validation'!$K$2&lt;&gt;TRUE,"",'Data Validation'!E480)</f>
        <v>M5</v>
      </c>
      <c r="D480" s="6">
        <f>IF('Data Validation'!$K$2&lt;&gt;TRUE,"",'Data Validation'!G480)</f>
        <v>5185.28</v>
      </c>
      <c r="E480" s="6">
        <f>IF($C480&lt;&gt;"M5","",Price!F480)</f>
        <v>5188.05</v>
      </c>
      <c r="F480" s="6">
        <f>IF($C480&lt;&gt;"M5","",Price!G480)</f>
        <v>5183.41</v>
      </c>
      <c r="G480" s="6">
        <f>IF($C480&lt;&gt;"M5","",SSA_new!F480)</f>
        <v>4998.9384799999998</v>
      </c>
      <c r="H480" s="6">
        <f>IF($C480&lt;&gt;"M5","",SSA_new!G480)</f>
        <v>4999.2845799999996</v>
      </c>
      <c r="I480" s="6">
        <f>IF($C480&lt;&gt;"M5","",SSA_new!H480)</f>
        <v>5001.1225400000003</v>
      </c>
      <c r="J480" s="6">
        <f>IF($C480&lt;&gt;"M5","",SSA_new!I480)</f>
        <v>4997.1929099999998</v>
      </c>
      <c r="K480">
        <f t="shared" si="69"/>
        <v>-0.34609999999975116</v>
      </c>
      <c r="L480">
        <f t="shared" si="70"/>
        <v>-1</v>
      </c>
      <c r="M480">
        <f t="shared" si="71"/>
        <v>-16</v>
      </c>
      <c r="N480">
        <f t="shared" si="72"/>
        <v>186.92745999999988</v>
      </c>
      <c r="O480">
        <f t="shared" si="73"/>
        <v>0.84977651556822809</v>
      </c>
      <c r="P480" s="13">
        <f t="shared" si="74"/>
        <v>0.80227532568241766</v>
      </c>
      <c r="Q480" s="11">
        <f t="shared" si="75"/>
        <v>25</v>
      </c>
      <c r="R480">
        <f t="shared" si="76"/>
        <v>186.2170900000001</v>
      </c>
      <c r="S480">
        <f t="shared" si="77"/>
        <v>0.79324951996320858</v>
      </c>
      <c r="T480" s="13">
        <f t="shared" si="78"/>
        <v>0.78618376938744705</v>
      </c>
      <c r="U480" s="11">
        <f t="shared" si="79"/>
        <v>-26</v>
      </c>
      <c r="V480" s="4" t="str">
        <f t="shared" si="80"/>
        <v/>
      </c>
      <c r="W480" s="4" t="str">
        <f t="shared" si="81"/>
        <v/>
      </c>
      <c r="X480" s="4" t="str">
        <f t="shared" si="82"/>
        <v/>
      </c>
      <c r="Y480" s="4" t="str">
        <f t="shared" si="83"/>
        <v/>
      </c>
      <c r="Z480" s="4" t="str">
        <f t="shared" si="84"/>
        <v>-----</v>
      </c>
      <c r="AA480" s="4" t="str">
        <f t="shared" si="85"/>
        <v>-----</v>
      </c>
    </row>
    <row r="481" spans="1:27" x14ac:dyDescent="0.55000000000000004">
      <c r="A481" s="6">
        <f>IF('Data Validation'!$K$2&lt;&gt;TRUE,"",'Data Validation'!A481)</f>
        <v>1772175900</v>
      </c>
      <c r="B481" s="6" t="str">
        <f>IF('Data Validation'!$K$2&lt;&gt;TRUE,"",'Data Validation'!C481)</f>
        <v>XAUUSD</v>
      </c>
      <c r="C481" s="6" t="str">
        <f>IF('Data Validation'!$K$2&lt;&gt;TRUE,"",'Data Validation'!E481)</f>
        <v>M5</v>
      </c>
      <c r="D481" s="6">
        <f>IF('Data Validation'!$K$2&lt;&gt;TRUE,"",'Data Validation'!G481)</f>
        <v>5187.16</v>
      </c>
      <c r="E481" s="6">
        <f>IF($C481&lt;&gt;"M5","",Price!F481)</f>
        <v>5189.71</v>
      </c>
      <c r="F481" s="6">
        <f>IF($C481&lt;&gt;"M5","",Price!G481)</f>
        <v>5185.12</v>
      </c>
      <c r="G481" s="6">
        <f>IF($C481&lt;&gt;"M5","",SSA_new!F481)</f>
        <v>4999.0086600000004</v>
      </c>
      <c r="H481" s="6">
        <f>IF($C481&lt;&gt;"M5","",SSA_new!G481)</f>
        <v>4999.1466200000004</v>
      </c>
      <c r="I481" s="6">
        <f>IF($C481&lt;&gt;"M5","",SSA_new!H481)</f>
        <v>5001.1338699999997</v>
      </c>
      <c r="J481" s="6">
        <f>IF($C481&lt;&gt;"M5","",SSA_new!I481)</f>
        <v>4996.9826999999996</v>
      </c>
      <c r="K481">
        <f t="shared" si="69"/>
        <v>-0.13796000000002095</v>
      </c>
      <c r="L481">
        <f t="shared" si="70"/>
        <v>-1</v>
      </c>
      <c r="M481">
        <f t="shared" si="71"/>
        <v>-17</v>
      </c>
      <c r="N481">
        <f t="shared" si="72"/>
        <v>188.57613000000038</v>
      </c>
      <c r="O481">
        <f t="shared" si="73"/>
        <v>0.94045978050052959</v>
      </c>
      <c r="P481" s="13">
        <f t="shared" si="74"/>
        <v>0.82650911467876831</v>
      </c>
      <c r="Q481" s="11">
        <f t="shared" si="75"/>
        <v>25</v>
      </c>
      <c r="R481">
        <f t="shared" si="76"/>
        <v>188.13730000000032</v>
      </c>
      <c r="S481">
        <f t="shared" si="77"/>
        <v>0.89397314674805484</v>
      </c>
      <c r="T481" s="13">
        <f t="shared" si="78"/>
        <v>0.81433187052125067</v>
      </c>
      <c r="U481" s="11">
        <f t="shared" si="79"/>
        <v>-26</v>
      </c>
      <c r="V481" s="4" t="str">
        <f t="shared" si="80"/>
        <v/>
      </c>
      <c r="W481" s="4" t="str">
        <f t="shared" si="81"/>
        <v/>
      </c>
      <c r="X481" s="4" t="str">
        <f t="shared" si="82"/>
        <v/>
      </c>
      <c r="Y481" s="4" t="str">
        <f t="shared" si="83"/>
        <v/>
      </c>
      <c r="Z481" s="4" t="str">
        <f t="shared" si="84"/>
        <v>-----</v>
      </c>
      <c r="AA481" s="4" t="str">
        <f t="shared" si="85"/>
        <v>-----</v>
      </c>
    </row>
    <row r="482" spans="1:27" x14ac:dyDescent="0.55000000000000004">
      <c r="A482" s="6">
        <f>IF('Data Validation'!$K$2&lt;&gt;TRUE,"",'Data Validation'!A482)</f>
        <v>1772176200</v>
      </c>
      <c r="B482" s="6" t="str">
        <f>IF('Data Validation'!$K$2&lt;&gt;TRUE,"",'Data Validation'!C482)</f>
        <v>XAUUSD</v>
      </c>
      <c r="C482" s="6" t="str">
        <f>IF('Data Validation'!$K$2&lt;&gt;TRUE,"",'Data Validation'!E482)</f>
        <v>M5</v>
      </c>
      <c r="D482" s="6">
        <f>IF('Data Validation'!$K$2&lt;&gt;TRUE,"",'Data Validation'!G482)</f>
        <v>5181.7</v>
      </c>
      <c r="E482" s="6">
        <f>IF($C482&lt;&gt;"M5","",Price!F482)</f>
        <v>5188.97</v>
      </c>
      <c r="F482" s="6">
        <f>IF($C482&lt;&gt;"M5","",Price!G482)</f>
        <v>5181.3900000000003</v>
      </c>
      <c r="G482" s="6">
        <f>IF($C482&lt;&gt;"M5","",SSA_new!F482)</f>
        <v>4999.2470400000002</v>
      </c>
      <c r="H482" s="6">
        <f>IF($C482&lt;&gt;"M5","",SSA_new!G482)</f>
        <v>4999.1968299999999</v>
      </c>
      <c r="I482" s="6">
        <f>IF($C482&lt;&gt;"M5","",SSA_new!H482)</f>
        <v>5001.3140999999996</v>
      </c>
      <c r="J482" s="6">
        <f>IF($C482&lt;&gt;"M5","",SSA_new!I482)</f>
        <v>4997.09998</v>
      </c>
      <c r="K482">
        <f t="shared" si="69"/>
        <v>5.0210000000333821E-2</v>
      </c>
      <c r="L482">
        <f t="shared" si="70"/>
        <v>1</v>
      </c>
      <c r="M482">
        <f t="shared" si="71"/>
        <v>1</v>
      </c>
      <c r="N482">
        <f t="shared" si="72"/>
        <v>187.65590000000066</v>
      </c>
      <c r="O482">
        <f t="shared" si="73"/>
        <v>0.88356079754041961</v>
      </c>
      <c r="P482" s="13">
        <f t="shared" si="74"/>
        <v>0.81153332541323775</v>
      </c>
      <c r="Q482" s="11">
        <f t="shared" si="75"/>
        <v>25</v>
      </c>
      <c r="R482">
        <f t="shared" si="76"/>
        <v>184.29002000000037</v>
      </c>
      <c r="S482">
        <f t="shared" si="77"/>
        <v>0.68021048562104669</v>
      </c>
      <c r="T482" s="13">
        <f t="shared" si="78"/>
        <v>0.75181440303198943</v>
      </c>
      <c r="U482" s="11">
        <f t="shared" si="79"/>
        <v>-26</v>
      </c>
      <c r="V482" s="4">
        <f t="shared" si="80"/>
        <v>1</v>
      </c>
      <c r="W482" s="4" t="str">
        <f t="shared" si="81"/>
        <v/>
      </c>
      <c r="X482" s="4" t="str">
        <f t="shared" si="82"/>
        <v/>
      </c>
      <c r="Y482" s="4" t="str">
        <f t="shared" si="83"/>
        <v/>
      </c>
      <c r="Z482" s="4" t="str">
        <f t="shared" si="84"/>
        <v>-----</v>
      </c>
      <c r="AA482" s="4" t="str">
        <f t="shared" si="85"/>
        <v>-----</v>
      </c>
    </row>
    <row r="483" spans="1:27" x14ac:dyDescent="0.55000000000000004">
      <c r="A483" s="6">
        <f>IF('Data Validation'!$K$2&lt;&gt;TRUE,"",'Data Validation'!A483)</f>
        <v>1772176500</v>
      </c>
      <c r="B483" s="6" t="str">
        <f>IF('Data Validation'!$K$2&lt;&gt;TRUE,"",'Data Validation'!C483)</f>
        <v>XAUUSD</v>
      </c>
      <c r="C483" s="6" t="str">
        <f>IF('Data Validation'!$K$2&lt;&gt;TRUE,"",'Data Validation'!E483)</f>
        <v>M5</v>
      </c>
      <c r="D483" s="6">
        <f>IF('Data Validation'!$K$2&lt;&gt;TRUE,"",'Data Validation'!G483)</f>
        <v>5177.62</v>
      </c>
      <c r="E483" s="6">
        <f>IF($C483&lt;&gt;"M5","",Price!F483)</f>
        <v>5183.04</v>
      </c>
      <c r="F483" s="6">
        <f>IF($C483&lt;&gt;"M5","",Price!G483)</f>
        <v>5177.55</v>
      </c>
      <c r="G483" s="6">
        <f>IF($C483&lt;&gt;"M5","",SSA_new!F483)</f>
        <v>4999.6112800000001</v>
      </c>
      <c r="H483" s="6">
        <f>IF($C483&lt;&gt;"M5","",SSA_new!G483)</f>
        <v>4999.4040599999998</v>
      </c>
      <c r="I483" s="6">
        <f>IF($C483&lt;&gt;"M5","",SSA_new!H483)</f>
        <v>5001.5506500000001</v>
      </c>
      <c r="J483" s="6">
        <f>IF($C483&lt;&gt;"M5","",SSA_new!I483)</f>
        <v>4997.4489000000003</v>
      </c>
      <c r="K483">
        <f t="shared" si="69"/>
        <v>0.20722000000023399</v>
      </c>
      <c r="L483">
        <f t="shared" si="70"/>
        <v>1</v>
      </c>
      <c r="M483">
        <f t="shared" si="71"/>
        <v>2</v>
      </c>
      <c r="N483">
        <f t="shared" si="72"/>
        <v>181.48934999999983</v>
      </c>
      <c r="O483">
        <f t="shared" ref="O483:O514" si="86">STANDARDIZE(N483,AVERAGE(N99:N483),_xlfn.STDEV.P(N99:N483))</f>
        <v>0.52401821669775572</v>
      </c>
      <c r="P483" s="13">
        <f t="shared" ref="P483:P514" si="87">_xlfn.NORM.S.DIST(O483,TRUE)</f>
        <v>0.6998670651793335</v>
      </c>
      <c r="Q483" s="11">
        <f t="shared" ref="Q483:Q514" si="88">MAX(M99:M483)</f>
        <v>25</v>
      </c>
      <c r="R483">
        <f t="shared" si="76"/>
        <v>180.10109999999986</v>
      </c>
      <c r="S483">
        <f t="shared" ref="S483:S514" si="89">STANDARDIZE(R483,AVERAGE(R99:R483),_xlfn.STDEV.P(R99:R483))</f>
        <v>0.44694000148052043</v>
      </c>
      <c r="T483" s="13">
        <f t="shared" ref="T483:T514" si="90">_xlfn.NORM.S.DIST(S483,TRUE)</f>
        <v>0.67254080955432927</v>
      </c>
      <c r="U483" s="11">
        <f t="shared" ref="U483:U514" si="91">MIN(M99:M483)</f>
        <v>-26</v>
      </c>
      <c r="V483" s="4">
        <f t="shared" si="80"/>
        <v>1</v>
      </c>
      <c r="W483" s="4" t="str">
        <f t="shared" ref="W483:W500" si="92">IF(P483&gt;90%,"Sig Excess High","")</f>
        <v/>
      </c>
      <c r="X483" s="4" t="str">
        <f t="shared" si="82"/>
        <v/>
      </c>
      <c r="Y483" s="4" t="str">
        <f t="shared" ref="Y483:Y500" si="93">IF(T483&lt;10%,"Sig Excess Low","")</f>
        <v/>
      </c>
      <c r="Z483" s="4" t="str">
        <f t="shared" si="84"/>
        <v>-----</v>
      </c>
      <c r="AA483" s="4" t="str">
        <f t="shared" si="85"/>
        <v>-----</v>
      </c>
    </row>
    <row r="484" spans="1:27" x14ac:dyDescent="0.55000000000000004">
      <c r="A484" s="6">
        <f>IF('Data Validation'!$K$2&lt;&gt;TRUE,"",'Data Validation'!A484)</f>
        <v>1772176800</v>
      </c>
      <c r="B484" s="6" t="str">
        <f>IF('Data Validation'!$K$2&lt;&gt;TRUE,"",'Data Validation'!C484)</f>
        <v>XAUUSD</v>
      </c>
      <c r="C484" s="6" t="str">
        <f>IF('Data Validation'!$K$2&lt;&gt;TRUE,"",'Data Validation'!E484)</f>
        <v>M5</v>
      </c>
      <c r="D484" s="6">
        <f>IF('Data Validation'!$K$2&lt;&gt;TRUE,"",'Data Validation'!G484)</f>
        <v>5182.82</v>
      </c>
      <c r="E484" s="6">
        <f>IF($C484&lt;&gt;"M5","",Price!F484)</f>
        <v>5183.75</v>
      </c>
      <c r="F484" s="6">
        <f>IF($C484&lt;&gt;"M5","",Price!G484)</f>
        <v>5177.7</v>
      </c>
      <c r="G484" s="6">
        <f>IF($C484&lt;&gt;"M5","",SSA_new!F484)</f>
        <v>5000.0094099999997</v>
      </c>
      <c r="H484" s="6">
        <f>IF($C484&lt;&gt;"M5","",SSA_new!G484)</f>
        <v>4999.7067299999999</v>
      </c>
      <c r="I484" s="6">
        <f>IF($C484&lt;&gt;"M5","",SSA_new!H484)</f>
        <v>5001.8193899999997</v>
      </c>
      <c r="J484" s="6">
        <f>IF($C484&lt;&gt;"M5","",SSA_new!I484)</f>
        <v>4997.9778800000004</v>
      </c>
      <c r="K484">
        <f t="shared" si="69"/>
        <v>0.30267999999978201</v>
      </c>
      <c r="L484">
        <f t="shared" si="70"/>
        <v>1</v>
      </c>
      <c r="M484">
        <f t="shared" si="71"/>
        <v>3</v>
      </c>
      <c r="N484">
        <f t="shared" si="72"/>
        <v>181.93061000000034</v>
      </c>
      <c r="O484">
        <f t="shared" si="86"/>
        <v>0.54581923436420776</v>
      </c>
      <c r="P484" s="13">
        <f t="shared" si="87"/>
        <v>0.70740489982928056</v>
      </c>
      <c r="Q484" s="11">
        <f t="shared" si="88"/>
        <v>25</v>
      </c>
      <c r="R484">
        <f t="shared" si="76"/>
        <v>179.72211999999945</v>
      </c>
      <c r="S484">
        <f t="shared" si="89"/>
        <v>0.42227243931567227</v>
      </c>
      <c r="T484" s="13">
        <f t="shared" si="90"/>
        <v>0.66358691371772816</v>
      </c>
      <c r="U484" s="11">
        <f t="shared" si="91"/>
        <v>-26</v>
      </c>
      <c r="V484" s="4">
        <f t="shared" si="80"/>
        <v>1</v>
      </c>
      <c r="W484" s="4" t="str">
        <f t="shared" si="92"/>
        <v/>
      </c>
      <c r="X484" s="4" t="str">
        <f t="shared" si="82"/>
        <v/>
      </c>
      <c r="Y484" s="4" t="str">
        <f t="shared" si="93"/>
        <v/>
      </c>
      <c r="Z484" s="4" t="str">
        <f t="shared" si="84"/>
        <v>-----</v>
      </c>
      <c r="AA484" s="4" t="str">
        <f t="shared" si="85"/>
        <v>-----</v>
      </c>
    </row>
    <row r="485" spans="1:27" x14ac:dyDescent="0.55000000000000004">
      <c r="A485" s="6">
        <f>IF('Data Validation'!$K$2&lt;&gt;TRUE,"",'Data Validation'!A485)</f>
        <v>1772177100</v>
      </c>
      <c r="B485" s="6" t="str">
        <f>IF('Data Validation'!$K$2&lt;&gt;TRUE,"",'Data Validation'!C485)</f>
        <v>XAUUSD</v>
      </c>
      <c r="C485" s="6" t="str">
        <f>IF('Data Validation'!$K$2&lt;&gt;TRUE,"",'Data Validation'!E485)</f>
        <v>M5</v>
      </c>
      <c r="D485" s="6">
        <f>IF('Data Validation'!$K$2&lt;&gt;TRUE,"",'Data Validation'!G485)</f>
        <v>5178.6400000000003</v>
      </c>
      <c r="E485" s="6">
        <f>IF($C485&lt;&gt;"M5","",Price!F485)</f>
        <v>5185.47</v>
      </c>
      <c r="F485" s="6">
        <f>IF($C485&lt;&gt;"M5","",Price!G485)</f>
        <v>5178.5600000000004</v>
      </c>
      <c r="G485" s="6">
        <f>IF($C485&lt;&gt;"M5","",SSA_new!F485)</f>
        <v>5000.32942</v>
      </c>
      <c r="H485" s="6">
        <f>IF($C485&lt;&gt;"M5","",SSA_new!G485)</f>
        <v>5000.0180799999998</v>
      </c>
      <c r="I485" s="6">
        <f>IF($C485&lt;&gt;"M5","",SSA_new!H485)</f>
        <v>5002.0132599999997</v>
      </c>
      <c r="J485" s="6">
        <f>IF($C485&lt;&gt;"M5","",SSA_new!I485)</f>
        <v>4998.5837000000001</v>
      </c>
      <c r="K485">
        <f t="shared" si="69"/>
        <v>0.31134000000020023</v>
      </c>
      <c r="L485">
        <f t="shared" si="70"/>
        <v>1</v>
      </c>
      <c r="M485">
        <f t="shared" si="71"/>
        <v>4</v>
      </c>
      <c r="N485">
        <f t="shared" si="72"/>
        <v>183.45674000000054</v>
      </c>
      <c r="O485">
        <f t="shared" si="86"/>
        <v>0.63025249421785867</v>
      </c>
      <c r="P485" s="13">
        <f t="shared" si="87"/>
        <v>0.73573530049937863</v>
      </c>
      <c r="Q485" s="11">
        <f t="shared" si="88"/>
        <v>25</v>
      </c>
      <c r="R485">
        <f t="shared" si="76"/>
        <v>179.97630000000026</v>
      </c>
      <c r="S485">
        <f t="shared" si="89"/>
        <v>0.4326567722134913</v>
      </c>
      <c r="T485" s="13">
        <f t="shared" si="90"/>
        <v>0.66736793070724598</v>
      </c>
      <c r="U485" s="11">
        <f t="shared" si="91"/>
        <v>-26</v>
      </c>
      <c r="V485" s="4">
        <f t="shared" si="80"/>
        <v>1</v>
      </c>
      <c r="W485" s="4" t="str">
        <f t="shared" si="92"/>
        <v/>
      </c>
      <c r="X485" s="4" t="str">
        <f t="shared" si="82"/>
        <v/>
      </c>
      <c r="Y485" s="4" t="str">
        <f t="shared" si="93"/>
        <v/>
      </c>
      <c r="Z485" s="4" t="str">
        <f t="shared" si="84"/>
        <v>-----</v>
      </c>
      <c r="AA485" s="4" t="str">
        <f t="shared" si="85"/>
        <v>-----</v>
      </c>
    </row>
    <row r="486" spans="1:27" x14ac:dyDescent="0.55000000000000004">
      <c r="A486" s="6">
        <f>IF('Data Validation'!$K$2&lt;&gt;TRUE,"",'Data Validation'!A486)</f>
        <v>1772177400</v>
      </c>
      <c r="B486" s="6" t="str">
        <f>IF('Data Validation'!$K$2&lt;&gt;TRUE,"",'Data Validation'!C486)</f>
        <v>XAUUSD</v>
      </c>
      <c r="C486" s="6" t="str">
        <f>IF('Data Validation'!$K$2&lt;&gt;TRUE,"",'Data Validation'!E486)</f>
        <v>M5</v>
      </c>
      <c r="D486" s="6">
        <f>IF('Data Validation'!$K$2&lt;&gt;TRUE,"",'Data Validation'!G486)</f>
        <v>5180.1899999999996</v>
      </c>
      <c r="E486" s="6">
        <f>IF($C486&lt;&gt;"M5","",Price!F486)</f>
        <v>5181.63</v>
      </c>
      <c r="F486" s="6">
        <f>IF($C486&lt;&gt;"M5","",Price!G486)</f>
        <v>5175.79</v>
      </c>
      <c r="G486" s="6">
        <f>IF($C486&lt;&gt;"M5","",SSA_new!F486)</f>
        <v>5000.5524800000003</v>
      </c>
      <c r="H486" s="6">
        <f>IF($C486&lt;&gt;"M5","",SSA_new!G486)</f>
        <v>5000.2852800000001</v>
      </c>
      <c r="I486" s="6">
        <f>IF($C486&lt;&gt;"M5","",SSA_new!H486)</f>
        <v>5002.0721299999996</v>
      </c>
      <c r="J486" s="6">
        <f>IF($C486&lt;&gt;"M5","",SSA_new!I486)</f>
        <v>4999.1727700000001</v>
      </c>
      <c r="K486">
        <f t="shared" si="69"/>
        <v>0.26720000000022992</v>
      </c>
      <c r="L486">
        <f t="shared" si="70"/>
        <v>1</v>
      </c>
      <c r="M486">
        <f t="shared" si="71"/>
        <v>5</v>
      </c>
      <c r="N486">
        <f t="shared" si="72"/>
        <v>179.55787000000055</v>
      </c>
      <c r="O486">
        <f t="shared" si="86"/>
        <v>0.4001651736137376</v>
      </c>
      <c r="P486" s="13">
        <f t="shared" si="87"/>
        <v>0.65548256811054451</v>
      </c>
      <c r="Q486" s="11">
        <f t="shared" si="88"/>
        <v>25</v>
      </c>
      <c r="R486">
        <f t="shared" si="76"/>
        <v>176.61722999999984</v>
      </c>
      <c r="S486">
        <f t="shared" si="89"/>
        <v>0.24414530800140602</v>
      </c>
      <c r="T486" s="13">
        <f t="shared" si="90"/>
        <v>0.59644085834379457</v>
      </c>
      <c r="U486" s="11">
        <f t="shared" si="91"/>
        <v>-26</v>
      </c>
      <c r="V486" s="4">
        <f t="shared" si="80"/>
        <v>1</v>
      </c>
      <c r="W486" s="4" t="str">
        <f t="shared" si="92"/>
        <v/>
      </c>
      <c r="X486" s="4" t="str">
        <f t="shared" si="82"/>
        <v/>
      </c>
      <c r="Y486" s="4" t="str">
        <f t="shared" si="93"/>
        <v/>
      </c>
      <c r="Z486" s="4" t="str">
        <f t="shared" si="84"/>
        <v>-----</v>
      </c>
      <c r="AA486" s="4" t="str">
        <f t="shared" si="85"/>
        <v>-----</v>
      </c>
    </row>
    <row r="487" spans="1:27" x14ac:dyDescent="0.55000000000000004">
      <c r="A487" s="6">
        <f>IF('Data Validation'!$K$2&lt;&gt;TRUE,"",'Data Validation'!A487)</f>
        <v>1772177700</v>
      </c>
      <c r="B487" s="6" t="str">
        <f>IF('Data Validation'!$K$2&lt;&gt;TRUE,"",'Data Validation'!C487)</f>
        <v>XAUUSD</v>
      </c>
      <c r="C487" s="6" t="str">
        <f>IF('Data Validation'!$K$2&lt;&gt;TRUE,"",'Data Validation'!E487)</f>
        <v>M5</v>
      </c>
      <c r="D487" s="6">
        <f>IF('Data Validation'!$K$2&lt;&gt;TRUE,"",'Data Validation'!G487)</f>
        <v>5182.7</v>
      </c>
      <c r="E487" s="6">
        <f>IF($C487&lt;&gt;"M5","",Price!F487)</f>
        <v>5182.8500000000004</v>
      </c>
      <c r="F487" s="6">
        <f>IF($C487&lt;&gt;"M5","",Price!G487)</f>
        <v>5180.1499999999996</v>
      </c>
      <c r="G487" s="6">
        <f>IF($C487&lt;&gt;"M5","",SSA_new!F487)</f>
        <v>5000.7024700000002</v>
      </c>
      <c r="H487" s="6">
        <f>IF($C487&lt;&gt;"M5","",SSA_new!G487)</f>
        <v>5000.4938700000002</v>
      </c>
      <c r="I487" s="6">
        <f>IF($C487&lt;&gt;"M5","",SSA_new!H487)</f>
        <v>5002.0352199999998</v>
      </c>
      <c r="J487" s="6">
        <f>IF($C487&lt;&gt;"M5","",SSA_new!I487)</f>
        <v>4999.6798699999999</v>
      </c>
      <c r="K487">
        <f t="shared" si="69"/>
        <v>0.20859999999993306</v>
      </c>
      <c r="L487">
        <f t="shared" si="70"/>
        <v>1</v>
      </c>
      <c r="M487">
        <f t="shared" si="71"/>
        <v>6</v>
      </c>
      <c r="N487">
        <f t="shared" si="72"/>
        <v>180.81478000000061</v>
      </c>
      <c r="O487">
        <f t="shared" si="86"/>
        <v>0.46946037745508568</v>
      </c>
      <c r="P487" s="13">
        <f t="shared" si="87"/>
        <v>0.6806296999406154</v>
      </c>
      <c r="Q487" s="11">
        <f t="shared" si="88"/>
        <v>25</v>
      </c>
      <c r="R487">
        <f t="shared" si="76"/>
        <v>180.4701299999997</v>
      </c>
      <c r="S487">
        <f t="shared" si="89"/>
        <v>0.45338573000811594</v>
      </c>
      <c r="T487" s="13">
        <f t="shared" si="90"/>
        <v>0.67486449493454381</v>
      </c>
      <c r="U487" s="11">
        <f t="shared" si="91"/>
        <v>-26</v>
      </c>
      <c r="V487" s="4">
        <f t="shared" si="80"/>
        <v>1</v>
      </c>
      <c r="W487" s="4" t="str">
        <f t="shared" si="92"/>
        <v/>
      </c>
      <c r="X487" s="4" t="str">
        <f t="shared" si="82"/>
        <v/>
      </c>
      <c r="Y487" s="4" t="str">
        <f t="shared" si="93"/>
        <v/>
      </c>
      <c r="Z487" s="4" t="str">
        <f t="shared" si="84"/>
        <v>-----</v>
      </c>
      <c r="AA487" s="4" t="str">
        <f t="shared" si="85"/>
        <v>-----</v>
      </c>
    </row>
    <row r="488" spans="1:27" x14ac:dyDescent="0.55000000000000004">
      <c r="A488" s="6">
        <f>IF('Data Validation'!$K$2&lt;&gt;TRUE,"",'Data Validation'!A488)</f>
        <v>1772178000</v>
      </c>
      <c r="B488" s="6" t="str">
        <f>IF('Data Validation'!$K$2&lt;&gt;TRUE,"",'Data Validation'!C488)</f>
        <v>XAUUSD</v>
      </c>
      <c r="C488" s="6" t="str">
        <f>IF('Data Validation'!$K$2&lt;&gt;TRUE,"",'Data Validation'!E488)</f>
        <v>M5</v>
      </c>
      <c r="D488" s="6">
        <f>IF('Data Validation'!$K$2&lt;&gt;TRUE,"",'Data Validation'!G488)</f>
        <v>5180.5200000000004</v>
      </c>
      <c r="E488" s="6">
        <f>IF($C488&lt;&gt;"M5","",Price!F488)</f>
        <v>5182.87</v>
      </c>
      <c r="F488" s="6">
        <f>IF($C488&lt;&gt;"M5","",Price!G488)</f>
        <v>5180</v>
      </c>
      <c r="G488" s="6">
        <f>IF($C488&lt;&gt;"M5","",SSA_new!F488)</f>
        <v>5000.7863100000004</v>
      </c>
      <c r="H488" s="6">
        <f>IF($C488&lt;&gt;"M5","",SSA_new!G488)</f>
        <v>5000.6400899999999</v>
      </c>
      <c r="I488" s="6">
        <f>IF($C488&lt;&gt;"M5","",SSA_new!H488)</f>
        <v>5001.9417899999999</v>
      </c>
      <c r="J488" s="6">
        <f>IF($C488&lt;&gt;"M5","",SSA_new!I488)</f>
        <v>5000.0677800000003</v>
      </c>
      <c r="K488">
        <f t="shared" si="69"/>
        <v>0.14622000000053959</v>
      </c>
      <c r="L488">
        <f t="shared" si="70"/>
        <v>1</v>
      </c>
      <c r="M488">
        <f t="shared" si="71"/>
        <v>7</v>
      </c>
      <c r="N488">
        <f t="shared" si="72"/>
        <v>180.92821000000004</v>
      </c>
      <c r="O488">
        <f t="shared" si="86"/>
        <v>0.4722370997026259</v>
      </c>
      <c r="P488" s="13">
        <f t="shared" si="87"/>
        <v>0.68162121924025476</v>
      </c>
      <c r="Q488" s="11">
        <f t="shared" si="88"/>
        <v>25</v>
      </c>
      <c r="R488">
        <f t="shared" si="76"/>
        <v>179.93221999999969</v>
      </c>
      <c r="S488">
        <f t="shared" si="89"/>
        <v>0.42000814678400733</v>
      </c>
      <c r="T488" s="13">
        <f t="shared" si="90"/>
        <v>0.6627602488627593</v>
      </c>
      <c r="U488" s="11">
        <f t="shared" si="91"/>
        <v>-26</v>
      </c>
      <c r="V488" s="4">
        <f t="shared" si="80"/>
        <v>1</v>
      </c>
      <c r="W488" s="4" t="str">
        <f t="shared" si="92"/>
        <v/>
      </c>
      <c r="X488" s="4" t="str">
        <f t="shared" si="82"/>
        <v/>
      </c>
      <c r="Y488" s="4" t="str">
        <f t="shared" si="93"/>
        <v/>
      </c>
      <c r="Z488" s="4" t="str">
        <f t="shared" si="84"/>
        <v>-----</v>
      </c>
      <c r="AA488" s="4" t="str">
        <f t="shared" si="85"/>
        <v>-----</v>
      </c>
    </row>
    <row r="489" spans="1:27" x14ac:dyDescent="0.55000000000000004">
      <c r="A489" s="6">
        <f>IF('Data Validation'!$K$2&lt;&gt;TRUE,"",'Data Validation'!A489)</f>
        <v>1772178300</v>
      </c>
      <c r="B489" s="6" t="str">
        <f>IF('Data Validation'!$K$2&lt;&gt;TRUE,"",'Data Validation'!C489)</f>
        <v>XAUUSD</v>
      </c>
      <c r="C489" s="6" t="str">
        <f>IF('Data Validation'!$K$2&lt;&gt;TRUE,"",'Data Validation'!E489)</f>
        <v>M5</v>
      </c>
      <c r="D489" s="6">
        <f>IF('Data Validation'!$K$2&lt;&gt;TRUE,"",'Data Validation'!G489)</f>
        <v>5181.24</v>
      </c>
      <c r="E489" s="6">
        <f>IF($C489&lt;&gt;"M5","",Price!F489)</f>
        <v>5182.0200000000004</v>
      </c>
      <c r="F489" s="6">
        <f>IF($C489&lt;&gt;"M5","",Price!G489)</f>
        <v>5179.4399999999996</v>
      </c>
      <c r="G489" s="6">
        <f>IF($C489&lt;&gt;"M5","",SSA_new!F489)</f>
        <v>5000.8829999999998</v>
      </c>
      <c r="H489" s="6">
        <f>IF($C489&lt;&gt;"M5","",SSA_new!G489)</f>
        <v>5000.7615400000004</v>
      </c>
      <c r="I489" s="6">
        <f>IF($C489&lt;&gt;"M5","",SSA_new!H489)</f>
        <v>5001.8774800000001</v>
      </c>
      <c r="J489" s="6">
        <f>IF($C489&lt;&gt;"M5","",SSA_new!I489)</f>
        <v>5000.3149899999999</v>
      </c>
      <c r="K489">
        <f t="shared" si="69"/>
        <v>0.12145999999938795</v>
      </c>
      <c r="L489">
        <f t="shared" si="70"/>
        <v>1</v>
      </c>
      <c r="M489">
        <f t="shared" si="71"/>
        <v>8</v>
      </c>
      <c r="N489">
        <f t="shared" si="72"/>
        <v>180.14252000000033</v>
      </c>
      <c r="O489">
        <f t="shared" si="86"/>
        <v>0.4222442196754822</v>
      </c>
      <c r="P489" s="13">
        <f t="shared" si="87"/>
        <v>0.66357661593488082</v>
      </c>
      <c r="Q489" s="11">
        <f t="shared" si="88"/>
        <v>25</v>
      </c>
      <c r="R489">
        <f t="shared" si="76"/>
        <v>179.12500999999975</v>
      </c>
      <c r="S489">
        <f t="shared" si="89"/>
        <v>0.37159028923783305</v>
      </c>
      <c r="T489" s="13">
        <f t="shared" si="90"/>
        <v>0.64490103986425917</v>
      </c>
      <c r="U489" s="11">
        <f t="shared" si="91"/>
        <v>-26</v>
      </c>
      <c r="V489" s="4">
        <f t="shared" si="80"/>
        <v>1</v>
      </c>
      <c r="W489" s="4" t="str">
        <f t="shared" si="92"/>
        <v/>
      </c>
      <c r="X489" s="4" t="str">
        <f t="shared" si="82"/>
        <v/>
      </c>
      <c r="Y489" s="4" t="str">
        <f t="shared" si="93"/>
        <v/>
      </c>
      <c r="Z489" s="4" t="str">
        <f t="shared" si="84"/>
        <v>-----</v>
      </c>
      <c r="AA489" s="4" t="str">
        <f t="shared" si="85"/>
        <v>-----</v>
      </c>
    </row>
    <row r="490" spans="1:27" x14ac:dyDescent="0.55000000000000004">
      <c r="A490" s="6">
        <f>IF('Data Validation'!$K$2&lt;&gt;TRUE,"",'Data Validation'!A490)</f>
        <v>1772178600</v>
      </c>
      <c r="B490" s="6" t="str">
        <f>IF('Data Validation'!$K$2&lt;&gt;TRUE,"",'Data Validation'!C490)</f>
        <v>XAUUSD</v>
      </c>
      <c r="C490" s="6" t="str">
        <f>IF('Data Validation'!$K$2&lt;&gt;TRUE,"",'Data Validation'!E490)</f>
        <v>M5</v>
      </c>
      <c r="D490" s="6">
        <f>IF('Data Validation'!$K$2&lt;&gt;TRUE,"",'Data Validation'!G490)</f>
        <v>5179.6499999999996</v>
      </c>
      <c r="E490" s="6">
        <f>IF($C490&lt;&gt;"M5","",Price!F490)</f>
        <v>5181.53</v>
      </c>
      <c r="F490" s="6">
        <f>IF($C490&lt;&gt;"M5","",Price!G490)</f>
        <v>5177.76</v>
      </c>
      <c r="G490" s="6">
        <f>IF($C490&lt;&gt;"M5","",SSA_new!F490)</f>
        <v>5001.0881399999998</v>
      </c>
      <c r="H490" s="6">
        <f>IF($C490&lt;&gt;"M5","",SSA_new!G490)</f>
        <v>5000.9248399999997</v>
      </c>
      <c r="I490" s="6">
        <f>IF($C490&lt;&gt;"M5","",SSA_new!H490)</f>
        <v>5001.9448499999999</v>
      </c>
      <c r="J490" s="6">
        <f>IF($C490&lt;&gt;"M5","",SSA_new!I490)</f>
        <v>5000.5133900000001</v>
      </c>
      <c r="K490">
        <f t="shared" si="69"/>
        <v>0.16330000000016298</v>
      </c>
      <c r="L490">
        <f t="shared" si="70"/>
        <v>1</v>
      </c>
      <c r="M490">
        <f t="shared" si="71"/>
        <v>9</v>
      </c>
      <c r="N490">
        <f t="shared" si="72"/>
        <v>179.58514999999989</v>
      </c>
      <c r="O490">
        <f t="shared" si="86"/>
        <v>0.38540199617305926</v>
      </c>
      <c r="P490" s="13">
        <f t="shared" si="87"/>
        <v>0.65003019806959361</v>
      </c>
      <c r="Q490" s="11">
        <f t="shared" si="88"/>
        <v>25</v>
      </c>
      <c r="R490">
        <f t="shared" si="76"/>
        <v>177.24661000000015</v>
      </c>
      <c r="S490">
        <f t="shared" si="89"/>
        <v>0.26356357852095436</v>
      </c>
      <c r="T490" s="13">
        <f t="shared" si="90"/>
        <v>0.60394188674405225</v>
      </c>
      <c r="U490" s="11">
        <f t="shared" si="91"/>
        <v>-26</v>
      </c>
      <c r="V490" s="4">
        <f t="shared" si="80"/>
        <v>1</v>
      </c>
      <c r="W490" s="4" t="str">
        <f t="shared" si="92"/>
        <v/>
      </c>
      <c r="X490" s="4" t="str">
        <f t="shared" si="82"/>
        <v/>
      </c>
      <c r="Y490" s="4" t="str">
        <f t="shared" si="93"/>
        <v/>
      </c>
      <c r="Z490" s="4" t="str">
        <f t="shared" ref="Z490:Z521" si="94">IF(AND(Y490="Sig Excess Low",M490&lt;0,(M490/U490)&gt;0.5,X490=1,SUM(X479:X490)&gt;4),"Bounce_Up","-----")</f>
        <v>-----</v>
      </c>
      <c r="AA490" s="4" t="str">
        <f t="shared" ref="AA490:AA521" si="95">IF(AND(W490="Sig Excess High",M490&gt;0,(M490/Q490)&gt;0.5,V490=1,SUM(V479:V490)&gt;4),"Bounce Down","-----")</f>
        <v>-----</v>
      </c>
    </row>
    <row r="491" spans="1:27" x14ac:dyDescent="0.55000000000000004">
      <c r="A491" s="6">
        <f>IF('Data Validation'!$K$2&lt;&gt;TRUE,"",'Data Validation'!A491)</f>
        <v>1772178900</v>
      </c>
      <c r="B491" s="6" t="str">
        <f>IF('Data Validation'!$K$2&lt;&gt;TRUE,"",'Data Validation'!C491)</f>
        <v>XAUUSD</v>
      </c>
      <c r="C491" s="6" t="str">
        <f>IF('Data Validation'!$K$2&lt;&gt;TRUE,"",'Data Validation'!E491)</f>
        <v>M5</v>
      </c>
      <c r="D491" s="6">
        <f>IF('Data Validation'!$K$2&lt;&gt;TRUE,"",'Data Validation'!G491)</f>
        <v>5176.1000000000004</v>
      </c>
      <c r="E491" s="6">
        <f>IF($C491&lt;&gt;"M5","",Price!F491)</f>
        <v>5182.79</v>
      </c>
      <c r="F491" s="6">
        <f>IF($C491&lt;&gt;"M5","",Price!G491)</f>
        <v>5175.9799999999996</v>
      </c>
      <c r="G491" s="6">
        <f>IF($C491&lt;&gt;"M5","",SSA_new!F491)</f>
        <v>5001.3860999999997</v>
      </c>
      <c r="H491" s="6">
        <f>IF($C491&lt;&gt;"M5","",SSA_new!G491)</f>
        <v>5001.1554699999997</v>
      </c>
      <c r="I491" s="6">
        <f>IF($C491&lt;&gt;"M5","",SSA_new!H491)</f>
        <v>5002.1379200000001</v>
      </c>
      <c r="J491" s="6">
        <f>IF($C491&lt;&gt;"M5","",SSA_new!I491)</f>
        <v>5000.7079400000002</v>
      </c>
      <c r="K491">
        <f t="shared" si="69"/>
        <v>0.23063000000001921</v>
      </c>
      <c r="L491">
        <f t="shared" si="70"/>
        <v>1</v>
      </c>
      <c r="M491">
        <f t="shared" si="71"/>
        <v>10</v>
      </c>
      <c r="N491">
        <f t="shared" si="72"/>
        <v>180.65207999999984</v>
      </c>
      <c r="O491">
        <f t="shared" si="86"/>
        <v>0.44414914760103086</v>
      </c>
      <c r="P491" s="13">
        <f t="shared" si="87"/>
        <v>0.67153262239965206</v>
      </c>
      <c r="Q491" s="11">
        <f t="shared" si="88"/>
        <v>25</v>
      </c>
      <c r="R491">
        <f t="shared" si="76"/>
        <v>175.27205999999933</v>
      </c>
      <c r="S491">
        <f t="shared" si="89"/>
        <v>0.14920926852131849</v>
      </c>
      <c r="T491" s="13">
        <f t="shared" si="90"/>
        <v>0.55930574667858102</v>
      </c>
      <c r="U491" s="11">
        <f t="shared" si="91"/>
        <v>-26</v>
      </c>
      <c r="V491" s="4">
        <f t="shared" si="80"/>
        <v>1</v>
      </c>
      <c r="W491" s="4" t="str">
        <f t="shared" si="92"/>
        <v/>
      </c>
      <c r="X491" s="4" t="str">
        <f t="shared" si="82"/>
        <v/>
      </c>
      <c r="Y491" s="4" t="str">
        <f t="shared" si="93"/>
        <v/>
      </c>
      <c r="Z491" s="4" t="str">
        <f t="shared" si="94"/>
        <v>-----</v>
      </c>
      <c r="AA491" s="4" t="str">
        <f t="shared" si="95"/>
        <v>-----</v>
      </c>
    </row>
    <row r="492" spans="1:27" x14ac:dyDescent="0.55000000000000004">
      <c r="A492" s="6">
        <f>IF('Data Validation'!$K$2&lt;&gt;TRUE,"",'Data Validation'!A492)</f>
        <v>1772179200</v>
      </c>
      <c r="B492" s="6" t="str">
        <f>IF('Data Validation'!$K$2&lt;&gt;TRUE,"",'Data Validation'!C492)</f>
        <v>XAUUSD</v>
      </c>
      <c r="C492" s="6" t="str">
        <f>IF('Data Validation'!$K$2&lt;&gt;TRUE,"",'Data Validation'!E492)</f>
        <v>M5</v>
      </c>
      <c r="D492" s="6">
        <f>IF('Data Validation'!$K$2&lt;&gt;TRUE,"",'Data Validation'!G492)</f>
        <v>5180.66</v>
      </c>
      <c r="E492" s="6">
        <f>IF($C492&lt;&gt;"M5","",Price!F492)</f>
        <v>5182.3500000000004</v>
      </c>
      <c r="F492" s="6">
        <f>IF($C492&lt;&gt;"M5","",Price!G492)</f>
        <v>5176.1099999999997</v>
      </c>
      <c r="G492" s="6">
        <f>IF($C492&lt;&gt;"M5","",SSA_new!F492)</f>
        <v>5001.8705300000001</v>
      </c>
      <c r="H492" s="6">
        <f>IF($C492&lt;&gt;"M5","",SSA_new!G492)</f>
        <v>5001.5129999999999</v>
      </c>
      <c r="I492" s="6">
        <f>IF($C492&lt;&gt;"M5","",SSA_new!H492)</f>
        <v>5002.5381200000002</v>
      </c>
      <c r="J492" s="6">
        <f>IF($C492&lt;&gt;"M5","",SSA_new!I492)</f>
        <v>5000.9242800000002</v>
      </c>
      <c r="K492">
        <f t="shared" si="69"/>
        <v>0.35753000000022439</v>
      </c>
      <c r="L492">
        <f t="shared" si="70"/>
        <v>1</v>
      </c>
      <c r="M492">
        <f t="shared" si="71"/>
        <v>11</v>
      </c>
      <c r="N492">
        <f t="shared" si="72"/>
        <v>179.8118800000002</v>
      </c>
      <c r="O492">
        <f t="shared" si="86"/>
        <v>0.39013104434502166</v>
      </c>
      <c r="P492" s="13">
        <f t="shared" si="87"/>
        <v>0.65178017601997285</v>
      </c>
      <c r="Q492" s="11">
        <f t="shared" si="88"/>
        <v>25</v>
      </c>
      <c r="R492">
        <f t="shared" si="76"/>
        <v>175.18571999999949</v>
      </c>
      <c r="S492">
        <f t="shared" si="89"/>
        <v>0.13996134186231896</v>
      </c>
      <c r="T492" s="13">
        <f t="shared" si="90"/>
        <v>0.55565473279999478</v>
      </c>
      <c r="U492" s="11">
        <f t="shared" si="91"/>
        <v>-26</v>
      </c>
      <c r="V492" s="4">
        <f t="shared" si="80"/>
        <v>1</v>
      </c>
      <c r="W492" s="4" t="str">
        <f t="shared" si="92"/>
        <v/>
      </c>
      <c r="X492" s="4" t="str">
        <f t="shared" si="82"/>
        <v/>
      </c>
      <c r="Y492" s="4" t="str">
        <f t="shared" si="93"/>
        <v/>
      </c>
      <c r="Z492" s="4" t="str">
        <f t="shared" si="94"/>
        <v>-----</v>
      </c>
      <c r="AA492" s="4" t="str">
        <f t="shared" si="95"/>
        <v>-----</v>
      </c>
    </row>
    <row r="493" spans="1:27" x14ac:dyDescent="0.55000000000000004">
      <c r="A493" s="6">
        <f>IF('Data Validation'!$K$2&lt;&gt;TRUE,"",'Data Validation'!A493)</f>
        <v>1772179500</v>
      </c>
      <c r="B493" s="6" t="str">
        <f>IF('Data Validation'!$K$2&lt;&gt;TRUE,"",'Data Validation'!C493)</f>
        <v>XAUUSD</v>
      </c>
      <c r="C493" s="6" t="str">
        <f>IF('Data Validation'!$K$2&lt;&gt;TRUE,"",'Data Validation'!E493)</f>
        <v>M5</v>
      </c>
      <c r="D493" s="6">
        <f>IF('Data Validation'!$K$2&lt;&gt;TRUE,"",'Data Validation'!G493)</f>
        <v>5180.62</v>
      </c>
      <c r="E493" s="6">
        <f>IF($C493&lt;&gt;"M5","",Price!F493)</f>
        <v>5181.6499999999996</v>
      </c>
      <c r="F493" s="6">
        <f>IF($C493&lt;&gt;"M5","",Price!G493)</f>
        <v>5177.26</v>
      </c>
      <c r="G493" s="6">
        <f>IF($C493&lt;&gt;"M5","",SSA_new!F493)</f>
        <v>5002.5784999999996</v>
      </c>
      <c r="H493" s="6">
        <f>IF($C493&lt;&gt;"M5","",SSA_new!G493)</f>
        <v>5002.0457500000002</v>
      </c>
      <c r="I493" s="6">
        <f>IF($C493&lt;&gt;"M5","",SSA_new!H493)</f>
        <v>5003.1958000000004</v>
      </c>
      <c r="J493" s="6">
        <f>IF($C493&lt;&gt;"M5","",SSA_new!I493)</f>
        <v>5001.2489100000003</v>
      </c>
      <c r="K493">
        <f t="shared" si="69"/>
        <v>0.5327499999993961</v>
      </c>
      <c r="L493">
        <f t="shared" si="70"/>
        <v>1</v>
      </c>
      <c r="M493">
        <f t="shared" si="71"/>
        <v>12</v>
      </c>
      <c r="N493">
        <f t="shared" si="72"/>
        <v>178.45419999999922</v>
      </c>
      <c r="O493">
        <f t="shared" si="86"/>
        <v>0.30535297224953445</v>
      </c>
      <c r="P493" s="13">
        <f t="shared" si="87"/>
        <v>0.61995133245961864</v>
      </c>
      <c r="Q493" s="11">
        <f t="shared" si="88"/>
        <v>25</v>
      </c>
      <c r="R493">
        <f t="shared" si="76"/>
        <v>176.01108999999997</v>
      </c>
      <c r="S493">
        <f t="shared" si="89"/>
        <v>0.18156170991696227</v>
      </c>
      <c r="T493" s="13">
        <f t="shared" si="90"/>
        <v>0.57203664980735835</v>
      </c>
      <c r="U493" s="11">
        <f t="shared" si="91"/>
        <v>-26</v>
      </c>
      <c r="V493" s="4">
        <f t="shared" si="80"/>
        <v>1</v>
      </c>
      <c r="W493" s="4" t="str">
        <f t="shared" si="92"/>
        <v/>
      </c>
      <c r="X493" s="4" t="str">
        <f t="shared" si="82"/>
        <v/>
      </c>
      <c r="Y493" s="4" t="str">
        <f t="shared" si="93"/>
        <v/>
      </c>
      <c r="Z493" s="4" t="str">
        <f t="shared" si="94"/>
        <v>-----</v>
      </c>
      <c r="AA493" s="4" t="str">
        <f t="shared" si="95"/>
        <v>-----</v>
      </c>
    </row>
    <row r="494" spans="1:27" x14ac:dyDescent="0.55000000000000004">
      <c r="A494" s="6">
        <f>IF('Data Validation'!$K$2&lt;&gt;TRUE,"",'Data Validation'!A494)</f>
        <v>1772179800</v>
      </c>
      <c r="B494" s="6" t="str">
        <f>IF('Data Validation'!$K$2&lt;&gt;TRUE,"",'Data Validation'!C494)</f>
        <v>XAUUSD</v>
      </c>
      <c r="C494" s="6" t="str">
        <f>IF('Data Validation'!$K$2&lt;&gt;TRUE,"",'Data Validation'!E494)</f>
        <v>M5</v>
      </c>
      <c r="D494" s="6">
        <f>IF('Data Validation'!$K$2&lt;&gt;TRUE,"",'Data Validation'!G494)</f>
        <v>5178.43</v>
      </c>
      <c r="E494" s="6">
        <f>IF($C494&lt;&gt;"M5","",Price!F494)</f>
        <v>5181.01</v>
      </c>
      <c r="F494" s="6">
        <f>IF($C494&lt;&gt;"M5","",Price!G494)</f>
        <v>5177.59</v>
      </c>
      <c r="G494" s="6">
        <f>IF($C494&lt;&gt;"M5","",SSA_new!F494)</f>
        <v>5003.5688099999998</v>
      </c>
      <c r="H494" s="6">
        <f>IF($C494&lt;&gt;"M5","",SSA_new!G494)</f>
        <v>5002.80728</v>
      </c>
      <c r="I494" s="6">
        <f>IF($C494&lt;&gt;"M5","",SSA_new!H494)</f>
        <v>5004.1816600000002</v>
      </c>
      <c r="J494" s="6">
        <f>IF($C494&lt;&gt;"M5","",SSA_new!I494)</f>
        <v>5001.7713700000004</v>
      </c>
      <c r="K494">
        <f t="shared" si="69"/>
        <v>0.76152999999976601</v>
      </c>
      <c r="L494">
        <f t="shared" si="70"/>
        <v>1</v>
      </c>
      <c r="M494">
        <f t="shared" si="71"/>
        <v>13</v>
      </c>
      <c r="N494">
        <f t="shared" si="72"/>
        <v>176.82834000000003</v>
      </c>
      <c r="O494">
        <f t="shared" si="86"/>
        <v>0.20451352281740873</v>
      </c>
      <c r="P494" s="13">
        <f t="shared" si="87"/>
        <v>0.5810238871842005</v>
      </c>
      <c r="Q494" s="11">
        <f t="shared" si="88"/>
        <v>25</v>
      </c>
      <c r="R494">
        <f t="shared" si="76"/>
        <v>175.81862999999976</v>
      </c>
      <c r="S494">
        <f t="shared" si="89"/>
        <v>0.16724550502706534</v>
      </c>
      <c r="T494" s="13">
        <f t="shared" si="90"/>
        <v>0.5664115596134337</v>
      </c>
      <c r="U494" s="11">
        <f t="shared" si="91"/>
        <v>-26</v>
      </c>
      <c r="V494" s="4">
        <f t="shared" si="80"/>
        <v>1</v>
      </c>
      <c r="W494" s="4" t="str">
        <f t="shared" si="92"/>
        <v/>
      </c>
      <c r="X494" s="4" t="str">
        <f t="shared" si="82"/>
        <v/>
      </c>
      <c r="Y494" s="4" t="str">
        <f t="shared" si="93"/>
        <v/>
      </c>
      <c r="Z494" s="4" t="str">
        <f t="shared" si="94"/>
        <v>-----</v>
      </c>
      <c r="AA494" s="4" t="str">
        <f t="shared" si="95"/>
        <v>-----</v>
      </c>
    </row>
    <row r="495" spans="1:27" x14ac:dyDescent="0.55000000000000004">
      <c r="A495" s="6">
        <f>IF('Data Validation'!$K$2&lt;&gt;TRUE,"",'Data Validation'!A495)</f>
        <v>1772180100</v>
      </c>
      <c r="B495" s="6" t="str">
        <f>IF('Data Validation'!$K$2&lt;&gt;TRUE,"",'Data Validation'!C495)</f>
        <v>XAUUSD</v>
      </c>
      <c r="C495" s="6" t="str">
        <f>IF('Data Validation'!$K$2&lt;&gt;TRUE,"",'Data Validation'!E495)</f>
        <v>M5</v>
      </c>
      <c r="D495" s="6">
        <f>IF('Data Validation'!$K$2&lt;&gt;TRUE,"",'Data Validation'!G495)</f>
        <v>5178.8999999999996</v>
      </c>
      <c r="E495" s="6">
        <f>IF($C495&lt;&gt;"M5","",Price!F495)</f>
        <v>5179.83</v>
      </c>
      <c r="F495" s="6">
        <f>IF($C495&lt;&gt;"M5","",Price!G495)</f>
        <v>5177.17</v>
      </c>
      <c r="G495" s="6">
        <f>IF($C495&lt;&gt;"M5","",SSA_new!F495)</f>
        <v>5004.8191100000004</v>
      </c>
      <c r="H495" s="6">
        <f>IF($C495&lt;&gt;"M5","",SSA_new!G495)</f>
        <v>5003.8131899999998</v>
      </c>
      <c r="I495" s="6">
        <f>IF($C495&lt;&gt;"M5","",SSA_new!H495)</f>
        <v>5005.5158000000001</v>
      </c>
      <c r="J495" s="6">
        <f>IF($C495&lt;&gt;"M5","",SSA_new!I495)</f>
        <v>5002.5518000000002</v>
      </c>
      <c r="K495">
        <f t="shared" si="69"/>
        <v>1.0059200000005148</v>
      </c>
      <c r="L495">
        <f t="shared" si="70"/>
        <v>1</v>
      </c>
      <c r="M495">
        <f t="shared" si="71"/>
        <v>14</v>
      </c>
      <c r="N495">
        <f t="shared" si="72"/>
        <v>174.3141999999998</v>
      </c>
      <c r="O495">
        <f t="shared" si="86"/>
        <v>4.9785556275477823E-2</v>
      </c>
      <c r="P495" s="13">
        <f t="shared" si="87"/>
        <v>0.51985336158400186</v>
      </c>
      <c r="Q495" s="11">
        <f t="shared" si="88"/>
        <v>25</v>
      </c>
      <c r="R495">
        <f t="shared" si="76"/>
        <v>174.61819999999989</v>
      </c>
      <c r="S495">
        <f t="shared" si="89"/>
        <v>9.479650782430607E-2</v>
      </c>
      <c r="T495" s="13">
        <f t="shared" si="90"/>
        <v>0.53776176963276723</v>
      </c>
      <c r="U495" s="11">
        <f t="shared" si="91"/>
        <v>-26</v>
      </c>
      <c r="V495" s="4">
        <f t="shared" si="80"/>
        <v>1</v>
      </c>
      <c r="W495" s="4" t="str">
        <f t="shared" si="92"/>
        <v/>
      </c>
      <c r="X495" s="4" t="str">
        <f t="shared" si="82"/>
        <v/>
      </c>
      <c r="Y495" s="4" t="str">
        <f t="shared" si="93"/>
        <v/>
      </c>
      <c r="Z495" s="4" t="str">
        <f t="shared" si="94"/>
        <v>-----</v>
      </c>
      <c r="AA495" s="4" t="str">
        <f t="shared" si="95"/>
        <v>-----</v>
      </c>
    </row>
    <row r="496" spans="1:27" x14ac:dyDescent="0.55000000000000004">
      <c r="A496" s="6">
        <f>IF('Data Validation'!$K$2&lt;&gt;TRUE,"",'Data Validation'!A496)</f>
        <v>1772180400</v>
      </c>
      <c r="B496" s="6" t="str">
        <f>IF('Data Validation'!$K$2&lt;&gt;TRUE,"",'Data Validation'!C496)</f>
        <v>XAUUSD</v>
      </c>
      <c r="C496" s="6" t="str">
        <f>IF('Data Validation'!$K$2&lt;&gt;TRUE,"",'Data Validation'!E496)</f>
        <v>M5</v>
      </c>
      <c r="D496" s="6">
        <f>IF('Data Validation'!$K$2&lt;&gt;TRUE,"",'Data Validation'!G496)</f>
        <v>5175</v>
      </c>
      <c r="E496" s="6">
        <f>IF($C496&lt;&gt;"M5","",Price!F496)</f>
        <v>5179.37</v>
      </c>
      <c r="F496" s="6">
        <f>IF($C496&lt;&gt;"M5","",Price!G496)</f>
        <v>5174.41</v>
      </c>
      <c r="G496" s="6">
        <f>IF($C496&lt;&gt;"M5","",SSA_new!F496)</f>
        <v>5006.3290299999999</v>
      </c>
      <c r="H496" s="6">
        <f>IF($C496&lt;&gt;"M5","",SSA_new!G496)</f>
        <v>5005.0711099999999</v>
      </c>
      <c r="I496" s="6">
        <f>IF($C496&lt;&gt;"M5","",SSA_new!H496)</f>
        <v>5007.2364799999996</v>
      </c>
      <c r="J496" s="6">
        <f>IF($C496&lt;&gt;"M5","",SSA_new!I496)</f>
        <v>5003.5940000000001</v>
      </c>
      <c r="K496">
        <f t="shared" si="69"/>
        <v>1.2579200000000128</v>
      </c>
      <c r="L496">
        <f t="shared" si="70"/>
        <v>1</v>
      </c>
      <c r="M496">
        <f t="shared" si="71"/>
        <v>15</v>
      </c>
      <c r="N496">
        <f t="shared" si="72"/>
        <v>172.13352000000032</v>
      </c>
      <c r="O496">
        <f t="shared" si="86"/>
        <v>-8.6540278173832211E-2</v>
      </c>
      <c r="P496" s="13">
        <f t="shared" si="87"/>
        <v>0.46551846940045866</v>
      </c>
      <c r="Q496" s="11">
        <f t="shared" si="88"/>
        <v>25</v>
      </c>
      <c r="R496">
        <f t="shared" si="76"/>
        <v>170.8159999999998</v>
      </c>
      <c r="S496">
        <f t="shared" si="89"/>
        <v>-0.12669810574944113</v>
      </c>
      <c r="T496" s="13">
        <f t="shared" si="90"/>
        <v>0.44958967257471982</v>
      </c>
      <c r="U496" s="11">
        <f t="shared" si="91"/>
        <v>-26</v>
      </c>
      <c r="V496" s="4">
        <f t="shared" si="80"/>
        <v>1</v>
      </c>
      <c r="W496" s="4" t="str">
        <f t="shared" si="92"/>
        <v/>
      </c>
      <c r="X496" s="4" t="str">
        <f t="shared" si="82"/>
        <v/>
      </c>
      <c r="Y496" s="4" t="str">
        <f t="shared" si="93"/>
        <v/>
      </c>
      <c r="Z496" s="4" t="str">
        <f t="shared" si="94"/>
        <v>-----</v>
      </c>
      <c r="AA496" s="4" t="str">
        <f t="shared" si="95"/>
        <v>-----</v>
      </c>
    </row>
    <row r="497" spans="1:27" x14ac:dyDescent="0.55000000000000004">
      <c r="A497" s="6">
        <f>IF('Data Validation'!$K$2&lt;&gt;TRUE,"",'Data Validation'!A497)</f>
        <v>1772180700</v>
      </c>
      <c r="B497" s="6" t="str">
        <f>IF('Data Validation'!$K$2&lt;&gt;TRUE,"",'Data Validation'!C497)</f>
        <v>XAUUSD</v>
      </c>
      <c r="C497" s="6" t="str">
        <f>IF('Data Validation'!$K$2&lt;&gt;TRUE,"",'Data Validation'!E497)</f>
        <v>M5</v>
      </c>
      <c r="D497" s="6">
        <f>IF('Data Validation'!$K$2&lt;&gt;TRUE,"",'Data Validation'!G497)</f>
        <v>5177.6099999999997</v>
      </c>
      <c r="E497" s="6">
        <f>IF($C497&lt;&gt;"M5","",Price!F497)</f>
        <v>5179.5200000000004</v>
      </c>
      <c r="F497" s="6">
        <f>IF($C497&lt;&gt;"M5","",Price!G497)</f>
        <v>5174.8500000000004</v>
      </c>
      <c r="G497" s="6">
        <f>IF($C497&lt;&gt;"M5","",SSA_new!F497)</f>
        <v>5007.8218699999998</v>
      </c>
      <c r="H497" s="6">
        <f>IF($C497&lt;&gt;"M5","",SSA_new!G497)</f>
        <v>5006.4464900000003</v>
      </c>
      <c r="I497" s="6">
        <f>IF($C497&lt;&gt;"M5","",SSA_new!H497)</f>
        <v>5009.0640100000001</v>
      </c>
      <c r="J497" s="6">
        <f>IF($C497&lt;&gt;"M5","",SSA_new!I497)</f>
        <v>5004.9575000000004</v>
      </c>
      <c r="K497">
        <f t="shared" si="69"/>
        <v>1.3753799999994953</v>
      </c>
      <c r="L497">
        <f t="shared" si="70"/>
        <v>1</v>
      </c>
      <c r="M497">
        <f t="shared" si="71"/>
        <v>16</v>
      </c>
      <c r="N497">
        <f t="shared" si="72"/>
        <v>170.45599000000038</v>
      </c>
      <c r="O497">
        <f t="shared" si="86"/>
        <v>-0.19245850769655709</v>
      </c>
      <c r="P497" s="13">
        <f t="shared" si="87"/>
        <v>0.42369153318132674</v>
      </c>
      <c r="Q497" s="11">
        <f t="shared" si="88"/>
        <v>25</v>
      </c>
      <c r="R497">
        <f t="shared" si="76"/>
        <v>169.89249999999993</v>
      </c>
      <c r="S497">
        <f t="shared" si="89"/>
        <v>-0.18402253531209492</v>
      </c>
      <c r="T497" s="13">
        <f t="shared" si="90"/>
        <v>0.42699788809731176</v>
      </c>
      <c r="U497" s="11">
        <f t="shared" si="91"/>
        <v>-26</v>
      </c>
      <c r="V497" s="4">
        <f t="shared" si="80"/>
        <v>1</v>
      </c>
      <c r="W497" s="4" t="str">
        <f t="shared" si="92"/>
        <v/>
      </c>
      <c r="X497" s="4" t="str">
        <f t="shared" si="82"/>
        <v/>
      </c>
      <c r="Y497" s="4" t="str">
        <f t="shared" si="93"/>
        <v/>
      </c>
      <c r="Z497" s="4" t="str">
        <f t="shared" si="94"/>
        <v>-----</v>
      </c>
      <c r="AA497" s="4" t="str">
        <f t="shared" si="95"/>
        <v>-----</v>
      </c>
    </row>
    <row r="498" spans="1:27" x14ac:dyDescent="0.55000000000000004">
      <c r="A498" s="6">
        <f>IF('Data Validation'!$K$2&lt;&gt;TRUE,"",'Data Validation'!A498)</f>
        <v>1772181000</v>
      </c>
      <c r="B498" s="6" t="str">
        <f>IF('Data Validation'!$K$2&lt;&gt;TRUE,"",'Data Validation'!C498)</f>
        <v>XAUUSD</v>
      </c>
      <c r="C498" s="6" t="str">
        <f>IF('Data Validation'!$K$2&lt;&gt;TRUE,"",'Data Validation'!E498)</f>
        <v>M5</v>
      </c>
      <c r="D498" s="6">
        <f>IF('Data Validation'!$K$2&lt;&gt;TRUE,"",'Data Validation'!G498)</f>
        <v>5181.78</v>
      </c>
      <c r="E498" s="6">
        <f>IF($C498&lt;&gt;"M5","",Price!F498)</f>
        <v>5181.8599999999997</v>
      </c>
      <c r="F498" s="6">
        <f>IF($C498&lt;&gt;"M5","",Price!G498)</f>
        <v>5176.7700000000004</v>
      </c>
      <c r="G498" s="6">
        <f>IF($C498&lt;&gt;"M5","",SSA_new!F498)</f>
        <v>5008.6684500000001</v>
      </c>
      <c r="H498" s="6">
        <f>IF($C498&lt;&gt;"M5","",SSA_new!G498)</f>
        <v>5007.5574699999997</v>
      </c>
      <c r="I498" s="6">
        <f>IF($C498&lt;&gt;"M5","",SSA_new!H498)</f>
        <v>5010.5084500000003</v>
      </c>
      <c r="J498" s="6">
        <f>IF($C498&lt;&gt;"M5","",SSA_new!I498)</f>
        <v>5006.2259700000004</v>
      </c>
      <c r="K498">
        <f t="shared" si="69"/>
        <v>1.1109800000003816</v>
      </c>
      <c r="L498">
        <f t="shared" si="70"/>
        <v>1</v>
      </c>
      <c r="M498">
        <f t="shared" si="71"/>
        <v>17</v>
      </c>
      <c r="N498">
        <f t="shared" si="72"/>
        <v>171.35154999999941</v>
      </c>
      <c r="O498">
        <f t="shared" si="86"/>
        <v>-0.14449940301829428</v>
      </c>
      <c r="P498" s="13">
        <f t="shared" si="87"/>
        <v>0.44255306391335214</v>
      </c>
      <c r="Q498" s="11">
        <f t="shared" si="88"/>
        <v>25</v>
      </c>
      <c r="R498">
        <f t="shared" si="76"/>
        <v>170.54403000000002</v>
      </c>
      <c r="S498">
        <f t="shared" si="89"/>
        <v>-0.15193587210751944</v>
      </c>
      <c r="T498" s="13">
        <f t="shared" si="90"/>
        <v>0.43961875743853729</v>
      </c>
      <c r="U498" s="11">
        <f t="shared" si="91"/>
        <v>-26</v>
      </c>
      <c r="V498" s="4">
        <f t="shared" si="80"/>
        <v>1</v>
      </c>
      <c r="W498" s="4" t="str">
        <f t="shared" si="92"/>
        <v/>
      </c>
      <c r="X498" s="4" t="str">
        <f t="shared" si="82"/>
        <v/>
      </c>
      <c r="Y498" s="4" t="str">
        <f t="shared" si="93"/>
        <v/>
      </c>
      <c r="Z498" s="4" t="str">
        <f t="shared" si="94"/>
        <v>-----</v>
      </c>
      <c r="AA498" s="4" t="str">
        <f t="shared" si="95"/>
        <v>-----</v>
      </c>
    </row>
    <row r="499" spans="1:27" x14ac:dyDescent="0.55000000000000004">
      <c r="A499" s="6">
        <f>IF('Data Validation'!$K$2&lt;&gt;TRUE,"",'Data Validation'!A499)</f>
        <v>1772181300</v>
      </c>
      <c r="B499" s="6" t="str">
        <f>IF('Data Validation'!$K$2&lt;&gt;TRUE,"",'Data Validation'!C499)</f>
        <v>XAUUSD</v>
      </c>
      <c r="C499" s="6" t="str">
        <f>IF('Data Validation'!$K$2&lt;&gt;TRUE,"",'Data Validation'!E499)</f>
        <v>M5</v>
      </c>
      <c r="D499" s="6">
        <f>IF('Data Validation'!$K$2&lt;&gt;TRUE,"",'Data Validation'!G499)</f>
        <v>5180.34</v>
      </c>
      <c r="E499" s="6">
        <f>IF($C499&lt;&gt;"M5","",Price!F499)</f>
        <v>5182.34</v>
      </c>
      <c r="F499" s="6">
        <f>IF($C499&lt;&gt;"M5","",Price!G499)</f>
        <v>5179.84</v>
      </c>
      <c r="G499" s="6">
        <f>IF($C499&lt;&gt;"M5","",SSA_new!F499)</f>
        <v>5008.7472200000002</v>
      </c>
      <c r="H499" s="6">
        <f>IF($C499&lt;&gt;"M5","",SSA_new!G499)</f>
        <v>5008.1523399999996</v>
      </c>
      <c r="I499" s="6">
        <f>IF($C499&lt;&gt;"M5","",SSA_new!H499)</f>
        <v>5011.3337799999999</v>
      </c>
      <c r="J499" s="6">
        <f>IF($C499&lt;&gt;"M5","",SSA_new!I499)</f>
        <v>5006.8720700000003</v>
      </c>
      <c r="K499">
        <f t="shared" si="69"/>
        <v>0.59488000000055763</v>
      </c>
      <c r="L499">
        <f t="shared" si="70"/>
        <v>1</v>
      </c>
      <c r="M499">
        <f t="shared" si="71"/>
        <v>18</v>
      </c>
      <c r="N499">
        <f t="shared" si="72"/>
        <v>171.00622000000021</v>
      </c>
      <c r="O499">
        <f t="shared" si="86"/>
        <v>-0.17207102758270354</v>
      </c>
      <c r="P499" s="13">
        <f t="shared" si="87"/>
        <v>0.43169084482387843</v>
      </c>
      <c r="Q499" s="11">
        <f t="shared" si="88"/>
        <v>25</v>
      </c>
      <c r="R499">
        <f t="shared" si="76"/>
        <v>172.9679299999998</v>
      </c>
      <c r="S499">
        <f t="shared" si="89"/>
        <v>-1.7472238936951729E-2</v>
      </c>
      <c r="T499" s="13">
        <f t="shared" si="90"/>
        <v>0.49302993979223475</v>
      </c>
      <c r="U499" s="11">
        <f t="shared" si="91"/>
        <v>-26</v>
      </c>
      <c r="V499" s="4">
        <f t="shared" si="80"/>
        <v>1</v>
      </c>
      <c r="W499" s="4" t="str">
        <f t="shared" si="92"/>
        <v/>
      </c>
      <c r="X499" s="4" t="str">
        <f t="shared" si="82"/>
        <v/>
      </c>
      <c r="Y499" s="4" t="str">
        <f t="shared" si="93"/>
        <v/>
      </c>
      <c r="Z499" s="4" t="str">
        <f t="shared" si="94"/>
        <v>-----</v>
      </c>
      <c r="AA499" s="4" t="str">
        <f t="shared" si="95"/>
        <v>-----</v>
      </c>
    </row>
    <row r="500" spans="1:27" x14ac:dyDescent="0.55000000000000004">
      <c r="A500" s="6">
        <f>IF('Data Validation'!$K$2&lt;&gt;TRUE,"",'Data Validation'!A500)</f>
        <v>1772181600</v>
      </c>
      <c r="B500" s="6" t="str">
        <f>IF('Data Validation'!$K$2&lt;&gt;TRUE,"",'Data Validation'!C500)</f>
        <v>XAUUSD</v>
      </c>
      <c r="C500" s="6" t="str">
        <f>IF('Data Validation'!$K$2&lt;&gt;TRUE,"",'Data Validation'!E500)</f>
        <v>M5</v>
      </c>
      <c r="D500" s="6">
        <f>IF('Data Validation'!$K$2&lt;&gt;TRUE,"",'Data Validation'!G500)</f>
        <v>5180.32</v>
      </c>
      <c r="E500" s="6">
        <f>IF($C500&lt;&gt;"M5","",Price!F500)</f>
        <v>5181.37</v>
      </c>
      <c r="F500" s="6">
        <f>IF($C500&lt;&gt;"M5","",Price!G500)</f>
        <v>5179.55</v>
      </c>
      <c r="G500" s="6">
        <f>IF($C500&lt;&gt;"M5","",SSA_new!F500)</f>
        <v>5008.2215900000001</v>
      </c>
      <c r="H500" s="6">
        <f>IF($C500&lt;&gt;"M5","",SSA_new!G500)</f>
        <v>5008.1869699999997</v>
      </c>
      <c r="I500" s="6">
        <f>IF($C500&lt;&gt;"M5","",SSA_new!H500)</f>
        <v>5010.9968900000003</v>
      </c>
      <c r="J500" s="6">
        <f>IF($C500&lt;&gt;"M5","",SSA_new!I500)</f>
        <v>5006.9621399999996</v>
      </c>
      <c r="K500">
        <f t="shared" si="69"/>
        <v>3.4620000000359141E-2</v>
      </c>
      <c r="L500">
        <f t="shared" si="70"/>
        <v>1</v>
      </c>
      <c r="M500">
        <f t="shared" si="71"/>
        <v>19</v>
      </c>
      <c r="N500">
        <f t="shared" si="72"/>
        <v>170.37310999999954</v>
      </c>
      <c r="O500">
        <f t="shared" si="86"/>
        <v>-0.21722740367075202</v>
      </c>
      <c r="P500" s="13">
        <f t="shared" si="87"/>
        <v>0.41401556474775247</v>
      </c>
      <c r="Q500" s="11">
        <f t="shared" si="88"/>
        <v>25</v>
      </c>
      <c r="R500">
        <f t="shared" si="76"/>
        <v>172.58786000000055</v>
      </c>
      <c r="S500">
        <f t="shared" si="89"/>
        <v>-4.4516470100303455E-2</v>
      </c>
      <c r="T500" s="13">
        <f t="shared" si="90"/>
        <v>0.48224636187478248</v>
      </c>
      <c r="U500" s="11">
        <f t="shared" si="91"/>
        <v>-26</v>
      </c>
      <c r="V500" s="4">
        <f t="shared" si="80"/>
        <v>1</v>
      </c>
      <c r="W500" s="4" t="str">
        <f t="shared" si="92"/>
        <v/>
      </c>
      <c r="X500" s="4" t="str">
        <f t="shared" si="82"/>
        <v/>
      </c>
      <c r="Y500" s="4" t="str">
        <f t="shared" si="93"/>
        <v/>
      </c>
      <c r="Z500" s="4" t="str">
        <f t="shared" si="94"/>
        <v>-----</v>
      </c>
      <c r="AA500" s="4" t="str">
        <f t="shared" si="95"/>
        <v>-----</v>
      </c>
    </row>
  </sheetData>
  <pageMargins left="0.7" right="0.7" top="0.75" bottom="0.75" header="0.3" footer="0.3"/>
  <pageSetup orientation="portrait" horizontalDpi="200" verticalDpi="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1C393-2C4B-4E07-9B85-6FD195F1E5B7}">
  <sheetPr>
    <tabColor rgb="FF92D050"/>
  </sheetPr>
  <dimension ref="A1:U500"/>
  <sheetViews>
    <sheetView zoomScale="80" zoomScaleNormal="80" workbookViewId="0">
      <pane ySplit="1" topLeftCell="A465" activePane="bottomLeft" state="frozen"/>
      <selection pane="bottomLeft" activeCell="Q476" sqref="Q476"/>
    </sheetView>
  </sheetViews>
  <sheetFormatPr defaultRowHeight="14.4" x14ac:dyDescent="0.55000000000000004"/>
  <cols>
    <col min="1" max="1" width="17.7890625" bestFit="1" customWidth="1"/>
    <col min="2" max="2" width="7.62890625" bestFit="1" customWidth="1"/>
    <col min="3" max="3" width="9.3125" bestFit="1" customWidth="1"/>
    <col min="4" max="4" width="6.68359375" bestFit="1" customWidth="1"/>
    <col min="5" max="6" width="8.83984375" customWidth="1"/>
    <col min="7" max="7" width="11.15625" customWidth="1"/>
    <col min="8" max="8" width="18.62890625" bestFit="1" customWidth="1"/>
    <col min="9" max="9" width="15.15625" bestFit="1" customWidth="1"/>
    <col min="10" max="10" width="16.20703125" bestFit="1" customWidth="1"/>
    <col min="11" max="11" width="19.15625" bestFit="1" customWidth="1"/>
    <col min="12" max="12" width="20.47265625" bestFit="1" customWidth="1"/>
    <col min="13" max="13" width="8.83984375" customWidth="1"/>
    <col min="14" max="14" width="12.1015625" customWidth="1"/>
    <col min="15" max="19" width="11.89453125" customWidth="1"/>
    <col min="20" max="20" width="16.578125" bestFit="1" customWidth="1"/>
    <col min="21" max="21" width="14.05078125" bestFit="1" customWidth="1"/>
  </cols>
  <sheetData>
    <row r="1" spans="1:21" x14ac:dyDescent="0.55000000000000004">
      <c r="A1" s="10" t="str">
        <f>'Data Validation'!A1</f>
        <v>timestamp_adjusted</v>
      </c>
      <c r="B1" s="10" t="str">
        <f>'Data Validation'!C1</f>
        <v>symbol</v>
      </c>
      <c r="C1" s="10" t="str">
        <f>'Data Validation'!E1</f>
        <v>timeframe</v>
      </c>
      <c r="D1" s="10" t="str">
        <f>'Data Validation'!G1</f>
        <v>close</v>
      </c>
      <c r="E1" s="9" t="str">
        <f>SSA!E1</f>
        <v>ssa</v>
      </c>
      <c r="F1" s="9" t="str">
        <f>SSA!F1</f>
        <v>ema_ssa</v>
      </c>
      <c r="G1" s="47" t="s">
        <v>145</v>
      </c>
      <c r="H1" s="47" t="s">
        <v>221</v>
      </c>
      <c r="I1" s="47" t="s">
        <v>222</v>
      </c>
      <c r="J1" s="47" t="s">
        <v>223</v>
      </c>
      <c r="K1" s="28" t="s">
        <v>172</v>
      </c>
      <c r="L1" s="28" t="s">
        <v>173</v>
      </c>
      <c r="T1" s="12"/>
      <c r="U1" s="12"/>
    </row>
    <row r="2" spans="1:21" x14ac:dyDescent="0.55000000000000004">
      <c r="A2" s="6">
        <f>IF('Data Validation'!$K$2&lt;&gt;TRUE,"",'Data Validation'!A2)</f>
        <v>1772025000</v>
      </c>
      <c r="B2" s="6" t="str">
        <f>IF('Data Validation'!$K$2&lt;&gt;TRUE,"",'Data Validation'!C2)</f>
        <v>XAUUSD</v>
      </c>
      <c r="C2" s="6" t="str">
        <f>IF('Data Validation'!$K$2&lt;&gt;TRUE,"",'Data Validation'!E2)</f>
        <v>M5</v>
      </c>
      <c r="D2" s="6">
        <f>IF('Data Validation'!$K$2&lt;&gt;TRUE,"",'Data Validation'!G2)</f>
        <v>5187.2</v>
      </c>
      <c r="E2" s="6">
        <f>IF($C2&lt;&gt;"M5","",SSA!E2)</f>
        <v>5187.5351099999998</v>
      </c>
      <c r="F2" s="6">
        <f>IF($C2&lt;&gt;"M5","",SSA!F2)</f>
        <v>5186.6252800000002</v>
      </c>
      <c r="G2" s="21">
        <f t="shared" ref="G2:G65" si="0">E2-F2</f>
        <v>0.90982999999960157</v>
      </c>
      <c r="H2" s="21"/>
      <c r="I2" s="21"/>
      <c r="J2" s="23" t="str">
        <f>IF(G2&gt;0,"UP","DOWN")</f>
        <v>UP</v>
      </c>
      <c r="K2" s="21"/>
      <c r="L2" s="21"/>
    </row>
    <row r="3" spans="1:21" x14ac:dyDescent="0.55000000000000004">
      <c r="A3" s="6">
        <f>IF('Data Validation'!$K$2&lt;&gt;TRUE,"",'Data Validation'!A3)</f>
        <v>1772025300</v>
      </c>
      <c r="B3" s="6" t="str">
        <f>IF('Data Validation'!$K$2&lt;&gt;TRUE,"",'Data Validation'!C3)</f>
        <v>XAUUSD</v>
      </c>
      <c r="C3" s="6" t="str">
        <f>IF('Data Validation'!$K$2&lt;&gt;TRUE,"",'Data Validation'!E3)</f>
        <v>M5</v>
      </c>
      <c r="D3" s="6">
        <f>IF('Data Validation'!$K$2&lt;&gt;TRUE,"",'Data Validation'!G3)</f>
        <v>5187</v>
      </c>
      <c r="E3" s="6">
        <f>IF($C3&lt;&gt;"M5","",SSA!E3)</f>
        <v>5187.9737400000004</v>
      </c>
      <c r="F3" s="6">
        <f>IF($C3&lt;&gt;"M5","",SSA!F3)</f>
        <v>5187.2995099999998</v>
      </c>
      <c r="G3" s="21">
        <f t="shared" si="0"/>
        <v>0.67423000000053435</v>
      </c>
      <c r="H3" s="21">
        <f>IF(G3&gt;=0,1,-1)</f>
        <v>1</v>
      </c>
      <c r="I3" s="21">
        <f t="shared" ref="I3" si="1">IF(H3=H2,I2+H3,H3)</f>
        <v>1</v>
      </c>
      <c r="J3" s="23" t="str">
        <f t="shared" ref="J3:J66" si="2">IF(G3&gt;0,"UP","DOWN")</f>
        <v>UP</v>
      </c>
      <c r="K3" s="22" t="str">
        <f t="shared" ref="K3:K66" si="3">IF(AND(E3&gt;F3,E2&lt;F2),"crossover","-----")</f>
        <v>-----</v>
      </c>
      <c r="L3" s="23" t="str">
        <f t="shared" ref="L3:L66" si="4">IF(AND(E3&lt;F3,E2&gt;F2),"crossunder","-----")</f>
        <v>-----</v>
      </c>
    </row>
    <row r="4" spans="1:21" x14ac:dyDescent="0.55000000000000004">
      <c r="A4" s="6">
        <f>IF('Data Validation'!$K$2&lt;&gt;TRUE,"",'Data Validation'!A4)</f>
        <v>1772025600</v>
      </c>
      <c r="B4" s="6" t="str">
        <f>IF('Data Validation'!$K$2&lt;&gt;TRUE,"",'Data Validation'!C4)</f>
        <v>XAUUSD</v>
      </c>
      <c r="C4" s="6" t="str">
        <f>IF('Data Validation'!$K$2&lt;&gt;TRUE,"",'Data Validation'!E4)</f>
        <v>M5</v>
      </c>
      <c r="D4" s="6">
        <f>IF('Data Validation'!$K$2&lt;&gt;TRUE,"",'Data Validation'!G4)</f>
        <v>5191.13</v>
      </c>
      <c r="E4" s="6">
        <f>IF($C4&lt;&gt;"M5","",SSA!E4)</f>
        <v>5188.1120000000001</v>
      </c>
      <c r="F4" s="6">
        <f>IF($C4&lt;&gt;"M5","",SSA!F4)</f>
        <v>5187.7057599999998</v>
      </c>
      <c r="G4" s="21">
        <f t="shared" si="0"/>
        <v>0.40624000000025262</v>
      </c>
      <c r="H4" s="21">
        <f t="shared" ref="H4:H67" si="5">IF(G4&gt;=0,1,-1)</f>
        <v>1</v>
      </c>
      <c r="I4" s="21">
        <f t="shared" ref="I4:I67" si="6">IF(H4=H3,I3+H4,H4)</f>
        <v>2</v>
      </c>
      <c r="J4" s="23" t="str">
        <f t="shared" si="2"/>
        <v>UP</v>
      </c>
      <c r="K4" s="22" t="str">
        <f t="shared" si="3"/>
        <v>-----</v>
      </c>
      <c r="L4" s="23" t="str">
        <f t="shared" si="4"/>
        <v>-----</v>
      </c>
    </row>
    <row r="5" spans="1:21" x14ac:dyDescent="0.55000000000000004">
      <c r="A5" s="6">
        <f>IF('Data Validation'!$K$2&lt;&gt;TRUE,"",'Data Validation'!A5)</f>
        <v>1772025900</v>
      </c>
      <c r="B5" s="6" t="str">
        <f>IF('Data Validation'!$K$2&lt;&gt;TRUE,"",'Data Validation'!C5)</f>
        <v>XAUUSD</v>
      </c>
      <c r="C5" s="6" t="str">
        <f>IF('Data Validation'!$K$2&lt;&gt;TRUE,"",'Data Validation'!E5)</f>
        <v>M5</v>
      </c>
      <c r="D5" s="6">
        <f>IF('Data Validation'!$K$2&lt;&gt;TRUE,"",'Data Validation'!G5)</f>
        <v>5188.07</v>
      </c>
      <c r="E5" s="6">
        <f>IF($C5&lt;&gt;"M5","",SSA!E5)</f>
        <v>5187.9841900000001</v>
      </c>
      <c r="F5" s="6">
        <f>IF($C5&lt;&gt;"M5","",SSA!F5)</f>
        <v>5187.8449700000001</v>
      </c>
      <c r="G5" s="21">
        <f t="shared" si="0"/>
        <v>0.13922000000002299</v>
      </c>
      <c r="H5" s="21">
        <f t="shared" si="5"/>
        <v>1</v>
      </c>
      <c r="I5" s="21">
        <f t="shared" si="6"/>
        <v>3</v>
      </c>
      <c r="J5" s="23" t="str">
        <f t="shared" si="2"/>
        <v>UP</v>
      </c>
      <c r="K5" s="22" t="str">
        <f t="shared" si="3"/>
        <v>-----</v>
      </c>
      <c r="L5" s="23" t="str">
        <f t="shared" si="4"/>
        <v>-----</v>
      </c>
    </row>
    <row r="6" spans="1:21" x14ac:dyDescent="0.55000000000000004">
      <c r="A6" s="6">
        <f>IF('Data Validation'!$K$2&lt;&gt;TRUE,"",'Data Validation'!A6)</f>
        <v>1772026200</v>
      </c>
      <c r="B6" s="6" t="str">
        <f>IF('Data Validation'!$K$2&lt;&gt;TRUE,"",'Data Validation'!C6)</f>
        <v>XAUUSD</v>
      </c>
      <c r="C6" s="6" t="str">
        <f>IF('Data Validation'!$K$2&lt;&gt;TRUE,"",'Data Validation'!E6)</f>
        <v>M5</v>
      </c>
      <c r="D6" s="6">
        <f>IF('Data Validation'!$K$2&lt;&gt;TRUE,"",'Data Validation'!G6)</f>
        <v>5188.16</v>
      </c>
      <c r="E6" s="6">
        <f>IF($C6&lt;&gt;"M5","",SSA!E6)</f>
        <v>5187.8513300000004</v>
      </c>
      <c r="F6" s="6">
        <f>IF($C6&lt;&gt;"M5","",SSA!F6)</f>
        <v>5187.8481499999998</v>
      </c>
      <c r="G6" s="21">
        <f t="shared" si="0"/>
        <v>3.1800000006114715E-3</v>
      </c>
      <c r="H6" s="21">
        <f t="shared" si="5"/>
        <v>1</v>
      </c>
      <c r="I6" s="21">
        <f t="shared" si="6"/>
        <v>4</v>
      </c>
      <c r="J6" s="23" t="str">
        <f t="shared" si="2"/>
        <v>UP</v>
      </c>
      <c r="K6" s="22" t="str">
        <f t="shared" si="3"/>
        <v>-----</v>
      </c>
      <c r="L6" s="23" t="str">
        <f t="shared" si="4"/>
        <v>-----</v>
      </c>
    </row>
    <row r="7" spans="1:21" x14ac:dyDescent="0.55000000000000004">
      <c r="A7" s="6">
        <f>IF('Data Validation'!$K$2&lt;&gt;TRUE,"",'Data Validation'!A7)</f>
        <v>1772026500</v>
      </c>
      <c r="B7" s="6" t="str">
        <f>IF('Data Validation'!$K$2&lt;&gt;TRUE,"",'Data Validation'!C7)</f>
        <v>XAUUSD</v>
      </c>
      <c r="C7" s="6" t="str">
        <f>IF('Data Validation'!$K$2&lt;&gt;TRUE,"",'Data Validation'!E7)</f>
        <v>M5</v>
      </c>
      <c r="D7" s="6">
        <f>IF('Data Validation'!$K$2&lt;&gt;TRUE,"",'Data Validation'!G7)</f>
        <v>5189.6099999999997</v>
      </c>
      <c r="E7" s="6">
        <f>IF($C7&lt;&gt;"M5","",SSA!E7)</f>
        <v>5187.8602300000002</v>
      </c>
      <c r="F7" s="6">
        <f>IF($C7&lt;&gt;"M5","",SSA!F7)</f>
        <v>5187.85419</v>
      </c>
      <c r="G7" s="21">
        <f t="shared" si="0"/>
        <v>6.0400000002118759E-3</v>
      </c>
      <c r="H7" s="21">
        <f t="shared" si="5"/>
        <v>1</v>
      </c>
      <c r="I7" s="21">
        <f t="shared" si="6"/>
        <v>5</v>
      </c>
      <c r="J7" s="23" t="str">
        <f t="shared" si="2"/>
        <v>UP</v>
      </c>
      <c r="K7" s="22" t="str">
        <f t="shared" si="3"/>
        <v>-----</v>
      </c>
      <c r="L7" s="23" t="str">
        <f t="shared" si="4"/>
        <v>-----</v>
      </c>
    </row>
    <row r="8" spans="1:21" x14ac:dyDescent="0.55000000000000004">
      <c r="A8" s="6">
        <f>IF('Data Validation'!$K$2&lt;&gt;TRUE,"",'Data Validation'!A8)</f>
        <v>1772026800</v>
      </c>
      <c r="B8" s="6" t="str">
        <f>IF('Data Validation'!$K$2&lt;&gt;TRUE,"",'Data Validation'!C8)</f>
        <v>XAUUSD</v>
      </c>
      <c r="C8" s="6" t="str">
        <f>IF('Data Validation'!$K$2&lt;&gt;TRUE,"",'Data Validation'!E8)</f>
        <v>M5</v>
      </c>
      <c r="D8" s="6">
        <f>IF('Data Validation'!$K$2&lt;&gt;TRUE,"",'Data Validation'!G8)</f>
        <v>5186.84</v>
      </c>
      <c r="E8" s="6">
        <f>IF($C8&lt;&gt;"M5","",SSA!E8)</f>
        <v>5188.0223999999998</v>
      </c>
      <c r="F8" s="6">
        <f>IF($C8&lt;&gt;"M5","",SSA!F8)</f>
        <v>5187.9382999999998</v>
      </c>
      <c r="G8" s="21">
        <f t="shared" si="0"/>
        <v>8.4100000000034925E-2</v>
      </c>
      <c r="H8" s="21">
        <f t="shared" si="5"/>
        <v>1</v>
      </c>
      <c r="I8" s="21">
        <f t="shared" si="6"/>
        <v>6</v>
      </c>
      <c r="J8" s="23" t="str">
        <f t="shared" si="2"/>
        <v>UP</v>
      </c>
      <c r="K8" s="22" t="str">
        <f t="shared" si="3"/>
        <v>-----</v>
      </c>
      <c r="L8" s="23" t="str">
        <f t="shared" si="4"/>
        <v>-----</v>
      </c>
    </row>
    <row r="9" spans="1:21" x14ac:dyDescent="0.55000000000000004">
      <c r="A9" s="6">
        <f>IF('Data Validation'!$K$2&lt;&gt;TRUE,"",'Data Validation'!A9)</f>
        <v>1772027100</v>
      </c>
      <c r="B9" s="6" t="str">
        <f>IF('Data Validation'!$K$2&lt;&gt;TRUE,"",'Data Validation'!C9)</f>
        <v>XAUUSD</v>
      </c>
      <c r="C9" s="6" t="str">
        <f>IF('Data Validation'!$K$2&lt;&gt;TRUE,"",'Data Validation'!E9)</f>
        <v>M5</v>
      </c>
      <c r="D9" s="6">
        <f>IF('Data Validation'!$K$2&lt;&gt;TRUE,"",'Data Validation'!G9)</f>
        <v>5186.59</v>
      </c>
      <c r="E9" s="6">
        <f>IF($C9&lt;&gt;"M5","",SSA!E9)</f>
        <v>5188.3270400000001</v>
      </c>
      <c r="F9" s="6">
        <f>IF($C9&lt;&gt;"M5","",SSA!F9)</f>
        <v>5188.13267</v>
      </c>
      <c r="G9" s="21">
        <f t="shared" si="0"/>
        <v>0.19437000000016269</v>
      </c>
      <c r="H9" s="21">
        <f t="shared" si="5"/>
        <v>1</v>
      </c>
      <c r="I9" s="21">
        <f t="shared" si="6"/>
        <v>7</v>
      </c>
      <c r="J9" s="23" t="str">
        <f t="shared" si="2"/>
        <v>UP</v>
      </c>
      <c r="K9" s="22" t="str">
        <f t="shared" si="3"/>
        <v>-----</v>
      </c>
      <c r="L9" s="23" t="str">
        <f t="shared" si="4"/>
        <v>-----</v>
      </c>
    </row>
    <row r="10" spans="1:21" x14ac:dyDescent="0.55000000000000004">
      <c r="A10" s="6">
        <f>IF('Data Validation'!$K$2&lt;&gt;TRUE,"",'Data Validation'!A10)</f>
        <v>1772027400</v>
      </c>
      <c r="B10" s="6" t="str">
        <f>IF('Data Validation'!$K$2&lt;&gt;TRUE,"",'Data Validation'!C10)</f>
        <v>XAUUSD</v>
      </c>
      <c r="C10" s="6" t="str">
        <f>IF('Data Validation'!$K$2&lt;&gt;TRUE,"",'Data Validation'!E10)</f>
        <v>M5</v>
      </c>
      <c r="D10" s="6">
        <f>IF('Data Validation'!$K$2&lt;&gt;TRUE,"",'Data Validation'!G10)</f>
        <v>5186.07</v>
      </c>
      <c r="E10" s="6">
        <f>IF($C10&lt;&gt;"M5","",SSA!E10)</f>
        <v>5188.5570600000001</v>
      </c>
      <c r="F10" s="6">
        <f>IF($C10&lt;&gt;"M5","",SSA!F10)</f>
        <v>5188.3448699999999</v>
      </c>
      <c r="G10" s="21">
        <f t="shared" si="0"/>
        <v>0.2121900000001915</v>
      </c>
      <c r="H10" s="21">
        <f t="shared" si="5"/>
        <v>1</v>
      </c>
      <c r="I10" s="21">
        <f t="shared" si="6"/>
        <v>8</v>
      </c>
      <c r="J10" s="23" t="str">
        <f t="shared" si="2"/>
        <v>UP</v>
      </c>
      <c r="K10" s="22" t="str">
        <f t="shared" si="3"/>
        <v>-----</v>
      </c>
      <c r="L10" s="23" t="str">
        <f t="shared" si="4"/>
        <v>-----</v>
      </c>
    </row>
    <row r="11" spans="1:21" x14ac:dyDescent="0.55000000000000004">
      <c r="A11" s="6">
        <f>IF('Data Validation'!$K$2&lt;&gt;TRUE,"",'Data Validation'!A11)</f>
        <v>1772027700</v>
      </c>
      <c r="B11" s="6" t="str">
        <f>IF('Data Validation'!$K$2&lt;&gt;TRUE,"",'Data Validation'!C11)</f>
        <v>XAUUSD</v>
      </c>
      <c r="C11" s="6" t="str">
        <f>IF('Data Validation'!$K$2&lt;&gt;TRUE,"",'Data Validation'!E11)</f>
        <v>M5</v>
      </c>
      <c r="D11" s="6">
        <f>IF('Data Validation'!$K$2&lt;&gt;TRUE,"",'Data Validation'!G11)</f>
        <v>5185.2299999999996</v>
      </c>
      <c r="E11" s="6">
        <f>IF($C11&lt;&gt;"M5","",SSA!E11)</f>
        <v>5188.4096900000004</v>
      </c>
      <c r="F11" s="6">
        <f>IF($C11&lt;&gt;"M5","",SSA!F11)</f>
        <v>5188.3772799999997</v>
      </c>
      <c r="G11" s="21">
        <f t="shared" si="0"/>
        <v>3.241000000070926E-2</v>
      </c>
      <c r="H11" s="21">
        <f t="shared" si="5"/>
        <v>1</v>
      </c>
      <c r="I11" s="21">
        <f t="shared" si="6"/>
        <v>9</v>
      </c>
      <c r="J11" s="23" t="str">
        <f t="shared" si="2"/>
        <v>UP</v>
      </c>
      <c r="K11" s="22" t="str">
        <f t="shared" si="3"/>
        <v>-----</v>
      </c>
      <c r="L11" s="23" t="str">
        <f t="shared" si="4"/>
        <v>-----</v>
      </c>
    </row>
    <row r="12" spans="1:21" x14ac:dyDescent="0.55000000000000004">
      <c r="A12" s="6">
        <f>IF('Data Validation'!$K$2&lt;&gt;TRUE,"",'Data Validation'!A12)</f>
        <v>1772028000</v>
      </c>
      <c r="B12" s="6" t="str">
        <f>IF('Data Validation'!$K$2&lt;&gt;TRUE,"",'Data Validation'!C12)</f>
        <v>XAUUSD</v>
      </c>
      <c r="C12" s="6" t="str">
        <f>IF('Data Validation'!$K$2&lt;&gt;TRUE,"",'Data Validation'!E12)</f>
        <v>M5</v>
      </c>
      <c r="D12" s="6">
        <f>IF('Data Validation'!$K$2&lt;&gt;TRUE,"",'Data Validation'!G12)</f>
        <v>5187.18</v>
      </c>
      <c r="E12" s="6">
        <f>IF($C12&lt;&gt;"M5","",SSA!E12)</f>
        <v>5187.6246000000001</v>
      </c>
      <c r="F12" s="6">
        <f>IF($C12&lt;&gt;"M5","",SSA!F12)</f>
        <v>5188.0009399999999</v>
      </c>
      <c r="G12" s="21">
        <f t="shared" si="0"/>
        <v>-0.37633999999980006</v>
      </c>
      <c r="H12" s="21">
        <f t="shared" si="5"/>
        <v>-1</v>
      </c>
      <c r="I12" s="21">
        <f t="shared" si="6"/>
        <v>-1</v>
      </c>
      <c r="J12" s="23" t="str">
        <f t="shared" si="2"/>
        <v>DOWN</v>
      </c>
      <c r="K12" s="22" t="str">
        <f t="shared" si="3"/>
        <v>-----</v>
      </c>
      <c r="L12" s="23" t="str">
        <f t="shared" si="4"/>
        <v>crossunder</v>
      </c>
    </row>
    <row r="13" spans="1:21" x14ac:dyDescent="0.55000000000000004">
      <c r="A13" s="6">
        <f>IF('Data Validation'!$K$2&lt;&gt;TRUE,"",'Data Validation'!A13)</f>
        <v>1772028300</v>
      </c>
      <c r="B13" s="6" t="str">
        <f>IF('Data Validation'!$K$2&lt;&gt;TRUE,"",'Data Validation'!C13)</f>
        <v>XAUUSD</v>
      </c>
      <c r="C13" s="6" t="str">
        <f>IF('Data Validation'!$K$2&lt;&gt;TRUE,"",'Data Validation'!E13)</f>
        <v>M5</v>
      </c>
      <c r="D13" s="6">
        <f>IF('Data Validation'!$K$2&lt;&gt;TRUE,"",'Data Validation'!G13)</f>
        <v>5189.99</v>
      </c>
      <c r="E13" s="6">
        <f>IF($C13&lt;&gt;"M5","",SSA!E13)</f>
        <v>5185.9859900000001</v>
      </c>
      <c r="F13" s="6">
        <f>IF($C13&lt;&gt;"M5","",SSA!F13)</f>
        <v>5186.9934599999997</v>
      </c>
      <c r="G13" s="21">
        <f t="shared" si="0"/>
        <v>-1.0074699999995573</v>
      </c>
      <c r="H13" s="21">
        <f t="shared" si="5"/>
        <v>-1</v>
      </c>
      <c r="I13" s="21">
        <f t="shared" si="6"/>
        <v>-2</v>
      </c>
      <c r="J13" s="23" t="str">
        <f t="shared" si="2"/>
        <v>DOWN</v>
      </c>
      <c r="K13" s="22" t="str">
        <f t="shared" si="3"/>
        <v>-----</v>
      </c>
      <c r="L13" s="23" t="str">
        <f t="shared" si="4"/>
        <v>-----</v>
      </c>
    </row>
    <row r="14" spans="1:21" x14ac:dyDescent="0.55000000000000004">
      <c r="A14" s="6">
        <f>IF('Data Validation'!$K$2&lt;&gt;TRUE,"",'Data Validation'!A14)</f>
        <v>1772028600</v>
      </c>
      <c r="B14" s="6" t="str">
        <f>IF('Data Validation'!$K$2&lt;&gt;TRUE,"",'Data Validation'!C14)</f>
        <v>XAUUSD</v>
      </c>
      <c r="C14" s="6" t="str">
        <f>IF('Data Validation'!$K$2&lt;&gt;TRUE,"",'Data Validation'!E14)</f>
        <v>M5</v>
      </c>
      <c r="D14" s="6">
        <f>IF('Data Validation'!$K$2&lt;&gt;TRUE,"",'Data Validation'!G14)</f>
        <v>5185.4399999999996</v>
      </c>
      <c r="E14" s="6">
        <f>IF($C14&lt;&gt;"M5","",SSA!E14)</f>
        <v>5183.4761399999998</v>
      </c>
      <c r="F14" s="6">
        <f>IF($C14&lt;&gt;"M5","",SSA!F14)</f>
        <v>5185.2348000000002</v>
      </c>
      <c r="G14" s="21">
        <f t="shared" si="0"/>
        <v>-1.7586600000004182</v>
      </c>
      <c r="H14" s="21">
        <f t="shared" si="5"/>
        <v>-1</v>
      </c>
      <c r="I14" s="21">
        <f t="shared" si="6"/>
        <v>-3</v>
      </c>
      <c r="J14" s="23" t="str">
        <f t="shared" si="2"/>
        <v>DOWN</v>
      </c>
      <c r="K14" s="22" t="str">
        <f t="shared" si="3"/>
        <v>-----</v>
      </c>
      <c r="L14" s="23" t="str">
        <f t="shared" si="4"/>
        <v>-----</v>
      </c>
    </row>
    <row r="15" spans="1:21" x14ac:dyDescent="0.55000000000000004">
      <c r="A15" s="6">
        <f>IF('Data Validation'!$K$2&lt;&gt;TRUE,"",'Data Validation'!A15)</f>
        <v>1772028900</v>
      </c>
      <c r="B15" s="6" t="str">
        <f>IF('Data Validation'!$K$2&lt;&gt;TRUE,"",'Data Validation'!C15)</f>
        <v>XAUUSD</v>
      </c>
      <c r="C15" s="6" t="str">
        <f>IF('Data Validation'!$K$2&lt;&gt;TRUE,"",'Data Validation'!E15)</f>
        <v>M5</v>
      </c>
      <c r="D15" s="6">
        <f>IF('Data Validation'!$K$2&lt;&gt;TRUE,"",'Data Validation'!G15)</f>
        <v>5182.68</v>
      </c>
      <c r="E15" s="6">
        <f>IF($C15&lt;&gt;"M5","",SSA!E15)</f>
        <v>5180.4924499999997</v>
      </c>
      <c r="F15" s="6">
        <f>IF($C15&lt;&gt;"M5","",SSA!F15)</f>
        <v>5182.8636299999998</v>
      </c>
      <c r="G15" s="21">
        <f t="shared" si="0"/>
        <v>-2.3711800000000949</v>
      </c>
      <c r="H15" s="21">
        <f t="shared" si="5"/>
        <v>-1</v>
      </c>
      <c r="I15" s="21">
        <f t="shared" si="6"/>
        <v>-4</v>
      </c>
      <c r="J15" s="23" t="str">
        <f t="shared" si="2"/>
        <v>DOWN</v>
      </c>
      <c r="K15" s="22" t="str">
        <f t="shared" si="3"/>
        <v>-----</v>
      </c>
      <c r="L15" s="23" t="str">
        <f t="shared" si="4"/>
        <v>-----</v>
      </c>
    </row>
    <row r="16" spans="1:21" x14ac:dyDescent="0.55000000000000004">
      <c r="A16" s="6">
        <f>IF('Data Validation'!$K$2&lt;&gt;TRUE,"",'Data Validation'!A16)</f>
        <v>1772029200</v>
      </c>
      <c r="B16" s="6" t="str">
        <f>IF('Data Validation'!$K$2&lt;&gt;TRUE,"",'Data Validation'!C16)</f>
        <v>XAUUSD</v>
      </c>
      <c r="C16" s="6" t="str">
        <f>IF('Data Validation'!$K$2&lt;&gt;TRUE,"",'Data Validation'!E16)</f>
        <v>M5</v>
      </c>
      <c r="D16" s="6">
        <f>IF('Data Validation'!$K$2&lt;&gt;TRUE,"",'Data Validation'!G16)</f>
        <v>5181.49</v>
      </c>
      <c r="E16" s="6">
        <f>IF($C16&lt;&gt;"M5","",SSA!E16)</f>
        <v>5177.5825699999996</v>
      </c>
      <c r="F16" s="6">
        <f>IF($C16&lt;&gt;"M5","",SSA!F16)</f>
        <v>5180.2231000000002</v>
      </c>
      <c r="G16" s="21">
        <f t="shared" si="0"/>
        <v>-2.6405300000005809</v>
      </c>
      <c r="H16" s="21">
        <f t="shared" si="5"/>
        <v>-1</v>
      </c>
      <c r="I16" s="21">
        <f t="shared" si="6"/>
        <v>-5</v>
      </c>
      <c r="J16" s="23" t="str">
        <f t="shared" si="2"/>
        <v>DOWN</v>
      </c>
      <c r="K16" s="22" t="str">
        <f t="shared" si="3"/>
        <v>-----</v>
      </c>
      <c r="L16" s="23" t="str">
        <f t="shared" si="4"/>
        <v>-----</v>
      </c>
    </row>
    <row r="17" spans="1:12" x14ac:dyDescent="0.55000000000000004">
      <c r="A17" s="6">
        <f>IF('Data Validation'!$K$2&lt;&gt;TRUE,"",'Data Validation'!A17)</f>
        <v>1772029500</v>
      </c>
      <c r="B17" s="6" t="str">
        <f>IF('Data Validation'!$K$2&lt;&gt;TRUE,"",'Data Validation'!C17)</f>
        <v>XAUUSD</v>
      </c>
      <c r="C17" s="6" t="str">
        <f>IF('Data Validation'!$K$2&lt;&gt;TRUE,"",'Data Validation'!E17)</f>
        <v>M5</v>
      </c>
      <c r="D17" s="6">
        <f>IF('Data Validation'!$K$2&lt;&gt;TRUE,"",'Data Validation'!G17)</f>
        <v>5177.91</v>
      </c>
      <c r="E17" s="6">
        <f>IF($C17&lt;&gt;"M5","",SSA!E17)</f>
        <v>5175.3275800000001</v>
      </c>
      <c r="F17" s="6">
        <f>IF($C17&lt;&gt;"M5","",SSA!F17)</f>
        <v>5177.7753400000001</v>
      </c>
      <c r="G17" s="21">
        <f t="shared" si="0"/>
        <v>-2.4477600000000166</v>
      </c>
      <c r="H17" s="21">
        <f t="shared" si="5"/>
        <v>-1</v>
      </c>
      <c r="I17" s="21">
        <f t="shared" si="6"/>
        <v>-6</v>
      </c>
      <c r="J17" s="23" t="str">
        <f t="shared" si="2"/>
        <v>DOWN</v>
      </c>
      <c r="K17" s="22" t="str">
        <f t="shared" si="3"/>
        <v>-----</v>
      </c>
      <c r="L17" s="23" t="str">
        <f t="shared" si="4"/>
        <v>-----</v>
      </c>
    </row>
    <row r="18" spans="1:12" x14ac:dyDescent="0.55000000000000004">
      <c r="A18" s="6">
        <f>IF('Data Validation'!$K$2&lt;&gt;TRUE,"",'Data Validation'!A18)</f>
        <v>1772029800</v>
      </c>
      <c r="B18" s="6" t="str">
        <f>IF('Data Validation'!$K$2&lt;&gt;TRUE,"",'Data Validation'!C18)</f>
        <v>XAUUSD</v>
      </c>
      <c r="C18" s="6" t="str">
        <f>IF('Data Validation'!$K$2&lt;&gt;TRUE,"",'Data Validation'!E18)</f>
        <v>M5</v>
      </c>
      <c r="D18" s="6">
        <f>IF('Data Validation'!$K$2&lt;&gt;TRUE,"",'Data Validation'!G18)</f>
        <v>5174.1400000000003</v>
      </c>
      <c r="E18" s="6">
        <f>IF($C18&lt;&gt;"M5","",SSA!E18)</f>
        <v>5174.3065100000003</v>
      </c>
      <c r="F18" s="6">
        <f>IF($C18&lt;&gt;"M5","",SSA!F18)</f>
        <v>5176.0409200000004</v>
      </c>
      <c r="G18" s="21">
        <f t="shared" si="0"/>
        <v>-1.7344100000000253</v>
      </c>
      <c r="H18" s="21">
        <f t="shared" si="5"/>
        <v>-1</v>
      </c>
      <c r="I18" s="21">
        <f t="shared" si="6"/>
        <v>-7</v>
      </c>
      <c r="J18" s="23" t="str">
        <f t="shared" si="2"/>
        <v>DOWN</v>
      </c>
      <c r="K18" s="22" t="str">
        <f t="shared" si="3"/>
        <v>-----</v>
      </c>
      <c r="L18" s="23" t="str">
        <f t="shared" si="4"/>
        <v>-----</v>
      </c>
    </row>
    <row r="19" spans="1:12" x14ac:dyDescent="0.55000000000000004">
      <c r="A19" s="6">
        <f>IF('Data Validation'!$K$2&lt;&gt;TRUE,"",'Data Validation'!A19)</f>
        <v>1772030100</v>
      </c>
      <c r="B19" s="6" t="str">
        <f>IF('Data Validation'!$K$2&lt;&gt;TRUE,"",'Data Validation'!C19)</f>
        <v>XAUUSD</v>
      </c>
      <c r="C19" s="6" t="str">
        <f>IF('Data Validation'!$K$2&lt;&gt;TRUE,"",'Data Validation'!E19)</f>
        <v>M5</v>
      </c>
      <c r="D19" s="6">
        <f>IF('Data Validation'!$K$2&lt;&gt;TRUE,"",'Data Validation'!G19)</f>
        <v>5159.7299999999996</v>
      </c>
      <c r="E19" s="6">
        <f>IF($C19&lt;&gt;"M5","",SSA!E19)</f>
        <v>5174.91842</v>
      </c>
      <c r="F19" s="6">
        <f>IF($C19&lt;&gt;"M5","",SSA!F19)</f>
        <v>5175.4796699999997</v>
      </c>
      <c r="G19" s="21">
        <f t="shared" si="0"/>
        <v>-0.56124999999974534</v>
      </c>
      <c r="H19" s="21">
        <f t="shared" si="5"/>
        <v>-1</v>
      </c>
      <c r="I19" s="21">
        <f t="shared" si="6"/>
        <v>-8</v>
      </c>
      <c r="J19" s="23" t="str">
        <f t="shared" si="2"/>
        <v>DOWN</v>
      </c>
      <c r="K19" s="22" t="str">
        <f t="shared" si="3"/>
        <v>-----</v>
      </c>
      <c r="L19" s="23" t="str">
        <f t="shared" si="4"/>
        <v>-----</v>
      </c>
    </row>
    <row r="20" spans="1:12" x14ac:dyDescent="0.55000000000000004">
      <c r="A20" s="6">
        <f>IF('Data Validation'!$K$2&lt;&gt;TRUE,"",'Data Validation'!A20)</f>
        <v>1772030400</v>
      </c>
      <c r="B20" s="6" t="str">
        <f>IF('Data Validation'!$K$2&lt;&gt;TRUE,"",'Data Validation'!C20)</f>
        <v>XAUUSD</v>
      </c>
      <c r="C20" s="6" t="str">
        <f>IF('Data Validation'!$K$2&lt;&gt;TRUE,"",'Data Validation'!E20)</f>
        <v>M5</v>
      </c>
      <c r="D20" s="6">
        <f>IF('Data Validation'!$K$2&lt;&gt;TRUE,"",'Data Validation'!G20)</f>
        <v>5174.91</v>
      </c>
      <c r="E20" s="6">
        <f>IF($C20&lt;&gt;"M5","",SSA!E20)</f>
        <v>5177.5111800000004</v>
      </c>
      <c r="F20" s="6">
        <f>IF($C20&lt;&gt;"M5","",SSA!F20)</f>
        <v>5176.4954299999999</v>
      </c>
      <c r="G20" s="21">
        <f t="shared" si="0"/>
        <v>1.0157500000004802</v>
      </c>
      <c r="H20" s="21">
        <f t="shared" si="5"/>
        <v>1</v>
      </c>
      <c r="I20" s="21">
        <f t="shared" si="6"/>
        <v>1</v>
      </c>
      <c r="J20" s="23" t="str">
        <f t="shared" si="2"/>
        <v>UP</v>
      </c>
      <c r="K20" s="22" t="str">
        <f t="shared" si="3"/>
        <v>crossover</v>
      </c>
      <c r="L20" s="23" t="str">
        <f t="shared" si="4"/>
        <v>-----</v>
      </c>
    </row>
    <row r="21" spans="1:12" x14ac:dyDescent="0.55000000000000004">
      <c r="A21" s="6">
        <f>IF('Data Validation'!$K$2&lt;&gt;TRUE,"",'Data Validation'!A21)</f>
        <v>1772030700</v>
      </c>
      <c r="B21" s="6" t="str">
        <f>IF('Data Validation'!$K$2&lt;&gt;TRUE,"",'Data Validation'!C21)</f>
        <v>XAUUSD</v>
      </c>
      <c r="C21" s="6" t="str">
        <f>IF('Data Validation'!$K$2&lt;&gt;TRUE,"",'Data Validation'!E21)</f>
        <v>M5</v>
      </c>
      <c r="D21" s="6">
        <f>IF('Data Validation'!$K$2&lt;&gt;TRUE,"",'Data Validation'!G21)</f>
        <v>5181.79</v>
      </c>
      <c r="E21" s="6">
        <f>IF($C21&lt;&gt;"M5","",SSA!E21)</f>
        <v>5181.2951300000004</v>
      </c>
      <c r="F21" s="6">
        <f>IF($C21&lt;&gt;"M5","",SSA!F21)</f>
        <v>5178.8952799999997</v>
      </c>
      <c r="G21" s="21">
        <f t="shared" si="0"/>
        <v>2.399850000000697</v>
      </c>
      <c r="H21" s="21">
        <f t="shared" si="5"/>
        <v>1</v>
      </c>
      <c r="I21" s="21">
        <f t="shared" si="6"/>
        <v>2</v>
      </c>
      <c r="J21" s="23" t="str">
        <f t="shared" si="2"/>
        <v>UP</v>
      </c>
      <c r="K21" s="22" t="str">
        <f t="shared" si="3"/>
        <v>-----</v>
      </c>
      <c r="L21" s="23" t="str">
        <f t="shared" si="4"/>
        <v>-----</v>
      </c>
    </row>
    <row r="22" spans="1:12" x14ac:dyDescent="0.55000000000000004">
      <c r="A22" s="6">
        <f>IF('Data Validation'!$K$2&lt;&gt;TRUE,"",'Data Validation'!A22)</f>
        <v>1772031000</v>
      </c>
      <c r="B22" s="6" t="str">
        <f>IF('Data Validation'!$K$2&lt;&gt;TRUE,"",'Data Validation'!C22)</f>
        <v>XAUUSD</v>
      </c>
      <c r="C22" s="6" t="str">
        <f>IF('Data Validation'!$K$2&lt;&gt;TRUE,"",'Data Validation'!E22)</f>
        <v>M5</v>
      </c>
      <c r="D22" s="6">
        <f>IF('Data Validation'!$K$2&lt;&gt;TRUE,"",'Data Validation'!G22)</f>
        <v>5188.55</v>
      </c>
      <c r="E22" s="6">
        <f>IF($C22&lt;&gt;"M5","",SSA!E22)</f>
        <v>5185.4567999999999</v>
      </c>
      <c r="F22" s="6">
        <f>IF($C22&lt;&gt;"M5","",SSA!F22)</f>
        <v>5182.1760400000003</v>
      </c>
      <c r="G22" s="21">
        <f t="shared" si="0"/>
        <v>3.2807599999996455</v>
      </c>
      <c r="H22" s="21">
        <f t="shared" si="5"/>
        <v>1</v>
      </c>
      <c r="I22" s="21">
        <f t="shared" si="6"/>
        <v>3</v>
      </c>
      <c r="J22" s="23" t="str">
        <f t="shared" si="2"/>
        <v>UP</v>
      </c>
      <c r="K22" s="22" t="str">
        <f t="shared" si="3"/>
        <v>-----</v>
      </c>
      <c r="L22" s="23" t="str">
        <f t="shared" si="4"/>
        <v>-----</v>
      </c>
    </row>
    <row r="23" spans="1:12" x14ac:dyDescent="0.55000000000000004">
      <c r="A23" s="6">
        <f>IF('Data Validation'!$K$2&lt;&gt;TRUE,"",'Data Validation'!A23)</f>
        <v>1772031300</v>
      </c>
      <c r="B23" s="6" t="str">
        <f>IF('Data Validation'!$K$2&lt;&gt;TRUE,"",'Data Validation'!C23)</f>
        <v>XAUUSD</v>
      </c>
      <c r="C23" s="6" t="str">
        <f>IF('Data Validation'!$K$2&lt;&gt;TRUE,"",'Data Validation'!E23)</f>
        <v>M5</v>
      </c>
      <c r="D23" s="6">
        <f>IF('Data Validation'!$K$2&lt;&gt;TRUE,"",'Data Validation'!G23)</f>
        <v>5191.25</v>
      </c>
      <c r="E23" s="6">
        <f>IF($C23&lt;&gt;"M5","",SSA!E23)</f>
        <v>5189.12986</v>
      </c>
      <c r="F23" s="6">
        <f>IF($C23&lt;&gt;"M5","",SSA!F23)</f>
        <v>5185.6529499999997</v>
      </c>
      <c r="G23" s="21">
        <f t="shared" si="0"/>
        <v>3.4769100000003164</v>
      </c>
      <c r="H23" s="21">
        <f t="shared" si="5"/>
        <v>1</v>
      </c>
      <c r="I23" s="21">
        <f t="shared" si="6"/>
        <v>4</v>
      </c>
      <c r="J23" s="23" t="str">
        <f t="shared" si="2"/>
        <v>UP</v>
      </c>
      <c r="K23" s="22" t="str">
        <f t="shared" si="3"/>
        <v>-----</v>
      </c>
      <c r="L23" s="23" t="str">
        <f t="shared" si="4"/>
        <v>-----</v>
      </c>
    </row>
    <row r="24" spans="1:12" x14ac:dyDescent="0.55000000000000004">
      <c r="A24" s="6">
        <f>IF('Data Validation'!$K$2&lt;&gt;TRUE,"",'Data Validation'!A24)</f>
        <v>1772031600</v>
      </c>
      <c r="B24" s="6" t="str">
        <f>IF('Data Validation'!$K$2&lt;&gt;TRUE,"",'Data Validation'!C24)</f>
        <v>XAUUSD</v>
      </c>
      <c r="C24" s="6" t="str">
        <f>IF('Data Validation'!$K$2&lt;&gt;TRUE,"",'Data Validation'!E24)</f>
        <v>M5</v>
      </c>
      <c r="D24" s="6">
        <f>IF('Data Validation'!$K$2&lt;&gt;TRUE,"",'Data Validation'!G24)</f>
        <v>5198.6400000000003</v>
      </c>
      <c r="E24" s="6">
        <f>IF($C24&lt;&gt;"M5","",SSA!E24)</f>
        <v>5191.6896500000003</v>
      </c>
      <c r="F24" s="6">
        <f>IF($C24&lt;&gt;"M5","",SSA!F24)</f>
        <v>5188.6713</v>
      </c>
      <c r="G24" s="21">
        <f t="shared" si="0"/>
        <v>3.0183500000002823</v>
      </c>
      <c r="H24" s="21">
        <f t="shared" si="5"/>
        <v>1</v>
      </c>
      <c r="I24" s="21">
        <f t="shared" si="6"/>
        <v>5</v>
      </c>
      <c r="J24" s="23" t="str">
        <f t="shared" si="2"/>
        <v>UP</v>
      </c>
      <c r="K24" s="22" t="str">
        <f t="shared" si="3"/>
        <v>-----</v>
      </c>
      <c r="L24" s="23" t="str">
        <f t="shared" si="4"/>
        <v>-----</v>
      </c>
    </row>
    <row r="25" spans="1:12" x14ac:dyDescent="0.55000000000000004">
      <c r="A25" s="6">
        <f>IF('Data Validation'!$K$2&lt;&gt;TRUE,"",'Data Validation'!A25)</f>
        <v>1772031900</v>
      </c>
      <c r="B25" s="6" t="str">
        <f>IF('Data Validation'!$K$2&lt;&gt;TRUE,"",'Data Validation'!C25)</f>
        <v>XAUUSD</v>
      </c>
      <c r="C25" s="6" t="str">
        <f>IF('Data Validation'!$K$2&lt;&gt;TRUE,"",'Data Validation'!E25)</f>
        <v>M5</v>
      </c>
      <c r="D25" s="6">
        <f>IF('Data Validation'!$K$2&lt;&gt;TRUE,"",'Data Validation'!G25)</f>
        <v>5195.8900000000003</v>
      </c>
      <c r="E25" s="6">
        <f>IF($C25&lt;&gt;"M5","",SSA!E25)</f>
        <v>5192.6603500000001</v>
      </c>
      <c r="F25" s="6">
        <f>IF($C25&lt;&gt;"M5","",SSA!F25)</f>
        <v>5190.6658299999999</v>
      </c>
      <c r="G25" s="21">
        <f t="shared" si="0"/>
        <v>1.9945200000001932</v>
      </c>
      <c r="H25" s="21">
        <f t="shared" si="5"/>
        <v>1</v>
      </c>
      <c r="I25" s="21">
        <f t="shared" si="6"/>
        <v>6</v>
      </c>
      <c r="J25" s="23" t="str">
        <f t="shared" si="2"/>
        <v>UP</v>
      </c>
      <c r="K25" s="22" t="str">
        <f t="shared" si="3"/>
        <v>-----</v>
      </c>
      <c r="L25" s="23" t="str">
        <f t="shared" si="4"/>
        <v>-----</v>
      </c>
    </row>
    <row r="26" spans="1:12" x14ac:dyDescent="0.55000000000000004">
      <c r="A26" s="6">
        <f>IF('Data Validation'!$K$2&lt;&gt;TRUE,"",'Data Validation'!A26)</f>
        <v>1772032200</v>
      </c>
      <c r="B26" s="6" t="str">
        <f>IF('Data Validation'!$K$2&lt;&gt;TRUE,"",'Data Validation'!C26)</f>
        <v>XAUUSD</v>
      </c>
      <c r="C26" s="6" t="str">
        <f>IF('Data Validation'!$K$2&lt;&gt;TRUE,"",'Data Validation'!E26)</f>
        <v>M5</v>
      </c>
      <c r="D26" s="6">
        <f>IF('Data Validation'!$K$2&lt;&gt;TRUE,"",'Data Validation'!G26)</f>
        <v>5193.17</v>
      </c>
      <c r="E26" s="6">
        <f>IF($C26&lt;&gt;"M5","",SSA!E26)</f>
        <v>5192.16572</v>
      </c>
      <c r="F26" s="6">
        <f>IF($C26&lt;&gt;"M5","",SSA!F26)</f>
        <v>5191.4157699999996</v>
      </c>
      <c r="G26" s="21">
        <f t="shared" si="0"/>
        <v>0.74995000000035361</v>
      </c>
      <c r="H26" s="21">
        <f t="shared" si="5"/>
        <v>1</v>
      </c>
      <c r="I26" s="21">
        <f t="shared" si="6"/>
        <v>7</v>
      </c>
      <c r="J26" s="23" t="str">
        <f t="shared" si="2"/>
        <v>UP</v>
      </c>
      <c r="K26" s="22" t="str">
        <f t="shared" si="3"/>
        <v>-----</v>
      </c>
      <c r="L26" s="23" t="str">
        <f t="shared" si="4"/>
        <v>-----</v>
      </c>
    </row>
    <row r="27" spans="1:12" x14ac:dyDescent="0.55000000000000004">
      <c r="A27" s="6">
        <f>IF('Data Validation'!$K$2&lt;&gt;TRUE,"",'Data Validation'!A27)</f>
        <v>1772032500</v>
      </c>
      <c r="B27" s="6" t="str">
        <f>IF('Data Validation'!$K$2&lt;&gt;TRUE,"",'Data Validation'!C27)</f>
        <v>XAUUSD</v>
      </c>
      <c r="C27" s="6" t="str">
        <f>IF('Data Validation'!$K$2&lt;&gt;TRUE,"",'Data Validation'!E27)</f>
        <v>M5</v>
      </c>
      <c r="D27" s="6">
        <f>IF('Data Validation'!$K$2&lt;&gt;TRUE,"",'Data Validation'!G27)</f>
        <v>5188.97</v>
      </c>
      <c r="E27" s="6">
        <f>IF($C27&lt;&gt;"M5","",SSA!E27)</f>
        <v>5190.6504800000002</v>
      </c>
      <c r="F27" s="6">
        <f>IF($C27&lt;&gt;"M5","",SSA!F27)</f>
        <v>5191.0331299999998</v>
      </c>
      <c r="G27" s="21">
        <f t="shared" si="0"/>
        <v>-0.38264999999955762</v>
      </c>
      <c r="H27" s="21">
        <f t="shared" si="5"/>
        <v>-1</v>
      </c>
      <c r="I27" s="21">
        <f t="shared" si="6"/>
        <v>-1</v>
      </c>
      <c r="J27" s="23" t="str">
        <f t="shared" si="2"/>
        <v>DOWN</v>
      </c>
      <c r="K27" s="22" t="str">
        <f t="shared" si="3"/>
        <v>-----</v>
      </c>
      <c r="L27" s="23" t="str">
        <f t="shared" si="4"/>
        <v>crossunder</v>
      </c>
    </row>
    <row r="28" spans="1:12" x14ac:dyDescent="0.55000000000000004">
      <c r="A28" s="6">
        <f>IF('Data Validation'!$K$2&lt;&gt;TRUE,"",'Data Validation'!A28)</f>
        <v>1772032800</v>
      </c>
      <c r="B28" s="6" t="str">
        <f>IF('Data Validation'!$K$2&lt;&gt;TRUE,"",'Data Validation'!C28)</f>
        <v>XAUUSD</v>
      </c>
      <c r="C28" s="6" t="str">
        <f>IF('Data Validation'!$K$2&lt;&gt;TRUE,"",'Data Validation'!E28)</f>
        <v>M5</v>
      </c>
      <c r="D28" s="6">
        <f>IF('Data Validation'!$K$2&lt;&gt;TRUE,"",'Data Validation'!G28)</f>
        <v>5185.46</v>
      </c>
      <c r="E28" s="6">
        <f>IF($C28&lt;&gt;"M5","",SSA!E28)</f>
        <v>5188.7870400000002</v>
      </c>
      <c r="F28" s="6">
        <f>IF($C28&lt;&gt;"M5","",SSA!F28)</f>
        <v>5189.9100799999997</v>
      </c>
      <c r="G28" s="21">
        <f t="shared" si="0"/>
        <v>-1.1230399999994916</v>
      </c>
      <c r="H28" s="21">
        <f t="shared" si="5"/>
        <v>-1</v>
      </c>
      <c r="I28" s="21">
        <f t="shared" si="6"/>
        <v>-2</v>
      </c>
      <c r="J28" s="23" t="str">
        <f t="shared" si="2"/>
        <v>DOWN</v>
      </c>
      <c r="K28" s="22" t="str">
        <f t="shared" si="3"/>
        <v>-----</v>
      </c>
      <c r="L28" s="23" t="str">
        <f t="shared" si="4"/>
        <v>-----</v>
      </c>
    </row>
    <row r="29" spans="1:12" x14ac:dyDescent="0.55000000000000004">
      <c r="A29" s="6">
        <f>IF('Data Validation'!$K$2&lt;&gt;TRUE,"",'Data Validation'!A29)</f>
        <v>1772033100</v>
      </c>
      <c r="B29" s="6" t="str">
        <f>IF('Data Validation'!$K$2&lt;&gt;TRUE,"",'Data Validation'!C29)</f>
        <v>XAUUSD</v>
      </c>
      <c r="C29" s="6" t="str">
        <f>IF('Data Validation'!$K$2&lt;&gt;TRUE,"",'Data Validation'!E29)</f>
        <v>M5</v>
      </c>
      <c r="D29" s="6">
        <f>IF('Data Validation'!$K$2&lt;&gt;TRUE,"",'Data Validation'!G29)</f>
        <v>5180.33</v>
      </c>
      <c r="E29" s="6">
        <f>IF($C29&lt;&gt;"M5","",SSA!E29)</f>
        <v>5187.24899</v>
      </c>
      <c r="F29" s="6">
        <f>IF($C29&lt;&gt;"M5","",SSA!F29)</f>
        <v>5188.5795399999997</v>
      </c>
      <c r="G29" s="21">
        <f t="shared" si="0"/>
        <v>-1.3305499999996755</v>
      </c>
      <c r="H29" s="21">
        <f t="shared" si="5"/>
        <v>-1</v>
      </c>
      <c r="I29" s="21">
        <f t="shared" si="6"/>
        <v>-3</v>
      </c>
      <c r="J29" s="23" t="str">
        <f t="shared" si="2"/>
        <v>DOWN</v>
      </c>
      <c r="K29" s="22" t="str">
        <f t="shared" si="3"/>
        <v>-----</v>
      </c>
      <c r="L29" s="23" t="str">
        <f t="shared" si="4"/>
        <v>-----</v>
      </c>
    </row>
    <row r="30" spans="1:12" x14ac:dyDescent="0.55000000000000004">
      <c r="A30" s="6">
        <f>IF('Data Validation'!$K$2&lt;&gt;TRUE,"",'Data Validation'!A30)</f>
        <v>1772033400</v>
      </c>
      <c r="B30" s="6" t="str">
        <f>IF('Data Validation'!$K$2&lt;&gt;TRUE,"",'Data Validation'!C30)</f>
        <v>XAUUSD</v>
      </c>
      <c r="C30" s="6" t="str">
        <f>IF('Data Validation'!$K$2&lt;&gt;TRUE,"",'Data Validation'!E30)</f>
        <v>M5</v>
      </c>
      <c r="D30" s="6">
        <f>IF('Data Validation'!$K$2&lt;&gt;TRUE,"",'Data Validation'!G30)</f>
        <v>5181.68</v>
      </c>
      <c r="E30" s="6">
        <f>IF($C30&lt;&gt;"M5","",SSA!E30)</f>
        <v>5186.6166400000002</v>
      </c>
      <c r="F30" s="6">
        <f>IF($C30&lt;&gt;"M5","",SSA!F30)</f>
        <v>5187.5980900000004</v>
      </c>
      <c r="G30" s="21">
        <f t="shared" si="0"/>
        <v>-0.98145000000022264</v>
      </c>
      <c r="H30" s="21">
        <f t="shared" si="5"/>
        <v>-1</v>
      </c>
      <c r="I30" s="21">
        <f t="shared" si="6"/>
        <v>-4</v>
      </c>
      <c r="J30" s="23" t="str">
        <f t="shared" si="2"/>
        <v>DOWN</v>
      </c>
      <c r="K30" s="22" t="str">
        <f t="shared" si="3"/>
        <v>-----</v>
      </c>
      <c r="L30" s="23" t="str">
        <f t="shared" si="4"/>
        <v>-----</v>
      </c>
    </row>
    <row r="31" spans="1:12" x14ac:dyDescent="0.55000000000000004">
      <c r="A31" s="6">
        <f>IF('Data Validation'!$K$2&lt;&gt;TRUE,"",'Data Validation'!A31)</f>
        <v>1772033700</v>
      </c>
      <c r="B31" s="6" t="str">
        <f>IF('Data Validation'!$K$2&lt;&gt;TRUE,"",'Data Validation'!C31)</f>
        <v>XAUUSD</v>
      </c>
      <c r="C31" s="6" t="str">
        <f>IF('Data Validation'!$K$2&lt;&gt;TRUE,"",'Data Validation'!E31)</f>
        <v>M5</v>
      </c>
      <c r="D31" s="6">
        <f>IF('Data Validation'!$K$2&lt;&gt;TRUE,"",'Data Validation'!G31)</f>
        <v>5187.95</v>
      </c>
      <c r="E31" s="6">
        <f>IF($C31&lt;&gt;"M5","",SSA!E31)</f>
        <v>5187.0532800000001</v>
      </c>
      <c r="F31" s="6">
        <f>IF($C31&lt;&gt;"M5","",SSA!F31)</f>
        <v>5187.3256899999997</v>
      </c>
      <c r="G31" s="21">
        <f t="shared" si="0"/>
        <v>-0.27240999999958149</v>
      </c>
      <c r="H31" s="21">
        <f t="shared" si="5"/>
        <v>-1</v>
      </c>
      <c r="I31" s="21">
        <f t="shared" si="6"/>
        <v>-5</v>
      </c>
      <c r="J31" s="23" t="str">
        <f t="shared" si="2"/>
        <v>DOWN</v>
      </c>
      <c r="K31" s="22" t="str">
        <f t="shared" si="3"/>
        <v>-----</v>
      </c>
      <c r="L31" s="23" t="str">
        <f t="shared" si="4"/>
        <v>-----</v>
      </c>
    </row>
    <row r="32" spans="1:12" x14ac:dyDescent="0.55000000000000004">
      <c r="A32" s="6">
        <f>IF('Data Validation'!$K$2&lt;&gt;TRUE,"",'Data Validation'!A32)</f>
        <v>1772034000</v>
      </c>
      <c r="B32" s="6" t="str">
        <f>IF('Data Validation'!$K$2&lt;&gt;TRUE,"",'Data Validation'!C32)</f>
        <v>XAUUSD</v>
      </c>
      <c r="C32" s="6" t="str">
        <f>IF('Data Validation'!$K$2&lt;&gt;TRUE,"",'Data Validation'!E32)</f>
        <v>M5</v>
      </c>
      <c r="D32" s="6">
        <f>IF('Data Validation'!$K$2&lt;&gt;TRUE,"",'Data Validation'!G32)</f>
        <v>5191</v>
      </c>
      <c r="E32" s="6">
        <f>IF($C32&lt;&gt;"M5","",SSA!E32)</f>
        <v>5188.3374100000001</v>
      </c>
      <c r="F32" s="6">
        <f>IF($C32&lt;&gt;"M5","",SSA!F32)</f>
        <v>5187.8315499999999</v>
      </c>
      <c r="G32" s="21">
        <f t="shared" si="0"/>
        <v>0.50586000000021158</v>
      </c>
      <c r="H32" s="21">
        <f t="shared" si="5"/>
        <v>1</v>
      </c>
      <c r="I32" s="21">
        <f t="shared" si="6"/>
        <v>1</v>
      </c>
      <c r="J32" s="23" t="str">
        <f t="shared" si="2"/>
        <v>UP</v>
      </c>
      <c r="K32" s="22" t="str">
        <f t="shared" si="3"/>
        <v>crossover</v>
      </c>
      <c r="L32" s="23" t="str">
        <f t="shared" si="4"/>
        <v>-----</v>
      </c>
    </row>
    <row r="33" spans="1:12" x14ac:dyDescent="0.55000000000000004">
      <c r="A33" s="6">
        <f>IF('Data Validation'!$K$2&lt;&gt;TRUE,"",'Data Validation'!A33)</f>
        <v>1772034300</v>
      </c>
      <c r="B33" s="6" t="str">
        <f>IF('Data Validation'!$K$2&lt;&gt;TRUE,"",'Data Validation'!C33)</f>
        <v>XAUUSD</v>
      </c>
      <c r="C33" s="6" t="str">
        <f>IF('Data Validation'!$K$2&lt;&gt;TRUE,"",'Data Validation'!E33)</f>
        <v>M5</v>
      </c>
      <c r="D33" s="6">
        <f>IF('Data Validation'!$K$2&lt;&gt;TRUE,"",'Data Validation'!G33)</f>
        <v>5197.8999999999996</v>
      </c>
      <c r="E33" s="6">
        <f>IF($C33&lt;&gt;"M5","",SSA!E33)</f>
        <v>5190.1557199999997</v>
      </c>
      <c r="F33" s="6">
        <f>IF($C33&lt;&gt;"M5","",SSA!F33)</f>
        <v>5188.9936399999997</v>
      </c>
      <c r="G33" s="21">
        <f t="shared" si="0"/>
        <v>1.16208000000006</v>
      </c>
      <c r="H33" s="21">
        <f t="shared" si="5"/>
        <v>1</v>
      </c>
      <c r="I33" s="21">
        <f t="shared" si="6"/>
        <v>2</v>
      </c>
      <c r="J33" s="23" t="str">
        <f t="shared" si="2"/>
        <v>UP</v>
      </c>
      <c r="K33" s="22" t="str">
        <f t="shared" si="3"/>
        <v>-----</v>
      </c>
      <c r="L33" s="23" t="str">
        <f t="shared" si="4"/>
        <v>-----</v>
      </c>
    </row>
    <row r="34" spans="1:12" x14ac:dyDescent="0.55000000000000004">
      <c r="A34" s="6">
        <f>IF('Data Validation'!$K$2&lt;&gt;TRUE,"",'Data Validation'!A34)</f>
        <v>1772034600</v>
      </c>
      <c r="B34" s="6" t="str">
        <f>IF('Data Validation'!$K$2&lt;&gt;TRUE,"",'Data Validation'!C34)</f>
        <v>XAUUSD</v>
      </c>
      <c r="C34" s="6" t="str">
        <f>IF('Data Validation'!$K$2&lt;&gt;TRUE,"",'Data Validation'!E34)</f>
        <v>M5</v>
      </c>
      <c r="D34" s="6">
        <f>IF('Data Validation'!$K$2&lt;&gt;TRUE,"",'Data Validation'!G34)</f>
        <v>5195.4799999999996</v>
      </c>
      <c r="E34" s="6">
        <f>IF($C34&lt;&gt;"M5","",SSA!E34)</f>
        <v>5192.0259800000003</v>
      </c>
      <c r="F34" s="6">
        <f>IF($C34&lt;&gt;"M5","",SSA!F34)</f>
        <v>5190.5098099999996</v>
      </c>
      <c r="G34" s="21">
        <f t="shared" si="0"/>
        <v>1.5161700000007841</v>
      </c>
      <c r="H34" s="21">
        <f t="shared" si="5"/>
        <v>1</v>
      </c>
      <c r="I34" s="21">
        <f t="shared" si="6"/>
        <v>3</v>
      </c>
      <c r="J34" s="23" t="str">
        <f t="shared" si="2"/>
        <v>UP</v>
      </c>
      <c r="K34" s="22" t="str">
        <f t="shared" si="3"/>
        <v>-----</v>
      </c>
      <c r="L34" s="23" t="str">
        <f t="shared" si="4"/>
        <v>-----</v>
      </c>
    </row>
    <row r="35" spans="1:12" x14ac:dyDescent="0.55000000000000004">
      <c r="A35" s="6">
        <f>IF('Data Validation'!$K$2&lt;&gt;TRUE,"",'Data Validation'!A35)</f>
        <v>1772034900</v>
      </c>
      <c r="B35" s="6" t="str">
        <f>IF('Data Validation'!$K$2&lt;&gt;TRUE,"",'Data Validation'!C35)</f>
        <v>XAUUSD</v>
      </c>
      <c r="C35" s="6" t="str">
        <f>IF('Data Validation'!$K$2&lt;&gt;TRUE,"",'Data Validation'!E35)</f>
        <v>M5</v>
      </c>
      <c r="D35" s="6">
        <f>IF('Data Validation'!$K$2&lt;&gt;TRUE,"",'Data Validation'!G35)</f>
        <v>5194.5</v>
      </c>
      <c r="E35" s="6">
        <f>IF($C35&lt;&gt;"M5","",SSA!E35)</f>
        <v>5193.7567200000003</v>
      </c>
      <c r="F35" s="6">
        <f>IF($C35&lt;&gt;"M5","",SSA!F35)</f>
        <v>5192.1332599999996</v>
      </c>
      <c r="G35" s="21">
        <f t="shared" si="0"/>
        <v>1.6234600000007049</v>
      </c>
      <c r="H35" s="21">
        <f t="shared" si="5"/>
        <v>1</v>
      </c>
      <c r="I35" s="21">
        <f t="shared" si="6"/>
        <v>4</v>
      </c>
      <c r="J35" s="23" t="str">
        <f t="shared" si="2"/>
        <v>UP</v>
      </c>
      <c r="K35" s="22" t="str">
        <f t="shared" si="3"/>
        <v>-----</v>
      </c>
      <c r="L35" s="23" t="str">
        <f t="shared" si="4"/>
        <v>-----</v>
      </c>
    </row>
    <row r="36" spans="1:12" x14ac:dyDescent="0.55000000000000004">
      <c r="A36" s="6">
        <f>IF('Data Validation'!$K$2&lt;&gt;TRUE,"",'Data Validation'!A36)</f>
        <v>1772035200</v>
      </c>
      <c r="B36" s="6" t="str">
        <f>IF('Data Validation'!$K$2&lt;&gt;TRUE,"",'Data Validation'!C36)</f>
        <v>XAUUSD</v>
      </c>
      <c r="C36" s="6" t="str">
        <f>IF('Data Validation'!$K$2&lt;&gt;TRUE,"",'Data Validation'!E36)</f>
        <v>M5</v>
      </c>
      <c r="D36" s="6">
        <f>IF('Data Validation'!$K$2&lt;&gt;TRUE,"",'Data Validation'!G36)</f>
        <v>5194.37</v>
      </c>
      <c r="E36" s="6">
        <f>IF($C36&lt;&gt;"M5","",SSA!E36)</f>
        <v>5195.2444999999998</v>
      </c>
      <c r="F36" s="6">
        <f>IF($C36&lt;&gt;"M5","",SSA!F36)</f>
        <v>5193.6888799999997</v>
      </c>
      <c r="G36" s="21">
        <f t="shared" si="0"/>
        <v>1.5556200000000899</v>
      </c>
      <c r="H36" s="21">
        <f t="shared" si="5"/>
        <v>1</v>
      </c>
      <c r="I36" s="21">
        <f t="shared" si="6"/>
        <v>5</v>
      </c>
      <c r="J36" s="23" t="str">
        <f t="shared" si="2"/>
        <v>UP</v>
      </c>
      <c r="K36" s="22" t="str">
        <f t="shared" si="3"/>
        <v>-----</v>
      </c>
      <c r="L36" s="23" t="str">
        <f t="shared" si="4"/>
        <v>-----</v>
      </c>
    </row>
    <row r="37" spans="1:12" x14ac:dyDescent="0.55000000000000004">
      <c r="A37" s="6">
        <f>IF('Data Validation'!$K$2&lt;&gt;TRUE,"",'Data Validation'!A37)</f>
        <v>1772035500</v>
      </c>
      <c r="B37" s="6" t="str">
        <f>IF('Data Validation'!$K$2&lt;&gt;TRUE,"",'Data Validation'!C37)</f>
        <v>XAUUSD</v>
      </c>
      <c r="C37" s="6" t="str">
        <f>IF('Data Validation'!$K$2&lt;&gt;TRUE,"",'Data Validation'!E37)</f>
        <v>M5</v>
      </c>
      <c r="D37" s="6">
        <f>IF('Data Validation'!$K$2&lt;&gt;TRUE,"",'Data Validation'!G37)</f>
        <v>5191.37</v>
      </c>
      <c r="E37" s="6">
        <f>IF($C37&lt;&gt;"M5","",SSA!E37)</f>
        <v>5196.4962299999997</v>
      </c>
      <c r="F37" s="6">
        <f>IF($C37&lt;&gt;"M5","",SSA!F37)</f>
        <v>5195.09256</v>
      </c>
      <c r="G37" s="21">
        <f t="shared" si="0"/>
        <v>1.4036699999996927</v>
      </c>
      <c r="H37" s="21">
        <f t="shared" si="5"/>
        <v>1</v>
      </c>
      <c r="I37" s="21">
        <f t="shared" si="6"/>
        <v>6</v>
      </c>
      <c r="J37" s="23" t="str">
        <f t="shared" si="2"/>
        <v>UP</v>
      </c>
      <c r="K37" s="22" t="str">
        <f t="shared" si="3"/>
        <v>-----</v>
      </c>
      <c r="L37" s="23" t="str">
        <f t="shared" si="4"/>
        <v>-----</v>
      </c>
    </row>
    <row r="38" spans="1:12" x14ac:dyDescent="0.55000000000000004">
      <c r="A38" s="6">
        <f>IF('Data Validation'!$K$2&lt;&gt;TRUE,"",'Data Validation'!A38)</f>
        <v>1772035800</v>
      </c>
      <c r="B38" s="6" t="str">
        <f>IF('Data Validation'!$K$2&lt;&gt;TRUE,"",'Data Validation'!C38)</f>
        <v>XAUUSD</v>
      </c>
      <c r="C38" s="6" t="str">
        <f>IF('Data Validation'!$K$2&lt;&gt;TRUE,"",'Data Validation'!E38)</f>
        <v>M5</v>
      </c>
      <c r="D38" s="6">
        <f>IF('Data Validation'!$K$2&lt;&gt;TRUE,"",'Data Validation'!G38)</f>
        <v>5192.5200000000004</v>
      </c>
      <c r="E38" s="6">
        <f>IF($C38&lt;&gt;"M5","",SSA!E38)</f>
        <v>5197.7055899999996</v>
      </c>
      <c r="F38" s="6">
        <f>IF($C38&lt;&gt;"M5","",SSA!F38)</f>
        <v>5196.3990700000004</v>
      </c>
      <c r="G38" s="21">
        <f t="shared" si="0"/>
        <v>1.3065199999991819</v>
      </c>
      <c r="H38" s="21">
        <f t="shared" si="5"/>
        <v>1</v>
      </c>
      <c r="I38" s="21">
        <f t="shared" si="6"/>
        <v>7</v>
      </c>
      <c r="J38" s="23" t="str">
        <f t="shared" si="2"/>
        <v>UP</v>
      </c>
      <c r="K38" s="22" t="str">
        <f t="shared" si="3"/>
        <v>-----</v>
      </c>
      <c r="L38" s="23" t="str">
        <f t="shared" si="4"/>
        <v>-----</v>
      </c>
    </row>
    <row r="39" spans="1:12" x14ac:dyDescent="0.55000000000000004">
      <c r="A39" s="6">
        <f>IF('Data Validation'!$K$2&lt;&gt;TRUE,"",'Data Validation'!A39)</f>
        <v>1772036100</v>
      </c>
      <c r="B39" s="6" t="str">
        <f>IF('Data Validation'!$K$2&lt;&gt;TRUE,"",'Data Validation'!C39)</f>
        <v>XAUUSD</v>
      </c>
      <c r="C39" s="6" t="str">
        <f>IF('Data Validation'!$K$2&lt;&gt;TRUE,"",'Data Validation'!E39)</f>
        <v>M5</v>
      </c>
      <c r="D39" s="6">
        <f>IF('Data Validation'!$K$2&lt;&gt;TRUE,"",'Data Validation'!G39)</f>
        <v>5197.05</v>
      </c>
      <c r="E39" s="6">
        <f>IF($C39&lt;&gt;"M5","",SSA!E39)</f>
        <v>5199.0129500000003</v>
      </c>
      <c r="F39" s="6">
        <f>IF($C39&lt;&gt;"M5","",SSA!F39)</f>
        <v>5197.7060099999999</v>
      </c>
      <c r="G39" s="21">
        <f t="shared" si="0"/>
        <v>1.3069400000003952</v>
      </c>
      <c r="H39" s="21">
        <f t="shared" si="5"/>
        <v>1</v>
      </c>
      <c r="I39" s="21">
        <f t="shared" si="6"/>
        <v>8</v>
      </c>
      <c r="J39" s="23" t="str">
        <f t="shared" si="2"/>
        <v>UP</v>
      </c>
      <c r="K39" s="22" t="str">
        <f t="shared" si="3"/>
        <v>-----</v>
      </c>
      <c r="L39" s="23" t="str">
        <f t="shared" si="4"/>
        <v>-----</v>
      </c>
    </row>
    <row r="40" spans="1:12" x14ac:dyDescent="0.55000000000000004">
      <c r="A40" s="6">
        <f>IF('Data Validation'!$K$2&lt;&gt;TRUE,"",'Data Validation'!A40)</f>
        <v>1772036400</v>
      </c>
      <c r="B40" s="6" t="str">
        <f>IF('Data Validation'!$K$2&lt;&gt;TRUE,"",'Data Validation'!C40)</f>
        <v>XAUUSD</v>
      </c>
      <c r="C40" s="6" t="str">
        <f>IF('Data Validation'!$K$2&lt;&gt;TRUE,"",'Data Validation'!E40)</f>
        <v>M5</v>
      </c>
      <c r="D40" s="6">
        <f>IF('Data Validation'!$K$2&lt;&gt;TRUE,"",'Data Validation'!G40)</f>
        <v>5205.29</v>
      </c>
      <c r="E40" s="6">
        <f>IF($C40&lt;&gt;"M5","",SSA!E40)</f>
        <v>5200.4602199999999</v>
      </c>
      <c r="F40" s="6">
        <f>IF($C40&lt;&gt;"M5","",SSA!F40)</f>
        <v>5199.0831099999996</v>
      </c>
      <c r="G40" s="21">
        <f t="shared" si="0"/>
        <v>1.3771100000003571</v>
      </c>
      <c r="H40" s="21">
        <f t="shared" si="5"/>
        <v>1</v>
      </c>
      <c r="I40" s="21">
        <f t="shared" si="6"/>
        <v>9</v>
      </c>
      <c r="J40" s="23" t="str">
        <f t="shared" si="2"/>
        <v>UP</v>
      </c>
      <c r="K40" s="22" t="str">
        <f t="shared" si="3"/>
        <v>-----</v>
      </c>
      <c r="L40" s="23" t="str">
        <f t="shared" si="4"/>
        <v>-----</v>
      </c>
    </row>
    <row r="41" spans="1:12" x14ac:dyDescent="0.55000000000000004">
      <c r="A41" s="6">
        <f>IF('Data Validation'!$K$2&lt;&gt;TRUE,"",'Data Validation'!A41)</f>
        <v>1772036700</v>
      </c>
      <c r="B41" s="6" t="str">
        <f>IF('Data Validation'!$K$2&lt;&gt;TRUE,"",'Data Validation'!C41)</f>
        <v>XAUUSD</v>
      </c>
      <c r="C41" s="6" t="str">
        <f>IF('Data Validation'!$K$2&lt;&gt;TRUE,"",'Data Validation'!E41)</f>
        <v>M5</v>
      </c>
      <c r="D41" s="6">
        <f>IF('Data Validation'!$K$2&lt;&gt;TRUE,"",'Data Validation'!G41)</f>
        <v>5203.22</v>
      </c>
      <c r="E41" s="6">
        <f>IF($C41&lt;&gt;"M5","",SSA!E41)</f>
        <v>5201.9456700000001</v>
      </c>
      <c r="F41" s="6">
        <f>IF($C41&lt;&gt;"M5","",SSA!F41)</f>
        <v>5200.5143900000003</v>
      </c>
      <c r="G41" s="21">
        <f t="shared" si="0"/>
        <v>1.4312799999997878</v>
      </c>
      <c r="H41" s="21">
        <f t="shared" si="5"/>
        <v>1</v>
      </c>
      <c r="I41" s="21">
        <f t="shared" si="6"/>
        <v>10</v>
      </c>
      <c r="J41" s="23" t="str">
        <f t="shared" si="2"/>
        <v>UP</v>
      </c>
      <c r="K41" s="22" t="str">
        <f t="shared" si="3"/>
        <v>-----</v>
      </c>
      <c r="L41" s="23" t="str">
        <f t="shared" si="4"/>
        <v>-----</v>
      </c>
    </row>
    <row r="42" spans="1:12" x14ac:dyDescent="0.55000000000000004">
      <c r="A42" s="6">
        <f>IF('Data Validation'!$K$2&lt;&gt;TRUE,"",'Data Validation'!A42)</f>
        <v>1772037000</v>
      </c>
      <c r="B42" s="6" t="str">
        <f>IF('Data Validation'!$K$2&lt;&gt;TRUE,"",'Data Validation'!C42)</f>
        <v>XAUUSD</v>
      </c>
      <c r="C42" s="6" t="str">
        <f>IF('Data Validation'!$K$2&lt;&gt;TRUE,"",'Data Validation'!E42)</f>
        <v>M5</v>
      </c>
      <c r="D42" s="6">
        <f>IF('Data Validation'!$K$2&lt;&gt;TRUE,"",'Data Validation'!G42)</f>
        <v>5206.5600000000004</v>
      </c>
      <c r="E42" s="6">
        <f>IF($C42&lt;&gt;"M5","",SSA!E42)</f>
        <v>5203.5989600000003</v>
      </c>
      <c r="F42" s="6">
        <f>IF($C42&lt;&gt;"M5","",SSA!F42)</f>
        <v>5202.0566799999997</v>
      </c>
      <c r="G42" s="21">
        <f t="shared" si="0"/>
        <v>1.5422800000005736</v>
      </c>
      <c r="H42" s="21">
        <f t="shared" si="5"/>
        <v>1</v>
      </c>
      <c r="I42" s="21">
        <f t="shared" si="6"/>
        <v>11</v>
      </c>
      <c r="J42" s="23" t="str">
        <f t="shared" si="2"/>
        <v>UP</v>
      </c>
      <c r="K42" s="22" t="str">
        <f t="shared" si="3"/>
        <v>-----</v>
      </c>
      <c r="L42" s="23" t="str">
        <f t="shared" si="4"/>
        <v>-----</v>
      </c>
    </row>
    <row r="43" spans="1:12" x14ac:dyDescent="0.55000000000000004">
      <c r="A43" s="6">
        <f>IF('Data Validation'!$K$2&lt;&gt;TRUE,"",'Data Validation'!A43)</f>
        <v>1772037300</v>
      </c>
      <c r="B43" s="6" t="str">
        <f>IF('Data Validation'!$K$2&lt;&gt;TRUE,"",'Data Validation'!C43)</f>
        <v>XAUUSD</v>
      </c>
      <c r="C43" s="6" t="str">
        <f>IF('Data Validation'!$K$2&lt;&gt;TRUE,"",'Data Validation'!E43)</f>
        <v>M5</v>
      </c>
      <c r="D43" s="6">
        <f>IF('Data Validation'!$K$2&lt;&gt;TRUE,"",'Data Validation'!G43)</f>
        <v>5203.3900000000003</v>
      </c>
      <c r="E43" s="6">
        <f>IF($C43&lt;&gt;"M5","",SSA!E43)</f>
        <v>5205.3474299999998</v>
      </c>
      <c r="F43" s="6">
        <f>IF($C43&lt;&gt;"M5","",SSA!F43)</f>
        <v>5203.7020599999996</v>
      </c>
      <c r="G43" s="21">
        <f t="shared" si="0"/>
        <v>1.6453700000001845</v>
      </c>
      <c r="H43" s="21">
        <f t="shared" si="5"/>
        <v>1</v>
      </c>
      <c r="I43" s="21">
        <f t="shared" si="6"/>
        <v>12</v>
      </c>
      <c r="J43" s="23" t="str">
        <f t="shared" si="2"/>
        <v>UP</v>
      </c>
      <c r="K43" s="22" t="str">
        <f t="shared" si="3"/>
        <v>-----</v>
      </c>
      <c r="L43" s="23" t="str">
        <f t="shared" si="4"/>
        <v>-----</v>
      </c>
    </row>
    <row r="44" spans="1:12" x14ac:dyDescent="0.55000000000000004">
      <c r="A44" s="6">
        <f>IF('Data Validation'!$K$2&lt;&gt;TRUE,"",'Data Validation'!A44)</f>
        <v>1772037600</v>
      </c>
      <c r="B44" s="6" t="str">
        <f>IF('Data Validation'!$K$2&lt;&gt;TRUE,"",'Data Validation'!C44)</f>
        <v>XAUUSD</v>
      </c>
      <c r="C44" s="6" t="str">
        <f>IF('Data Validation'!$K$2&lt;&gt;TRUE,"",'Data Validation'!E44)</f>
        <v>M5</v>
      </c>
      <c r="D44" s="6">
        <f>IF('Data Validation'!$K$2&lt;&gt;TRUE,"",'Data Validation'!G44)</f>
        <v>5207.51</v>
      </c>
      <c r="E44" s="6">
        <f>IF($C44&lt;&gt;"M5","",SSA!E44)</f>
        <v>5207.2406199999996</v>
      </c>
      <c r="F44" s="6">
        <f>IF($C44&lt;&gt;"M5","",SSA!F44)</f>
        <v>5205.4713400000001</v>
      </c>
      <c r="G44" s="21">
        <f t="shared" si="0"/>
        <v>1.7692799999995259</v>
      </c>
      <c r="H44" s="21">
        <f t="shared" si="5"/>
        <v>1</v>
      </c>
      <c r="I44" s="21">
        <f t="shared" si="6"/>
        <v>13</v>
      </c>
      <c r="J44" s="23" t="str">
        <f t="shared" si="2"/>
        <v>UP</v>
      </c>
      <c r="K44" s="22" t="str">
        <f t="shared" si="3"/>
        <v>-----</v>
      </c>
      <c r="L44" s="23" t="str">
        <f t="shared" si="4"/>
        <v>-----</v>
      </c>
    </row>
    <row r="45" spans="1:12" x14ac:dyDescent="0.55000000000000004">
      <c r="A45" s="6">
        <f>IF('Data Validation'!$K$2&lt;&gt;TRUE,"",'Data Validation'!A45)</f>
        <v>1772037900</v>
      </c>
      <c r="B45" s="6" t="str">
        <f>IF('Data Validation'!$K$2&lt;&gt;TRUE,"",'Data Validation'!C45)</f>
        <v>XAUUSD</v>
      </c>
      <c r="C45" s="6" t="str">
        <f>IF('Data Validation'!$K$2&lt;&gt;TRUE,"",'Data Validation'!E45)</f>
        <v>M5</v>
      </c>
      <c r="D45" s="6">
        <f>IF('Data Validation'!$K$2&lt;&gt;TRUE,"",'Data Validation'!G45)</f>
        <v>5208.18</v>
      </c>
      <c r="E45" s="6">
        <f>IF($C45&lt;&gt;"M5","",SSA!E45)</f>
        <v>5209.0803299999998</v>
      </c>
      <c r="F45" s="6">
        <f>IF($C45&lt;&gt;"M5","",SSA!F45)</f>
        <v>5207.2758299999996</v>
      </c>
      <c r="G45" s="21">
        <f t="shared" si="0"/>
        <v>1.8045000000001892</v>
      </c>
      <c r="H45" s="21">
        <f t="shared" si="5"/>
        <v>1</v>
      </c>
      <c r="I45" s="21">
        <f t="shared" si="6"/>
        <v>14</v>
      </c>
      <c r="J45" s="23" t="str">
        <f t="shared" si="2"/>
        <v>UP</v>
      </c>
      <c r="K45" s="22" t="str">
        <f t="shared" si="3"/>
        <v>-----</v>
      </c>
      <c r="L45" s="23" t="str">
        <f t="shared" si="4"/>
        <v>-----</v>
      </c>
    </row>
    <row r="46" spans="1:12" x14ac:dyDescent="0.55000000000000004">
      <c r="A46" s="6">
        <f>IF('Data Validation'!$K$2&lt;&gt;TRUE,"",'Data Validation'!A46)</f>
        <v>1772038200</v>
      </c>
      <c r="B46" s="6" t="str">
        <f>IF('Data Validation'!$K$2&lt;&gt;TRUE,"",'Data Validation'!C46)</f>
        <v>XAUUSD</v>
      </c>
      <c r="C46" s="6" t="str">
        <f>IF('Data Validation'!$K$2&lt;&gt;TRUE,"",'Data Validation'!E46)</f>
        <v>M5</v>
      </c>
      <c r="D46" s="6">
        <f>IF('Data Validation'!$K$2&lt;&gt;TRUE,"",'Data Validation'!G46)</f>
        <v>5211.95</v>
      </c>
      <c r="E46" s="6">
        <f>IF($C46&lt;&gt;"M5","",SSA!E46)</f>
        <v>5210.7730799999999</v>
      </c>
      <c r="F46" s="6">
        <f>IF($C46&lt;&gt;"M5","",SSA!F46)</f>
        <v>5209.0244599999996</v>
      </c>
      <c r="G46" s="21">
        <f t="shared" si="0"/>
        <v>1.7486200000003009</v>
      </c>
      <c r="H46" s="21">
        <f t="shared" si="5"/>
        <v>1</v>
      </c>
      <c r="I46" s="21">
        <f t="shared" si="6"/>
        <v>15</v>
      </c>
      <c r="J46" s="23" t="str">
        <f t="shared" si="2"/>
        <v>UP</v>
      </c>
      <c r="K46" s="22" t="str">
        <f t="shared" si="3"/>
        <v>-----</v>
      </c>
      <c r="L46" s="23" t="str">
        <f t="shared" si="4"/>
        <v>-----</v>
      </c>
    </row>
    <row r="47" spans="1:12" x14ac:dyDescent="0.55000000000000004">
      <c r="A47" s="6">
        <f>IF('Data Validation'!$K$2&lt;&gt;TRUE,"",'Data Validation'!A47)</f>
        <v>1772038500</v>
      </c>
      <c r="B47" s="6" t="str">
        <f>IF('Data Validation'!$K$2&lt;&gt;TRUE,"",'Data Validation'!C47)</f>
        <v>XAUUSD</v>
      </c>
      <c r="C47" s="6" t="str">
        <f>IF('Data Validation'!$K$2&lt;&gt;TRUE,"",'Data Validation'!E47)</f>
        <v>M5</v>
      </c>
      <c r="D47" s="6">
        <f>IF('Data Validation'!$K$2&lt;&gt;TRUE,"",'Data Validation'!G47)</f>
        <v>5212.3100000000004</v>
      </c>
      <c r="E47" s="6">
        <f>IF($C47&lt;&gt;"M5","",SSA!E47)</f>
        <v>5212.1550399999996</v>
      </c>
      <c r="F47" s="6">
        <f>IF($C47&lt;&gt;"M5","",SSA!F47)</f>
        <v>5210.5897500000001</v>
      </c>
      <c r="G47" s="21">
        <f t="shared" si="0"/>
        <v>1.5652899999995498</v>
      </c>
      <c r="H47" s="21">
        <f t="shared" si="5"/>
        <v>1</v>
      </c>
      <c r="I47" s="21">
        <f t="shared" si="6"/>
        <v>16</v>
      </c>
      <c r="J47" s="23" t="str">
        <f t="shared" si="2"/>
        <v>UP</v>
      </c>
      <c r="K47" s="22" t="str">
        <f t="shared" si="3"/>
        <v>-----</v>
      </c>
      <c r="L47" s="23" t="str">
        <f t="shared" si="4"/>
        <v>-----</v>
      </c>
    </row>
    <row r="48" spans="1:12" x14ac:dyDescent="0.55000000000000004">
      <c r="A48" s="6">
        <f>IF('Data Validation'!$K$2&lt;&gt;TRUE,"",'Data Validation'!A48)</f>
        <v>1772038800</v>
      </c>
      <c r="B48" s="6" t="str">
        <f>IF('Data Validation'!$K$2&lt;&gt;TRUE,"",'Data Validation'!C48)</f>
        <v>XAUUSD</v>
      </c>
      <c r="C48" s="6" t="str">
        <f>IF('Data Validation'!$K$2&lt;&gt;TRUE,"",'Data Validation'!E48)</f>
        <v>M5</v>
      </c>
      <c r="D48" s="6">
        <f>IF('Data Validation'!$K$2&lt;&gt;TRUE,"",'Data Validation'!G48)</f>
        <v>5210.09</v>
      </c>
      <c r="E48" s="6">
        <f>IF($C48&lt;&gt;"M5","",SSA!E48)</f>
        <v>5213.18055</v>
      </c>
      <c r="F48" s="6">
        <f>IF($C48&lt;&gt;"M5","",SSA!F48)</f>
        <v>5211.8851500000001</v>
      </c>
      <c r="G48" s="21">
        <f t="shared" si="0"/>
        <v>1.2953999999999724</v>
      </c>
      <c r="H48" s="21">
        <f t="shared" si="5"/>
        <v>1</v>
      </c>
      <c r="I48" s="21">
        <f t="shared" si="6"/>
        <v>17</v>
      </c>
      <c r="J48" s="23" t="str">
        <f t="shared" si="2"/>
        <v>UP</v>
      </c>
      <c r="K48" s="22" t="str">
        <f t="shared" si="3"/>
        <v>-----</v>
      </c>
      <c r="L48" s="23" t="str">
        <f t="shared" si="4"/>
        <v>-----</v>
      </c>
    </row>
    <row r="49" spans="1:12" x14ac:dyDescent="0.55000000000000004">
      <c r="A49" s="6">
        <f>IF('Data Validation'!$K$2&lt;&gt;TRUE,"",'Data Validation'!A49)</f>
        <v>1772039100</v>
      </c>
      <c r="B49" s="6" t="str">
        <f>IF('Data Validation'!$K$2&lt;&gt;TRUE,"",'Data Validation'!C49)</f>
        <v>XAUUSD</v>
      </c>
      <c r="C49" s="6" t="str">
        <f>IF('Data Validation'!$K$2&lt;&gt;TRUE,"",'Data Validation'!E49)</f>
        <v>M5</v>
      </c>
      <c r="D49" s="6">
        <f>IF('Data Validation'!$K$2&lt;&gt;TRUE,"",'Data Validation'!G49)</f>
        <v>5214.6899999999996</v>
      </c>
      <c r="E49" s="6">
        <f>IF($C49&lt;&gt;"M5","",SSA!E49)</f>
        <v>5213.9115000000002</v>
      </c>
      <c r="F49" s="6">
        <f>IF($C49&lt;&gt;"M5","",SSA!F49)</f>
        <v>5212.89833</v>
      </c>
      <c r="G49" s="21">
        <f t="shared" si="0"/>
        <v>1.0131700000001729</v>
      </c>
      <c r="H49" s="21">
        <f t="shared" si="5"/>
        <v>1</v>
      </c>
      <c r="I49" s="21">
        <f t="shared" si="6"/>
        <v>18</v>
      </c>
      <c r="J49" s="23" t="str">
        <f t="shared" si="2"/>
        <v>UP</v>
      </c>
      <c r="K49" s="22" t="str">
        <f t="shared" si="3"/>
        <v>-----</v>
      </c>
      <c r="L49" s="23" t="str">
        <f t="shared" si="4"/>
        <v>-----</v>
      </c>
    </row>
    <row r="50" spans="1:12" x14ac:dyDescent="0.55000000000000004">
      <c r="A50" s="6">
        <f>IF('Data Validation'!$K$2&lt;&gt;TRUE,"",'Data Validation'!A50)</f>
        <v>1772039400</v>
      </c>
      <c r="B50" s="6" t="str">
        <f>IF('Data Validation'!$K$2&lt;&gt;TRUE,"",'Data Validation'!C50)</f>
        <v>XAUUSD</v>
      </c>
      <c r="C50" s="6" t="str">
        <f>IF('Data Validation'!$K$2&lt;&gt;TRUE,"",'Data Validation'!E50)</f>
        <v>M5</v>
      </c>
      <c r="D50" s="6">
        <f>IF('Data Validation'!$K$2&lt;&gt;TRUE,"",'Data Validation'!G50)</f>
        <v>5215.17</v>
      </c>
      <c r="E50" s="6">
        <f>IF($C50&lt;&gt;"M5","",SSA!E50)</f>
        <v>5214.2557200000001</v>
      </c>
      <c r="F50" s="6">
        <f>IF($C50&lt;&gt;"M5","",SSA!F50)</f>
        <v>5213.5770199999997</v>
      </c>
      <c r="G50" s="21">
        <f t="shared" si="0"/>
        <v>0.67870000000038999</v>
      </c>
      <c r="H50" s="21">
        <f t="shared" si="5"/>
        <v>1</v>
      </c>
      <c r="I50" s="21">
        <f t="shared" si="6"/>
        <v>19</v>
      </c>
      <c r="J50" s="23" t="str">
        <f t="shared" si="2"/>
        <v>UP</v>
      </c>
      <c r="K50" s="22" t="str">
        <f t="shared" si="3"/>
        <v>-----</v>
      </c>
      <c r="L50" s="23" t="str">
        <f t="shared" si="4"/>
        <v>-----</v>
      </c>
    </row>
    <row r="51" spans="1:12" x14ac:dyDescent="0.55000000000000004">
      <c r="A51" s="6">
        <f>IF('Data Validation'!$K$2&lt;&gt;TRUE,"",'Data Validation'!A51)</f>
        <v>1772039700</v>
      </c>
      <c r="B51" s="6" t="str">
        <f>IF('Data Validation'!$K$2&lt;&gt;TRUE,"",'Data Validation'!C51)</f>
        <v>XAUUSD</v>
      </c>
      <c r="C51" s="6" t="str">
        <f>IF('Data Validation'!$K$2&lt;&gt;TRUE,"",'Data Validation'!E51)</f>
        <v>M5</v>
      </c>
      <c r="D51" s="6">
        <f>IF('Data Validation'!$K$2&lt;&gt;TRUE,"",'Data Validation'!G51)</f>
        <v>5214.53</v>
      </c>
      <c r="E51" s="6">
        <f>IF($C51&lt;&gt;"M5","",SSA!E51)</f>
        <v>5214.1904999999997</v>
      </c>
      <c r="F51" s="6">
        <f>IF($C51&lt;&gt;"M5","",SSA!F51)</f>
        <v>5213.8837599999997</v>
      </c>
      <c r="G51" s="21">
        <f t="shared" si="0"/>
        <v>0.30673999999999069</v>
      </c>
      <c r="H51" s="21">
        <f t="shared" si="5"/>
        <v>1</v>
      </c>
      <c r="I51" s="21">
        <f t="shared" si="6"/>
        <v>20</v>
      </c>
      <c r="J51" s="23" t="str">
        <f t="shared" si="2"/>
        <v>UP</v>
      </c>
      <c r="K51" s="22" t="str">
        <f t="shared" si="3"/>
        <v>-----</v>
      </c>
      <c r="L51" s="23" t="str">
        <f t="shared" si="4"/>
        <v>-----</v>
      </c>
    </row>
    <row r="52" spans="1:12" x14ac:dyDescent="0.55000000000000004">
      <c r="A52" s="6">
        <f>IF('Data Validation'!$K$2&lt;&gt;TRUE,"",'Data Validation'!A52)</f>
        <v>1772040000</v>
      </c>
      <c r="B52" s="6" t="str">
        <f>IF('Data Validation'!$K$2&lt;&gt;TRUE,"",'Data Validation'!C52)</f>
        <v>XAUUSD</v>
      </c>
      <c r="C52" s="6" t="str">
        <f>IF('Data Validation'!$K$2&lt;&gt;TRUE,"",'Data Validation'!E52)</f>
        <v>M5</v>
      </c>
      <c r="D52" s="6">
        <f>IF('Data Validation'!$K$2&lt;&gt;TRUE,"",'Data Validation'!G52)</f>
        <v>5213.2700000000004</v>
      </c>
      <c r="E52" s="6">
        <f>IF($C52&lt;&gt;"M5","",SSA!E52)</f>
        <v>5213.7426699999996</v>
      </c>
      <c r="F52" s="6">
        <f>IF($C52&lt;&gt;"M5","",SSA!F52)</f>
        <v>5213.81322</v>
      </c>
      <c r="G52" s="21">
        <f t="shared" si="0"/>
        <v>-7.0550000000366708E-2</v>
      </c>
      <c r="H52" s="21">
        <f t="shared" si="5"/>
        <v>-1</v>
      </c>
      <c r="I52" s="21">
        <f t="shared" si="6"/>
        <v>-1</v>
      </c>
      <c r="J52" s="23" t="str">
        <f t="shared" si="2"/>
        <v>DOWN</v>
      </c>
      <c r="K52" s="22" t="str">
        <f t="shared" si="3"/>
        <v>-----</v>
      </c>
      <c r="L52" s="23" t="str">
        <f t="shared" si="4"/>
        <v>crossunder</v>
      </c>
    </row>
    <row r="53" spans="1:12" x14ac:dyDescent="0.55000000000000004">
      <c r="A53" s="6">
        <f>IF('Data Validation'!$K$2&lt;&gt;TRUE,"",'Data Validation'!A53)</f>
        <v>1772040300</v>
      </c>
      <c r="B53" s="6" t="str">
        <f>IF('Data Validation'!$K$2&lt;&gt;TRUE,"",'Data Validation'!C53)</f>
        <v>XAUUSD</v>
      </c>
      <c r="C53" s="6" t="str">
        <f>IF('Data Validation'!$K$2&lt;&gt;TRUE,"",'Data Validation'!E53)</f>
        <v>M5</v>
      </c>
      <c r="D53" s="6">
        <f>IF('Data Validation'!$K$2&lt;&gt;TRUE,"",'Data Validation'!G53)</f>
        <v>5213.1000000000004</v>
      </c>
      <c r="E53" s="6">
        <f>IF($C53&lt;&gt;"M5","",SSA!E53)</f>
        <v>5212.9681899999996</v>
      </c>
      <c r="F53" s="6">
        <f>IF($C53&lt;&gt;"M5","",SSA!F53)</f>
        <v>5213.3906999999999</v>
      </c>
      <c r="G53" s="21">
        <f t="shared" si="0"/>
        <v>-0.42251000000032946</v>
      </c>
      <c r="H53" s="21">
        <f t="shared" si="5"/>
        <v>-1</v>
      </c>
      <c r="I53" s="21">
        <f t="shared" si="6"/>
        <v>-2</v>
      </c>
      <c r="J53" s="23" t="str">
        <f t="shared" si="2"/>
        <v>DOWN</v>
      </c>
      <c r="K53" s="22" t="str">
        <f t="shared" si="3"/>
        <v>-----</v>
      </c>
      <c r="L53" s="23" t="str">
        <f t="shared" si="4"/>
        <v>-----</v>
      </c>
    </row>
    <row r="54" spans="1:12" x14ac:dyDescent="0.55000000000000004">
      <c r="A54" s="6">
        <f>IF('Data Validation'!$K$2&lt;&gt;TRUE,"",'Data Validation'!A54)</f>
        <v>1772040600</v>
      </c>
      <c r="B54" s="6" t="str">
        <f>IF('Data Validation'!$K$2&lt;&gt;TRUE,"",'Data Validation'!C54)</f>
        <v>XAUUSD</v>
      </c>
      <c r="C54" s="6" t="str">
        <f>IF('Data Validation'!$K$2&lt;&gt;TRUE,"",'Data Validation'!E54)</f>
        <v>M5</v>
      </c>
      <c r="D54" s="6">
        <f>IF('Data Validation'!$K$2&lt;&gt;TRUE,"",'Data Validation'!G54)</f>
        <v>5211.8500000000004</v>
      </c>
      <c r="E54" s="6">
        <f>IF($C54&lt;&gt;"M5","",SSA!E54)</f>
        <v>5211.9174400000002</v>
      </c>
      <c r="F54" s="6">
        <f>IF($C54&lt;&gt;"M5","",SSA!F54)</f>
        <v>5212.6540699999996</v>
      </c>
      <c r="G54" s="21">
        <f t="shared" si="0"/>
        <v>-0.73662999999942258</v>
      </c>
      <c r="H54" s="21">
        <f t="shared" si="5"/>
        <v>-1</v>
      </c>
      <c r="I54" s="21">
        <f t="shared" si="6"/>
        <v>-3</v>
      </c>
      <c r="J54" s="23" t="str">
        <f t="shared" si="2"/>
        <v>DOWN</v>
      </c>
      <c r="K54" s="22" t="str">
        <f t="shared" si="3"/>
        <v>-----</v>
      </c>
      <c r="L54" s="23" t="str">
        <f t="shared" si="4"/>
        <v>-----</v>
      </c>
    </row>
    <row r="55" spans="1:12" x14ac:dyDescent="0.55000000000000004">
      <c r="A55" s="6">
        <f>IF('Data Validation'!$K$2&lt;&gt;TRUE,"",'Data Validation'!A55)</f>
        <v>1772040900</v>
      </c>
      <c r="B55" s="6" t="str">
        <f>IF('Data Validation'!$K$2&lt;&gt;TRUE,"",'Data Validation'!C55)</f>
        <v>XAUUSD</v>
      </c>
      <c r="C55" s="6" t="str">
        <f>IF('Data Validation'!$K$2&lt;&gt;TRUE,"",'Data Validation'!E55)</f>
        <v>M5</v>
      </c>
      <c r="D55" s="6">
        <f>IF('Data Validation'!$K$2&lt;&gt;TRUE,"",'Data Validation'!G55)</f>
        <v>5213.17</v>
      </c>
      <c r="E55" s="6">
        <f>IF($C55&lt;&gt;"M5","",SSA!E55)</f>
        <v>5210.6895199999999</v>
      </c>
      <c r="F55" s="6">
        <f>IF($C55&lt;&gt;"M5","",SSA!F55)</f>
        <v>5211.6717900000003</v>
      </c>
      <c r="G55" s="21">
        <f t="shared" si="0"/>
        <v>-0.98227000000042608</v>
      </c>
      <c r="H55" s="21">
        <f t="shared" si="5"/>
        <v>-1</v>
      </c>
      <c r="I55" s="21">
        <f t="shared" si="6"/>
        <v>-4</v>
      </c>
      <c r="J55" s="23" t="str">
        <f t="shared" si="2"/>
        <v>DOWN</v>
      </c>
      <c r="K55" s="22" t="str">
        <f t="shared" si="3"/>
        <v>-----</v>
      </c>
      <c r="L55" s="23" t="str">
        <f t="shared" si="4"/>
        <v>-----</v>
      </c>
    </row>
    <row r="56" spans="1:12" x14ac:dyDescent="0.55000000000000004">
      <c r="A56" s="6">
        <f>IF('Data Validation'!$K$2&lt;&gt;TRUE,"",'Data Validation'!A56)</f>
        <v>1772041200</v>
      </c>
      <c r="B56" s="6" t="str">
        <f>IF('Data Validation'!$K$2&lt;&gt;TRUE,"",'Data Validation'!C56)</f>
        <v>XAUUSD</v>
      </c>
      <c r="C56" s="6" t="str">
        <f>IF('Data Validation'!$K$2&lt;&gt;TRUE,"",'Data Validation'!E56)</f>
        <v>M5</v>
      </c>
      <c r="D56" s="6">
        <f>IF('Data Validation'!$K$2&lt;&gt;TRUE,"",'Data Validation'!G56)</f>
        <v>5208.33</v>
      </c>
      <c r="E56" s="6">
        <f>IF($C56&lt;&gt;"M5","",SSA!E56)</f>
        <v>5209.35059</v>
      </c>
      <c r="F56" s="6">
        <f>IF($C56&lt;&gt;"M5","",SSA!F56)</f>
        <v>5210.5111900000002</v>
      </c>
      <c r="G56" s="21">
        <f t="shared" si="0"/>
        <v>-1.1606000000001586</v>
      </c>
      <c r="H56" s="21">
        <f t="shared" si="5"/>
        <v>-1</v>
      </c>
      <c r="I56" s="21">
        <f t="shared" si="6"/>
        <v>-5</v>
      </c>
      <c r="J56" s="23" t="str">
        <f t="shared" si="2"/>
        <v>DOWN</v>
      </c>
      <c r="K56" s="22" t="str">
        <f t="shared" si="3"/>
        <v>-----</v>
      </c>
      <c r="L56" s="23" t="str">
        <f t="shared" si="4"/>
        <v>-----</v>
      </c>
    </row>
    <row r="57" spans="1:12" x14ac:dyDescent="0.55000000000000004">
      <c r="A57" s="6">
        <f>IF('Data Validation'!$K$2&lt;&gt;TRUE,"",'Data Validation'!A57)</f>
        <v>1772041500</v>
      </c>
      <c r="B57" s="6" t="str">
        <f>IF('Data Validation'!$K$2&lt;&gt;TRUE,"",'Data Validation'!C57)</f>
        <v>XAUUSD</v>
      </c>
      <c r="C57" s="6" t="str">
        <f>IF('Data Validation'!$K$2&lt;&gt;TRUE,"",'Data Validation'!E57)</f>
        <v>M5</v>
      </c>
      <c r="D57" s="6">
        <f>IF('Data Validation'!$K$2&lt;&gt;TRUE,"",'Data Validation'!G57)</f>
        <v>5206.71</v>
      </c>
      <c r="E57" s="6">
        <f>IF($C57&lt;&gt;"M5","",SSA!E57)</f>
        <v>5208.15733</v>
      </c>
      <c r="F57" s="6">
        <f>IF($C57&lt;&gt;"M5","",SSA!F57)</f>
        <v>5209.3342599999996</v>
      </c>
      <c r="G57" s="21">
        <f t="shared" si="0"/>
        <v>-1.1769299999996292</v>
      </c>
      <c r="H57" s="21">
        <f t="shared" si="5"/>
        <v>-1</v>
      </c>
      <c r="I57" s="21">
        <f t="shared" si="6"/>
        <v>-6</v>
      </c>
      <c r="J57" s="23" t="str">
        <f t="shared" si="2"/>
        <v>DOWN</v>
      </c>
      <c r="K57" s="22" t="str">
        <f t="shared" si="3"/>
        <v>-----</v>
      </c>
      <c r="L57" s="23" t="str">
        <f t="shared" si="4"/>
        <v>-----</v>
      </c>
    </row>
    <row r="58" spans="1:12" x14ac:dyDescent="0.55000000000000004">
      <c r="A58" s="6">
        <f>IF('Data Validation'!$K$2&lt;&gt;TRUE,"",'Data Validation'!A58)</f>
        <v>1772041800</v>
      </c>
      <c r="B58" s="6" t="str">
        <f>IF('Data Validation'!$K$2&lt;&gt;TRUE,"",'Data Validation'!C58)</f>
        <v>XAUUSD</v>
      </c>
      <c r="C58" s="6" t="str">
        <f>IF('Data Validation'!$K$2&lt;&gt;TRUE,"",'Data Validation'!E58)</f>
        <v>M5</v>
      </c>
      <c r="D58" s="6">
        <f>IF('Data Validation'!$K$2&lt;&gt;TRUE,"",'Data Validation'!G58)</f>
        <v>5206.32</v>
      </c>
      <c r="E58" s="6">
        <f>IF($C58&lt;&gt;"M5","",SSA!E58)</f>
        <v>5207.2686800000001</v>
      </c>
      <c r="F58" s="6">
        <f>IF($C58&lt;&gt;"M5","",SSA!F58)</f>
        <v>5208.3014700000003</v>
      </c>
      <c r="G58" s="21">
        <f t="shared" si="0"/>
        <v>-1.0327900000002046</v>
      </c>
      <c r="H58" s="21">
        <f t="shared" si="5"/>
        <v>-1</v>
      </c>
      <c r="I58" s="21">
        <f t="shared" si="6"/>
        <v>-7</v>
      </c>
      <c r="J58" s="23" t="str">
        <f t="shared" si="2"/>
        <v>DOWN</v>
      </c>
      <c r="K58" s="22" t="str">
        <f t="shared" si="3"/>
        <v>-----</v>
      </c>
      <c r="L58" s="23" t="str">
        <f t="shared" si="4"/>
        <v>-----</v>
      </c>
    </row>
    <row r="59" spans="1:12" x14ac:dyDescent="0.55000000000000004">
      <c r="A59" s="6">
        <f>IF('Data Validation'!$K$2&lt;&gt;TRUE,"",'Data Validation'!A59)</f>
        <v>1772042100</v>
      </c>
      <c r="B59" s="6" t="str">
        <f>IF('Data Validation'!$K$2&lt;&gt;TRUE,"",'Data Validation'!C59)</f>
        <v>XAUUSD</v>
      </c>
      <c r="C59" s="6" t="str">
        <f>IF('Data Validation'!$K$2&lt;&gt;TRUE,"",'Data Validation'!E59)</f>
        <v>M5</v>
      </c>
      <c r="D59" s="6">
        <f>IF('Data Validation'!$K$2&lt;&gt;TRUE,"",'Data Validation'!G59)</f>
        <v>5206.82</v>
      </c>
      <c r="E59" s="6">
        <f>IF($C59&lt;&gt;"M5","",SSA!E59)</f>
        <v>5206.7393300000003</v>
      </c>
      <c r="F59" s="6">
        <f>IF($C59&lt;&gt;"M5","",SSA!F59)</f>
        <v>5207.5204000000003</v>
      </c>
      <c r="G59" s="21">
        <f t="shared" si="0"/>
        <v>-0.78106999999999971</v>
      </c>
      <c r="H59" s="21">
        <f t="shared" si="5"/>
        <v>-1</v>
      </c>
      <c r="I59" s="21">
        <f t="shared" si="6"/>
        <v>-8</v>
      </c>
      <c r="J59" s="23" t="str">
        <f t="shared" si="2"/>
        <v>DOWN</v>
      </c>
      <c r="K59" s="22" t="str">
        <f t="shared" si="3"/>
        <v>-----</v>
      </c>
      <c r="L59" s="23" t="str">
        <f t="shared" si="4"/>
        <v>-----</v>
      </c>
    </row>
    <row r="60" spans="1:12" x14ac:dyDescent="0.55000000000000004">
      <c r="A60" s="6">
        <f>IF('Data Validation'!$K$2&lt;&gt;TRUE,"",'Data Validation'!A60)</f>
        <v>1772042400</v>
      </c>
      <c r="B60" s="6" t="str">
        <f>IF('Data Validation'!$K$2&lt;&gt;TRUE,"",'Data Validation'!C60)</f>
        <v>XAUUSD</v>
      </c>
      <c r="C60" s="6" t="str">
        <f>IF('Data Validation'!$K$2&lt;&gt;TRUE,"",'Data Validation'!E60)</f>
        <v>M5</v>
      </c>
      <c r="D60" s="6">
        <f>IF('Data Validation'!$K$2&lt;&gt;TRUE,"",'Data Validation'!G60)</f>
        <v>5207.3999999999996</v>
      </c>
      <c r="E60" s="6">
        <f>IF($C60&lt;&gt;"M5","",SSA!E60)</f>
        <v>5206.5485600000002</v>
      </c>
      <c r="F60" s="6">
        <f>IF($C60&lt;&gt;"M5","",SSA!F60)</f>
        <v>5207.0344800000003</v>
      </c>
      <c r="G60" s="21">
        <f t="shared" si="0"/>
        <v>-0.48592000000007829</v>
      </c>
      <c r="H60" s="21">
        <f t="shared" si="5"/>
        <v>-1</v>
      </c>
      <c r="I60" s="21">
        <f t="shared" si="6"/>
        <v>-9</v>
      </c>
      <c r="J60" s="23" t="str">
        <f t="shared" si="2"/>
        <v>DOWN</v>
      </c>
      <c r="K60" s="22" t="str">
        <f t="shared" si="3"/>
        <v>-----</v>
      </c>
      <c r="L60" s="23" t="str">
        <f t="shared" si="4"/>
        <v>-----</v>
      </c>
    </row>
    <row r="61" spans="1:12" x14ac:dyDescent="0.55000000000000004">
      <c r="A61" s="6">
        <f>IF('Data Validation'!$K$2&lt;&gt;TRUE,"",'Data Validation'!A61)</f>
        <v>1772042700</v>
      </c>
      <c r="B61" s="6" t="str">
        <f>IF('Data Validation'!$K$2&lt;&gt;TRUE,"",'Data Validation'!C61)</f>
        <v>XAUUSD</v>
      </c>
      <c r="C61" s="6" t="str">
        <f>IF('Data Validation'!$K$2&lt;&gt;TRUE,"",'Data Validation'!E61)</f>
        <v>M5</v>
      </c>
      <c r="D61" s="6">
        <f>IF('Data Validation'!$K$2&lt;&gt;TRUE,"",'Data Validation'!G61)</f>
        <v>5207.07</v>
      </c>
      <c r="E61" s="6">
        <f>IF($C61&lt;&gt;"M5","",SSA!E61)</f>
        <v>5206.6013999999996</v>
      </c>
      <c r="F61" s="6">
        <f>IF($C61&lt;&gt;"M5","",SSA!F61)</f>
        <v>5206.8179399999999</v>
      </c>
      <c r="G61" s="21">
        <f t="shared" si="0"/>
        <v>-0.21654000000035012</v>
      </c>
      <c r="H61" s="21">
        <f t="shared" si="5"/>
        <v>-1</v>
      </c>
      <c r="I61" s="21">
        <f t="shared" si="6"/>
        <v>-10</v>
      </c>
      <c r="J61" s="23" t="str">
        <f t="shared" si="2"/>
        <v>DOWN</v>
      </c>
      <c r="K61" s="22" t="str">
        <f t="shared" si="3"/>
        <v>-----</v>
      </c>
      <c r="L61" s="23" t="str">
        <f t="shared" si="4"/>
        <v>-----</v>
      </c>
    </row>
    <row r="62" spans="1:12" x14ac:dyDescent="0.55000000000000004">
      <c r="A62" s="6">
        <f>IF('Data Validation'!$K$2&lt;&gt;TRUE,"",'Data Validation'!A62)</f>
        <v>1772043000</v>
      </c>
      <c r="B62" s="6" t="str">
        <f>IF('Data Validation'!$K$2&lt;&gt;TRUE,"",'Data Validation'!C62)</f>
        <v>XAUUSD</v>
      </c>
      <c r="C62" s="6" t="str">
        <f>IF('Data Validation'!$K$2&lt;&gt;TRUE,"",'Data Validation'!E62)</f>
        <v>M5</v>
      </c>
      <c r="D62" s="6">
        <f>IF('Data Validation'!$K$2&lt;&gt;TRUE,"",'Data Validation'!G62)</f>
        <v>5206.8900000000003</v>
      </c>
      <c r="E62" s="6">
        <f>IF($C62&lt;&gt;"M5","",SSA!E62)</f>
        <v>5206.7888400000002</v>
      </c>
      <c r="F62" s="6">
        <f>IF($C62&lt;&gt;"M5","",SSA!F62)</f>
        <v>5206.80339</v>
      </c>
      <c r="G62" s="21">
        <f t="shared" si="0"/>
        <v>-1.4549999999871943E-2</v>
      </c>
      <c r="H62" s="21">
        <f t="shared" si="5"/>
        <v>-1</v>
      </c>
      <c r="I62" s="21">
        <f t="shared" si="6"/>
        <v>-11</v>
      </c>
      <c r="J62" s="23" t="str">
        <f t="shared" si="2"/>
        <v>DOWN</v>
      </c>
      <c r="K62" s="22" t="str">
        <f t="shared" si="3"/>
        <v>-----</v>
      </c>
      <c r="L62" s="23" t="str">
        <f t="shared" si="4"/>
        <v>-----</v>
      </c>
    </row>
    <row r="63" spans="1:12" x14ac:dyDescent="0.55000000000000004">
      <c r="A63" s="6">
        <f>IF('Data Validation'!$K$2&lt;&gt;TRUE,"",'Data Validation'!A63)</f>
        <v>1772043300</v>
      </c>
      <c r="B63" s="6" t="str">
        <f>IF('Data Validation'!$K$2&lt;&gt;TRUE,"",'Data Validation'!C63)</f>
        <v>XAUUSD</v>
      </c>
      <c r="C63" s="6" t="str">
        <f>IF('Data Validation'!$K$2&lt;&gt;TRUE,"",'Data Validation'!E63)</f>
        <v>M5</v>
      </c>
      <c r="D63" s="6">
        <f>IF('Data Validation'!$K$2&lt;&gt;TRUE,"",'Data Validation'!G63)</f>
        <v>5206.8</v>
      </c>
      <c r="E63" s="6">
        <f>IF($C63&lt;&gt;"M5","",SSA!E63)</f>
        <v>5206.9786000000004</v>
      </c>
      <c r="F63" s="6">
        <f>IF($C63&lt;&gt;"M5","",SSA!F63)</f>
        <v>5206.8909999999996</v>
      </c>
      <c r="G63" s="21">
        <f t="shared" si="0"/>
        <v>8.7600000000747968E-2</v>
      </c>
      <c r="H63" s="21">
        <f t="shared" si="5"/>
        <v>1</v>
      </c>
      <c r="I63" s="21">
        <f t="shared" si="6"/>
        <v>1</v>
      </c>
      <c r="J63" s="23" t="str">
        <f t="shared" si="2"/>
        <v>UP</v>
      </c>
      <c r="K63" s="22" t="str">
        <f t="shared" si="3"/>
        <v>crossover</v>
      </c>
      <c r="L63" s="23" t="str">
        <f t="shared" si="4"/>
        <v>-----</v>
      </c>
    </row>
    <row r="64" spans="1:12" x14ac:dyDescent="0.55000000000000004">
      <c r="A64" s="6">
        <f>IF('Data Validation'!$K$2&lt;&gt;TRUE,"",'Data Validation'!A64)</f>
        <v>1772043600</v>
      </c>
      <c r="B64" s="6" t="str">
        <f>IF('Data Validation'!$K$2&lt;&gt;TRUE,"",'Data Validation'!C64)</f>
        <v>XAUUSD</v>
      </c>
      <c r="C64" s="6" t="str">
        <f>IF('Data Validation'!$K$2&lt;&gt;TRUE,"",'Data Validation'!E64)</f>
        <v>M5</v>
      </c>
      <c r="D64" s="6">
        <f>IF('Data Validation'!$K$2&lt;&gt;TRUE,"",'Data Validation'!G64)</f>
        <v>5206.7700000000004</v>
      </c>
      <c r="E64" s="6">
        <f>IF($C64&lt;&gt;"M5","",SSA!E64)</f>
        <v>5207.0427</v>
      </c>
      <c r="F64" s="6">
        <f>IF($C64&lt;&gt;"M5","",SSA!F64)</f>
        <v>5206.9668499999998</v>
      </c>
      <c r="G64" s="21">
        <f t="shared" si="0"/>
        <v>7.5850000000173168E-2</v>
      </c>
      <c r="H64" s="21">
        <f t="shared" si="5"/>
        <v>1</v>
      </c>
      <c r="I64" s="21">
        <f t="shared" si="6"/>
        <v>2</v>
      </c>
      <c r="J64" s="23" t="str">
        <f t="shared" si="2"/>
        <v>UP</v>
      </c>
      <c r="K64" s="22" t="str">
        <f t="shared" si="3"/>
        <v>-----</v>
      </c>
      <c r="L64" s="23" t="str">
        <f t="shared" si="4"/>
        <v>-----</v>
      </c>
    </row>
    <row r="65" spans="1:12" x14ac:dyDescent="0.55000000000000004">
      <c r="A65" s="6">
        <f>IF('Data Validation'!$K$2&lt;&gt;TRUE,"",'Data Validation'!A65)</f>
        <v>1772043900</v>
      </c>
      <c r="B65" s="6" t="str">
        <f>IF('Data Validation'!$K$2&lt;&gt;TRUE,"",'Data Validation'!C65)</f>
        <v>XAUUSD</v>
      </c>
      <c r="C65" s="6" t="str">
        <f>IF('Data Validation'!$K$2&lt;&gt;TRUE,"",'Data Validation'!E65)</f>
        <v>M5</v>
      </c>
      <c r="D65" s="6">
        <f>IF('Data Validation'!$K$2&lt;&gt;TRUE,"",'Data Validation'!G65)</f>
        <v>5206.8</v>
      </c>
      <c r="E65" s="6">
        <f>IF($C65&lt;&gt;"M5","",SSA!E65)</f>
        <v>5206.8735299999998</v>
      </c>
      <c r="F65" s="6">
        <f>IF($C65&lt;&gt;"M5","",SSA!F65)</f>
        <v>5206.9201899999998</v>
      </c>
      <c r="G65" s="21">
        <f t="shared" si="0"/>
        <v>-4.6659999999974389E-2</v>
      </c>
      <c r="H65" s="21">
        <f t="shared" si="5"/>
        <v>-1</v>
      </c>
      <c r="I65" s="21">
        <f t="shared" si="6"/>
        <v>-1</v>
      </c>
      <c r="J65" s="23" t="str">
        <f t="shared" si="2"/>
        <v>DOWN</v>
      </c>
      <c r="K65" s="22" t="str">
        <f t="shared" si="3"/>
        <v>-----</v>
      </c>
      <c r="L65" s="23" t="str">
        <f t="shared" si="4"/>
        <v>crossunder</v>
      </c>
    </row>
    <row r="66" spans="1:12" x14ac:dyDescent="0.55000000000000004">
      <c r="A66" s="6">
        <f>IF('Data Validation'!$K$2&lt;&gt;TRUE,"",'Data Validation'!A66)</f>
        <v>1772044200</v>
      </c>
      <c r="B66" s="6" t="str">
        <f>IF('Data Validation'!$K$2&lt;&gt;TRUE,"",'Data Validation'!C66)</f>
        <v>XAUUSD</v>
      </c>
      <c r="C66" s="6" t="str">
        <f>IF('Data Validation'!$K$2&lt;&gt;TRUE,"",'Data Validation'!E66)</f>
        <v>M5</v>
      </c>
      <c r="D66" s="6">
        <f>IF('Data Validation'!$K$2&lt;&gt;TRUE,"",'Data Validation'!G66)</f>
        <v>5206.8</v>
      </c>
      <c r="E66" s="6">
        <f>IF($C66&lt;&gt;"M5","",SSA!E66)</f>
        <v>5206.4339499999996</v>
      </c>
      <c r="F66" s="6">
        <f>IF($C66&lt;&gt;"M5","",SSA!F66)</f>
        <v>5206.6770699999997</v>
      </c>
      <c r="G66" s="21">
        <f t="shared" ref="G66:G129" si="7">E66-F66</f>
        <v>-0.24312000000008993</v>
      </c>
      <c r="H66" s="21">
        <f t="shared" si="5"/>
        <v>-1</v>
      </c>
      <c r="I66" s="21">
        <f t="shared" si="6"/>
        <v>-2</v>
      </c>
      <c r="J66" s="23" t="str">
        <f t="shared" si="2"/>
        <v>DOWN</v>
      </c>
      <c r="K66" s="22" t="str">
        <f t="shared" si="3"/>
        <v>-----</v>
      </c>
      <c r="L66" s="23" t="str">
        <f t="shared" si="4"/>
        <v>-----</v>
      </c>
    </row>
    <row r="67" spans="1:12" x14ac:dyDescent="0.55000000000000004">
      <c r="A67" s="6">
        <f>IF('Data Validation'!$K$2&lt;&gt;TRUE,"",'Data Validation'!A67)</f>
        <v>1772044500</v>
      </c>
      <c r="B67" s="6" t="str">
        <f>IF('Data Validation'!$K$2&lt;&gt;TRUE,"",'Data Validation'!C67)</f>
        <v>XAUUSD</v>
      </c>
      <c r="C67" s="6" t="str">
        <f>IF('Data Validation'!$K$2&lt;&gt;TRUE,"",'Data Validation'!E67)</f>
        <v>M5</v>
      </c>
      <c r="D67" s="6">
        <f>IF('Data Validation'!$K$2&lt;&gt;TRUE,"",'Data Validation'!G67)</f>
        <v>5206.3900000000003</v>
      </c>
      <c r="E67" s="6">
        <f>IF($C67&lt;&gt;"M5","",SSA!E67)</f>
        <v>5205.6887100000004</v>
      </c>
      <c r="F67" s="6">
        <f>IF($C67&lt;&gt;"M5","",SSA!F67)</f>
        <v>5206.18289</v>
      </c>
      <c r="G67" s="21">
        <f t="shared" si="7"/>
        <v>-0.49417999999968742</v>
      </c>
      <c r="H67" s="21">
        <f t="shared" si="5"/>
        <v>-1</v>
      </c>
      <c r="I67" s="21">
        <f t="shared" si="6"/>
        <v>-3</v>
      </c>
      <c r="J67" s="23" t="str">
        <f t="shared" ref="J67:J130" si="8">IF(G67&gt;0,"UP","DOWN")</f>
        <v>DOWN</v>
      </c>
      <c r="K67" s="22" t="str">
        <f t="shared" ref="K67:K130" si="9">IF(AND(E67&gt;F67,E66&lt;F66),"crossover","-----")</f>
        <v>-----</v>
      </c>
      <c r="L67" s="23" t="str">
        <f t="shared" ref="L67:L130" si="10">IF(AND(E67&lt;F67,E66&gt;F66),"crossunder","-----")</f>
        <v>-----</v>
      </c>
    </row>
    <row r="68" spans="1:12" x14ac:dyDescent="0.55000000000000004">
      <c r="A68" s="6">
        <f>IF('Data Validation'!$K$2&lt;&gt;TRUE,"",'Data Validation'!A68)</f>
        <v>1772044800</v>
      </c>
      <c r="B68" s="6" t="str">
        <f>IF('Data Validation'!$K$2&lt;&gt;TRUE,"",'Data Validation'!C68)</f>
        <v>XAUUSD</v>
      </c>
      <c r="C68" s="6" t="str">
        <f>IF('Data Validation'!$K$2&lt;&gt;TRUE,"",'Data Validation'!E68)</f>
        <v>M5</v>
      </c>
      <c r="D68" s="6">
        <f>IF('Data Validation'!$K$2&lt;&gt;TRUE,"",'Data Validation'!G68)</f>
        <v>5205.13</v>
      </c>
      <c r="E68" s="6">
        <f>IF($C68&lt;&gt;"M5","",SSA!E68)</f>
        <v>5204.6597899999997</v>
      </c>
      <c r="F68" s="6">
        <f>IF($C68&lt;&gt;"M5","",SSA!F68)</f>
        <v>5205.4213399999999</v>
      </c>
      <c r="G68" s="21">
        <f t="shared" si="7"/>
        <v>-0.76155000000017026</v>
      </c>
      <c r="H68" s="21">
        <f t="shared" ref="H68:H131" si="11">IF(G68&gt;=0,1,-1)</f>
        <v>-1</v>
      </c>
      <c r="I68" s="21">
        <f t="shared" ref="I68:I131" si="12">IF(H68=H67,I67+H68,H68)</f>
        <v>-4</v>
      </c>
      <c r="J68" s="23" t="str">
        <f t="shared" si="8"/>
        <v>DOWN</v>
      </c>
      <c r="K68" s="22" t="str">
        <f t="shared" si="9"/>
        <v>-----</v>
      </c>
      <c r="L68" s="23" t="str">
        <f t="shared" si="10"/>
        <v>-----</v>
      </c>
    </row>
    <row r="69" spans="1:12" x14ac:dyDescent="0.55000000000000004">
      <c r="A69" s="6">
        <f>IF('Data Validation'!$K$2&lt;&gt;TRUE,"",'Data Validation'!A69)</f>
        <v>1772045100</v>
      </c>
      <c r="B69" s="6" t="str">
        <f>IF('Data Validation'!$K$2&lt;&gt;TRUE,"",'Data Validation'!C69)</f>
        <v>XAUUSD</v>
      </c>
      <c r="C69" s="6" t="str">
        <f>IF('Data Validation'!$K$2&lt;&gt;TRUE,"",'Data Validation'!E69)</f>
        <v>M5</v>
      </c>
      <c r="D69" s="6">
        <f>IF('Data Validation'!$K$2&lt;&gt;TRUE,"",'Data Validation'!G69)</f>
        <v>5200.95</v>
      </c>
      <c r="E69" s="6">
        <f>IF($C69&lt;&gt;"M5","",SSA!E69)</f>
        <v>5203.4443099999999</v>
      </c>
      <c r="F69" s="6">
        <f>IF($C69&lt;&gt;"M5","",SSA!F69)</f>
        <v>5204.4328299999997</v>
      </c>
      <c r="G69" s="21">
        <f t="shared" si="7"/>
        <v>-0.98851999999988038</v>
      </c>
      <c r="H69" s="21">
        <f t="shared" si="11"/>
        <v>-1</v>
      </c>
      <c r="I69" s="21">
        <f t="shared" si="12"/>
        <v>-5</v>
      </c>
      <c r="J69" s="23" t="str">
        <f t="shared" si="8"/>
        <v>DOWN</v>
      </c>
      <c r="K69" s="22" t="str">
        <f t="shared" si="9"/>
        <v>-----</v>
      </c>
      <c r="L69" s="23" t="str">
        <f t="shared" si="10"/>
        <v>-----</v>
      </c>
    </row>
    <row r="70" spans="1:12" x14ac:dyDescent="0.55000000000000004">
      <c r="A70" s="6">
        <f>IF('Data Validation'!$K$2&lt;&gt;TRUE,"",'Data Validation'!A70)</f>
        <v>1772045400</v>
      </c>
      <c r="B70" s="6" t="str">
        <f>IF('Data Validation'!$K$2&lt;&gt;TRUE,"",'Data Validation'!C70)</f>
        <v>XAUUSD</v>
      </c>
      <c r="C70" s="6" t="str">
        <f>IF('Data Validation'!$K$2&lt;&gt;TRUE,"",'Data Validation'!E70)</f>
        <v>M5</v>
      </c>
      <c r="D70" s="6">
        <f>IF('Data Validation'!$K$2&lt;&gt;TRUE,"",'Data Validation'!G70)</f>
        <v>5202.58</v>
      </c>
      <c r="E70" s="6">
        <f>IF($C70&lt;&gt;"M5","",SSA!E70)</f>
        <v>5202.2417100000002</v>
      </c>
      <c r="F70" s="6">
        <f>IF($C70&lt;&gt;"M5","",SSA!F70)</f>
        <v>5203.33727</v>
      </c>
      <c r="G70" s="21">
        <f t="shared" si="7"/>
        <v>-1.0955599999997503</v>
      </c>
      <c r="H70" s="21">
        <f t="shared" si="11"/>
        <v>-1</v>
      </c>
      <c r="I70" s="21">
        <f t="shared" si="12"/>
        <v>-6</v>
      </c>
      <c r="J70" s="23" t="str">
        <f t="shared" si="8"/>
        <v>DOWN</v>
      </c>
      <c r="K70" s="22" t="str">
        <f t="shared" si="9"/>
        <v>-----</v>
      </c>
      <c r="L70" s="23" t="str">
        <f t="shared" si="10"/>
        <v>-----</v>
      </c>
    </row>
    <row r="71" spans="1:12" x14ac:dyDescent="0.55000000000000004">
      <c r="A71" s="6">
        <f>IF('Data Validation'!$K$2&lt;&gt;TRUE,"",'Data Validation'!A71)</f>
        <v>1772045700</v>
      </c>
      <c r="B71" s="6" t="str">
        <f>IF('Data Validation'!$K$2&lt;&gt;TRUE,"",'Data Validation'!C71)</f>
        <v>XAUUSD</v>
      </c>
      <c r="C71" s="6" t="str">
        <f>IF('Data Validation'!$K$2&lt;&gt;TRUE,"",'Data Validation'!E71)</f>
        <v>M5</v>
      </c>
      <c r="D71" s="6">
        <f>IF('Data Validation'!$K$2&lt;&gt;TRUE,"",'Data Validation'!G71)</f>
        <v>5202.12</v>
      </c>
      <c r="E71" s="6">
        <f>IF($C71&lt;&gt;"M5","",SSA!E71)</f>
        <v>5201.1130400000002</v>
      </c>
      <c r="F71" s="6">
        <f>IF($C71&lt;&gt;"M5","",SSA!F71)</f>
        <v>5202.22516</v>
      </c>
      <c r="G71" s="21">
        <f t="shared" si="7"/>
        <v>-1.1121199999997771</v>
      </c>
      <c r="H71" s="21">
        <f t="shared" si="11"/>
        <v>-1</v>
      </c>
      <c r="I71" s="21">
        <f t="shared" si="12"/>
        <v>-7</v>
      </c>
      <c r="J71" s="23" t="str">
        <f t="shared" si="8"/>
        <v>DOWN</v>
      </c>
      <c r="K71" s="22" t="str">
        <f t="shared" si="9"/>
        <v>-----</v>
      </c>
      <c r="L71" s="23" t="str">
        <f t="shared" si="10"/>
        <v>-----</v>
      </c>
    </row>
    <row r="72" spans="1:12" x14ac:dyDescent="0.55000000000000004">
      <c r="A72" s="6">
        <f>IF('Data Validation'!$K$2&lt;&gt;TRUE,"",'Data Validation'!A72)</f>
        <v>1772046000</v>
      </c>
      <c r="B72" s="6" t="str">
        <f>IF('Data Validation'!$K$2&lt;&gt;TRUE,"",'Data Validation'!C72)</f>
        <v>XAUUSD</v>
      </c>
      <c r="C72" s="6" t="str">
        <f>IF('Data Validation'!$K$2&lt;&gt;TRUE,"",'Data Validation'!E72)</f>
        <v>M5</v>
      </c>
      <c r="D72" s="6">
        <f>IF('Data Validation'!$K$2&lt;&gt;TRUE,"",'Data Validation'!G72)</f>
        <v>5200.91</v>
      </c>
      <c r="E72" s="6">
        <f>IF($C72&lt;&gt;"M5","",SSA!E72)</f>
        <v>5200.2024099999999</v>
      </c>
      <c r="F72" s="6">
        <f>IF($C72&lt;&gt;"M5","",SSA!F72)</f>
        <v>5201.21378</v>
      </c>
      <c r="G72" s="21">
        <f t="shared" si="7"/>
        <v>-1.01137000000017</v>
      </c>
      <c r="H72" s="21">
        <f t="shared" si="11"/>
        <v>-1</v>
      </c>
      <c r="I72" s="21">
        <f t="shared" si="12"/>
        <v>-8</v>
      </c>
      <c r="J72" s="23" t="str">
        <f t="shared" si="8"/>
        <v>DOWN</v>
      </c>
      <c r="K72" s="22" t="str">
        <f t="shared" si="9"/>
        <v>-----</v>
      </c>
      <c r="L72" s="23" t="str">
        <f t="shared" si="10"/>
        <v>-----</v>
      </c>
    </row>
    <row r="73" spans="1:12" x14ac:dyDescent="0.55000000000000004">
      <c r="A73" s="6">
        <f>IF('Data Validation'!$K$2&lt;&gt;TRUE,"",'Data Validation'!A73)</f>
        <v>1772046300</v>
      </c>
      <c r="B73" s="6" t="str">
        <f>IF('Data Validation'!$K$2&lt;&gt;TRUE,"",'Data Validation'!C73)</f>
        <v>XAUUSD</v>
      </c>
      <c r="C73" s="6" t="str">
        <f>IF('Data Validation'!$K$2&lt;&gt;TRUE,"",'Data Validation'!E73)</f>
        <v>M5</v>
      </c>
      <c r="D73" s="6">
        <f>IF('Data Validation'!$K$2&lt;&gt;TRUE,"",'Data Validation'!G73)</f>
        <v>5194.29</v>
      </c>
      <c r="E73" s="6">
        <f>IF($C73&lt;&gt;"M5","",SSA!E73)</f>
        <v>5199.6579199999996</v>
      </c>
      <c r="F73" s="6">
        <f>IF($C73&lt;&gt;"M5","",SSA!F73)</f>
        <v>5200.4358499999998</v>
      </c>
      <c r="G73" s="21">
        <f t="shared" si="7"/>
        <v>-0.77793000000019674</v>
      </c>
      <c r="H73" s="21">
        <f t="shared" si="11"/>
        <v>-1</v>
      </c>
      <c r="I73" s="21">
        <f t="shared" si="12"/>
        <v>-9</v>
      </c>
      <c r="J73" s="23" t="str">
        <f t="shared" si="8"/>
        <v>DOWN</v>
      </c>
      <c r="K73" s="22" t="str">
        <f t="shared" si="9"/>
        <v>-----</v>
      </c>
      <c r="L73" s="23" t="str">
        <f t="shared" si="10"/>
        <v>-----</v>
      </c>
    </row>
    <row r="74" spans="1:12" x14ac:dyDescent="0.55000000000000004">
      <c r="A74" s="6">
        <f>IF('Data Validation'!$K$2&lt;&gt;TRUE,"",'Data Validation'!A74)</f>
        <v>1772046600</v>
      </c>
      <c r="B74" s="6" t="str">
        <f>IF('Data Validation'!$K$2&lt;&gt;TRUE,"",'Data Validation'!C74)</f>
        <v>XAUUSD</v>
      </c>
      <c r="C74" s="6" t="str">
        <f>IF('Data Validation'!$K$2&lt;&gt;TRUE,"",'Data Validation'!E74)</f>
        <v>M5</v>
      </c>
      <c r="D74" s="6">
        <f>IF('Data Validation'!$K$2&lt;&gt;TRUE,"",'Data Validation'!G74)</f>
        <v>5207.04</v>
      </c>
      <c r="E74" s="6">
        <f>IF($C74&lt;&gt;"M5","",SSA!E74)</f>
        <v>5199.7269999999999</v>
      </c>
      <c r="F74" s="6">
        <f>IF($C74&lt;&gt;"M5","",SSA!F74)</f>
        <v>5200.0814200000004</v>
      </c>
      <c r="G74" s="21">
        <f t="shared" si="7"/>
        <v>-0.35442000000057305</v>
      </c>
      <c r="H74" s="21">
        <f t="shared" si="11"/>
        <v>-1</v>
      </c>
      <c r="I74" s="21">
        <f t="shared" si="12"/>
        <v>-10</v>
      </c>
      <c r="J74" s="23" t="str">
        <f t="shared" si="8"/>
        <v>DOWN</v>
      </c>
      <c r="K74" s="22" t="str">
        <f t="shared" si="9"/>
        <v>-----</v>
      </c>
      <c r="L74" s="23" t="str">
        <f t="shared" si="10"/>
        <v>-----</v>
      </c>
    </row>
    <row r="75" spans="1:12" x14ac:dyDescent="0.55000000000000004">
      <c r="A75" s="6">
        <f>IF('Data Validation'!$K$2&lt;&gt;TRUE,"",'Data Validation'!A75)</f>
        <v>1772046900</v>
      </c>
      <c r="B75" s="6" t="str">
        <f>IF('Data Validation'!$K$2&lt;&gt;TRUE,"",'Data Validation'!C75)</f>
        <v>XAUUSD</v>
      </c>
      <c r="C75" s="6" t="str">
        <f>IF('Data Validation'!$K$2&lt;&gt;TRUE,"",'Data Validation'!E75)</f>
        <v>M5</v>
      </c>
      <c r="D75" s="6">
        <f>IF('Data Validation'!$K$2&lt;&gt;TRUE,"",'Data Validation'!G75)</f>
        <v>5200.55</v>
      </c>
      <c r="E75" s="6">
        <f>IF($C75&lt;&gt;"M5","",SSA!E75)</f>
        <v>5200.0603799999999</v>
      </c>
      <c r="F75" s="6">
        <f>IF($C75&lt;&gt;"M5","",SSA!F75)</f>
        <v>5200.0708999999997</v>
      </c>
      <c r="G75" s="21">
        <f t="shared" si="7"/>
        <v>-1.05199999998149E-2</v>
      </c>
      <c r="H75" s="21">
        <f t="shared" si="11"/>
        <v>-1</v>
      </c>
      <c r="I75" s="21">
        <f t="shared" si="12"/>
        <v>-11</v>
      </c>
      <c r="J75" s="23" t="str">
        <f t="shared" si="8"/>
        <v>DOWN</v>
      </c>
      <c r="K75" s="22" t="str">
        <f t="shared" si="9"/>
        <v>-----</v>
      </c>
      <c r="L75" s="23" t="str">
        <f t="shared" si="10"/>
        <v>-----</v>
      </c>
    </row>
    <row r="76" spans="1:12" x14ac:dyDescent="0.55000000000000004">
      <c r="A76" s="6">
        <f>IF('Data Validation'!$K$2&lt;&gt;TRUE,"",'Data Validation'!A76)</f>
        <v>1772047200</v>
      </c>
      <c r="B76" s="6" t="str">
        <f>IF('Data Validation'!$K$2&lt;&gt;TRUE,"",'Data Validation'!C76)</f>
        <v>XAUUSD</v>
      </c>
      <c r="C76" s="6" t="str">
        <f>IF('Data Validation'!$K$2&lt;&gt;TRUE,"",'Data Validation'!E76)</f>
        <v>M5</v>
      </c>
      <c r="D76" s="6">
        <f>IF('Data Validation'!$K$2&lt;&gt;TRUE,"",'Data Validation'!G76)</f>
        <v>5197.32</v>
      </c>
      <c r="E76" s="6">
        <f>IF($C76&lt;&gt;"M5","",SSA!E76)</f>
        <v>5200.77063</v>
      </c>
      <c r="F76" s="6">
        <f>IF($C76&lt;&gt;"M5","",SSA!F76)</f>
        <v>5200.42076</v>
      </c>
      <c r="G76" s="21">
        <f t="shared" si="7"/>
        <v>0.3498700000000099</v>
      </c>
      <c r="H76" s="21">
        <f t="shared" si="11"/>
        <v>1</v>
      </c>
      <c r="I76" s="21">
        <f t="shared" si="12"/>
        <v>1</v>
      </c>
      <c r="J76" s="23" t="str">
        <f t="shared" si="8"/>
        <v>UP</v>
      </c>
      <c r="K76" s="22" t="str">
        <f t="shared" si="9"/>
        <v>crossover</v>
      </c>
      <c r="L76" s="23" t="str">
        <f t="shared" si="10"/>
        <v>-----</v>
      </c>
    </row>
    <row r="77" spans="1:12" x14ac:dyDescent="0.55000000000000004">
      <c r="A77" s="6">
        <f>IF('Data Validation'!$K$2&lt;&gt;TRUE,"",'Data Validation'!A77)</f>
        <v>1772047500</v>
      </c>
      <c r="B77" s="6" t="str">
        <f>IF('Data Validation'!$K$2&lt;&gt;TRUE,"",'Data Validation'!C77)</f>
        <v>XAUUSD</v>
      </c>
      <c r="C77" s="6" t="str">
        <f>IF('Data Validation'!$K$2&lt;&gt;TRUE,"",'Data Validation'!E77)</f>
        <v>M5</v>
      </c>
      <c r="D77" s="6">
        <f>IF('Data Validation'!$K$2&lt;&gt;TRUE,"",'Data Validation'!G77)</f>
        <v>5202.59</v>
      </c>
      <c r="E77" s="6">
        <f>IF($C77&lt;&gt;"M5","",SSA!E77)</f>
        <v>5201.8271999999997</v>
      </c>
      <c r="F77" s="6">
        <f>IF($C77&lt;&gt;"M5","",SSA!F77)</f>
        <v>5201.1239800000003</v>
      </c>
      <c r="G77" s="21">
        <f t="shared" si="7"/>
        <v>0.70321999999941909</v>
      </c>
      <c r="H77" s="21">
        <f t="shared" si="11"/>
        <v>1</v>
      </c>
      <c r="I77" s="21">
        <f t="shared" si="12"/>
        <v>2</v>
      </c>
      <c r="J77" s="23" t="str">
        <f t="shared" si="8"/>
        <v>UP</v>
      </c>
      <c r="K77" s="22" t="str">
        <f t="shared" si="9"/>
        <v>-----</v>
      </c>
      <c r="L77" s="23" t="str">
        <f t="shared" si="10"/>
        <v>-----</v>
      </c>
    </row>
    <row r="78" spans="1:12" x14ac:dyDescent="0.55000000000000004">
      <c r="A78" s="6">
        <f>IF('Data Validation'!$K$2&lt;&gt;TRUE,"",'Data Validation'!A78)</f>
        <v>1772047800</v>
      </c>
      <c r="B78" s="6" t="str">
        <f>IF('Data Validation'!$K$2&lt;&gt;TRUE,"",'Data Validation'!C78)</f>
        <v>XAUUSD</v>
      </c>
      <c r="C78" s="6" t="str">
        <f>IF('Data Validation'!$K$2&lt;&gt;TRUE,"",'Data Validation'!E78)</f>
        <v>M5</v>
      </c>
      <c r="D78" s="6">
        <f>IF('Data Validation'!$K$2&lt;&gt;TRUE,"",'Data Validation'!G78)</f>
        <v>5202.51</v>
      </c>
      <c r="E78" s="6">
        <f>IF($C78&lt;&gt;"M5","",SSA!E78)</f>
        <v>5202.9073500000004</v>
      </c>
      <c r="F78" s="6">
        <f>IF($C78&lt;&gt;"M5","",SSA!F78)</f>
        <v>5202.01566</v>
      </c>
      <c r="G78" s="21">
        <f t="shared" si="7"/>
        <v>0.89169000000038068</v>
      </c>
      <c r="H78" s="21">
        <f t="shared" si="11"/>
        <v>1</v>
      </c>
      <c r="I78" s="21">
        <f t="shared" si="12"/>
        <v>3</v>
      </c>
      <c r="J78" s="23" t="str">
        <f t="shared" si="8"/>
        <v>UP</v>
      </c>
      <c r="K78" s="22" t="str">
        <f t="shared" si="9"/>
        <v>-----</v>
      </c>
      <c r="L78" s="23" t="str">
        <f t="shared" si="10"/>
        <v>-----</v>
      </c>
    </row>
    <row r="79" spans="1:12" x14ac:dyDescent="0.55000000000000004">
      <c r="A79" s="6">
        <f>IF('Data Validation'!$K$2&lt;&gt;TRUE,"",'Data Validation'!A79)</f>
        <v>1772048100</v>
      </c>
      <c r="B79" s="6" t="str">
        <f>IF('Data Validation'!$K$2&lt;&gt;TRUE,"",'Data Validation'!C79)</f>
        <v>XAUUSD</v>
      </c>
      <c r="C79" s="6" t="str">
        <f>IF('Data Validation'!$K$2&lt;&gt;TRUE,"",'Data Validation'!E79)</f>
        <v>M5</v>
      </c>
      <c r="D79" s="6">
        <f>IF('Data Validation'!$K$2&lt;&gt;TRUE,"",'Data Validation'!G79)</f>
        <v>5201</v>
      </c>
      <c r="E79" s="6">
        <f>IF($C79&lt;&gt;"M5","",SSA!E79)</f>
        <v>5203.8024599999999</v>
      </c>
      <c r="F79" s="6">
        <f>IF($C79&lt;&gt;"M5","",SSA!F79)</f>
        <v>5202.90906</v>
      </c>
      <c r="G79" s="21">
        <f t="shared" si="7"/>
        <v>0.8933999999999287</v>
      </c>
      <c r="H79" s="21">
        <f t="shared" si="11"/>
        <v>1</v>
      </c>
      <c r="I79" s="21">
        <f t="shared" si="12"/>
        <v>4</v>
      </c>
      <c r="J79" s="23" t="str">
        <f t="shared" si="8"/>
        <v>UP</v>
      </c>
      <c r="K79" s="22" t="str">
        <f t="shared" si="9"/>
        <v>-----</v>
      </c>
      <c r="L79" s="23" t="str">
        <f t="shared" si="10"/>
        <v>-----</v>
      </c>
    </row>
    <row r="80" spans="1:12" x14ac:dyDescent="0.55000000000000004">
      <c r="A80" s="6">
        <f>IF('Data Validation'!$K$2&lt;&gt;TRUE,"",'Data Validation'!A80)</f>
        <v>1772048400</v>
      </c>
      <c r="B80" s="6" t="str">
        <f>IF('Data Validation'!$K$2&lt;&gt;TRUE,"",'Data Validation'!C80)</f>
        <v>XAUUSD</v>
      </c>
      <c r="C80" s="6" t="str">
        <f>IF('Data Validation'!$K$2&lt;&gt;TRUE,"",'Data Validation'!E80)</f>
        <v>M5</v>
      </c>
      <c r="D80" s="6">
        <f>IF('Data Validation'!$K$2&lt;&gt;TRUE,"",'Data Validation'!G80)</f>
        <v>5204.32</v>
      </c>
      <c r="E80" s="6">
        <f>IF($C80&lt;&gt;"M5","",SSA!E80)</f>
        <v>5204.3631299999997</v>
      </c>
      <c r="F80" s="6">
        <f>IF($C80&lt;&gt;"M5","",SSA!F80)</f>
        <v>5203.6360999999997</v>
      </c>
      <c r="G80" s="21">
        <f t="shared" si="7"/>
        <v>0.72703000000001339</v>
      </c>
      <c r="H80" s="21">
        <f t="shared" si="11"/>
        <v>1</v>
      </c>
      <c r="I80" s="21">
        <f t="shared" si="12"/>
        <v>5</v>
      </c>
      <c r="J80" s="23" t="str">
        <f t="shared" si="8"/>
        <v>UP</v>
      </c>
      <c r="K80" s="22" t="str">
        <f t="shared" si="9"/>
        <v>-----</v>
      </c>
      <c r="L80" s="23" t="str">
        <f t="shared" si="10"/>
        <v>-----</v>
      </c>
    </row>
    <row r="81" spans="1:12" x14ac:dyDescent="0.55000000000000004">
      <c r="A81" s="6">
        <f>IF('Data Validation'!$K$2&lt;&gt;TRUE,"",'Data Validation'!A81)</f>
        <v>1772048700</v>
      </c>
      <c r="B81" s="6" t="str">
        <f>IF('Data Validation'!$K$2&lt;&gt;TRUE,"",'Data Validation'!C81)</f>
        <v>XAUUSD</v>
      </c>
      <c r="C81" s="6" t="str">
        <f>IF('Data Validation'!$K$2&lt;&gt;TRUE,"",'Data Validation'!E81)</f>
        <v>M5</v>
      </c>
      <c r="D81" s="6">
        <f>IF('Data Validation'!$K$2&lt;&gt;TRUE,"",'Data Validation'!G81)</f>
        <v>5205</v>
      </c>
      <c r="E81" s="6">
        <f>IF($C81&lt;&gt;"M5","",SSA!E81)</f>
        <v>5204.3838900000001</v>
      </c>
      <c r="F81" s="6">
        <f>IF($C81&lt;&gt;"M5","",SSA!F81)</f>
        <v>5204.01</v>
      </c>
      <c r="G81" s="21">
        <f t="shared" si="7"/>
        <v>0.37388999999984662</v>
      </c>
      <c r="H81" s="21">
        <f t="shared" si="11"/>
        <v>1</v>
      </c>
      <c r="I81" s="21">
        <f t="shared" si="12"/>
        <v>6</v>
      </c>
      <c r="J81" s="23" t="str">
        <f t="shared" si="8"/>
        <v>UP</v>
      </c>
      <c r="K81" s="22" t="str">
        <f t="shared" si="9"/>
        <v>-----</v>
      </c>
      <c r="L81" s="23" t="str">
        <f t="shared" si="10"/>
        <v>-----</v>
      </c>
    </row>
    <row r="82" spans="1:12" x14ac:dyDescent="0.55000000000000004">
      <c r="A82" s="6">
        <f>IF('Data Validation'!$K$2&lt;&gt;TRUE,"",'Data Validation'!A82)</f>
        <v>1772049000</v>
      </c>
      <c r="B82" s="6" t="str">
        <f>IF('Data Validation'!$K$2&lt;&gt;TRUE,"",'Data Validation'!C82)</f>
        <v>XAUUSD</v>
      </c>
      <c r="C82" s="6" t="str">
        <f>IF('Data Validation'!$K$2&lt;&gt;TRUE,"",'Data Validation'!E82)</f>
        <v>M5</v>
      </c>
      <c r="D82" s="6">
        <f>IF('Data Validation'!$K$2&lt;&gt;TRUE,"",'Data Validation'!G82)</f>
        <v>5204.97</v>
      </c>
      <c r="E82" s="6">
        <f>IF($C82&lt;&gt;"M5","",SSA!E82)</f>
        <v>5203.7779700000001</v>
      </c>
      <c r="F82" s="6">
        <f>IF($C82&lt;&gt;"M5","",SSA!F82)</f>
        <v>5203.8939799999998</v>
      </c>
      <c r="G82" s="21">
        <f t="shared" si="7"/>
        <v>-0.11600999999973283</v>
      </c>
      <c r="H82" s="21">
        <f t="shared" si="11"/>
        <v>-1</v>
      </c>
      <c r="I82" s="21">
        <f t="shared" si="12"/>
        <v>-1</v>
      </c>
      <c r="J82" s="23" t="str">
        <f t="shared" si="8"/>
        <v>DOWN</v>
      </c>
      <c r="K82" s="22" t="str">
        <f t="shared" si="9"/>
        <v>-----</v>
      </c>
      <c r="L82" s="23" t="str">
        <f t="shared" si="10"/>
        <v>crossunder</v>
      </c>
    </row>
    <row r="83" spans="1:12" x14ac:dyDescent="0.55000000000000004">
      <c r="A83" s="6">
        <f>IF('Data Validation'!$K$2&lt;&gt;TRUE,"",'Data Validation'!A83)</f>
        <v>1772049300</v>
      </c>
      <c r="B83" s="6" t="str">
        <f>IF('Data Validation'!$K$2&lt;&gt;TRUE,"",'Data Validation'!C83)</f>
        <v>XAUUSD</v>
      </c>
      <c r="C83" s="6" t="str">
        <f>IF('Data Validation'!$K$2&lt;&gt;TRUE,"",'Data Validation'!E83)</f>
        <v>M5</v>
      </c>
      <c r="D83" s="6">
        <f>IF('Data Validation'!$K$2&lt;&gt;TRUE,"",'Data Validation'!G83)</f>
        <v>5204.87</v>
      </c>
      <c r="E83" s="6">
        <f>IF($C83&lt;&gt;"M5","",SSA!E83)</f>
        <v>5202.5578299999997</v>
      </c>
      <c r="F83" s="6">
        <f>IF($C83&lt;&gt;"M5","",SSA!F83)</f>
        <v>5203.2259100000001</v>
      </c>
      <c r="G83" s="21">
        <f t="shared" si="7"/>
        <v>-0.66808000000037282</v>
      </c>
      <c r="H83" s="21">
        <f t="shared" si="11"/>
        <v>-1</v>
      </c>
      <c r="I83" s="21">
        <f t="shared" si="12"/>
        <v>-2</v>
      </c>
      <c r="J83" s="23" t="str">
        <f t="shared" si="8"/>
        <v>DOWN</v>
      </c>
      <c r="K83" s="22" t="str">
        <f t="shared" si="9"/>
        <v>-----</v>
      </c>
      <c r="L83" s="23" t="str">
        <f t="shared" si="10"/>
        <v>-----</v>
      </c>
    </row>
    <row r="84" spans="1:12" x14ac:dyDescent="0.55000000000000004">
      <c r="A84" s="6">
        <f>IF('Data Validation'!$K$2&lt;&gt;TRUE,"",'Data Validation'!A84)</f>
        <v>1772049600</v>
      </c>
      <c r="B84" s="6" t="str">
        <f>IF('Data Validation'!$K$2&lt;&gt;TRUE,"",'Data Validation'!C84)</f>
        <v>XAUUSD</v>
      </c>
      <c r="C84" s="6" t="str">
        <f>IF('Data Validation'!$K$2&lt;&gt;TRUE,"",'Data Validation'!E84)</f>
        <v>M5</v>
      </c>
      <c r="D84" s="6">
        <f>IF('Data Validation'!$K$2&lt;&gt;TRUE,"",'Data Validation'!G84)</f>
        <v>5201.76</v>
      </c>
      <c r="E84" s="6">
        <f>IF($C84&lt;&gt;"M5","",SSA!E84)</f>
        <v>5200.7848199999999</v>
      </c>
      <c r="F84" s="6">
        <f>IF($C84&lt;&gt;"M5","",SSA!F84)</f>
        <v>5202.0053600000001</v>
      </c>
      <c r="G84" s="21">
        <f t="shared" si="7"/>
        <v>-1.2205400000002555</v>
      </c>
      <c r="H84" s="21">
        <f t="shared" si="11"/>
        <v>-1</v>
      </c>
      <c r="I84" s="21">
        <f t="shared" si="12"/>
        <v>-3</v>
      </c>
      <c r="J84" s="23" t="str">
        <f t="shared" si="8"/>
        <v>DOWN</v>
      </c>
      <c r="K84" s="22" t="str">
        <f t="shared" si="9"/>
        <v>-----</v>
      </c>
      <c r="L84" s="23" t="str">
        <f t="shared" si="10"/>
        <v>-----</v>
      </c>
    </row>
    <row r="85" spans="1:12" x14ac:dyDescent="0.55000000000000004">
      <c r="A85" s="6">
        <f>IF('Data Validation'!$K$2&lt;&gt;TRUE,"",'Data Validation'!A85)</f>
        <v>1772049900</v>
      </c>
      <c r="B85" s="6" t="str">
        <f>IF('Data Validation'!$K$2&lt;&gt;TRUE,"",'Data Validation'!C85)</f>
        <v>XAUUSD</v>
      </c>
      <c r="C85" s="6" t="str">
        <f>IF('Data Validation'!$K$2&lt;&gt;TRUE,"",'Data Validation'!E85)</f>
        <v>M5</v>
      </c>
      <c r="D85" s="6">
        <f>IF('Data Validation'!$K$2&lt;&gt;TRUE,"",'Data Validation'!G85)</f>
        <v>5202.46</v>
      </c>
      <c r="E85" s="6">
        <f>IF($C85&lt;&gt;"M5","",SSA!E85)</f>
        <v>5198.6184300000004</v>
      </c>
      <c r="F85" s="6">
        <f>IF($C85&lt;&gt;"M5","",SSA!F85)</f>
        <v>5200.3118999999997</v>
      </c>
      <c r="G85" s="21">
        <f t="shared" si="7"/>
        <v>-1.6934699999992517</v>
      </c>
      <c r="H85" s="21">
        <f t="shared" si="11"/>
        <v>-1</v>
      </c>
      <c r="I85" s="21">
        <f t="shared" si="12"/>
        <v>-4</v>
      </c>
      <c r="J85" s="23" t="str">
        <f t="shared" si="8"/>
        <v>DOWN</v>
      </c>
      <c r="K85" s="22" t="str">
        <f t="shared" si="9"/>
        <v>-----</v>
      </c>
      <c r="L85" s="23" t="str">
        <f t="shared" si="10"/>
        <v>-----</v>
      </c>
    </row>
    <row r="86" spans="1:12" x14ac:dyDescent="0.55000000000000004">
      <c r="A86" s="6">
        <f>IF('Data Validation'!$K$2&lt;&gt;TRUE,"",'Data Validation'!A86)</f>
        <v>1772050200</v>
      </c>
      <c r="B86" s="6" t="str">
        <f>IF('Data Validation'!$K$2&lt;&gt;TRUE,"",'Data Validation'!C86)</f>
        <v>XAUUSD</v>
      </c>
      <c r="C86" s="6" t="str">
        <f>IF('Data Validation'!$K$2&lt;&gt;TRUE,"",'Data Validation'!E86)</f>
        <v>M5</v>
      </c>
      <c r="D86" s="6">
        <f>IF('Data Validation'!$K$2&lt;&gt;TRUE,"",'Data Validation'!G86)</f>
        <v>5195.2700000000004</v>
      </c>
      <c r="E86" s="6">
        <f>IF($C86&lt;&gt;"M5","",SSA!E86)</f>
        <v>5196.0899300000001</v>
      </c>
      <c r="F86" s="6">
        <f>IF($C86&lt;&gt;"M5","",SSA!F86)</f>
        <v>5198.2009099999996</v>
      </c>
      <c r="G86" s="21">
        <f t="shared" si="7"/>
        <v>-2.1109799999994721</v>
      </c>
      <c r="H86" s="21">
        <f t="shared" si="11"/>
        <v>-1</v>
      </c>
      <c r="I86" s="21">
        <f t="shared" si="12"/>
        <v>-5</v>
      </c>
      <c r="J86" s="23" t="str">
        <f t="shared" si="8"/>
        <v>DOWN</v>
      </c>
      <c r="K86" s="22" t="str">
        <f t="shared" si="9"/>
        <v>-----</v>
      </c>
      <c r="L86" s="23" t="str">
        <f t="shared" si="10"/>
        <v>-----</v>
      </c>
    </row>
    <row r="87" spans="1:12" x14ac:dyDescent="0.55000000000000004">
      <c r="A87" s="6">
        <f>IF('Data Validation'!$K$2&lt;&gt;TRUE,"",'Data Validation'!A87)</f>
        <v>1772050500</v>
      </c>
      <c r="B87" s="6" t="str">
        <f>IF('Data Validation'!$K$2&lt;&gt;TRUE,"",'Data Validation'!C87)</f>
        <v>XAUUSD</v>
      </c>
      <c r="C87" s="6" t="str">
        <f>IF('Data Validation'!$K$2&lt;&gt;TRUE,"",'Data Validation'!E87)</f>
        <v>M5</v>
      </c>
      <c r="D87" s="6">
        <f>IF('Data Validation'!$K$2&lt;&gt;TRUE,"",'Data Validation'!G87)</f>
        <v>5184.8</v>
      </c>
      <c r="E87" s="6">
        <f>IF($C87&lt;&gt;"M5","",SSA!E87)</f>
        <v>5193.4003400000001</v>
      </c>
      <c r="F87" s="6">
        <f>IF($C87&lt;&gt;"M5","",SSA!F87)</f>
        <v>5195.80062</v>
      </c>
      <c r="G87" s="21">
        <f t="shared" si="7"/>
        <v>-2.4002799999998388</v>
      </c>
      <c r="H87" s="21">
        <f t="shared" si="11"/>
        <v>-1</v>
      </c>
      <c r="I87" s="21">
        <f t="shared" si="12"/>
        <v>-6</v>
      </c>
      <c r="J87" s="23" t="str">
        <f t="shared" si="8"/>
        <v>DOWN</v>
      </c>
      <c r="K87" s="22" t="str">
        <f t="shared" si="9"/>
        <v>-----</v>
      </c>
      <c r="L87" s="23" t="str">
        <f t="shared" si="10"/>
        <v>-----</v>
      </c>
    </row>
    <row r="88" spans="1:12" x14ac:dyDescent="0.55000000000000004">
      <c r="A88" s="6">
        <f>IF('Data Validation'!$K$2&lt;&gt;TRUE,"",'Data Validation'!A88)</f>
        <v>1772050800</v>
      </c>
      <c r="B88" s="6" t="str">
        <f>IF('Data Validation'!$K$2&lt;&gt;TRUE,"",'Data Validation'!C88)</f>
        <v>XAUUSD</v>
      </c>
      <c r="C88" s="6" t="str">
        <f>IF('Data Validation'!$K$2&lt;&gt;TRUE,"",'Data Validation'!E88)</f>
        <v>M5</v>
      </c>
      <c r="D88" s="6">
        <f>IF('Data Validation'!$K$2&lt;&gt;TRUE,"",'Data Validation'!G88)</f>
        <v>5189</v>
      </c>
      <c r="E88" s="6">
        <f>IF($C88&lt;&gt;"M5","",SSA!E88)</f>
        <v>5190.7657200000003</v>
      </c>
      <c r="F88" s="6">
        <f>IF($C88&lt;&gt;"M5","",SSA!F88)</f>
        <v>5193.2831699999997</v>
      </c>
      <c r="G88" s="21">
        <f t="shared" si="7"/>
        <v>-2.5174499999993714</v>
      </c>
      <c r="H88" s="21">
        <f t="shared" si="11"/>
        <v>-1</v>
      </c>
      <c r="I88" s="21">
        <f t="shared" si="12"/>
        <v>-7</v>
      </c>
      <c r="J88" s="23" t="str">
        <f t="shared" si="8"/>
        <v>DOWN</v>
      </c>
      <c r="K88" s="22" t="str">
        <f t="shared" si="9"/>
        <v>-----</v>
      </c>
      <c r="L88" s="23" t="str">
        <f t="shared" si="10"/>
        <v>-----</v>
      </c>
    </row>
    <row r="89" spans="1:12" x14ac:dyDescent="0.55000000000000004">
      <c r="A89" s="6">
        <f>IF('Data Validation'!$K$2&lt;&gt;TRUE,"",'Data Validation'!A89)</f>
        <v>1772051100</v>
      </c>
      <c r="B89" s="6" t="str">
        <f>IF('Data Validation'!$K$2&lt;&gt;TRUE,"",'Data Validation'!C89)</f>
        <v>XAUUSD</v>
      </c>
      <c r="C89" s="6" t="str">
        <f>IF('Data Validation'!$K$2&lt;&gt;TRUE,"",'Data Validation'!E89)</f>
        <v>M5</v>
      </c>
      <c r="D89" s="6">
        <f>IF('Data Validation'!$K$2&lt;&gt;TRUE,"",'Data Validation'!G89)</f>
        <v>5186.1099999999997</v>
      </c>
      <c r="E89" s="6">
        <f>IF($C89&lt;&gt;"M5","",SSA!E89)</f>
        <v>5187.9149600000001</v>
      </c>
      <c r="F89" s="6">
        <f>IF($C89&lt;&gt;"M5","",SSA!F89)</f>
        <v>5190.5990599999996</v>
      </c>
      <c r="G89" s="21">
        <f t="shared" si="7"/>
        <v>-2.6840999999994892</v>
      </c>
      <c r="H89" s="21">
        <f t="shared" si="11"/>
        <v>-1</v>
      </c>
      <c r="I89" s="21">
        <f t="shared" si="12"/>
        <v>-8</v>
      </c>
      <c r="J89" s="23" t="str">
        <f t="shared" si="8"/>
        <v>DOWN</v>
      </c>
      <c r="K89" s="22" t="str">
        <f t="shared" si="9"/>
        <v>-----</v>
      </c>
      <c r="L89" s="23" t="str">
        <f t="shared" si="10"/>
        <v>-----</v>
      </c>
    </row>
    <row r="90" spans="1:12" x14ac:dyDescent="0.55000000000000004">
      <c r="A90" s="6">
        <f>IF('Data Validation'!$K$2&lt;&gt;TRUE,"",'Data Validation'!A90)</f>
        <v>1772051400</v>
      </c>
      <c r="B90" s="6" t="str">
        <f>IF('Data Validation'!$K$2&lt;&gt;TRUE,"",'Data Validation'!C90)</f>
        <v>XAUUSD</v>
      </c>
      <c r="C90" s="6" t="str">
        <f>IF('Data Validation'!$K$2&lt;&gt;TRUE,"",'Data Validation'!E90)</f>
        <v>M5</v>
      </c>
      <c r="D90" s="6">
        <f>IF('Data Validation'!$K$2&lt;&gt;TRUE,"",'Data Validation'!G90)</f>
        <v>5188.12</v>
      </c>
      <c r="E90" s="6">
        <f>IF($C90&lt;&gt;"M5","",SSA!E90)</f>
        <v>5184.7467800000004</v>
      </c>
      <c r="F90" s="6">
        <f>IF($C90&lt;&gt;"M5","",SSA!F90)</f>
        <v>5187.67292</v>
      </c>
      <c r="G90" s="21">
        <f t="shared" si="7"/>
        <v>-2.9261399999995774</v>
      </c>
      <c r="H90" s="21">
        <f t="shared" si="11"/>
        <v>-1</v>
      </c>
      <c r="I90" s="21">
        <f t="shared" si="12"/>
        <v>-9</v>
      </c>
      <c r="J90" s="23" t="str">
        <f t="shared" si="8"/>
        <v>DOWN</v>
      </c>
      <c r="K90" s="22" t="str">
        <f t="shared" si="9"/>
        <v>-----</v>
      </c>
      <c r="L90" s="23" t="str">
        <f t="shared" si="10"/>
        <v>-----</v>
      </c>
    </row>
    <row r="91" spans="1:12" x14ac:dyDescent="0.55000000000000004">
      <c r="A91" s="6">
        <f>IF('Data Validation'!$K$2&lt;&gt;TRUE,"",'Data Validation'!A91)</f>
        <v>1772051700</v>
      </c>
      <c r="B91" s="6" t="str">
        <f>IF('Data Validation'!$K$2&lt;&gt;TRUE,"",'Data Validation'!C91)</f>
        <v>XAUUSD</v>
      </c>
      <c r="C91" s="6" t="str">
        <f>IF('Data Validation'!$K$2&lt;&gt;TRUE,"",'Data Validation'!E91)</f>
        <v>M5</v>
      </c>
      <c r="D91" s="6">
        <f>IF('Data Validation'!$K$2&lt;&gt;TRUE,"",'Data Validation'!G91)</f>
        <v>5183.41</v>
      </c>
      <c r="E91" s="6">
        <f>IF($C91&lt;&gt;"M5","",SSA!E91)</f>
        <v>5181.0769700000001</v>
      </c>
      <c r="F91" s="6">
        <f>IF($C91&lt;&gt;"M5","",SSA!F91)</f>
        <v>5184.3749500000004</v>
      </c>
      <c r="G91" s="21">
        <f t="shared" si="7"/>
        <v>-3.2979800000002797</v>
      </c>
      <c r="H91" s="21">
        <f t="shared" si="11"/>
        <v>-1</v>
      </c>
      <c r="I91" s="21">
        <f t="shared" si="12"/>
        <v>-10</v>
      </c>
      <c r="J91" s="23" t="str">
        <f t="shared" si="8"/>
        <v>DOWN</v>
      </c>
      <c r="K91" s="22" t="str">
        <f t="shared" si="9"/>
        <v>-----</v>
      </c>
      <c r="L91" s="23" t="str">
        <f t="shared" si="10"/>
        <v>-----</v>
      </c>
    </row>
    <row r="92" spans="1:12" x14ac:dyDescent="0.55000000000000004">
      <c r="A92" s="6">
        <f>IF('Data Validation'!$K$2&lt;&gt;TRUE,"",'Data Validation'!A92)</f>
        <v>1772052000</v>
      </c>
      <c r="B92" s="6" t="str">
        <f>IF('Data Validation'!$K$2&lt;&gt;TRUE,"",'Data Validation'!C92)</f>
        <v>XAUUSD</v>
      </c>
      <c r="C92" s="6" t="str">
        <f>IF('Data Validation'!$K$2&lt;&gt;TRUE,"",'Data Validation'!E92)</f>
        <v>M5</v>
      </c>
      <c r="D92" s="6">
        <f>IF('Data Validation'!$K$2&lt;&gt;TRUE,"",'Data Validation'!G92)</f>
        <v>5181.4799999999996</v>
      </c>
      <c r="E92" s="6">
        <f>IF($C92&lt;&gt;"M5","",SSA!E92)</f>
        <v>5177.0102500000003</v>
      </c>
      <c r="F92" s="6">
        <f>IF($C92&lt;&gt;"M5","",SSA!F92)</f>
        <v>5180.6926000000003</v>
      </c>
      <c r="G92" s="21">
        <f t="shared" si="7"/>
        <v>-3.6823500000000422</v>
      </c>
      <c r="H92" s="21">
        <f t="shared" si="11"/>
        <v>-1</v>
      </c>
      <c r="I92" s="21">
        <f t="shared" si="12"/>
        <v>-11</v>
      </c>
      <c r="J92" s="23" t="str">
        <f t="shared" si="8"/>
        <v>DOWN</v>
      </c>
      <c r="K92" s="22" t="str">
        <f t="shared" si="9"/>
        <v>-----</v>
      </c>
      <c r="L92" s="23" t="str">
        <f t="shared" si="10"/>
        <v>-----</v>
      </c>
    </row>
    <row r="93" spans="1:12" x14ac:dyDescent="0.55000000000000004">
      <c r="A93" s="6">
        <f>IF('Data Validation'!$K$2&lt;&gt;TRUE,"",'Data Validation'!A93)</f>
        <v>1772052300</v>
      </c>
      <c r="B93" s="6" t="str">
        <f>IF('Data Validation'!$K$2&lt;&gt;TRUE,"",'Data Validation'!C93)</f>
        <v>XAUUSD</v>
      </c>
      <c r="C93" s="6" t="str">
        <f>IF('Data Validation'!$K$2&lt;&gt;TRUE,"",'Data Validation'!E93)</f>
        <v>M5</v>
      </c>
      <c r="D93" s="6">
        <f>IF('Data Validation'!$K$2&lt;&gt;TRUE,"",'Data Validation'!G93)</f>
        <v>5173.57</v>
      </c>
      <c r="E93" s="6">
        <f>IF($C93&lt;&gt;"M5","",SSA!E93)</f>
        <v>5172.71792</v>
      </c>
      <c r="F93" s="6">
        <f>IF($C93&lt;&gt;"M5","",SSA!F93)</f>
        <v>5176.7052599999997</v>
      </c>
      <c r="G93" s="21">
        <f t="shared" si="7"/>
        <v>-3.9873399999996764</v>
      </c>
      <c r="H93" s="21">
        <f t="shared" si="11"/>
        <v>-1</v>
      </c>
      <c r="I93" s="21">
        <f t="shared" si="12"/>
        <v>-12</v>
      </c>
      <c r="J93" s="23" t="str">
        <f t="shared" si="8"/>
        <v>DOWN</v>
      </c>
      <c r="K93" s="22" t="str">
        <f t="shared" si="9"/>
        <v>-----</v>
      </c>
      <c r="L93" s="23" t="str">
        <f t="shared" si="10"/>
        <v>-----</v>
      </c>
    </row>
    <row r="94" spans="1:12" x14ac:dyDescent="0.55000000000000004">
      <c r="A94" s="6">
        <f>IF('Data Validation'!$K$2&lt;&gt;TRUE,"",'Data Validation'!A94)</f>
        <v>1772052600</v>
      </c>
      <c r="B94" s="6" t="str">
        <f>IF('Data Validation'!$K$2&lt;&gt;TRUE,"",'Data Validation'!C94)</f>
        <v>XAUUSD</v>
      </c>
      <c r="C94" s="6" t="str">
        <f>IF('Data Validation'!$K$2&lt;&gt;TRUE,"",'Data Validation'!E94)</f>
        <v>M5</v>
      </c>
      <c r="D94" s="6">
        <f>IF('Data Validation'!$K$2&lt;&gt;TRUE,"",'Data Validation'!G94)</f>
        <v>5178.01</v>
      </c>
      <c r="E94" s="6">
        <f>IF($C94&lt;&gt;"M5","",SSA!E94)</f>
        <v>5168.6567400000004</v>
      </c>
      <c r="F94" s="6">
        <f>IF($C94&lt;&gt;"M5","",SSA!F94)</f>
        <v>5172.6809999999996</v>
      </c>
      <c r="G94" s="21">
        <f t="shared" si="7"/>
        <v>-4.0242599999992308</v>
      </c>
      <c r="H94" s="21">
        <f t="shared" si="11"/>
        <v>-1</v>
      </c>
      <c r="I94" s="21">
        <f t="shared" si="12"/>
        <v>-13</v>
      </c>
      <c r="J94" s="23" t="str">
        <f t="shared" si="8"/>
        <v>DOWN</v>
      </c>
      <c r="K94" s="22" t="str">
        <f t="shared" si="9"/>
        <v>-----</v>
      </c>
      <c r="L94" s="23" t="str">
        <f t="shared" si="10"/>
        <v>-----</v>
      </c>
    </row>
    <row r="95" spans="1:12" x14ac:dyDescent="0.55000000000000004">
      <c r="A95" s="6">
        <f>IF('Data Validation'!$K$2&lt;&gt;TRUE,"",'Data Validation'!A95)</f>
        <v>1772052900</v>
      </c>
      <c r="B95" s="6" t="str">
        <f>IF('Data Validation'!$K$2&lt;&gt;TRUE,"",'Data Validation'!C95)</f>
        <v>XAUUSD</v>
      </c>
      <c r="C95" s="6" t="str">
        <f>IF('Data Validation'!$K$2&lt;&gt;TRUE,"",'Data Validation'!E95)</f>
        <v>M5</v>
      </c>
      <c r="D95" s="6">
        <f>IF('Data Validation'!$K$2&lt;&gt;TRUE,"",'Data Validation'!G95)</f>
        <v>5152.16</v>
      </c>
      <c r="E95" s="6">
        <f>IF($C95&lt;&gt;"M5","",SSA!E95)</f>
        <v>5165.0134600000001</v>
      </c>
      <c r="F95" s="6">
        <f>IF($C95&lt;&gt;"M5","",SSA!F95)</f>
        <v>5168.8472300000003</v>
      </c>
      <c r="G95" s="21">
        <f t="shared" si="7"/>
        <v>-3.833770000000186</v>
      </c>
      <c r="H95" s="21">
        <f t="shared" si="11"/>
        <v>-1</v>
      </c>
      <c r="I95" s="21">
        <f t="shared" si="12"/>
        <v>-14</v>
      </c>
      <c r="J95" s="23" t="str">
        <f t="shared" si="8"/>
        <v>DOWN</v>
      </c>
      <c r="K95" s="22" t="str">
        <f t="shared" si="9"/>
        <v>-----</v>
      </c>
      <c r="L95" s="23" t="str">
        <f t="shared" si="10"/>
        <v>-----</v>
      </c>
    </row>
    <row r="96" spans="1:12" x14ac:dyDescent="0.55000000000000004">
      <c r="A96" s="6">
        <f>IF('Data Validation'!$K$2&lt;&gt;TRUE,"",'Data Validation'!A96)</f>
        <v>1772053200</v>
      </c>
      <c r="B96" s="6" t="str">
        <f>IF('Data Validation'!$K$2&lt;&gt;TRUE,"",'Data Validation'!C96)</f>
        <v>XAUUSD</v>
      </c>
      <c r="C96" s="6" t="str">
        <f>IF('Data Validation'!$K$2&lt;&gt;TRUE,"",'Data Validation'!E96)</f>
        <v>M5</v>
      </c>
      <c r="D96" s="6">
        <f>IF('Data Validation'!$K$2&lt;&gt;TRUE,"",'Data Validation'!G96)</f>
        <v>5156.08</v>
      </c>
      <c r="E96" s="6">
        <f>IF($C96&lt;&gt;"M5","",SSA!E96)</f>
        <v>5162.7623800000001</v>
      </c>
      <c r="F96" s="6">
        <f>IF($C96&lt;&gt;"M5","",SSA!F96)</f>
        <v>5165.8048099999996</v>
      </c>
      <c r="G96" s="21">
        <f t="shared" si="7"/>
        <v>-3.0424299999995128</v>
      </c>
      <c r="H96" s="21">
        <f t="shared" si="11"/>
        <v>-1</v>
      </c>
      <c r="I96" s="21">
        <f t="shared" si="12"/>
        <v>-15</v>
      </c>
      <c r="J96" s="23" t="str">
        <f t="shared" si="8"/>
        <v>DOWN</v>
      </c>
      <c r="K96" s="22" t="str">
        <f t="shared" si="9"/>
        <v>-----</v>
      </c>
      <c r="L96" s="23" t="str">
        <f t="shared" si="10"/>
        <v>-----</v>
      </c>
    </row>
    <row r="97" spans="1:12" x14ac:dyDescent="0.55000000000000004">
      <c r="A97" s="6">
        <f>IF('Data Validation'!$K$2&lt;&gt;TRUE,"",'Data Validation'!A97)</f>
        <v>1772053500</v>
      </c>
      <c r="B97" s="6" t="str">
        <f>IF('Data Validation'!$K$2&lt;&gt;TRUE,"",'Data Validation'!C97)</f>
        <v>XAUUSD</v>
      </c>
      <c r="C97" s="6" t="str">
        <f>IF('Data Validation'!$K$2&lt;&gt;TRUE,"",'Data Validation'!E97)</f>
        <v>M5</v>
      </c>
      <c r="D97" s="6">
        <f>IF('Data Validation'!$K$2&lt;&gt;TRUE,"",'Data Validation'!G97)</f>
        <v>5163.03</v>
      </c>
      <c r="E97" s="6">
        <f>IF($C97&lt;&gt;"M5","",SSA!E97)</f>
        <v>5161.9336700000003</v>
      </c>
      <c r="F97" s="6">
        <f>IF($C97&lt;&gt;"M5","",SSA!F97)</f>
        <v>5163.86924</v>
      </c>
      <c r="G97" s="21">
        <f t="shared" si="7"/>
        <v>-1.9355699999996432</v>
      </c>
      <c r="H97" s="21">
        <f t="shared" si="11"/>
        <v>-1</v>
      </c>
      <c r="I97" s="21">
        <f t="shared" si="12"/>
        <v>-16</v>
      </c>
      <c r="J97" s="23" t="str">
        <f t="shared" si="8"/>
        <v>DOWN</v>
      </c>
      <c r="K97" s="22" t="str">
        <f t="shared" si="9"/>
        <v>-----</v>
      </c>
      <c r="L97" s="23" t="str">
        <f t="shared" si="10"/>
        <v>-----</v>
      </c>
    </row>
    <row r="98" spans="1:12" x14ac:dyDescent="0.55000000000000004">
      <c r="A98" s="6">
        <f>IF('Data Validation'!$K$2&lt;&gt;TRUE,"",'Data Validation'!A98)</f>
        <v>1772053800</v>
      </c>
      <c r="B98" s="6" t="str">
        <f>IF('Data Validation'!$K$2&lt;&gt;TRUE,"",'Data Validation'!C98)</f>
        <v>XAUUSD</v>
      </c>
      <c r="C98" s="6" t="str">
        <f>IF('Data Validation'!$K$2&lt;&gt;TRUE,"",'Data Validation'!E98)</f>
        <v>M5</v>
      </c>
      <c r="D98" s="6">
        <f>IF('Data Validation'!$K$2&lt;&gt;TRUE,"",'Data Validation'!G98)</f>
        <v>5161.84</v>
      </c>
      <c r="E98" s="6">
        <f>IF($C98&lt;&gt;"M5","",SSA!E98)</f>
        <v>5162.26044</v>
      </c>
      <c r="F98" s="6">
        <f>IF($C98&lt;&gt;"M5","",SSA!F98)</f>
        <v>5163.06484</v>
      </c>
      <c r="G98" s="21">
        <f t="shared" si="7"/>
        <v>-0.8043999999999869</v>
      </c>
      <c r="H98" s="21">
        <f t="shared" si="11"/>
        <v>-1</v>
      </c>
      <c r="I98" s="21">
        <f t="shared" si="12"/>
        <v>-17</v>
      </c>
      <c r="J98" s="23" t="str">
        <f t="shared" si="8"/>
        <v>DOWN</v>
      </c>
      <c r="K98" s="22" t="str">
        <f t="shared" si="9"/>
        <v>-----</v>
      </c>
      <c r="L98" s="23" t="str">
        <f t="shared" si="10"/>
        <v>-----</v>
      </c>
    </row>
    <row r="99" spans="1:12" x14ac:dyDescent="0.55000000000000004">
      <c r="A99" s="6">
        <f>IF('Data Validation'!$K$2&lt;&gt;TRUE,"",'Data Validation'!A99)</f>
        <v>1772054100</v>
      </c>
      <c r="B99" s="6" t="str">
        <f>IF('Data Validation'!$K$2&lt;&gt;TRUE,"",'Data Validation'!C99)</f>
        <v>XAUUSD</v>
      </c>
      <c r="C99" s="6" t="str">
        <f>IF('Data Validation'!$K$2&lt;&gt;TRUE,"",'Data Validation'!E99)</f>
        <v>M5</v>
      </c>
      <c r="D99" s="6">
        <f>IF('Data Validation'!$K$2&lt;&gt;TRUE,"",'Data Validation'!G99)</f>
        <v>5165.38</v>
      </c>
      <c r="E99" s="6">
        <f>IF($C99&lt;&gt;"M5","",SSA!E99)</f>
        <v>5163.5161699999999</v>
      </c>
      <c r="F99" s="6">
        <f>IF($C99&lt;&gt;"M5","",SSA!F99)</f>
        <v>5163.2905000000001</v>
      </c>
      <c r="G99" s="21">
        <f t="shared" si="7"/>
        <v>0.22566999999980908</v>
      </c>
      <c r="H99" s="21">
        <f t="shared" si="11"/>
        <v>1</v>
      </c>
      <c r="I99" s="21">
        <f t="shared" si="12"/>
        <v>1</v>
      </c>
      <c r="J99" s="23" t="str">
        <f t="shared" si="8"/>
        <v>UP</v>
      </c>
      <c r="K99" s="22" t="str">
        <f t="shared" si="9"/>
        <v>crossover</v>
      </c>
      <c r="L99" s="23" t="str">
        <f t="shared" si="10"/>
        <v>-----</v>
      </c>
    </row>
    <row r="100" spans="1:12" x14ac:dyDescent="0.55000000000000004">
      <c r="A100" s="6">
        <f>IF('Data Validation'!$K$2&lt;&gt;TRUE,"",'Data Validation'!A100)</f>
        <v>1772054400</v>
      </c>
      <c r="B100" s="6" t="str">
        <f>IF('Data Validation'!$K$2&lt;&gt;TRUE,"",'Data Validation'!C100)</f>
        <v>XAUUSD</v>
      </c>
      <c r="C100" s="6" t="str">
        <f>IF('Data Validation'!$K$2&lt;&gt;TRUE,"",'Data Validation'!E100)</f>
        <v>M5</v>
      </c>
      <c r="D100" s="6">
        <f>IF('Data Validation'!$K$2&lt;&gt;TRUE,"",'Data Validation'!G100)</f>
        <v>5169.17</v>
      </c>
      <c r="E100" s="6">
        <f>IF($C100&lt;&gt;"M5","",SSA!E100)</f>
        <v>5165.2532099999999</v>
      </c>
      <c r="F100" s="6">
        <f>IF($C100&lt;&gt;"M5","",SSA!F100)</f>
        <v>5164.2718599999998</v>
      </c>
      <c r="G100" s="21">
        <f t="shared" si="7"/>
        <v>0.98135000000002037</v>
      </c>
      <c r="H100" s="21">
        <f t="shared" si="11"/>
        <v>1</v>
      </c>
      <c r="I100" s="21">
        <f t="shared" si="12"/>
        <v>2</v>
      </c>
      <c r="J100" s="23" t="str">
        <f t="shared" si="8"/>
        <v>UP</v>
      </c>
      <c r="K100" s="22" t="str">
        <f t="shared" si="9"/>
        <v>-----</v>
      </c>
      <c r="L100" s="23" t="str">
        <f t="shared" si="10"/>
        <v>-----</v>
      </c>
    </row>
    <row r="101" spans="1:12" x14ac:dyDescent="0.55000000000000004">
      <c r="A101" s="6">
        <f>IF('Data Validation'!$K$2&lt;&gt;TRUE,"",'Data Validation'!A101)</f>
        <v>1772054700</v>
      </c>
      <c r="B101" s="6" t="str">
        <f>IF('Data Validation'!$K$2&lt;&gt;TRUE,"",'Data Validation'!C101)</f>
        <v>XAUUSD</v>
      </c>
      <c r="C101" s="6" t="str">
        <f>IF('Data Validation'!$K$2&lt;&gt;TRUE,"",'Data Validation'!E101)</f>
        <v>M5</v>
      </c>
      <c r="D101" s="6">
        <f>IF('Data Validation'!$K$2&lt;&gt;TRUE,"",'Data Validation'!G101)</f>
        <v>5169.12</v>
      </c>
      <c r="E101" s="6">
        <f>IF($C101&lt;&gt;"M5","",SSA!E101)</f>
        <v>5166.9846799999996</v>
      </c>
      <c r="F101" s="6">
        <f>IF($C101&lt;&gt;"M5","",SSA!F101)</f>
        <v>5165.6282700000002</v>
      </c>
      <c r="G101" s="21">
        <f t="shared" si="7"/>
        <v>1.3564099999994141</v>
      </c>
      <c r="H101" s="21">
        <f t="shared" si="11"/>
        <v>1</v>
      </c>
      <c r="I101" s="21">
        <f t="shared" si="12"/>
        <v>3</v>
      </c>
      <c r="J101" s="23" t="str">
        <f t="shared" si="8"/>
        <v>UP</v>
      </c>
      <c r="K101" s="22" t="str">
        <f t="shared" si="9"/>
        <v>-----</v>
      </c>
      <c r="L101" s="23" t="str">
        <f t="shared" si="10"/>
        <v>-----</v>
      </c>
    </row>
    <row r="102" spans="1:12" x14ac:dyDescent="0.55000000000000004">
      <c r="A102" s="6">
        <f>IF('Data Validation'!$K$2&lt;&gt;TRUE,"",'Data Validation'!A102)</f>
        <v>1772055000</v>
      </c>
      <c r="B102" s="6" t="str">
        <f>IF('Data Validation'!$K$2&lt;&gt;TRUE,"",'Data Validation'!C102)</f>
        <v>XAUUSD</v>
      </c>
      <c r="C102" s="6" t="str">
        <f>IF('Data Validation'!$K$2&lt;&gt;TRUE,"",'Data Validation'!E102)</f>
        <v>M5</v>
      </c>
      <c r="D102" s="6">
        <f>IF('Data Validation'!$K$2&lt;&gt;TRUE,"",'Data Validation'!G102)</f>
        <v>5168.22</v>
      </c>
      <c r="E102" s="6">
        <f>IF($C102&lt;&gt;"M5","",SSA!E102)</f>
        <v>5168.4143199999999</v>
      </c>
      <c r="F102" s="6">
        <f>IF($C102&lt;&gt;"M5","",SSA!F102)</f>
        <v>5167.0212899999997</v>
      </c>
      <c r="G102" s="21">
        <f t="shared" si="7"/>
        <v>1.3930300000001807</v>
      </c>
      <c r="H102" s="21">
        <f t="shared" si="11"/>
        <v>1</v>
      </c>
      <c r="I102" s="21">
        <f t="shared" si="12"/>
        <v>4</v>
      </c>
      <c r="J102" s="23" t="str">
        <f t="shared" si="8"/>
        <v>UP</v>
      </c>
      <c r="K102" s="22" t="str">
        <f t="shared" si="9"/>
        <v>-----</v>
      </c>
      <c r="L102" s="23" t="str">
        <f t="shared" si="10"/>
        <v>-----</v>
      </c>
    </row>
    <row r="103" spans="1:12" x14ac:dyDescent="0.55000000000000004">
      <c r="A103" s="6">
        <f>IF('Data Validation'!$K$2&lt;&gt;TRUE,"",'Data Validation'!A103)</f>
        <v>1772055300</v>
      </c>
      <c r="B103" s="6" t="str">
        <f>IF('Data Validation'!$K$2&lt;&gt;TRUE,"",'Data Validation'!C103)</f>
        <v>XAUUSD</v>
      </c>
      <c r="C103" s="6" t="str">
        <f>IF('Data Validation'!$K$2&lt;&gt;TRUE,"",'Data Validation'!E103)</f>
        <v>M5</v>
      </c>
      <c r="D103" s="6">
        <f>IF('Data Validation'!$K$2&lt;&gt;TRUE,"",'Data Validation'!G103)</f>
        <v>5168.8999999999996</v>
      </c>
      <c r="E103" s="6">
        <f>IF($C103&lt;&gt;"M5","",SSA!E103)</f>
        <v>5169.3990700000004</v>
      </c>
      <c r="F103" s="6">
        <f>IF($C103&lt;&gt;"M5","",SSA!F103)</f>
        <v>5168.21018</v>
      </c>
      <c r="G103" s="21">
        <f t="shared" si="7"/>
        <v>1.1888900000003559</v>
      </c>
      <c r="H103" s="21">
        <f t="shared" si="11"/>
        <v>1</v>
      </c>
      <c r="I103" s="21">
        <f t="shared" si="12"/>
        <v>5</v>
      </c>
      <c r="J103" s="23" t="str">
        <f t="shared" si="8"/>
        <v>UP</v>
      </c>
      <c r="K103" s="22" t="str">
        <f t="shared" si="9"/>
        <v>-----</v>
      </c>
      <c r="L103" s="23" t="str">
        <f t="shared" si="10"/>
        <v>-----</v>
      </c>
    </row>
    <row r="104" spans="1:12" x14ac:dyDescent="0.55000000000000004">
      <c r="A104" s="6">
        <f>IF('Data Validation'!$K$2&lt;&gt;TRUE,"",'Data Validation'!A104)</f>
        <v>1772055600</v>
      </c>
      <c r="B104" s="6" t="str">
        <f>IF('Data Validation'!$K$2&lt;&gt;TRUE,"",'Data Validation'!C104)</f>
        <v>XAUUSD</v>
      </c>
      <c r="C104" s="6" t="str">
        <f>IF('Data Validation'!$K$2&lt;&gt;TRUE,"",'Data Validation'!E104)</f>
        <v>M5</v>
      </c>
      <c r="D104" s="6">
        <f>IF('Data Validation'!$K$2&lt;&gt;TRUE,"",'Data Validation'!G104)</f>
        <v>5170.25</v>
      </c>
      <c r="E104" s="6">
        <f>IF($C104&lt;&gt;"M5","",SSA!E104)</f>
        <v>5169.9373800000003</v>
      </c>
      <c r="F104" s="6">
        <f>IF($C104&lt;&gt;"M5","",SSA!F104)</f>
        <v>5169.0737799999997</v>
      </c>
      <c r="G104" s="21">
        <f t="shared" si="7"/>
        <v>0.8636000000005879</v>
      </c>
      <c r="H104" s="21">
        <f t="shared" si="11"/>
        <v>1</v>
      </c>
      <c r="I104" s="21">
        <f t="shared" si="12"/>
        <v>6</v>
      </c>
      <c r="J104" s="23" t="str">
        <f t="shared" si="8"/>
        <v>UP</v>
      </c>
      <c r="K104" s="22" t="str">
        <f t="shared" si="9"/>
        <v>-----</v>
      </c>
      <c r="L104" s="23" t="str">
        <f t="shared" si="10"/>
        <v>-----</v>
      </c>
    </row>
    <row r="105" spans="1:12" x14ac:dyDescent="0.55000000000000004">
      <c r="A105" s="6">
        <f>IF('Data Validation'!$K$2&lt;&gt;TRUE,"",'Data Validation'!A105)</f>
        <v>1772055900</v>
      </c>
      <c r="B105" s="6" t="str">
        <f>IF('Data Validation'!$K$2&lt;&gt;TRUE,"",'Data Validation'!C105)</f>
        <v>XAUUSD</v>
      </c>
      <c r="C105" s="6" t="str">
        <f>IF('Data Validation'!$K$2&lt;&gt;TRUE,"",'Data Validation'!E105)</f>
        <v>M5</v>
      </c>
      <c r="D105" s="6">
        <f>IF('Data Validation'!$K$2&lt;&gt;TRUE,"",'Data Validation'!G105)</f>
        <v>5170.9399999999996</v>
      </c>
      <c r="E105" s="6">
        <f>IF($C105&lt;&gt;"M5","",SSA!E105)</f>
        <v>5170.09987</v>
      </c>
      <c r="F105" s="6">
        <f>IF($C105&lt;&gt;"M5","",SSA!F105)</f>
        <v>5169.5868300000002</v>
      </c>
      <c r="G105" s="21">
        <f t="shared" si="7"/>
        <v>0.51303999999981897</v>
      </c>
      <c r="H105" s="21">
        <f t="shared" si="11"/>
        <v>1</v>
      </c>
      <c r="I105" s="21">
        <f t="shared" si="12"/>
        <v>7</v>
      </c>
      <c r="J105" s="23" t="str">
        <f t="shared" si="8"/>
        <v>UP</v>
      </c>
      <c r="K105" s="22" t="str">
        <f t="shared" si="9"/>
        <v>-----</v>
      </c>
      <c r="L105" s="23" t="str">
        <f t="shared" si="10"/>
        <v>-----</v>
      </c>
    </row>
    <row r="106" spans="1:12" x14ac:dyDescent="0.55000000000000004">
      <c r="A106" s="6">
        <f>IF('Data Validation'!$K$2&lt;&gt;TRUE,"",'Data Validation'!A106)</f>
        <v>1772056200</v>
      </c>
      <c r="B106" s="6" t="str">
        <f>IF('Data Validation'!$K$2&lt;&gt;TRUE,"",'Data Validation'!C106)</f>
        <v>XAUUSD</v>
      </c>
      <c r="C106" s="6" t="str">
        <f>IF('Data Validation'!$K$2&lt;&gt;TRUE,"",'Data Validation'!E106)</f>
        <v>M5</v>
      </c>
      <c r="D106" s="6">
        <f>IF('Data Validation'!$K$2&lt;&gt;TRUE,"",'Data Validation'!G106)</f>
        <v>5164.3100000000004</v>
      </c>
      <c r="E106" s="6">
        <f>IF($C106&lt;&gt;"M5","",SSA!E106)</f>
        <v>5170.0877799999998</v>
      </c>
      <c r="F106" s="6">
        <f>IF($C106&lt;&gt;"M5","",SSA!F106)</f>
        <v>5169.8373099999999</v>
      </c>
      <c r="G106" s="21">
        <f t="shared" si="7"/>
        <v>0.25046999999995023</v>
      </c>
      <c r="H106" s="21">
        <f t="shared" si="11"/>
        <v>1</v>
      </c>
      <c r="I106" s="21">
        <f t="shared" si="12"/>
        <v>8</v>
      </c>
      <c r="J106" s="23" t="str">
        <f t="shared" si="8"/>
        <v>UP</v>
      </c>
      <c r="K106" s="22" t="str">
        <f t="shared" si="9"/>
        <v>-----</v>
      </c>
      <c r="L106" s="23" t="str">
        <f t="shared" si="10"/>
        <v>-----</v>
      </c>
    </row>
    <row r="107" spans="1:12" x14ac:dyDescent="0.55000000000000004">
      <c r="A107" s="6">
        <f>IF('Data Validation'!$K$2&lt;&gt;TRUE,"",'Data Validation'!A107)</f>
        <v>1772056500</v>
      </c>
      <c r="B107" s="6" t="str">
        <f>IF('Data Validation'!$K$2&lt;&gt;TRUE,"",'Data Validation'!C107)</f>
        <v>XAUUSD</v>
      </c>
      <c r="C107" s="6" t="str">
        <f>IF('Data Validation'!$K$2&lt;&gt;TRUE,"",'Data Validation'!E107)</f>
        <v>M5</v>
      </c>
      <c r="D107" s="6">
        <f>IF('Data Validation'!$K$2&lt;&gt;TRUE,"",'Data Validation'!G107)</f>
        <v>5164.8900000000003</v>
      </c>
      <c r="E107" s="6">
        <f>IF($C107&lt;&gt;"M5","",SSA!E107)</f>
        <v>5170.3068800000001</v>
      </c>
      <c r="F107" s="6">
        <f>IF($C107&lt;&gt;"M5","",SSA!F107)</f>
        <v>5170.0720899999997</v>
      </c>
      <c r="G107" s="21">
        <f t="shared" si="7"/>
        <v>0.23479000000043015</v>
      </c>
      <c r="H107" s="21">
        <f t="shared" si="11"/>
        <v>1</v>
      </c>
      <c r="I107" s="21">
        <f t="shared" si="12"/>
        <v>9</v>
      </c>
      <c r="J107" s="23" t="str">
        <f t="shared" si="8"/>
        <v>UP</v>
      </c>
      <c r="K107" s="22" t="str">
        <f t="shared" si="9"/>
        <v>-----</v>
      </c>
      <c r="L107" s="23" t="str">
        <f t="shared" si="10"/>
        <v>-----</v>
      </c>
    </row>
    <row r="108" spans="1:12" x14ac:dyDescent="0.55000000000000004">
      <c r="A108" s="6">
        <f>IF('Data Validation'!$K$2&lt;&gt;TRUE,"",'Data Validation'!A108)</f>
        <v>1772060400</v>
      </c>
      <c r="B108" s="6" t="str">
        <f>IF('Data Validation'!$K$2&lt;&gt;TRUE,"",'Data Validation'!C108)</f>
        <v>XAUUSD</v>
      </c>
      <c r="C108" s="6" t="str">
        <f>IF('Data Validation'!$K$2&lt;&gt;TRUE,"",'Data Validation'!E108)</f>
        <v>M5</v>
      </c>
      <c r="D108" s="6">
        <f>IF('Data Validation'!$K$2&lt;&gt;TRUE,"",'Data Validation'!G108)</f>
        <v>5175.34</v>
      </c>
      <c r="E108" s="6">
        <f>IF($C108&lt;&gt;"M5","",SSA!E108)</f>
        <v>5170.8734899999999</v>
      </c>
      <c r="F108" s="6">
        <f>IF($C108&lt;&gt;"M5","",SSA!F108)</f>
        <v>5170.4727899999998</v>
      </c>
      <c r="G108" s="21">
        <f t="shared" si="7"/>
        <v>0.40070000000014261</v>
      </c>
      <c r="H108" s="21">
        <f t="shared" si="11"/>
        <v>1</v>
      </c>
      <c r="I108" s="21">
        <f t="shared" si="12"/>
        <v>10</v>
      </c>
      <c r="J108" s="23" t="str">
        <f t="shared" si="8"/>
        <v>UP</v>
      </c>
      <c r="K108" s="22" t="str">
        <f t="shared" si="9"/>
        <v>-----</v>
      </c>
      <c r="L108" s="23" t="str">
        <f t="shared" si="10"/>
        <v>-----</v>
      </c>
    </row>
    <row r="109" spans="1:12" x14ac:dyDescent="0.55000000000000004">
      <c r="A109" s="6">
        <f>IF('Data Validation'!$K$2&lt;&gt;TRUE,"",'Data Validation'!A109)</f>
        <v>1772060700</v>
      </c>
      <c r="B109" s="6" t="str">
        <f>IF('Data Validation'!$K$2&lt;&gt;TRUE,"",'Data Validation'!C109)</f>
        <v>XAUUSD</v>
      </c>
      <c r="C109" s="6" t="str">
        <f>IF('Data Validation'!$K$2&lt;&gt;TRUE,"",'Data Validation'!E109)</f>
        <v>M5</v>
      </c>
      <c r="D109" s="6">
        <f>IF('Data Validation'!$K$2&lt;&gt;TRUE,"",'Data Validation'!G109)</f>
        <v>5179.7299999999996</v>
      </c>
      <c r="E109" s="6">
        <f>IF($C109&lt;&gt;"M5","",SSA!E109)</f>
        <v>5171.5006700000004</v>
      </c>
      <c r="F109" s="6">
        <f>IF($C109&lt;&gt;"M5","",SSA!F109)</f>
        <v>5170.9867299999996</v>
      </c>
      <c r="G109" s="21">
        <f t="shared" si="7"/>
        <v>0.51394000000072992</v>
      </c>
      <c r="H109" s="21">
        <f t="shared" si="11"/>
        <v>1</v>
      </c>
      <c r="I109" s="21">
        <f t="shared" si="12"/>
        <v>11</v>
      </c>
      <c r="J109" s="23" t="str">
        <f t="shared" si="8"/>
        <v>UP</v>
      </c>
      <c r="K109" s="22" t="str">
        <f t="shared" si="9"/>
        <v>-----</v>
      </c>
      <c r="L109" s="23" t="str">
        <f t="shared" si="10"/>
        <v>-----</v>
      </c>
    </row>
    <row r="110" spans="1:12" x14ac:dyDescent="0.55000000000000004">
      <c r="A110" s="6">
        <f>IF('Data Validation'!$K$2&lt;&gt;TRUE,"",'Data Validation'!A110)</f>
        <v>1772061000</v>
      </c>
      <c r="B110" s="6" t="str">
        <f>IF('Data Validation'!$K$2&lt;&gt;TRUE,"",'Data Validation'!C110)</f>
        <v>XAUUSD</v>
      </c>
      <c r="C110" s="6" t="str">
        <f>IF('Data Validation'!$K$2&lt;&gt;TRUE,"",'Data Validation'!E110)</f>
        <v>M5</v>
      </c>
      <c r="D110" s="6">
        <f>IF('Data Validation'!$K$2&lt;&gt;TRUE,"",'Data Validation'!G110)</f>
        <v>5168.8</v>
      </c>
      <c r="E110" s="6">
        <f>IF($C110&lt;&gt;"M5","",SSA!E110)</f>
        <v>5171.9835300000004</v>
      </c>
      <c r="F110" s="6">
        <f>IF($C110&lt;&gt;"M5","",SSA!F110)</f>
        <v>5171.48513</v>
      </c>
      <c r="G110" s="21">
        <f t="shared" si="7"/>
        <v>0.49840000000040163</v>
      </c>
      <c r="H110" s="21">
        <f t="shared" si="11"/>
        <v>1</v>
      </c>
      <c r="I110" s="21">
        <f t="shared" si="12"/>
        <v>12</v>
      </c>
      <c r="J110" s="23" t="str">
        <f t="shared" si="8"/>
        <v>UP</v>
      </c>
      <c r="K110" s="22" t="str">
        <f t="shared" si="9"/>
        <v>-----</v>
      </c>
      <c r="L110" s="23" t="str">
        <f t="shared" si="10"/>
        <v>-----</v>
      </c>
    </row>
    <row r="111" spans="1:12" x14ac:dyDescent="0.55000000000000004">
      <c r="A111" s="6">
        <f>IF('Data Validation'!$K$2&lt;&gt;TRUE,"",'Data Validation'!A111)</f>
        <v>1772061300</v>
      </c>
      <c r="B111" s="6" t="str">
        <f>IF('Data Validation'!$K$2&lt;&gt;TRUE,"",'Data Validation'!C111)</f>
        <v>XAUUSD</v>
      </c>
      <c r="C111" s="6" t="str">
        <f>IF('Data Validation'!$K$2&lt;&gt;TRUE,"",'Data Validation'!E111)</f>
        <v>M5</v>
      </c>
      <c r="D111" s="6">
        <f>IF('Data Validation'!$K$2&lt;&gt;TRUE,"",'Data Validation'!G111)</f>
        <v>5174.01</v>
      </c>
      <c r="E111" s="6">
        <f>IF($C111&lt;&gt;"M5","",SSA!E111)</f>
        <v>5172.4506899999997</v>
      </c>
      <c r="F111" s="6">
        <f>IF($C111&lt;&gt;"M5","",SSA!F111)</f>
        <v>5171.9679100000003</v>
      </c>
      <c r="G111" s="21">
        <f t="shared" si="7"/>
        <v>0.48277999999936583</v>
      </c>
      <c r="H111" s="21">
        <f t="shared" si="11"/>
        <v>1</v>
      </c>
      <c r="I111" s="21">
        <f t="shared" si="12"/>
        <v>13</v>
      </c>
      <c r="J111" s="23" t="str">
        <f t="shared" si="8"/>
        <v>UP</v>
      </c>
      <c r="K111" s="22" t="str">
        <f t="shared" si="9"/>
        <v>-----</v>
      </c>
      <c r="L111" s="23" t="str">
        <f t="shared" si="10"/>
        <v>-----</v>
      </c>
    </row>
    <row r="112" spans="1:12" x14ac:dyDescent="0.55000000000000004">
      <c r="A112" s="6">
        <f>IF('Data Validation'!$K$2&lt;&gt;TRUE,"",'Data Validation'!A112)</f>
        <v>1772061600</v>
      </c>
      <c r="B112" s="6" t="str">
        <f>IF('Data Validation'!$K$2&lt;&gt;TRUE,"",'Data Validation'!C112)</f>
        <v>XAUUSD</v>
      </c>
      <c r="C112" s="6" t="str">
        <f>IF('Data Validation'!$K$2&lt;&gt;TRUE,"",'Data Validation'!E112)</f>
        <v>M5</v>
      </c>
      <c r="D112" s="6">
        <f>IF('Data Validation'!$K$2&lt;&gt;TRUE,"",'Data Validation'!G112)</f>
        <v>5170.68</v>
      </c>
      <c r="E112" s="6">
        <f>IF($C112&lt;&gt;"M5","",SSA!E112)</f>
        <v>5172.5747799999999</v>
      </c>
      <c r="F112" s="6">
        <f>IF($C112&lt;&gt;"M5","",SSA!F112)</f>
        <v>5172.2713400000002</v>
      </c>
      <c r="G112" s="21">
        <f t="shared" si="7"/>
        <v>0.30343999999968219</v>
      </c>
      <c r="H112" s="21">
        <f t="shared" si="11"/>
        <v>1</v>
      </c>
      <c r="I112" s="21">
        <f t="shared" si="12"/>
        <v>14</v>
      </c>
      <c r="J112" s="23" t="str">
        <f t="shared" si="8"/>
        <v>UP</v>
      </c>
      <c r="K112" s="22" t="str">
        <f t="shared" si="9"/>
        <v>-----</v>
      </c>
      <c r="L112" s="23" t="str">
        <f t="shared" si="10"/>
        <v>-----</v>
      </c>
    </row>
    <row r="113" spans="1:12" x14ac:dyDescent="0.55000000000000004">
      <c r="A113" s="6">
        <f>IF('Data Validation'!$K$2&lt;&gt;TRUE,"",'Data Validation'!A113)</f>
        <v>1772061900</v>
      </c>
      <c r="B113" s="6" t="str">
        <f>IF('Data Validation'!$K$2&lt;&gt;TRUE,"",'Data Validation'!C113)</f>
        <v>XAUUSD</v>
      </c>
      <c r="C113" s="6" t="str">
        <f>IF('Data Validation'!$K$2&lt;&gt;TRUE,"",'Data Validation'!E113)</f>
        <v>M5</v>
      </c>
      <c r="D113" s="6">
        <f>IF('Data Validation'!$K$2&lt;&gt;TRUE,"",'Data Validation'!G113)</f>
        <v>5170.04</v>
      </c>
      <c r="E113" s="6">
        <f>IF($C113&lt;&gt;"M5","",SSA!E113)</f>
        <v>5172.2710200000001</v>
      </c>
      <c r="F113" s="6">
        <f>IF($C113&lt;&gt;"M5","",SSA!F113)</f>
        <v>5172.2711799999997</v>
      </c>
      <c r="G113" s="21">
        <f t="shared" si="7"/>
        <v>-1.5999999959603883E-4</v>
      </c>
      <c r="H113" s="21">
        <f t="shared" si="11"/>
        <v>-1</v>
      </c>
      <c r="I113" s="21">
        <f t="shared" si="12"/>
        <v>-1</v>
      </c>
      <c r="J113" s="23" t="str">
        <f t="shared" si="8"/>
        <v>DOWN</v>
      </c>
      <c r="K113" s="22" t="str">
        <f t="shared" si="9"/>
        <v>-----</v>
      </c>
      <c r="L113" s="23" t="str">
        <f t="shared" si="10"/>
        <v>crossunder</v>
      </c>
    </row>
    <row r="114" spans="1:12" x14ac:dyDescent="0.55000000000000004">
      <c r="A114" s="6">
        <f>IF('Data Validation'!$K$2&lt;&gt;TRUE,"",'Data Validation'!A114)</f>
        <v>1772062200</v>
      </c>
      <c r="B114" s="6" t="str">
        <f>IF('Data Validation'!$K$2&lt;&gt;TRUE,"",'Data Validation'!C114)</f>
        <v>XAUUSD</v>
      </c>
      <c r="C114" s="6" t="str">
        <f>IF('Data Validation'!$K$2&lt;&gt;TRUE,"",'Data Validation'!E114)</f>
        <v>M5</v>
      </c>
      <c r="D114" s="6">
        <f>IF('Data Validation'!$K$2&lt;&gt;TRUE,"",'Data Validation'!G114)</f>
        <v>5168.9799999999996</v>
      </c>
      <c r="E114" s="6">
        <f>IF($C114&lt;&gt;"M5","",SSA!E114)</f>
        <v>5171.4568399999998</v>
      </c>
      <c r="F114" s="6">
        <f>IF($C114&lt;&gt;"M5","",SSA!F114)</f>
        <v>5171.8640100000002</v>
      </c>
      <c r="G114" s="21">
        <f t="shared" si="7"/>
        <v>-0.40717000000040571</v>
      </c>
      <c r="H114" s="21">
        <f t="shared" si="11"/>
        <v>-1</v>
      </c>
      <c r="I114" s="21">
        <f t="shared" si="12"/>
        <v>-2</v>
      </c>
      <c r="J114" s="23" t="str">
        <f t="shared" si="8"/>
        <v>DOWN</v>
      </c>
      <c r="K114" s="22" t="str">
        <f t="shared" si="9"/>
        <v>-----</v>
      </c>
      <c r="L114" s="23" t="str">
        <f t="shared" si="10"/>
        <v>-----</v>
      </c>
    </row>
    <row r="115" spans="1:12" x14ac:dyDescent="0.55000000000000004">
      <c r="A115" s="6">
        <f>IF('Data Validation'!$K$2&lt;&gt;TRUE,"",'Data Validation'!A115)</f>
        <v>1772062500</v>
      </c>
      <c r="B115" s="6" t="str">
        <f>IF('Data Validation'!$K$2&lt;&gt;TRUE,"",'Data Validation'!C115)</f>
        <v>XAUUSD</v>
      </c>
      <c r="C115" s="6" t="str">
        <f>IF('Data Validation'!$K$2&lt;&gt;TRUE,"",'Data Validation'!E115)</f>
        <v>M5</v>
      </c>
      <c r="D115" s="6">
        <f>IF('Data Validation'!$K$2&lt;&gt;TRUE,"",'Data Validation'!G115)</f>
        <v>5169.88</v>
      </c>
      <c r="E115" s="6">
        <f>IF($C115&lt;&gt;"M5","",SSA!E115)</f>
        <v>5170.1718300000002</v>
      </c>
      <c r="F115" s="6">
        <f>IF($C115&lt;&gt;"M5","",SSA!F115)</f>
        <v>5171.0179200000002</v>
      </c>
      <c r="G115" s="21">
        <f t="shared" si="7"/>
        <v>-0.84609000000000378</v>
      </c>
      <c r="H115" s="21">
        <f t="shared" si="11"/>
        <v>-1</v>
      </c>
      <c r="I115" s="21">
        <f t="shared" si="12"/>
        <v>-3</v>
      </c>
      <c r="J115" s="23" t="str">
        <f t="shared" si="8"/>
        <v>DOWN</v>
      </c>
      <c r="K115" s="22" t="str">
        <f t="shared" si="9"/>
        <v>-----</v>
      </c>
      <c r="L115" s="23" t="str">
        <f t="shared" si="10"/>
        <v>-----</v>
      </c>
    </row>
    <row r="116" spans="1:12" x14ac:dyDescent="0.55000000000000004">
      <c r="A116" s="6">
        <f>IF('Data Validation'!$K$2&lt;&gt;TRUE,"",'Data Validation'!A116)</f>
        <v>1772062800</v>
      </c>
      <c r="B116" s="6" t="str">
        <f>IF('Data Validation'!$K$2&lt;&gt;TRUE,"",'Data Validation'!C116)</f>
        <v>XAUUSD</v>
      </c>
      <c r="C116" s="6" t="str">
        <f>IF('Data Validation'!$K$2&lt;&gt;TRUE,"",'Data Validation'!E116)</f>
        <v>M5</v>
      </c>
      <c r="D116" s="6">
        <f>IF('Data Validation'!$K$2&lt;&gt;TRUE,"",'Data Validation'!G116)</f>
        <v>5172.62</v>
      </c>
      <c r="E116" s="6">
        <f>IF($C116&lt;&gt;"M5","",SSA!E116)</f>
        <v>5168.5217499999999</v>
      </c>
      <c r="F116" s="6">
        <f>IF($C116&lt;&gt;"M5","",SSA!F116)</f>
        <v>5169.7698399999999</v>
      </c>
      <c r="G116" s="21">
        <f t="shared" si="7"/>
        <v>-1.2480900000000474</v>
      </c>
      <c r="H116" s="21">
        <f t="shared" si="11"/>
        <v>-1</v>
      </c>
      <c r="I116" s="21">
        <f t="shared" si="12"/>
        <v>-4</v>
      </c>
      <c r="J116" s="23" t="str">
        <f t="shared" si="8"/>
        <v>DOWN</v>
      </c>
      <c r="K116" s="22" t="str">
        <f t="shared" si="9"/>
        <v>-----</v>
      </c>
      <c r="L116" s="23" t="str">
        <f t="shared" si="10"/>
        <v>-----</v>
      </c>
    </row>
    <row r="117" spans="1:12" x14ac:dyDescent="0.55000000000000004">
      <c r="A117" s="6">
        <f>IF('Data Validation'!$K$2&lt;&gt;TRUE,"",'Data Validation'!A117)</f>
        <v>1772063100</v>
      </c>
      <c r="B117" s="6" t="str">
        <f>IF('Data Validation'!$K$2&lt;&gt;TRUE,"",'Data Validation'!C117)</f>
        <v>XAUUSD</v>
      </c>
      <c r="C117" s="6" t="str">
        <f>IF('Data Validation'!$K$2&lt;&gt;TRUE,"",'Data Validation'!E117)</f>
        <v>M5</v>
      </c>
      <c r="D117" s="6">
        <f>IF('Data Validation'!$K$2&lt;&gt;TRUE,"",'Data Validation'!G117)</f>
        <v>5167.3100000000004</v>
      </c>
      <c r="E117" s="6">
        <f>IF($C117&lt;&gt;"M5","",SSA!E117)</f>
        <v>5166.6915300000001</v>
      </c>
      <c r="F117" s="6">
        <f>IF($C117&lt;&gt;"M5","",SSA!F117)</f>
        <v>5168.2306799999997</v>
      </c>
      <c r="G117" s="21">
        <f t="shared" si="7"/>
        <v>-1.5391499999996086</v>
      </c>
      <c r="H117" s="21">
        <f t="shared" si="11"/>
        <v>-1</v>
      </c>
      <c r="I117" s="21">
        <f t="shared" si="12"/>
        <v>-5</v>
      </c>
      <c r="J117" s="23" t="str">
        <f t="shared" si="8"/>
        <v>DOWN</v>
      </c>
      <c r="K117" s="22" t="str">
        <f t="shared" si="9"/>
        <v>-----</v>
      </c>
      <c r="L117" s="23" t="str">
        <f t="shared" si="10"/>
        <v>-----</v>
      </c>
    </row>
    <row r="118" spans="1:12" x14ac:dyDescent="0.55000000000000004">
      <c r="A118" s="6">
        <f>IF('Data Validation'!$K$2&lt;&gt;TRUE,"",'Data Validation'!A118)</f>
        <v>1772063400</v>
      </c>
      <c r="B118" s="6" t="str">
        <f>IF('Data Validation'!$K$2&lt;&gt;TRUE,"",'Data Validation'!C118)</f>
        <v>XAUUSD</v>
      </c>
      <c r="C118" s="6" t="str">
        <f>IF('Data Validation'!$K$2&lt;&gt;TRUE,"",'Data Validation'!E118)</f>
        <v>M5</v>
      </c>
      <c r="D118" s="6">
        <f>IF('Data Validation'!$K$2&lt;&gt;TRUE,"",'Data Validation'!G118)</f>
        <v>5169.57</v>
      </c>
      <c r="E118" s="6">
        <f>IF($C118&lt;&gt;"M5","",SSA!E118)</f>
        <v>5165.1573200000003</v>
      </c>
      <c r="F118" s="6">
        <f>IF($C118&lt;&gt;"M5","",SSA!F118)</f>
        <v>5166.6940000000004</v>
      </c>
      <c r="G118" s="21">
        <f t="shared" si="7"/>
        <v>-1.5366800000001604</v>
      </c>
      <c r="H118" s="21">
        <f t="shared" si="11"/>
        <v>-1</v>
      </c>
      <c r="I118" s="21">
        <f t="shared" si="12"/>
        <v>-6</v>
      </c>
      <c r="J118" s="23" t="str">
        <f t="shared" si="8"/>
        <v>DOWN</v>
      </c>
      <c r="K118" s="22" t="str">
        <f t="shared" si="9"/>
        <v>-----</v>
      </c>
      <c r="L118" s="23" t="str">
        <f t="shared" si="10"/>
        <v>-----</v>
      </c>
    </row>
    <row r="119" spans="1:12" x14ac:dyDescent="0.55000000000000004">
      <c r="A119" s="6">
        <f>IF('Data Validation'!$K$2&lt;&gt;TRUE,"",'Data Validation'!A119)</f>
        <v>1772063700</v>
      </c>
      <c r="B119" s="6" t="str">
        <f>IF('Data Validation'!$K$2&lt;&gt;TRUE,"",'Data Validation'!C119)</f>
        <v>XAUUSD</v>
      </c>
      <c r="C119" s="6" t="str">
        <f>IF('Data Validation'!$K$2&lt;&gt;TRUE,"",'Data Validation'!E119)</f>
        <v>M5</v>
      </c>
      <c r="D119" s="6">
        <f>IF('Data Validation'!$K$2&lt;&gt;TRUE,"",'Data Validation'!G119)</f>
        <v>5163.13</v>
      </c>
      <c r="E119" s="6">
        <f>IF($C119&lt;&gt;"M5","",SSA!E119)</f>
        <v>5164.2052400000002</v>
      </c>
      <c r="F119" s="6">
        <f>IF($C119&lt;&gt;"M5","",SSA!F119)</f>
        <v>5165.4496200000003</v>
      </c>
      <c r="G119" s="21">
        <f t="shared" si="7"/>
        <v>-1.244380000000092</v>
      </c>
      <c r="H119" s="21">
        <f t="shared" si="11"/>
        <v>-1</v>
      </c>
      <c r="I119" s="21">
        <f t="shared" si="12"/>
        <v>-7</v>
      </c>
      <c r="J119" s="23" t="str">
        <f t="shared" si="8"/>
        <v>DOWN</v>
      </c>
      <c r="K119" s="22" t="str">
        <f t="shared" si="9"/>
        <v>-----</v>
      </c>
      <c r="L119" s="23" t="str">
        <f t="shared" si="10"/>
        <v>-----</v>
      </c>
    </row>
    <row r="120" spans="1:12" x14ac:dyDescent="0.55000000000000004">
      <c r="A120" s="6">
        <f>IF('Data Validation'!$K$2&lt;&gt;TRUE,"",'Data Validation'!A120)</f>
        <v>1772064000</v>
      </c>
      <c r="B120" s="6" t="str">
        <f>IF('Data Validation'!$K$2&lt;&gt;TRUE,"",'Data Validation'!C120)</f>
        <v>XAUUSD</v>
      </c>
      <c r="C120" s="6" t="str">
        <f>IF('Data Validation'!$K$2&lt;&gt;TRUE,"",'Data Validation'!E120)</f>
        <v>M5</v>
      </c>
      <c r="D120" s="6">
        <f>IF('Data Validation'!$K$2&lt;&gt;TRUE,"",'Data Validation'!G120)</f>
        <v>5160.24</v>
      </c>
      <c r="E120" s="6">
        <f>IF($C120&lt;&gt;"M5","",SSA!E120)</f>
        <v>5164.2995700000001</v>
      </c>
      <c r="F120" s="6">
        <f>IF($C120&lt;&gt;"M5","",SSA!F120)</f>
        <v>5164.8745900000004</v>
      </c>
      <c r="G120" s="21">
        <f t="shared" si="7"/>
        <v>-0.57502000000022235</v>
      </c>
      <c r="H120" s="21">
        <f t="shared" si="11"/>
        <v>-1</v>
      </c>
      <c r="I120" s="21">
        <f t="shared" si="12"/>
        <v>-8</v>
      </c>
      <c r="J120" s="23" t="str">
        <f t="shared" si="8"/>
        <v>DOWN</v>
      </c>
      <c r="K120" s="22" t="str">
        <f t="shared" si="9"/>
        <v>-----</v>
      </c>
      <c r="L120" s="23" t="str">
        <f t="shared" si="10"/>
        <v>-----</v>
      </c>
    </row>
    <row r="121" spans="1:12" x14ac:dyDescent="0.55000000000000004">
      <c r="A121" s="6">
        <f>IF('Data Validation'!$K$2&lt;&gt;TRUE,"",'Data Validation'!A121)</f>
        <v>1772064300</v>
      </c>
      <c r="B121" s="6" t="str">
        <f>IF('Data Validation'!$K$2&lt;&gt;TRUE,"",'Data Validation'!C121)</f>
        <v>XAUUSD</v>
      </c>
      <c r="C121" s="6" t="str">
        <f>IF('Data Validation'!$K$2&lt;&gt;TRUE,"",'Data Validation'!E121)</f>
        <v>M5</v>
      </c>
      <c r="D121" s="6">
        <f>IF('Data Validation'!$K$2&lt;&gt;TRUE,"",'Data Validation'!G121)</f>
        <v>5161.95</v>
      </c>
      <c r="E121" s="6">
        <f>IF($C121&lt;&gt;"M5","",SSA!E121)</f>
        <v>5165.6709300000002</v>
      </c>
      <c r="F121" s="6">
        <f>IF($C121&lt;&gt;"M5","",SSA!F121)</f>
        <v>5165.2727599999998</v>
      </c>
      <c r="G121" s="21">
        <f t="shared" si="7"/>
        <v>0.39817000000039116</v>
      </c>
      <c r="H121" s="21">
        <f t="shared" si="11"/>
        <v>1</v>
      </c>
      <c r="I121" s="21">
        <f t="shared" si="12"/>
        <v>1</v>
      </c>
      <c r="J121" s="23" t="str">
        <f t="shared" si="8"/>
        <v>UP</v>
      </c>
      <c r="K121" s="22" t="str">
        <f t="shared" si="9"/>
        <v>crossover</v>
      </c>
      <c r="L121" s="23" t="str">
        <f t="shared" si="10"/>
        <v>-----</v>
      </c>
    </row>
    <row r="122" spans="1:12" x14ac:dyDescent="0.55000000000000004">
      <c r="A122" s="6">
        <f>IF('Data Validation'!$K$2&lt;&gt;TRUE,"",'Data Validation'!A122)</f>
        <v>1772064600</v>
      </c>
      <c r="B122" s="6" t="str">
        <f>IF('Data Validation'!$K$2&lt;&gt;TRUE,"",'Data Validation'!C122)</f>
        <v>XAUUSD</v>
      </c>
      <c r="C122" s="6" t="str">
        <f>IF('Data Validation'!$K$2&lt;&gt;TRUE,"",'Data Validation'!E122)</f>
        <v>M5</v>
      </c>
      <c r="D122" s="6">
        <f>IF('Data Validation'!$K$2&lt;&gt;TRUE,"",'Data Validation'!G122)</f>
        <v>5167.67</v>
      </c>
      <c r="E122" s="6">
        <f>IF($C122&lt;&gt;"M5","",SSA!E122)</f>
        <v>5168.2558300000001</v>
      </c>
      <c r="F122" s="6">
        <f>IF($C122&lt;&gt;"M5","",SSA!F122)</f>
        <v>5166.7642999999998</v>
      </c>
      <c r="G122" s="21">
        <f t="shared" si="7"/>
        <v>1.4915300000002389</v>
      </c>
      <c r="H122" s="21">
        <f t="shared" si="11"/>
        <v>1</v>
      </c>
      <c r="I122" s="21">
        <f t="shared" si="12"/>
        <v>2</v>
      </c>
      <c r="J122" s="23" t="str">
        <f t="shared" si="8"/>
        <v>UP</v>
      </c>
      <c r="K122" s="22" t="str">
        <f t="shared" si="9"/>
        <v>-----</v>
      </c>
      <c r="L122" s="23" t="str">
        <f t="shared" si="10"/>
        <v>-----</v>
      </c>
    </row>
    <row r="123" spans="1:12" x14ac:dyDescent="0.55000000000000004">
      <c r="A123" s="6">
        <f>IF('Data Validation'!$K$2&lt;&gt;TRUE,"",'Data Validation'!A123)</f>
        <v>1772064900</v>
      </c>
      <c r="B123" s="6" t="str">
        <f>IF('Data Validation'!$K$2&lt;&gt;TRUE,"",'Data Validation'!C123)</f>
        <v>XAUUSD</v>
      </c>
      <c r="C123" s="6" t="str">
        <f>IF('Data Validation'!$K$2&lt;&gt;TRUE,"",'Data Validation'!E123)</f>
        <v>M5</v>
      </c>
      <c r="D123" s="6">
        <f>IF('Data Validation'!$K$2&lt;&gt;TRUE,"",'Data Validation'!G123)</f>
        <v>5169.72</v>
      </c>
      <c r="E123" s="6">
        <f>IF($C123&lt;&gt;"M5","",SSA!E123)</f>
        <v>5171.7230200000004</v>
      </c>
      <c r="F123" s="6">
        <f>IF($C123&lt;&gt;"M5","",SSA!F123)</f>
        <v>5169.2436600000001</v>
      </c>
      <c r="G123" s="21">
        <f t="shared" si="7"/>
        <v>2.4793600000002698</v>
      </c>
      <c r="H123" s="21">
        <f t="shared" si="11"/>
        <v>1</v>
      </c>
      <c r="I123" s="21">
        <f t="shared" si="12"/>
        <v>3</v>
      </c>
      <c r="J123" s="23" t="str">
        <f t="shared" si="8"/>
        <v>UP</v>
      </c>
      <c r="K123" s="22" t="str">
        <f t="shared" si="9"/>
        <v>-----</v>
      </c>
      <c r="L123" s="23" t="str">
        <f t="shared" si="10"/>
        <v>-----</v>
      </c>
    </row>
    <row r="124" spans="1:12" x14ac:dyDescent="0.55000000000000004">
      <c r="A124" s="6">
        <f>IF('Data Validation'!$K$2&lt;&gt;TRUE,"",'Data Validation'!A124)</f>
        <v>1772065200</v>
      </c>
      <c r="B124" s="6" t="str">
        <f>IF('Data Validation'!$K$2&lt;&gt;TRUE,"",'Data Validation'!C124)</f>
        <v>XAUUSD</v>
      </c>
      <c r="C124" s="6" t="str">
        <f>IF('Data Validation'!$K$2&lt;&gt;TRUE,"",'Data Validation'!E124)</f>
        <v>M5</v>
      </c>
      <c r="D124" s="6">
        <f>IF('Data Validation'!$K$2&lt;&gt;TRUE,"",'Data Validation'!G124)</f>
        <v>5180.9399999999996</v>
      </c>
      <c r="E124" s="6">
        <f>IF($C124&lt;&gt;"M5","",SSA!E124)</f>
        <v>5175.7213599999995</v>
      </c>
      <c r="F124" s="6">
        <f>IF($C124&lt;&gt;"M5","",SSA!F124)</f>
        <v>5172.4825099999998</v>
      </c>
      <c r="G124" s="21">
        <f t="shared" si="7"/>
        <v>3.2388499999997293</v>
      </c>
      <c r="H124" s="21">
        <f t="shared" si="11"/>
        <v>1</v>
      </c>
      <c r="I124" s="21">
        <f t="shared" si="12"/>
        <v>4</v>
      </c>
      <c r="J124" s="23" t="str">
        <f t="shared" si="8"/>
        <v>UP</v>
      </c>
      <c r="K124" s="22" t="str">
        <f t="shared" si="9"/>
        <v>-----</v>
      </c>
      <c r="L124" s="23" t="str">
        <f t="shared" si="10"/>
        <v>-----</v>
      </c>
    </row>
    <row r="125" spans="1:12" x14ac:dyDescent="0.55000000000000004">
      <c r="A125" s="6">
        <f>IF('Data Validation'!$K$2&lt;&gt;TRUE,"",'Data Validation'!A125)</f>
        <v>1772065500</v>
      </c>
      <c r="B125" s="6" t="str">
        <f>IF('Data Validation'!$K$2&lt;&gt;TRUE,"",'Data Validation'!C125)</f>
        <v>XAUUSD</v>
      </c>
      <c r="C125" s="6" t="str">
        <f>IF('Data Validation'!$K$2&lt;&gt;TRUE,"",'Data Validation'!E125)</f>
        <v>M5</v>
      </c>
      <c r="D125" s="6">
        <f>IF('Data Validation'!$K$2&lt;&gt;TRUE,"",'Data Validation'!G125)</f>
        <v>5185.25</v>
      </c>
      <c r="E125" s="6">
        <f>IF($C125&lt;&gt;"M5","",SSA!E125)</f>
        <v>5179.6087699999998</v>
      </c>
      <c r="F125" s="6">
        <f>IF($C125&lt;&gt;"M5","",SSA!F125)</f>
        <v>5176.0456400000003</v>
      </c>
      <c r="G125" s="21">
        <f t="shared" si="7"/>
        <v>3.5631299999995463</v>
      </c>
      <c r="H125" s="21">
        <f t="shared" si="11"/>
        <v>1</v>
      </c>
      <c r="I125" s="21">
        <f t="shared" si="12"/>
        <v>5</v>
      </c>
      <c r="J125" s="23" t="str">
        <f t="shared" si="8"/>
        <v>UP</v>
      </c>
      <c r="K125" s="22" t="str">
        <f t="shared" si="9"/>
        <v>-----</v>
      </c>
      <c r="L125" s="23" t="str">
        <f t="shared" si="10"/>
        <v>-----</v>
      </c>
    </row>
    <row r="126" spans="1:12" x14ac:dyDescent="0.55000000000000004">
      <c r="A126" s="6">
        <f>IF('Data Validation'!$K$2&lt;&gt;TRUE,"",'Data Validation'!A126)</f>
        <v>1772065800</v>
      </c>
      <c r="B126" s="6" t="str">
        <f>IF('Data Validation'!$K$2&lt;&gt;TRUE,"",'Data Validation'!C126)</f>
        <v>XAUUSD</v>
      </c>
      <c r="C126" s="6" t="str">
        <f>IF('Data Validation'!$K$2&lt;&gt;TRUE,"",'Data Validation'!E126)</f>
        <v>M5</v>
      </c>
      <c r="D126" s="6">
        <f>IF('Data Validation'!$K$2&lt;&gt;TRUE,"",'Data Validation'!G126)</f>
        <v>5182.32</v>
      </c>
      <c r="E126" s="6">
        <f>IF($C126&lt;&gt;"M5","",SSA!E126)</f>
        <v>5183.0240700000004</v>
      </c>
      <c r="F126" s="6">
        <f>IF($C126&lt;&gt;"M5","",SSA!F126)</f>
        <v>5179.5348599999998</v>
      </c>
      <c r="G126" s="21">
        <f t="shared" si="7"/>
        <v>3.4892100000006394</v>
      </c>
      <c r="H126" s="21">
        <f t="shared" si="11"/>
        <v>1</v>
      </c>
      <c r="I126" s="21">
        <f t="shared" si="12"/>
        <v>6</v>
      </c>
      <c r="J126" s="23" t="str">
        <f t="shared" si="8"/>
        <v>UP</v>
      </c>
      <c r="K126" s="22" t="str">
        <f t="shared" si="9"/>
        <v>-----</v>
      </c>
      <c r="L126" s="23" t="str">
        <f t="shared" si="10"/>
        <v>-----</v>
      </c>
    </row>
    <row r="127" spans="1:12" x14ac:dyDescent="0.55000000000000004">
      <c r="A127" s="6">
        <f>IF('Data Validation'!$K$2&lt;&gt;TRUE,"",'Data Validation'!A127)</f>
        <v>1772066100</v>
      </c>
      <c r="B127" s="6" t="str">
        <f>IF('Data Validation'!$K$2&lt;&gt;TRUE,"",'Data Validation'!C127)</f>
        <v>XAUUSD</v>
      </c>
      <c r="C127" s="6" t="str">
        <f>IF('Data Validation'!$K$2&lt;&gt;TRUE,"",'Data Validation'!E127)</f>
        <v>M5</v>
      </c>
      <c r="D127" s="6">
        <f>IF('Data Validation'!$K$2&lt;&gt;TRUE,"",'Data Validation'!G127)</f>
        <v>5182.63</v>
      </c>
      <c r="E127" s="6">
        <f>IF($C127&lt;&gt;"M5","",SSA!E127)</f>
        <v>5185.8508000000002</v>
      </c>
      <c r="F127" s="6">
        <f>IF($C127&lt;&gt;"M5","",SSA!F127)</f>
        <v>5182.69283</v>
      </c>
      <c r="G127" s="21">
        <f t="shared" si="7"/>
        <v>3.1579700000002049</v>
      </c>
      <c r="H127" s="21">
        <f t="shared" si="11"/>
        <v>1</v>
      </c>
      <c r="I127" s="21">
        <f t="shared" si="12"/>
        <v>7</v>
      </c>
      <c r="J127" s="23" t="str">
        <f t="shared" si="8"/>
        <v>UP</v>
      </c>
      <c r="K127" s="22" t="str">
        <f t="shared" si="9"/>
        <v>-----</v>
      </c>
      <c r="L127" s="23" t="str">
        <f t="shared" si="10"/>
        <v>-----</v>
      </c>
    </row>
    <row r="128" spans="1:12" x14ac:dyDescent="0.55000000000000004">
      <c r="A128" s="6">
        <f>IF('Data Validation'!$K$2&lt;&gt;TRUE,"",'Data Validation'!A128)</f>
        <v>1772066400</v>
      </c>
      <c r="B128" s="6" t="str">
        <f>IF('Data Validation'!$K$2&lt;&gt;TRUE,"",'Data Validation'!C128)</f>
        <v>XAUUSD</v>
      </c>
      <c r="C128" s="6" t="str">
        <f>IF('Data Validation'!$K$2&lt;&gt;TRUE,"",'Data Validation'!E128)</f>
        <v>M5</v>
      </c>
      <c r="D128" s="6">
        <f>IF('Data Validation'!$K$2&lt;&gt;TRUE,"",'Data Validation'!G128)</f>
        <v>5188.37</v>
      </c>
      <c r="E128" s="6">
        <f>IF($C128&lt;&gt;"M5","",SSA!E128)</f>
        <v>5187.9755800000003</v>
      </c>
      <c r="F128" s="6">
        <f>IF($C128&lt;&gt;"M5","",SSA!F128)</f>
        <v>5185.3342000000002</v>
      </c>
      <c r="G128" s="21">
        <f t="shared" si="7"/>
        <v>2.6413800000000265</v>
      </c>
      <c r="H128" s="21">
        <f t="shared" si="11"/>
        <v>1</v>
      </c>
      <c r="I128" s="21">
        <f t="shared" si="12"/>
        <v>8</v>
      </c>
      <c r="J128" s="23" t="str">
        <f t="shared" si="8"/>
        <v>UP</v>
      </c>
      <c r="K128" s="22" t="str">
        <f t="shared" si="9"/>
        <v>-----</v>
      </c>
      <c r="L128" s="23" t="str">
        <f t="shared" si="10"/>
        <v>-----</v>
      </c>
    </row>
    <row r="129" spans="1:12" x14ac:dyDescent="0.55000000000000004">
      <c r="A129" s="6">
        <f>IF('Data Validation'!$K$2&lt;&gt;TRUE,"",'Data Validation'!A129)</f>
        <v>1772066700</v>
      </c>
      <c r="B129" s="6" t="str">
        <f>IF('Data Validation'!$K$2&lt;&gt;TRUE,"",'Data Validation'!C129)</f>
        <v>XAUUSD</v>
      </c>
      <c r="C129" s="6" t="str">
        <f>IF('Data Validation'!$K$2&lt;&gt;TRUE,"",'Data Validation'!E129)</f>
        <v>M5</v>
      </c>
      <c r="D129" s="6">
        <f>IF('Data Validation'!$K$2&lt;&gt;TRUE,"",'Data Validation'!G129)</f>
        <v>5185.97</v>
      </c>
      <c r="E129" s="6">
        <f>IF($C129&lt;&gt;"M5","",SSA!E129)</f>
        <v>5189.2330599999996</v>
      </c>
      <c r="F129" s="6">
        <f>IF($C129&lt;&gt;"M5","",SSA!F129)</f>
        <v>5187.2836299999999</v>
      </c>
      <c r="G129" s="21">
        <f t="shared" si="7"/>
        <v>1.9494299999996656</v>
      </c>
      <c r="H129" s="21">
        <f t="shared" si="11"/>
        <v>1</v>
      </c>
      <c r="I129" s="21">
        <f t="shared" si="12"/>
        <v>9</v>
      </c>
      <c r="J129" s="23" t="str">
        <f t="shared" si="8"/>
        <v>UP</v>
      </c>
      <c r="K129" s="22" t="str">
        <f t="shared" si="9"/>
        <v>-----</v>
      </c>
      <c r="L129" s="23" t="str">
        <f t="shared" si="10"/>
        <v>-----</v>
      </c>
    </row>
    <row r="130" spans="1:12" x14ac:dyDescent="0.55000000000000004">
      <c r="A130" s="6">
        <f>IF('Data Validation'!$K$2&lt;&gt;TRUE,"",'Data Validation'!A130)</f>
        <v>1772067000</v>
      </c>
      <c r="B130" s="6" t="str">
        <f>IF('Data Validation'!$K$2&lt;&gt;TRUE,"",'Data Validation'!C130)</f>
        <v>XAUUSD</v>
      </c>
      <c r="C130" s="6" t="str">
        <f>IF('Data Validation'!$K$2&lt;&gt;TRUE,"",'Data Validation'!E130)</f>
        <v>M5</v>
      </c>
      <c r="D130" s="6">
        <f>IF('Data Validation'!$K$2&lt;&gt;TRUE,"",'Data Validation'!G130)</f>
        <v>5189.7</v>
      </c>
      <c r="E130" s="6">
        <f>IF($C130&lt;&gt;"M5","",SSA!E130)</f>
        <v>5189.7484100000001</v>
      </c>
      <c r="F130" s="6">
        <f>IF($C130&lt;&gt;"M5","",SSA!F130)</f>
        <v>5188.51602</v>
      </c>
      <c r="G130" s="21">
        <f t="shared" ref="G130:G193" si="13">E130-F130</f>
        <v>1.2323900000001231</v>
      </c>
      <c r="H130" s="21">
        <f t="shared" si="11"/>
        <v>1</v>
      </c>
      <c r="I130" s="21">
        <f t="shared" si="12"/>
        <v>10</v>
      </c>
      <c r="J130" s="23" t="str">
        <f t="shared" si="8"/>
        <v>UP</v>
      </c>
      <c r="K130" s="22" t="str">
        <f t="shared" si="9"/>
        <v>-----</v>
      </c>
      <c r="L130" s="23" t="str">
        <f t="shared" si="10"/>
        <v>-----</v>
      </c>
    </row>
    <row r="131" spans="1:12" x14ac:dyDescent="0.55000000000000004">
      <c r="A131" s="6">
        <f>IF('Data Validation'!$K$2&lt;&gt;TRUE,"",'Data Validation'!A131)</f>
        <v>1772067300</v>
      </c>
      <c r="B131" s="6" t="str">
        <f>IF('Data Validation'!$K$2&lt;&gt;TRUE,"",'Data Validation'!C131)</f>
        <v>XAUUSD</v>
      </c>
      <c r="C131" s="6" t="str">
        <f>IF('Data Validation'!$K$2&lt;&gt;TRUE,"",'Data Validation'!E131)</f>
        <v>M5</v>
      </c>
      <c r="D131" s="6">
        <f>IF('Data Validation'!$K$2&lt;&gt;TRUE,"",'Data Validation'!G131)</f>
        <v>5188.3100000000004</v>
      </c>
      <c r="E131" s="6">
        <f>IF($C131&lt;&gt;"M5","",SSA!E131)</f>
        <v>5189.5547299999998</v>
      </c>
      <c r="F131" s="6">
        <f>IF($C131&lt;&gt;"M5","",SSA!F131)</f>
        <v>5189.0353699999996</v>
      </c>
      <c r="G131" s="21">
        <f t="shared" si="13"/>
        <v>0.51936000000023341</v>
      </c>
      <c r="H131" s="21">
        <f t="shared" si="11"/>
        <v>1</v>
      </c>
      <c r="I131" s="21">
        <f t="shared" si="12"/>
        <v>11</v>
      </c>
      <c r="J131" s="23" t="str">
        <f t="shared" ref="J131:J194" si="14">IF(G131&gt;0,"UP","DOWN")</f>
        <v>UP</v>
      </c>
      <c r="K131" s="22" t="str">
        <f t="shared" ref="K131:K194" si="15">IF(AND(E131&gt;F131,E130&lt;F130),"crossover","-----")</f>
        <v>-----</v>
      </c>
      <c r="L131" s="23" t="str">
        <f t="shared" ref="L131:L194" si="16">IF(AND(E131&lt;F131,E130&gt;F130),"crossunder","-----")</f>
        <v>-----</v>
      </c>
    </row>
    <row r="132" spans="1:12" x14ac:dyDescent="0.55000000000000004">
      <c r="A132" s="6">
        <f>IF('Data Validation'!$K$2&lt;&gt;TRUE,"",'Data Validation'!A132)</f>
        <v>1772067600</v>
      </c>
      <c r="B132" s="6" t="str">
        <f>IF('Data Validation'!$K$2&lt;&gt;TRUE,"",'Data Validation'!C132)</f>
        <v>XAUUSD</v>
      </c>
      <c r="C132" s="6" t="str">
        <f>IF('Data Validation'!$K$2&lt;&gt;TRUE,"",'Data Validation'!E132)</f>
        <v>M5</v>
      </c>
      <c r="D132" s="6">
        <f>IF('Data Validation'!$K$2&lt;&gt;TRUE,"",'Data Validation'!G132)</f>
        <v>5194.75</v>
      </c>
      <c r="E132" s="6">
        <f>IF($C132&lt;&gt;"M5","",SSA!E132)</f>
        <v>5188.8802500000002</v>
      </c>
      <c r="F132" s="6">
        <f>IF($C132&lt;&gt;"M5","",SSA!F132)</f>
        <v>5188.9578099999999</v>
      </c>
      <c r="G132" s="21">
        <f t="shared" si="13"/>
        <v>-7.7559999999721185E-2</v>
      </c>
      <c r="H132" s="21">
        <f t="shared" ref="H132:H195" si="17">IF(G132&gt;=0,1,-1)</f>
        <v>-1</v>
      </c>
      <c r="I132" s="21">
        <f t="shared" ref="I132:I195" si="18">IF(H132=H131,I131+H132,H132)</f>
        <v>-1</v>
      </c>
      <c r="J132" s="23" t="str">
        <f t="shared" si="14"/>
        <v>DOWN</v>
      </c>
      <c r="K132" s="22" t="str">
        <f t="shared" si="15"/>
        <v>-----</v>
      </c>
      <c r="L132" s="23" t="str">
        <f t="shared" si="16"/>
        <v>crossunder</v>
      </c>
    </row>
    <row r="133" spans="1:12" x14ac:dyDescent="0.55000000000000004">
      <c r="A133" s="6">
        <f>IF('Data Validation'!$K$2&lt;&gt;TRUE,"",'Data Validation'!A133)</f>
        <v>1772067900</v>
      </c>
      <c r="B133" s="6" t="str">
        <f>IF('Data Validation'!$K$2&lt;&gt;TRUE,"",'Data Validation'!C133)</f>
        <v>XAUUSD</v>
      </c>
      <c r="C133" s="6" t="str">
        <f>IF('Data Validation'!$K$2&lt;&gt;TRUE,"",'Data Validation'!E133)</f>
        <v>M5</v>
      </c>
      <c r="D133" s="6">
        <f>IF('Data Validation'!$K$2&lt;&gt;TRUE,"",'Data Validation'!G133)</f>
        <v>5183.93</v>
      </c>
      <c r="E133" s="6">
        <f>IF($C133&lt;&gt;"M5","",SSA!E133)</f>
        <v>5187.7817599999998</v>
      </c>
      <c r="F133" s="6">
        <f>IF($C133&lt;&gt;"M5","",SSA!F133)</f>
        <v>5188.3697899999997</v>
      </c>
      <c r="G133" s="21">
        <f t="shared" si="13"/>
        <v>-0.5880299999998897</v>
      </c>
      <c r="H133" s="21">
        <f t="shared" si="17"/>
        <v>-1</v>
      </c>
      <c r="I133" s="21">
        <f t="shared" si="18"/>
        <v>-2</v>
      </c>
      <c r="J133" s="23" t="str">
        <f t="shared" si="14"/>
        <v>DOWN</v>
      </c>
      <c r="K133" s="22" t="str">
        <f t="shared" si="15"/>
        <v>-----</v>
      </c>
      <c r="L133" s="23" t="str">
        <f t="shared" si="16"/>
        <v>-----</v>
      </c>
    </row>
    <row r="134" spans="1:12" x14ac:dyDescent="0.55000000000000004">
      <c r="A134" s="6">
        <f>IF('Data Validation'!$K$2&lt;&gt;TRUE,"",'Data Validation'!A134)</f>
        <v>1772068200</v>
      </c>
      <c r="B134" s="6" t="str">
        <f>IF('Data Validation'!$K$2&lt;&gt;TRUE,"",'Data Validation'!C134)</f>
        <v>XAUUSD</v>
      </c>
      <c r="C134" s="6" t="str">
        <f>IF('Data Validation'!$K$2&lt;&gt;TRUE,"",'Data Validation'!E134)</f>
        <v>M5</v>
      </c>
      <c r="D134" s="6">
        <f>IF('Data Validation'!$K$2&lt;&gt;TRUE,"",'Data Validation'!G134)</f>
        <v>5187.53</v>
      </c>
      <c r="E134" s="6">
        <f>IF($C134&lt;&gt;"M5","",SSA!E134)</f>
        <v>5186.7898800000003</v>
      </c>
      <c r="F134" s="6">
        <f>IF($C134&lt;&gt;"M5","",SSA!F134)</f>
        <v>5187.5798299999997</v>
      </c>
      <c r="G134" s="21">
        <f t="shared" si="13"/>
        <v>-0.78994999999940774</v>
      </c>
      <c r="H134" s="21">
        <f t="shared" si="17"/>
        <v>-1</v>
      </c>
      <c r="I134" s="21">
        <f t="shared" si="18"/>
        <v>-3</v>
      </c>
      <c r="J134" s="23" t="str">
        <f t="shared" si="14"/>
        <v>DOWN</v>
      </c>
      <c r="K134" s="22" t="str">
        <f t="shared" si="15"/>
        <v>-----</v>
      </c>
      <c r="L134" s="23" t="str">
        <f t="shared" si="16"/>
        <v>-----</v>
      </c>
    </row>
    <row r="135" spans="1:12" x14ac:dyDescent="0.55000000000000004">
      <c r="A135" s="6">
        <f>IF('Data Validation'!$K$2&lt;&gt;TRUE,"",'Data Validation'!A135)</f>
        <v>1772068500</v>
      </c>
      <c r="B135" s="6" t="str">
        <f>IF('Data Validation'!$K$2&lt;&gt;TRUE,"",'Data Validation'!C135)</f>
        <v>XAUUSD</v>
      </c>
      <c r="C135" s="6" t="str">
        <f>IF('Data Validation'!$K$2&lt;&gt;TRUE,"",'Data Validation'!E135)</f>
        <v>M5</v>
      </c>
      <c r="D135" s="6">
        <f>IF('Data Validation'!$K$2&lt;&gt;TRUE,"",'Data Validation'!G135)</f>
        <v>5189.46</v>
      </c>
      <c r="E135" s="6">
        <f>IF($C135&lt;&gt;"M5","",SSA!E135)</f>
        <v>5186.0186400000002</v>
      </c>
      <c r="F135" s="6">
        <f>IF($C135&lt;&gt;"M5","",SSA!F135)</f>
        <v>5186.7992400000003</v>
      </c>
      <c r="G135" s="21">
        <f t="shared" si="13"/>
        <v>-0.78060000000004948</v>
      </c>
      <c r="H135" s="21">
        <f t="shared" si="17"/>
        <v>-1</v>
      </c>
      <c r="I135" s="21">
        <f t="shared" si="18"/>
        <v>-4</v>
      </c>
      <c r="J135" s="23" t="str">
        <f t="shared" si="14"/>
        <v>DOWN</v>
      </c>
      <c r="K135" s="22" t="str">
        <f t="shared" si="15"/>
        <v>-----</v>
      </c>
      <c r="L135" s="23" t="str">
        <f t="shared" si="16"/>
        <v>-----</v>
      </c>
    </row>
    <row r="136" spans="1:12" x14ac:dyDescent="0.55000000000000004">
      <c r="A136" s="6">
        <f>IF('Data Validation'!$K$2&lt;&gt;TRUE,"",'Data Validation'!A136)</f>
        <v>1772068800</v>
      </c>
      <c r="B136" s="6" t="str">
        <f>IF('Data Validation'!$K$2&lt;&gt;TRUE,"",'Data Validation'!C136)</f>
        <v>XAUUSD</v>
      </c>
      <c r="C136" s="6" t="str">
        <f>IF('Data Validation'!$K$2&lt;&gt;TRUE,"",'Data Validation'!E136)</f>
        <v>M5</v>
      </c>
      <c r="D136" s="6">
        <f>IF('Data Validation'!$K$2&lt;&gt;TRUE,"",'Data Validation'!G136)</f>
        <v>5186.05</v>
      </c>
      <c r="E136" s="6">
        <f>IF($C136&lt;&gt;"M5","",SSA!E136)</f>
        <v>5185.56736</v>
      </c>
      <c r="F136" s="6">
        <f>IF($C136&lt;&gt;"M5","",SSA!F136)</f>
        <v>5186.1832999999997</v>
      </c>
      <c r="G136" s="21">
        <f t="shared" si="13"/>
        <v>-0.61593999999968219</v>
      </c>
      <c r="H136" s="21">
        <f t="shared" si="17"/>
        <v>-1</v>
      </c>
      <c r="I136" s="21">
        <f t="shared" si="18"/>
        <v>-5</v>
      </c>
      <c r="J136" s="23" t="str">
        <f t="shared" si="14"/>
        <v>DOWN</v>
      </c>
      <c r="K136" s="22" t="str">
        <f t="shared" si="15"/>
        <v>-----</v>
      </c>
      <c r="L136" s="23" t="str">
        <f t="shared" si="16"/>
        <v>-----</v>
      </c>
    </row>
    <row r="137" spans="1:12" x14ac:dyDescent="0.55000000000000004">
      <c r="A137" s="6">
        <f>IF('Data Validation'!$K$2&lt;&gt;TRUE,"",'Data Validation'!A137)</f>
        <v>1772069100</v>
      </c>
      <c r="B137" s="6" t="str">
        <f>IF('Data Validation'!$K$2&lt;&gt;TRUE,"",'Data Validation'!C137)</f>
        <v>XAUUSD</v>
      </c>
      <c r="C137" s="6" t="str">
        <f>IF('Data Validation'!$K$2&lt;&gt;TRUE,"",'Data Validation'!E137)</f>
        <v>M5</v>
      </c>
      <c r="D137" s="6">
        <f>IF('Data Validation'!$K$2&lt;&gt;TRUE,"",'Data Validation'!G137)</f>
        <v>5180.54</v>
      </c>
      <c r="E137" s="6">
        <f>IF($C137&lt;&gt;"M5","",SSA!E137)</f>
        <v>5185.6213299999999</v>
      </c>
      <c r="F137" s="6">
        <f>IF($C137&lt;&gt;"M5","",SSA!F137)</f>
        <v>5185.9023200000001</v>
      </c>
      <c r="G137" s="21">
        <f t="shared" si="13"/>
        <v>-0.28099000000020169</v>
      </c>
      <c r="H137" s="21">
        <f t="shared" si="17"/>
        <v>-1</v>
      </c>
      <c r="I137" s="21">
        <f t="shared" si="18"/>
        <v>-6</v>
      </c>
      <c r="J137" s="23" t="str">
        <f t="shared" si="14"/>
        <v>DOWN</v>
      </c>
      <c r="K137" s="22" t="str">
        <f t="shared" si="15"/>
        <v>-----</v>
      </c>
      <c r="L137" s="23" t="str">
        <f t="shared" si="16"/>
        <v>-----</v>
      </c>
    </row>
    <row r="138" spans="1:12" x14ac:dyDescent="0.55000000000000004">
      <c r="A138" s="6">
        <f>IF('Data Validation'!$K$2&lt;&gt;TRUE,"",'Data Validation'!A138)</f>
        <v>1772069400</v>
      </c>
      <c r="B138" s="6" t="str">
        <f>IF('Data Validation'!$K$2&lt;&gt;TRUE,"",'Data Validation'!C138)</f>
        <v>XAUUSD</v>
      </c>
      <c r="C138" s="6" t="str">
        <f>IF('Data Validation'!$K$2&lt;&gt;TRUE,"",'Data Validation'!E138)</f>
        <v>M5</v>
      </c>
      <c r="D138" s="6">
        <f>IF('Data Validation'!$K$2&lt;&gt;TRUE,"",'Data Validation'!G138)</f>
        <v>5187.99</v>
      </c>
      <c r="E138" s="6">
        <f>IF($C138&lt;&gt;"M5","",SSA!E138)</f>
        <v>5186.3205799999996</v>
      </c>
      <c r="F138" s="6">
        <f>IF($C138&lt;&gt;"M5","",SSA!F138)</f>
        <v>5186.1114500000003</v>
      </c>
      <c r="G138" s="21">
        <f t="shared" si="13"/>
        <v>0.20912999999927706</v>
      </c>
      <c r="H138" s="21">
        <f t="shared" si="17"/>
        <v>1</v>
      </c>
      <c r="I138" s="21">
        <f t="shared" si="18"/>
        <v>1</v>
      </c>
      <c r="J138" s="23" t="str">
        <f t="shared" si="14"/>
        <v>UP</v>
      </c>
      <c r="K138" s="22" t="str">
        <f t="shared" si="15"/>
        <v>crossover</v>
      </c>
      <c r="L138" s="23" t="str">
        <f t="shared" si="16"/>
        <v>-----</v>
      </c>
    </row>
    <row r="139" spans="1:12" x14ac:dyDescent="0.55000000000000004">
      <c r="A139" s="6">
        <f>IF('Data Validation'!$K$2&lt;&gt;TRUE,"",'Data Validation'!A139)</f>
        <v>1772069700</v>
      </c>
      <c r="B139" s="6" t="str">
        <f>IF('Data Validation'!$K$2&lt;&gt;TRUE,"",'Data Validation'!C139)</f>
        <v>XAUUSD</v>
      </c>
      <c r="C139" s="6" t="str">
        <f>IF('Data Validation'!$K$2&lt;&gt;TRUE,"",'Data Validation'!E139)</f>
        <v>M5</v>
      </c>
      <c r="D139" s="6">
        <f>IF('Data Validation'!$K$2&lt;&gt;TRUE,"",'Data Validation'!G139)</f>
        <v>5185.42</v>
      </c>
      <c r="E139" s="6">
        <f>IF($C139&lt;&gt;"M5","",SSA!E139)</f>
        <v>5187.3405199999997</v>
      </c>
      <c r="F139" s="6">
        <f>IF($C139&lt;&gt;"M5","",SSA!F139)</f>
        <v>5186.7259899999999</v>
      </c>
      <c r="G139" s="21">
        <f t="shared" si="13"/>
        <v>0.61452999999983149</v>
      </c>
      <c r="H139" s="21">
        <f t="shared" si="17"/>
        <v>1</v>
      </c>
      <c r="I139" s="21">
        <f t="shared" si="18"/>
        <v>2</v>
      </c>
      <c r="J139" s="23" t="str">
        <f t="shared" si="14"/>
        <v>UP</v>
      </c>
      <c r="K139" s="22" t="str">
        <f t="shared" si="15"/>
        <v>-----</v>
      </c>
      <c r="L139" s="23" t="str">
        <f t="shared" si="16"/>
        <v>-----</v>
      </c>
    </row>
    <row r="140" spans="1:12" x14ac:dyDescent="0.55000000000000004">
      <c r="A140" s="6">
        <f>IF('Data Validation'!$K$2&lt;&gt;TRUE,"",'Data Validation'!A140)</f>
        <v>1772070000</v>
      </c>
      <c r="B140" s="6" t="str">
        <f>IF('Data Validation'!$K$2&lt;&gt;TRUE,"",'Data Validation'!C140)</f>
        <v>XAUUSD</v>
      </c>
      <c r="C140" s="6" t="str">
        <f>IF('Data Validation'!$K$2&lt;&gt;TRUE,"",'Data Validation'!E140)</f>
        <v>M5</v>
      </c>
      <c r="D140" s="6">
        <f>IF('Data Validation'!$K$2&lt;&gt;TRUE,"",'Data Validation'!G140)</f>
        <v>5189.54</v>
      </c>
      <c r="E140" s="6">
        <f>IF($C140&lt;&gt;"M5","",SSA!E140)</f>
        <v>5188.5525799999996</v>
      </c>
      <c r="F140" s="6">
        <f>IF($C140&lt;&gt;"M5","",SSA!F140)</f>
        <v>5187.6392900000001</v>
      </c>
      <c r="G140" s="21">
        <f t="shared" si="13"/>
        <v>0.91328999999950611</v>
      </c>
      <c r="H140" s="21">
        <f t="shared" si="17"/>
        <v>1</v>
      </c>
      <c r="I140" s="21">
        <f t="shared" si="18"/>
        <v>3</v>
      </c>
      <c r="J140" s="23" t="str">
        <f t="shared" si="14"/>
        <v>UP</v>
      </c>
      <c r="K140" s="22" t="str">
        <f t="shared" si="15"/>
        <v>-----</v>
      </c>
      <c r="L140" s="23" t="str">
        <f t="shared" si="16"/>
        <v>-----</v>
      </c>
    </row>
    <row r="141" spans="1:12" x14ac:dyDescent="0.55000000000000004">
      <c r="A141" s="6">
        <f>IF('Data Validation'!$K$2&lt;&gt;TRUE,"",'Data Validation'!A141)</f>
        <v>1772070300</v>
      </c>
      <c r="B141" s="6" t="str">
        <f>IF('Data Validation'!$K$2&lt;&gt;TRUE,"",'Data Validation'!C141)</f>
        <v>XAUUSD</v>
      </c>
      <c r="C141" s="6" t="str">
        <f>IF('Data Validation'!$K$2&lt;&gt;TRUE,"",'Data Validation'!E141)</f>
        <v>M5</v>
      </c>
      <c r="D141" s="6">
        <f>IF('Data Validation'!$K$2&lt;&gt;TRUE,"",'Data Validation'!G141)</f>
        <v>5189.93</v>
      </c>
      <c r="E141" s="6">
        <f>IF($C141&lt;&gt;"M5","",SSA!E141)</f>
        <v>5189.63177</v>
      </c>
      <c r="F141" s="6">
        <f>IF($C141&lt;&gt;"M5","",SSA!F141)</f>
        <v>5188.6355299999996</v>
      </c>
      <c r="G141" s="21">
        <f t="shared" si="13"/>
        <v>0.99624000000039814</v>
      </c>
      <c r="H141" s="21">
        <f t="shared" si="17"/>
        <v>1</v>
      </c>
      <c r="I141" s="21">
        <f t="shared" si="18"/>
        <v>4</v>
      </c>
      <c r="J141" s="23" t="str">
        <f t="shared" si="14"/>
        <v>UP</v>
      </c>
      <c r="K141" s="22" t="str">
        <f t="shared" si="15"/>
        <v>-----</v>
      </c>
      <c r="L141" s="23" t="str">
        <f t="shared" si="16"/>
        <v>-----</v>
      </c>
    </row>
    <row r="142" spans="1:12" x14ac:dyDescent="0.55000000000000004">
      <c r="A142" s="6">
        <f>IF('Data Validation'!$K$2&lt;&gt;TRUE,"",'Data Validation'!A142)</f>
        <v>1772070600</v>
      </c>
      <c r="B142" s="6" t="str">
        <f>IF('Data Validation'!$K$2&lt;&gt;TRUE,"",'Data Validation'!C142)</f>
        <v>XAUUSD</v>
      </c>
      <c r="C142" s="6" t="str">
        <f>IF('Data Validation'!$K$2&lt;&gt;TRUE,"",'Data Validation'!E142)</f>
        <v>M5</v>
      </c>
      <c r="D142" s="6">
        <f>IF('Data Validation'!$K$2&lt;&gt;TRUE,"",'Data Validation'!G142)</f>
        <v>5191.16</v>
      </c>
      <c r="E142" s="6">
        <f>IF($C142&lt;&gt;"M5","",SSA!E142)</f>
        <v>5190.3365299999996</v>
      </c>
      <c r="F142" s="6">
        <f>IF($C142&lt;&gt;"M5","",SSA!F142)</f>
        <v>5189.48603</v>
      </c>
      <c r="G142" s="21">
        <f t="shared" si="13"/>
        <v>0.85049999999955617</v>
      </c>
      <c r="H142" s="21">
        <f t="shared" si="17"/>
        <v>1</v>
      </c>
      <c r="I142" s="21">
        <f t="shared" si="18"/>
        <v>5</v>
      </c>
      <c r="J142" s="23" t="str">
        <f t="shared" si="14"/>
        <v>UP</v>
      </c>
      <c r="K142" s="22" t="str">
        <f t="shared" si="15"/>
        <v>-----</v>
      </c>
      <c r="L142" s="23" t="str">
        <f t="shared" si="16"/>
        <v>-----</v>
      </c>
    </row>
    <row r="143" spans="1:12" x14ac:dyDescent="0.55000000000000004">
      <c r="A143" s="6">
        <f>IF('Data Validation'!$K$2&lt;&gt;TRUE,"",'Data Validation'!A143)</f>
        <v>1772070900</v>
      </c>
      <c r="B143" s="6" t="str">
        <f>IF('Data Validation'!$K$2&lt;&gt;TRUE,"",'Data Validation'!C143)</f>
        <v>XAUUSD</v>
      </c>
      <c r="C143" s="6" t="str">
        <f>IF('Data Validation'!$K$2&lt;&gt;TRUE,"",'Data Validation'!E143)</f>
        <v>M5</v>
      </c>
      <c r="D143" s="6">
        <f>IF('Data Validation'!$K$2&lt;&gt;TRUE,"",'Data Validation'!G143)</f>
        <v>5191.71</v>
      </c>
      <c r="E143" s="6">
        <f>IF($C143&lt;&gt;"M5","",SSA!E143)</f>
        <v>5190.4504299999999</v>
      </c>
      <c r="F143" s="6">
        <f>IF($C143&lt;&gt;"M5","",SSA!F143)</f>
        <v>5189.9682300000004</v>
      </c>
      <c r="G143" s="21">
        <f t="shared" si="13"/>
        <v>0.48219999999946594</v>
      </c>
      <c r="H143" s="21">
        <f t="shared" si="17"/>
        <v>1</v>
      </c>
      <c r="I143" s="21">
        <f t="shared" si="18"/>
        <v>6</v>
      </c>
      <c r="J143" s="23" t="str">
        <f t="shared" si="14"/>
        <v>UP</v>
      </c>
      <c r="K143" s="22" t="str">
        <f t="shared" si="15"/>
        <v>-----</v>
      </c>
      <c r="L143" s="23" t="str">
        <f t="shared" si="16"/>
        <v>-----</v>
      </c>
    </row>
    <row r="144" spans="1:12" x14ac:dyDescent="0.55000000000000004">
      <c r="A144" s="6">
        <f>IF('Data Validation'!$K$2&lt;&gt;TRUE,"",'Data Validation'!A144)</f>
        <v>1772071200</v>
      </c>
      <c r="B144" s="6" t="str">
        <f>IF('Data Validation'!$K$2&lt;&gt;TRUE,"",'Data Validation'!C144)</f>
        <v>XAUUSD</v>
      </c>
      <c r="C144" s="6" t="str">
        <f>IF('Data Validation'!$K$2&lt;&gt;TRUE,"",'Data Validation'!E144)</f>
        <v>M5</v>
      </c>
      <c r="D144" s="6">
        <f>IF('Data Validation'!$K$2&lt;&gt;TRUE,"",'Data Validation'!G144)</f>
        <v>5190.17</v>
      </c>
      <c r="E144" s="6">
        <f>IF($C144&lt;&gt;"M5","",SSA!E144)</f>
        <v>5189.84825</v>
      </c>
      <c r="F144" s="6">
        <f>IF($C144&lt;&gt;"M5","",SSA!F144)</f>
        <v>5189.9082399999998</v>
      </c>
      <c r="G144" s="21">
        <f t="shared" si="13"/>
        <v>-5.9989999999743304E-2</v>
      </c>
      <c r="H144" s="21">
        <f t="shared" si="17"/>
        <v>-1</v>
      </c>
      <c r="I144" s="21">
        <f t="shared" si="18"/>
        <v>-1</v>
      </c>
      <c r="J144" s="23" t="str">
        <f t="shared" si="14"/>
        <v>DOWN</v>
      </c>
      <c r="K144" s="22" t="str">
        <f t="shared" si="15"/>
        <v>-----</v>
      </c>
      <c r="L144" s="23" t="str">
        <f t="shared" si="16"/>
        <v>crossunder</v>
      </c>
    </row>
    <row r="145" spans="1:12" x14ac:dyDescent="0.55000000000000004">
      <c r="A145" s="6">
        <f>IF('Data Validation'!$K$2&lt;&gt;TRUE,"",'Data Validation'!A145)</f>
        <v>1772071500</v>
      </c>
      <c r="B145" s="6" t="str">
        <f>IF('Data Validation'!$K$2&lt;&gt;TRUE,"",'Data Validation'!C145)</f>
        <v>XAUUSD</v>
      </c>
      <c r="C145" s="6" t="str">
        <f>IF('Data Validation'!$K$2&lt;&gt;TRUE,"",'Data Validation'!E145)</f>
        <v>M5</v>
      </c>
      <c r="D145" s="6">
        <f>IF('Data Validation'!$K$2&lt;&gt;TRUE,"",'Data Validation'!G145)</f>
        <v>5187.26</v>
      </c>
      <c r="E145" s="6">
        <f>IF($C145&lt;&gt;"M5","",SSA!E145)</f>
        <v>5188.5621499999997</v>
      </c>
      <c r="F145" s="6">
        <f>IF($C145&lt;&gt;"M5","",SSA!F145)</f>
        <v>5189.2351900000003</v>
      </c>
      <c r="G145" s="21">
        <f t="shared" si="13"/>
        <v>-0.67304000000058295</v>
      </c>
      <c r="H145" s="21">
        <f t="shared" si="17"/>
        <v>-1</v>
      </c>
      <c r="I145" s="21">
        <f t="shared" si="18"/>
        <v>-2</v>
      </c>
      <c r="J145" s="23" t="str">
        <f t="shared" si="14"/>
        <v>DOWN</v>
      </c>
      <c r="K145" s="22" t="str">
        <f t="shared" si="15"/>
        <v>-----</v>
      </c>
      <c r="L145" s="23" t="str">
        <f t="shared" si="16"/>
        <v>-----</v>
      </c>
    </row>
    <row r="146" spans="1:12" x14ac:dyDescent="0.55000000000000004">
      <c r="A146" s="6">
        <f>IF('Data Validation'!$K$2&lt;&gt;TRUE,"",'Data Validation'!A146)</f>
        <v>1772071800</v>
      </c>
      <c r="B146" s="6" t="str">
        <f>IF('Data Validation'!$K$2&lt;&gt;TRUE,"",'Data Validation'!C146)</f>
        <v>XAUUSD</v>
      </c>
      <c r="C146" s="6" t="str">
        <f>IF('Data Validation'!$K$2&lt;&gt;TRUE,"",'Data Validation'!E146)</f>
        <v>M5</v>
      </c>
      <c r="D146" s="6">
        <f>IF('Data Validation'!$K$2&lt;&gt;TRUE,"",'Data Validation'!G146)</f>
        <v>5183.0600000000004</v>
      </c>
      <c r="E146" s="6">
        <f>IF($C146&lt;&gt;"M5","",SSA!E146)</f>
        <v>5186.7647900000002</v>
      </c>
      <c r="F146" s="6">
        <f>IF($C146&lt;&gt;"M5","",SSA!F146)</f>
        <v>5187.9999900000003</v>
      </c>
      <c r="G146" s="21">
        <f t="shared" si="13"/>
        <v>-1.2352000000000771</v>
      </c>
      <c r="H146" s="21">
        <f t="shared" si="17"/>
        <v>-1</v>
      </c>
      <c r="I146" s="21">
        <f t="shared" si="18"/>
        <v>-3</v>
      </c>
      <c r="J146" s="23" t="str">
        <f t="shared" si="14"/>
        <v>DOWN</v>
      </c>
      <c r="K146" s="22" t="str">
        <f t="shared" si="15"/>
        <v>-----</v>
      </c>
      <c r="L146" s="23" t="str">
        <f t="shared" si="16"/>
        <v>-----</v>
      </c>
    </row>
    <row r="147" spans="1:12" x14ac:dyDescent="0.55000000000000004">
      <c r="A147" s="6">
        <f>IF('Data Validation'!$K$2&lt;&gt;TRUE,"",'Data Validation'!A147)</f>
        <v>1772072100</v>
      </c>
      <c r="B147" s="6" t="str">
        <f>IF('Data Validation'!$K$2&lt;&gt;TRUE,"",'Data Validation'!C147)</f>
        <v>XAUUSD</v>
      </c>
      <c r="C147" s="6" t="str">
        <f>IF('Data Validation'!$K$2&lt;&gt;TRUE,"",'Data Validation'!E147)</f>
        <v>M5</v>
      </c>
      <c r="D147" s="6">
        <f>IF('Data Validation'!$K$2&lt;&gt;TRUE,"",'Data Validation'!G147)</f>
        <v>5188.25</v>
      </c>
      <c r="E147" s="6">
        <f>IF($C147&lt;&gt;"M5","",SSA!E147)</f>
        <v>5184.7471800000003</v>
      </c>
      <c r="F147" s="6">
        <f>IF($C147&lt;&gt;"M5","",SSA!F147)</f>
        <v>5186.3735900000001</v>
      </c>
      <c r="G147" s="21">
        <f t="shared" si="13"/>
        <v>-1.6264099999998507</v>
      </c>
      <c r="H147" s="21">
        <f t="shared" si="17"/>
        <v>-1</v>
      </c>
      <c r="I147" s="21">
        <f t="shared" si="18"/>
        <v>-4</v>
      </c>
      <c r="J147" s="23" t="str">
        <f t="shared" si="14"/>
        <v>DOWN</v>
      </c>
      <c r="K147" s="22" t="str">
        <f t="shared" si="15"/>
        <v>-----</v>
      </c>
      <c r="L147" s="23" t="str">
        <f t="shared" si="16"/>
        <v>-----</v>
      </c>
    </row>
    <row r="148" spans="1:12" x14ac:dyDescent="0.55000000000000004">
      <c r="A148" s="6">
        <f>IF('Data Validation'!$K$2&lt;&gt;TRUE,"",'Data Validation'!A148)</f>
        <v>1772072400</v>
      </c>
      <c r="B148" s="6" t="str">
        <f>IF('Data Validation'!$K$2&lt;&gt;TRUE,"",'Data Validation'!C148)</f>
        <v>XAUUSD</v>
      </c>
      <c r="C148" s="6" t="str">
        <f>IF('Data Validation'!$K$2&lt;&gt;TRUE,"",'Data Validation'!E148)</f>
        <v>M5</v>
      </c>
      <c r="D148" s="6">
        <f>IF('Data Validation'!$K$2&lt;&gt;TRUE,"",'Data Validation'!G148)</f>
        <v>5183.4399999999996</v>
      </c>
      <c r="E148" s="6">
        <f>IF($C148&lt;&gt;"M5","",SSA!E148)</f>
        <v>5182.6210300000002</v>
      </c>
      <c r="F148" s="6">
        <f>IF($C148&lt;&gt;"M5","",SSA!F148)</f>
        <v>5184.4973099999997</v>
      </c>
      <c r="G148" s="21">
        <f t="shared" si="13"/>
        <v>-1.8762799999994968</v>
      </c>
      <c r="H148" s="21">
        <f t="shared" si="17"/>
        <v>-1</v>
      </c>
      <c r="I148" s="21">
        <f t="shared" si="18"/>
        <v>-5</v>
      </c>
      <c r="J148" s="23" t="str">
        <f t="shared" si="14"/>
        <v>DOWN</v>
      </c>
      <c r="K148" s="22" t="str">
        <f t="shared" si="15"/>
        <v>-----</v>
      </c>
      <c r="L148" s="23" t="str">
        <f t="shared" si="16"/>
        <v>-----</v>
      </c>
    </row>
    <row r="149" spans="1:12" x14ac:dyDescent="0.55000000000000004">
      <c r="A149" s="6">
        <f>IF('Data Validation'!$K$2&lt;&gt;TRUE,"",'Data Validation'!A149)</f>
        <v>1772072700</v>
      </c>
      <c r="B149" s="6" t="str">
        <f>IF('Data Validation'!$K$2&lt;&gt;TRUE,"",'Data Validation'!C149)</f>
        <v>XAUUSD</v>
      </c>
      <c r="C149" s="6" t="str">
        <f>IF('Data Validation'!$K$2&lt;&gt;TRUE,"",'Data Validation'!E149)</f>
        <v>M5</v>
      </c>
      <c r="D149" s="6">
        <f>IF('Data Validation'!$K$2&lt;&gt;TRUE,"",'Data Validation'!G149)</f>
        <v>5180.79</v>
      </c>
      <c r="E149" s="6">
        <f>IF($C149&lt;&gt;"M5","",SSA!E149)</f>
        <v>5180.77934</v>
      </c>
      <c r="F149" s="6">
        <f>IF($C149&lt;&gt;"M5","",SSA!F149)</f>
        <v>5182.63832</v>
      </c>
      <c r="G149" s="21">
        <f t="shared" si="13"/>
        <v>-1.8589799999999741</v>
      </c>
      <c r="H149" s="21">
        <f t="shared" si="17"/>
        <v>-1</v>
      </c>
      <c r="I149" s="21">
        <f t="shared" si="18"/>
        <v>-6</v>
      </c>
      <c r="J149" s="23" t="str">
        <f t="shared" si="14"/>
        <v>DOWN</v>
      </c>
      <c r="K149" s="22" t="str">
        <f t="shared" si="15"/>
        <v>-----</v>
      </c>
      <c r="L149" s="23" t="str">
        <f t="shared" si="16"/>
        <v>-----</v>
      </c>
    </row>
    <row r="150" spans="1:12" x14ac:dyDescent="0.55000000000000004">
      <c r="A150" s="6">
        <f>IF('Data Validation'!$K$2&lt;&gt;TRUE,"",'Data Validation'!A150)</f>
        <v>1772073000</v>
      </c>
      <c r="B150" s="6" t="str">
        <f>IF('Data Validation'!$K$2&lt;&gt;TRUE,"",'Data Validation'!C150)</f>
        <v>XAUUSD</v>
      </c>
      <c r="C150" s="6" t="str">
        <f>IF('Data Validation'!$K$2&lt;&gt;TRUE,"",'Data Validation'!E150)</f>
        <v>M5</v>
      </c>
      <c r="D150" s="6">
        <f>IF('Data Validation'!$K$2&lt;&gt;TRUE,"",'Data Validation'!G150)</f>
        <v>5178.87</v>
      </c>
      <c r="E150" s="6">
        <f>IF($C150&lt;&gt;"M5","",SSA!E150)</f>
        <v>5179.5485900000003</v>
      </c>
      <c r="F150" s="6">
        <f>IF($C150&lt;&gt;"M5","",SSA!F150)</f>
        <v>5181.0934600000001</v>
      </c>
      <c r="G150" s="21">
        <f t="shared" si="13"/>
        <v>-1.5448699999997189</v>
      </c>
      <c r="H150" s="21">
        <f t="shared" si="17"/>
        <v>-1</v>
      </c>
      <c r="I150" s="21">
        <f t="shared" si="18"/>
        <v>-7</v>
      </c>
      <c r="J150" s="23" t="str">
        <f t="shared" si="14"/>
        <v>DOWN</v>
      </c>
      <c r="K150" s="22" t="str">
        <f t="shared" si="15"/>
        <v>-----</v>
      </c>
      <c r="L150" s="23" t="str">
        <f t="shared" si="16"/>
        <v>-----</v>
      </c>
    </row>
    <row r="151" spans="1:12" x14ac:dyDescent="0.55000000000000004">
      <c r="A151" s="6">
        <f>IF('Data Validation'!$K$2&lt;&gt;TRUE,"",'Data Validation'!A151)</f>
        <v>1772073300</v>
      </c>
      <c r="B151" s="6" t="str">
        <f>IF('Data Validation'!$K$2&lt;&gt;TRUE,"",'Data Validation'!C151)</f>
        <v>XAUUSD</v>
      </c>
      <c r="C151" s="6" t="str">
        <f>IF('Data Validation'!$K$2&lt;&gt;TRUE,"",'Data Validation'!E151)</f>
        <v>M5</v>
      </c>
      <c r="D151" s="6">
        <f>IF('Data Validation'!$K$2&lt;&gt;TRUE,"",'Data Validation'!G151)</f>
        <v>5180.5200000000004</v>
      </c>
      <c r="E151" s="6">
        <f>IF($C151&lt;&gt;"M5","",SSA!E151)</f>
        <v>5179.1472400000002</v>
      </c>
      <c r="F151" s="6">
        <f>IF($C151&lt;&gt;"M5","",SSA!F151)</f>
        <v>5180.1203500000001</v>
      </c>
      <c r="G151" s="21">
        <f t="shared" si="13"/>
        <v>-0.97310999999990599</v>
      </c>
      <c r="H151" s="21">
        <f t="shared" si="17"/>
        <v>-1</v>
      </c>
      <c r="I151" s="21">
        <f t="shared" si="18"/>
        <v>-8</v>
      </c>
      <c r="J151" s="23" t="str">
        <f t="shared" si="14"/>
        <v>DOWN</v>
      </c>
      <c r="K151" s="22" t="str">
        <f t="shared" si="15"/>
        <v>-----</v>
      </c>
      <c r="L151" s="23" t="str">
        <f t="shared" si="16"/>
        <v>-----</v>
      </c>
    </row>
    <row r="152" spans="1:12" x14ac:dyDescent="0.55000000000000004">
      <c r="A152" s="6">
        <f>IF('Data Validation'!$K$2&lt;&gt;TRUE,"",'Data Validation'!A152)</f>
        <v>1772073600</v>
      </c>
      <c r="B152" s="6" t="str">
        <f>IF('Data Validation'!$K$2&lt;&gt;TRUE,"",'Data Validation'!C152)</f>
        <v>XAUUSD</v>
      </c>
      <c r="C152" s="6" t="str">
        <f>IF('Data Validation'!$K$2&lt;&gt;TRUE,"",'Data Validation'!E152)</f>
        <v>M5</v>
      </c>
      <c r="D152" s="6">
        <f>IF('Data Validation'!$K$2&lt;&gt;TRUE,"",'Data Validation'!G152)</f>
        <v>5176.09</v>
      </c>
      <c r="E152" s="6">
        <f>IF($C152&lt;&gt;"M5","",SSA!E152)</f>
        <v>5179.5730199999998</v>
      </c>
      <c r="F152" s="6">
        <f>IF($C152&lt;&gt;"M5","",SSA!F152)</f>
        <v>5179.8466900000003</v>
      </c>
      <c r="G152" s="21">
        <f t="shared" si="13"/>
        <v>-0.27367000000049302</v>
      </c>
      <c r="H152" s="21">
        <f t="shared" si="17"/>
        <v>-1</v>
      </c>
      <c r="I152" s="21">
        <f t="shared" si="18"/>
        <v>-9</v>
      </c>
      <c r="J152" s="23" t="str">
        <f t="shared" si="14"/>
        <v>DOWN</v>
      </c>
      <c r="K152" s="22" t="str">
        <f t="shared" si="15"/>
        <v>-----</v>
      </c>
      <c r="L152" s="23" t="str">
        <f t="shared" si="16"/>
        <v>-----</v>
      </c>
    </row>
    <row r="153" spans="1:12" x14ac:dyDescent="0.55000000000000004">
      <c r="A153" s="6">
        <f>IF('Data Validation'!$K$2&lt;&gt;TRUE,"",'Data Validation'!A153)</f>
        <v>1772073900</v>
      </c>
      <c r="B153" s="6" t="str">
        <f>IF('Data Validation'!$K$2&lt;&gt;TRUE,"",'Data Validation'!C153)</f>
        <v>XAUUSD</v>
      </c>
      <c r="C153" s="6" t="str">
        <f>IF('Data Validation'!$K$2&lt;&gt;TRUE,"",'Data Validation'!E153)</f>
        <v>M5</v>
      </c>
      <c r="D153" s="6">
        <f>IF('Data Validation'!$K$2&lt;&gt;TRUE,"",'Data Validation'!G153)</f>
        <v>5180.78</v>
      </c>
      <c r="E153" s="6">
        <f>IF($C153&lt;&gt;"M5","",SSA!E153)</f>
        <v>5180.8447800000004</v>
      </c>
      <c r="F153" s="6">
        <f>IF($C153&lt;&gt;"M5","",SSA!F153)</f>
        <v>5180.34573</v>
      </c>
      <c r="G153" s="21">
        <f t="shared" si="13"/>
        <v>0.49905000000035216</v>
      </c>
      <c r="H153" s="21">
        <f t="shared" si="17"/>
        <v>1</v>
      </c>
      <c r="I153" s="21">
        <f t="shared" si="18"/>
        <v>1</v>
      </c>
      <c r="J153" s="23" t="str">
        <f t="shared" si="14"/>
        <v>UP</v>
      </c>
      <c r="K153" s="22" t="str">
        <f t="shared" si="15"/>
        <v>crossover</v>
      </c>
      <c r="L153" s="23" t="str">
        <f t="shared" si="16"/>
        <v>-----</v>
      </c>
    </row>
    <row r="154" spans="1:12" x14ac:dyDescent="0.55000000000000004">
      <c r="A154" s="6">
        <f>IF('Data Validation'!$K$2&lt;&gt;TRUE,"",'Data Validation'!A154)</f>
        <v>1772074200</v>
      </c>
      <c r="B154" s="6" t="str">
        <f>IF('Data Validation'!$K$2&lt;&gt;TRUE,"",'Data Validation'!C154)</f>
        <v>XAUUSD</v>
      </c>
      <c r="C154" s="6" t="str">
        <f>IF('Data Validation'!$K$2&lt;&gt;TRUE,"",'Data Validation'!E154)</f>
        <v>M5</v>
      </c>
      <c r="D154" s="6">
        <f>IF('Data Validation'!$K$2&lt;&gt;TRUE,"",'Data Validation'!G154)</f>
        <v>5184.6899999999996</v>
      </c>
      <c r="E154" s="6">
        <f>IF($C154&lt;&gt;"M5","",SSA!E154)</f>
        <v>5182.6275500000002</v>
      </c>
      <c r="F154" s="6">
        <f>IF($C154&lt;&gt;"M5","",SSA!F154)</f>
        <v>5181.4866400000001</v>
      </c>
      <c r="G154" s="21">
        <f t="shared" si="13"/>
        <v>1.1409100000000763</v>
      </c>
      <c r="H154" s="21">
        <f t="shared" si="17"/>
        <v>1</v>
      </c>
      <c r="I154" s="21">
        <f t="shared" si="18"/>
        <v>2</v>
      </c>
      <c r="J154" s="23" t="str">
        <f t="shared" si="14"/>
        <v>UP</v>
      </c>
      <c r="K154" s="22" t="str">
        <f t="shared" si="15"/>
        <v>-----</v>
      </c>
      <c r="L154" s="23" t="str">
        <f t="shared" si="16"/>
        <v>-----</v>
      </c>
    </row>
    <row r="155" spans="1:12" x14ac:dyDescent="0.55000000000000004">
      <c r="A155" s="6">
        <f>IF('Data Validation'!$K$2&lt;&gt;TRUE,"",'Data Validation'!A155)</f>
        <v>1772074500</v>
      </c>
      <c r="B155" s="6" t="str">
        <f>IF('Data Validation'!$K$2&lt;&gt;TRUE,"",'Data Validation'!C155)</f>
        <v>XAUUSD</v>
      </c>
      <c r="C155" s="6" t="str">
        <f>IF('Data Validation'!$K$2&lt;&gt;TRUE,"",'Data Validation'!E155)</f>
        <v>M5</v>
      </c>
      <c r="D155" s="6">
        <f>IF('Data Validation'!$K$2&lt;&gt;TRUE,"",'Data Validation'!G155)</f>
        <v>5184.34</v>
      </c>
      <c r="E155" s="6">
        <f>IF($C155&lt;&gt;"M5","",SSA!E155)</f>
        <v>5184.5319300000001</v>
      </c>
      <c r="F155" s="6">
        <f>IF($C155&lt;&gt;"M5","",SSA!F155)</f>
        <v>5183.0092800000002</v>
      </c>
      <c r="G155" s="21">
        <f t="shared" si="13"/>
        <v>1.522649999999885</v>
      </c>
      <c r="H155" s="21">
        <f t="shared" si="17"/>
        <v>1</v>
      </c>
      <c r="I155" s="21">
        <f t="shared" si="18"/>
        <v>3</v>
      </c>
      <c r="J155" s="23" t="str">
        <f t="shared" si="14"/>
        <v>UP</v>
      </c>
      <c r="K155" s="22" t="str">
        <f t="shared" si="15"/>
        <v>-----</v>
      </c>
      <c r="L155" s="23" t="str">
        <f t="shared" si="16"/>
        <v>-----</v>
      </c>
    </row>
    <row r="156" spans="1:12" x14ac:dyDescent="0.55000000000000004">
      <c r="A156" s="6">
        <f>IF('Data Validation'!$K$2&lt;&gt;TRUE,"",'Data Validation'!A156)</f>
        <v>1772074800</v>
      </c>
      <c r="B156" s="6" t="str">
        <f>IF('Data Validation'!$K$2&lt;&gt;TRUE,"",'Data Validation'!C156)</f>
        <v>XAUUSD</v>
      </c>
      <c r="C156" s="6" t="str">
        <f>IF('Data Validation'!$K$2&lt;&gt;TRUE,"",'Data Validation'!E156)</f>
        <v>M5</v>
      </c>
      <c r="D156" s="6">
        <f>IF('Data Validation'!$K$2&lt;&gt;TRUE,"",'Data Validation'!G156)</f>
        <v>5187.4399999999996</v>
      </c>
      <c r="E156" s="6">
        <f>IF($C156&lt;&gt;"M5","",SSA!E156)</f>
        <v>5186.3059199999998</v>
      </c>
      <c r="F156" s="6">
        <f>IF($C156&lt;&gt;"M5","",SSA!F156)</f>
        <v>5184.6575999999995</v>
      </c>
      <c r="G156" s="21">
        <f t="shared" si="13"/>
        <v>1.6483200000002398</v>
      </c>
      <c r="H156" s="21">
        <f t="shared" si="17"/>
        <v>1</v>
      </c>
      <c r="I156" s="21">
        <f t="shared" si="18"/>
        <v>4</v>
      </c>
      <c r="J156" s="23" t="str">
        <f t="shared" si="14"/>
        <v>UP</v>
      </c>
      <c r="K156" s="22" t="str">
        <f t="shared" si="15"/>
        <v>-----</v>
      </c>
      <c r="L156" s="23" t="str">
        <f t="shared" si="16"/>
        <v>-----</v>
      </c>
    </row>
    <row r="157" spans="1:12" x14ac:dyDescent="0.55000000000000004">
      <c r="A157" s="6">
        <f>IF('Data Validation'!$K$2&lt;&gt;TRUE,"",'Data Validation'!A157)</f>
        <v>1772075100</v>
      </c>
      <c r="B157" s="6" t="str">
        <f>IF('Data Validation'!$K$2&lt;&gt;TRUE,"",'Data Validation'!C157)</f>
        <v>XAUUSD</v>
      </c>
      <c r="C157" s="6" t="str">
        <f>IF('Data Validation'!$K$2&lt;&gt;TRUE,"",'Data Validation'!E157)</f>
        <v>M5</v>
      </c>
      <c r="D157" s="6">
        <f>IF('Data Validation'!$K$2&lt;&gt;TRUE,"",'Data Validation'!G157)</f>
        <v>5185.97</v>
      </c>
      <c r="E157" s="6">
        <f>IF($C157&lt;&gt;"M5","",SSA!E157)</f>
        <v>5187.6740200000004</v>
      </c>
      <c r="F157" s="6">
        <f>IF($C157&lt;&gt;"M5","",SSA!F157)</f>
        <v>5186.1658100000004</v>
      </c>
      <c r="G157" s="21">
        <f t="shared" si="13"/>
        <v>1.5082099999999627</v>
      </c>
      <c r="H157" s="21">
        <f t="shared" si="17"/>
        <v>1</v>
      </c>
      <c r="I157" s="21">
        <f t="shared" si="18"/>
        <v>5</v>
      </c>
      <c r="J157" s="23" t="str">
        <f t="shared" si="14"/>
        <v>UP</v>
      </c>
      <c r="K157" s="22" t="str">
        <f t="shared" si="15"/>
        <v>-----</v>
      </c>
      <c r="L157" s="23" t="str">
        <f t="shared" si="16"/>
        <v>-----</v>
      </c>
    </row>
    <row r="158" spans="1:12" x14ac:dyDescent="0.55000000000000004">
      <c r="A158" s="6">
        <f>IF('Data Validation'!$K$2&lt;&gt;TRUE,"",'Data Validation'!A158)</f>
        <v>1772075400</v>
      </c>
      <c r="B158" s="6" t="str">
        <f>IF('Data Validation'!$K$2&lt;&gt;TRUE,"",'Data Validation'!C158)</f>
        <v>XAUUSD</v>
      </c>
      <c r="C158" s="6" t="str">
        <f>IF('Data Validation'!$K$2&lt;&gt;TRUE,"",'Data Validation'!E158)</f>
        <v>M5</v>
      </c>
      <c r="D158" s="6">
        <f>IF('Data Validation'!$K$2&lt;&gt;TRUE,"",'Data Validation'!G158)</f>
        <v>5187.26</v>
      </c>
      <c r="E158" s="6">
        <f>IF($C158&lt;&gt;"M5","",SSA!E158)</f>
        <v>5188.5767800000003</v>
      </c>
      <c r="F158" s="6">
        <f>IF($C158&lt;&gt;"M5","",SSA!F158)</f>
        <v>5187.3712999999998</v>
      </c>
      <c r="G158" s="21">
        <f t="shared" si="13"/>
        <v>1.2054800000005343</v>
      </c>
      <c r="H158" s="21">
        <f t="shared" si="17"/>
        <v>1</v>
      </c>
      <c r="I158" s="21">
        <f t="shared" si="18"/>
        <v>6</v>
      </c>
      <c r="J158" s="23" t="str">
        <f t="shared" si="14"/>
        <v>UP</v>
      </c>
      <c r="K158" s="22" t="str">
        <f t="shared" si="15"/>
        <v>-----</v>
      </c>
      <c r="L158" s="23" t="str">
        <f t="shared" si="16"/>
        <v>-----</v>
      </c>
    </row>
    <row r="159" spans="1:12" x14ac:dyDescent="0.55000000000000004">
      <c r="A159" s="6">
        <f>IF('Data Validation'!$K$2&lt;&gt;TRUE,"",'Data Validation'!A159)</f>
        <v>1772075700</v>
      </c>
      <c r="B159" s="6" t="str">
        <f>IF('Data Validation'!$K$2&lt;&gt;TRUE,"",'Data Validation'!C159)</f>
        <v>XAUUSD</v>
      </c>
      <c r="C159" s="6" t="str">
        <f>IF('Data Validation'!$K$2&lt;&gt;TRUE,"",'Data Validation'!E159)</f>
        <v>M5</v>
      </c>
      <c r="D159" s="6">
        <f>IF('Data Validation'!$K$2&lt;&gt;TRUE,"",'Data Validation'!G159)</f>
        <v>5190.1899999999996</v>
      </c>
      <c r="E159" s="6">
        <f>IF($C159&lt;&gt;"M5","",SSA!E159)</f>
        <v>5188.9750400000003</v>
      </c>
      <c r="F159" s="6">
        <f>IF($C159&lt;&gt;"M5","",SSA!F159)</f>
        <v>5188.17317</v>
      </c>
      <c r="G159" s="21">
        <f t="shared" si="13"/>
        <v>0.80187000000023545</v>
      </c>
      <c r="H159" s="21">
        <f t="shared" si="17"/>
        <v>1</v>
      </c>
      <c r="I159" s="21">
        <f t="shared" si="18"/>
        <v>7</v>
      </c>
      <c r="J159" s="23" t="str">
        <f t="shared" si="14"/>
        <v>UP</v>
      </c>
      <c r="K159" s="22" t="str">
        <f t="shared" si="15"/>
        <v>-----</v>
      </c>
      <c r="L159" s="23" t="str">
        <f t="shared" si="16"/>
        <v>-----</v>
      </c>
    </row>
    <row r="160" spans="1:12" x14ac:dyDescent="0.55000000000000004">
      <c r="A160" s="6">
        <f>IF('Data Validation'!$K$2&lt;&gt;TRUE,"",'Data Validation'!A160)</f>
        <v>1772076000</v>
      </c>
      <c r="B160" s="6" t="str">
        <f>IF('Data Validation'!$K$2&lt;&gt;TRUE,"",'Data Validation'!C160)</f>
        <v>XAUUSD</v>
      </c>
      <c r="C160" s="6" t="str">
        <f>IF('Data Validation'!$K$2&lt;&gt;TRUE,"",'Data Validation'!E160)</f>
        <v>M5</v>
      </c>
      <c r="D160" s="6">
        <f>IF('Data Validation'!$K$2&lt;&gt;TRUE,"",'Data Validation'!G160)</f>
        <v>5191.04</v>
      </c>
      <c r="E160" s="6">
        <f>IF($C160&lt;&gt;"M5","",SSA!E160)</f>
        <v>5188.90391</v>
      </c>
      <c r="F160" s="6">
        <f>IF($C160&lt;&gt;"M5","",SSA!F160)</f>
        <v>5188.5385399999996</v>
      </c>
      <c r="G160" s="21">
        <f t="shared" si="13"/>
        <v>0.36537000000043918</v>
      </c>
      <c r="H160" s="21">
        <f t="shared" si="17"/>
        <v>1</v>
      </c>
      <c r="I160" s="21">
        <f t="shared" si="18"/>
        <v>8</v>
      </c>
      <c r="J160" s="23" t="str">
        <f t="shared" si="14"/>
        <v>UP</v>
      </c>
      <c r="K160" s="22" t="str">
        <f t="shared" si="15"/>
        <v>-----</v>
      </c>
      <c r="L160" s="23" t="str">
        <f t="shared" si="16"/>
        <v>-----</v>
      </c>
    </row>
    <row r="161" spans="1:12" x14ac:dyDescent="0.55000000000000004">
      <c r="A161" s="6">
        <f>IF('Data Validation'!$K$2&lt;&gt;TRUE,"",'Data Validation'!A161)</f>
        <v>1772076300</v>
      </c>
      <c r="B161" s="6" t="str">
        <f>IF('Data Validation'!$K$2&lt;&gt;TRUE,"",'Data Validation'!C161)</f>
        <v>XAUUSD</v>
      </c>
      <c r="C161" s="6" t="str">
        <f>IF('Data Validation'!$K$2&lt;&gt;TRUE,"",'Data Validation'!E161)</f>
        <v>M5</v>
      </c>
      <c r="D161" s="6">
        <f>IF('Data Validation'!$K$2&lt;&gt;TRUE,"",'Data Validation'!G161)</f>
        <v>5188.3500000000004</v>
      </c>
      <c r="E161" s="6">
        <f>IF($C161&lt;&gt;"M5","",SSA!E161)</f>
        <v>5188.5233900000003</v>
      </c>
      <c r="F161" s="6">
        <f>IF($C161&lt;&gt;"M5","",SSA!F161)</f>
        <v>5188.5309600000001</v>
      </c>
      <c r="G161" s="21">
        <f t="shared" si="13"/>
        <v>-7.5699999997596024E-3</v>
      </c>
      <c r="H161" s="21">
        <f t="shared" si="17"/>
        <v>-1</v>
      </c>
      <c r="I161" s="21">
        <f t="shared" si="18"/>
        <v>-1</v>
      </c>
      <c r="J161" s="23" t="str">
        <f t="shared" si="14"/>
        <v>DOWN</v>
      </c>
      <c r="K161" s="22" t="str">
        <f t="shared" si="15"/>
        <v>-----</v>
      </c>
      <c r="L161" s="23" t="str">
        <f t="shared" si="16"/>
        <v>crossunder</v>
      </c>
    </row>
    <row r="162" spans="1:12" x14ac:dyDescent="0.55000000000000004">
      <c r="A162" s="6">
        <f>IF('Data Validation'!$K$2&lt;&gt;TRUE,"",'Data Validation'!A162)</f>
        <v>1772076600</v>
      </c>
      <c r="B162" s="6" t="str">
        <f>IF('Data Validation'!$K$2&lt;&gt;TRUE,"",'Data Validation'!C162)</f>
        <v>XAUUSD</v>
      </c>
      <c r="C162" s="6" t="str">
        <f>IF('Data Validation'!$K$2&lt;&gt;TRUE,"",'Data Validation'!E162)</f>
        <v>M5</v>
      </c>
      <c r="D162" s="6">
        <f>IF('Data Validation'!$K$2&lt;&gt;TRUE,"",'Data Validation'!G162)</f>
        <v>5188.5600000000004</v>
      </c>
      <c r="E162" s="6">
        <f>IF($C162&lt;&gt;"M5","",SSA!E162)</f>
        <v>5188.1372899999997</v>
      </c>
      <c r="F162" s="6">
        <f>IF($C162&lt;&gt;"M5","",SSA!F162)</f>
        <v>5188.3341300000002</v>
      </c>
      <c r="G162" s="21">
        <f t="shared" si="13"/>
        <v>-0.19684000000052038</v>
      </c>
      <c r="H162" s="21">
        <f t="shared" si="17"/>
        <v>-1</v>
      </c>
      <c r="I162" s="21">
        <f t="shared" si="18"/>
        <v>-2</v>
      </c>
      <c r="J162" s="23" t="str">
        <f t="shared" si="14"/>
        <v>DOWN</v>
      </c>
      <c r="K162" s="22" t="str">
        <f t="shared" si="15"/>
        <v>-----</v>
      </c>
      <c r="L162" s="23" t="str">
        <f t="shared" si="16"/>
        <v>-----</v>
      </c>
    </row>
    <row r="163" spans="1:12" x14ac:dyDescent="0.55000000000000004">
      <c r="A163" s="6">
        <f>IF('Data Validation'!$K$2&lt;&gt;TRUE,"",'Data Validation'!A163)</f>
        <v>1772076900</v>
      </c>
      <c r="B163" s="6" t="str">
        <f>IF('Data Validation'!$K$2&lt;&gt;TRUE,"",'Data Validation'!C163)</f>
        <v>XAUUSD</v>
      </c>
      <c r="C163" s="6" t="str">
        <f>IF('Data Validation'!$K$2&lt;&gt;TRUE,"",'Data Validation'!E163)</f>
        <v>M5</v>
      </c>
      <c r="D163" s="6">
        <f>IF('Data Validation'!$K$2&lt;&gt;TRUE,"",'Data Validation'!G163)</f>
        <v>5186.58</v>
      </c>
      <c r="E163" s="6">
        <f>IF($C163&lt;&gt;"M5","",SSA!E163)</f>
        <v>5187.9687700000004</v>
      </c>
      <c r="F163" s="6">
        <f>IF($C163&lt;&gt;"M5","",SSA!F163)</f>
        <v>5188.1514500000003</v>
      </c>
      <c r="G163" s="21">
        <f t="shared" si="13"/>
        <v>-0.18267999999989115</v>
      </c>
      <c r="H163" s="21">
        <f t="shared" si="17"/>
        <v>-1</v>
      </c>
      <c r="I163" s="21">
        <f t="shared" si="18"/>
        <v>-3</v>
      </c>
      <c r="J163" s="23" t="str">
        <f t="shared" si="14"/>
        <v>DOWN</v>
      </c>
      <c r="K163" s="22" t="str">
        <f t="shared" si="15"/>
        <v>-----</v>
      </c>
      <c r="L163" s="23" t="str">
        <f t="shared" si="16"/>
        <v>-----</v>
      </c>
    </row>
    <row r="164" spans="1:12" x14ac:dyDescent="0.55000000000000004">
      <c r="A164" s="6">
        <f>IF('Data Validation'!$K$2&lt;&gt;TRUE,"",'Data Validation'!A164)</f>
        <v>1772077200</v>
      </c>
      <c r="B164" s="6" t="str">
        <f>IF('Data Validation'!$K$2&lt;&gt;TRUE,"",'Data Validation'!C164)</f>
        <v>XAUUSD</v>
      </c>
      <c r="C164" s="6" t="str">
        <f>IF('Data Validation'!$K$2&lt;&gt;TRUE,"",'Data Validation'!E164)</f>
        <v>M5</v>
      </c>
      <c r="D164" s="6">
        <f>IF('Data Validation'!$K$2&lt;&gt;TRUE,"",'Data Validation'!G164)</f>
        <v>5186.18</v>
      </c>
      <c r="E164" s="6">
        <f>IF($C164&lt;&gt;"M5","",SSA!E164)</f>
        <v>5188.2540799999997</v>
      </c>
      <c r="F164" s="6">
        <f>IF($C164&lt;&gt;"M5","",SSA!F164)</f>
        <v>5188.2027600000001</v>
      </c>
      <c r="G164" s="21">
        <f t="shared" si="13"/>
        <v>5.1319999999577703E-2</v>
      </c>
      <c r="H164" s="21">
        <f t="shared" si="17"/>
        <v>1</v>
      </c>
      <c r="I164" s="21">
        <f t="shared" si="18"/>
        <v>1</v>
      </c>
      <c r="J164" s="23" t="str">
        <f t="shared" si="14"/>
        <v>UP</v>
      </c>
      <c r="K164" s="22" t="str">
        <f t="shared" si="15"/>
        <v>crossover</v>
      </c>
      <c r="L164" s="23" t="str">
        <f t="shared" si="16"/>
        <v>-----</v>
      </c>
    </row>
    <row r="165" spans="1:12" x14ac:dyDescent="0.55000000000000004">
      <c r="A165" s="6">
        <f>IF('Data Validation'!$K$2&lt;&gt;TRUE,"",'Data Validation'!A165)</f>
        <v>1772077500</v>
      </c>
      <c r="B165" s="6" t="str">
        <f>IF('Data Validation'!$K$2&lt;&gt;TRUE,"",'Data Validation'!C165)</f>
        <v>XAUUSD</v>
      </c>
      <c r="C165" s="6" t="str">
        <f>IF('Data Validation'!$K$2&lt;&gt;TRUE,"",'Data Validation'!E165)</f>
        <v>M5</v>
      </c>
      <c r="D165" s="6">
        <f>IF('Data Validation'!$K$2&lt;&gt;TRUE,"",'Data Validation'!G165)</f>
        <v>5188.6099999999997</v>
      </c>
      <c r="E165" s="6">
        <f>IF($C165&lt;&gt;"M5","",SSA!E165)</f>
        <v>5189.0796600000003</v>
      </c>
      <c r="F165" s="6">
        <f>IF($C165&lt;&gt;"M5","",SSA!F165)</f>
        <v>5188.6412099999998</v>
      </c>
      <c r="G165" s="21">
        <f t="shared" si="13"/>
        <v>0.43845000000055734</v>
      </c>
      <c r="H165" s="21">
        <f t="shared" si="17"/>
        <v>1</v>
      </c>
      <c r="I165" s="21">
        <f t="shared" si="18"/>
        <v>2</v>
      </c>
      <c r="J165" s="23" t="str">
        <f t="shared" si="14"/>
        <v>UP</v>
      </c>
      <c r="K165" s="22" t="str">
        <f t="shared" si="15"/>
        <v>-----</v>
      </c>
      <c r="L165" s="23" t="str">
        <f t="shared" si="16"/>
        <v>-----</v>
      </c>
    </row>
    <row r="166" spans="1:12" x14ac:dyDescent="0.55000000000000004">
      <c r="A166" s="6">
        <f>IF('Data Validation'!$K$2&lt;&gt;TRUE,"",'Data Validation'!A166)</f>
        <v>1772077800</v>
      </c>
      <c r="B166" s="6" t="str">
        <f>IF('Data Validation'!$K$2&lt;&gt;TRUE,"",'Data Validation'!C166)</f>
        <v>XAUUSD</v>
      </c>
      <c r="C166" s="6" t="str">
        <f>IF('Data Validation'!$K$2&lt;&gt;TRUE,"",'Data Validation'!E166)</f>
        <v>M5</v>
      </c>
      <c r="D166" s="6">
        <f>IF('Data Validation'!$K$2&lt;&gt;TRUE,"",'Data Validation'!G166)</f>
        <v>5191.34</v>
      </c>
      <c r="E166" s="6">
        <f>IF($C166&lt;&gt;"M5","",SSA!E166)</f>
        <v>5190.3456399999995</v>
      </c>
      <c r="F166" s="6">
        <f>IF($C166&lt;&gt;"M5","",SSA!F166)</f>
        <v>5189.4934199999998</v>
      </c>
      <c r="G166" s="21">
        <f t="shared" si="13"/>
        <v>0.85221999999976106</v>
      </c>
      <c r="H166" s="21">
        <f t="shared" si="17"/>
        <v>1</v>
      </c>
      <c r="I166" s="21">
        <f t="shared" si="18"/>
        <v>3</v>
      </c>
      <c r="J166" s="23" t="str">
        <f t="shared" si="14"/>
        <v>UP</v>
      </c>
      <c r="K166" s="22" t="str">
        <f t="shared" si="15"/>
        <v>-----</v>
      </c>
      <c r="L166" s="23" t="str">
        <f t="shared" si="16"/>
        <v>-----</v>
      </c>
    </row>
    <row r="167" spans="1:12" x14ac:dyDescent="0.55000000000000004">
      <c r="A167" s="6">
        <f>IF('Data Validation'!$K$2&lt;&gt;TRUE,"",'Data Validation'!A167)</f>
        <v>1772078100</v>
      </c>
      <c r="B167" s="6" t="str">
        <f>IF('Data Validation'!$K$2&lt;&gt;TRUE,"",'Data Validation'!C167)</f>
        <v>XAUUSD</v>
      </c>
      <c r="C167" s="6" t="str">
        <f>IF('Data Validation'!$K$2&lt;&gt;TRUE,"",'Data Validation'!E167)</f>
        <v>M5</v>
      </c>
      <c r="D167" s="6">
        <f>IF('Data Validation'!$K$2&lt;&gt;TRUE,"",'Data Validation'!G167)</f>
        <v>5192.63</v>
      </c>
      <c r="E167" s="6">
        <f>IF($C167&lt;&gt;"M5","",SSA!E167)</f>
        <v>5191.8522499999999</v>
      </c>
      <c r="F167" s="6">
        <f>IF($C167&lt;&gt;"M5","",SSA!F167)</f>
        <v>5190.6728400000002</v>
      </c>
      <c r="G167" s="21">
        <f t="shared" si="13"/>
        <v>1.1794099999997343</v>
      </c>
      <c r="H167" s="21">
        <f t="shared" si="17"/>
        <v>1</v>
      </c>
      <c r="I167" s="21">
        <f t="shared" si="18"/>
        <v>4</v>
      </c>
      <c r="J167" s="23" t="str">
        <f t="shared" si="14"/>
        <v>UP</v>
      </c>
      <c r="K167" s="22" t="str">
        <f t="shared" si="15"/>
        <v>-----</v>
      </c>
      <c r="L167" s="23" t="str">
        <f t="shared" si="16"/>
        <v>-----</v>
      </c>
    </row>
    <row r="168" spans="1:12" x14ac:dyDescent="0.55000000000000004">
      <c r="A168" s="6">
        <f>IF('Data Validation'!$K$2&lt;&gt;TRUE,"",'Data Validation'!A168)</f>
        <v>1772078400</v>
      </c>
      <c r="B168" s="6" t="str">
        <f>IF('Data Validation'!$K$2&lt;&gt;TRUE,"",'Data Validation'!C168)</f>
        <v>XAUUSD</v>
      </c>
      <c r="C168" s="6" t="str">
        <f>IF('Data Validation'!$K$2&lt;&gt;TRUE,"",'Data Validation'!E168)</f>
        <v>M5</v>
      </c>
      <c r="D168" s="6">
        <f>IF('Data Validation'!$K$2&lt;&gt;TRUE,"",'Data Validation'!G168)</f>
        <v>5194.08</v>
      </c>
      <c r="E168" s="6">
        <f>IF($C168&lt;&gt;"M5","",SSA!E168)</f>
        <v>5193.3862399999998</v>
      </c>
      <c r="F168" s="6">
        <f>IF($C168&lt;&gt;"M5","",SSA!F168)</f>
        <v>5192.0295400000005</v>
      </c>
      <c r="G168" s="21">
        <f t="shared" si="13"/>
        <v>1.3566999999993641</v>
      </c>
      <c r="H168" s="21">
        <f t="shared" si="17"/>
        <v>1</v>
      </c>
      <c r="I168" s="21">
        <f t="shared" si="18"/>
        <v>5</v>
      </c>
      <c r="J168" s="23" t="str">
        <f t="shared" si="14"/>
        <v>UP</v>
      </c>
      <c r="K168" s="22" t="str">
        <f t="shared" si="15"/>
        <v>-----</v>
      </c>
      <c r="L168" s="23" t="str">
        <f t="shared" si="16"/>
        <v>-----</v>
      </c>
    </row>
    <row r="169" spans="1:12" x14ac:dyDescent="0.55000000000000004">
      <c r="A169" s="6">
        <f>IF('Data Validation'!$K$2&lt;&gt;TRUE,"",'Data Validation'!A169)</f>
        <v>1772078700</v>
      </c>
      <c r="B169" s="6" t="str">
        <f>IF('Data Validation'!$K$2&lt;&gt;TRUE,"",'Data Validation'!C169)</f>
        <v>XAUUSD</v>
      </c>
      <c r="C169" s="6" t="str">
        <f>IF('Data Validation'!$K$2&lt;&gt;TRUE,"",'Data Validation'!E169)</f>
        <v>M5</v>
      </c>
      <c r="D169" s="6">
        <f>IF('Data Validation'!$K$2&lt;&gt;TRUE,"",'Data Validation'!G169)</f>
        <v>5195.76</v>
      </c>
      <c r="E169" s="6">
        <f>IF($C169&lt;&gt;"M5","",SSA!E169)</f>
        <v>5194.6911600000003</v>
      </c>
      <c r="F169" s="6">
        <f>IF($C169&lt;&gt;"M5","",SSA!F169)</f>
        <v>5193.3603499999999</v>
      </c>
      <c r="G169" s="21">
        <f t="shared" si="13"/>
        <v>1.3308100000003833</v>
      </c>
      <c r="H169" s="21">
        <f t="shared" si="17"/>
        <v>1</v>
      </c>
      <c r="I169" s="21">
        <f t="shared" si="18"/>
        <v>6</v>
      </c>
      <c r="J169" s="23" t="str">
        <f t="shared" si="14"/>
        <v>UP</v>
      </c>
      <c r="K169" s="22" t="str">
        <f t="shared" si="15"/>
        <v>-----</v>
      </c>
      <c r="L169" s="23" t="str">
        <f t="shared" si="16"/>
        <v>-----</v>
      </c>
    </row>
    <row r="170" spans="1:12" x14ac:dyDescent="0.55000000000000004">
      <c r="A170" s="6">
        <f>IF('Data Validation'!$K$2&lt;&gt;TRUE,"",'Data Validation'!A170)</f>
        <v>1772079000</v>
      </c>
      <c r="B170" s="6" t="str">
        <f>IF('Data Validation'!$K$2&lt;&gt;TRUE,"",'Data Validation'!C170)</f>
        <v>XAUUSD</v>
      </c>
      <c r="C170" s="6" t="str">
        <f>IF('Data Validation'!$K$2&lt;&gt;TRUE,"",'Data Validation'!E170)</f>
        <v>M5</v>
      </c>
      <c r="D170" s="6">
        <f>IF('Data Validation'!$K$2&lt;&gt;TRUE,"",'Data Validation'!G170)</f>
        <v>5196.8</v>
      </c>
      <c r="E170" s="6">
        <f>IF($C170&lt;&gt;"M5","",SSA!E170)</f>
        <v>5195.5563599999996</v>
      </c>
      <c r="F170" s="6">
        <f>IF($C170&lt;&gt;"M5","",SSA!F170)</f>
        <v>5194.4583499999999</v>
      </c>
      <c r="G170" s="21">
        <f t="shared" si="13"/>
        <v>1.0980099999997037</v>
      </c>
      <c r="H170" s="21">
        <f t="shared" si="17"/>
        <v>1</v>
      </c>
      <c r="I170" s="21">
        <f t="shared" si="18"/>
        <v>7</v>
      </c>
      <c r="J170" s="23" t="str">
        <f t="shared" si="14"/>
        <v>UP</v>
      </c>
      <c r="K170" s="22" t="str">
        <f t="shared" si="15"/>
        <v>-----</v>
      </c>
      <c r="L170" s="23" t="str">
        <f t="shared" si="16"/>
        <v>-----</v>
      </c>
    </row>
    <row r="171" spans="1:12" x14ac:dyDescent="0.55000000000000004">
      <c r="A171" s="6">
        <f>IF('Data Validation'!$K$2&lt;&gt;TRUE,"",'Data Validation'!A171)</f>
        <v>1772079300</v>
      </c>
      <c r="B171" s="6" t="str">
        <f>IF('Data Validation'!$K$2&lt;&gt;TRUE,"",'Data Validation'!C171)</f>
        <v>XAUUSD</v>
      </c>
      <c r="C171" s="6" t="str">
        <f>IF('Data Validation'!$K$2&lt;&gt;TRUE,"",'Data Validation'!E171)</f>
        <v>M5</v>
      </c>
      <c r="D171" s="6">
        <f>IF('Data Validation'!$K$2&lt;&gt;TRUE,"",'Data Validation'!G171)</f>
        <v>5193.83</v>
      </c>
      <c r="E171" s="6">
        <f>IF($C171&lt;&gt;"M5","",SSA!E171)</f>
        <v>5195.8564800000004</v>
      </c>
      <c r="F171" s="6">
        <f>IF($C171&lt;&gt;"M5","",SSA!F171)</f>
        <v>5195.1574199999995</v>
      </c>
      <c r="G171" s="21">
        <f t="shared" si="13"/>
        <v>0.69906000000082713</v>
      </c>
      <c r="H171" s="21">
        <f t="shared" si="17"/>
        <v>1</v>
      </c>
      <c r="I171" s="21">
        <f t="shared" si="18"/>
        <v>8</v>
      </c>
      <c r="J171" s="23" t="str">
        <f t="shared" si="14"/>
        <v>UP</v>
      </c>
      <c r="K171" s="22" t="str">
        <f t="shared" si="15"/>
        <v>-----</v>
      </c>
      <c r="L171" s="23" t="str">
        <f t="shared" si="16"/>
        <v>-----</v>
      </c>
    </row>
    <row r="172" spans="1:12" x14ac:dyDescent="0.55000000000000004">
      <c r="A172" s="6">
        <f>IF('Data Validation'!$K$2&lt;&gt;TRUE,"",'Data Validation'!A172)</f>
        <v>1772079600</v>
      </c>
      <c r="B172" s="6" t="str">
        <f>IF('Data Validation'!$K$2&lt;&gt;TRUE,"",'Data Validation'!C172)</f>
        <v>XAUUSD</v>
      </c>
      <c r="C172" s="6" t="str">
        <f>IF('Data Validation'!$K$2&lt;&gt;TRUE,"",'Data Validation'!E172)</f>
        <v>M5</v>
      </c>
      <c r="D172" s="6">
        <f>IF('Data Validation'!$K$2&lt;&gt;TRUE,"",'Data Validation'!G172)</f>
        <v>5193.75</v>
      </c>
      <c r="E172" s="6">
        <f>IF($C172&lt;&gt;"M5","",SSA!E172)</f>
        <v>5195.6751400000003</v>
      </c>
      <c r="F172" s="6">
        <f>IF($C172&lt;&gt;"M5","",SSA!F172)</f>
        <v>5195.4162800000004</v>
      </c>
      <c r="G172" s="21">
        <f t="shared" si="13"/>
        <v>0.25885999999991327</v>
      </c>
      <c r="H172" s="21">
        <f t="shared" si="17"/>
        <v>1</v>
      </c>
      <c r="I172" s="21">
        <f t="shared" si="18"/>
        <v>9</v>
      </c>
      <c r="J172" s="23" t="str">
        <f t="shared" si="14"/>
        <v>UP</v>
      </c>
      <c r="K172" s="22" t="str">
        <f t="shared" si="15"/>
        <v>-----</v>
      </c>
      <c r="L172" s="23" t="str">
        <f t="shared" si="16"/>
        <v>-----</v>
      </c>
    </row>
    <row r="173" spans="1:12" x14ac:dyDescent="0.55000000000000004">
      <c r="A173" s="6">
        <f>IF('Data Validation'!$K$2&lt;&gt;TRUE,"",'Data Validation'!A173)</f>
        <v>1772079900</v>
      </c>
      <c r="B173" s="6" t="str">
        <f>IF('Data Validation'!$K$2&lt;&gt;TRUE,"",'Data Validation'!C173)</f>
        <v>XAUUSD</v>
      </c>
      <c r="C173" s="6" t="str">
        <f>IF('Data Validation'!$K$2&lt;&gt;TRUE,"",'Data Validation'!E173)</f>
        <v>M5</v>
      </c>
      <c r="D173" s="6">
        <f>IF('Data Validation'!$K$2&lt;&gt;TRUE,"",'Data Validation'!G173)</f>
        <v>5194.13</v>
      </c>
      <c r="E173" s="6">
        <f>IF($C173&lt;&gt;"M5","",SSA!E173)</f>
        <v>5195.1001200000001</v>
      </c>
      <c r="F173" s="6">
        <f>IF($C173&lt;&gt;"M5","",SSA!F173)</f>
        <v>5195.2582000000002</v>
      </c>
      <c r="G173" s="21">
        <f t="shared" si="13"/>
        <v>-0.15808000000015454</v>
      </c>
      <c r="H173" s="21">
        <f t="shared" si="17"/>
        <v>-1</v>
      </c>
      <c r="I173" s="21">
        <f t="shared" si="18"/>
        <v>-1</v>
      </c>
      <c r="J173" s="23" t="str">
        <f t="shared" si="14"/>
        <v>DOWN</v>
      </c>
      <c r="K173" s="22" t="str">
        <f t="shared" si="15"/>
        <v>-----</v>
      </c>
      <c r="L173" s="23" t="str">
        <f t="shared" si="16"/>
        <v>crossunder</v>
      </c>
    </row>
    <row r="174" spans="1:12" x14ac:dyDescent="0.55000000000000004">
      <c r="A174" s="6">
        <f>IF('Data Validation'!$K$2&lt;&gt;TRUE,"",'Data Validation'!A174)</f>
        <v>1772080200</v>
      </c>
      <c r="B174" s="6" t="str">
        <f>IF('Data Validation'!$K$2&lt;&gt;TRUE,"",'Data Validation'!C174)</f>
        <v>XAUUSD</v>
      </c>
      <c r="C174" s="6" t="str">
        <f>IF('Data Validation'!$K$2&lt;&gt;TRUE,"",'Data Validation'!E174)</f>
        <v>M5</v>
      </c>
      <c r="D174" s="6">
        <f>IF('Data Validation'!$K$2&lt;&gt;TRUE,"",'Data Validation'!G174)</f>
        <v>5194.8599999999997</v>
      </c>
      <c r="E174" s="6">
        <f>IF($C174&lt;&gt;"M5","",SSA!E174)</f>
        <v>5194.2746699999998</v>
      </c>
      <c r="F174" s="6">
        <f>IF($C174&lt;&gt;"M5","",SSA!F174)</f>
        <v>5194.7664299999997</v>
      </c>
      <c r="G174" s="21">
        <f t="shared" si="13"/>
        <v>-0.49175999999988562</v>
      </c>
      <c r="H174" s="21">
        <f t="shared" si="17"/>
        <v>-1</v>
      </c>
      <c r="I174" s="21">
        <f t="shared" si="18"/>
        <v>-2</v>
      </c>
      <c r="J174" s="23" t="str">
        <f t="shared" si="14"/>
        <v>DOWN</v>
      </c>
      <c r="K174" s="22" t="str">
        <f t="shared" si="15"/>
        <v>-----</v>
      </c>
      <c r="L174" s="23" t="str">
        <f t="shared" si="16"/>
        <v>-----</v>
      </c>
    </row>
    <row r="175" spans="1:12" x14ac:dyDescent="0.55000000000000004">
      <c r="A175" s="6">
        <f>IF('Data Validation'!$K$2&lt;&gt;TRUE,"",'Data Validation'!A175)</f>
        <v>1772080500</v>
      </c>
      <c r="B175" s="6" t="str">
        <f>IF('Data Validation'!$K$2&lt;&gt;TRUE,"",'Data Validation'!C175)</f>
        <v>XAUUSD</v>
      </c>
      <c r="C175" s="6" t="str">
        <f>IF('Data Validation'!$K$2&lt;&gt;TRUE,"",'Data Validation'!E175)</f>
        <v>M5</v>
      </c>
      <c r="D175" s="6">
        <f>IF('Data Validation'!$K$2&lt;&gt;TRUE,"",'Data Validation'!G175)</f>
        <v>5195.3999999999996</v>
      </c>
      <c r="E175" s="6">
        <f>IF($C175&lt;&gt;"M5","",SSA!E175)</f>
        <v>5193.3845600000004</v>
      </c>
      <c r="F175" s="6">
        <f>IF($C175&lt;&gt;"M5","",SSA!F175)</f>
        <v>5194.0754999999999</v>
      </c>
      <c r="G175" s="21">
        <f t="shared" si="13"/>
        <v>-0.69093999999950029</v>
      </c>
      <c r="H175" s="21">
        <f t="shared" si="17"/>
        <v>-1</v>
      </c>
      <c r="I175" s="21">
        <f t="shared" si="18"/>
        <v>-3</v>
      </c>
      <c r="J175" s="23" t="str">
        <f t="shared" si="14"/>
        <v>DOWN</v>
      </c>
      <c r="K175" s="22" t="str">
        <f t="shared" si="15"/>
        <v>-----</v>
      </c>
      <c r="L175" s="23" t="str">
        <f t="shared" si="16"/>
        <v>-----</v>
      </c>
    </row>
    <row r="176" spans="1:12" x14ac:dyDescent="0.55000000000000004">
      <c r="A176" s="6">
        <f>IF('Data Validation'!$K$2&lt;&gt;TRUE,"",'Data Validation'!A176)</f>
        <v>1772080800</v>
      </c>
      <c r="B176" s="6" t="str">
        <f>IF('Data Validation'!$K$2&lt;&gt;TRUE,"",'Data Validation'!C176)</f>
        <v>XAUUSD</v>
      </c>
      <c r="C176" s="6" t="str">
        <f>IF('Data Validation'!$K$2&lt;&gt;TRUE,"",'Data Validation'!E176)</f>
        <v>M5</v>
      </c>
      <c r="D176" s="6">
        <f>IF('Data Validation'!$K$2&lt;&gt;TRUE,"",'Data Validation'!G176)</f>
        <v>5194.26</v>
      </c>
      <c r="E176" s="6">
        <f>IF($C176&lt;&gt;"M5","",SSA!E176)</f>
        <v>5192.6406399999996</v>
      </c>
      <c r="F176" s="6">
        <f>IF($C176&lt;&gt;"M5","",SSA!F176)</f>
        <v>5193.3580700000002</v>
      </c>
      <c r="G176" s="21">
        <f t="shared" si="13"/>
        <v>-0.7174300000006042</v>
      </c>
      <c r="H176" s="21">
        <f t="shared" si="17"/>
        <v>-1</v>
      </c>
      <c r="I176" s="21">
        <f t="shared" si="18"/>
        <v>-4</v>
      </c>
      <c r="J176" s="23" t="str">
        <f t="shared" si="14"/>
        <v>DOWN</v>
      </c>
      <c r="K176" s="22" t="str">
        <f t="shared" si="15"/>
        <v>-----</v>
      </c>
      <c r="L176" s="23" t="str">
        <f t="shared" si="16"/>
        <v>-----</v>
      </c>
    </row>
    <row r="177" spans="1:21" x14ac:dyDescent="0.55000000000000004">
      <c r="A177" s="6">
        <f>IF('Data Validation'!$K$2&lt;&gt;TRUE,"",'Data Validation'!A177)</f>
        <v>1772081100</v>
      </c>
      <c r="B177" s="6" t="str">
        <f>IF('Data Validation'!$K$2&lt;&gt;TRUE,"",'Data Validation'!C177)</f>
        <v>XAUUSD</v>
      </c>
      <c r="C177" s="6" t="str">
        <f>IF('Data Validation'!$K$2&lt;&gt;TRUE,"",'Data Validation'!E177)</f>
        <v>M5</v>
      </c>
      <c r="D177" s="6">
        <f>IF('Data Validation'!$K$2&lt;&gt;TRUE,"",'Data Validation'!G177)</f>
        <v>5191.38</v>
      </c>
      <c r="E177" s="6">
        <f>IF($C177&lt;&gt;"M5","",SSA!E177)</f>
        <v>5192.2647100000004</v>
      </c>
      <c r="F177" s="6">
        <f>IF($C177&lt;&gt;"M5","",SSA!F177)</f>
        <v>5192.8113899999998</v>
      </c>
      <c r="G177" s="21">
        <f t="shared" si="13"/>
        <v>-0.54667999999946915</v>
      </c>
      <c r="H177" s="21">
        <f t="shared" si="17"/>
        <v>-1</v>
      </c>
      <c r="I177" s="21">
        <f t="shared" si="18"/>
        <v>-5</v>
      </c>
      <c r="J177" s="23" t="str">
        <f t="shared" si="14"/>
        <v>DOWN</v>
      </c>
      <c r="K177" s="22" t="str">
        <f t="shared" si="15"/>
        <v>-----</v>
      </c>
      <c r="L177" s="23" t="str">
        <f t="shared" si="16"/>
        <v>-----</v>
      </c>
    </row>
    <row r="178" spans="1:21" x14ac:dyDescent="0.55000000000000004">
      <c r="A178" s="6">
        <f>IF('Data Validation'!$K$2&lt;&gt;TRUE,"",'Data Validation'!A178)</f>
        <v>1772081400</v>
      </c>
      <c r="B178" s="6" t="str">
        <f>IF('Data Validation'!$K$2&lt;&gt;TRUE,"",'Data Validation'!C178)</f>
        <v>XAUUSD</v>
      </c>
      <c r="C178" s="6" t="str">
        <f>IF('Data Validation'!$K$2&lt;&gt;TRUE,"",'Data Validation'!E178)</f>
        <v>M5</v>
      </c>
      <c r="D178" s="6">
        <f>IF('Data Validation'!$K$2&lt;&gt;TRUE,"",'Data Validation'!G178)</f>
        <v>5192.6099999999997</v>
      </c>
      <c r="E178" s="6">
        <f>IF($C178&lt;&gt;"M5","",SSA!E178)</f>
        <v>5192.4526699999997</v>
      </c>
      <c r="F178" s="6">
        <f>IF($C178&lt;&gt;"M5","",SSA!F178)</f>
        <v>5192.6320299999998</v>
      </c>
      <c r="G178" s="21">
        <f t="shared" si="13"/>
        <v>-0.17936000000008789</v>
      </c>
      <c r="H178" s="21">
        <f t="shared" si="17"/>
        <v>-1</v>
      </c>
      <c r="I178" s="21">
        <f t="shared" si="18"/>
        <v>-6</v>
      </c>
      <c r="J178" s="23" t="str">
        <f t="shared" si="14"/>
        <v>DOWN</v>
      </c>
      <c r="K178" s="22" t="str">
        <f t="shared" si="15"/>
        <v>-----</v>
      </c>
      <c r="L178" s="23" t="str">
        <f t="shared" si="16"/>
        <v>-----</v>
      </c>
    </row>
    <row r="179" spans="1:21" x14ac:dyDescent="0.55000000000000004">
      <c r="A179" s="6">
        <f>IF('Data Validation'!$K$2&lt;&gt;TRUE,"",'Data Validation'!A179)</f>
        <v>1772081700</v>
      </c>
      <c r="B179" s="6" t="str">
        <f>IF('Data Validation'!$K$2&lt;&gt;TRUE,"",'Data Validation'!C179)</f>
        <v>XAUUSD</v>
      </c>
      <c r="C179" s="6" t="str">
        <f>IF('Data Validation'!$K$2&lt;&gt;TRUE,"",'Data Validation'!E179)</f>
        <v>M5</v>
      </c>
      <c r="D179" s="6">
        <f>IF('Data Validation'!$K$2&lt;&gt;TRUE,"",'Data Validation'!G179)</f>
        <v>5192.6899999999996</v>
      </c>
      <c r="E179" s="6">
        <f>IF($C179&lt;&gt;"M5","",SSA!E179)</f>
        <v>5193.2141199999996</v>
      </c>
      <c r="F179" s="6">
        <f>IF($C179&lt;&gt;"M5","",SSA!F179)</f>
        <v>5192.9230699999998</v>
      </c>
      <c r="G179" s="21">
        <f t="shared" si="13"/>
        <v>0.29104999999981374</v>
      </c>
      <c r="H179" s="21">
        <f t="shared" si="17"/>
        <v>1</v>
      </c>
      <c r="I179" s="21">
        <f t="shared" si="18"/>
        <v>1</v>
      </c>
      <c r="J179" s="23" t="str">
        <f t="shared" si="14"/>
        <v>UP</v>
      </c>
      <c r="K179" s="22" t="str">
        <f t="shared" si="15"/>
        <v>crossover</v>
      </c>
      <c r="L179" s="23" t="str">
        <f t="shared" si="16"/>
        <v>-----</v>
      </c>
    </row>
    <row r="180" spans="1:21" x14ac:dyDescent="0.55000000000000004">
      <c r="A180" s="6">
        <f>IF('Data Validation'!$K$2&lt;&gt;TRUE,"",'Data Validation'!A180)</f>
        <v>1772082000</v>
      </c>
      <c r="B180" s="6" t="str">
        <f>IF('Data Validation'!$K$2&lt;&gt;TRUE,"",'Data Validation'!C180)</f>
        <v>XAUUSD</v>
      </c>
      <c r="C180" s="6" t="str">
        <f>IF('Data Validation'!$K$2&lt;&gt;TRUE,"",'Data Validation'!E180)</f>
        <v>M5</v>
      </c>
      <c r="D180" s="6">
        <f>IF('Data Validation'!$K$2&lt;&gt;TRUE,"",'Data Validation'!G180)</f>
        <v>5193.25</v>
      </c>
      <c r="E180" s="6">
        <f>IF($C180&lt;&gt;"M5","",SSA!E180)</f>
        <v>5194.4838399999999</v>
      </c>
      <c r="F180" s="6">
        <f>IF($C180&lt;&gt;"M5","",SSA!F180)</f>
        <v>5193.70345</v>
      </c>
      <c r="G180" s="21">
        <f t="shared" si="13"/>
        <v>0.78038999999989755</v>
      </c>
      <c r="H180" s="21">
        <f t="shared" si="17"/>
        <v>1</v>
      </c>
      <c r="I180" s="21">
        <f t="shared" si="18"/>
        <v>2</v>
      </c>
      <c r="J180" s="23" t="str">
        <f t="shared" si="14"/>
        <v>UP</v>
      </c>
      <c r="K180" s="22" t="str">
        <f t="shared" si="15"/>
        <v>-----</v>
      </c>
      <c r="L180" s="23" t="str">
        <f t="shared" si="16"/>
        <v>-----</v>
      </c>
    </row>
    <row r="181" spans="1:21" x14ac:dyDescent="0.55000000000000004">
      <c r="A181" s="6">
        <f>IF('Data Validation'!$K$2&lt;&gt;TRUE,"",'Data Validation'!A181)</f>
        <v>1772082300</v>
      </c>
      <c r="B181" s="6" t="str">
        <f>IF('Data Validation'!$K$2&lt;&gt;TRUE,"",'Data Validation'!C181)</f>
        <v>XAUUSD</v>
      </c>
      <c r="C181" s="6" t="str">
        <f>IF('Data Validation'!$K$2&lt;&gt;TRUE,"",'Data Validation'!E181)</f>
        <v>M5</v>
      </c>
      <c r="D181" s="6">
        <f>IF('Data Validation'!$K$2&lt;&gt;TRUE,"",'Data Validation'!G181)</f>
        <v>5194.54</v>
      </c>
      <c r="E181" s="6">
        <f>IF($C181&lt;&gt;"M5","",SSA!E181)</f>
        <v>5196.0911800000003</v>
      </c>
      <c r="F181" s="6">
        <f>IF($C181&lt;&gt;"M5","",SSA!F181)</f>
        <v>5194.89732</v>
      </c>
      <c r="G181" s="21">
        <f t="shared" si="13"/>
        <v>1.1938600000003134</v>
      </c>
      <c r="H181" s="21">
        <f t="shared" si="17"/>
        <v>1</v>
      </c>
      <c r="I181" s="21">
        <f t="shared" si="18"/>
        <v>3</v>
      </c>
      <c r="J181" s="23" t="str">
        <f t="shared" si="14"/>
        <v>UP</v>
      </c>
      <c r="K181" s="22" t="str">
        <f t="shared" si="15"/>
        <v>-----</v>
      </c>
      <c r="L181" s="23" t="str">
        <f t="shared" si="16"/>
        <v>-----</v>
      </c>
    </row>
    <row r="182" spans="1:21" x14ac:dyDescent="0.55000000000000004">
      <c r="A182" s="6">
        <f>IF('Data Validation'!$K$2&lt;&gt;TRUE,"",'Data Validation'!A182)</f>
        <v>1772082600</v>
      </c>
      <c r="B182" s="6" t="str">
        <f>IF('Data Validation'!$K$2&lt;&gt;TRUE,"",'Data Validation'!C182)</f>
        <v>XAUUSD</v>
      </c>
      <c r="C182" s="6" t="str">
        <f>IF('Data Validation'!$K$2&lt;&gt;TRUE,"",'Data Validation'!E182)</f>
        <v>M5</v>
      </c>
      <c r="D182" s="6">
        <f>IF('Data Validation'!$K$2&lt;&gt;TRUE,"",'Data Validation'!G182)</f>
        <v>5197.8500000000004</v>
      </c>
      <c r="E182" s="6">
        <f>IF($C182&lt;&gt;"M5","",SSA!E182)</f>
        <v>5197.7813299999998</v>
      </c>
      <c r="F182" s="6">
        <f>IF($C182&lt;&gt;"M5","",SSA!F182)</f>
        <v>5196.33932</v>
      </c>
      <c r="G182" s="21">
        <f t="shared" si="13"/>
        <v>1.4420099999997547</v>
      </c>
      <c r="H182" s="21">
        <f t="shared" si="17"/>
        <v>1</v>
      </c>
      <c r="I182" s="21">
        <f t="shared" si="18"/>
        <v>4</v>
      </c>
      <c r="J182" s="23" t="str">
        <f t="shared" si="14"/>
        <v>UP</v>
      </c>
      <c r="K182" s="22" t="str">
        <f t="shared" si="15"/>
        <v>-----</v>
      </c>
      <c r="L182" s="23" t="str">
        <f t="shared" si="16"/>
        <v>-----</v>
      </c>
    </row>
    <row r="183" spans="1:21" x14ac:dyDescent="0.55000000000000004">
      <c r="A183" s="6">
        <f>IF('Data Validation'!$K$2&lt;&gt;TRUE,"",'Data Validation'!A183)</f>
        <v>1772082900</v>
      </c>
      <c r="B183" s="6" t="str">
        <f>IF('Data Validation'!$K$2&lt;&gt;TRUE,"",'Data Validation'!C183)</f>
        <v>XAUUSD</v>
      </c>
      <c r="C183" s="6" t="str">
        <f>IF('Data Validation'!$K$2&lt;&gt;TRUE,"",'Data Validation'!E183)</f>
        <v>M5</v>
      </c>
      <c r="D183" s="6">
        <f>IF('Data Validation'!$K$2&lt;&gt;TRUE,"",'Data Validation'!G183)</f>
        <v>5199.82</v>
      </c>
      <c r="E183" s="6">
        <f>IF($C183&lt;&gt;"M5","",SSA!E183)</f>
        <v>5199.2459500000004</v>
      </c>
      <c r="F183" s="6">
        <f>IF($C183&lt;&gt;"M5","",SSA!F183)</f>
        <v>5197.7926399999997</v>
      </c>
      <c r="G183" s="21">
        <f t="shared" si="13"/>
        <v>1.4533100000007835</v>
      </c>
      <c r="H183" s="21">
        <f t="shared" si="17"/>
        <v>1</v>
      </c>
      <c r="I183" s="21">
        <f t="shared" si="18"/>
        <v>5</v>
      </c>
      <c r="J183" s="23" t="str">
        <f t="shared" si="14"/>
        <v>UP</v>
      </c>
      <c r="K183" s="22" t="str">
        <f t="shared" si="15"/>
        <v>-----</v>
      </c>
      <c r="L183" s="23" t="str">
        <f t="shared" si="16"/>
        <v>-----</v>
      </c>
    </row>
    <row r="184" spans="1:21" x14ac:dyDescent="0.55000000000000004">
      <c r="A184" s="6">
        <f>IF('Data Validation'!$K$2&lt;&gt;TRUE,"",'Data Validation'!A184)</f>
        <v>1772083200</v>
      </c>
      <c r="B184" s="6" t="str">
        <f>IF('Data Validation'!$K$2&lt;&gt;TRUE,"",'Data Validation'!C184)</f>
        <v>XAUUSD</v>
      </c>
      <c r="C184" s="6" t="str">
        <f>IF('Data Validation'!$K$2&lt;&gt;TRUE,"",'Data Validation'!E184)</f>
        <v>M5</v>
      </c>
      <c r="D184" s="6">
        <f>IF('Data Validation'!$K$2&lt;&gt;TRUE,"",'Data Validation'!G184)</f>
        <v>5202.71</v>
      </c>
      <c r="E184" s="6">
        <f>IF($C184&lt;&gt;"M5","",SSA!E184)</f>
        <v>5200.2420499999998</v>
      </c>
      <c r="F184" s="6">
        <f>IF($C184&lt;&gt;"M5","",SSA!F184)</f>
        <v>5199.0173400000003</v>
      </c>
      <c r="G184" s="21">
        <f t="shared" si="13"/>
        <v>1.2247099999995044</v>
      </c>
      <c r="H184" s="21">
        <f t="shared" si="17"/>
        <v>1</v>
      </c>
      <c r="I184" s="21">
        <f t="shared" si="18"/>
        <v>6</v>
      </c>
      <c r="J184" s="23" t="str">
        <f t="shared" si="14"/>
        <v>UP</v>
      </c>
      <c r="K184" s="22" t="str">
        <f t="shared" si="15"/>
        <v>-----</v>
      </c>
      <c r="L184" s="23" t="str">
        <f t="shared" si="16"/>
        <v>-----</v>
      </c>
    </row>
    <row r="185" spans="1:21" x14ac:dyDescent="0.55000000000000004">
      <c r="A185" s="6">
        <f>IF('Data Validation'!$K$2&lt;&gt;TRUE,"",'Data Validation'!A185)</f>
        <v>1772083500</v>
      </c>
      <c r="B185" s="6" t="str">
        <f>IF('Data Validation'!$K$2&lt;&gt;TRUE,"",'Data Validation'!C185)</f>
        <v>XAUUSD</v>
      </c>
      <c r="C185" s="6" t="str">
        <f>IF('Data Validation'!$K$2&lt;&gt;TRUE,"",'Data Validation'!E185)</f>
        <v>M5</v>
      </c>
      <c r="D185" s="6">
        <f>IF('Data Validation'!$K$2&lt;&gt;TRUE,"",'Data Validation'!G185)</f>
        <v>5200.41</v>
      </c>
      <c r="E185" s="6">
        <f>IF($C185&lt;&gt;"M5","",SSA!E185)</f>
        <v>5200.5782099999997</v>
      </c>
      <c r="F185" s="6">
        <f>IF($C185&lt;&gt;"M5","",SSA!F185)</f>
        <v>5199.7977700000001</v>
      </c>
      <c r="G185" s="21">
        <f t="shared" si="13"/>
        <v>0.78043999999954394</v>
      </c>
      <c r="H185" s="21">
        <f t="shared" si="17"/>
        <v>1</v>
      </c>
      <c r="I185" s="21">
        <f t="shared" si="18"/>
        <v>7</v>
      </c>
      <c r="J185" s="23" t="str">
        <f t="shared" si="14"/>
        <v>UP</v>
      </c>
      <c r="K185" s="22" t="str">
        <f t="shared" si="15"/>
        <v>-----</v>
      </c>
      <c r="L185" s="23" t="str">
        <f t="shared" si="16"/>
        <v>-----</v>
      </c>
    </row>
    <row r="186" spans="1:21" s="14" customFormat="1" x14ac:dyDescent="0.55000000000000004">
      <c r="A186" s="6">
        <f>IF('Data Validation'!$K$2&lt;&gt;TRUE,"",'Data Validation'!A186)</f>
        <v>1772083800</v>
      </c>
      <c r="B186" s="6" t="str">
        <f>IF('Data Validation'!$K$2&lt;&gt;TRUE,"",'Data Validation'!C186)</f>
        <v>XAUUSD</v>
      </c>
      <c r="C186" s="6" t="str">
        <f>IF('Data Validation'!$K$2&lt;&gt;TRUE,"",'Data Validation'!E186)</f>
        <v>M5</v>
      </c>
      <c r="D186" s="6">
        <f>IF('Data Validation'!$K$2&lt;&gt;TRUE,"",'Data Validation'!G186)</f>
        <v>5201.13</v>
      </c>
      <c r="E186" s="6">
        <f>IF($C186&lt;&gt;"M5","",SSA!E186)</f>
        <v>5200.3155999999999</v>
      </c>
      <c r="F186" s="6">
        <f>IF($C186&lt;&gt;"M5","",SSA!F186)</f>
        <v>5200.0566900000003</v>
      </c>
      <c r="G186" s="21">
        <f t="shared" si="13"/>
        <v>0.25890999999955966</v>
      </c>
      <c r="H186" s="21">
        <f t="shared" si="17"/>
        <v>1</v>
      </c>
      <c r="I186" s="21">
        <f t="shared" si="18"/>
        <v>8</v>
      </c>
      <c r="J186" s="23" t="str">
        <f t="shared" si="14"/>
        <v>UP</v>
      </c>
      <c r="K186" s="22" t="str">
        <f t="shared" si="15"/>
        <v>-----</v>
      </c>
      <c r="L186" s="23" t="str">
        <f t="shared" si="16"/>
        <v>-----</v>
      </c>
      <c r="N186"/>
      <c r="O186"/>
      <c r="P186"/>
      <c r="Q186"/>
      <c r="R186"/>
      <c r="S186"/>
      <c r="T186"/>
      <c r="U186"/>
    </row>
    <row r="187" spans="1:21" x14ac:dyDescent="0.55000000000000004">
      <c r="A187" s="6">
        <f>IF('Data Validation'!$K$2&lt;&gt;TRUE,"",'Data Validation'!A187)</f>
        <v>1772084100</v>
      </c>
      <c r="B187" s="6" t="str">
        <f>IF('Data Validation'!$K$2&lt;&gt;TRUE,"",'Data Validation'!C187)</f>
        <v>XAUUSD</v>
      </c>
      <c r="C187" s="6" t="str">
        <f>IF('Data Validation'!$K$2&lt;&gt;TRUE,"",'Data Validation'!E187)</f>
        <v>M5</v>
      </c>
      <c r="D187" s="6">
        <f>IF('Data Validation'!$K$2&lt;&gt;TRUE,"",'Data Validation'!G187)</f>
        <v>5199.26</v>
      </c>
      <c r="E187" s="6">
        <f>IF($C187&lt;&gt;"M5","",SSA!E187)</f>
        <v>5199.5412500000002</v>
      </c>
      <c r="F187" s="6">
        <f>IF($C187&lt;&gt;"M5","",SSA!F187)</f>
        <v>5199.7989699999998</v>
      </c>
      <c r="G187" s="21">
        <f t="shared" si="13"/>
        <v>-0.25771999999960826</v>
      </c>
      <c r="H187" s="21">
        <f t="shared" si="17"/>
        <v>-1</v>
      </c>
      <c r="I187" s="21">
        <f t="shared" si="18"/>
        <v>-1</v>
      </c>
      <c r="J187" s="23" t="str">
        <f t="shared" si="14"/>
        <v>DOWN</v>
      </c>
      <c r="K187" s="22" t="str">
        <f t="shared" si="15"/>
        <v>-----</v>
      </c>
      <c r="L187" s="23" t="str">
        <f t="shared" si="16"/>
        <v>crossunder</v>
      </c>
    </row>
    <row r="188" spans="1:21" x14ac:dyDescent="0.55000000000000004">
      <c r="A188" s="6">
        <f>IF('Data Validation'!$K$2&lt;&gt;TRUE,"",'Data Validation'!A188)</f>
        <v>1772084400</v>
      </c>
      <c r="B188" s="6" t="str">
        <f>IF('Data Validation'!$K$2&lt;&gt;TRUE,"",'Data Validation'!C188)</f>
        <v>XAUUSD</v>
      </c>
      <c r="C188" s="6" t="str">
        <f>IF('Data Validation'!$K$2&lt;&gt;TRUE,"",'Data Validation'!E188)</f>
        <v>M5</v>
      </c>
      <c r="D188" s="6">
        <f>IF('Data Validation'!$K$2&lt;&gt;TRUE,"",'Data Validation'!G188)</f>
        <v>5199.6899999999996</v>
      </c>
      <c r="E188" s="6">
        <f>IF($C188&lt;&gt;"M5","",SSA!E188)</f>
        <v>5198.4792699999998</v>
      </c>
      <c r="F188" s="6">
        <f>IF($C188&lt;&gt;"M5","",SSA!F188)</f>
        <v>5199.1391199999998</v>
      </c>
      <c r="G188" s="21">
        <f t="shared" si="13"/>
        <v>-0.65985000000000582</v>
      </c>
      <c r="H188" s="21">
        <f t="shared" si="17"/>
        <v>-1</v>
      </c>
      <c r="I188" s="21">
        <f t="shared" si="18"/>
        <v>-2</v>
      </c>
      <c r="J188" s="23" t="str">
        <f t="shared" si="14"/>
        <v>DOWN</v>
      </c>
      <c r="K188" s="22" t="str">
        <f t="shared" si="15"/>
        <v>-----</v>
      </c>
      <c r="L188" s="23" t="str">
        <f t="shared" si="16"/>
        <v>-----</v>
      </c>
    </row>
    <row r="189" spans="1:21" x14ac:dyDescent="0.55000000000000004">
      <c r="A189" s="6">
        <f>IF('Data Validation'!$K$2&lt;&gt;TRUE,"",'Data Validation'!A189)</f>
        <v>1772084700</v>
      </c>
      <c r="B189" s="6" t="str">
        <f>IF('Data Validation'!$K$2&lt;&gt;TRUE,"",'Data Validation'!C189)</f>
        <v>XAUUSD</v>
      </c>
      <c r="C189" s="6" t="str">
        <f>IF('Data Validation'!$K$2&lt;&gt;TRUE,"",'Data Validation'!E189)</f>
        <v>M5</v>
      </c>
      <c r="D189" s="6">
        <f>IF('Data Validation'!$K$2&lt;&gt;TRUE,"",'Data Validation'!G189)</f>
        <v>5193.88</v>
      </c>
      <c r="E189" s="6">
        <f>IF($C189&lt;&gt;"M5","",SSA!E189)</f>
        <v>5197.3186299999998</v>
      </c>
      <c r="F189" s="6">
        <f>IF($C189&lt;&gt;"M5","",SSA!F189)</f>
        <v>5198.2288699999999</v>
      </c>
      <c r="G189" s="21">
        <f t="shared" si="13"/>
        <v>-0.91024000000015803</v>
      </c>
      <c r="H189" s="21">
        <f t="shared" si="17"/>
        <v>-1</v>
      </c>
      <c r="I189" s="21">
        <f t="shared" si="18"/>
        <v>-3</v>
      </c>
      <c r="J189" s="23" t="str">
        <f t="shared" si="14"/>
        <v>DOWN</v>
      </c>
      <c r="K189" s="22" t="str">
        <f t="shared" si="15"/>
        <v>-----</v>
      </c>
      <c r="L189" s="23" t="str">
        <f t="shared" si="16"/>
        <v>-----</v>
      </c>
    </row>
    <row r="190" spans="1:21" x14ac:dyDescent="0.55000000000000004">
      <c r="A190" s="6">
        <f>IF('Data Validation'!$K$2&lt;&gt;TRUE,"",'Data Validation'!A190)</f>
        <v>1772085000</v>
      </c>
      <c r="B190" s="6" t="str">
        <f>IF('Data Validation'!$K$2&lt;&gt;TRUE,"",'Data Validation'!C190)</f>
        <v>XAUUSD</v>
      </c>
      <c r="C190" s="6" t="str">
        <f>IF('Data Validation'!$K$2&lt;&gt;TRUE,"",'Data Validation'!E190)</f>
        <v>M5</v>
      </c>
      <c r="D190" s="6">
        <f>IF('Data Validation'!$K$2&lt;&gt;TRUE,"",'Data Validation'!G190)</f>
        <v>5194.18</v>
      </c>
      <c r="E190" s="6">
        <f>IF($C190&lt;&gt;"M5","",SSA!E190)</f>
        <v>5196.4073900000003</v>
      </c>
      <c r="F190" s="6">
        <f>IF($C190&lt;&gt;"M5","",SSA!F190)</f>
        <v>5197.3181299999997</v>
      </c>
      <c r="G190" s="21">
        <f t="shared" si="13"/>
        <v>-0.9107399999993504</v>
      </c>
      <c r="H190" s="21">
        <f t="shared" si="17"/>
        <v>-1</v>
      </c>
      <c r="I190" s="21">
        <f t="shared" si="18"/>
        <v>-4</v>
      </c>
      <c r="J190" s="23" t="str">
        <f t="shared" si="14"/>
        <v>DOWN</v>
      </c>
      <c r="K190" s="22" t="str">
        <f t="shared" si="15"/>
        <v>-----</v>
      </c>
      <c r="L190" s="23" t="str">
        <f t="shared" si="16"/>
        <v>-----</v>
      </c>
    </row>
    <row r="191" spans="1:21" x14ac:dyDescent="0.55000000000000004">
      <c r="A191" s="6">
        <f>IF('Data Validation'!$K$2&lt;&gt;TRUE,"",'Data Validation'!A191)</f>
        <v>1772085300</v>
      </c>
      <c r="B191" s="6" t="str">
        <f>IF('Data Validation'!$K$2&lt;&gt;TRUE,"",'Data Validation'!C191)</f>
        <v>XAUUSD</v>
      </c>
      <c r="C191" s="6" t="str">
        <f>IF('Data Validation'!$K$2&lt;&gt;TRUE,"",'Data Validation'!E191)</f>
        <v>M5</v>
      </c>
      <c r="D191" s="6">
        <f>IF('Data Validation'!$K$2&lt;&gt;TRUE,"",'Data Validation'!G191)</f>
        <v>5198.46</v>
      </c>
      <c r="E191" s="6">
        <f>IF($C191&lt;&gt;"M5","",SSA!E191)</f>
        <v>5195.86528</v>
      </c>
      <c r="F191" s="6">
        <f>IF($C191&lt;&gt;"M5","",SSA!F191)</f>
        <v>5196.5917099999997</v>
      </c>
      <c r="G191" s="21">
        <f t="shared" si="13"/>
        <v>-0.72642999999970925</v>
      </c>
      <c r="H191" s="21">
        <f t="shared" si="17"/>
        <v>-1</v>
      </c>
      <c r="I191" s="21">
        <f t="shared" si="18"/>
        <v>-5</v>
      </c>
      <c r="J191" s="23" t="str">
        <f t="shared" si="14"/>
        <v>DOWN</v>
      </c>
      <c r="K191" s="22" t="str">
        <f t="shared" si="15"/>
        <v>-----</v>
      </c>
      <c r="L191" s="23" t="str">
        <f t="shared" si="16"/>
        <v>-----</v>
      </c>
    </row>
    <row r="192" spans="1:21" x14ac:dyDescent="0.55000000000000004">
      <c r="A192" s="6">
        <f>IF('Data Validation'!$K$2&lt;&gt;TRUE,"",'Data Validation'!A192)</f>
        <v>1772085600</v>
      </c>
      <c r="B192" s="6" t="str">
        <f>IF('Data Validation'!$K$2&lt;&gt;TRUE,"",'Data Validation'!C192)</f>
        <v>XAUUSD</v>
      </c>
      <c r="C192" s="6" t="str">
        <f>IF('Data Validation'!$K$2&lt;&gt;TRUE,"",'Data Validation'!E192)</f>
        <v>M5</v>
      </c>
      <c r="D192" s="6">
        <f>IF('Data Validation'!$K$2&lt;&gt;TRUE,"",'Data Validation'!G192)</f>
        <v>5193.7700000000004</v>
      </c>
      <c r="E192" s="6">
        <f>IF($C192&lt;&gt;"M5","",SSA!E192)</f>
        <v>5195.6347500000002</v>
      </c>
      <c r="F192" s="6">
        <f>IF($C192&lt;&gt;"M5","",SSA!F192)</f>
        <v>5196.1132299999999</v>
      </c>
      <c r="G192" s="21">
        <f t="shared" si="13"/>
        <v>-0.47847999999976309</v>
      </c>
      <c r="H192" s="21">
        <f t="shared" si="17"/>
        <v>-1</v>
      </c>
      <c r="I192" s="21">
        <f t="shared" si="18"/>
        <v>-6</v>
      </c>
      <c r="J192" s="23" t="str">
        <f t="shared" si="14"/>
        <v>DOWN</v>
      </c>
      <c r="K192" s="22" t="str">
        <f t="shared" si="15"/>
        <v>-----</v>
      </c>
      <c r="L192" s="23" t="str">
        <f t="shared" si="16"/>
        <v>-----</v>
      </c>
    </row>
    <row r="193" spans="1:12" x14ac:dyDescent="0.55000000000000004">
      <c r="A193" s="6">
        <f>IF('Data Validation'!$K$2&lt;&gt;TRUE,"",'Data Validation'!A193)</f>
        <v>1772085900</v>
      </c>
      <c r="B193" s="6" t="str">
        <f>IF('Data Validation'!$K$2&lt;&gt;TRUE,"",'Data Validation'!C193)</f>
        <v>XAUUSD</v>
      </c>
      <c r="C193" s="6" t="str">
        <f>IF('Data Validation'!$K$2&lt;&gt;TRUE,"",'Data Validation'!E193)</f>
        <v>M5</v>
      </c>
      <c r="D193" s="6">
        <f>IF('Data Validation'!$K$2&lt;&gt;TRUE,"",'Data Validation'!G193)</f>
        <v>5198.41</v>
      </c>
      <c r="E193" s="6">
        <f>IF($C193&lt;&gt;"M5","",SSA!E193)</f>
        <v>5195.7973000000002</v>
      </c>
      <c r="F193" s="6">
        <f>IF($C193&lt;&gt;"M5","",SSA!F193)</f>
        <v>5195.9552700000004</v>
      </c>
      <c r="G193" s="21">
        <f t="shared" si="13"/>
        <v>-0.15797000000020489</v>
      </c>
      <c r="H193" s="21">
        <f t="shared" si="17"/>
        <v>-1</v>
      </c>
      <c r="I193" s="21">
        <f t="shared" si="18"/>
        <v>-7</v>
      </c>
      <c r="J193" s="23" t="str">
        <f t="shared" si="14"/>
        <v>DOWN</v>
      </c>
      <c r="K193" s="22" t="str">
        <f t="shared" si="15"/>
        <v>-----</v>
      </c>
      <c r="L193" s="23" t="str">
        <f t="shared" si="16"/>
        <v>-----</v>
      </c>
    </row>
    <row r="194" spans="1:12" x14ac:dyDescent="0.55000000000000004">
      <c r="A194" s="6">
        <f>IF('Data Validation'!$K$2&lt;&gt;TRUE,"",'Data Validation'!A194)</f>
        <v>1772086200</v>
      </c>
      <c r="B194" s="6" t="str">
        <f>IF('Data Validation'!$K$2&lt;&gt;TRUE,"",'Data Validation'!C194)</f>
        <v>XAUUSD</v>
      </c>
      <c r="C194" s="6" t="str">
        <f>IF('Data Validation'!$K$2&lt;&gt;TRUE,"",'Data Validation'!E194)</f>
        <v>M5</v>
      </c>
      <c r="D194" s="6">
        <f>IF('Data Validation'!$K$2&lt;&gt;TRUE,"",'Data Validation'!G194)</f>
        <v>5197.99</v>
      </c>
      <c r="E194" s="6">
        <f>IF($C194&lt;&gt;"M5","",SSA!E194)</f>
        <v>5196.1157800000001</v>
      </c>
      <c r="F194" s="6">
        <f>IF($C194&lt;&gt;"M5","",SSA!F194)</f>
        <v>5196.0355200000004</v>
      </c>
      <c r="G194" s="21">
        <f t="shared" ref="G194:G257" si="19">E194-F194</f>
        <v>8.0259999999725551E-2</v>
      </c>
      <c r="H194" s="21">
        <f t="shared" si="17"/>
        <v>1</v>
      </c>
      <c r="I194" s="21">
        <f t="shared" si="18"/>
        <v>1</v>
      </c>
      <c r="J194" s="23" t="str">
        <f t="shared" si="14"/>
        <v>UP</v>
      </c>
      <c r="K194" s="22" t="str">
        <f t="shared" si="15"/>
        <v>crossover</v>
      </c>
      <c r="L194" s="23" t="str">
        <f t="shared" si="16"/>
        <v>-----</v>
      </c>
    </row>
    <row r="195" spans="1:12" x14ac:dyDescent="0.55000000000000004">
      <c r="A195" s="6">
        <f>IF('Data Validation'!$K$2&lt;&gt;TRUE,"",'Data Validation'!A195)</f>
        <v>1772086500</v>
      </c>
      <c r="B195" s="6" t="str">
        <f>IF('Data Validation'!$K$2&lt;&gt;TRUE,"",'Data Validation'!C195)</f>
        <v>XAUUSD</v>
      </c>
      <c r="C195" s="6" t="str">
        <f>IF('Data Validation'!$K$2&lt;&gt;TRUE,"",'Data Validation'!E195)</f>
        <v>M5</v>
      </c>
      <c r="D195" s="6">
        <f>IF('Data Validation'!$K$2&lt;&gt;TRUE,"",'Data Validation'!G195)</f>
        <v>5196.0600000000004</v>
      </c>
      <c r="E195" s="6">
        <f>IF($C195&lt;&gt;"M5","",SSA!E195)</f>
        <v>5196.4506099999999</v>
      </c>
      <c r="F195" s="6">
        <f>IF($C195&lt;&gt;"M5","",SSA!F195)</f>
        <v>5196.2430700000004</v>
      </c>
      <c r="G195" s="21">
        <f t="shared" si="19"/>
        <v>0.20753999999942607</v>
      </c>
      <c r="H195" s="21">
        <f t="shared" si="17"/>
        <v>1</v>
      </c>
      <c r="I195" s="21">
        <f t="shared" si="18"/>
        <v>2</v>
      </c>
      <c r="J195" s="23" t="str">
        <f t="shared" ref="J195:J258" si="20">IF(G195&gt;0,"UP","DOWN")</f>
        <v>UP</v>
      </c>
      <c r="K195" s="22" t="str">
        <f t="shared" ref="K195:K258" si="21">IF(AND(E195&gt;F195,E194&lt;F194),"crossover","-----")</f>
        <v>-----</v>
      </c>
      <c r="L195" s="23" t="str">
        <f t="shared" ref="L195:L258" si="22">IF(AND(E195&lt;F195,E194&gt;F194),"crossunder","-----")</f>
        <v>-----</v>
      </c>
    </row>
    <row r="196" spans="1:12" x14ac:dyDescent="0.55000000000000004">
      <c r="A196" s="6">
        <f>IF('Data Validation'!$K$2&lt;&gt;TRUE,"",'Data Validation'!A196)</f>
        <v>1772086800</v>
      </c>
      <c r="B196" s="6" t="str">
        <f>IF('Data Validation'!$K$2&lt;&gt;TRUE,"",'Data Validation'!C196)</f>
        <v>XAUUSD</v>
      </c>
      <c r="C196" s="6" t="str">
        <f>IF('Data Validation'!$K$2&lt;&gt;TRUE,"",'Data Validation'!E196)</f>
        <v>M5</v>
      </c>
      <c r="D196" s="6">
        <f>IF('Data Validation'!$K$2&lt;&gt;TRUE,"",'Data Validation'!G196)</f>
        <v>5196.4399999999996</v>
      </c>
      <c r="E196" s="6">
        <f>IF($C196&lt;&gt;"M5","",SSA!E196)</f>
        <v>5196.6937600000001</v>
      </c>
      <c r="F196" s="6">
        <f>IF($C196&lt;&gt;"M5","",SSA!F196)</f>
        <v>5196.4684100000004</v>
      </c>
      <c r="G196" s="21">
        <f t="shared" si="19"/>
        <v>0.22534999999970751</v>
      </c>
      <c r="H196" s="21">
        <f t="shared" ref="H196:H259" si="23">IF(G196&gt;=0,1,-1)</f>
        <v>1</v>
      </c>
      <c r="I196" s="21">
        <f t="shared" ref="I196:I259" si="24">IF(H196=H195,I195+H196,H196)</f>
        <v>3</v>
      </c>
      <c r="J196" s="23" t="str">
        <f t="shared" si="20"/>
        <v>UP</v>
      </c>
      <c r="K196" s="22" t="str">
        <f t="shared" si="21"/>
        <v>-----</v>
      </c>
      <c r="L196" s="23" t="str">
        <f t="shared" si="22"/>
        <v>-----</v>
      </c>
    </row>
    <row r="197" spans="1:12" x14ac:dyDescent="0.55000000000000004">
      <c r="A197" s="6">
        <f>IF('Data Validation'!$K$2&lt;&gt;TRUE,"",'Data Validation'!A197)</f>
        <v>1772087100</v>
      </c>
      <c r="B197" s="6" t="str">
        <f>IF('Data Validation'!$K$2&lt;&gt;TRUE,"",'Data Validation'!C197)</f>
        <v>XAUUSD</v>
      </c>
      <c r="C197" s="6" t="str">
        <f>IF('Data Validation'!$K$2&lt;&gt;TRUE,"",'Data Validation'!E197)</f>
        <v>M5</v>
      </c>
      <c r="D197" s="6">
        <f>IF('Data Validation'!$K$2&lt;&gt;TRUE,"",'Data Validation'!G197)</f>
        <v>5193.49</v>
      </c>
      <c r="E197" s="6">
        <f>IF($C197&lt;&gt;"M5","",SSA!E197)</f>
        <v>5196.7126200000002</v>
      </c>
      <c r="F197" s="6">
        <f>IF($C197&lt;&gt;"M5","",SSA!F197)</f>
        <v>5196.5905199999997</v>
      </c>
      <c r="G197" s="21">
        <f t="shared" si="19"/>
        <v>0.12210000000050059</v>
      </c>
      <c r="H197" s="21">
        <f t="shared" si="23"/>
        <v>1</v>
      </c>
      <c r="I197" s="21">
        <f t="shared" si="24"/>
        <v>4</v>
      </c>
      <c r="J197" s="23" t="str">
        <f t="shared" si="20"/>
        <v>UP</v>
      </c>
      <c r="K197" s="22" t="str">
        <f t="shared" si="21"/>
        <v>-----</v>
      </c>
      <c r="L197" s="23" t="str">
        <f t="shared" si="22"/>
        <v>-----</v>
      </c>
    </row>
    <row r="198" spans="1:12" x14ac:dyDescent="0.55000000000000004">
      <c r="A198" s="6">
        <f>IF('Data Validation'!$K$2&lt;&gt;TRUE,"",'Data Validation'!A198)</f>
        <v>1772087400</v>
      </c>
      <c r="B198" s="6" t="str">
        <f>IF('Data Validation'!$K$2&lt;&gt;TRUE,"",'Data Validation'!C198)</f>
        <v>XAUUSD</v>
      </c>
      <c r="C198" s="6" t="str">
        <f>IF('Data Validation'!$K$2&lt;&gt;TRUE,"",'Data Validation'!E198)</f>
        <v>M5</v>
      </c>
      <c r="D198" s="6">
        <f>IF('Data Validation'!$K$2&lt;&gt;TRUE,"",'Data Validation'!G198)</f>
        <v>5196.8999999999996</v>
      </c>
      <c r="E198" s="6">
        <f>IF($C198&lt;&gt;"M5","",SSA!E198)</f>
        <v>5196.5048399999996</v>
      </c>
      <c r="F198" s="6">
        <f>IF($C198&lt;&gt;"M5","",SSA!F198)</f>
        <v>5196.5476799999997</v>
      </c>
      <c r="G198" s="21">
        <f t="shared" si="19"/>
        <v>-4.2840000000069267E-2</v>
      </c>
      <c r="H198" s="21">
        <f t="shared" si="23"/>
        <v>-1</v>
      </c>
      <c r="I198" s="21">
        <f t="shared" si="24"/>
        <v>-1</v>
      </c>
      <c r="J198" s="23" t="str">
        <f t="shared" si="20"/>
        <v>DOWN</v>
      </c>
      <c r="K198" s="22" t="str">
        <f t="shared" si="21"/>
        <v>-----</v>
      </c>
      <c r="L198" s="23" t="str">
        <f t="shared" si="22"/>
        <v>crossunder</v>
      </c>
    </row>
    <row r="199" spans="1:12" x14ac:dyDescent="0.55000000000000004">
      <c r="A199" s="6">
        <f>IF('Data Validation'!$K$2&lt;&gt;TRUE,"",'Data Validation'!A199)</f>
        <v>1772087700</v>
      </c>
      <c r="B199" s="6" t="str">
        <f>IF('Data Validation'!$K$2&lt;&gt;TRUE,"",'Data Validation'!C199)</f>
        <v>XAUUSD</v>
      </c>
      <c r="C199" s="6" t="str">
        <f>IF('Data Validation'!$K$2&lt;&gt;TRUE,"",'Data Validation'!E199)</f>
        <v>M5</v>
      </c>
      <c r="D199" s="6">
        <f>IF('Data Validation'!$K$2&lt;&gt;TRUE,"",'Data Validation'!G199)</f>
        <v>5196.79</v>
      </c>
      <c r="E199" s="6">
        <f>IF($C199&lt;&gt;"M5","",SSA!E199)</f>
        <v>5195.9514600000002</v>
      </c>
      <c r="F199" s="6">
        <f>IF($C199&lt;&gt;"M5","",SSA!F199)</f>
        <v>5196.2495699999999</v>
      </c>
      <c r="G199" s="21">
        <f t="shared" si="19"/>
        <v>-0.2981099999997241</v>
      </c>
      <c r="H199" s="21">
        <f t="shared" si="23"/>
        <v>-1</v>
      </c>
      <c r="I199" s="21">
        <f t="shared" si="24"/>
        <v>-2</v>
      </c>
      <c r="J199" s="23" t="str">
        <f t="shared" si="20"/>
        <v>DOWN</v>
      </c>
      <c r="K199" s="22" t="str">
        <f t="shared" si="21"/>
        <v>-----</v>
      </c>
      <c r="L199" s="23" t="str">
        <f t="shared" si="22"/>
        <v>-----</v>
      </c>
    </row>
    <row r="200" spans="1:12" x14ac:dyDescent="0.55000000000000004">
      <c r="A200" s="6">
        <f>IF('Data Validation'!$K$2&lt;&gt;TRUE,"",'Data Validation'!A200)</f>
        <v>1772088000</v>
      </c>
      <c r="B200" s="6" t="str">
        <f>IF('Data Validation'!$K$2&lt;&gt;TRUE,"",'Data Validation'!C200)</f>
        <v>XAUUSD</v>
      </c>
      <c r="C200" s="6" t="str">
        <f>IF('Data Validation'!$K$2&lt;&gt;TRUE,"",'Data Validation'!E200)</f>
        <v>M5</v>
      </c>
      <c r="D200" s="6">
        <f>IF('Data Validation'!$K$2&lt;&gt;TRUE,"",'Data Validation'!G200)</f>
        <v>5196.4399999999996</v>
      </c>
      <c r="E200" s="6">
        <f>IF($C200&lt;&gt;"M5","",SSA!E200)</f>
        <v>5195.06286</v>
      </c>
      <c r="F200" s="6">
        <f>IF($C200&lt;&gt;"M5","",SSA!F200)</f>
        <v>5195.6562199999998</v>
      </c>
      <c r="G200" s="21">
        <f t="shared" si="19"/>
        <v>-0.59335999999984779</v>
      </c>
      <c r="H200" s="21">
        <f t="shared" si="23"/>
        <v>-1</v>
      </c>
      <c r="I200" s="21">
        <f t="shared" si="24"/>
        <v>-3</v>
      </c>
      <c r="J200" s="23" t="str">
        <f t="shared" si="20"/>
        <v>DOWN</v>
      </c>
      <c r="K200" s="22" t="str">
        <f t="shared" si="21"/>
        <v>-----</v>
      </c>
      <c r="L200" s="23" t="str">
        <f t="shared" si="22"/>
        <v>-----</v>
      </c>
    </row>
    <row r="201" spans="1:12" x14ac:dyDescent="0.55000000000000004">
      <c r="A201" s="6">
        <f>IF('Data Validation'!$K$2&lt;&gt;TRUE,"",'Data Validation'!A201)</f>
        <v>1772088300</v>
      </c>
      <c r="B201" s="6" t="str">
        <f>IF('Data Validation'!$K$2&lt;&gt;TRUE,"",'Data Validation'!C201)</f>
        <v>XAUUSD</v>
      </c>
      <c r="C201" s="6" t="str">
        <f>IF('Data Validation'!$K$2&lt;&gt;TRUE,"",'Data Validation'!E201)</f>
        <v>M5</v>
      </c>
      <c r="D201" s="6">
        <f>IF('Data Validation'!$K$2&lt;&gt;TRUE,"",'Data Validation'!G201)</f>
        <v>5192.8</v>
      </c>
      <c r="E201" s="6">
        <f>IF($C201&lt;&gt;"M5","",SSA!E201)</f>
        <v>5193.8986699999996</v>
      </c>
      <c r="F201" s="6">
        <f>IF($C201&lt;&gt;"M5","",SSA!F201)</f>
        <v>5194.7774399999998</v>
      </c>
      <c r="G201" s="21">
        <f t="shared" si="19"/>
        <v>-0.87877000000025873</v>
      </c>
      <c r="H201" s="21">
        <f t="shared" si="23"/>
        <v>-1</v>
      </c>
      <c r="I201" s="21">
        <f t="shared" si="24"/>
        <v>-4</v>
      </c>
      <c r="J201" s="23" t="str">
        <f t="shared" si="20"/>
        <v>DOWN</v>
      </c>
      <c r="K201" s="22" t="str">
        <f t="shared" si="21"/>
        <v>-----</v>
      </c>
      <c r="L201" s="23" t="str">
        <f t="shared" si="22"/>
        <v>-----</v>
      </c>
    </row>
    <row r="202" spans="1:12" x14ac:dyDescent="0.55000000000000004">
      <c r="A202" s="6">
        <f>IF('Data Validation'!$K$2&lt;&gt;TRUE,"",'Data Validation'!A202)</f>
        <v>1772088600</v>
      </c>
      <c r="B202" s="6" t="str">
        <f>IF('Data Validation'!$K$2&lt;&gt;TRUE,"",'Data Validation'!C202)</f>
        <v>XAUUSD</v>
      </c>
      <c r="C202" s="6" t="str">
        <f>IF('Data Validation'!$K$2&lt;&gt;TRUE,"",'Data Validation'!E202)</f>
        <v>M5</v>
      </c>
      <c r="D202" s="6">
        <f>IF('Data Validation'!$K$2&lt;&gt;TRUE,"",'Data Validation'!G202)</f>
        <v>5192.66</v>
      </c>
      <c r="E202" s="6">
        <f>IF($C202&lt;&gt;"M5","",SSA!E202)</f>
        <v>5192.6411600000001</v>
      </c>
      <c r="F202" s="6">
        <f>IF($C202&lt;&gt;"M5","",SSA!F202)</f>
        <v>5193.7093000000004</v>
      </c>
      <c r="G202" s="21">
        <f t="shared" si="19"/>
        <v>-1.0681400000003123</v>
      </c>
      <c r="H202" s="21">
        <f t="shared" si="23"/>
        <v>-1</v>
      </c>
      <c r="I202" s="21">
        <f t="shared" si="24"/>
        <v>-5</v>
      </c>
      <c r="J202" s="23" t="str">
        <f t="shared" si="20"/>
        <v>DOWN</v>
      </c>
      <c r="K202" s="22" t="str">
        <f t="shared" si="21"/>
        <v>-----</v>
      </c>
      <c r="L202" s="23" t="str">
        <f t="shared" si="22"/>
        <v>-----</v>
      </c>
    </row>
    <row r="203" spans="1:12" x14ac:dyDescent="0.55000000000000004">
      <c r="A203" s="6">
        <f>IF('Data Validation'!$K$2&lt;&gt;TRUE,"",'Data Validation'!A203)</f>
        <v>1772088900</v>
      </c>
      <c r="B203" s="6" t="str">
        <f>IF('Data Validation'!$K$2&lt;&gt;TRUE,"",'Data Validation'!C203)</f>
        <v>XAUUSD</v>
      </c>
      <c r="C203" s="6" t="str">
        <f>IF('Data Validation'!$K$2&lt;&gt;TRUE,"",'Data Validation'!E203)</f>
        <v>M5</v>
      </c>
      <c r="D203" s="6">
        <f>IF('Data Validation'!$K$2&lt;&gt;TRUE,"",'Data Validation'!G203)</f>
        <v>5193.26</v>
      </c>
      <c r="E203" s="6">
        <f>IF($C203&lt;&gt;"M5","",SSA!E203)</f>
        <v>5191.3582299999998</v>
      </c>
      <c r="F203" s="6">
        <f>IF($C203&lt;&gt;"M5","",SSA!F203)</f>
        <v>5192.53377</v>
      </c>
      <c r="G203" s="21">
        <f t="shared" si="19"/>
        <v>-1.1755400000001828</v>
      </c>
      <c r="H203" s="21">
        <f t="shared" si="23"/>
        <v>-1</v>
      </c>
      <c r="I203" s="21">
        <f t="shared" si="24"/>
        <v>-6</v>
      </c>
      <c r="J203" s="23" t="str">
        <f t="shared" si="20"/>
        <v>DOWN</v>
      </c>
      <c r="K203" s="22" t="str">
        <f t="shared" si="21"/>
        <v>-----</v>
      </c>
      <c r="L203" s="23" t="str">
        <f t="shared" si="22"/>
        <v>-----</v>
      </c>
    </row>
    <row r="204" spans="1:12" x14ac:dyDescent="0.55000000000000004">
      <c r="A204" s="6">
        <f>IF('Data Validation'!$K$2&lt;&gt;TRUE,"",'Data Validation'!A204)</f>
        <v>1772089200</v>
      </c>
      <c r="B204" s="6" t="str">
        <f>IF('Data Validation'!$K$2&lt;&gt;TRUE,"",'Data Validation'!C204)</f>
        <v>XAUUSD</v>
      </c>
      <c r="C204" s="6" t="str">
        <f>IF('Data Validation'!$K$2&lt;&gt;TRUE,"",'Data Validation'!E204)</f>
        <v>M5</v>
      </c>
      <c r="D204" s="6">
        <f>IF('Data Validation'!$K$2&lt;&gt;TRUE,"",'Data Validation'!G204)</f>
        <v>5190.96</v>
      </c>
      <c r="E204" s="6">
        <f>IF($C204&lt;&gt;"M5","",SSA!E204)</f>
        <v>5190.0676100000001</v>
      </c>
      <c r="F204" s="6">
        <f>IF($C204&lt;&gt;"M5","",SSA!F204)</f>
        <v>5191.30069</v>
      </c>
      <c r="G204" s="21">
        <f t="shared" si="19"/>
        <v>-1.2330799999999726</v>
      </c>
      <c r="H204" s="21">
        <f t="shared" si="23"/>
        <v>-1</v>
      </c>
      <c r="I204" s="21">
        <f t="shared" si="24"/>
        <v>-7</v>
      </c>
      <c r="J204" s="23" t="str">
        <f t="shared" si="20"/>
        <v>DOWN</v>
      </c>
      <c r="K204" s="22" t="str">
        <f t="shared" si="21"/>
        <v>-----</v>
      </c>
      <c r="L204" s="23" t="str">
        <f t="shared" si="22"/>
        <v>-----</v>
      </c>
    </row>
    <row r="205" spans="1:12" x14ac:dyDescent="0.55000000000000004">
      <c r="A205" s="6">
        <f>IF('Data Validation'!$K$2&lt;&gt;TRUE,"",'Data Validation'!A205)</f>
        <v>1772089500</v>
      </c>
      <c r="B205" s="6" t="str">
        <f>IF('Data Validation'!$K$2&lt;&gt;TRUE,"",'Data Validation'!C205)</f>
        <v>XAUUSD</v>
      </c>
      <c r="C205" s="6" t="str">
        <f>IF('Data Validation'!$K$2&lt;&gt;TRUE,"",'Data Validation'!E205)</f>
        <v>M5</v>
      </c>
      <c r="D205" s="6">
        <f>IF('Data Validation'!$K$2&lt;&gt;TRUE,"",'Data Validation'!G205)</f>
        <v>5184.75</v>
      </c>
      <c r="E205" s="6">
        <f>IF($C205&lt;&gt;"M5","",SSA!E205)</f>
        <v>5188.8510399999996</v>
      </c>
      <c r="F205" s="6">
        <f>IF($C205&lt;&gt;"M5","",SSA!F205)</f>
        <v>5190.0758699999997</v>
      </c>
      <c r="G205" s="21">
        <f t="shared" si="19"/>
        <v>-1.2248300000001109</v>
      </c>
      <c r="H205" s="21">
        <f t="shared" si="23"/>
        <v>-1</v>
      </c>
      <c r="I205" s="21">
        <f t="shared" si="24"/>
        <v>-8</v>
      </c>
      <c r="J205" s="23" t="str">
        <f t="shared" si="20"/>
        <v>DOWN</v>
      </c>
      <c r="K205" s="22" t="str">
        <f t="shared" si="21"/>
        <v>-----</v>
      </c>
      <c r="L205" s="23" t="str">
        <f t="shared" si="22"/>
        <v>-----</v>
      </c>
    </row>
    <row r="206" spans="1:12" x14ac:dyDescent="0.55000000000000004">
      <c r="A206" s="6">
        <f>IF('Data Validation'!$K$2&lt;&gt;TRUE,"",'Data Validation'!A206)</f>
        <v>1772089800</v>
      </c>
      <c r="B206" s="6" t="str">
        <f>IF('Data Validation'!$K$2&lt;&gt;TRUE,"",'Data Validation'!C206)</f>
        <v>XAUUSD</v>
      </c>
      <c r="C206" s="6" t="str">
        <f>IF('Data Validation'!$K$2&lt;&gt;TRUE,"",'Data Validation'!E206)</f>
        <v>M5</v>
      </c>
      <c r="D206" s="6">
        <f>IF('Data Validation'!$K$2&lt;&gt;TRUE,"",'Data Validation'!G206)</f>
        <v>5187.62</v>
      </c>
      <c r="E206" s="6">
        <f>IF($C206&lt;&gt;"M5","",SSA!E206)</f>
        <v>5187.8724199999997</v>
      </c>
      <c r="F206" s="6">
        <f>IF($C206&lt;&gt;"M5","",SSA!F206)</f>
        <v>5188.9741400000003</v>
      </c>
      <c r="G206" s="21">
        <f t="shared" si="19"/>
        <v>-1.1017200000005687</v>
      </c>
      <c r="H206" s="21">
        <f t="shared" si="23"/>
        <v>-1</v>
      </c>
      <c r="I206" s="21">
        <f t="shared" si="24"/>
        <v>-9</v>
      </c>
      <c r="J206" s="23" t="str">
        <f t="shared" si="20"/>
        <v>DOWN</v>
      </c>
      <c r="K206" s="22" t="str">
        <f t="shared" si="21"/>
        <v>-----</v>
      </c>
      <c r="L206" s="23" t="str">
        <f t="shared" si="22"/>
        <v>-----</v>
      </c>
    </row>
    <row r="207" spans="1:12" x14ac:dyDescent="0.55000000000000004">
      <c r="A207" s="6">
        <f>IF('Data Validation'!$K$2&lt;&gt;TRUE,"",'Data Validation'!A207)</f>
        <v>1772090100</v>
      </c>
      <c r="B207" s="6" t="str">
        <f>IF('Data Validation'!$K$2&lt;&gt;TRUE,"",'Data Validation'!C207)</f>
        <v>XAUUSD</v>
      </c>
      <c r="C207" s="6" t="str">
        <f>IF('Data Validation'!$K$2&lt;&gt;TRUE,"",'Data Validation'!E207)</f>
        <v>M5</v>
      </c>
      <c r="D207" s="6">
        <f>IF('Data Validation'!$K$2&lt;&gt;TRUE,"",'Data Validation'!G207)</f>
        <v>5188.55</v>
      </c>
      <c r="E207" s="6">
        <f>IF($C207&lt;&gt;"M5","",SSA!E207)</f>
        <v>5187.0402899999999</v>
      </c>
      <c r="F207" s="6">
        <f>IF($C207&lt;&gt;"M5","",SSA!F207)</f>
        <v>5188.0072200000004</v>
      </c>
      <c r="G207" s="21">
        <f t="shared" si="19"/>
        <v>-0.96693000000050233</v>
      </c>
      <c r="H207" s="21">
        <f t="shared" si="23"/>
        <v>-1</v>
      </c>
      <c r="I207" s="21">
        <f t="shared" si="24"/>
        <v>-10</v>
      </c>
      <c r="J207" s="23" t="str">
        <f t="shared" si="20"/>
        <v>DOWN</v>
      </c>
      <c r="K207" s="22" t="str">
        <f t="shared" si="21"/>
        <v>-----</v>
      </c>
      <c r="L207" s="23" t="str">
        <f t="shared" si="22"/>
        <v>-----</v>
      </c>
    </row>
    <row r="208" spans="1:12" x14ac:dyDescent="0.55000000000000004">
      <c r="A208" s="6">
        <f>IF('Data Validation'!$K$2&lt;&gt;TRUE,"",'Data Validation'!A208)</f>
        <v>1772090400</v>
      </c>
      <c r="B208" s="6" t="str">
        <f>IF('Data Validation'!$K$2&lt;&gt;TRUE,"",'Data Validation'!C208)</f>
        <v>XAUUSD</v>
      </c>
      <c r="C208" s="6" t="str">
        <f>IF('Data Validation'!$K$2&lt;&gt;TRUE,"",'Data Validation'!E208)</f>
        <v>M5</v>
      </c>
      <c r="D208" s="6">
        <f>IF('Data Validation'!$K$2&lt;&gt;TRUE,"",'Data Validation'!G208)</f>
        <v>5186.04</v>
      </c>
      <c r="E208" s="6">
        <f>IF($C208&lt;&gt;"M5","",SSA!E208)</f>
        <v>5186.3099599999996</v>
      </c>
      <c r="F208" s="6">
        <f>IF($C208&lt;&gt;"M5","",SSA!F208)</f>
        <v>5187.15859</v>
      </c>
      <c r="G208" s="21">
        <f t="shared" si="19"/>
        <v>-0.84863000000041211</v>
      </c>
      <c r="H208" s="21">
        <f t="shared" si="23"/>
        <v>-1</v>
      </c>
      <c r="I208" s="21">
        <f t="shared" si="24"/>
        <v>-11</v>
      </c>
      <c r="J208" s="23" t="str">
        <f t="shared" si="20"/>
        <v>DOWN</v>
      </c>
      <c r="K208" s="22" t="str">
        <f t="shared" si="21"/>
        <v>-----</v>
      </c>
      <c r="L208" s="23" t="str">
        <f t="shared" si="22"/>
        <v>-----</v>
      </c>
    </row>
    <row r="209" spans="1:12" x14ac:dyDescent="0.55000000000000004">
      <c r="A209" s="6">
        <f>IF('Data Validation'!$K$2&lt;&gt;TRUE,"",'Data Validation'!A209)</f>
        <v>1772090700</v>
      </c>
      <c r="B209" s="6" t="str">
        <f>IF('Data Validation'!$K$2&lt;&gt;TRUE,"",'Data Validation'!C209)</f>
        <v>XAUUSD</v>
      </c>
      <c r="C209" s="6" t="str">
        <f>IF('Data Validation'!$K$2&lt;&gt;TRUE,"",'Data Validation'!E209)</f>
        <v>M5</v>
      </c>
      <c r="D209" s="6">
        <f>IF('Data Validation'!$K$2&lt;&gt;TRUE,"",'Data Validation'!G209)</f>
        <v>5184.88</v>
      </c>
      <c r="E209" s="6">
        <f>IF($C209&lt;&gt;"M5","",SSA!E209)</f>
        <v>5185.7392799999998</v>
      </c>
      <c r="F209" s="6">
        <f>IF($C209&lt;&gt;"M5","",SSA!F209)</f>
        <v>5186.4489299999996</v>
      </c>
      <c r="G209" s="21">
        <f t="shared" si="19"/>
        <v>-0.70964999999978318</v>
      </c>
      <c r="H209" s="21">
        <f t="shared" si="23"/>
        <v>-1</v>
      </c>
      <c r="I209" s="21">
        <f t="shared" si="24"/>
        <v>-12</v>
      </c>
      <c r="J209" s="23" t="str">
        <f t="shared" si="20"/>
        <v>DOWN</v>
      </c>
      <c r="K209" s="22" t="str">
        <f t="shared" si="21"/>
        <v>-----</v>
      </c>
      <c r="L209" s="23" t="str">
        <f t="shared" si="22"/>
        <v>-----</v>
      </c>
    </row>
    <row r="210" spans="1:12" x14ac:dyDescent="0.55000000000000004">
      <c r="A210" s="6">
        <f>IF('Data Validation'!$K$2&lt;&gt;TRUE,"",'Data Validation'!A210)</f>
        <v>1772091000</v>
      </c>
      <c r="B210" s="6" t="str">
        <f>IF('Data Validation'!$K$2&lt;&gt;TRUE,"",'Data Validation'!C210)</f>
        <v>XAUUSD</v>
      </c>
      <c r="C210" s="6" t="str">
        <f>IF('Data Validation'!$K$2&lt;&gt;TRUE,"",'Data Validation'!E210)</f>
        <v>M5</v>
      </c>
      <c r="D210" s="6">
        <f>IF('Data Validation'!$K$2&lt;&gt;TRUE,"",'Data Validation'!G210)</f>
        <v>5186.1499999999996</v>
      </c>
      <c r="E210" s="6">
        <f>IF($C210&lt;&gt;"M5","",SSA!E210)</f>
        <v>5185.3648700000003</v>
      </c>
      <c r="F210" s="6">
        <f>IF($C210&lt;&gt;"M5","",SSA!F210)</f>
        <v>5185.9069</v>
      </c>
      <c r="G210" s="21">
        <f t="shared" si="19"/>
        <v>-0.54202999999961321</v>
      </c>
      <c r="H210" s="21">
        <f t="shared" si="23"/>
        <v>-1</v>
      </c>
      <c r="I210" s="21">
        <f t="shared" si="24"/>
        <v>-13</v>
      </c>
      <c r="J210" s="23" t="str">
        <f t="shared" si="20"/>
        <v>DOWN</v>
      </c>
      <c r="K210" s="22" t="str">
        <f t="shared" si="21"/>
        <v>-----</v>
      </c>
      <c r="L210" s="23" t="str">
        <f t="shared" si="22"/>
        <v>-----</v>
      </c>
    </row>
    <row r="211" spans="1:12" x14ac:dyDescent="0.55000000000000004">
      <c r="A211" s="6">
        <f>IF('Data Validation'!$K$2&lt;&gt;TRUE,"",'Data Validation'!A211)</f>
        <v>1772091300</v>
      </c>
      <c r="B211" s="6" t="str">
        <f>IF('Data Validation'!$K$2&lt;&gt;TRUE,"",'Data Validation'!C211)</f>
        <v>XAUUSD</v>
      </c>
      <c r="C211" s="6" t="str">
        <f>IF('Data Validation'!$K$2&lt;&gt;TRUE,"",'Data Validation'!E211)</f>
        <v>M5</v>
      </c>
      <c r="D211" s="6">
        <f>IF('Data Validation'!$K$2&lt;&gt;TRUE,"",'Data Validation'!G211)</f>
        <v>5188.3500000000004</v>
      </c>
      <c r="E211" s="6">
        <f>IF($C211&lt;&gt;"M5","",SSA!E211)</f>
        <v>5185.1516799999999</v>
      </c>
      <c r="F211" s="6">
        <f>IF($C211&lt;&gt;"M5","",SSA!F211)</f>
        <v>5185.5292900000004</v>
      </c>
      <c r="G211" s="21">
        <f t="shared" si="19"/>
        <v>-0.37761000000045897</v>
      </c>
      <c r="H211" s="21">
        <f t="shared" si="23"/>
        <v>-1</v>
      </c>
      <c r="I211" s="21">
        <f t="shared" si="24"/>
        <v>-14</v>
      </c>
      <c r="J211" s="23" t="str">
        <f t="shared" si="20"/>
        <v>DOWN</v>
      </c>
      <c r="K211" s="22" t="str">
        <f t="shared" si="21"/>
        <v>-----</v>
      </c>
      <c r="L211" s="23" t="str">
        <f t="shared" si="22"/>
        <v>-----</v>
      </c>
    </row>
    <row r="212" spans="1:12" x14ac:dyDescent="0.55000000000000004">
      <c r="A212" s="6">
        <f>IF('Data Validation'!$K$2&lt;&gt;TRUE,"",'Data Validation'!A212)</f>
        <v>1772091600</v>
      </c>
      <c r="B212" s="6" t="str">
        <f>IF('Data Validation'!$K$2&lt;&gt;TRUE,"",'Data Validation'!C212)</f>
        <v>XAUUSD</v>
      </c>
      <c r="C212" s="6" t="str">
        <f>IF('Data Validation'!$K$2&lt;&gt;TRUE,"",'Data Validation'!E212)</f>
        <v>M5</v>
      </c>
      <c r="D212" s="6">
        <f>IF('Data Validation'!$K$2&lt;&gt;TRUE,"",'Data Validation'!G212)</f>
        <v>5186.49</v>
      </c>
      <c r="E212" s="6">
        <f>IF($C212&lt;&gt;"M5","",SSA!E212)</f>
        <v>5185.0366999999997</v>
      </c>
      <c r="F212" s="6">
        <f>IF($C212&lt;&gt;"M5","",SSA!F212)</f>
        <v>5185.2829899999997</v>
      </c>
      <c r="G212" s="21">
        <f t="shared" si="19"/>
        <v>-0.24629000000004453</v>
      </c>
      <c r="H212" s="21">
        <f t="shared" si="23"/>
        <v>-1</v>
      </c>
      <c r="I212" s="21">
        <f t="shared" si="24"/>
        <v>-15</v>
      </c>
      <c r="J212" s="23" t="str">
        <f t="shared" si="20"/>
        <v>DOWN</v>
      </c>
      <c r="K212" s="22" t="str">
        <f t="shared" si="21"/>
        <v>-----</v>
      </c>
      <c r="L212" s="23" t="str">
        <f t="shared" si="22"/>
        <v>-----</v>
      </c>
    </row>
    <row r="213" spans="1:12" x14ac:dyDescent="0.55000000000000004">
      <c r="A213" s="6">
        <f>IF('Data Validation'!$K$2&lt;&gt;TRUE,"",'Data Validation'!A213)</f>
        <v>1772091900</v>
      </c>
      <c r="B213" s="6" t="str">
        <f>IF('Data Validation'!$K$2&lt;&gt;TRUE,"",'Data Validation'!C213)</f>
        <v>XAUUSD</v>
      </c>
      <c r="C213" s="6" t="str">
        <f>IF('Data Validation'!$K$2&lt;&gt;TRUE,"",'Data Validation'!E213)</f>
        <v>M5</v>
      </c>
      <c r="D213" s="6">
        <f>IF('Data Validation'!$K$2&lt;&gt;TRUE,"",'Data Validation'!G213)</f>
        <v>5181.91</v>
      </c>
      <c r="E213" s="6">
        <f>IF($C213&lt;&gt;"M5","",SSA!E213)</f>
        <v>5185.0460599999997</v>
      </c>
      <c r="F213" s="6">
        <f>IF($C213&lt;&gt;"M5","",SSA!F213)</f>
        <v>5185.16453</v>
      </c>
      <c r="G213" s="21">
        <f t="shared" si="19"/>
        <v>-0.11847000000034313</v>
      </c>
      <c r="H213" s="21">
        <f t="shared" si="23"/>
        <v>-1</v>
      </c>
      <c r="I213" s="21">
        <f t="shared" si="24"/>
        <v>-16</v>
      </c>
      <c r="J213" s="23" t="str">
        <f t="shared" si="20"/>
        <v>DOWN</v>
      </c>
      <c r="K213" s="22" t="str">
        <f t="shared" si="21"/>
        <v>-----</v>
      </c>
      <c r="L213" s="23" t="str">
        <f t="shared" si="22"/>
        <v>-----</v>
      </c>
    </row>
    <row r="214" spans="1:12" x14ac:dyDescent="0.55000000000000004">
      <c r="A214" s="6">
        <f>IF('Data Validation'!$K$2&lt;&gt;TRUE,"",'Data Validation'!A214)</f>
        <v>1772092200</v>
      </c>
      <c r="B214" s="6" t="str">
        <f>IF('Data Validation'!$K$2&lt;&gt;TRUE,"",'Data Validation'!C214)</f>
        <v>XAUUSD</v>
      </c>
      <c r="C214" s="6" t="str">
        <f>IF('Data Validation'!$K$2&lt;&gt;TRUE,"",'Data Validation'!E214)</f>
        <v>M5</v>
      </c>
      <c r="D214" s="6">
        <f>IF('Data Validation'!$K$2&lt;&gt;TRUE,"",'Data Validation'!G214)</f>
        <v>5183.7</v>
      </c>
      <c r="E214" s="6">
        <f>IF($C214&lt;&gt;"M5","",SSA!E214)</f>
        <v>5185.24737</v>
      </c>
      <c r="F214" s="6">
        <f>IF($C214&lt;&gt;"M5","",SSA!F214)</f>
        <v>5185.2059499999996</v>
      </c>
      <c r="G214" s="21">
        <f t="shared" si="19"/>
        <v>4.1420000000471191E-2</v>
      </c>
      <c r="H214" s="21">
        <f t="shared" si="23"/>
        <v>1</v>
      </c>
      <c r="I214" s="21">
        <f t="shared" si="24"/>
        <v>1</v>
      </c>
      <c r="J214" s="23" t="str">
        <f t="shared" si="20"/>
        <v>UP</v>
      </c>
      <c r="K214" s="22" t="str">
        <f t="shared" si="21"/>
        <v>crossover</v>
      </c>
      <c r="L214" s="23" t="str">
        <f t="shared" si="22"/>
        <v>-----</v>
      </c>
    </row>
    <row r="215" spans="1:12" x14ac:dyDescent="0.55000000000000004">
      <c r="A215" s="6">
        <f>IF('Data Validation'!$K$2&lt;&gt;TRUE,"",'Data Validation'!A215)</f>
        <v>1772092500</v>
      </c>
      <c r="B215" s="6" t="str">
        <f>IF('Data Validation'!$K$2&lt;&gt;TRUE,"",'Data Validation'!C215)</f>
        <v>XAUUSD</v>
      </c>
      <c r="C215" s="6" t="str">
        <f>IF('Data Validation'!$K$2&lt;&gt;TRUE,"",'Data Validation'!E215)</f>
        <v>M5</v>
      </c>
      <c r="D215" s="6">
        <f>IF('Data Validation'!$K$2&lt;&gt;TRUE,"",'Data Validation'!G215)</f>
        <v>5186.0200000000004</v>
      </c>
      <c r="E215" s="6">
        <f>IF($C215&lt;&gt;"M5","",SSA!E215)</f>
        <v>5185.4771600000004</v>
      </c>
      <c r="F215" s="6">
        <f>IF($C215&lt;&gt;"M5","",SSA!F215)</f>
        <v>5185.3415500000001</v>
      </c>
      <c r="G215" s="21">
        <f t="shared" si="19"/>
        <v>0.13561000000026979</v>
      </c>
      <c r="H215" s="21">
        <f t="shared" si="23"/>
        <v>1</v>
      </c>
      <c r="I215" s="21">
        <f t="shared" si="24"/>
        <v>2</v>
      </c>
      <c r="J215" s="23" t="str">
        <f t="shared" si="20"/>
        <v>UP</v>
      </c>
      <c r="K215" s="22" t="str">
        <f t="shared" si="21"/>
        <v>-----</v>
      </c>
      <c r="L215" s="23" t="str">
        <f t="shared" si="22"/>
        <v>-----</v>
      </c>
    </row>
    <row r="216" spans="1:12" x14ac:dyDescent="0.55000000000000004">
      <c r="A216" s="6">
        <f>IF('Data Validation'!$K$2&lt;&gt;TRUE,"",'Data Validation'!A216)</f>
        <v>1772092800</v>
      </c>
      <c r="B216" s="6" t="str">
        <f>IF('Data Validation'!$K$2&lt;&gt;TRUE,"",'Data Validation'!C216)</f>
        <v>XAUUSD</v>
      </c>
      <c r="C216" s="6" t="str">
        <f>IF('Data Validation'!$K$2&lt;&gt;TRUE,"",'Data Validation'!E216)</f>
        <v>M5</v>
      </c>
      <c r="D216" s="6">
        <f>IF('Data Validation'!$K$2&lt;&gt;TRUE,"",'Data Validation'!G216)</f>
        <v>5181.47</v>
      </c>
      <c r="E216" s="6">
        <f>IF($C216&lt;&gt;"M5","",SSA!E216)</f>
        <v>5185.5363799999996</v>
      </c>
      <c r="F216" s="6">
        <f>IF($C216&lt;&gt;"M5","",SSA!F216)</f>
        <v>5185.4389600000004</v>
      </c>
      <c r="G216" s="21">
        <f t="shared" si="19"/>
        <v>9.7419999999146967E-2</v>
      </c>
      <c r="H216" s="21">
        <f t="shared" si="23"/>
        <v>1</v>
      </c>
      <c r="I216" s="21">
        <f t="shared" si="24"/>
        <v>3</v>
      </c>
      <c r="J216" s="23" t="str">
        <f t="shared" si="20"/>
        <v>UP</v>
      </c>
      <c r="K216" s="22" t="str">
        <f t="shared" si="21"/>
        <v>-----</v>
      </c>
      <c r="L216" s="23" t="str">
        <f t="shared" si="22"/>
        <v>-----</v>
      </c>
    </row>
    <row r="217" spans="1:12" x14ac:dyDescent="0.55000000000000004">
      <c r="A217" s="6">
        <f>IF('Data Validation'!$K$2&lt;&gt;TRUE,"",'Data Validation'!A217)</f>
        <v>1772093100</v>
      </c>
      <c r="B217" s="6" t="str">
        <f>IF('Data Validation'!$K$2&lt;&gt;TRUE,"",'Data Validation'!C217)</f>
        <v>XAUUSD</v>
      </c>
      <c r="C217" s="6" t="str">
        <f>IF('Data Validation'!$K$2&lt;&gt;TRUE,"",'Data Validation'!E217)</f>
        <v>M5</v>
      </c>
      <c r="D217" s="6">
        <f>IF('Data Validation'!$K$2&lt;&gt;TRUE,"",'Data Validation'!G217)</f>
        <v>5183.96</v>
      </c>
      <c r="E217" s="6">
        <f>IF($C217&lt;&gt;"M5","",SSA!E217)</f>
        <v>5185.4002</v>
      </c>
      <c r="F217" s="6">
        <f>IF($C217&lt;&gt;"M5","",SSA!F217)</f>
        <v>5185.4195799999998</v>
      </c>
      <c r="G217" s="21">
        <f t="shared" si="19"/>
        <v>-1.937999999972817E-2</v>
      </c>
      <c r="H217" s="21">
        <f t="shared" si="23"/>
        <v>-1</v>
      </c>
      <c r="I217" s="21">
        <f t="shared" si="24"/>
        <v>-1</v>
      </c>
      <c r="J217" s="23" t="str">
        <f t="shared" si="20"/>
        <v>DOWN</v>
      </c>
      <c r="K217" s="22" t="str">
        <f t="shared" si="21"/>
        <v>-----</v>
      </c>
      <c r="L217" s="23" t="str">
        <f t="shared" si="22"/>
        <v>crossunder</v>
      </c>
    </row>
    <row r="218" spans="1:12" x14ac:dyDescent="0.55000000000000004">
      <c r="A218" s="6">
        <f>IF('Data Validation'!$K$2&lt;&gt;TRUE,"",'Data Validation'!A218)</f>
        <v>1772093400</v>
      </c>
      <c r="B218" s="6" t="str">
        <f>IF('Data Validation'!$K$2&lt;&gt;TRUE,"",'Data Validation'!C218)</f>
        <v>XAUUSD</v>
      </c>
      <c r="C218" s="6" t="str">
        <f>IF('Data Validation'!$K$2&lt;&gt;TRUE,"",'Data Validation'!E218)</f>
        <v>M5</v>
      </c>
      <c r="D218" s="6">
        <f>IF('Data Validation'!$K$2&lt;&gt;TRUE,"",'Data Validation'!G218)</f>
        <v>5189.4799999999996</v>
      </c>
      <c r="E218" s="6">
        <f>IF($C218&lt;&gt;"M5","",SSA!E218)</f>
        <v>5184.8827300000003</v>
      </c>
      <c r="F218" s="6">
        <f>IF($C218&lt;&gt;"M5","",SSA!F218)</f>
        <v>5185.1511499999997</v>
      </c>
      <c r="G218" s="21">
        <f t="shared" si="19"/>
        <v>-0.26841999999942345</v>
      </c>
      <c r="H218" s="21">
        <f t="shared" si="23"/>
        <v>-1</v>
      </c>
      <c r="I218" s="21">
        <f t="shared" si="24"/>
        <v>-2</v>
      </c>
      <c r="J218" s="23" t="str">
        <f t="shared" si="20"/>
        <v>DOWN</v>
      </c>
      <c r="K218" s="22" t="str">
        <f t="shared" si="21"/>
        <v>-----</v>
      </c>
      <c r="L218" s="23" t="str">
        <f t="shared" si="22"/>
        <v>-----</v>
      </c>
    </row>
    <row r="219" spans="1:12" x14ac:dyDescent="0.55000000000000004">
      <c r="A219" s="6">
        <f>IF('Data Validation'!$K$2&lt;&gt;TRUE,"",'Data Validation'!A219)</f>
        <v>1772093700</v>
      </c>
      <c r="B219" s="6" t="str">
        <f>IF('Data Validation'!$K$2&lt;&gt;TRUE,"",'Data Validation'!C219)</f>
        <v>XAUUSD</v>
      </c>
      <c r="C219" s="6" t="str">
        <f>IF('Data Validation'!$K$2&lt;&gt;TRUE,"",'Data Validation'!E219)</f>
        <v>M5</v>
      </c>
      <c r="D219" s="6">
        <f>IF('Data Validation'!$K$2&lt;&gt;TRUE,"",'Data Validation'!G219)</f>
        <v>5187.25</v>
      </c>
      <c r="E219" s="6">
        <f>IF($C219&lt;&gt;"M5","",SSA!E219)</f>
        <v>5183.78701</v>
      </c>
      <c r="F219" s="6">
        <f>IF($C219&lt;&gt;"M5","",SSA!F219)</f>
        <v>5184.4690799999998</v>
      </c>
      <c r="G219" s="21">
        <f t="shared" si="19"/>
        <v>-0.68206999999983964</v>
      </c>
      <c r="H219" s="21">
        <f t="shared" si="23"/>
        <v>-1</v>
      </c>
      <c r="I219" s="21">
        <f t="shared" si="24"/>
        <v>-3</v>
      </c>
      <c r="J219" s="23" t="str">
        <f t="shared" si="20"/>
        <v>DOWN</v>
      </c>
      <c r="K219" s="22" t="str">
        <f t="shared" si="21"/>
        <v>-----</v>
      </c>
      <c r="L219" s="23" t="str">
        <f t="shared" si="22"/>
        <v>-----</v>
      </c>
    </row>
    <row r="220" spans="1:12" x14ac:dyDescent="0.55000000000000004">
      <c r="A220" s="6">
        <f>IF('Data Validation'!$K$2&lt;&gt;TRUE,"",'Data Validation'!A220)</f>
        <v>1772094000</v>
      </c>
      <c r="B220" s="6" t="str">
        <f>IF('Data Validation'!$K$2&lt;&gt;TRUE,"",'Data Validation'!C220)</f>
        <v>XAUUSD</v>
      </c>
      <c r="C220" s="6" t="str">
        <f>IF('Data Validation'!$K$2&lt;&gt;TRUE,"",'Data Validation'!E220)</f>
        <v>M5</v>
      </c>
      <c r="D220" s="6">
        <f>IF('Data Validation'!$K$2&lt;&gt;TRUE,"",'Data Validation'!G220)</f>
        <v>5187.01</v>
      </c>
      <c r="E220" s="6">
        <f>IF($C220&lt;&gt;"M5","",SSA!E220)</f>
        <v>5182.2341500000002</v>
      </c>
      <c r="F220" s="6">
        <f>IF($C220&lt;&gt;"M5","",SSA!F220)</f>
        <v>5183.3516099999997</v>
      </c>
      <c r="G220" s="21">
        <f t="shared" si="19"/>
        <v>-1.1174599999994825</v>
      </c>
      <c r="H220" s="21">
        <f t="shared" si="23"/>
        <v>-1</v>
      </c>
      <c r="I220" s="21">
        <f t="shared" si="24"/>
        <v>-4</v>
      </c>
      <c r="J220" s="23" t="str">
        <f t="shared" si="20"/>
        <v>DOWN</v>
      </c>
      <c r="K220" s="22" t="str">
        <f t="shared" si="21"/>
        <v>-----</v>
      </c>
      <c r="L220" s="23" t="str">
        <f t="shared" si="22"/>
        <v>-----</v>
      </c>
    </row>
    <row r="221" spans="1:12" x14ac:dyDescent="0.55000000000000004">
      <c r="A221" s="6">
        <f>IF('Data Validation'!$K$2&lt;&gt;TRUE,"",'Data Validation'!A221)</f>
        <v>1772094300</v>
      </c>
      <c r="B221" s="6" t="str">
        <f>IF('Data Validation'!$K$2&lt;&gt;TRUE,"",'Data Validation'!C221)</f>
        <v>XAUUSD</v>
      </c>
      <c r="C221" s="6" t="str">
        <f>IF('Data Validation'!$K$2&lt;&gt;TRUE,"",'Data Validation'!E221)</f>
        <v>M5</v>
      </c>
      <c r="D221" s="6">
        <f>IF('Data Validation'!$K$2&lt;&gt;TRUE,"",'Data Validation'!G221)</f>
        <v>5176.99</v>
      </c>
      <c r="E221" s="6">
        <f>IF($C221&lt;&gt;"M5","",SSA!E221)</f>
        <v>5180.3831499999997</v>
      </c>
      <c r="F221" s="6">
        <f>IF($C221&lt;&gt;"M5","",SSA!F221)</f>
        <v>5181.8673799999997</v>
      </c>
      <c r="G221" s="21">
        <f t="shared" si="19"/>
        <v>-1.484230000000025</v>
      </c>
      <c r="H221" s="21">
        <f t="shared" si="23"/>
        <v>-1</v>
      </c>
      <c r="I221" s="21">
        <f t="shared" si="24"/>
        <v>-5</v>
      </c>
      <c r="J221" s="23" t="str">
        <f t="shared" si="20"/>
        <v>DOWN</v>
      </c>
      <c r="K221" s="22" t="str">
        <f t="shared" si="21"/>
        <v>-----</v>
      </c>
      <c r="L221" s="23" t="str">
        <f t="shared" si="22"/>
        <v>-----</v>
      </c>
    </row>
    <row r="222" spans="1:12" x14ac:dyDescent="0.55000000000000004">
      <c r="A222" s="6">
        <f>IF('Data Validation'!$K$2&lt;&gt;TRUE,"",'Data Validation'!A222)</f>
        <v>1772094600</v>
      </c>
      <c r="B222" s="6" t="str">
        <f>IF('Data Validation'!$K$2&lt;&gt;TRUE,"",'Data Validation'!C222)</f>
        <v>XAUUSD</v>
      </c>
      <c r="C222" s="6" t="str">
        <f>IF('Data Validation'!$K$2&lt;&gt;TRUE,"",'Data Validation'!E222)</f>
        <v>M5</v>
      </c>
      <c r="D222" s="6">
        <f>IF('Data Validation'!$K$2&lt;&gt;TRUE,"",'Data Validation'!G222)</f>
        <v>5175.0600000000004</v>
      </c>
      <c r="E222" s="6">
        <f>IF($C222&lt;&gt;"M5","",SSA!E222)</f>
        <v>5178.7068799999997</v>
      </c>
      <c r="F222" s="6">
        <f>IF($C222&lt;&gt;"M5","",SSA!F222)</f>
        <v>5180.2871299999997</v>
      </c>
      <c r="G222" s="21">
        <f t="shared" si="19"/>
        <v>-1.5802499999999782</v>
      </c>
      <c r="H222" s="21">
        <f t="shared" si="23"/>
        <v>-1</v>
      </c>
      <c r="I222" s="21">
        <f t="shared" si="24"/>
        <v>-6</v>
      </c>
      <c r="J222" s="23" t="str">
        <f t="shared" si="20"/>
        <v>DOWN</v>
      </c>
      <c r="K222" s="22" t="str">
        <f t="shared" si="21"/>
        <v>-----</v>
      </c>
      <c r="L222" s="23" t="str">
        <f t="shared" si="22"/>
        <v>-----</v>
      </c>
    </row>
    <row r="223" spans="1:12" x14ac:dyDescent="0.55000000000000004">
      <c r="A223" s="6">
        <f>IF('Data Validation'!$K$2&lt;&gt;TRUE,"",'Data Validation'!A223)</f>
        <v>1772094900</v>
      </c>
      <c r="B223" s="6" t="str">
        <f>IF('Data Validation'!$K$2&lt;&gt;TRUE,"",'Data Validation'!C223)</f>
        <v>XAUUSD</v>
      </c>
      <c r="C223" s="6" t="str">
        <f>IF('Data Validation'!$K$2&lt;&gt;TRUE,"",'Data Validation'!E223)</f>
        <v>M5</v>
      </c>
      <c r="D223" s="6">
        <f>IF('Data Validation'!$K$2&lt;&gt;TRUE,"",'Data Validation'!G223)</f>
        <v>5174.82</v>
      </c>
      <c r="E223" s="6">
        <f>IF($C223&lt;&gt;"M5","",SSA!E223)</f>
        <v>5177.4473099999996</v>
      </c>
      <c r="F223" s="6">
        <f>IF($C223&lt;&gt;"M5","",SSA!F223)</f>
        <v>5178.8672200000001</v>
      </c>
      <c r="G223" s="21">
        <f t="shared" si="19"/>
        <v>-1.4199100000005274</v>
      </c>
      <c r="H223" s="21">
        <f t="shared" si="23"/>
        <v>-1</v>
      </c>
      <c r="I223" s="21">
        <f t="shared" si="24"/>
        <v>-7</v>
      </c>
      <c r="J223" s="23" t="str">
        <f t="shared" si="20"/>
        <v>DOWN</v>
      </c>
      <c r="K223" s="22" t="str">
        <f t="shared" si="21"/>
        <v>-----</v>
      </c>
      <c r="L223" s="23" t="str">
        <f t="shared" si="22"/>
        <v>-----</v>
      </c>
    </row>
    <row r="224" spans="1:12" x14ac:dyDescent="0.55000000000000004">
      <c r="A224" s="6">
        <f>IF('Data Validation'!$K$2&lt;&gt;TRUE,"",'Data Validation'!A224)</f>
        <v>1772095200</v>
      </c>
      <c r="B224" s="6" t="str">
        <f>IF('Data Validation'!$K$2&lt;&gt;TRUE,"",'Data Validation'!C224)</f>
        <v>XAUUSD</v>
      </c>
      <c r="C224" s="6" t="str">
        <f>IF('Data Validation'!$K$2&lt;&gt;TRUE,"",'Data Validation'!E224)</f>
        <v>M5</v>
      </c>
      <c r="D224" s="6">
        <f>IF('Data Validation'!$K$2&lt;&gt;TRUE,"",'Data Validation'!G224)</f>
        <v>5174.28</v>
      </c>
      <c r="E224" s="6">
        <f>IF($C224&lt;&gt;"M5","",SSA!E224)</f>
        <v>5176.7096799999999</v>
      </c>
      <c r="F224" s="6">
        <f>IF($C224&lt;&gt;"M5","",SSA!F224)</f>
        <v>5177.78845</v>
      </c>
      <c r="G224" s="21">
        <f t="shared" si="19"/>
        <v>-1.0787700000000768</v>
      </c>
      <c r="H224" s="21">
        <f t="shared" si="23"/>
        <v>-1</v>
      </c>
      <c r="I224" s="21">
        <f t="shared" si="24"/>
        <v>-8</v>
      </c>
      <c r="J224" s="23" t="str">
        <f t="shared" si="20"/>
        <v>DOWN</v>
      </c>
      <c r="K224" s="22" t="str">
        <f t="shared" si="21"/>
        <v>-----</v>
      </c>
      <c r="L224" s="23" t="str">
        <f t="shared" si="22"/>
        <v>-----</v>
      </c>
    </row>
    <row r="225" spans="1:12" x14ac:dyDescent="0.55000000000000004">
      <c r="A225" s="6">
        <f>IF('Data Validation'!$K$2&lt;&gt;TRUE,"",'Data Validation'!A225)</f>
        <v>1772095500</v>
      </c>
      <c r="B225" s="6" t="str">
        <f>IF('Data Validation'!$K$2&lt;&gt;TRUE,"",'Data Validation'!C225)</f>
        <v>XAUUSD</v>
      </c>
      <c r="C225" s="6" t="str">
        <f>IF('Data Validation'!$K$2&lt;&gt;TRUE,"",'Data Validation'!E225)</f>
        <v>M5</v>
      </c>
      <c r="D225" s="6">
        <f>IF('Data Validation'!$K$2&lt;&gt;TRUE,"",'Data Validation'!G225)</f>
        <v>5179.75</v>
      </c>
      <c r="E225" s="6">
        <f>IF($C225&lt;&gt;"M5","",SSA!E225)</f>
        <v>5176.5192399999996</v>
      </c>
      <c r="F225" s="6">
        <f>IF($C225&lt;&gt;"M5","",SSA!F225)</f>
        <v>5177.1538499999997</v>
      </c>
      <c r="G225" s="21">
        <f t="shared" si="19"/>
        <v>-0.63461000000006607</v>
      </c>
      <c r="H225" s="21">
        <f t="shared" si="23"/>
        <v>-1</v>
      </c>
      <c r="I225" s="21">
        <f t="shared" si="24"/>
        <v>-9</v>
      </c>
      <c r="J225" s="23" t="str">
        <f t="shared" si="20"/>
        <v>DOWN</v>
      </c>
      <c r="K225" s="22" t="str">
        <f t="shared" si="21"/>
        <v>-----</v>
      </c>
      <c r="L225" s="23" t="str">
        <f t="shared" si="22"/>
        <v>-----</v>
      </c>
    </row>
    <row r="226" spans="1:12" x14ac:dyDescent="0.55000000000000004">
      <c r="A226" s="6">
        <f>IF('Data Validation'!$K$2&lt;&gt;TRUE,"",'Data Validation'!A226)</f>
        <v>1772095800</v>
      </c>
      <c r="B226" s="6" t="str">
        <f>IF('Data Validation'!$K$2&lt;&gt;TRUE,"",'Data Validation'!C226)</f>
        <v>XAUUSD</v>
      </c>
      <c r="C226" s="6" t="str">
        <f>IF('Data Validation'!$K$2&lt;&gt;TRUE,"",'Data Validation'!E226)</f>
        <v>M5</v>
      </c>
      <c r="D226" s="6">
        <f>IF('Data Validation'!$K$2&lt;&gt;TRUE,"",'Data Validation'!G226)</f>
        <v>5178.38</v>
      </c>
      <c r="E226" s="6">
        <f>IF($C226&lt;&gt;"M5","",SSA!E226)</f>
        <v>5176.6531599999998</v>
      </c>
      <c r="F226" s="6">
        <f>IF($C226&lt;&gt;"M5","",SSA!F226)</f>
        <v>5176.9035000000003</v>
      </c>
      <c r="G226" s="21">
        <f t="shared" si="19"/>
        <v>-0.25034000000050582</v>
      </c>
      <c r="H226" s="21">
        <f t="shared" si="23"/>
        <v>-1</v>
      </c>
      <c r="I226" s="21">
        <f t="shared" si="24"/>
        <v>-10</v>
      </c>
      <c r="J226" s="23" t="str">
        <f t="shared" si="20"/>
        <v>DOWN</v>
      </c>
      <c r="K226" s="22" t="str">
        <f t="shared" si="21"/>
        <v>-----</v>
      </c>
      <c r="L226" s="23" t="str">
        <f t="shared" si="22"/>
        <v>-----</v>
      </c>
    </row>
    <row r="227" spans="1:12" x14ac:dyDescent="0.55000000000000004">
      <c r="A227" s="6">
        <f>IF('Data Validation'!$K$2&lt;&gt;TRUE,"",'Data Validation'!A227)</f>
        <v>1772096100</v>
      </c>
      <c r="B227" s="6" t="str">
        <f>IF('Data Validation'!$K$2&lt;&gt;TRUE,"",'Data Validation'!C227)</f>
        <v>XAUUSD</v>
      </c>
      <c r="C227" s="6" t="str">
        <f>IF('Data Validation'!$K$2&lt;&gt;TRUE,"",'Data Validation'!E227)</f>
        <v>M5</v>
      </c>
      <c r="D227" s="6">
        <f>IF('Data Validation'!$K$2&lt;&gt;TRUE,"",'Data Validation'!G227)</f>
        <v>5179.41</v>
      </c>
      <c r="E227" s="6">
        <f>IF($C227&lt;&gt;"M5","",SSA!E227)</f>
        <v>5177.02243</v>
      </c>
      <c r="F227" s="6">
        <f>IF($C227&lt;&gt;"M5","",SSA!F227)</f>
        <v>5176.9629699999996</v>
      </c>
      <c r="G227" s="21">
        <f t="shared" si="19"/>
        <v>5.9460000000399305E-2</v>
      </c>
      <c r="H227" s="21">
        <f t="shared" si="23"/>
        <v>1</v>
      </c>
      <c r="I227" s="21">
        <f t="shared" si="24"/>
        <v>1</v>
      </c>
      <c r="J227" s="23" t="str">
        <f t="shared" si="20"/>
        <v>UP</v>
      </c>
      <c r="K227" s="22" t="str">
        <f t="shared" si="21"/>
        <v>crossover</v>
      </c>
      <c r="L227" s="23" t="str">
        <f t="shared" si="22"/>
        <v>-----</v>
      </c>
    </row>
    <row r="228" spans="1:12" x14ac:dyDescent="0.55000000000000004">
      <c r="A228" s="6">
        <f>IF('Data Validation'!$K$2&lt;&gt;TRUE,"",'Data Validation'!A228)</f>
        <v>1772096400</v>
      </c>
      <c r="B228" s="6" t="str">
        <f>IF('Data Validation'!$K$2&lt;&gt;TRUE,"",'Data Validation'!C228)</f>
        <v>XAUUSD</v>
      </c>
      <c r="C228" s="6" t="str">
        <f>IF('Data Validation'!$K$2&lt;&gt;TRUE,"",'Data Validation'!E228)</f>
        <v>M5</v>
      </c>
      <c r="D228" s="6">
        <f>IF('Data Validation'!$K$2&lt;&gt;TRUE,"",'Data Validation'!G228)</f>
        <v>5174.4399999999996</v>
      </c>
      <c r="E228" s="6">
        <f>IF($C228&lt;&gt;"M5","",SSA!E228)</f>
        <v>5177.4684299999999</v>
      </c>
      <c r="F228" s="6">
        <f>IF($C228&lt;&gt;"M5","",SSA!F228)</f>
        <v>5177.2156999999997</v>
      </c>
      <c r="G228" s="21">
        <f t="shared" si="19"/>
        <v>0.252730000000156</v>
      </c>
      <c r="H228" s="21">
        <f t="shared" si="23"/>
        <v>1</v>
      </c>
      <c r="I228" s="21">
        <f t="shared" si="24"/>
        <v>2</v>
      </c>
      <c r="J228" s="23" t="str">
        <f t="shared" si="20"/>
        <v>UP</v>
      </c>
      <c r="K228" s="22" t="str">
        <f t="shared" si="21"/>
        <v>-----</v>
      </c>
      <c r="L228" s="23" t="str">
        <f t="shared" si="22"/>
        <v>-----</v>
      </c>
    </row>
    <row r="229" spans="1:12" x14ac:dyDescent="0.55000000000000004">
      <c r="A229" s="6">
        <f>IF('Data Validation'!$K$2&lt;&gt;TRUE,"",'Data Validation'!A229)</f>
        <v>1772096700</v>
      </c>
      <c r="B229" s="6" t="str">
        <f>IF('Data Validation'!$K$2&lt;&gt;TRUE,"",'Data Validation'!C229)</f>
        <v>XAUUSD</v>
      </c>
      <c r="C229" s="6" t="str">
        <f>IF('Data Validation'!$K$2&lt;&gt;TRUE,"",'Data Validation'!E229)</f>
        <v>M5</v>
      </c>
      <c r="D229" s="6">
        <f>IF('Data Validation'!$K$2&lt;&gt;TRUE,"",'Data Validation'!G229)</f>
        <v>5178.01</v>
      </c>
      <c r="E229" s="6">
        <f>IF($C229&lt;&gt;"M5","",SSA!E229)</f>
        <v>5178.0092999999997</v>
      </c>
      <c r="F229" s="6">
        <f>IF($C229&lt;&gt;"M5","",SSA!F229)</f>
        <v>5177.6125000000002</v>
      </c>
      <c r="G229" s="21">
        <f t="shared" si="19"/>
        <v>0.39679999999952997</v>
      </c>
      <c r="H229" s="21">
        <f t="shared" si="23"/>
        <v>1</v>
      </c>
      <c r="I229" s="21">
        <f t="shared" si="24"/>
        <v>3</v>
      </c>
      <c r="J229" s="23" t="str">
        <f t="shared" si="20"/>
        <v>UP</v>
      </c>
      <c r="K229" s="22" t="str">
        <f t="shared" si="21"/>
        <v>-----</v>
      </c>
      <c r="L229" s="23" t="str">
        <f t="shared" si="22"/>
        <v>-----</v>
      </c>
    </row>
    <row r="230" spans="1:12" x14ac:dyDescent="0.55000000000000004">
      <c r="A230" s="6">
        <f>IF('Data Validation'!$K$2&lt;&gt;TRUE,"",'Data Validation'!A230)</f>
        <v>1772097000</v>
      </c>
      <c r="B230" s="6" t="str">
        <f>IF('Data Validation'!$K$2&lt;&gt;TRUE,"",'Data Validation'!C230)</f>
        <v>XAUUSD</v>
      </c>
      <c r="C230" s="6" t="str">
        <f>IF('Data Validation'!$K$2&lt;&gt;TRUE,"",'Data Validation'!E230)</f>
        <v>M5</v>
      </c>
      <c r="D230" s="6">
        <f>IF('Data Validation'!$K$2&lt;&gt;TRUE,"",'Data Validation'!G230)</f>
        <v>5181.6400000000003</v>
      </c>
      <c r="E230" s="6">
        <f>IF($C230&lt;&gt;"M5","",SSA!E230)</f>
        <v>5178.4912700000004</v>
      </c>
      <c r="F230" s="6">
        <f>IF($C230&lt;&gt;"M5","",SSA!F230)</f>
        <v>5178.05188</v>
      </c>
      <c r="G230" s="21">
        <f t="shared" si="19"/>
        <v>0.4393900000004578</v>
      </c>
      <c r="H230" s="21">
        <f t="shared" si="23"/>
        <v>1</v>
      </c>
      <c r="I230" s="21">
        <f t="shared" si="24"/>
        <v>4</v>
      </c>
      <c r="J230" s="23" t="str">
        <f t="shared" si="20"/>
        <v>UP</v>
      </c>
      <c r="K230" s="22" t="str">
        <f t="shared" si="21"/>
        <v>-----</v>
      </c>
      <c r="L230" s="23" t="str">
        <f t="shared" si="22"/>
        <v>-----</v>
      </c>
    </row>
    <row r="231" spans="1:12" x14ac:dyDescent="0.55000000000000004">
      <c r="A231" s="6">
        <f>IF('Data Validation'!$K$2&lt;&gt;TRUE,"",'Data Validation'!A231)</f>
        <v>1772097300</v>
      </c>
      <c r="B231" s="6" t="str">
        <f>IF('Data Validation'!$K$2&lt;&gt;TRUE,"",'Data Validation'!C231)</f>
        <v>XAUUSD</v>
      </c>
      <c r="C231" s="6" t="str">
        <f>IF('Data Validation'!$K$2&lt;&gt;TRUE,"",'Data Validation'!E231)</f>
        <v>M5</v>
      </c>
      <c r="D231" s="6">
        <f>IF('Data Validation'!$K$2&lt;&gt;TRUE,"",'Data Validation'!G231)</f>
        <v>5176.99</v>
      </c>
      <c r="E231" s="6">
        <f>IF($C231&lt;&gt;"M5","",SSA!E231)</f>
        <v>5178.8335800000004</v>
      </c>
      <c r="F231" s="6">
        <f>IF($C231&lt;&gt;"M5","",SSA!F231)</f>
        <v>5178.4427299999998</v>
      </c>
      <c r="G231" s="21">
        <f t="shared" si="19"/>
        <v>0.39085000000068248</v>
      </c>
      <c r="H231" s="21">
        <f t="shared" si="23"/>
        <v>1</v>
      </c>
      <c r="I231" s="21">
        <f t="shared" si="24"/>
        <v>5</v>
      </c>
      <c r="J231" s="23" t="str">
        <f t="shared" si="20"/>
        <v>UP</v>
      </c>
      <c r="K231" s="22" t="str">
        <f t="shared" si="21"/>
        <v>-----</v>
      </c>
      <c r="L231" s="23" t="str">
        <f t="shared" si="22"/>
        <v>-----</v>
      </c>
    </row>
    <row r="232" spans="1:12" x14ac:dyDescent="0.55000000000000004">
      <c r="A232" s="6">
        <f>IF('Data Validation'!$K$2&lt;&gt;TRUE,"",'Data Validation'!A232)</f>
        <v>1772097600</v>
      </c>
      <c r="B232" s="6" t="str">
        <f>IF('Data Validation'!$K$2&lt;&gt;TRUE,"",'Data Validation'!C232)</f>
        <v>XAUUSD</v>
      </c>
      <c r="C232" s="6" t="str">
        <f>IF('Data Validation'!$K$2&lt;&gt;TRUE,"",'Data Validation'!E232)</f>
        <v>M5</v>
      </c>
      <c r="D232" s="6">
        <f>IF('Data Validation'!$K$2&lt;&gt;TRUE,"",'Data Validation'!G232)</f>
        <v>5176.5600000000004</v>
      </c>
      <c r="E232" s="6">
        <f>IF($C232&lt;&gt;"M5","",SSA!E232)</f>
        <v>5179.2638399999996</v>
      </c>
      <c r="F232" s="6">
        <f>IF($C232&lt;&gt;"M5","",SSA!F232)</f>
        <v>5178.85329</v>
      </c>
      <c r="G232" s="21">
        <f t="shared" si="19"/>
        <v>0.41054999999960273</v>
      </c>
      <c r="H232" s="21">
        <f t="shared" si="23"/>
        <v>1</v>
      </c>
      <c r="I232" s="21">
        <f t="shared" si="24"/>
        <v>6</v>
      </c>
      <c r="J232" s="23" t="str">
        <f t="shared" si="20"/>
        <v>UP</v>
      </c>
      <c r="K232" s="22" t="str">
        <f t="shared" si="21"/>
        <v>-----</v>
      </c>
      <c r="L232" s="23" t="str">
        <f t="shared" si="22"/>
        <v>-----</v>
      </c>
    </row>
    <row r="233" spans="1:12" x14ac:dyDescent="0.55000000000000004">
      <c r="A233" s="6">
        <f>IF('Data Validation'!$K$2&lt;&gt;TRUE,"",'Data Validation'!A233)</f>
        <v>1772097900</v>
      </c>
      <c r="B233" s="6" t="str">
        <f>IF('Data Validation'!$K$2&lt;&gt;TRUE,"",'Data Validation'!C233)</f>
        <v>XAUUSD</v>
      </c>
      <c r="C233" s="6" t="str">
        <f>IF('Data Validation'!$K$2&lt;&gt;TRUE,"",'Data Validation'!E233)</f>
        <v>M5</v>
      </c>
      <c r="D233" s="6">
        <f>IF('Data Validation'!$K$2&lt;&gt;TRUE,"",'Data Validation'!G233)</f>
        <v>5181.2</v>
      </c>
      <c r="E233" s="6">
        <f>IF($C233&lt;&gt;"M5","",SSA!E233)</f>
        <v>5179.9306299999998</v>
      </c>
      <c r="F233" s="6">
        <f>IF($C233&lt;&gt;"M5","",SSA!F233)</f>
        <v>5179.3919599999999</v>
      </c>
      <c r="G233" s="21">
        <f t="shared" si="19"/>
        <v>0.53866999999991094</v>
      </c>
      <c r="H233" s="21">
        <f t="shared" si="23"/>
        <v>1</v>
      </c>
      <c r="I233" s="21">
        <f t="shared" si="24"/>
        <v>7</v>
      </c>
      <c r="J233" s="23" t="str">
        <f t="shared" si="20"/>
        <v>UP</v>
      </c>
      <c r="K233" s="22" t="str">
        <f t="shared" si="21"/>
        <v>-----</v>
      </c>
      <c r="L233" s="23" t="str">
        <f t="shared" si="22"/>
        <v>-----</v>
      </c>
    </row>
    <row r="234" spans="1:12" x14ac:dyDescent="0.55000000000000004">
      <c r="A234" s="6">
        <f>IF('Data Validation'!$K$2&lt;&gt;TRUE,"",'Data Validation'!A234)</f>
        <v>1772098200</v>
      </c>
      <c r="B234" s="6" t="str">
        <f>IF('Data Validation'!$K$2&lt;&gt;TRUE,"",'Data Validation'!C234)</f>
        <v>XAUUSD</v>
      </c>
      <c r="C234" s="6" t="str">
        <f>IF('Data Validation'!$K$2&lt;&gt;TRUE,"",'Data Validation'!E234)</f>
        <v>M5</v>
      </c>
      <c r="D234" s="6">
        <f>IF('Data Validation'!$K$2&lt;&gt;TRUE,"",'Data Validation'!G234)</f>
        <v>5181.63</v>
      </c>
      <c r="E234" s="6">
        <f>IF($C234&lt;&gt;"M5","",SSA!E234)</f>
        <v>5180.8189499999999</v>
      </c>
      <c r="F234" s="6">
        <f>IF($C234&lt;&gt;"M5","",SSA!F234)</f>
        <v>5180.10545</v>
      </c>
      <c r="G234" s="21">
        <f t="shared" si="19"/>
        <v>0.71349999999983993</v>
      </c>
      <c r="H234" s="21">
        <f t="shared" si="23"/>
        <v>1</v>
      </c>
      <c r="I234" s="21">
        <f t="shared" si="24"/>
        <v>8</v>
      </c>
      <c r="J234" s="23" t="str">
        <f t="shared" si="20"/>
        <v>UP</v>
      </c>
      <c r="K234" s="22" t="str">
        <f t="shared" si="21"/>
        <v>-----</v>
      </c>
      <c r="L234" s="23" t="str">
        <f t="shared" si="22"/>
        <v>-----</v>
      </c>
    </row>
    <row r="235" spans="1:12" x14ac:dyDescent="0.55000000000000004">
      <c r="A235" s="6">
        <f>IF('Data Validation'!$K$2&lt;&gt;TRUE,"",'Data Validation'!A235)</f>
        <v>1772098500</v>
      </c>
      <c r="B235" s="6" t="str">
        <f>IF('Data Validation'!$K$2&lt;&gt;TRUE,"",'Data Validation'!C235)</f>
        <v>XAUUSD</v>
      </c>
      <c r="C235" s="6" t="str">
        <f>IF('Data Validation'!$K$2&lt;&gt;TRUE,"",'Data Validation'!E235)</f>
        <v>M5</v>
      </c>
      <c r="D235" s="6">
        <f>IF('Data Validation'!$K$2&lt;&gt;TRUE,"",'Data Validation'!G235)</f>
        <v>5183.3</v>
      </c>
      <c r="E235" s="6">
        <f>IF($C235&lt;&gt;"M5","",SSA!E235)</f>
        <v>5181.9837100000004</v>
      </c>
      <c r="F235" s="6">
        <f>IF($C235&lt;&gt;"M5","",SSA!F235)</f>
        <v>5181.0445799999998</v>
      </c>
      <c r="G235" s="21">
        <f t="shared" si="19"/>
        <v>0.93913000000065949</v>
      </c>
      <c r="H235" s="21">
        <f t="shared" si="23"/>
        <v>1</v>
      </c>
      <c r="I235" s="21">
        <f t="shared" si="24"/>
        <v>9</v>
      </c>
      <c r="J235" s="23" t="str">
        <f t="shared" si="20"/>
        <v>UP</v>
      </c>
      <c r="K235" s="22" t="str">
        <f t="shared" si="21"/>
        <v>-----</v>
      </c>
      <c r="L235" s="23" t="str">
        <f t="shared" si="22"/>
        <v>-----</v>
      </c>
    </row>
    <row r="236" spans="1:12" x14ac:dyDescent="0.55000000000000004">
      <c r="A236" s="6">
        <f>IF('Data Validation'!$K$2&lt;&gt;TRUE,"",'Data Validation'!A236)</f>
        <v>1772098800</v>
      </c>
      <c r="B236" s="6" t="str">
        <f>IF('Data Validation'!$K$2&lt;&gt;TRUE,"",'Data Validation'!C236)</f>
        <v>XAUUSD</v>
      </c>
      <c r="C236" s="6" t="str">
        <f>IF('Data Validation'!$K$2&lt;&gt;TRUE,"",'Data Validation'!E236)</f>
        <v>M5</v>
      </c>
      <c r="D236" s="6">
        <f>IF('Data Validation'!$K$2&lt;&gt;TRUE,"",'Data Validation'!G236)</f>
        <v>5181.5</v>
      </c>
      <c r="E236" s="6">
        <f>IF($C236&lt;&gt;"M5","",SSA!E236)</f>
        <v>5183.3785699999999</v>
      </c>
      <c r="F236" s="6">
        <f>IF($C236&lt;&gt;"M5","",SSA!F236)</f>
        <v>5182.2115700000004</v>
      </c>
      <c r="G236" s="21">
        <f t="shared" si="19"/>
        <v>1.1669999999994616</v>
      </c>
      <c r="H236" s="21">
        <f t="shared" si="23"/>
        <v>1</v>
      </c>
      <c r="I236" s="21">
        <f t="shared" si="24"/>
        <v>10</v>
      </c>
      <c r="J236" s="23" t="str">
        <f t="shared" si="20"/>
        <v>UP</v>
      </c>
      <c r="K236" s="22" t="str">
        <f t="shared" si="21"/>
        <v>-----</v>
      </c>
      <c r="L236" s="23" t="str">
        <f t="shared" si="22"/>
        <v>-----</v>
      </c>
    </row>
    <row r="237" spans="1:12" x14ac:dyDescent="0.55000000000000004">
      <c r="A237" s="6">
        <f>IF('Data Validation'!$K$2&lt;&gt;TRUE,"",'Data Validation'!A237)</f>
        <v>1772099100</v>
      </c>
      <c r="B237" s="6" t="str">
        <f>IF('Data Validation'!$K$2&lt;&gt;TRUE,"",'Data Validation'!C237)</f>
        <v>XAUUSD</v>
      </c>
      <c r="C237" s="6" t="str">
        <f>IF('Data Validation'!$K$2&lt;&gt;TRUE,"",'Data Validation'!E237)</f>
        <v>M5</v>
      </c>
      <c r="D237" s="6">
        <f>IF('Data Validation'!$K$2&lt;&gt;TRUE,"",'Data Validation'!G237)</f>
        <v>5184.6400000000003</v>
      </c>
      <c r="E237" s="6">
        <f>IF($C237&lt;&gt;"M5","",SSA!E237)</f>
        <v>5184.9561299999996</v>
      </c>
      <c r="F237" s="6">
        <f>IF($C237&lt;&gt;"M5","",SSA!F237)</f>
        <v>5183.58385</v>
      </c>
      <c r="G237" s="21">
        <f t="shared" si="19"/>
        <v>1.3722799999995914</v>
      </c>
      <c r="H237" s="21">
        <f t="shared" si="23"/>
        <v>1</v>
      </c>
      <c r="I237" s="21">
        <f t="shared" si="24"/>
        <v>11</v>
      </c>
      <c r="J237" s="23" t="str">
        <f t="shared" si="20"/>
        <v>UP</v>
      </c>
      <c r="K237" s="22" t="str">
        <f t="shared" si="21"/>
        <v>-----</v>
      </c>
      <c r="L237" s="23" t="str">
        <f t="shared" si="22"/>
        <v>-----</v>
      </c>
    </row>
    <row r="238" spans="1:12" x14ac:dyDescent="0.55000000000000004">
      <c r="A238" s="6">
        <f>IF('Data Validation'!$K$2&lt;&gt;TRUE,"",'Data Validation'!A238)</f>
        <v>1772099400</v>
      </c>
      <c r="B238" s="6" t="str">
        <f>IF('Data Validation'!$K$2&lt;&gt;TRUE,"",'Data Validation'!C238)</f>
        <v>XAUUSD</v>
      </c>
      <c r="C238" s="6" t="str">
        <f>IF('Data Validation'!$K$2&lt;&gt;TRUE,"",'Data Validation'!E238)</f>
        <v>M5</v>
      </c>
      <c r="D238" s="6">
        <f>IF('Data Validation'!$K$2&lt;&gt;TRUE,"",'Data Validation'!G238)</f>
        <v>5186.9799999999996</v>
      </c>
      <c r="E238" s="6">
        <f>IF($C238&lt;&gt;"M5","",SSA!E238)</f>
        <v>5186.4503299999997</v>
      </c>
      <c r="F238" s="6">
        <f>IF($C238&lt;&gt;"M5","",SSA!F238)</f>
        <v>5185.0170900000003</v>
      </c>
      <c r="G238" s="21">
        <f t="shared" si="19"/>
        <v>1.4332399999993868</v>
      </c>
      <c r="H238" s="21">
        <f t="shared" si="23"/>
        <v>1</v>
      </c>
      <c r="I238" s="21">
        <f t="shared" si="24"/>
        <v>12</v>
      </c>
      <c r="J238" s="23" t="str">
        <f t="shared" si="20"/>
        <v>UP</v>
      </c>
      <c r="K238" s="22" t="str">
        <f t="shared" si="21"/>
        <v>-----</v>
      </c>
      <c r="L238" s="23" t="str">
        <f t="shared" si="22"/>
        <v>-----</v>
      </c>
    </row>
    <row r="239" spans="1:12" x14ac:dyDescent="0.55000000000000004">
      <c r="A239" s="6">
        <f>IF('Data Validation'!$K$2&lt;&gt;TRUE,"",'Data Validation'!A239)</f>
        <v>1772099700</v>
      </c>
      <c r="B239" s="6" t="str">
        <f>IF('Data Validation'!$K$2&lt;&gt;TRUE,"",'Data Validation'!C239)</f>
        <v>XAUUSD</v>
      </c>
      <c r="C239" s="6" t="str">
        <f>IF('Data Validation'!$K$2&lt;&gt;TRUE,"",'Data Validation'!E239)</f>
        <v>M5</v>
      </c>
      <c r="D239" s="6">
        <f>IF('Data Validation'!$K$2&lt;&gt;TRUE,"",'Data Validation'!G239)</f>
        <v>5186.32</v>
      </c>
      <c r="E239" s="6">
        <f>IF($C239&lt;&gt;"M5","",SSA!E239)</f>
        <v>5187.5739999999996</v>
      </c>
      <c r="F239" s="6">
        <f>IF($C239&lt;&gt;"M5","",SSA!F239)</f>
        <v>5186.2955499999998</v>
      </c>
      <c r="G239" s="21">
        <f t="shared" si="19"/>
        <v>1.2784499999997934</v>
      </c>
      <c r="H239" s="21">
        <f t="shared" si="23"/>
        <v>1</v>
      </c>
      <c r="I239" s="21">
        <f t="shared" si="24"/>
        <v>13</v>
      </c>
      <c r="J239" s="23" t="str">
        <f t="shared" si="20"/>
        <v>UP</v>
      </c>
      <c r="K239" s="22" t="str">
        <f t="shared" si="21"/>
        <v>-----</v>
      </c>
      <c r="L239" s="23" t="str">
        <f t="shared" si="22"/>
        <v>-----</v>
      </c>
    </row>
    <row r="240" spans="1:12" x14ac:dyDescent="0.55000000000000004">
      <c r="A240" s="6">
        <f>IF('Data Validation'!$K$2&lt;&gt;TRUE,"",'Data Validation'!A240)</f>
        <v>1772100000</v>
      </c>
      <c r="B240" s="6" t="str">
        <f>IF('Data Validation'!$K$2&lt;&gt;TRUE,"",'Data Validation'!C240)</f>
        <v>XAUUSD</v>
      </c>
      <c r="C240" s="6" t="str">
        <f>IF('Data Validation'!$K$2&lt;&gt;TRUE,"",'Data Validation'!E240)</f>
        <v>M5</v>
      </c>
      <c r="D240" s="6">
        <f>IF('Data Validation'!$K$2&lt;&gt;TRUE,"",'Data Validation'!G240)</f>
        <v>5189.51</v>
      </c>
      <c r="E240" s="6">
        <f>IF($C240&lt;&gt;"M5","",SSA!E240)</f>
        <v>5188.1281900000004</v>
      </c>
      <c r="F240" s="6">
        <f>IF($C240&lt;&gt;"M5","",SSA!F240)</f>
        <v>5187.2118700000001</v>
      </c>
      <c r="G240" s="21">
        <f t="shared" si="19"/>
        <v>0.91632000000026892</v>
      </c>
      <c r="H240" s="21">
        <f t="shared" si="23"/>
        <v>1</v>
      </c>
      <c r="I240" s="21">
        <f t="shared" si="24"/>
        <v>14</v>
      </c>
      <c r="J240" s="23" t="str">
        <f t="shared" si="20"/>
        <v>UP</v>
      </c>
      <c r="K240" s="22" t="str">
        <f t="shared" si="21"/>
        <v>-----</v>
      </c>
      <c r="L240" s="23" t="str">
        <f t="shared" si="22"/>
        <v>-----</v>
      </c>
    </row>
    <row r="241" spans="1:21" s="14" customFormat="1" x14ac:dyDescent="0.55000000000000004">
      <c r="A241" s="6">
        <f>IF('Data Validation'!$K$2&lt;&gt;TRUE,"",'Data Validation'!A241)</f>
        <v>1772100300</v>
      </c>
      <c r="B241" s="6" t="str">
        <f>IF('Data Validation'!$K$2&lt;&gt;TRUE,"",'Data Validation'!C241)</f>
        <v>XAUUSD</v>
      </c>
      <c r="C241" s="6" t="str">
        <f>IF('Data Validation'!$K$2&lt;&gt;TRUE,"",'Data Validation'!E241)</f>
        <v>M5</v>
      </c>
      <c r="D241" s="6">
        <f>IF('Data Validation'!$K$2&lt;&gt;TRUE,"",'Data Validation'!G241)</f>
        <v>5188.45</v>
      </c>
      <c r="E241" s="6">
        <f>IF($C241&lt;&gt;"M5","",SSA!E241)</f>
        <v>5187.8615499999996</v>
      </c>
      <c r="F241" s="6">
        <f>IF($C241&lt;&gt;"M5","",SSA!F241)</f>
        <v>5187.5367100000003</v>
      </c>
      <c r="G241" s="21">
        <f t="shared" si="19"/>
        <v>0.32483999999931257</v>
      </c>
      <c r="H241" s="21">
        <f t="shared" si="23"/>
        <v>1</v>
      </c>
      <c r="I241" s="21">
        <f t="shared" si="24"/>
        <v>15</v>
      </c>
      <c r="J241" s="23" t="str">
        <f t="shared" si="20"/>
        <v>UP</v>
      </c>
      <c r="K241" s="22" t="str">
        <f t="shared" si="21"/>
        <v>-----</v>
      </c>
      <c r="L241" s="23" t="str">
        <f t="shared" si="22"/>
        <v>-----</v>
      </c>
      <c r="N241"/>
      <c r="O241"/>
      <c r="P241"/>
      <c r="Q241"/>
      <c r="R241"/>
      <c r="S241"/>
      <c r="T241"/>
      <c r="U241"/>
    </row>
    <row r="242" spans="1:21" x14ac:dyDescent="0.55000000000000004">
      <c r="A242" s="6">
        <f>IF('Data Validation'!$K$2&lt;&gt;TRUE,"",'Data Validation'!A242)</f>
        <v>1772100600</v>
      </c>
      <c r="B242" s="6" t="str">
        <f>IF('Data Validation'!$K$2&lt;&gt;TRUE,"",'Data Validation'!C242)</f>
        <v>XAUUSD</v>
      </c>
      <c r="C242" s="6" t="str">
        <f>IF('Data Validation'!$K$2&lt;&gt;TRUE,"",'Data Validation'!E242)</f>
        <v>M5</v>
      </c>
      <c r="D242" s="6">
        <f>IF('Data Validation'!$K$2&lt;&gt;TRUE,"",'Data Validation'!G242)</f>
        <v>5187.8900000000003</v>
      </c>
      <c r="E242" s="6">
        <f>IF($C242&lt;&gt;"M5","",SSA!E242)</f>
        <v>5186.7412199999999</v>
      </c>
      <c r="F242" s="6">
        <f>IF($C242&lt;&gt;"M5","",SSA!F242)</f>
        <v>5187.13897</v>
      </c>
      <c r="G242" s="21">
        <f t="shared" si="19"/>
        <v>-0.39775000000008731</v>
      </c>
      <c r="H242" s="21">
        <f t="shared" si="23"/>
        <v>-1</v>
      </c>
      <c r="I242" s="21">
        <f t="shared" si="24"/>
        <v>-1</v>
      </c>
      <c r="J242" s="23" t="str">
        <f t="shared" si="20"/>
        <v>DOWN</v>
      </c>
      <c r="K242" s="22" t="str">
        <f t="shared" si="21"/>
        <v>-----</v>
      </c>
      <c r="L242" s="23" t="str">
        <f t="shared" si="22"/>
        <v>crossunder</v>
      </c>
    </row>
    <row r="243" spans="1:21" x14ac:dyDescent="0.55000000000000004">
      <c r="A243" s="6">
        <f>IF('Data Validation'!$K$2&lt;&gt;TRUE,"",'Data Validation'!A243)</f>
        <v>1772100900</v>
      </c>
      <c r="B243" s="6" t="str">
        <f>IF('Data Validation'!$K$2&lt;&gt;TRUE,"",'Data Validation'!C243)</f>
        <v>XAUUSD</v>
      </c>
      <c r="C243" s="6" t="str">
        <f>IF('Data Validation'!$K$2&lt;&gt;TRUE,"",'Data Validation'!E243)</f>
        <v>M5</v>
      </c>
      <c r="D243" s="6">
        <f>IF('Data Validation'!$K$2&lt;&gt;TRUE,"",'Data Validation'!G243)</f>
        <v>5182.8500000000004</v>
      </c>
      <c r="E243" s="6">
        <f>IF($C243&lt;&gt;"M5","",SSA!E243)</f>
        <v>5184.83871</v>
      </c>
      <c r="F243" s="6">
        <f>IF($C243&lt;&gt;"M5","",SSA!F243)</f>
        <v>5185.98884</v>
      </c>
      <c r="G243" s="21">
        <f t="shared" si="19"/>
        <v>-1.1501299999999901</v>
      </c>
      <c r="H243" s="21">
        <f t="shared" si="23"/>
        <v>-1</v>
      </c>
      <c r="I243" s="21">
        <f t="shared" si="24"/>
        <v>-2</v>
      </c>
      <c r="J243" s="23" t="str">
        <f t="shared" si="20"/>
        <v>DOWN</v>
      </c>
      <c r="K243" s="22" t="str">
        <f t="shared" si="21"/>
        <v>-----</v>
      </c>
      <c r="L243" s="23" t="str">
        <f t="shared" si="22"/>
        <v>-----</v>
      </c>
    </row>
    <row r="244" spans="1:21" x14ac:dyDescent="0.55000000000000004">
      <c r="A244" s="6">
        <f>IF('Data Validation'!$K$2&lt;&gt;TRUE,"",'Data Validation'!A244)</f>
        <v>1772101200</v>
      </c>
      <c r="B244" s="6" t="str">
        <f>IF('Data Validation'!$K$2&lt;&gt;TRUE,"",'Data Validation'!C244)</f>
        <v>XAUUSD</v>
      </c>
      <c r="C244" s="6" t="str">
        <f>IF('Data Validation'!$K$2&lt;&gt;TRUE,"",'Data Validation'!E244)</f>
        <v>M5</v>
      </c>
      <c r="D244" s="6">
        <f>IF('Data Validation'!$K$2&lt;&gt;TRUE,"",'Data Validation'!G244)</f>
        <v>5183.6000000000004</v>
      </c>
      <c r="E244" s="6">
        <f>IF($C244&lt;&gt;"M5","",SSA!E244)</f>
        <v>5182.4650099999999</v>
      </c>
      <c r="F244" s="6">
        <f>IF($C244&lt;&gt;"M5","",SSA!F244)</f>
        <v>5184.2269200000001</v>
      </c>
      <c r="G244" s="21">
        <f t="shared" si="19"/>
        <v>-1.7619100000001708</v>
      </c>
      <c r="H244" s="21">
        <f t="shared" si="23"/>
        <v>-1</v>
      </c>
      <c r="I244" s="21">
        <f t="shared" si="24"/>
        <v>-3</v>
      </c>
      <c r="J244" s="23" t="str">
        <f t="shared" si="20"/>
        <v>DOWN</v>
      </c>
      <c r="K244" s="22" t="str">
        <f t="shared" si="21"/>
        <v>-----</v>
      </c>
      <c r="L244" s="23" t="str">
        <f t="shared" si="22"/>
        <v>-----</v>
      </c>
    </row>
    <row r="245" spans="1:21" x14ac:dyDescent="0.55000000000000004">
      <c r="A245" s="6">
        <f>IF('Data Validation'!$K$2&lt;&gt;TRUE,"",'Data Validation'!A245)</f>
        <v>1772101500</v>
      </c>
      <c r="B245" s="6" t="str">
        <f>IF('Data Validation'!$K$2&lt;&gt;TRUE,"",'Data Validation'!C245)</f>
        <v>XAUUSD</v>
      </c>
      <c r="C245" s="6" t="str">
        <f>IF('Data Validation'!$K$2&lt;&gt;TRUE,"",'Data Validation'!E245)</f>
        <v>M5</v>
      </c>
      <c r="D245" s="6">
        <f>IF('Data Validation'!$K$2&lt;&gt;TRUE,"",'Data Validation'!G245)</f>
        <v>5179.29</v>
      </c>
      <c r="E245" s="6">
        <f>IF($C245&lt;&gt;"M5","",SSA!E245)</f>
        <v>5179.8225499999999</v>
      </c>
      <c r="F245" s="6">
        <f>IF($C245&lt;&gt;"M5","",SSA!F245)</f>
        <v>5182.0247399999998</v>
      </c>
      <c r="G245" s="21">
        <f t="shared" si="19"/>
        <v>-2.2021899999999732</v>
      </c>
      <c r="H245" s="21">
        <f t="shared" si="23"/>
        <v>-1</v>
      </c>
      <c r="I245" s="21">
        <f t="shared" si="24"/>
        <v>-4</v>
      </c>
      <c r="J245" s="23" t="str">
        <f t="shared" si="20"/>
        <v>DOWN</v>
      </c>
      <c r="K245" s="22" t="str">
        <f t="shared" si="21"/>
        <v>-----</v>
      </c>
      <c r="L245" s="23" t="str">
        <f t="shared" si="22"/>
        <v>-----</v>
      </c>
    </row>
    <row r="246" spans="1:21" x14ac:dyDescent="0.55000000000000004">
      <c r="A246" s="6">
        <f>IF('Data Validation'!$K$2&lt;&gt;TRUE,"",'Data Validation'!A246)</f>
        <v>1772101800</v>
      </c>
      <c r="B246" s="6" t="str">
        <f>IF('Data Validation'!$K$2&lt;&gt;TRUE,"",'Data Validation'!C246)</f>
        <v>XAUUSD</v>
      </c>
      <c r="C246" s="6" t="str">
        <f>IF('Data Validation'!$K$2&lt;&gt;TRUE,"",'Data Validation'!E246)</f>
        <v>M5</v>
      </c>
      <c r="D246" s="6">
        <f>IF('Data Validation'!$K$2&lt;&gt;TRUE,"",'Data Validation'!G246)</f>
        <v>5177.04</v>
      </c>
      <c r="E246" s="6">
        <f>IF($C246&lt;&gt;"M5","",SSA!E246)</f>
        <v>5177.2636400000001</v>
      </c>
      <c r="F246" s="6">
        <f>IF($C246&lt;&gt;"M5","",SSA!F246)</f>
        <v>5179.64419</v>
      </c>
      <c r="G246" s="21">
        <f t="shared" si="19"/>
        <v>-2.3805499999998574</v>
      </c>
      <c r="H246" s="21">
        <f t="shared" si="23"/>
        <v>-1</v>
      </c>
      <c r="I246" s="21">
        <f t="shared" si="24"/>
        <v>-5</v>
      </c>
      <c r="J246" s="23" t="str">
        <f t="shared" si="20"/>
        <v>DOWN</v>
      </c>
      <c r="K246" s="22" t="str">
        <f t="shared" si="21"/>
        <v>-----</v>
      </c>
      <c r="L246" s="23" t="str">
        <f t="shared" si="22"/>
        <v>-----</v>
      </c>
    </row>
    <row r="247" spans="1:21" x14ac:dyDescent="0.55000000000000004">
      <c r="A247" s="6">
        <f>IF('Data Validation'!$K$2&lt;&gt;TRUE,"",'Data Validation'!A247)</f>
        <v>1772102100</v>
      </c>
      <c r="B247" s="6" t="str">
        <f>IF('Data Validation'!$K$2&lt;&gt;TRUE,"",'Data Validation'!C247)</f>
        <v>XAUUSD</v>
      </c>
      <c r="C247" s="6" t="str">
        <f>IF('Data Validation'!$K$2&lt;&gt;TRUE,"",'Data Validation'!E247)</f>
        <v>M5</v>
      </c>
      <c r="D247" s="6">
        <f>IF('Data Validation'!$K$2&lt;&gt;TRUE,"",'Data Validation'!G247)</f>
        <v>5176.09</v>
      </c>
      <c r="E247" s="6">
        <f>IF($C247&lt;&gt;"M5","",SSA!E247)</f>
        <v>5175.0839299999998</v>
      </c>
      <c r="F247" s="6">
        <f>IF($C247&lt;&gt;"M5","",SSA!F247)</f>
        <v>5177.3640599999999</v>
      </c>
      <c r="G247" s="21">
        <f t="shared" si="19"/>
        <v>-2.2801300000000992</v>
      </c>
      <c r="H247" s="21">
        <f t="shared" si="23"/>
        <v>-1</v>
      </c>
      <c r="I247" s="21">
        <f t="shared" si="24"/>
        <v>-6</v>
      </c>
      <c r="J247" s="23" t="str">
        <f t="shared" si="20"/>
        <v>DOWN</v>
      </c>
      <c r="K247" s="22" t="str">
        <f t="shared" si="21"/>
        <v>-----</v>
      </c>
      <c r="L247" s="23" t="str">
        <f t="shared" si="22"/>
        <v>-----</v>
      </c>
    </row>
    <row r="248" spans="1:21" x14ac:dyDescent="0.55000000000000004">
      <c r="A248" s="6">
        <f>IF('Data Validation'!$K$2&lt;&gt;TRUE,"",'Data Validation'!A248)</f>
        <v>1772102400</v>
      </c>
      <c r="B248" s="6" t="str">
        <f>IF('Data Validation'!$K$2&lt;&gt;TRUE,"",'Data Validation'!C248)</f>
        <v>XAUUSD</v>
      </c>
      <c r="C248" s="6" t="str">
        <f>IF('Data Validation'!$K$2&lt;&gt;TRUE,"",'Data Validation'!E248)</f>
        <v>M5</v>
      </c>
      <c r="D248" s="6">
        <f>IF('Data Validation'!$K$2&lt;&gt;TRUE,"",'Data Validation'!G248)</f>
        <v>5172.13</v>
      </c>
      <c r="E248" s="6">
        <f>IF($C248&lt;&gt;"M5","",SSA!E248)</f>
        <v>5173.46137</v>
      </c>
      <c r="F248" s="6">
        <f>IF($C248&lt;&gt;"M5","",SSA!F248)</f>
        <v>5175.4127099999996</v>
      </c>
      <c r="G248" s="21">
        <f t="shared" si="19"/>
        <v>-1.9513399999996182</v>
      </c>
      <c r="H248" s="21">
        <f t="shared" si="23"/>
        <v>-1</v>
      </c>
      <c r="I248" s="21">
        <f t="shared" si="24"/>
        <v>-7</v>
      </c>
      <c r="J248" s="23" t="str">
        <f t="shared" si="20"/>
        <v>DOWN</v>
      </c>
      <c r="K248" s="22" t="str">
        <f t="shared" si="21"/>
        <v>-----</v>
      </c>
      <c r="L248" s="23" t="str">
        <f t="shared" si="22"/>
        <v>-----</v>
      </c>
    </row>
    <row r="249" spans="1:21" x14ac:dyDescent="0.55000000000000004">
      <c r="A249" s="6">
        <f>IF('Data Validation'!$K$2&lt;&gt;TRUE,"",'Data Validation'!A249)</f>
        <v>1772102700</v>
      </c>
      <c r="B249" s="6" t="str">
        <f>IF('Data Validation'!$K$2&lt;&gt;TRUE,"",'Data Validation'!C249)</f>
        <v>XAUUSD</v>
      </c>
      <c r="C249" s="6" t="str">
        <f>IF('Data Validation'!$K$2&lt;&gt;TRUE,"",'Data Validation'!E249)</f>
        <v>M5</v>
      </c>
      <c r="D249" s="6">
        <f>IF('Data Validation'!$K$2&lt;&gt;TRUE,"",'Data Validation'!G249)</f>
        <v>5171.17</v>
      </c>
      <c r="E249" s="6">
        <f>IF($C249&lt;&gt;"M5","",SSA!E249)</f>
        <v>5172.5539699999999</v>
      </c>
      <c r="F249" s="6">
        <f>IF($C249&lt;&gt;"M5","",SSA!F249)</f>
        <v>5173.9833399999998</v>
      </c>
      <c r="G249" s="21">
        <f t="shared" si="19"/>
        <v>-1.4293699999998353</v>
      </c>
      <c r="H249" s="21">
        <f t="shared" si="23"/>
        <v>-1</v>
      </c>
      <c r="I249" s="21">
        <f t="shared" si="24"/>
        <v>-8</v>
      </c>
      <c r="J249" s="23" t="str">
        <f t="shared" si="20"/>
        <v>DOWN</v>
      </c>
      <c r="K249" s="22" t="str">
        <f t="shared" si="21"/>
        <v>-----</v>
      </c>
      <c r="L249" s="23" t="str">
        <f t="shared" si="22"/>
        <v>-----</v>
      </c>
    </row>
    <row r="250" spans="1:21" x14ac:dyDescent="0.55000000000000004">
      <c r="A250" s="6">
        <f>IF('Data Validation'!$K$2&lt;&gt;TRUE,"",'Data Validation'!A250)</f>
        <v>1772103000</v>
      </c>
      <c r="B250" s="6" t="str">
        <f>IF('Data Validation'!$K$2&lt;&gt;TRUE,"",'Data Validation'!C250)</f>
        <v>XAUUSD</v>
      </c>
      <c r="C250" s="6" t="str">
        <f>IF('Data Validation'!$K$2&lt;&gt;TRUE,"",'Data Validation'!E250)</f>
        <v>M5</v>
      </c>
      <c r="D250" s="6">
        <f>IF('Data Validation'!$K$2&lt;&gt;TRUE,"",'Data Validation'!G250)</f>
        <v>5173.6000000000004</v>
      </c>
      <c r="E250" s="6">
        <f>IF($C250&lt;&gt;"M5","",SSA!E250)</f>
        <v>5172.3562499999998</v>
      </c>
      <c r="F250" s="6">
        <f>IF($C250&lt;&gt;"M5","",SSA!F250)</f>
        <v>5173.1697899999999</v>
      </c>
      <c r="G250" s="21">
        <f t="shared" si="19"/>
        <v>-0.81354000000010274</v>
      </c>
      <c r="H250" s="21">
        <f t="shared" si="23"/>
        <v>-1</v>
      </c>
      <c r="I250" s="21">
        <f t="shared" si="24"/>
        <v>-9</v>
      </c>
      <c r="J250" s="23" t="str">
        <f t="shared" si="20"/>
        <v>DOWN</v>
      </c>
      <c r="K250" s="22" t="str">
        <f t="shared" si="21"/>
        <v>-----</v>
      </c>
      <c r="L250" s="23" t="str">
        <f t="shared" si="22"/>
        <v>-----</v>
      </c>
    </row>
    <row r="251" spans="1:21" x14ac:dyDescent="0.55000000000000004">
      <c r="A251" s="6">
        <f>IF('Data Validation'!$K$2&lt;&gt;TRUE,"",'Data Validation'!A251)</f>
        <v>1772103300</v>
      </c>
      <c r="B251" s="6" t="str">
        <f>IF('Data Validation'!$K$2&lt;&gt;TRUE,"",'Data Validation'!C251)</f>
        <v>XAUUSD</v>
      </c>
      <c r="C251" s="6" t="str">
        <f>IF('Data Validation'!$K$2&lt;&gt;TRUE,"",'Data Validation'!E251)</f>
        <v>M5</v>
      </c>
      <c r="D251" s="6">
        <f>IF('Data Validation'!$K$2&lt;&gt;TRUE,"",'Data Validation'!G251)</f>
        <v>5171.6099999999997</v>
      </c>
      <c r="E251" s="6">
        <f>IF($C251&lt;&gt;"M5","",SSA!E251)</f>
        <v>5172.6755899999998</v>
      </c>
      <c r="F251" s="6">
        <f>IF($C251&lt;&gt;"M5","",SSA!F251)</f>
        <v>5172.9226900000003</v>
      </c>
      <c r="G251" s="21">
        <f t="shared" si="19"/>
        <v>-0.24710000000050059</v>
      </c>
      <c r="H251" s="21">
        <f t="shared" si="23"/>
        <v>-1</v>
      </c>
      <c r="I251" s="21">
        <f t="shared" si="24"/>
        <v>-10</v>
      </c>
      <c r="J251" s="23" t="str">
        <f t="shared" si="20"/>
        <v>DOWN</v>
      </c>
      <c r="K251" s="22" t="str">
        <f t="shared" si="21"/>
        <v>-----</v>
      </c>
      <c r="L251" s="23" t="str">
        <f t="shared" si="22"/>
        <v>-----</v>
      </c>
    </row>
    <row r="252" spans="1:21" x14ac:dyDescent="0.55000000000000004">
      <c r="A252" s="6">
        <f>IF('Data Validation'!$K$2&lt;&gt;TRUE,"",'Data Validation'!A252)</f>
        <v>1772103600</v>
      </c>
      <c r="B252" s="6" t="str">
        <f>IF('Data Validation'!$K$2&lt;&gt;TRUE,"",'Data Validation'!C252)</f>
        <v>XAUUSD</v>
      </c>
      <c r="C252" s="6" t="str">
        <f>IF('Data Validation'!$K$2&lt;&gt;TRUE,"",'Data Validation'!E252)</f>
        <v>M5</v>
      </c>
      <c r="D252" s="6">
        <f>IF('Data Validation'!$K$2&lt;&gt;TRUE,"",'Data Validation'!G252)</f>
        <v>5173.83</v>
      </c>
      <c r="E252" s="6">
        <f>IF($C252&lt;&gt;"M5","",SSA!E252)</f>
        <v>5173.4049699999996</v>
      </c>
      <c r="F252" s="6">
        <f>IF($C252&lt;&gt;"M5","",SSA!F252)</f>
        <v>5173.1638300000004</v>
      </c>
      <c r="G252" s="21">
        <f t="shared" si="19"/>
        <v>0.24113999999917723</v>
      </c>
      <c r="H252" s="21">
        <f t="shared" si="23"/>
        <v>1</v>
      </c>
      <c r="I252" s="21">
        <f t="shared" si="24"/>
        <v>1</v>
      </c>
      <c r="J252" s="23" t="str">
        <f t="shared" si="20"/>
        <v>UP</v>
      </c>
      <c r="K252" s="22" t="str">
        <f t="shared" si="21"/>
        <v>crossover</v>
      </c>
      <c r="L252" s="23" t="str">
        <f t="shared" si="22"/>
        <v>-----</v>
      </c>
    </row>
    <row r="253" spans="1:21" x14ac:dyDescent="0.55000000000000004">
      <c r="A253" s="6">
        <f>IF('Data Validation'!$K$2&lt;&gt;TRUE,"",'Data Validation'!A253)</f>
        <v>1772103900</v>
      </c>
      <c r="B253" s="6" t="str">
        <f>IF('Data Validation'!$K$2&lt;&gt;TRUE,"",'Data Validation'!C253)</f>
        <v>XAUUSD</v>
      </c>
      <c r="C253" s="6" t="str">
        <f>IF('Data Validation'!$K$2&lt;&gt;TRUE,"",'Data Validation'!E253)</f>
        <v>M5</v>
      </c>
      <c r="D253" s="6">
        <f>IF('Data Validation'!$K$2&lt;&gt;TRUE,"",'Data Validation'!G253)</f>
        <v>5177.33</v>
      </c>
      <c r="E253" s="6">
        <f>IF($C253&lt;&gt;"M5","",SSA!E253)</f>
        <v>5174.2739600000004</v>
      </c>
      <c r="F253" s="6">
        <f>IF($C253&lt;&gt;"M5","",SSA!F253)</f>
        <v>5173.7188900000001</v>
      </c>
      <c r="G253" s="21">
        <f t="shared" si="19"/>
        <v>0.55507000000034168</v>
      </c>
      <c r="H253" s="21">
        <f t="shared" si="23"/>
        <v>1</v>
      </c>
      <c r="I253" s="21">
        <f t="shared" si="24"/>
        <v>2</v>
      </c>
      <c r="J253" s="23" t="str">
        <f t="shared" si="20"/>
        <v>UP</v>
      </c>
      <c r="K253" s="22" t="str">
        <f t="shared" si="21"/>
        <v>-----</v>
      </c>
      <c r="L253" s="23" t="str">
        <f t="shared" si="22"/>
        <v>-----</v>
      </c>
    </row>
    <row r="254" spans="1:21" x14ac:dyDescent="0.55000000000000004">
      <c r="A254" s="6">
        <f>IF('Data Validation'!$K$2&lt;&gt;TRUE,"",'Data Validation'!A254)</f>
        <v>1772104200</v>
      </c>
      <c r="B254" s="6" t="str">
        <f>IF('Data Validation'!$K$2&lt;&gt;TRUE,"",'Data Validation'!C254)</f>
        <v>XAUUSD</v>
      </c>
      <c r="C254" s="6" t="str">
        <f>IF('Data Validation'!$K$2&lt;&gt;TRUE,"",'Data Validation'!E254)</f>
        <v>M5</v>
      </c>
      <c r="D254" s="6">
        <f>IF('Data Validation'!$K$2&lt;&gt;TRUE,"",'Data Validation'!G254)</f>
        <v>5175.8500000000004</v>
      </c>
      <c r="E254" s="6">
        <f>IF($C254&lt;&gt;"M5","",SSA!E254)</f>
        <v>5174.9708300000002</v>
      </c>
      <c r="F254" s="6">
        <f>IF($C254&lt;&gt;"M5","",SSA!F254)</f>
        <v>5174.3448600000002</v>
      </c>
      <c r="G254" s="21">
        <f t="shared" si="19"/>
        <v>0.6259700000000521</v>
      </c>
      <c r="H254" s="21">
        <f t="shared" si="23"/>
        <v>1</v>
      </c>
      <c r="I254" s="21">
        <f t="shared" si="24"/>
        <v>3</v>
      </c>
      <c r="J254" s="23" t="str">
        <f t="shared" si="20"/>
        <v>UP</v>
      </c>
      <c r="K254" s="22" t="str">
        <f t="shared" si="21"/>
        <v>-----</v>
      </c>
      <c r="L254" s="23" t="str">
        <f t="shared" si="22"/>
        <v>-----</v>
      </c>
    </row>
    <row r="255" spans="1:21" x14ac:dyDescent="0.55000000000000004">
      <c r="A255" s="6">
        <f>IF('Data Validation'!$K$2&lt;&gt;TRUE,"",'Data Validation'!A255)</f>
        <v>1772104500</v>
      </c>
      <c r="B255" s="6" t="str">
        <f>IF('Data Validation'!$K$2&lt;&gt;TRUE,"",'Data Validation'!C255)</f>
        <v>XAUUSD</v>
      </c>
      <c r="C255" s="6" t="str">
        <f>IF('Data Validation'!$K$2&lt;&gt;TRUE,"",'Data Validation'!E255)</f>
        <v>M5</v>
      </c>
      <c r="D255" s="6">
        <f>IF('Data Validation'!$K$2&lt;&gt;TRUE,"",'Data Validation'!G255)</f>
        <v>5175.54</v>
      </c>
      <c r="E255" s="6">
        <f>IF($C255&lt;&gt;"M5","",SSA!E255)</f>
        <v>5175.3531499999999</v>
      </c>
      <c r="F255" s="6">
        <f>IF($C255&lt;&gt;"M5","",SSA!F255)</f>
        <v>5174.8490099999999</v>
      </c>
      <c r="G255" s="21">
        <f t="shared" si="19"/>
        <v>0.50414000000000669</v>
      </c>
      <c r="H255" s="21">
        <f t="shared" si="23"/>
        <v>1</v>
      </c>
      <c r="I255" s="21">
        <f t="shared" si="24"/>
        <v>4</v>
      </c>
      <c r="J255" s="23" t="str">
        <f t="shared" si="20"/>
        <v>UP</v>
      </c>
      <c r="K255" s="22" t="str">
        <f t="shared" si="21"/>
        <v>-----</v>
      </c>
      <c r="L255" s="23" t="str">
        <f t="shared" si="22"/>
        <v>-----</v>
      </c>
    </row>
    <row r="256" spans="1:21" x14ac:dyDescent="0.55000000000000004">
      <c r="A256" s="6">
        <f>IF('Data Validation'!$K$2&lt;&gt;TRUE,"",'Data Validation'!A256)</f>
        <v>1772104800</v>
      </c>
      <c r="B256" s="6" t="str">
        <f>IF('Data Validation'!$K$2&lt;&gt;TRUE,"",'Data Validation'!C256)</f>
        <v>XAUUSD</v>
      </c>
      <c r="C256" s="6" t="str">
        <f>IF('Data Validation'!$K$2&lt;&gt;TRUE,"",'Data Validation'!E256)</f>
        <v>M5</v>
      </c>
      <c r="D256" s="6">
        <f>IF('Data Validation'!$K$2&lt;&gt;TRUE,"",'Data Validation'!G256)</f>
        <v>5171.7</v>
      </c>
      <c r="E256" s="6">
        <f>IF($C256&lt;&gt;"M5","",SSA!E256)</f>
        <v>5175.2691500000001</v>
      </c>
      <c r="F256" s="6">
        <f>IF($C256&lt;&gt;"M5","",SSA!F256)</f>
        <v>5175.05908</v>
      </c>
      <c r="G256" s="21">
        <f t="shared" si="19"/>
        <v>0.21007000000008702</v>
      </c>
      <c r="H256" s="21">
        <f t="shared" si="23"/>
        <v>1</v>
      </c>
      <c r="I256" s="21">
        <f t="shared" si="24"/>
        <v>5</v>
      </c>
      <c r="J256" s="23" t="str">
        <f t="shared" si="20"/>
        <v>UP</v>
      </c>
      <c r="K256" s="22" t="str">
        <f t="shared" si="21"/>
        <v>-----</v>
      </c>
      <c r="L256" s="23" t="str">
        <f t="shared" si="22"/>
        <v>-----</v>
      </c>
    </row>
    <row r="257" spans="1:21" x14ac:dyDescent="0.55000000000000004">
      <c r="A257" s="6">
        <f>IF('Data Validation'!$K$2&lt;&gt;TRUE,"",'Data Validation'!A257)</f>
        <v>1772105100</v>
      </c>
      <c r="B257" s="6" t="str">
        <f>IF('Data Validation'!$K$2&lt;&gt;TRUE,"",'Data Validation'!C257)</f>
        <v>XAUUSD</v>
      </c>
      <c r="C257" s="6" t="str">
        <f>IF('Data Validation'!$K$2&lt;&gt;TRUE,"",'Data Validation'!E257)</f>
        <v>M5</v>
      </c>
      <c r="D257" s="6">
        <f>IF('Data Validation'!$K$2&lt;&gt;TRUE,"",'Data Validation'!G257)</f>
        <v>5171.88</v>
      </c>
      <c r="E257" s="6">
        <f>IF($C257&lt;&gt;"M5","",SSA!E257)</f>
        <v>5174.7300800000003</v>
      </c>
      <c r="F257" s="6">
        <f>IF($C257&lt;&gt;"M5","",SSA!F257)</f>
        <v>5174.8945800000001</v>
      </c>
      <c r="G257" s="21">
        <f t="shared" si="19"/>
        <v>-0.16449999999986176</v>
      </c>
      <c r="H257" s="21">
        <f t="shared" si="23"/>
        <v>-1</v>
      </c>
      <c r="I257" s="21">
        <f t="shared" si="24"/>
        <v>-1</v>
      </c>
      <c r="J257" s="23" t="str">
        <f t="shared" si="20"/>
        <v>DOWN</v>
      </c>
      <c r="K257" s="22" t="str">
        <f t="shared" si="21"/>
        <v>-----</v>
      </c>
      <c r="L257" s="23" t="str">
        <f t="shared" si="22"/>
        <v>crossunder</v>
      </c>
    </row>
    <row r="258" spans="1:21" x14ac:dyDescent="0.55000000000000004">
      <c r="A258" s="6">
        <f>IF('Data Validation'!$K$2&lt;&gt;TRUE,"",'Data Validation'!A258)</f>
        <v>1772105400</v>
      </c>
      <c r="B258" s="6" t="str">
        <f>IF('Data Validation'!$K$2&lt;&gt;TRUE,"",'Data Validation'!C258)</f>
        <v>XAUUSD</v>
      </c>
      <c r="C258" s="6" t="str">
        <f>IF('Data Validation'!$K$2&lt;&gt;TRUE,"",'Data Validation'!E258)</f>
        <v>M5</v>
      </c>
      <c r="D258" s="6">
        <f>IF('Data Validation'!$K$2&lt;&gt;TRUE,"",'Data Validation'!G258)</f>
        <v>5173.38</v>
      </c>
      <c r="E258" s="6">
        <f>IF($C258&lt;&gt;"M5","",SSA!E258)</f>
        <v>5173.7116800000003</v>
      </c>
      <c r="F258" s="6">
        <f>IF($C258&lt;&gt;"M5","",SSA!F258)</f>
        <v>5174.3031300000002</v>
      </c>
      <c r="G258" s="21">
        <f t="shared" ref="G258:G321" si="25">E258-F258</f>
        <v>-0.59144999999989523</v>
      </c>
      <c r="H258" s="21">
        <f t="shared" si="23"/>
        <v>-1</v>
      </c>
      <c r="I258" s="21">
        <f t="shared" si="24"/>
        <v>-2</v>
      </c>
      <c r="J258" s="23" t="str">
        <f t="shared" si="20"/>
        <v>DOWN</v>
      </c>
      <c r="K258" s="22" t="str">
        <f t="shared" si="21"/>
        <v>-----</v>
      </c>
      <c r="L258" s="23" t="str">
        <f t="shared" si="22"/>
        <v>-----</v>
      </c>
    </row>
    <row r="259" spans="1:21" x14ac:dyDescent="0.55000000000000004">
      <c r="A259" s="6">
        <f>IF('Data Validation'!$K$2&lt;&gt;TRUE,"",'Data Validation'!A259)</f>
        <v>1772105700</v>
      </c>
      <c r="B259" s="6" t="str">
        <f>IF('Data Validation'!$K$2&lt;&gt;TRUE,"",'Data Validation'!C259)</f>
        <v>XAUUSD</v>
      </c>
      <c r="C259" s="6" t="str">
        <f>IF('Data Validation'!$K$2&lt;&gt;TRUE,"",'Data Validation'!E259)</f>
        <v>M5</v>
      </c>
      <c r="D259" s="6">
        <f>IF('Data Validation'!$K$2&lt;&gt;TRUE,"",'Data Validation'!G259)</f>
        <v>5173.54</v>
      </c>
      <c r="E259" s="6">
        <f>IF($C259&lt;&gt;"M5","",SSA!E259)</f>
        <v>5172.2355399999997</v>
      </c>
      <c r="F259" s="6">
        <f>IF($C259&lt;&gt;"M5","",SSA!F259)</f>
        <v>5173.2693399999998</v>
      </c>
      <c r="G259" s="21">
        <f t="shared" si="25"/>
        <v>-1.0338000000001557</v>
      </c>
      <c r="H259" s="21">
        <f t="shared" si="23"/>
        <v>-1</v>
      </c>
      <c r="I259" s="21">
        <f t="shared" si="24"/>
        <v>-3</v>
      </c>
      <c r="J259" s="23" t="str">
        <f t="shared" ref="J259:J322" si="26">IF(G259&gt;0,"UP","DOWN")</f>
        <v>DOWN</v>
      </c>
      <c r="K259" s="22" t="str">
        <f t="shared" ref="K259:K322" si="27">IF(AND(E259&gt;F259,E258&lt;F258),"crossover","-----")</f>
        <v>-----</v>
      </c>
      <c r="L259" s="23" t="str">
        <f t="shared" ref="L259:L322" si="28">IF(AND(E259&lt;F259,E258&gt;F258),"crossunder","-----")</f>
        <v>-----</v>
      </c>
    </row>
    <row r="260" spans="1:21" x14ac:dyDescent="0.55000000000000004">
      <c r="A260" s="6">
        <f>IF('Data Validation'!$K$2&lt;&gt;TRUE,"",'Data Validation'!A260)</f>
        <v>1772106000</v>
      </c>
      <c r="B260" s="6" t="str">
        <f>IF('Data Validation'!$K$2&lt;&gt;TRUE,"",'Data Validation'!C260)</f>
        <v>XAUUSD</v>
      </c>
      <c r="C260" s="6" t="str">
        <f>IF('Data Validation'!$K$2&lt;&gt;TRUE,"",'Data Validation'!E260)</f>
        <v>M5</v>
      </c>
      <c r="D260" s="6">
        <f>IF('Data Validation'!$K$2&lt;&gt;TRUE,"",'Data Validation'!G260)</f>
        <v>5174.68</v>
      </c>
      <c r="E260" s="6">
        <f>IF($C260&lt;&gt;"M5","",SSA!E260)</f>
        <v>5170.4435299999996</v>
      </c>
      <c r="F260" s="6">
        <f>IF($C260&lt;&gt;"M5","",SSA!F260)</f>
        <v>5171.8564299999998</v>
      </c>
      <c r="G260" s="21">
        <f t="shared" si="25"/>
        <v>-1.4129000000002634</v>
      </c>
      <c r="H260" s="21">
        <f t="shared" ref="H260:H323" si="29">IF(G260&gt;=0,1,-1)</f>
        <v>-1</v>
      </c>
      <c r="I260" s="21">
        <f t="shared" ref="I260:I323" si="30">IF(H260=H259,I259+H260,H260)</f>
        <v>-4</v>
      </c>
      <c r="J260" s="23" t="str">
        <f t="shared" si="26"/>
        <v>DOWN</v>
      </c>
      <c r="K260" s="22" t="str">
        <f t="shared" si="27"/>
        <v>-----</v>
      </c>
      <c r="L260" s="23" t="str">
        <f t="shared" si="28"/>
        <v>-----</v>
      </c>
    </row>
    <row r="261" spans="1:21" x14ac:dyDescent="0.55000000000000004">
      <c r="A261" s="6">
        <f>IF('Data Validation'!$K$2&lt;&gt;TRUE,"",'Data Validation'!A261)</f>
        <v>1772106300</v>
      </c>
      <c r="B261" s="6" t="str">
        <f>IF('Data Validation'!$K$2&lt;&gt;TRUE,"",'Data Validation'!C261)</f>
        <v>XAUUSD</v>
      </c>
      <c r="C261" s="6" t="str">
        <f>IF('Data Validation'!$K$2&lt;&gt;TRUE,"",'Data Validation'!E261)</f>
        <v>M5</v>
      </c>
      <c r="D261" s="6">
        <f>IF('Data Validation'!$K$2&lt;&gt;TRUE,"",'Data Validation'!G261)</f>
        <v>5171.3999999999996</v>
      </c>
      <c r="E261" s="6">
        <f>IF($C261&lt;&gt;"M5","",SSA!E261)</f>
        <v>5168.5372299999999</v>
      </c>
      <c r="F261" s="6">
        <f>IF($C261&lt;&gt;"M5","",SSA!F261)</f>
        <v>5170.1968299999999</v>
      </c>
      <c r="G261" s="21">
        <f t="shared" si="25"/>
        <v>-1.6595999999999549</v>
      </c>
      <c r="H261" s="21">
        <f t="shared" si="29"/>
        <v>-1</v>
      </c>
      <c r="I261" s="21">
        <f t="shared" si="30"/>
        <v>-5</v>
      </c>
      <c r="J261" s="23" t="str">
        <f t="shared" si="26"/>
        <v>DOWN</v>
      </c>
      <c r="K261" s="22" t="str">
        <f t="shared" si="27"/>
        <v>-----</v>
      </c>
      <c r="L261" s="23" t="str">
        <f t="shared" si="28"/>
        <v>-----</v>
      </c>
    </row>
    <row r="262" spans="1:21" x14ac:dyDescent="0.55000000000000004">
      <c r="A262" s="6">
        <f>IF('Data Validation'!$K$2&lt;&gt;TRUE,"",'Data Validation'!A262)</f>
        <v>1772106600</v>
      </c>
      <c r="B262" s="6" t="str">
        <f>IF('Data Validation'!$K$2&lt;&gt;TRUE,"",'Data Validation'!C262)</f>
        <v>XAUUSD</v>
      </c>
      <c r="C262" s="6" t="str">
        <f>IF('Data Validation'!$K$2&lt;&gt;TRUE,"",'Data Validation'!E262)</f>
        <v>M5</v>
      </c>
      <c r="D262" s="6">
        <f>IF('Data Validation'!$K$2&lt;&gt;TRUE,"",'Data Validation'!G262)</f>
        <v>5163.51</v>
      </c>
      <c r="E262" s="6">
        <f>IF($C262&lt;&gt;"M5","",SSA!E262)</f>
        <v>5166.9208200000003</v>
      </c>
      <c r="F262" s="6">
        <f>IF($C262&lt;&gt;"M5","",SSA!F262)</f>
        <v>5168.5588200000002</v>
      </c>
      <c r="G262" s="21">
        <f t="shared" si="25"/>
        <v>-1.63799999999992</v>
      </c>
      <c r="H262" s="21">
        <f t="shared" si="29"/>
        <v>-1</v>
      </c>
      <c r="I262" s="21">
        <f t="shared" si="30"/>
        <v>-6</v>
      </c>
      <c r="J262" s="23" t="str">
        <f t="shared" si="26"/>
        <v>DOWN</v>
      </c>
      <c r="K262" s="22" t="str">
        <f t="shared" si="27"/>
        <v>-----</v>
      </c>
      <c r="L262" s="23" t="str">
        <f t="shared" si="28"/>
        <v>-----</v>
      </c>
    </row>
    <row r="263" spans="1:21" x14ac:dyDescent="0.55000000000000004">
      <c r="A263" s="6">
        <f>IF('Data Validation'!$K$2&lt;&gt;TRUE,"",'Data Validation'!A263)</f>
        <v>1772106900</v>
      </c>
      <c r="B263" s="6" t="str">
        <f>IF('Data Validation'!$K$2&lt;&gt;TRUE,"",'Data Validation'!C263)</f>
        <v>XAUUSD</v>
      </c>
      <c r="C263" s="6" t="str">
        <f>IF('Data Validation'!$K$2&lt;&gt;TRUE,"",'Data Validation'!E263)</f>
        <v>M5</v>
      </c>
      <c r="D263" s="6">
        <f>IF('Data Validation'!$K$2&lt;&gt;TRUE,"",'Data Validation'!G263)</f>
        <v>5164.71</v>
      </c>
      <c r="E263" s="6">
        <f>IF($C263&lt;&gt;"M5","",SSA!E263)</f>
        <v>5166.1189000000004</v>
      </c>
      <c r="F263" s="6">
        <f>IF($C263&lt;&gt;"M5","",SSA!F263)</f>
        <v>5167.3388599999998</v>
      </c>
      <c r="G263" s="21">
        <f t="shared" si="25"/>
        <v>-1.2199599999994462</v>
      </c>
      <c r="H263" s="21">
        <f t="shared" si="29"/>
        <v>-1</v>
      </c>
      <c r="I263" s="21">
        <f t="shared" si="30"/>
        <v>-7</v>
      </c>
      <c r="J263" s="23" t="str">
        <f t="shared" si="26"/>
        <v>DOWN</v>
      </c>
      <c r="K263" s="22" t="str">
        <f t="shared" si="27"/>
        <v>-----</v>
      </c>
      <c r="L263" s="23" t="str">
        <f t="shared" si="28"/>
        <v>-----</v>
      </c>
    </row>
    <row r="264" spans="1:21" x14ac:dyDescent="0.55000000000000004">
      <c r="A264" s="6">
        <f>IF('Data Validation'!$K$2&lt;&gt;TRUE,"",'Data Validation'!A264)</f>
        <v>1772107200</v>
      </c>
      <c r="B264" s="6" t="str">
        <f>IF('Data Validation'!$K$2&lt;&gt;TRUE,"",'Data Validation'!C264)</f>
        <v>XAUUSD</v>
      </c>
      <c r="C264" s="6" t="str">
        <f>IF('Data Validation'!$K$2&lt;&gt;TRUE,"",'Data Validation'!E264)</f>
        <v>M5</v>
      </c>
      <c r="D264" s="6">
        <f>IF('Data Validation'!$K$2&lt;&gt;TRUE,"",'Data Validation'!G264)</f>
        <v>5165.67</v>
      </c>
      <c r="E264" s="6">
        <f>IF($C264&lt;&gt;"M5","",SSA!E264)</f>
        <v>5166.32834</v>
      </c>
      <c r="F264" s="6">
        <f>IF($C264&lt;&gt;"M5","",SSA!F264)</f>
        <v>5166.8335999999999</v>
      </c>
      <c r="G264" s="21">
        <f t="shared" si="25"/>
        <v>-0.50525999999990745</v>
      </c>
      <c r="H264" s="21">
        <f t="shared" si="29"/>
        <v>-1</v>
      </c>
      <c r="I264" s="21">
        <f t="shared" si="30"/>
        <v>-8</v>
      </c>
      <c r="J264" s="23" t="str">
        <f t="shared" si="26"/>
        <v>DOWN</v>
      </c>
      <c r="K264" s="22" t="str">
        <f t="shared" si="27"/>
        <v>-----</v>
      </c>
      <c r="L264" s="23" t="str">
        <f t="shared" si="28"/>
        <v>-----</v>
      </c>
    </row>
    <row r="265" spans="1:21" x14ac:dyDescent="0.55000000000000004">
      <c r="A265" s="6">
        <f>IF('Data Validation'!$K$2&lt;&gt;TRUE,"",'Data Validation'!A265)</f>
        <v>1772107500</v>
      </c>
      <c r="B265" s="6" t="str">
        <f>IF('Data Validation'!$K$2&lt;&gt;TRUE,"",'Data Validation'!C265)</f>
        <v>XAUUSD</v>
      </c>
      <c r="C265" s="6" t="str">
        <f>IF('Data Validation'!$K$2&lt;&gt;TRUE,"",'Data Validation'!E265)</f>
        <v>M5</v>
      </c>
      <c r="D265" s="6">
        <f>IF('Data Validation'!$K$2&lt;&gt;TRUE,"",'Data Validation'!G265)</f>
        <v>5169.1499999999996</v>
      </c>
      <c r="E265" s="6">
        <f>IF($C265&lt;&gt;"M5","",SSA!E265)</f>
        <v>5167.6288000000004</v>
      </c>
      <c r="F265" s="6">
        <f>IF($C265&lt;&gt;"M5","",SSA!F265)</f>
        <v>5167.2312000000002</v>
      </c>
      <c r="G265" s="21">
        <f t="shared" si="25"/>
        <v>0.39760000000023865</v>
      </c>
      <c r="H265" s="21">
        <f t="shared" si="29"/>
        <v>1</v>
      </c>
      <c r="I265" s="21">
        <f t="shared" si="30"/>
        <v>1</v>
      </c>
      <c r="J265" s="23" t="str">
        <f t="shared" si="26"/>
        <v>UP</v>
      </c>
      <c r="K265" s="22" t="str">
        <f t="shared" si="27"/>
        <v>crossover</v>
      </c>
      <c r="L265" s="23" t="str">
        <f t="shared" si="28"/>
        <v>-----</v>
      </c>
    </row>
    <row r="266" spans="1:21" x14ac:dyDescent="0.55000000000000004">
      <c r="A266" s="6">
        <f>IF('Data Validation'!$K$2&lt;&gt;TRUE,"",'Data Validation'!A266)</f>
        <v>1772107800</v>
      </c>
      <c r="B266" s="6" t="str">
        <f>IF('Data Validation'!$K$2&lt;&gt;TRUE,"",'Data Validation'!C266)</f>
        <v>XAUUSD</v>
      </c>
      <c r="C266" s="6" t="str">
        <f>IF('Data Validation'!$K$2&lt;&gt;TRUE,"",'Data Validation'!E266)</f>
        <v>M5</v>
      </c>
      <c r="D266" s="6">
        <f>IF('Data Validation'!$K$2&lt;&gt;TRUE,"",'Data Validation'!G266)</f>
        <v>5168.46</v>
      </c>
      <c r="E266" s="6">
        <f>IF($C266&lt;&gt;"M5","",SSA!E266)</f>
        <v>5169.86661</v>
      </c>
      <c r="F266" s="6">
        <f>IF($C266&lt;&gt;"M5","",SSA!F266)</f>
        <v>5168.5488999999998</v>
      </c>
      <c r="G266" s="21">
        <f t="shared" si="25"/>
        <v>1.3177100000002611</v>
      </c>
      <c r="H266" s="21">
        <f t="shared" si="29"/>
        <v>1</v>
      </c>
      <c r="I266" s="21">
        <f t="shared" si="30"/>
        <v>2</v>
      </c>
      <c r="J266" s="23" t="str">
        <f t="shared" si="26"/>
        <v>UP</v>
      </c>
      <c r="K266" s="22" t="str">
        <f t="shared" si="27"/>
        <v>-----</v>
      </c>
      <c r="L266" s="23" t="str">
        <f t="shared" si="28"/>
        <v>-----</v>
      </c>
    </row>
    <row r="267" spans="1:21" x14ac:dyDescent="0.55000000000000004">
      <c r="A267" s="6">
        <f>IF('Data Validation'!$K$2&lt;&gt;TRUE,"",'Data Validation'!A267)</f>
        <v>1772108100</v>
      </c>
      <c r="B267" s="6" t="str">
        <f>IF('Data Validation'!$K$2&lt;&gt;TRUE,"",'Data Validation'!C267)</f>
        <v>XAUUSD</v>
      </c>
      <c r="C267" s="6" t="str">
        <f>IF('Data Validation'!$K$2&lt;&gt;TRUE,"",'Data Validation'!E267)</f>
        <v>M5</v>
      </c>
      <c r="D267" s="6">
        <f>IF('Data Validation'!$K$2&lt;&gt;TRUE,"",'Data Validation'!G267)</f>
        <v>5172.18</v>
      </c>
      <c r="E267" s="6">
        <f>IF($C267&lt;&gt;"M5","",SSA!E267)</f>
        <v>5172.8462300000001</v>
      </c>
      <c r="F267" s="6">
        <f>IF($C267&lt;&gt;"M5","",SSA!F267)</f>
        <v>5170.6975700000003</v>
      </c>
      <c r="G267" s="21">
        <f t="shared" si="25"/>
        <v>2.1486599999998361</v>
      </c>
      <c r="H267" s="21">
        <f t="shared" si="29"/>
        <v>1</v>
      </c>
      <c r="I267" s="21">
        <f t="shared" si="30"/>
        <v>3</v>
      </c>
      <c r="J267" s="23" t="str">
        <f t="shared" si="26"/>
        <v>UP</v>
      </c>
      <c r="K267" s="22" t="str">
        <f t="shared" si="27"/>
        <v>-----</v>
      </c>
      <c r="L267" s="23" t="str">
        <f t="shared" si="28"/>
        <v>-----</v>
      </c>
    </row>
    <row r="268" spans="1:21" x14ac:dyDescent="0.55000000000000004">
      <c r="A268" s="6">
        <f>IF('Data Validation'!$K$2&lt;&gt;TRUE,"",'Data Validation'!A268)</f>
        <v>1772108400</v>
      </c>
      <c r="B268" s="6" t="str">
        <f>IF('Data Validation'!$K$2&lt;&gt;TRUE,"",'Data Validation'!C268)</f>
        <v>XAUUSD</v>
      </c>
      <c r="C268" s="6" t="str">
        <f>IF('Data Validation'!$K$2&lt;&gt;TRUE,"",'Data Validation'!E268)</f>
        <v>M5</v>
      </c>
      <c r="D268" s="6">
        <f>IF('Data Validation'!$K$2&lt;&gt;TRUE,"",'Data Validation'!G268)</f>
        <v>5176.5200000000004</v>
      </c>
      <c r="E268" s="6">
        <f>IF($C268&lt;&gt;"M5","",SSA!E268)</f>
        <v>5176.1400400000002</v>
      </c>
      <c r="F268" s="6">
        <f>IF($C268&lt;&gt;"M5","",SSA!F268)</f>
        <v>5173.4188000000004</v>
      </c>
      <c r="G268" s="21">
        <f t="shared" si="25"/>
        <v>2.7212399999998524</v>
      </c>
      <c r="H268" s="21">
        <f t="shared" si="29"/>
        <v>1</v>
      </c>
      <c r="I268" s="21">
        <f t="shared" si="30"/>
        <v>4</v>
      </c>
      <c r="J268" s="23" t="str">
        <f t="shared" si="26"/>
        <v>UP</v>
      </c>
      <c r="K268" s="22" t="str">
        <f t="shared" si="27"/>
        <v>-----</v>
      </c>
      <c r="L268" s="23" t="str">
        <f t="shared" si="28"/>
        <v>-----</v>
      </c>
    </row>
    <row r="269" spans="1:21" x14ac:dyDescent="0.55000000000000004">
      <c r="A269" s="6">
        <f>IF('Data Validation'!$K$2&lt;&gt;TRUE,"",'Data Validation'!A269)</f>
        <v>1772108700</v>
      </c>
      <c r="B269" s="6" t="str">
        <f>IF('Data Validation'!$K$2&lt;&gt;TRUE,"",'Data Validation'!C269)</f>
        <v>XAUUSD</v>
      </c>
      <c r="C269" s="6" t="str">
        <f>IF('Data Validation'!$K$2&lt;&gt;TRUE,"",'Data Validation'!E269)</f>
        <v>M5</v>
      </c>
      <c r="D269" s="6">
        <f>IF('Data Validation'!$K$2&lt;&gt;TRUE,"",'Data Validation'!G269)</f>
        <v>5178.54</v>
      </c>
      <c r="E269" s="6">
        <f>IF($C269&lt;&gt;"M5","",SSA!E269)</f>
        <v>5179.2540499999996</v>
      </c>
      <c r="F269" s="6">
        <f>IF($C269&lt;&gt;"M5","",SSA!F269)</f>
        <v>5176.3364199999996</v>
      </c>
      <c r="G269" s="21">
        <f t="shared" si="25"/>
        <v>2.9176299999999173</v>
      </c>
      <c r="H269" s="21">
        <f t="shared" si="29"/>
        <v>1</v>
      </c>
      <c r="I269" s="21">
        <f t="shared" si="30"/>
        <v>5</v>
      </c>
      <c r="J269" s="23" t="str">
        <f t="shared" si="26"/>
        <v>UP</v>
      </c>
      <c r="K269" s="22" t="str">
        <f t="shared" si="27"/>
        <v>-----</v>
      </c>
      <c r="L269" s="23" t="str">
        <f t="shared" si="28"/>
        <v>-----</v>
      </c>
    </row>
    <row r="270" spans="1:21" x14ac:dyDescent="0.55000000000000004">
      <c r="A270" s="6">
        <f>IF('Data Validation'!$K$2&lt;&gt;TRUE,"",'Data Validation'!A270)</f>
        <v>1772109000</v>
      </c>
      <c r="B270" s="6" t="str">
        <f>IF('Data Validation'!$K$2&lt;&gt;TRUE,"",'Data Validation'!C270)</f>
        <v>XAUUSD</v>
      </c>
      <c r="C270" s="6" t="str">
        <f>IF('Data Validation'!$K$2&lt;&gt;TRUE,"",'Data Validation'!E270)</f>
        <v>M5</v>
      </c>
      <c r="D270" s="6">
        <f>IF('Data Validation'!$K$2&lt;&gt;TRUE,"",'Data Validation'!G270)</f>
        <v>5183.1000000000004</v>
      </c>
      <c r="E270" s="6">
        <f>IF($C270&lt;&gt;"M5","",SSA!E270)</f>
        <v>5181.7806799999998</v>
      </c>
      <c r="F270" s="6">
        <f>IF($C270&lt;&gt;"M5","",SSA!F270)</f>
        <v>5179.0585499999997</v>
      </c>
      <c r="G270" s="21">
        <f t="shared" si="25"/>
        <v>2.7221300000001065</v>
      </c>
      <c r="H270" s="21">
        <f t="shared" si="29"/>
        <v>1</v>
      </c>
      <c r="I270" s="21">
        <f t="shared" si="30"/>
        <v>6</v>
      </c>
      <c r="J270" s="23" t="str">
        <f t="shared" si="26"/>
        <v>UP</v>
      </c>
      <c r="K270" s="22" t="str">
        <f t="shared" si="27"/>
        <v>-----</v>
      </c>
      <c r="L270" s="23" t="str">
        <f t="shared" si="28"/>
        <v>-----</v>
      </c>
    </row>
    <row r="271" spans="1:21" s="14" customFormat="1" x14ac:dyDescent="0.55000000000000004">
      <c r="A271" s="6">
        <f>IF('Data Validation'!$K$2&lt;&gt;TRUE,"",'Data Validation'!A271)</f>
        <v>1772109300</v>
      </c>
      <c r="B271" s="6" t="str">
        <f>IF('Data Validation'!$K$2&lt;&gt;TRUE,"",'Data Validation'!C271)</f>
        <v>XAUUSD</v>
      </c>
      <c r="C271" s="6" t="str">
        <f>IF('Data Validation'!$K$2&lt;&gt;TRUE,"",'Data Validation'!E271)</f>
        <v>M5</v>
      </c>
      <c r="D271" s="6">
        <f>IF('Data Validation'!$K$2&lt;&gt;TRUE,"",'Data Validation'!G271)</f>
        <v>5182.34</v>
      </c>
      <c r="E271" s="6">
        <f>IF($C271&lt;&gt;"M5","",SSA!E271)</f>
        <v>5183.3291799999997</v>
      </c>
      <c r="F271" s="6">
        <f>IF($C271&lt;&gt;"M5","",SSA!F271)</f>
        <v>5181.1938700000001</v>
      </c>
      <c r="G271" s="21">
        <f t="shared" si="25"/>
        <v>2.135309999999663</v>
      </c>
      <c r="H271" s="21">
        <f t="shared" si="29"/>
        <v>1</v>
      </c>
      <c r="I271" s="21">
        <f t="shared" si="30"/>
        <v>7</v>
      </c>
      <c r="J271" s="23" t="str">
        <f t="shared" si="26"/>
        <v>UP</v>
      </c>
      <c r="K271" s="22" t="str">
        <f t="shared" si="27"/>
        <v>-----</v>
      </c>
      <c r="L271" s="23" t="str">
        <f t="shared" si="28"/>
        <v>-----</v>
      </c>
      <c r="N271"/>
      <c r="O271"/>
      <c r="P271"/>
      <c r="Q271"/>
      <c r="R271"/>
      <c r="S271"/>
      <c r="T271"/>
      <c r="U271"/>
    </row>
    <row r="272" spans="1:21" x14ac:dyDescent="0.55000000000000004">
      <c r="A272" s="6">
        <f>IF('Data Validation'!$K$2&lt;&gt;TRUE,"",'Data Validation'!A272)</f>
        <v>1772109600</v>
      </c>
      <c r="B272" s="6" t="str">
        <f>IF('Data Validation'!$K$2&lt;&gt;TRUE,"",'Data Validation'!C272)</f>
        <v>XAUUSD</v>
      </c>
      <c r="C272" s="6" t="str">
        <f>IF('Data Validation'!$K$2&lt;&gt;TRUE,"",'Data Validation'!E272)</f>
        <v>M5</v>
      </c>
      <c r="D272" s="6">
        <f>IF('Data Validation'!$K$2&lt;&gt;TRUE,"",'Data Validation'!G272)</f>
        <v>5187.5200000000004</v>
      </c>
      <c r="E272" s="6">
        <f>IF($C272&lt;&gt;"M5","",SSA!E272)</f>
        <v>5183.80998</v>
      </c>
      <c r="F272" s="6">
        <f>IF($C272&lt;&gt;"M5","",SSA!F272)</f>
        <v>5182.5019199999997</v>
      </c>
      <c r="G272" s="21">
        <f t="shared" si="25"/>
        <v>1.308060000000296</v>
      </c>
      <c r="H272" s="21">
        <f t="shared" si="29"/>
        <v>1</v>
      </c>
      <c r="I272" s="21">
        <f t="shared" si="30"/>
        <v>8</v>
      </c>
      <c r="J272" s="23" t="str">
        <f t="shared" si="26"/>
        <v>UP</v>
      </c>
      <c r="K272" s="22" t="str">
        <f t="shared" si="27"/>
        <v>-----</v>
      </c>
      <c r="L272" s="23" t="str">
        <f t="shared" si="28"/>
        <v>-----</v>
      </c>
    </row>
    <row r="273" spans="1:12" x14ac:dyDescent="0.55000000000000004">
      <c r="A273" s="6">
        <f>IF('Data Validation'!$K$2&lt;&gt;TRUE,"",'Data Validation'!A273)</f>
        <v>1772109900</v>
      </c>
      <c r="B273" s="6" t="str">
        <f>IF('Data Validation'!$K$2&lt;&gt;TRUE,"",'Data Validation'!C273)</f>
        <v>XAUUSD</v>
      </c>
      <c r="C273" s="6" t="str">
        <f>IF('Data Validation'!$K$2&lt;&gt;TRUE,"",'Data Validation'!E273)</f>
        <v>M5</v>
      </c>
      <c r="D273" s="6">
        <f>IF('Data Validation'!$K$2&lt;&gt;TRUE,"",'Data Validation'!G273)</f>
        <v>5181.29</v>
      </c>
      <c r="E273" s="6">
        <f>IF($C273&lt;&gt;"M5","",SSA!E273)</f>
        <v>5183.1527699999997</v>
      </c>
      <c r="F273" s="6">
        <f>IF($C273&lt;&gt;"M5","",SSA!F273)</f>
        <v>5182.8273499999996</v>
      </c>
      <c r="G273" s="21">
        <f t="shared" si="25"/>
        <v>0.32542000000012195</v>
      </c>
      <c r="H273" s="21">
        <f t="shared" si="29"/>
        <v>1</v>
      </c>
      <c r="I273" s="21">
        <f t="shared" si="30"/>
        <v>9</v>
      </c>
      <c r="J273" s="23" t="str">
        <f t="shared" si="26"/>
        <v>UP</v>
      </c>
      <c r="K273" s="22" t="str">
        <f t="shared" si="27"/>
        <v>-----</v>
      </c>
      <c r="L273" s="23" t="str">
        <f t="shared" si="28"/>
        <v>-----</v>
      </c>
    </row>
    <row r="274" spans="1:12" x14ac:dyDescent="0.55000000000000004">
      <c r="A274" s="6">
        <f>IF('Data Validation'!$K$2&lt;&gt;TRUE,"",'Data Validation'!A274)</f>
        <v>1772110200</v>
      </c>
      <c r="B274" s="6" t="str">
        <f>IF('Data Validation'!$K$2&lt;&gt;TRUE,"",'Data Validation'!C274)</f>
        <v>XAUUSD</v>
      </c>
      <c r="C274" s="6" t="str">
        <f>IF('Data Validation'!$K$2&lt;&gt;TRUE,"",'Data Validation'!E274)</f>
        <v>M5</v>
      </c>
      <c r="D274" s="6">
        <f>IF('Data Validation'!$K$2&lt;&gt;TRUE,"",'Data Validation'!G274)</f>
        <v>5181.25</v>
      </c>
      <c r="E274" s="6">
        <f>IF($C274&lt;&gt;"M5","",SSA!E274)</f>
        <v>5181.7470700000003</v>
      </c>
      <c r="F274" s="6">
        <f>IF($C274&lt;&gt;"M5","",SSA!F274)</f>
        <v>5182.2872100000004</v>
      </c>
      <c r="G274" s="21">
        <f t="shared" si="25"/>
        <v>-0.5401400000000649</v>
      </c>
      <c r="H274" s="21">
        <f t="shared" si="29"/>
        <v>-1</v>
      </c>
      <c r="I274" s="21">
        <f t="shared" si="30"/>
        <v>-1</v>
      </c>
      <c r="J274" s="23" t="str">
        <f t="shared" si="26"/>
        <v>DOWN</v>
      </c>
      <c r="K274" s="22" t="str">
        <f t="shared" si="27"/>
        <v>-----</v>
      </c>
      <c r="L274" s="23" t="str">
        <f t="shared" si="28"/>
        <v>crossunder</v>
      </c>
    </row>
    <row r="275" spans="1:12" x14ac:dyDescent="0.55000000000000004">
      <c r="A275" s="6">
        <f>IF('Data Validation'!$K$2&lt;&gt;TRUE,"",'Data Validation'!A275)</f>
        <v>1772110500</v>
      </c>
      <c r="B275" s="6" t="str">
        <f>IF('Data Validation'!$K$2&lt;&gt;TRUE,"",'Data Validation'!C275)</f>
        <v>XAUUSD</v>
      </c>
      <c r="C275" s="6" t="str">
        <f>IF('Data Validation'!$K$2&lt;&gt;TRUE,"",'Data Validation'!E275)</f>
        <v>M5</v>
      </c>
      <c r="D275" s="6">
        <f>IF('Data Validation'!$K$2&lt;&gt;TRUE,"",'Data Validation'!G275)</f>
        <v>5183.8500000000004</v>
      </c>
      <c r="E275" s="6">
        <f>IF($C275&lt;&gt;"M5","",SSA!E275)</f>
        <v>5179.89689</v>
      </c>
      <c r="F275" s="6">
        <f>IF($C275&lt;&gt;"M5","",SSA!F275)</f>
        <v>5181.0920500000002</v>
      </c>
      <c r="G275" s="21">
        <f t="shared" si="25"/>
        <v>-1.1951600000002145</v>
      </c>
      <c r="H275" s="21">
        <f t="shared" si="29"/>
        <v>-1</v>
      </c>
      <c r="I275" s="21">
        <f t="shared" si="30"/>
        <v>-2</v>
      </c>
      <c r="J275" s="23" t="str">
        <f t="shared" si="26"/>
        <v>DOWN</v>
      </c>
      <c r="K275" s="22" t="str">
        <f t="shared" si="27"/>
        <v>-----</v>
      </c>
      <c r="L275" s="23" t="str">
        <f t="shared" si="28"/>
        <v>-----</v>
      </c>
    </row>
    <row r="276" spans="1:12" x14ac:dyDescent="0.55000000000000004">
      <c r="A276" s="6">
        <f>IF('Data Validation'!$K$2&lt;&gt;TRUE,"",'Data Validation'!A276)</f>
        <v>1772110800</v>
      </c>
      <c r="B276" s="6" t="str">
        <f>IF('Data Validation'!$K$2&lt;&gt;TRUE,"",'Data Validation'!C276)</f>
        <v>XAUUSD</v>
      </c>
      <c r="C276" s="6" t="str">
        <f>IF('Data Validation'!$K$2&lt;&gt;TRUE,"",'Data Validation'!E276)</f>
        <v>M5</v>
      </c>
      <c r="D276" s="6">
        <f>IF('Data Validation'!$K$2&lt;&gt;TRUE,"",'Data Validation'!G276)</f>
        <v>5175.76</v>
      </c>
      <c r="E276" s="6">
        <f>IF($C276&lt;&gt;"M5","",SSA!E276)</f>
        <v>5177.86402</v>
      </c>
      <c r="F276" s="6">
        <f>IF($C276&lt;&gt;"M5","",SSA!F276)</f>
        <v>5179.4780300000002</v>
      </c>
      <c r="G276" s="21">
        <f t="shared" si="25"/>
        <v>-1.6140100000002349</v>
      </c>
      <c r="H276" s="21">
        <f t="shared" si="29"/>
        <v>-1</v>
      </c>
      <c r="I276" s="21">
        <f t="shared" si="30"/>
        <v>-3</v>
      </c>
      <c r="J276" s="23" t="str">
        <f t="shared" si="26"/>
        <v>DOWN</v>
      </c>
      <c r="K276" s="22" t="str">
        <f t="shared" si="27"/>
        <v>-----</v>
      </c>
      <c r="L276" s="23" t="str">
        <f t="shared" si="28"/>
        <v>-----</v>
      </c>
    </row>
    <row r="277" spans="1:12" x14ac:dyDescent="0.55000000000000004">
      <c r="A277" s="6">
        <f>IF('Data Validation'!$K$2&lt;&gt;TRUE,"",'Data Validation'!A277)</f>
        <v>1772111100</v>
      </c>
      <c r="B277" s="6" t="str">
        <f>IF('Data Validation'!$K$2&lt;&gt;TRUE,"",'Data Validation'!C277)</f>
        <v>XAUUSD</v>
      </c>
      <c r="C277" s="6" t="str">
        <f>IF('Data Validation'!$K$2&lt;&gt;TRUE,"",'Data Validation'!E277)</f>
        <v>M5</v>
      </c>
      <c r="D277" s="6">
        <f>IF('Data Validation'!$K$2&lt;&gt;TRUE,"",'Data Validation'!G277)</f>
        <v>5172.5</v>
      </c>
      <c r="E277" s="6">
        <f>IF($C277&lt;&gt;"M5","",SSA!E277)</f>
        <v>5176.1064699999997</v>
      </c>
      <c r="F277" s="6">
        <f>IF($C277&lt;&gt;"M5","",SSA!F277)</f>
        <v>5177.7922500000004</v>
      </c>
      <c r="G277" s="21">
        <f t="shared" si="25"/>
        <v>-1.6857800000007046</v>
      </c>
      <c r="H277" s="21">
        <f t="shared" si="29"/>
        <v>-1</v>
      </c>
      <c r="I277" s="21">
        <f t="shared" si="30"/>
        <v>-4</v>
      </c>
      <c r="J277" s="23" t="str">
        <f t="shared" si="26"/>
        <v>DOWN</v>
      </c>
      <c r="K277" s="22" t="str">
        <f t="shared" si="27"/>
        <v>-----</v>
      </c>
      <c r="L277" s="23" t="str">
        <f t="shared" si="28"/>
        <v>-----</v>
      </c>
    </row>
    <row r="278" spans="1:12" x14ac:dyDescent="0.55000000000000004">
      <c r="A278" s="6">
        <f>IF('Data Validation'!$K$2&lt;&gt;TRUE,"",'Data Validation'!A278)</f>
        <v>1772111400</v>
      </c>
      <c r="B278" s="6" t="str">
        <f>IF('Data Validation'!$K$2&lt;&gt;TRUE,"",'Data Validation'!C278)</f>
        <v>XAUUSD</v>
      </c>
      <c r="C278" s="6" t="str">
        <f>IF('Data Validation'!$K$2&lt;&gt;TRUE,"",'Data Validation'!E278)</f>
        <v>M5</v>
      </c>
      <c r="D278" s="6">
        <f>IF('Data Validation'!$K$2&lt;&gt;TRUE,"",'Data Validation'!G278)</f>
        <v>5174</v>
      </c>
      <c r="E278" s="6">
        <f>IF($C278&lt;&gt;"M5","",SSA!E278)</f>
        <v>5174.8325400000003</v>
      </c>
      <c r="F278" s="6">
        <f>IF($C278&lt;&gt;"M5","",SSA!F278)</f>
        <v>5176.3123999999998</v>
      </c>
      <c r="G278" s="21">
        <f t="shared" si="25"/>
        <v>-1.4798599999994622</v>
      </c>
      <c r="H278" s="21">
        <f t="shared" si="29"/>
        <v>-1</v>
      </c>
      <c r="I278" s="21">
        <f t="shared" si="30"/>
        <v>-5</v>
      </c>
      <c r="J278" s="23" t="str">
        <f t="shared" si="26"/>
        <v>DOWN</v>
      </c>
      <c r="K278" s="22" t="str">
        <f t="shared" si="27"/>
        <v>-----</v>
      </c>
      <c r="L278" s="23" t="str">
        <f t="shared" si="28"/>
        <v>-----</v>
      </c>
    </row>
    <row r="279" spans="1:12" x14ac:dyDescent="0.55000000000000004">
      <c r="A279" s="6">
        <f>IF('Data Validation'!$K$2&lt;&gt;TRUE,"",'Data Validation'!A279)</f>
        <v>1772111700</v>
      </c>
      <c r="B279" s="6" t="str">
        <f>IF('Data Validation'!$K$2&lt;&gt;TRUE,"",'Data Validation'!C279)</f>
        <v>XAUUSD</v>
      </c>
      <c r="C279" s="6" t="str">
        <f>IF('Data Validation'!$K$2&lt;&gt;TRUE,"",'Data Validation'!E279)</f>
        <v>M5</v>
      </c>
      <c r="D279" s="6">
        <f>IF('Data Validation'!$K$2&lt;&gt;TRUE,"",'Data Validation'!G279)</f>
        <v>5171.6499999999996</v>
      </c>
      <c r="E279" s="6">
        <f>IF($C279&lt;&gt;"M5","",SSA!E279)</f>
        <v>5174.0018600000003</v>
      </c>
      <c r="F279" s="6">
        <f>IF($C279&lt;&gt;"M5","",SSA!F279)</f>
        <v>5175.1571299999996</v>
      </c>
      <c r="G279" s="21">
        <f t="shared" si="25"/>
        <v>-1.155269999999291</v>
      </c>
      <c r="H279" s="21">
        <f t="shared" si="29"/>
        <v>-1</v>
      </c>
      <c r="I279" s="21">
        <f t="shared" si="30"/>
        <v>-6</v>
      </c>
      <c r="J279" s="23" t="str">
        <f t="shared" si="26"/>
        <v>DOWN</v>
      </c>
      <c r="K279" s="22" t="str">
        <f t="shared" si="27"/>
        <v>-----</v>
      </c>
      <c r="L279" s="23" t="str">
        <f t="shared" si="28"/>
        <v>-----</v>
      </c>
    </row>
    <row r="280" spans="1:12" x14ac:dyDescent="0.55000000000000004">
      <c r="A280" s="6">
        <f>IF('Data Validation'!$K$2&lt;&gt;TRUE,"",'Data Validation'!A280)</f>
        <v>1772112000</v>
      </c>
      <c r="B280" s="6" t="str">
        <f>IF('Data Validation'!$K$2&lt;&gt;TRUE,"",'Data Validation'!C280)</f>
        <v>XAUUSD</v>
      </c>
      <c r="C280" s="6" t="str">
        <f>IF('Data Validation'!$K$2&lt;&gt;TRUE,"",'Data Validation'!E280)</f>
        <v>M5</v>
      </c>
      <c r="D280" s="6">
        <f>IF('Data Validation'!$K$2&lt;&gt;TRUE,"",'Data Validation'!G280)</f>
        <v>5178.12</v>
      </c>
      <c r="E280" s="6">
        <f>IF($C280&lt;&gt;"M5","",SSA!E280)</f>
        <v>5173.5539500000004</v>
      </c>
      <c r="F280" s="6">
        <f>IF($C280&lt;&gt;"M5","",SSA!F280)</f>
        <v>5174.3555399999996</v>
      </c>
      <c r="G280" s="21">
        <f t="shared" si="25"/>
        <v>-0.80158999999912339</v>
      </c>
      <c r="H280" s="21">
        <f t="shared" si="29"/>
        <v>-1</v>
      </c>
      <c r="I280" s="21">
        <f t="shared" si="30"/>
        <v>-7</v>
      </c>
      <c r="J280" s="23" t="str">
        <f t="shared" si="26"/>
        <v>DOWN</v>
      </c>
      <c r="K280" s="22" t="str">
        <f t="shared" si="27"/>
        <v>-----</v>
      </c>
      <c r="L280" s="23" t="str">
        <f t="shared" si="28"/>
        <v>-----</v>
      </c>
    </row>
    <row r="281" spans="1:12" x14ac:dyDescent="0.55000000000000004">
      <c r="A281" s="6">
        <f>IF('Data Validation'!$K$2&lt;&gt;TRUE,"",'Data Validation'!A281)</f>
        <v>1772112300</v>
      </c>
      <c r="B281" s="6" t="str">
        <f>IF('Data Validation'!$K$2&lt;&gt;TRUE,"",'Data Validation'!C281)</f>
        <v>XAUUSD</v>
      </c>
      <c r="C281" s="6" t="str">
        <f>IF('Data Validation'!$K$2&lt;&gt;TRUE,"",'Data Validation'!E281)</f>
        <v>M5</v>
      </c>
      <c r="D281" s="6">
        <f>IF('Data Validation'!$K$2&lt;&gt;TRUE,"",'Data Validation'!G281)</f>
        <v>5174.76</v>
      </c>
      <c r="E281" s="6">
        <f>IF($C281&lt;&gt;"M5","",SSA!E281)</f>
        <v>5173.1199100000003</v>
      </c>
      <c r="F281" s="6">
        <f>IF($C281&lt;&gt;"M5","",SSA!F281)</f>
        <v>5173.7377200000001</v>
      </c>
      <c r="G281" s="21">
        <f t="shared" si="25"/>
        <v>-0.61780999999973574</v>
      </c>
      <c r="H281" s="21">
        <f t="shared" si="29"/>
        <v>-1</v>
      </c>
      <c r="I281" s="21">
        <f t="shared" si="30"/>
        <v>-8</v>
      </c>
      <c r="J281" s="23" t="str">
        <f t="shared" si="26"/>
        <v>DOWN</v>
      </c>
      <c r="K281" s="22" t="str">
        <f t="shared" si="27"/>
        <v>-----</v>
      </c>
      <c r="L281" s="23" t="str">
        <f t="shared" si="28"/>
        <v>-----</v>
      </c>
    </row>
    <row r="282" spans="1:12" x14ac:dyDescent="0.55000000000000004">
      <c r="A282" s="6">
        <f>IF('Data Validation'!$K$2&lt;&gt;TRUE,"",'Data Validation'!A282)</f>
        <v>1772112600</v>
      </c>
      <c r="B282" s="6" t="str">
        <f>IF('Data Validation'!$K$2&lt;&gt;TRUE,"",'Data Validation'!C282)</f>
        <v>XAUUSD</v>
      </c>
      <c r="C282" s="6" t="str">
        <f>IF('Data Validation'!$K$2&lt;&gt;TRUE,"",'Data Validation'!E282)</f>
        <v>M5</v>
      </c>
      <c r="D282" s="6">
        <f>IF('Data Validation'!$K$2&lt;&gt;TRUE,"",'Data Validation'!G282)</f>
        <v>5174.3599999999997</v>
      </c>
      <c r="E282" s="6">
        <f>IF($C282&lt;&gt;"M5","",SSA!E282)</f>
        <v>5172.6075300000002</v>
      </c>
      <c r="F282" s="6">
        <f>IF($C282&lt;&gt;"M5","",SSA!F282)</f>
        <v>5173.17263</v>
      </c>
      <c r="G282" s="21">
        <f t="shared" si="25"/>
        <v>-0.56509999999980209</v>
      </c>
      <c r="H282" s="21">
        <f t="shared" si="29"/>
        <v>-1</v>
      </c>
      <c r="I282" s="21">
        <f t="shared" si="30"/>
        <v>-9</v>
      </c>
      <c r="J282" s="23" t="str">
        <f t="shared" si="26"/>
        <v>DOWN</v>
      </c>
      <c r="K282" s="22" t="str">
        <f t="shared" si="27"/>
        <v>-----</v>
      </c>
      <c r="L282" s="23" t="str">
        <f t="shared" si="28"/>
        <v>-----</v>
      </c>
    </row>
    <row r="283" spans="1:12" x14ac:dyDescent="0.55000000000000004">
      <c r="A283" s="6">
        <f>IF('Data Validation'!$K$2&lt;&gt;TRUE,"",'Data Validation'!A283)</f>
        <v>1772112900</v>
      </c>
      <c r="B283" s="6" t="str">
        <f>IF('Data Validation'!$K$2&lt;&gt;TRUE,"",'Data Validation'!C283)</f>
        <v>XAUUSD</v>
      </c>
      <c r="C283" s="6" t="str">
        <f>IF('Data Validation'!$K$2&lt;&gt;TRUE,"",'Data Validation'!E283)</f>
        <v>M5</v>
      </c>
      <c r="D283" s="6">
        <f>IF('Data Validation'!$K$2&lt;&gt;TRUE,"",'Data Validation'!G283)</f>
        <v>5173.6099999999997</v>
      </c>
      <c r="E283" s="6">
        <f>IF($C283&lt;&gt;"M5","",SSA!E283)</f>
        <v>5171.8823599999996</v>
      </c>
      <c r="F283" s="6">
        <f>IF($C283&lt;&gt;"M5","",SSA!F283)</f>
        <v>5172.5274900000004</v>
      </c>
      <c r="G283" s="21">
        <f t="shared" si="25"/>
        <v>-0.64513000000079046</v>
      </c>
      <c r="H283" s="21">
        <f t="shared" si="29"/>
        <v>-1</v>
      </c>
      <c r="I283" s="21">
        <f t="shared" si="30"/>
        <v>-10</v>
      </c>
      <c r="J283" s="23" t="str">
        <f t="shared" si="26"/>
        <v>DOWN</v>
      </c>
      <c r="K283" s="22" t="str">
        <f t="shared" si="27"/>
        <v>-----</v>
      </c>
      <c r="L283" s="23" t="str">
        <f t="shared" si="28"/>
        <v>-----</v>
      </c>
    </row>
    <row r="284" spans="1:12" x14ac:dyDescent="0.55000000000000004">
      <c r="A284" s="6">
        <f>IF('Data Validation'!$K$2&lt;&gt;TRUE,"",'Data Validation'!A284)</f>
        <v>1772113200</v>
      </c>
      <c r="B284" s="6" t="str">
        <f>IF('Data Validation'!$K$2&lt;&gt;TRUE,"",'Data Validation'!C284)</f>
        <v>XAUUSD</v>
      </c>
      <c r="C284" s="6" t="str">
        <f>IF('Data Validation'!$K$2&lt;&gt;TRUE,"",'Data Validation'!E284)</f>
        <v>M5</v>
      </c>
      <c r="D284" s="6">
        <f>IF('Data Validation'!$K$2&lt;&gt;TRUE,"",'Data Validation'!G284)</f>
        <v>5165.1400000000003</v>
      </c>
      <c r="E284" s="6">
        <f>IF($C284&lt;&gt;"M5","",SSA!E284)</f>
        <v>5170.8721599999999</v>
      </c>
      <c r="F284" s="6">
        <f>IF($C284&lt;&gt;"M5","",SSA!F284)</f>
        <v>5171.6998199999998</v>
      </c>
      <c r="G284" s="21">
        <f t="shared" si="25"/>
        <v>-0.82765999999992346</v>
      </c>
      <c r="H284" s="21">
        <f t="shared" si="29"/>
        <v>-1</v>
      </c>
      <c r="I284" s="21">
        <f t="shared" si="30"/>
        <v>-11</v>
      </c>
      <c r="J284" s="23" t="str">
        <f t="shared" si="26"/>
        <v>DOWN</v>
      </c>
      <c r="K284" s="22" t="str">
        <f t="shared" si="27"/>
        <v>-----</v>
      </c>
      <c r="L284" s="23" t="str">
        <f t="shared" si="28"/>
        <v>-----</v>
      </c>
    </row>
    <row r="285" spans="1:12" x14ac:dyDescent="0.55000000000000004">
      <c r="A285" s="6">
        <f>IF('Data Validation'!$K$2&lt;&gt;TRUE,"",'Data Validation'!A285)</f>
        <v>1772113500</v>
      </c>
      <c r="B285" s="6" t="str">
        <f>IF('Data Validation'!$K$2&lt;&gt;TRUE,"",'Data Validation'!C285)</f>
        <v>XAUUSD</v>
      </c>
      <c r="C285" s="6" t="str">
        <f>IF('Data Validation'!$K$2&lt;&gt;TRUE,"",'Data Validation'!E285)</f>
        <v>M5</v>
      </c>
      <c r="D285" s="6">
        <f>IF('Data Validation'!$K$2&lt;&gt;TRUE,"",'Data Validation'!G285)</f>
        <v>5168.76</v>
      </c>
      <c r="E285" s="6">
        <f>IF($C285&lt;&gt;"M5","",SSA!E285)</f>
        <v>5169.7852999999996</v>
      </c>
      <c r="F285" s="6">
        <f>IF($C285&lt;&gt;"M5","",SSA!F285)</f>
        <v>5170.7425599999997</v>
      </c>
      <c r="G285" s="21">
        <f t="shared" si="25"/>
        <v>-0.957260000000133</v>
      </c>
      <c r="H285" s="21">
        <f t="shared" si="29"/>
        <v>-1</v>
      </c>
      <c r="I285" s="21">
        <f t="shared" si="30"/>
        <v>-12</v>
      </c>
      <c r="J285" s="23" t="str">
        <f t="shared" si="26"/>
        <v>DOWN</v>
      </c>
      <c r="K285" s="22" t="str">
        <f t="shared" si="27"/>
        <v>-----</v>
      </c>
      <c r="L285" s="23" t="str">
        <f t="shared" si="28"/>
        <v>-----</v>
      </c>
    </row>
    <row r="286" spans="1:12" x14ac:dyDescent="0.55000000000000004">
      <c r="A286" s="6">
        <f>IF('Data Validation'!$K$2&lt;&gt;TRUE,"",'Data Validation'!A286)</f>
        <v>1772113800</v>
      </c>
      <c r="B286" s="6" t="str">
        <f>IF('Data Validation'!$K$2&lt;&gt;TRUE,"",'Data Validation'!C286)</f>
        <v>XAUUSD</v>
      </c>
      <c r="C286" s="6" t="str">
        <f>IF('Data Validation'!$K$2&lt;&gt;TRUE,"",'Data Validation'!E286)</f>
        <v>M5</v>
      </c>
      <c r="D286" s="6">
        <f>IF('Data Validation'!$K$2&lt;&gt;TRUE,"",'Data Validation'!G286)</f>
        <v>5170.8</v>
      </c>
      <c r="E286" s="6">
        <f>IF($C286&lt;&gt;"M5","",SSA!E286)</f>
        <v>5168.5586400000002</v>
      </c>
      <c r="F286" s="6">
        <f>IF($C286&lt;&gt;"M5","",SSA!F286)</f>
        <v>5169.6505999999999</v>
      </c>
      <c r="G286" s="21">
        <f t="shared" si="25"/>
        <v>-1.0919599999997445</v>
      </c>
      <c r="H286" s="21">
        <f t="shared" si="29"/>
        <v>-1</v>
      </c>
      <c r="I286" s="21">
        <f t="shared" si="30"/>
        <v>-13</v>
      </c>
      <c r="J286" s="23" t="str">
        <f t="shared" si="26"/>
        <v>DOWN</v>
      </c>
      <c r="K286" s="22" t="str">
        <f t="shared" si="27"/>
        <v>-----</v>
      </c>
      <c r="L286" s="23" t="str">
        <f t="shared" si="28"/>
        <v>-----</v>
      </c>
    </row>
    <row r="287" spans="1:12" x14ac:dyDescent="0.55000000000000004">
      <c r="A287" s="6">
        <f>IF('Data Validation'!$K$2&lt;&gt;TRUE,"",'Data Validation'!A287)</f>
        <v>1772114100</v>
      </c>
      <c r="B287" s="6" t="str">
        <f>IF('Data Validation'!$K$2&lt;&gt;TRUE,"",'Data Validation'!C287)</f>
        <v>XAUUSD</v>
      </c>
      <c r="C287" s="6" t="str">
        <f>IF('Data Validation'!$K$2&lt;&gt;TRUE,"",'Data Validation'!E287)</f>
        <v>M5</v>
      </c>
      <c r="D287" s="6">
        <f>IF('Data Validation'!$K$2&lt;&gt;TRUE,"",'Data Validation'!G287)</f>
        <v>5166.3900000000003</v>
      </c>
      <c r="E287" s="6">
        <f>IF($C287&lt;&gt;"M5","",SSA!E287)</f>
        <v>5167.2455200000004</v>
      </c>
      <c r="F287" s="6">
        <f>IF($C287&lt;&gt;"M5","",SSA!F287)</f>
        <v>5168.4480599999997</v>
      </c>
      <c r="G287" s="21">
        <f t="shared" si="25"/>
        <v>-1.2025399999993169</v>
      </c>
      <c r="H287" s="21">
        <f t="shared" si="29"/>
        <v>-1</v>
      </c>
      <c r="I287" s="21">
        <f t="shared" si="30"/>
        <v>-14</v>
      </c>
      <c r="J287" s="23" t="str">
        <f t="shared" si="26"/>
        <v>DOWN</v>
      </c>
      <c r="K287" s="22" t="str">
        <f t="shared" si="27"/>
        <v>-----</v>
      </c>
      <c r="L287" s="23" t="str">
        <f t="shared" si="28"/>
        <v>-----</v>
      </c>
    </row>
    <row r="288" spans="1:12" x14ac:dyDescent="0.55000000000000004">
      <c r="A288" s="6">
        <f>IF('Data Validation'!$K$2&lt;&gt;TRUE,"",'Data Validation'!A288)</f>
        <v>1772114400</v>
      </c>
      <c r="B288" s="6" t="str">
        <f>IF('Data Validation'!$K$2&lt;&gt;TRUE,"",'Data Validation'!C288)</f>
        <v>XAUUSD</v>
      </c>
      <c r="C288" s="6" t="str">
        <f>IF('Data Validation'!$K$2&lt;&gt;TRUE,"",'Data Validation'!E288)</f>
        <v>M5</v>
      </c>
      <c r="D288" s="6">
        <f>IF('Data Validation'!$K$2&lt;&gt;TRUE,"",'Data Validation'!G288)</f>
        <v>5166.0600000000004</v>
      </c>
      <c r="E288" s="6">
        <f>IF($C288&lt;&gt;"M5","",SSA!E288)</f>
        <v>5166.1132600000001</v>
      </c>
      <c r="F288" s="6">
        <f>IF($C288&lt;&gt;"M5","",SSA!F288)</f>
        <v>5167.2806600000004</v>
      </c>
      <c r="G288" s="21">
        <f t="shared" si="25"/>
        <v>-1.1674000000002707</v>
      </c>
      <c r="H288" s="21">
        <f t="shared" si="29"/>
        <v>-1</v>
      </c>
      <c r="I288" s="21">
        <f t="shared" si="30"/>
        <v>-15</v>
      </c>
      <c r="J288" s="23" t="str">
        <f t="shared" si="26"/>
        <v>DOWN</v>
      </c>
      <c r="K288" s="22" t="str">
        <f t="shared" si="27"/>
        <v>-----</v>
      </c>
      <c r="L288" s="23" t="str">
        <f t="shared" si="28"/>
        <v>-----</v>
      </c>
    </row>
    <row r="289" spans="1:21" x14ac:dyDescent="0.55000000000000004">
      <c r="A289" s="6">
        <f>IF('Data Validation'!$K$2&lt;&gt;TRUE,"",'Data Validation'!A289)</f>
        <v>1772114700</v>
      </c>
      <c r="B289" s="6" t="str">
        <f>IF('Data Validation'!$K$2&lt;&gt;TRUE,"",'Data Validation'!C289)</f>
        <v>XAUUSD</v>
      </c>
      <c r="C289" s="6" t="str">
        <f>IF('Data Validation'!$K$2&lt;&gt;TRUE,"",'Data Validation'!E289)</f>
        <v>M5</v>
      </c>
      <c r="D289" s="6">
        <f>IF('Data Validation'!$K$2&lt;&gt;TRUE,"",'Data Validation'!G289)</f>
        <v>5163.55</v>
      </c>
      <c r="E289" s="6">
        <f>IF($C289&lt;&gt;"M5","",SSA!E289)</f>
        <v>5165.3398399999996</v>
      </c>
      <c r="F289" s="6">
        <f>IF($C289&lt;&gt;"M5","",SSA!F289)</f>
        <v>5166.3102500000005</v>
      </c>
      <c r="G289" s="21">
        <f t="shared" si="25"/>
        <v>-0.97041000000081112</v>
      </c>
      <c r="H289" s="21">
        <f t="shared" si="29"/>
        <v>-1</v>
      </c>
      <c r="I289" s="21">
        <f t="shared" si="30"/>
        <v>-16</v>
      </c>
      <c r="J289" s="23" t="str">
        <f t="shared" si="26"/>
        <v>DOWN</v>
      </c>
      <c r="K289" s="22" t="str">
        <f t="shared" si="27"/>
        <v>-----</v>
      </c>
      <c r="L289" s="23" t="str">
        <f t="shared" si="28"/>
        <v>-----</v>
      </c>
    </row>
    <row r="290" spans="1:21" x14ac:dyDescent="0.55000000000000004">
      <c r="A290" s="6">
        <f>IF('Data Validation'!$K$2&lt;&gt;TRUE,"",'Data Validation'!A290)</f>
        <v>1772115000</v>
      </c>
      <c r="B290" s="6" t="str">
        <f>IF('Data Validation'!$K$2&lt;&gt;TRUE,"",'Data Validation'!C290)</f>
        <v>XAUUSD</v>
      </c>
      <c r="C290" s="6" t="str">
        <f>IF('Data Validation'!$K$2&lt;&gt;TRUE,"",'Data Validation'!E290)</f>
        <v>M5</v>
      </c>
      <c r="D290" s="6">
        <f>IF('Data Validation'!$K$2&lt;&gt;TRUE,"",'Data Validation'!G290)</f>
        <v>5166.28</v>
      </c>
      <c r="E290" s="6">
        <f>IF($C290&lt;&gt;"M5","",SSA!E290)</f>
        <v>5165.1408600000004</v>
      </c>
      <c r="F290" s="6">
        <f>IF($C290&lt;&gt;"M5","",SSA!F290)</f>
        <v>5165.7255500000001</v>
      </c>
      <c r="G290" s="21">
        <f t="shared" si="25"/>
        <v>-0.58468999999968219</v>
      </c>
      <c r="H290" s="21">
        <f t="shared" si="29"/>
        <v>-1</v>
      </c>
      <c r="I290" s="21">
        <f t="shared" si="30"/>
        <v>-17</v>
      </c>
      <c r="J290" s="23" t="str">
        <f t="shared" si="26"/>
        <v>DOWN</v>
      </c>
      <c r="K290" s="22" t="str">
        <f t="shared" si="27"/>
        <v>-----</v>
      </c>
      <c r="L290" s="23" t="str">
        <f t="shared" si="28"/>
        <v>-----</v>
      </c>
    </row>
    <row r="291" spans="1:21" x14ac:dyDescent="0.55000000000000004">
      <c r="A291" s="6">
        <f>IF('Data Validation'!$K$2&lt;&gt;TRUE,"",'Data Validation'!A291)</f>
        <v>1772115300</v>
      </c>
      <c r="B291" s="6" t="str">
        <f>IF('Data Validation'!$K$2&lt;&gt;TRUE,"",'Data Validation'!C291)</f>
        <v>XAUUSD</v>
      </c>
      <c r="C291" s="6" t="str">
        <f>IF('Data Validation'!$K$2&lt;&gt;TRUE,"",'Data Validation'!E291)</f>
        <v>M5</v>
      </c>
      <c r="D291" s="6">
        <f>IF('Data Validation'!$K$2&lt;&gt;TRUE,"",'Data Validation'!G291)</f>
        <v>5167.0200000000004</v>
      </c>
      <c r="E291" s="6">
        <f>IF($C291&lt;&gt;"M5","",SSA!E291)</f>
        <v>5165.5249100000001</v>
      </c>
      <c r="F291" s="6">
        <f>IF($C291&lt;&gt;"M5","",SSA!F291)</f>
        <v>5165.6252299999996</v>
      </c>
      <c r="G291" s="21">
        <f t="shared" si="25"/>
        <v>-0.10031999999955588</v>
      </c>
      <c r="H291" s="21">
        <f t="shared" si="29"/>
        <v>-1</v>
      </c>
      <c r="I291" s="21">
        <f t="shared" si="30"/>
        <v>-18</v>
      </c>
      <c r="J291" s="23" t="str">
        <f t="shared" si="26"/>
        <v>DOWN</v>
      </c>
      <c r="K291" s="22" t="str">
        <f t="shared" si="27"/>
        <v>-----</v>
      </c>
      <c r="L291" s="23" t="str">
        <f t="shared" si="28"/>
        <v>-----</v>
      </c>
    </row>
    <row r="292" spans="1:21" x14ac:dyDescent="0.55000000000000004">
      <c r="A292" s="6">
        <f>IF('Data Validation'!$K$2&lt;&gt;TRUE,"",'Data Validation'!A292)</f>
        <v>1772115600</v>
      </c>
      <c r="B292" s="6" t="str">
        <f>IF('Data Validation'!$K$2&lt;&gt;TRUE,"",'Data Validation'!C292)</f>
        <v>XAUUSD</v>
      </c>
      <c r="C292" s="6" t="str">
        <f>IF('Data Validation'!$K$2&lt;&gt;TRUE,"",'Data Validation'!E292)</f>
        <v>M5</v>
      </c>
      <c r="D292" s="6">
        <f>IF('Data Validation'!$K$2&lt;&gt;TRUE,"",'Data Validation'!G292)</f>
        <v>5168.82</v>
      </c>
      <c r="E292" s="6">
        <f>IF($C292&lt;&gt;"M5","",SSA!E292)</f>
        <v>5166.46702</v>
      </c>
      <c r="F292" s="6">
        <f>IF($C292&lt;&gt;"M5","",SSA!F292)</f>
        <v>5166.0461299999997</v>
      </c>
      <c r="G292" s="21">
        <f t="shared" si="25"/>
        <v>0.42089000000032684</v>
      </c>
      <c r="H292" s="21">
        <f t="shared" si="29"/>
        <v>1</v>
      </c>
      <c r="I292" s="21">
        <f t="shared" si="30"/>
        <v>1</v>
      </c>
      <c r="J292" s="23" t="str">
        <f t="shared" si="26"/>
        <v>UP</v>
      </c>
      <c r="K292" s="22" t="str">
        <f t="shared" si="27"/>
        <v>crossover</v>
      </c>
      <c r="L292" s="23" t="str">
        <f t="shared" si="28"/>
        <v>-----</v>
      </c>
    </row>
    <row r="293" spans="1:21" x14ac:dyDescent="0.55000000000000004">
      <c r="A293" s="6">
        <f>IF('Data Validation'!$K$2&lt;&gt;TRUE,"",'Data Validation'!A293)</f>
        <v>1772115900</v>
      </c>
      <c r="B293" s="6" t="str">
        <f>IF('Data Validation'!$K$2&lt;&gt;TRUE,"",'Data Validation'!C293)</f>
        <v>XAUUSD</v>
      </c>
      <c r="C293" s="6" t="str">
        <f>IF('Data Validation'!$K$2&lt;&gt;TRUE,"",'Data Validation'!E293)</f>
        <v>M5</v>
      </c>
      <c r="D293" s="6">
        <f>IF('Data Validation'!$K$2&lt;&gt;TRUE,"",'Data Validation'!G293)</f>
        <v>5170.41</v>
      </c>
      <c r="E293" s="6">
        <f>IF($C293&lt;&gt;"M5","",SSA!E293)</f>
        <v>5167.8062399999999</v>
      </c>
      <c r="F293" s="6">
        <f>IF($C293&lt;&gt;"M5","",SSA!F293)</f>
        <v>5166.9261900000001</v>
      </c>
      <c r="G293" s="21">
        <f t="shared" si="25"/>
        <v>0.88004999999975553</v>
      </c>
      <c r="H293" s="21">
        <f t="shared" si="29"/>
        <v>1</v>
      </c>
      <c r="I293" s="21">
        <f t="shared" si="30"/>
        <v>2</v>
      </c>
      <c r="J293" s="23" t="str">
        <f t="shared" si="26"/>
        <v>UP</v>
      </c>
      <c r="K293" s="22" t="str">
        <f t="shared" si="27"/>
        <v>-----</v>
      </c>
      <c r="L293" s="23" t="str">
        <f t="shared" si="28"/>
        <v>-----</v>
      </c>
    </row>
    <row r="294" spans="1:21" x14ac:dyDescent="0.55000000000000004">
      <c r="A294" s="6">
        <f>IF('Data Validation'!$K$2&lt;&gt;TRUE,"",'Data Validation'!A294)</f>
        <v>1772116200</v>
      </c>
      <c r="B294" s="6" t="str">
        <f>IF('Data Validation'!$K$2&lt;&gt;TRUE,"",'Data Validation'!C294)</f>
        <v>XAUUSD</v>
      </c>
      <c r="C294" s="6" t="str">
        <f>IF('Data Validation'!$K$2&lt;&gt;TRUE,"",'Data Validation'!E294)</f>
        <v>M5</v>
      </c>
      <c r="D294" s="6">
        <f>IF('Data Validation'!$K$2&lt;&gt;TRUE,"",'Data Validation'!G294)</f>
        <v>5165.83</v>
      </c>
      <c r="E294" s="6">
        <f>IF($C294&lt;&gt;"M5","",SSA!E294)</f>
        <v>5169.2606500000002</v>
      </c>
      <c r="F294" s="6">
        <f>IF($C294&lt;&gt;"M5","",SSA!F294)</f>
        <v>5168.0934200000002</v>
      </c>
      <c r="G294" s="21">
        <f t="shared" si="25"/>
        <v>1.1672300000000178</v>
      </c>
      <c r="H294" s="21">
        <f t="shared" si="29"/>
        <v>1</v>
      </c>
      <c r="I294" s="21">
        <f t="shared" si="30"/>
        <v>3</v>
      </c>
      <c r="J294" s="23" t="str">
        <f t="shared" si="26"/>
        <v>UP</v>
      </c>
      <c r="K294" s="22" t="str">
        <f t="shared" si="27"/>
        <v>-----</v>
      </c>
      <c r="L294" s="23" t="str">
        <f t="shared" si="28"/>
        <v>-----</v>
      </c>
    </row>
    <row r="295" spans="1:21" x14ac:dyDescent="0.55000000000000004">
      <c r="A295" s="6">
        <f>IF('Data Validation'!$K$2&lt;&gt;TRUE,"",'Data Validation'!A295)</f>
        <v>1772116500</v>
      </c>
      <c r="B295" s="6" t="str">
        <f>IF('Data Validation'!$K$2&lt;&gt;TRUE,"",'Data Validation'!C295)</f>
        <v>XAUUSD</v>
      </c>
      <c r="C295" s="6" t="str">
        <f>IF('Data Validation'!$K$2&lt;&gt;TRUE,"",'Data Validation'!E295)</f>
        <v>M5</v>
      </c>
      <c r="D295" s="6">
        <f>IF('Data Validation'!$K$2&lt;&gt;TRUE,"",'Data Validation'!G295)</f>
        <v>5166.41</v>
      </c>
      <c r="E295" s="6">
        <f>IF($C295&lt;&gt;"M5","",SSA!E295)</f>
        <v>5170.6215599999996</v>
      </c>
      <c r="F295" s="6">
        <f>IF($C295&lt;&gt;"M5","",SSA!F295)</f>
        <v>5169.3574900000003</v>
      </c>
      <c r="G295" s="21">
        <f t="shared" si="25"/>
        <v>1.2640699999992648</v>
      </c>
      <c r="H295" s="21">
        <f t="shared" si="29"/>
        <v>1</v>
      </c>
      <c r="I295" s="21">
        <f t="shared" si="30"/>
        <v>4</v>
      </c>
      <c r="J295" s="23" t="str">
        <f t="shared" si="26"/>
        <v>UP</v>
      </c>
      <c r="K295" s="22" t="str">
        <f t="shared" si="27"/>
        <v>-----</v>
      </c>
      <c r="L295" s="23" t="str">
        <f t="shared" si="28"/>
        <v>-----</v>
      </c>
    </row>
    <row r="296" spans="1:21" x14ac:dyDescent="0.55000000000000004">
      <c r="A296" s="6">
        <f>IF('Data Validation'!$K$2&lt;&gt;TRUE,"",'Data Validation'!A296)</f>
        <v>1772116800</v>
      </c>
      <c r="B296" s="6" t="str">
        <f>IF('Data Validation'!$K$2&lt;&gt;TRUE,"",'Data Validation'!C296)</f>
        <v>XAUUSD</v>
      </c>
      <c r="C296" s="6" t="str">
        <f>IF('Data Validation'!$K$2&lt;&gt;TRUE,"",'Data Validation'!E296)</f>
        <v>M5</v>
      </c>
      <c r="D296" s="6">
        <f>IF('Data Validation'!$K$2&lt;&gt;TRUE,"",'Data Validation'!G296)</f>
        <v>5172.5600000000004</v>
      </c>
      <c r="E296" s="6">
        <f>IF($C296&lt;&gt;"M5","",SSA!E296)</f>
        <v>5171.4905500000004</v>
      </c>
      <c r="F296" s="6">
        <f>IF($C296&lt;&gt;"M5","",SSA!F296)</f>
        <v>5170.4240200000004</v>
      </c>
      <c r="G296" s="21">
        <f t="shared" si="25"/>
        <v>1.066530000000057</v>
      </c>
      <c r="H296" s="21">
        <f t="shared" si="29"/>
        <v>1</v>
      </c>
      <c r="I296" s="21">
        <f t="shared" si="30"/>
        <v>5</v>
      </c>
      <c r="J296" s="23" t="str">
        <f t="shared" si="26"/>
        <v>UP</v>
      </c>
      <c r="K296" s="22" t="str">
        <f t="shared" si="27"/>
        <v>-----</v>
      </c>
      <c r="L296" s="23" t="str">
        <f t="shared" si="28"/>
        <v>-----</v>
      </c>
    </row>
    <row r="297" spans="1:21" x14ac:dyDescent="0.55000000000000004">
      <c r="A297" s="6">
        <f>IF('Data Validation'!$K$2&lt;&gt;TRUE,"",'Data Validation'!A297)</f>
        <v>1772117100</v>
      </c>
      <c r="B297" s="6" t="str">
        <f>IF('Data Validation'!$K$2&lt;&gt;TRUE,"",'Data Validation'!C297)</f>
        <v>XAUUSD</v>
      </c>
      <c r="C297" s="6" t="str">
        <f>IF('Data Validation'!$K$2&lt;&gt;TRUE,"",'Data Validation'!E297)</f>
        <v>M5</v>
      </c>
      <c r="D297" s="6">
        <f>IF('Data Validation'!$K$2&lt;&gt;TRUE,"",'Data Validation'!G297)</f>
        <v>5171.99</v>
      </c>
      <c r="E297" s="6">
        <f>IF($C297&lt;&gt;"M5","",SSA!E297)</f>
        <v>5171.3807200000001</v>
      </c>
      <c r="F297" s="6">
        <f>IF($C297&lt;&gt;"M5","",SSA!F297)</f>
        <v>5170.9023699999998</v>
      </c>
      <c r="G297" s="21">
        <f t="shared" si="25"/>
        <v>0.47835000000031869</v>
      </c>
      <c r="H297" s="21">
        <f t="shared" si="29"/>
        <v>1</v>
      </c>
      <c r="I297" s="21">
        <f t="shared" si="30"/>
        <v>6</v>
      </c>
      <c r="J297" s="23" t="str">
        <f t="shared" si="26"/>
        <v>UP</v>
      </c>
      <c r="K297" s="22" t="str">
        <f t="shared" si="27"/>
        <v>-----</v>
      </c>
      <c r="L297" s="23" t="str">
        <f t="shared" si="28"/>
        <v>-----</v>
      </c>
    </row>
    <row r="298" spans="1:21" x14ac:dyDescent="0.55000000000000004">
      <c r="A298" s="6">
        <f>IF('Data Validation'!$K$2&lt;&gt;TRUE,"",'Data Validation'!A298)</f>
        <v>1772117400</v>
      </c>
      <c r="B298" s="6" t="str">
        <f>IF('Data Validation'!$K$2&lt;&gt;TRUE,"",'Data Validation'!C298)</f>
        <v>XAUUSD</v>
      </c>
      <c r="C298" s="6" t="str">
        <f>IF('Data Validation'!$K$2&lt;&gt;TRUE,"",'Data Validation'!E298)</f>
        <v>M5</v>
      </c>
      <c r="D298" s="6">
        <f>IF('Data Validation'!$K$2&lt;&gt;TRUE,"",'Data Validation'!G298)</f>
        <v>5167.91</v>
      </c>
      <c r="E298" s="6">
        <f>IF($C298&lt;&gt;"M5","",SSA!E298)</f>
        <v>5170.1093199999996</v>
      </c>
      <c r="F298" s="6">
        <f>IF($C298&lt;&gt;"M5","",SSA!F298)</f>
        <v>5170.5058499999996</v>
      </c>
      <c r="G298" s="21">
        <f t="shared" si="25"/>
        <v>-0.39652999999998428</v>
      </c>
      <c r="H298" s="21">
        <f t="shared" si="29"/>
        <v>-1</v>
      </c>
      <c r="I298" s="21">
        <f t="shared" si="30"/>
        <v>-1</v>
      </c>
      <c r="J298" s="23" t="str">
        <f t="shared" si="26"/>
        <v>DOWN</v>
      </c>
      <c r="K298" s="22" t="str">
        <f t="shared" si="27"/>
        <v>-----</v>
      </c>
      <c r="L298" s="23" t="str">
        <f t="shared" si="28"/>
        <v>crossunder</v>
      </c>
    </row>
    <row r="299" spans="1:21" x14ac:dyDescent="0.55000000000000004">
      <c r="A299" s="6">
        <f>IF('Data Validation'!$K$2&lt;&gt;TRUE,"",'Data Validation'!A299)</f>
        <v>1772117700</v>
      </c>
      <c r="B299" s="6" t="str">
        <f>IF('Data Validation'!$K$2&lt;&gt;TRUE,"",'Data Validation'!C299)</f>
        <v>XAUUSD</v>
      </c>
      <c r="C299" s="6" t="str">
        <f>IF('Data Validation'!$K$2&lt;&gt;TRUE,"",'Data Validation'!E299)</f>
        <v>M5</v>
      </c>
      <c r="D299" s="6">
        <f>IF('Data Validation'!$K$2&lt;&gt;TRUE,"",'Data Validation'!G299)</f>
        <v>5165.1400000000003</v>
      </c>
      <c r="E299" s="6">
        <f>IF($C299&lt;&gt;"M5","",SSA!E299)</f>
        <v>5167.78953</v>
      </c>
      <c r="F299" s="6">
        <f>IF($C299&lt;&gt;"M5","",SSA!F299)</f>
        <v>5169.1476899999998</v>
      </c>
      <c r="G299" s="21">
        <f t="shared" si="25"/>
        <v>-1.3581599999997707</v>
      </c>
      <c r="H299" s="21">
        <f t="shared" si="29"/>
        <v>-1</v>
      </c>
      <c r="I299" s="21">
        <f t="shared" si="30"/>
        <v>-2</v>
      </c>
      <c r="J299" s="23" t="str">
        <f t="shared" si="26"/>
        <v>DOWN</v>
      </c>
      <c r="K299" s="22" t="str">
        <f t="shared" si="27"/>
        <v>-----</v>
      </c>
      <c r="L299" s="23" t="str">
        <f t="shared" si="28"/>
        <v>-----</v>
      </c>
    </row>
    <row r="300" spans="1:21" x14ac:dyDescent="0.55000000000000004">
      <c r="A300" s="6">
        <f>IF('Data Validation'!$K$2&lt;&gt;TRUE,"",'Data Validation'!A300)</f>
        <v>1772118000</v>
      </c>
      <c r="B300" s="6" t="str">
        <f>IF('Data Validation'!$K$2&lt;&gt;TRUE,"",'Data Validation'!C300)</f>
        <v>XAUUSD</v>
      </c>
      <c r="C300" s="6" t="str">
        <f>IF('Data Validation'!$K$2&lt;&gt;TRUE,"",'Data Validation'!E300)</f>
        <v>M5</v>
      </c>
      <c r="D300" s="6">
        <f>IF('Data Validation'!$K$2&lt;&gt;TRUE,"",'Data Validation'!G300)</f>
        <v>5167.7</v>
      </c>
      <c r="E300" s="6">
        <f>IF($C300&lt;&gt;"M5","",SSA!E300)</f>
        <v>5164.7344499999999</v>
      </c>
      <c r="F300" s="6">
        <f>IF($C300&lt;&gt;"M5","",SSA!F300)</f>
        <v>5166.9410699999999</v>
      </c>
      <c r="G300" s="21">
        <f t="shared" si="25"/>
        <v>-2.2066199999999299</v>
      </c>
      <c r="H300" s="21">
        <f t="shared" si="29"/>
        <v>-1</v>
      </c>
      <c r="I300" s="21">
        <f t="shared" si="30"/>
        <v>-3</v>
      </c>
      <c r="J300" s="23" t="str">
        <f t="shared" si="26"/>
        <v>DOWN</v>
      </c>
      <c r="K300" s="22" t="str">
        <f t="shared" si="27"/>
        <v>-----</v>
      </c>
      <c r="L300" s="23" t="str">
        <f t="shared" si="28"/>
        <v>-----</v>
      </c>
    </row>
    <row r="301" spans="1:21" x14ac:dyDescent="0.55000000000000004">
      <c r="A301" s="6">
        <f>IF('Data Validation'!$K$2&lt;&gt;TRUE,"",'Data Validation'!A301)</f>
        <v>1772118300</v>
      </c>
      <c r="B301" s="6" t="str">
        <f>IF('Data Validation'!$K$2&lt;&gt;TRUE,"",'Data Validation'!C301)</f>
        <v>XAUUSD</v>
      </c>
      <c r="C301" s="6" t="str">
        <f>IF('Data Validation'!$K$2&lt;&gt;TRUE,"",'Data Validation'!E301)</f>
        <v>M5</v>
      </c>
      <c r="D301" s="6">
        <f>IF('Data Validation'!$K$2&lt;&gt;TRUE,"",'Data Validation'!G301)</f>
        <v>5167.21</v>
      </c>
      <c r="E301" s="6">
        <f>IF($C301&lt;&gt;"M5","",SSA!E301)</f>
        <v>5161.3053200000004</v>
      </c>
      <c r="F301" s="6">
        <f>IF($C301&lt;&gt;"M5","",SSA!F301)</f>
        <v>5164.1232</v>
      </c>
      <c r="G301" s="21">
        <f t="shared" si="25"/>
        <v>-2.8178799999996045</v>
      </c>
      <c r="H301" s="21">
        <f t="shared" si="29"/>
        <v>-1</v>
      </c>
      <c r="I301" s="21">
        <f t="shared" si="30"/>
        <v>-4</v>
      </c>
      <c r="J301" s="23" t="str">
        <f t="shared" si="26"/>
        <v>DOWN</v>
      </c>
      <c r="K301" s="22" t="str">
        <f t="shared" si="27"/>
        <v>-----</v>
      </c>
      <c r="L301" s="23" t="str">
        <f t="shared" si="28"/>
        <v>-----</v>
      </c>
    </row>
    <row r="302" spans="1:21" x14ac:dyDescent="0.55000000000000004">
      <c r="A302" s="6">
        <f>IF('Data Validation'!$K$2&lt;&gt;TRUE,"",'Data Validation'!A302)</f>
        <v>1772118600</v>
      </c>
      <c r="B302" s="6" t="str">
        <f>IF('Data Validation'!$K$2&lt;&gt;TRUE,"",'Data Validation'!C302)</f>
        <v>XAUUSD</v>
      </c>
      <c r="C302" s="6" t="str">
        <f>IF('Data Validation'!$K$2&lt;&gt;TRUE,"",'Data Validation'!E302)</f>
        <v>M5</v>
      </c>
      <c r="D302" s="6">
        <f>IF('Data Validation'!$K$2&lt;&gt;TRUE,"",'Data Validation'!G302)</f>
        <v>5162.38</v>
      </c>
      <c r="E302" s="6">
        <f>IF($C302&lt;&gt;"M5","",SSA!E302)</f>
        <v>5158.1084799999999</v>
      </c>
      <c r="F302" s="6">
        <f>IF($C302&lt;&gt;"M5","",SSA!F302)</f>
        <v>5161.1158400000004</v>
      </c>
      <c r="G302" s="21">
        <f t="shared" si="25"/>
        <v>-3.0073600000005172</v>
      </c>
      <c r="H302" s="21">
        <f t="shared" si="29"/>
        <v>-1</v>
      </c>
      <c r="I302" s="21">
        <f t="shared" si="30"/>
        <v>-5</v>
      </c>
      <c r="J302" s="23" t="str">
        <f t="shared" si="26"/>
        <v>DOWN</v>
      </c>
      <c r="K302" s="22" t="str">
        <f t="shared" si="27"/>
        <v>-----</v>
      </c>
      <c r="L302" s="23" t="str">
        <f t="shared" si="28"/>
        <v>-----</v>
      </c>
    </row>
    <row r="303" spans="1:21" x14ac:dyDescent="0.55000000000000004">
      <c r="A303" s="6">
        <f>IF('Data Validation'!$K$2&lt;&gt;TRUE,"",'Data Validation'!A303)</f>
        <v>1772118900</v>
      </c>
      <c r="B303" s="6" t="str">
        <f>IF('Data Validation'!$K$2&lt;&gt;TRUE,"",'Data Validation'!C303)</f>
        <v>XAUUSD</v>
      </c>
      <c r="C303" s="6" t="str">
        <f>IF('Data Validation'!$K$2&lt;&gt;TRUE,"",'Data Validation'!E303)</f>
        <v>M5</v>
      </c>
      <c r="D303" s="6">
        <f>IF('Data Validation'!$K$2&lt;&gt;TRUE,"",'Data Validation'!G303)</f>
        <v>5158.57</v>
      </c>
      <c r="E303" s="6">
        <f>IF($C303&lt;&gt;"M5","",SSA!E303)</f>
        <v>5155.90074</v>
      </c>
      <c r="F303" s="6">
        <f>IF($C303&lt;&gt;"M5","",SSA!F303)</f>
        <v>5158.5082899999998</v>
      </c>
      <c r="G303" s="21">
        <f t="shared" si="25"/>
        <v>-2.6075499999997191</v>
      </c>
      <c r="H303" s="21">
        <f t="shared" si="29"/>
        <v>-1</v>
      </c>
      <c r="I303" s="21">
        <f t="shared" si="30"/>
        <v>-6</v>
      </c>
      <c r="J303" s="23" t="str">
        <f t="shared" si="26"/>
        <v>DOWN</v>
      </c>
      <c r="K303" s="22" t="str">
        <f t="shared" si="27"/>
        <v>-----</v>
      </c>
      <c r="L303" s="23" t="str">
        <f t="shared" si="28"/>
        <v>-----</v>
      </c>
    </row>
    <row r="304" spans="1:21" s="17" customFormat="1" x14ac:dyDescent="0.55000000000000004">
      <c r="A304" s="6">
        <f>IF('Data Validation'!$K$2&lt;&gt;TRUE,"",'Data Validation'!A304)</f>
        <v>1772119200</v>
      </c>
      <c r="B304" s="6" t="str">
        <f>IF('Data Validation'!$K$2&lt;&gt;TRUE,"",'Data Validation'!C304)</f>
        <v>XAUUSD</v>
      </c>
      <c r="C304" s="6" t="str">
        <f>IF('Data Validation'!$K$2&lt;&gt;TRUE,"",'Data Validation'!E304)</f>
        <v>M5</v>
      </c>
      <c r="D304" s="6">
        <f>IF('Data Validation'!$K$2&lt;&gt;TRUE,"",'Data Validation'!G304)</f>
        <v>5154.46</v>
      </c>
      <c r="E304" s="6">
        <f>IF($C304&lt;&gt;"M5","",SSA!E304)</f>
        <v>5155.3332099999998</v>
      </c>
      <c r="F304" s="6">
        <f>IF($C304&lt;&gt;"M5","",SSA!F304)</f>
        <v>5156.9207500000002</v>
      </c>
      <c r="G304" s="21">
        <f t="shared" si="25"/>
        <v>-1.5875400000004447</v>
      </c>
      <c r="H304" s="21">
        <f t="shared" si="29"/>
        <v>-1</v>
      </c>
      <c r="I304" s="21">
        <f t="shared" si="30"/>
        <v>-7</v>
      </c>
      <c r="J304" s="23" t="str">
        <f t="shared" si="26"/>
        <v>DOWN</v>
      </c>
      <c r="K304" s="22" t="str">
        <f t="shared" si="27"/>
        <v>-----</v>
      </c>
      <c r="L304" s="23" t="str">
        <f t="shared" si="28"/>
        <v>-----</v>
      </c>
      <c r="N304"/>
      <c r="O304"/>
      <c r="P304"/>
      <c r="Q304"/>
      <c r="R304"/>
      <c r="S304"/>
      <c r="T304"/>
      <c r="U304"/>
    </row>
    <row r="305" spans="1:12" x14ac:dyDescent="0.55000000000000004">
      <c r="A305" s="6">
        <f>IF('Data Validation'!$K$2&lt;&gt;TRUE,"",'Data Validation'!A305)</f>
        <v>1772119500</v>
      </c>
      <c r="B305" s="6" t="str">
        <f>IF('Data Validation'!$K$2&lt;&gt;TRUE,"",'Data Validation'!C305)</f>
        <v>XAUUSD</v>
      </c>
      <c r="C305" s="6" t="str">
        <f>IF('Data Validation'!$K$2&lt;&gt;TRUE,"",'Data Validation'!E305)</f>
        <v>M5</v>
      </c>
      <c r="D305" s="6">
        <f>IF('Data Validation'!$K$2&lt;&gt;TRUE,"",'Data Validation'!G305)</f>
        <v>5141.51</v>
      </c>
      <c r="E305" s="6">
        <f>IF($C305&lt;&gt;"M5","",SSA!E305)</f>
        <v>5156.8113199999998</v>
      </c>
      <c r="F305" s="6">
        <f>IF($C305&lt;&gt;"M5","",SSA!F305)</f>
        <v>5156.8660300000001</v>
      </c>
      <c r="G305" s="21">
        <f t="shared" si="25"/>
        <v>-5.4710000000341097E-2</v>
      </c>
      <c r="H305" s="21">
        <f t="shared" si="29"/>
        <v>-1</v>
      </c>
      <c r="I305" s="21">
        <f t="shared" si="30"/>
        <v>-8</v>
      </c>
      <c r="J305" s="23" t="str">
        <f t="shared" si="26"/>
        <v>DOWN</v>
      </c>
      <c r="K305" s="22" t="str">
        <f t="shared" si="27"/>
        <v>-----</v>
      </c>
      <c r="L305" s="23" t="str">
        <f t="shared" si="28"/>
        <v>-----</v>
      </c>
    </row>
    <row r="306" spans="1:12" x14ac:dyDescent="0.55000000000000004">
      <c r="A306" s="6">
        <f>IF('Data Validation'!$K$2&lt;&gt;TRUE,"",'Data Validation'!A306)</f>
        <v>1772119800</v>
      </c>
      <c r="B306" s="6" t="str">
        <f>IF('Data Validation'!$K$2&lt;&gt;TRUE,"",'Data Validation'!C306)</f>
        <v>XAUUSD</v>
      </c>
      <c r="C306" s="6" t="str">
        <f>IF('Data Validation'!$K$2&lt;&gt;TRUE,"",'Data Validation'!E306)</f>
        <v>M5</v>
      </c>
      <c r="D306" s="6">
        <f>IF('Data Validation'!$K$2&lt;&gt;TRUE,"",'Data Validation'!G306)</f>
        <v>5153.62</v>
      </c>
      <c r="E306" s="6">
        <f>IF($C306&lt;&gt;"M5","",SSA!E306)</f>
        <v>5160.61042</v>
      </c>
      <c r="F306" s="6">
        <f>IF($C306&lt;&gt;"M5","",SSA!F306)</f>
        <v>5158.7382299999999</v>
      </c>
      <c r="G306" s="21">
        <f t="shared" si="25"/>
        <v>1.872190000000046</v>
      </c>
      <c r="H306" s="21">
        <f t="shared" si="29"/>
        <v>1</v>
      </c>
      <c r="I306" s="21">
        <f t="shared" si="30"/>
        <v>1</v>
      </c>
      <c r="J306" s="23" t="str">
        <f t="shared" si="26"/>
        <v>UP</v>
      </c>
      <c r="K306" s="22" t="str">
        <f t="shared" si="27"/>
        <v>crossover</v>
      </c>
      <c r="L306" s="23" t="str">
        <f t="shared" si="28"/>
        <v>-----</v>
      </c>
    </row>
    <row r="307" spans="1:12" x14ac:dyDescent="0.55000000000000004">
      <c r="A307" s="6">
        <f>IF('Data Validation'!$K$2&lt;&gt;TRUE,"",'Data Validation'!A307)</f>
        <v>1772120100</v>
      </c>
      <c r="B307" s="6" t="str">
        <f>IF('Data Validation'!$K$2&lt;&gt;TRUE,"",'Data Validation'!C307)</f>
        <v>XAUUSD</v>
      </c>
      <c r="C307" s="6" t="str">
        <f>IF('Data Validation'!$K$2&lt;&gt;TRUE,"",'Data Validation'!E307)</f>
        <v>M5</v>
      </c>
      <c r="D307" s="6">
        <f>IF('Data Validation'!$K$2&lt;&gt;TRUE,"",'Data Validation'!G307)</f>
        <v>5169.2299999999996</v>
      </c>
      <c r="E307" s="6">
        <f>IF($C307&lt;&gt;"M5","",SSA!E307)</f>
        <v>5165.9672200000005</v>
      </c>
      <c r="F307" s="6">
        <f>IF($C307&lt;&gt;"M5","",SSA!F307)</f>
        <v>5162.3527299999996</v>
      </c>
      <c r="G307" s="21">
        <f t="shared" si="25"/>
        <v>3.614490000000842</v>
      </c>
      <c r="H307" s="21">
        <f t="shared" si="29"/>
        <v>1</v>
      </c>
      <c r="I307" s="21">
        <f t="shared" si="30"/>
        <v>2</v>
      </c>
      <c r="J307" s="23" t="str">
        <f t="shared" si="26"/>
        <v>UP</v>
      </c>
      <c r="K307" s="22" t="str">
        <f t="shared" si="27"/>
        <v>-----</v>
      </c>
      <c r="L307" s="23" t="str">
        <f t="shared" si="28"/>
        <v>-----</v>
      </c>
    </row>
    <row r="308" spans="1:12" x14ac:dyDescent="0.55000000000000004">
      <c r="A308" s="6">
        <f>IF('Data Validation'!$K$2&lt;&gt;TRUE,"",'Data Validation'!A308)</f>
        <v>1772120400</v>
      </c>
      <c r="B308" s="6" t="str">
        <f>IF('Data Validation'!$K$2&lt;&gt;TRUE,"",'Data Validation'!C308)</f>
        <v>XAUUSD</v>
      </c>
      <c r="C308" s="6" t="str">
        <f>IF('Data Validation'!$K$2&lt;&gt;TRUE,"",'Data Validation'!E308)</f>
        <v>M5</v>
      </c>
      <c r="D308" s="6">
        <f>IF('Data Validation'!$K$2&lt;&gt;TRUE,"",'Data Validation'!G308)</f>
        <v>5175.5600000000004</v>
      </c>
      <c r="E308" s="6">
        <f>IF($C308&lt;&gt;"M5","",SSA!E308)</f>
        <v>5171.7565999999997</v>
      </c>
      <c r="F308" s="6">
        <f>IF($C308&lt;&gt;"M5","",SSA!F308)</f>
        <v>5167.0546599999998</v>
      </c>
      <c r="G308" s="21">
        <f t="shared" si="25"/>
        <v>4.7019399999999223</v>
      </c>
      <c r="H308" s="21">
        <f t="shared" si="29"/>
        <v>1</v>
      </c>
      <c r="I308" s="21">
        <f t="shared" si="30"/>
        <v>3</v>
      </c>
      <c r="J308" s="23" t="str">
        <f t="shared" si="26"/>
        <v>UP</v>
      </c>
      <c r="K308" s="22" t="str">
        <f t="shared" si="27"/>
        <v>-----</v>
      </c>
      <c r="L308" s="23" t="str">
        <f t="shared" si="28"/>
        <v>-----</v>
      </c>
    </row>
    <row r="309" spans="1:12" x14ac:dyDescent="0.55000000000000004">
      <c r="A309" s="6">
        <f>IF('Data Validation'!$K$2&lt;&gt;TRUE,"",'Data Validation'!A309)</f>
        <v>1772120700</v>
      </c>
      <c r="B309" s="6" t="str">
        <f>IF('Data Validation'!$K$2&lt;&gt;TRUE,"",'Data Validation'!C309)</f>
        <v>XAUUSD</v>
      </c>
      <c r="C309" s="6" t="str">
        <f>IF('Data Validation'!$K$2&lt;&gt;TRUE,"",'Data Validation'!E309)</f>
        <v>M5</v>
      </c>
      <c r="D309" s="6">
        <f>IF('Data Validation'!$K$2&lt;&gt;TRUE,"",'Data Validation'!G309)</f>
        <v>5182.38</v>
      </c>
      <c r="E309" s="6">
        <f>IF($C309&lt;&gt;"M5","",SSA!E309)</f>
        <v>5177.0415199999998</v>
      </c>
      <c r="F309" s="6">
        <f>IF($C309&lt;&gt;"M5","",SSA!F309)</f>
        <v>5172.0480900000002</v>
      </c>
      <c r="G309" s="21">
        <f t="shared" si="25"/>
        <v>4.9934299999995346</v>
      </c>
      <c r="H309" s="21">
        <f t="shared" si="29"/>
        <v>1</v>
      </c>
      <c r="I309" s="21">
        <f t="shared" si="30"/>
        <v>4</v>
      </c>
      <c r="J309" s="23" t="str">
        <f t="shared" si="26"/>
        <v>UP</v>
      </c>
      <c r="K309" s="22" t="str">
        <f t="shared" si="27"/>
        <v>-----</v>
      </c>
      <c r="L309" s="23" t="str">
        <f t="shared" si="28"/>
        <v>-----</v>
      </c>
    </row>
    <row r="310" spans="1:12" x14ac:dyDescent="0.55000000000000004">
      <c r="A310" s="6">
        <f>IF('Data Validation'!$K$2&lt;&gt;TRUE,"",'Data Validation'!A310)</f>
        <v>1772121000</v>
      </c>
      <c r="B310" s="6" t="str">
        <f>IF('Data Validation'!$K$2&lt;&gt;TRUE,"",'Data Validation'!C310)</f>
        <v>XAUUSD</v>
      </c>
      <c r="C310" s="6" t="str">
        <f>IF('Data Validation'!$K$2&lt;&gt;TRUE,"",'Data Validation'!E310)</f>
        <v>M5</v>
      </c>
      <c r="D310" s="6">
        <f>IF('Data Validation'!$K$2&lt;&gt;TRUE,"",'Data Validation'!G310)</f>
        <v>5189.7</v>
      </c>
      <c r="E310" s="6">
        <f>IF($C310&lt;&gt;"M5","",SSA!E310)</f>
        <v>5181.0277400000004</v>
      </c>
      <c r="F310" s="6">
        <f>IF($C310&lt;&gt;"M5","",SSA!F310)</f>
        <v>5176.5379199999998</v>
      </c>
      <c r="G310" s="21">
        <f t="shared" si="25"/>
        <v>4.4898200000006909</v>
      </c>
      <c r="H310" s="21">
        <f t="shared" si="29"/>
        <v>1</v>
      </c>
      <c r="I310" s="21">
        <f t="shared" si="30"/>
        <v>5</v>
      </c>
      <c r="J310" s="23" t="str">
        <f t="shared" si="26"/>
        <v>UP</v>
      </c>
      <c r="K310" s="22" t="str">
        <f t="shared" si="27"/>
        <v>-----</v>
      </c>
      <c r="L310" s="23" t="str">
        <f t="shared" si="28"/>
        <v>-----</v>
      </c>
    </row>
    <row r="311" spans="1:12" x14ac:dyDescent="0.55000000000000004">
      <c r="A311" s="6">
        <f>IF('Data Validation'!$K$2&lt;&gt;TRUE,"",'Data Validation'!A311)</f>
        <v>1772121300</v>
      </c>
      <c r="B311" s="6" t="str">
        <f>IF('Data Validation'!$K$2&lt;&gt;TRUE,"",'Data Validation'!C311)</f>
        <v>XAUUSD</v>
      </c>
      <c r="C311" s="6" t="str">
        <f>IF('Data Validation'!$K$2&lt;&gt;TRUE,"",'Data Validation'!E311)</f>
        <v>M5</v>
      </c>
      <c r="D311" s="6">
        <f>IF('Data Validation'!$K$2&lt;&gt;TRUE,"",'Data Validation'!G311)</f>
        <v>5185.8599999999997</v>
      </c>
      <c r="E311" s="6">
        <f>IF($C311&lt;&gt;"M5","",SSA!E311)</f>
        <v>5183.1956</v>
      </c>
      <c r="F311" s="6">
        <f>IF($C311&lt;&gt;"M5","",SSA!F311)</f>
        <v>5179.8667599999999</v>
      </c>
      <c r="G311" s="21">
        <f t="shared" si="25"/>
        <v>3.3288400000001275</v>
      </c>
      <c r="H311" s="21">
        <f t="shared" si="29"/>
        <v>1</v>
      </c>
      <c r="I311" s="21">
        <f t="shared" si="30"/>
        <v>6</v>
      </c>
      <c r="J311" s="23" t="str">
        <f t="shared" si="26"/>
        <v>UP</v>
      </c>
      <c r="K311" s="22" t="str">
        <f t="shared" si="27"/>
        <v>-----</v>
      </c>
      <c r="L311" s="23" t="str">
        <f t="shared" si="28"/>
        <v>-----</v>
      </c>
    </row>
    <row r="312" spans="1:12" x14ac:dyDescent="0.55000000000000004">
      <c r="A312" s="6">
        <f>IF('Data Validation'!$K$2&lt;&gt;TRUE,"",'Data Validation'!A312)</f>
        <v>1772121600</v>
      </c>
      <c r="B312" s="6" t="str">
        <f>IF('Data Validation'!$K$2&lt;&gt;TRUE,"",'Data Validation'!C312)</f>
        <v>XAUUSD</v>
      </c>
      <c r="C312" s="6" t="str">
        <f>IF('Data Validation'!$K$2&lt;&gt;TRUE,"",'Data Validation'!E312)</f>
        <v>M5</v>
      </c>
      <c r="D312" s="6">
        <f>IF('Data Validation'!$K$2&lt;&gt;TRUE,"",'Data Validation'!G312)</f>
        <v>5178.92</v>
      </c>
      <c r="E312" s="6">
        <f>IF($C312&lt;&gt;"M5","",SSA!E312)</f>
        <v>5183.6933399999998</v>
      </c>
      <c r="F312" s="6">
        <f>IF($C312&lt;&gt;"M5","",SSA!F312)</f>
        <v>5181.7800500000003</v>
      </c>
      <c r="G312" s="21">
        <f t="shared" si="25"/>
        <v>1.9132899999995061</v>
      </c>
      <c r="H312" s="21">
        <f t="shared" si="29"/>
        <v>1</v>
      </c>
      <c r="I312" s="21">
        <f t="shared" si="30"/>
        <v>7</v>
      </c>
      <c r="J312" s="23" t="str">
        <f t="shared" si="26"/>
        <v>UP</v>
      </c>
      <c r="K312" s="22" t="str">
        <f t="shared" si="27"/>
        <v>-----</v>
      </c>
      <c r="L312" s="23" t="str">
        <f t="shared" si="28"/>
        <v>-----</v>
      </c>
    </row>
    <row r="313" spans="1:12" x14ac:dyDescent="0.55000000000000004">
      <c r="A313" s="6">
        <f>IF('Data Validation'!$K$2&lt;&gt;TRUE,"",'Data Validation'!A313)</f>
        <v>1772121900</v>
      </c>
      <c r="B313" s="6" t="str">
        <f>IF('Data Validation'!$K$2&lt;&gt;TRUE,"",'Data Validation'!C313)</f>
        <v>XAUUSD</v>
      </c>
      <c r="C313" s="6" t="str">
        <f>IF('Data Validation'!$K$2&lt;&gt;TRUE,"",'Data Validation'!E313)</f>
        <v>M5</v>
      </c>
      <c r="D313" s="6">
        <f>IF('Data Validation'!$K$2&lt;&gt;TRUE,"",'Data Validation'!G313)</f>
        <v>5177.76</v>
      </c>
      <c r="E313" s="6">
        <f>IF($C313&lt;&gt;"M5","",SSA!E313)</f>
        <v>5183.06268</v>
      </c>
      <c r="F313" s="6">
        <f>IF($C313&lt;&gt;"M5","",SSA!F313)</f>
        <v>5182.4213600000003</v>
      </c>
      <c r="G313" s="21">
        <f t="shared" si="25"/>
        <v>0.64131999999972322</v>
      </c>
      <c r="H313" s="21">
        <f t="shared" si="29"/>
        <v>1</v>
      </c>
      <c r="I313" s="21">
        <f t="shared" si="30"/>
        <v>8</v>
      </c>
      <c r="J313" s="23" t="str">
        <f t="shared" si="26"/>
        <v>UP</v>
      </c>
      <c r="K313" s="22" t="str">
        <f t="shared" si="27"/>
        <v>-----</v>
      </c>
      <c r="L313" s="23" t="str">
        <f t="shared" si="28"/>
        <v>-----</v>
      </c>
    </row>
    <row r="314" spans="1:12" x14ac:dyDescent="0.55000000000000004">
      <c r="A314" s="6">
        <f>IF('Data Validation'!$K$2&lt;&gt;TRUE,"",'Data Validation'!A314)</f>
        <v>1772122200</v>
      </c>
      <c r="B314" s="6" t="str">
        <f>IF('Data Validation'!$K$2&lt;&gt;TRUE,"",'Data Validation'!C314)</f>
        <v>XAUUSD</v>
      </c>
      <c r="C314" s="6" t="str">
        <f>IF('Data Validation'!$K$2&lt;&gt;TRUE,"",'Data Validation'!E314)</f>
        <v>M5</v>
      </c>
      <c r="D314" s="6">
        <f>IF('Data Validation'!$K$2&lt;&gt;TRUE,"",'Data Validation'!G314)</f>
        <v>5176.76</v>
      </c>
      <c r="E314" s="6">
        <f>IF($C314&lt;&gt;"M5","",SSA!E314)</f>
        <v>5181.8314200000004</v>
      </c>
      <c r="F314" s="6">
        <f>IF($C314&lt;&gt;"M5","",SSA!F314)</f>
        <v>5182.1263900000004</v>
      </c>
      <c r="G314" s="21">
        <f t="shared" si="25"/>
        <v>-0.29496999999992113</v>
      </c>
      <c r="H314" s="21">
        <f t="shared" si="29"/>
        <v>-1</v>
      </c>
      <c r="I314" s="21">
        <f t="shared" si="30"/>
        <v>-1</v>
      </c>
      <c r="J314" s="23" t="str">
        <f t="shared" si="26"/>
        <v>DOWN</v>
      </c>
      <c r="K314" s="22" t="str">
        <f t="shared" si="27"/>
        <v>-----</v>
      </c>
      <c r="L314" s="23" t="str">
        <f t="shared" si="28"/>
        <v>crossunder</v>
      </c>
    </row>
    <row r="315" spans="1:12" x14ac:dyDescent="0.55000000000000004">
      <c r="A315" s="6">
        <f>IF('Data Validation'!$K$2&lt;&gt;TRUE,"",'Data Validation'!A315)</f>
        <v>1772122500</v>
      </c>
      <c r="B315" s="6" t="str">
        <f>IF('Data Validation'!$K$2&lt;&gt;TRUE,"",'Data Validation'!C315)</f>
        <v>XAUUSD</v>
      </c>
      <c r="C315" s="6" t="str">
        <f>IF('Data Validation'!$K$2&lt;&gt;TRUE,"",'Data Validation'!E315)</f>
        <v>M5</v>
      </c>
      <c r="D315" s="6">
        <f>IF('Data Validation'!$K$2&lt;&gt;TRUE,"",'Data Validation'!G315)</f>
        <v>5181.3999999999996</v>
      </c>
      <c r="E315" s="6">
        <f>IF($C315&lt;&gt;"M5","",SSA!E315)</f>
        <v>5180.5522700000001</v>
      </c>
      <c r="F315" s="6">
        <f>IF($C315&lt;&gt;"M5","",SSA!F315)</f>
        <v>5181.3393299999998</v>
      </c>
      <c r="G315" s="21">
        <f t="shared" si="25"/>
        <v>-0.7870599999996557</v>
      </c>
      <c r="H315" s="21">
        <f t="shared" si="29"/>
        <v>-1</v>
      </c>
      <c r="I315" s="21">
        <f t="shared" si="30"/>
        <v>-2</v>
      </c>
      <c r="J315" s="23" t="str">
        <f t="shared" si="26"/>
        <v>DOWN</v>
      </c>
      <c r="K315" s="22" t="str">
        <f t="shared" si="27"/>
        <v>-----</v>
      </c>
      <c r="L315" s="23" t="str">
        <f t="shared" si="28"/>
        <v>-----</v>
      </c>
    </row>
    <row r="316" spans="1:12" x14ac:dyDescent="0.55000000000000004">
      <c r="A316" s="6">
        <f>IF('Data Validation'!$K$2&lt;&gt;TRUE,"",'Data Validation'!A316)</f>
        <v>1772122800</v>
      </c>
      <c r="B316" s="6" t="str">
        <f>IF('Data Validation'!$K$2&lt;&gt;TRUE,"",'Data Validation'!C316)</f>
        <v>XAUUSD</v>
      </c>
      <c r="C316" s="6" t="str">
        <f>IF('Data Validation'!$K$2&lt;&gt;TRUE,"",'Data Validation'!E316)</f>
        <v>M5</v>
      </c>
      <c r="D316" s="6">
        <f>IF('Data Validation'!$K$2&lt;&gt;TRUE,"",'Data Validation'!G316)</f>
        <v>5178.22</v>
      </c>
      <c r="E316" s="6">
        <f>IF($C316&lt;&gt;"M5","",SSA!E316)</f>
        <v>5179.5191999999997</v>
      </c>
      <c r="F316" s="6">
        <f>IF($C316&lt;&gt;"M5","",SSA!F316)</f>
        <v>5180.4292599999999</v>
      </c>
      <c r="G316" s="21">
        <f t="shared" si="25"/>
        <v>-0.91006000000015774</v>
      </c>
      <c r="H316" s="21">
        <f t="shared" si="29"/>
        <v>-1</v>
      </c>
      <c r="I316" s="21">
        <f t="shared" si="30"/>
        <v>-3</v>
      </c>
      <c r="J316" s="23" t="str">
        <f t="shared" si="26"/>
        <v>DOWN</v>
      </c>
      <c r="K316" s="22" t="str">
        <f t="shared" si="27"/>
        <v>-----</v>
      </c>
      <c r="L316" s="23" t="str">
        <f t="shared" si="28"/>
        <v>-----</v>
      </c>
    </row>
    <row r="317" spans="1:12" x14ac:dyDescent="0.55000000000000004">
      <c r="A317" s="6">
        <f>IF('Data Validation'!$K$2&lt;&gt;TRUE,"",'Data Validation'!A317)</f>
        <v>1772123100</v>
      </c>
      <c r="B317" s="6" t="str">
        <f>IF('Data Validation'!$K$2&lt;&gt;TRUE,"",'Data Validation'!C317)</f>
        <v>XAUUSD</v>
      </c>
      <c r="C317" s="6" t="str">
        <f>IF('Data Validation'!$K$2&lt;&gt;TRUE,"",'Data Validation'!E317)</f>
        <v>M5</v>
      </c>
      <c r="D317" s="6">
        <f>IF('Data Validation'!$K$2&lt;&gt;TRUE,"",'Data Validation'!G317)</f>
        <v>5180.4799999999996</v>
      </c>
      <c r="E317" s="6">
        <f>IF($C317&lt;&gt;"M5","",SSA!E317)</f>
        <v>5179.0778899999996</v>
      </c>
      <c r="F317" s="6">
        <f>IF($C317&lt;&gt;"M5","",SSA!F317)</f>
        <v>5179.7535799999996</v>
      </c>
      <c r="G317" s="21">
        <f t="shared" si="25"/>
        <v>-0.67569000000003143</v>
      </c>
      <c r="H317" s="21">
        <f t="shared" si="29"/>
        <v>-1</v>
      </c>
      <c r="I317" s="21">
        <f t="shared" si="30"/>
        <v>-4</v>
      </c>
      <c r="J317" s="23" t="str">
        <f t="shared" si="26"/>
        <v>DOWN</v>
      </c>
      <c r="K317" s="22" t="str">
        <f t="shared" si="27"/>
        <v>-----</v>
      </c>
      <c r="L317" s="23" t="str">
        <f t="shared" si="28"/>
        <v>-----</v>
      </c>
    </row>
    <row r="318" spans="1:12" x14ac:dyDescent="0.55000000000000004">
      <c r="A318" s="6">
        <f>IF('Data Validation'!$K$2&lt;&gt;TRUE,"",'Data Validation'!A318)</f>
        <v>1772123400</v>
      </c>
      <c r="B318" s="6" t="str">
        <f>IF('Data Validation'!$K$2&lt;&gt;TRUE,"",'Data Validation'!C318)</f>
        <v>XAUUSD</v>
      </c>
      <c r="C318" s="6" t="str">
        <f>IF('Data Validation'!$K$2&lt;&gt;TRUE,"",'Data Validation'!E318)</f>
        <v>M5</v>
      </c>
      <c r="D318" s="6">
        <f>IF('Data Validation'!$K$2&lt;&gt;TRUE,"",'Data Validation'!G318)</f>
        <v>5181.91</v>
      </c>
      <c r="E318" s="6">
        <f>IF($C318&lt;&gt;"M5","",SSA!E318)</f>
        <v>5179.2410200000004</v>
      </c>
      <c r="F318" s="6">
        <f>IF($C318&lt;&gt;"M5","",SSA!F318)</f>
        <v>5179.4973</v>
      </c>
      <c r="G318" s="21">
        <f t="shared" si="25"/>
        <v>-0.25627999999960593</v>
      </c>
      <c r="H318" s="21">
        <f t="shared" si="29"/>
        <v>-1</v>
      </c>
      <c r="I318" s="21">
        <f t="shared" si="30"/>
        <v>-5</v>
      </c>
      <c r="J318" s="23" t="str">
        <f t="shared" si="26"/>
        <v>DOWN</v>
      </c>
      <c r="K318" s="22" t="str">
        <f t="shared" si="27"/>
        <v>-----</v>
      </c>
      <c r="L318" s="23" t="str">
        <f t="shared" si="28"/>
        <v>-----</v>
      </c>
    </row>
    <row r="319" spans="1:12" x14ac:dyDescent="0.55000000000000004">
      <c r="A319" s="6">
        <f>IF('Data Validation'!$K$2&lt;&gt;TRUE,"",'Data Validation'!A319)</f>
        <v>1772123700</v>
      </c>
      <c r="B319" s="6" t="str">
        <f>IF('Data Validation'!$K$2&lt;&gt;TRUE,"",'Data Validation'!C319)</f>
        <v>XAUUSD</v>
      </c>
      <c r="C319" s="6" t="str">
        <f>IF('Data Validation'!$K$2&lt;&gt;TRUE,"",'Data Validation'!E319)</f>
        <v>M5</v>
      </c>
      <c r="D319" s="6">
        <f>IF('Data Validation'!$K$2&lt;&gt;TRUE,"",'Data Validation'!G319)</f>
        <v>5182.3500000000004</v>
      </c>
      <c r="E319" s="6">
        <f>IF($C319&lt;&gt;"M5","",SSA!E319)</f>
        <v>5179.8600500000002</v>
      </c>
      <c r="F319" s="6">
        <f>IF($C319&lt;&gt;"M5","",SSA!F319)</f>
        <v>5179.6786700000002</v>
      </c>
      <c r="G319" s="21">
        <f t="shared" si="25"/>
        <v>0.1813799999999901</v>
      </c>
      <c r="H319" s="21">
        <f t="shared" si="29"/>
        <v>1</v>
      </c>
      <c r="I319" s="21">
        <f t="shared" si="30"/>
        <v>1</v>
      </c>
      <c r="J319" s="23" t="str">
        <f t="shared" si="26"/>
        <v>UP</v>
      </c>
      <c r="K319" s="22" t="str">
        <f t="shared" si="27"/>
        <v>crossover</v>
      </c>
      <c r="L319" s="23" t="str">
        <f t="shared" si="28"/>
        <v>-----</v>
      </c>
    </row>
    <row r="320" spans="1:12" x14ac:dyDescent="0.55000000000000004">
      <c r="A320" s="6">
        <f>IF('Data Validation'!$K$2&lt;&gt;TRUE,"",'Data Validation'!A320)</f>
        <v>1772124000</v>
      </c>
      <c r="B320" s="6" t="str">
        <f>IF('Data Validation'!$K$2&lt;&gt;TRUE,"",'Data Validation'!C320)</f>
        <v>XAUUSD</v>
      </c>
      <c r="C320" s="6" t="str">
        <f>IF('Data Validation'!$K$2&lt;&gt;TRUE,"",'Data Validation'!E320)</f>
        <v>M5</v>
      </c>
      <c r="D320" s="6">
        <f>IF('Data Validation'!$K$2&lt;&gt;TRUE,"",'Data Validation'!G320)</f>
        <v>5183.3</v>
      </c>
      <c r="E320" s="6">
        <f>IF($C320&lt;&gt;"M5","",SSA!E320)</f>
        <v>5180.7154499999997</v>
      </c>
      <c r="F320" s="6">
        <f>IF($C320&lt;&gt;"M5","",SSA!F320)</f>
        <v>5180.1970600000004</v>
      </c>
      <c r="G320" s="21">
        <f t="shared" si="25"/>
        <v>0.51838999999927182</v>
      </c>
      <c r="H320" s="21">
        <f t="shared" si="29"/>
        <v>1</v>
      </c>
      <c r="I320" s="21">
        <f t="shared" si="30"/>
        <v>2</v>
      </c>
      <c r="J320" s="23" t="str">
        <f t="shared" si="26"/>
        <v>UP</v>
      </c>
      <c r="K320" s="22" t="str">
        <f t="shared" si="27"/>
        <v>-----</v>
      </c>
      <c r="L320" s="23" t="str">
        <f t="shared" si="28"/>
        <v>-----</v>
      </c>
    </row>
    <row r="321" spans="1:21" x14ac:dyDescent="0.55000000000000004">
      <c r="A321" s="6">
        <f>IF('Data Validation'!$K$2&lt;&gt;TRUE,"",'Data Validation'!A321)</f>
        <v>1772124300</v>
      </c>
      <c r="B321" s="6" t="str">
        <f>IF('Data Validation'!$K$2&lt;&gt;TRUE,"",'Data Validation'!C321)</f>
        <v>XAUUSD</v>
      </c>
      <c r="C321" s="6" t="str">
        <f>IF('Data Validation'!$K$2&lt;&gt;TRUE,"",'Data Validation'!E321)</f>
        <v>M5</v>
      </c>
      <c r="D321" s="6">
        <f>IF('Data Validation'!$K$2&lt;&gt;TRUE,"",'Data Validation'!G321)</f>
        <v>5181.3599999999997</v>
      </c>
      <c r="E321" s="6">
        <f>IF($C321&lt;&gt;"M5","",SSA!E321)</f>
        <v>5181.5349800000004</v>
      </c>
      <c r="F321" s="6">
        <f>IF($C321&lt;&gt;"M5","",SSA!F321)</f>
        <v>5180.8660200000004</v>
      </c>
      <c r="G321" s="21">
        <f t="shared" si="25"/>
        <v>0.66895999999997002</v>
      </c>
      <c r="H321" s="21">
        <f t="shared" si="29"/>
        <v>1</v>
      </c>
      <c r="I321" s="21">
        <f t="shared" si="30"/>
        <v>3</v>
      </c>
      <c r="J321" s="23" t="str">
        <f t="shared" si="26"/>
        <v>UP</v>
      </c>
      <c r="K321" s="22" t="str">
        <f t="shared" si="27"/>
        <v>-----</v>
      </c>
      <c r="L321" s="23" t="str">
        <f t="shared" si="28"/>
        <v>-----</v>
      </c>
    </row>
    <row r="322" spans="1:21" x14ac:dyDescent="0.55000000000000004">
      <c r="A322" s="6">
        <f>IF('Data Validation'!$K$2&lt;&gt;TRUE,"",'Data Validation'!A322)</f>
        <v>1772124600</v>
      </c>
      <c r="B322" s="6" t="str">
        <f>IF('Data Validation'!$K$2&lt;&gt;TRUE,"",'Data Validation'!C322)</f>
        <v>XAUUSD</v>
      </c>
      <c r="C322" s="6" t="str">
        <f>IF('Data Validation'!$K$2&lt;&gt;TRUE,"",'Data Validation'!E322)</f>
        <v>M5</v>
      </c>
      <c r="D322" s="6">
        <f>IF('Data Validation'!$K$2&lt;&gt;TRUE,"",'Data Validation'!G322)</f>
        <v>5179.0200000000004</v>
      </c>
      <c r="E322" s="6">
        <f>IF($C322&lt;&gt;"M5","",SSA!E322)</f>
        <v>5182.1542099999997</v>
      </c>
      <c r="F322" s="6">
        <f>IF($C322&lt;&gt;"M5","",SSA!F322)</f>
        <v>5181.5101199999999</v>
      </c>
      <c r="G322" s="21">
        <f t="shared" ref="G322:G385" si="31">E322-F322</f>
        <v>0.64408999999977823</v>
      </c>
      <c r="H322" s="21">
        <f t="shared" si="29"/>
        <v>1</v>
      </c>
      <c r="I322" s="21">
        <f t="shared" si="30"/>
        <v>4</v>
      </c>
      <c r="J322" s="23" t="str">
        <f t="shared" si="26"/>
        <v>UP</v>
      </c>
      <c r="K322" s="22" t="str">
        <f t="shared" si="27"/>
        <v>-----</v>
      </c>
      <c r="L322" s="23" t="str">
        <f t="shared" si="28"/>
        <v>-----</v>
      </c>
    </row>
    <row r="323" spans="1:21" x14ac:dyDescent="0.55000000000000004">
      <c r="A323" s="6">
        <f>IF('Data Validation'!$K$2&lt;&gt;TRUE,"",'Data Validation'!A323)</f>
        <v>1772124900</v>
      </c>
      <c r="B323" s="6" t="str">
        <f>IF('Data Validation'!$K$2&lt;&gt;TRUE,"",'Data Validation'!C323)</f>
        <v>XAUUSD</v>
      </c>
      <c r="C323" s="6" t="str">
        <f>IF('Data Validation'!$K$2&lt;&gt;TRUE,"",'Data Validation'!E323)</f>
        <v>M5</v>
      </c>
      <c r="D323" s="6">
        <f>IF('Data Validation'!$K$2&lt;&gt;TRUE,"",'Data Validation'!G323)</f>
        <v>5179.6099999999997</v>
      </c>
      <c r="E323" s="6">
        <f>IF($C323&lt;&gt;"M5","",SSA!E323)</f>
        <v>5182.4865900000004</v>
      </c>
      <c r="F323" s="6">
        <f>IF($C323&lt;&gt;"M5","",SSA!F323)</f>
        <v>5181.9983499999998</v>
      </c>
      <c r="G323" s="21">
        <f t="shared" si="31"/>
        <v>0.48824000000058732</v>
      </c>
      <c r="H323" s="21">
        <f t="shared" si="29"/>
        <v>1</v>
      </c>
      <c r="I323" s="21">
        <f t="shared" si="30"/>
        <v>5</v>
      </c>
      <c r="J323" s="23" t="str">
        <f t="shared" ref="J323:J386" si="32">IF(G323&gt;0,"UP","DOWN")</f>
        <v>UP</v>
      </c>
      <c r="K323" s="22" t="str">
        <f t="shared" ref="K323:K386" si="33">IF(AND(E323&gt;F323,E322&lt;F322),"crossover","-----")</f>
        <v>-----</v>
      </c>
      <c r="L323" s="23" t="str">
        <f t="shared" ref="L323:L386" si="34">IF(AND(E323&lt;F323,E322&gt;F322),"crossunder","-----")</f>
        <v>-----</v>
      </c>
    </row>
    <row r="324" spans="1:21" s="14" customFormat="1" x14ac:dyDescent="0.55000000000000004">
      <c r="A324" s="6">
        <f>IF('Data Validation'!$K$2&lt;&gt;TRUE,"",'Data Validation'!A324)</f>
        <v>1772125200</v>
      </c>
      <c r="B324" s="6" t="str">
        <f>IF('Data Validation'!$K$2&lt;&gt;TRUE,"",'Data Validation'!C324)</f>
        <v>XAUUSD</v>
      </c>
      <c r="C324" s="6" t="str">
        <f>IF('Data Validation'!$K$2&lt;&gt;TRUE,"",'Data Validation'!E324)</f>
        <v>M5</v>
      </c>
      <c r="D324" s="6">
        <f>IF('Data Validation'!$K$2&lt;&gt;TRUE,"",'Data Validation'!G324)</f>
        <v>5181.28</v>
      </c>
      <c r="E324" s="6">
        <f>IF($C324&lt;&gt;"M5","",SSA!E324)</f>
        <v>5182.4354899999998</v>
      </c>
      <c r="F324" s="6">
        <f>IF($C324&lt;&gt;"M5","",SSA!F324)</f>
        <v>5182.2169199999998</v>
      </c>
      <c r="G324" s="21">
        <f t="shared" si="31"/>
        <v>0.21856999999999971</v>
      </c>
      <c r="H324" s="21">
        <f t="shared" ref="H324:H387" si="35">IF(G324&gt;=0,1,-1)</f>
        <v>1</v>
      </c>
      <c r="I324" s="21">
        <f t="shared" ref="I324:I387" si="36">IF(H324=H323,I323+H324,H324)</f>
        <v>6</v>
      </c>
      <c r="J324" s="23" t="str">
        <f t="shared" si="32"/>
        <v>UP</v>
      </c>
      <c r="K324" s="22" t="str">
        <f t="shared" si="33"/>
        <v>-----</v>
      </c>
      <c r="L324" s="23" t="str">
        <f t="shared" si="34"/>
        <v>-----</v>
      </c>
      <c r="N324"/>
      <c r="O324"/>
      <c r="P324"/>
      <c r="Q324"/>
      <c r="R324"/>
      <c r="S324"/>
      <c r="T324"/>
      <c r="U324"/>
    </row>
    <row r="325" spans="1:21" x14ac:dyDescent="0.55000000000000004">
      <c r="A325" s="6">
        <f>IF('Data Validation'!$K$2&lt;&gt;TRUE,"",'Data Validation'!A325)</f>
        <v>1772125500</v>
      </c>
      <c r="B325" s="6" t="str">
        <f>IF('Data Validation'!$K$2&lt;&gt;TRUE,"",'Data Validation'!C325)</f>
        <v>XAUUSD</v>
      </c>
      <c r="C325" s="6" t="str">
        <f>IF('Data Validation'!$K$2&lt;&gt;TRUE,"",'Data Validation'!E325)</f>
        <v>M5</v>
      </c>
      <c r="D325" s="6">
        <f>IF('Data Validation'!$K$2&lt;&gt;TRUE,"",'Data Validation'!G325)</f>
        <v>5186.3900000000003</v>
      </c>
      <c r="E325" s="6">
        <f>IF($C325&lt;&gt;"M5","",SSA!E325)</f>
        <v>5181.9415600000002</v>
      </c>
      <c r="F325" s="6">
        <f>IF($C325&lt;&gt;"M5","",SSA!F325)</f>
        <v>5182.07924</v>
      </c>
      <c r="G325" s="21">
        <f t="shared" si="31"/>
        <v>-0.13767999999981839</v>
      </c>
      <c r="H325" s="21">
        <f t="shared" si="35"/>
        <v>-1</v>
      </c>
      <c r="I325" s="21">
        <f t="shared" si="36"/>
        <v>-1</v>
      </c>
      <c r="J325" s="23" t="str">
        <f t="shared" si="32"/>
        <v>DOWN</v>
      </c>
      <c r="K325" s="22" t="str">
        <f t="shared" si="33"/>
        <v>-----</v>
      </c>
      <c r="L325" s="23" t="str">
        <f t="shared" si="34"/>
        <v>crossunder</v>
      </c>
    </row>
    <row r="326" spans="1:21" x14ac:dyDescent="0.55000000000000004">
      <c r="A326" s="6">
        <f>IF('Data Validation'!$K$2&lt;&gt;TRUE,"",'Data Validation'!A326)</f>
        <v>1772125800</v>
      </c>
      <c r="B326" s="6" t="str">
        <f>IF('Data Validation'!$K$2&lt;&gt;TRUE,"",'Data Validation'!C326)</f>
        <v>XAUUSD</v>
      </c>
      <c r="C326" s="6" t="str">
        <f>IF('Data Validation'!$K$2&lt;&gt;TRUE,"",'Data Validation'!E326)</f>
        <v>M5</v>
      </c>
      <c r="D326" s="6">
        <f>IF('Data Validation'!$K$2&lt;&gt;TRUE,"",'Data Validation'!G326)</f>
        <v>5179.6499999999996</v>
      </c>
      <c r="E326" s="6">
        <f>IF($C326&lt;&gt;"M5","",SSA!E326)</f>
        <v>5180.9120199999998</v>
      </c>
      <c r="F326" s="6">
        <f>IF($C326&lt;&gt;"M5","",SSA!F326)</f>
        <v>5181.4956300000003</v>
      </c>
      <c r="G326" s="21">
        <f t="shared" si="31"/>
        <v>-0.58361000000058993</v>
      </c>
      <c r="H326" s="21">
        <f t="shared" si="35"/>
        <v>-1</v>
      </c>
      <c r="I326" s="21">
        <f t="shared" si="36"/>
        <v>-2</v>
      </c>
      <c r="J326" s="23" t="str">
        <f t="shared" si="32"/>
        <v>DOWN</v>
      </c>
      <c r="K326" s="22" t="str">
        <f t="shared" si="33"/>
        <v>-----</v>
      </c>
      <c r="L326" s="23" t="str">
        <f t="shared" si="34"/>
        <v>-----</v>
      </c>
    </row>
    <row r="327" spans="1:21" x14ac:dyDescent="0.55000000000000004">
      <c r="A327" s="6">
        <f>IF('Data Validation'!$K$2&lt;&gt;TRUE,"",'Data Validation'!A327)</f>
        <v>1772126100</v>
      </c>
      <c r="B327" s="6" t="str">
        <f>IF('Data Validation'!$K$2&lt;&gt;TRUE,"",'Data Validation'!C327)</f>
        <v>XAUUSD</v>
      </c>
      <c r="C327" s="6" t="str">
        <f>IF('Data Validation'!$K$2&lt;&gt;TRUE,"",'Data Validation'!E327)</f>
        <v>M5</v>
      </c>
      <c r="D327" s="6">
        <f>IF('Data Validation'!$K$2&lt;&gt;TRUE,"",'Data Validation'!G327)</f>
        <v>5178.26</v>
      </c>
      <c r="E327" s="6">
        <f>IF($C327&lt;&gt;"M5","",SSA!E327)</f>
        <v>5179.5916900000002</v>
      </c>
      <c r="F327" s="6">
        <f>IF($C327&lt;&gt;"M5","",SSA!F327)</f>
        <v>5180.5436600000003</v>
      </c>
      <c r="G327" s="21">
        <f t="shared" si="31"/>
        <v>-0.95197000000007392</v>
      </c>
      <c r="H327" s="21">
        <f t="shared" si="35"/>
        <v>-1</v>
      </c>
      <c r="I327" s="21">
        <f t="shared" si="36"/>
        <v>-3</v>
      </c>
      <c r="J327" s="23" t="str">
        <f t="shared" si="32"/>
        <v>DOWN</v>
      </c>
      <c r="K327" s="22" t="str">
        <f t="shared" si="33"/>
        <v>-----</v>
      </c>
      <c r="L327" s="23" t="str">
        <f t="shared" si="34"/>
        <v>-----</v>
      </c>
    </row>
    <row r="328" spans="1:21" x14ac:dyDescent="0.55000000000000004">
      <c r="A328" s="6">
        <f>IF('Data Validation'!$K$2&lt;&gt;TRUE,"",'Data Validation'!A328)</f>
        <v>1772126400</v>
      </c>
      <c r="B328" s="6" t="str">
        <f>IF('Data Validation'!$K$2&lt;&gt;TRUE,"",'Data Validation'!C328)</f>
        <v>XAUUSD</v>
      </c>
      <c r="C328" s="6" t="str">
        <f>IF('Data Validation'!$K$2&lt;&gt;TRUE,"",'Data Validation'!E328)</f>
        <v>M5</v>
      </c>
      <c r="D328" s="6">
        <f>IF('Data Validation'!$K$2&lt;&gt;TRUE,"",'Data Validation'!G328)</f>
        <v>5179.47</v>
      </c>
      <c r="E328" s="6">
        <f>IF($C328&lt;&gt;"M5","",SSA!E328)</f>
        <v>5178.0910700000004</v>
      </c>
      <c r="F328" s="6">
        <f>IF($C328&lt;&gt;"M5","",SSA!F328)</f>
        <v>5179.31736</v>
      </c>
      <c r="G328" s="21">
        <f t="shared" si="31"/>
        <v>-1.226289999999608</v>
      </c>
      <c r="H328" s="21">
        <f t="shared" si="35"/>
        <v>-1</v>
      </c>
      <c r="I328" s="21">
        <f t="shared" si="36"/>
        <v>-4</v>
      </c>
      <c r="J328" s="23" t="str">
        <f t="shared" si="32"/>
        <v>DOWN</v>
      </c>
      <c r="K328" s="22" t="str">
        <f t="shared" si="33"/>
        <v>-----</v>
      </c>
      <c r="L328" s="23" t="str">
        <f t="shared" si="34"/>
        <v>-----</v>
      </c>
    </row>
    <row r="329" spans="1:21" x14ac:dyDescent="0.55000000000000004">
      <c r="A329" s="6">
        <f>IF('Data Validation'!$K$2&lt;&gt;TRUE,"",'Data Validation'!A329)</f>
        <v>1772126700</v>
      </c>
      <c r="B329" s="6" t="str">
        <f>IF('Data Validation'!$K$2&lt;&gt;TRUE,"",'Data Validation'!C329)</f>
        <v>XAUUSD</v>
      </c>
      <c r="C329" s="6" t="str">
        <f>IF('Data Validation'!$K$2&lt;&gt;TRUE,"",'Data Validation'!E329)</f>
        <v>M5</v>
      </c>
      <c r="D329" s="6">
        <f>IF('Data Validation'!$K$2&lt;&gt;TRUE,"",'Data Validation'!G329)</f>
        <v>5174.3900000000003</v>
      </c>
      <c r="E329" s="6">
        <f>IF($C329&lt;&gt;"M5","",SSA!E329)</f>
        <v>5176.4553500000002</v>
      </c>
      <c r="F329" s="6">
        <f>IF($C329&lt;&gt;"M5","",SSA!F329)</f>
        <v>5177.8863600000004</v>
      </c>
      <c r="G329" s="21">
        <f t="shared" si="31"/>
        <v>-1.4310100000002421</v>
      </c>
      <c r="H329" s="21">
        <f t="shared" si="35"/>
        <v>-1</v>
      </c>
      <c r="I329" s="21">
        <f t="shared" si="36"/>
        <v>-5</v>
      </c>
      <c r="J329" s="23" t="str">
        <f t="shared" si="32"/>
        <v>DOWN</v>
      </c>
      <c r="K329" s="22" t="str">
        <f t="shared" si="33"/>
        <v>-----</v>
      </c>
      <c r="L329" s="23" t="str">
        <f t="shared" si="34"/>
        <v>-----</v>
      </c>
    </row>
    <row r="330" spans="1:21" x14ac:dyDescent="0.55000000000000004">
      <c r="A330" s="6">
        <f>IF('Data Validation'!$K$2&lt;&gt;TRUE,"",'Data Validation'!A330)</f>
        <v>1772127000</v>
      </c>
      <c r="B330" s="6" t="str">
        <f>IF('Data Validation'!$K$2&lt;&gt;TRUE,"",'Data Validation'!C330)</f>
        <v>XAUUSD</v>
      </c>
      <c r="C330" s="6" t="str">
        <f>IF('Data Validation'!$K$2&lt;&gt;TRUE,"",'Data Validation'!E330)</f>
        <v>M5</v>
      </c>
      <c r="D330" s="6">
        <f>IF('Data Validation'!$K$2&lt;&gt;TRUE,"",'Data Validation'!G330)</f>
        <v>5176.7299999999996</v>
      </c>
      <c r="E330" s="6">
        <f>IF($C330&lt;&gt;"M5","",SSA!E330)</f>
        <v>5174.8724599999996</v>
      </c>
      <c r="F330" s="6">
        <f>IF($C330&lt;&gt;"M5","",SSA!F330)</f>
        <v>5176.3794099999996</v>
      </c>
      <c r="G330" s="21">
        <f t="shared" si="31"/>
        <v>-1.5069499999999607</v>
      </c>
      <c r="H330" s="21">
        <f t="shared" si="35"/>
        <v>-1</v>
      </c>
      <c r="I330" s="21">
        <f t="shared" si="36"/>
        <v>-6</v>
      </c>
      <c r="J330" s="23" t="str">
        <f t="shared" si="32"/>
        <v>DOWN</v>
      </c>
      <c r="K330" s="22" t="str">
        <f t="shared" si="33"/>
        <v>-----</v>
      </c>
      <c r="L330" s="23" t="str">
        <f t="shared" si="34"/>
        <v>-----</v>
      </c>
    </row>
    <row r="331" spans="1:21" x14ac:dyDescent="0.55000000000000004">
      <c r="A331" s="6">
        <f>IF('Data Validation'!$K$2&lt;&gt;TRUE,"",'Data Validation'!A331)</f>
        <v>1772127300</v>
      </c>
      <c r="B331" s="6" t="str">
        <f>IF('Data Validation'!$K$2&lt;&gt;TRUE,"",'Data Validation'!C331)</f>
        <v>XAUUSD</v>
      </c>
      <c r="C331" s="6" t="str">
        <f>IF('Data Validation'!$K$2&lt;&gt;TRUE,"",'Data Validation'!E331)</f>
        <v>M5</v>
      </c>
      <c r="D331" s="6">
        <f>IF('Data Validation'!$K$2&lt;&gt;TRUE,"",'Data Validation'!G331)</f>
        <v>5173.9399999999996</v>
      </c>
      <c r="E331" s="6">
        <f>IF($C331&lt;&gt;"M5","",SSA!E331)</f>
        <v>5173.3021600000002</v>
      </c>
      <c r="F331" s="6">
        <f>IF($C331&lt;&gt;"M5","",SSA!F331)</f>
        <v>5174.8407800000004</v>
      </c>
      <c r="G331" s="21">
        <f t="shared" si="31"/>
        <v>-1.5386200000002646</v>
      </c>
      <c r="H331" s="21">
        <f t="shared" si="35"/>
        <v>-1</v>
      </c>
      <c r="I331" s="21">
        <f t="shared" si="36"/>
        <v>-7</v>
      </c>
      <c r="J331" s="23" t="str">
        <f t="shared" si="32"/>
        <v>DOWN</v>
      </c>
      <c r="K331" s="22" t="str">
        <f t="shared" si="33"/>
        <v>-----</v>
      </c>
      <c r="L331" s="23" t="str">
        <f t="shared" si="34"/>
        <v>-----</v>
      </c>
    </row>
    <row r="332" spans="1:21" x14ac:dyDescent="0.55000000000000004">
      <c r="A332" s="6">
        <f>IF('Data Validation'!$K$2&lt;&gt;TRUE,"",'Data Validation'!A332)</f>
        <v>1772127600</v>
      </c>
      <c r="B332" s="6" t="str">
        <f>IF('Data Validation'!$K$2&lt;&gt;TRUE,"",'Data Validation'!C332)</f>
        <v>XAUUSD</v>
      </c>
      <c r="C332" s="6" t="str">
        <f>IF('Data Validation'!$K$2&lt;&gt;TRUE,"",'Data Validation'!E332)</f>
        <v>M5</v>
      </c>
      <c r="D332" s="6">
        <f>IF('Data Validation'!$K$2&lt;&gt;TRUE,"",'Data Validation'!G332)</f>
        <v>5174.7299999999996</v>
      </c>
      <c r="E332" s="6">
        <f>IF($C332&lt;&gt;"M5","",SSA!E332)</f>
        <v>5171.8597900000004</v>
      </c>
      <c r="F332" s="6">
        <f>IF($C332&lt;&gt;"M5","",SSA!F332)</f>
        <v>5173.3502900000003</v>
      </c>
      <c r="G332" s="21">
        <f t="shared" si="31"/>
        <v>-1.4904999999998836</v>
      </c>
      <c r="H332" s="21">
        <f t="shared" si="35"/>
        <v>-1</v>
      </c>
      <c r="I332" s="21">
        <f t="shared" si="36"/>
        <v>-8</v>
      </c>
      <c r="J332" s="23" t="str">
        <f t="shared" si="32"/>
        <v>DOWN</v>
      </c>
      <c r="K332" s="22" t="str">
        <f t="shared" si="33"/>
        <v>-----</v>
      </c>
      <c r="L332" s="23" t="str">
        <f t="shared" si="34"/>
        <v>-----</v>
      </c>
    </row>
    <row r="333" spans="1:21" x14ac:dyDescent="0.55000000000000004">
      <c r="A333" s="6">
        <f>IF('Data Validation'!$K$2&lt;&gt;TRUE,"",'Data Validation'!A333)</f>
        <v>1772127900</v>
      </c>
      <c r="B333" s="6" t="str">
        <f>IF('Data Validation'!$K$2&lt;&gt;TRUE,"",'Data Validation'!C333)</f>
        <v>XAUUSD</v>
      </c>
      <c r="C333" s="6" t="str">
        <f>IF('Data Validation'!$K$2&lt;&gt;TRUE,"",'Data Validation'!E333)</f>
        <v>M5</v>
      </c>
      <c r="D333" s="6">
        <f>IF('Data Validation'!$K$2&lt;&gt;TRUE,"",'Data Validation'!G333)</f>
        <v>5169.95</v>
      </c>
      <c r="E333" s="6">
        <f>IF($C333&lt;&gt;"M5","",SSA!E333)</f>
        <v>5170.5930799999996</v>
      </c>
      <c r="F333" s="6">
        <f>IF($C333&lt;&gt;"M5","",SSA!F333)</f>
        <v>5171.9716799999997</v>
      </c>
      <c r="G333" s="21">
        <f t="shared" si="31"/>
        <v>-1.3786000000000058</v>
      </c>
      <c r="H333" s="21">
        <f t="shared" si="35"/>
        <v>-1</v>
      </c>
      <c r="I333" s="21">
        <f t="shared" si="36"/>
        <v>-9</v>
      </c>
      <c r="J333" s="23" t="str">
        <f t="shared" si="32"/>
        <v>DOWN</v>
      </c>
      <c r="K333" s="22" t="str">
        <f t="shared" si="33"/>
        <v>-----</v>
      </c>
      <c r="L333" s="23" t="str">
        <f t="shared" si="34"/>
        <v>-----</v>
      </c>
    </row>
    <row r="334" spans="1:21" x14ac:dyDescent="0.55000000000000004">
      <c r="A334" s="6">
        <f>IF('Data Validation'!$K$2&lt;&gt;TRUE,"",'Data Validation'!A334)</f>
        <v>1772128200</v>
      </c>
      <c r="B334" s="6" t="str">
        <f>IF('Data Validation'!$K$2&lt;&gt;TRUE,"",'Data Validation'!C334)</f>
        <v>XAUUSD</v>
      </c>
      <c r="C334" s="6" t="str">
        <f>IF('Data Validation'!$K$2&lt;&gt;TRUE,"",'Data Validation'!E334)</f>
        <v>M5</v>
      </c>
      <c r="D334" s="6">
        <f>IF('Data Validation'!$K$2&lt;&gt;TRUE,"",'Data Validation'!G334)</f>
        <v>5166.97</v>
      </c>
      <c r="E334" s="6">
        <f>IF($C334&lt;&gt;"M5","",SSA!E334)</f>
        <v>5169.7159499999998</v>
      </c>
      <c r="F334" s="6">
        <f>IF($C334&lt;&gt;"M5","",SSA!F334)</f>
        <v>5170.8438200000001</v>
      </c>
      <c r="G334" s="21">
        <f t="shared" si="31"/>
        <v>-1.1278700000002573</v>
      </c>
      <c r="H334" s="21">
        <f t="shared" si="35"/>
        <v>-1</v>
      </c>
      <c r="I334" s="21">
        <f t="shared" si="36"/>
        <v>-10</v>
      </c>
      <c r="J334" s="23" t="str">
        <f t="shared" si="32"/>
        <v>DOWN</v>
      </c>
      <c r="K334" s="22" t="str">
        <f t="shared" si="33"/>
        <v>-----</v>
      </c>
      <c r="L334" s="23" t="str">
        <f t="shared" si="34"/>
        <v>-----</v>
      </c>
    </row>
    <row r="335" spans="1:21" s="17" customFormat="1" x14ac:dyDescent="0.55000000000000004">
      <c r="A335" s="6">
        <f>IF('Data Validation'!$K$2&lt;&gt;TRUE,"",'Data Validation'!A335)</f>
        <v>1772128500</v>
      </c>
      <c r="B335" s="6" t="str">
        <f>IF('Data Validation'!$K$2&lt;&gt;TRUE,"",'Data Validation'!C335)</f>
        <v>XAUUSD</v>
      </c>
      <c r="C335" s="6" t="str">
        <f>IF('Data Validation'!$K$2&lt;&gt;TRUE,"",'Data Validation'!E335)</f>
        <v>M5</v>
      </c>
      <c r="D335" s="6">
        <f>IF('Data Validation'!$K$2&lt;&gt;TRUE,"",'Data Validation'!G335)</f>
        <v>5167.22</v>
      </c>
      <c r="E335" s="6">
        <f>IF($C335&lt;&gt;"M5","",SSA!E335)</f>
        <v>5169.3729999999996</v>
      </c>
      <c r="F335" s="6">
        <f>IF($C335&lt;&gt;"M5","",SSA!F335)</f>
        <v>5170.1084099999998</v>
      </c>
      <c r="G335" s="21">
        <f t="shared" si="31"/>
        <v>-0.73541000000022905</v>
      </c>
      <c r="H335" s="21">
        <f t="shared" si="35"/>
        <v>-1</v>
      </c>
      <c r="I335" s="21">
        <f t="shared" si="36"/>
        <v>-11</v>
      </c>
      <c r="J335" s="23" t="str">
        <f t="shared" si="32"/>
        <v>DOWN</v>
      </c>
      <c r="K335" s="22" t="str">
        <f t="shared" si="33"/>
        <v>-----</v>
      </c>
      <c r="L335" s="23" t="str">
        <f t="shared" si="34"/>
        <v>-----</v>
      </c>
      <c r="N335"/>
      <c r="O335"/>
      <c r="P335"/>
      <c r="Q335"/>
      <c r="R335"/>
      <c r="S335"/>
      <c r="T335"/>
      <c r="U335"/>
    </row>
    <row r="336" spans="1:21" x14ac:dyDescent="0.55000000000000004">
      <c r="A336" s="6">
        <f>IF('Data Validation'!$K$2&lt;&gt;TRUE,"",'Data Validation'!A336)</f>
        <v>1772128800</v>
      </c>
      <c r="B336" s="6" t="str">
        <f>IF('Data Validation'!$K$2&lt;&gt;TRUE,"",'Data Validation'!C336)</f>
        <v>XAUUSD</v>
      </c>
      <c r="C336" s="6" t="str">
        <f>IF('Data Validation'!$K$2&lt;&gt;TRUE,"",'Data Validation'!E336)</f>
        <v>M5</v>
      </c>
      <c r="D336" s="6">
        <f>IF('Data Validation'!$K$2&lt;&gt;TRUE,"",'Data Validation'!G336)</f>
        <v>5168.87</v>
      </c>
      <c r="E336" s="6">
        <f>IF($C336&lt;&gt;"M5","",SSA!E336)</f>
        <v>5169.5945300000003</v>
      </c>
      <c r="F336" s="6">
        <f>IF($C336&lt;&gt;"M5","",SSA!F336)</f>
        <v>5169.8514699999996</v>
      </c>
      <c r="G336" s="21">
        <f t="shared" si="31"/>
        <v>-0.25693999999930384</v>
      </c>
      <c r="H336" s="21">
        <f t="shared" si="35"/>
        <v>-1</v>
      </c>
      <c r="I336" s="21">
        <f t="shared" si="36"/>
        <v>-12</v>
      </c>
      <c r="J336" s="23" t="str">
        <f t="shared" si="32"/>
        <v>DOWN</v>
      </c>
      <c r="K336" s="22" t="str">
        <f t="shared" si="33"/>
        <v>-----</v>
      </c>
      <c r="L336" s="23" t="str">
        <f t="shared" si="34"/>
        <v>-----</v>
      </c>
    </row>
    <row r="337" spans="1:12" x14ac:dyDescent="0.55000000000000004">
      <c r="A337" s="6">
        <f>IF('Data Validation'!$K$2&lt;&gt;TRUE,"",'Data Validation'!A337)</f>
        <v>1772129100</v>
      </c>
      <c r="B337" s="6" t="str">
        <f>IF('Data Validation'!$K$2&lt;&gt;TRUE,"",'Data Validation'!C337)</f>
        <v>XAUUSD</v>
      </c>
      <c r="C337" s="6" t="str">
        <f>IF('Data Validation'!$K$2&lt;&gt;TRUE,"",'Data Validation'!E337)</f>
        <v>M5</v>
      </c>
      <c r="D337" s="6">
        <f>IF('Data Validation'!$K$2&lt;&gt;TRUE,"",'Data Validation'!G337)</f>
        <v>5170.2</v>
      </c>
      <c r="E337" s="6">
        <f>IF($C337&lt;&gt;"M5","",SSA!E337)</f>
        <v>5170.2739099999999</v>
      </c>
      <c r="F337" s="6">
        <f>IF($C337&lt;&gt;"M5","",SSA!F337)</f>
        <v>5170.0626899999997</v>
      </c>
      <c r="G337" s="21">
        <f t="shared" si="31"/>
        <v>0.21122000000013941</v>
      </c>
      <c r="H337" s="21">
        <f t="shared" si="35"/>
        <v>1</v>
      </c>
      <c r="I337" s="21">
        <f t="shared" si="36"/>
        <v>1</v>
      </c>
      <c r="J337" s="23" t="str">
        <f t="shared" si="32"/>
        <v>UP</v>
      </c>
      <c r="K337" s="22" t="str">
        <f t="shared" si="33"/>
        <v>crossover</v>
      </c>
      <c r="L337" s="23" t="str">
        <f t="shared" si="34"/>
        <v>-----</v>
      </c>
    </row>
    <row r="338" spans="1:12" x14ac:dyDescent="0.55000000000000004">
      <c r="A338" s="6">
        <f>IF('Data Validation'!$K$2&lt;&gt;TRUE,"",'Data Validation'!A338)</f>
        <v>1772129400</v>
      </c>
      <c r="B338" s="6" t="str">
        <f>IF('Data Validation'!$K$2&lt;&gt;TRUE,"",'Data Validation'!C338)</f>
        <v>XAUUSD</v>
      </c>
      <c r="C338" s="6" t="str">
        <f>IF('Data Validation'!$K$2&lt;&gt;TRUE,"",'Data Validation'!E338)</f>
        <v>M5</v>
      </c>
      <c r="D338" s="6">
        <f>IF('Data Validation'!$K$2&lt;&gt;TRUE,"",'Data Validation'!G338)</f>
        <v>5173.38</v>
      </c>
      <c r="E338" s="6">
        <f>IF($C338&lt;&gt;"M5","",SSA!E338)</f>
        <v>5171.2612300000001</v>
      </c>
      <c r="F338" s="6">
        <f>IF($C338&lt;&gt;"M5","",SSA!F338)</f>
        <v>5170.6619600000004</v>
      </c>
      <c r="G338" s="21">
        <f t="shared" si="31"/>
        <v>0.59926999999970576</v>
      </c>
      <c r="H338" s="21">
        <f t="shared" si="35"/>
        <v>1</v>
      </c>
      <c r="I338" s="21">
        <f t="shared" si="36"/>
        <v>2</v>
      </c>
      <c r="J338" s="23" t="str">
        <f t="shared" si="32"/>
        <v>UP</v>
      </c>
      <c r="K338" s="22" t="str">
        <f t="shared" si="33"/>
        <v>-----</v>
      </c>
      <c r="L338" s="23" t="str">
        <f t="shared" si="34"/>
        <v>-----</v>
      </c>
    </row>
    <row r="339" spans="1:12" x14ac:dyDescent="0.55000000000000004">
      <c r="A339" s="6">
        <f>IF('Data Validation'!$K$2&lt;&gt;TRUE,"",'Data Validation'!A339)</f>
        <v>1772129700</v>
      </c>
      <c r="B339" s="6" t="str">
        <f>IF('Data Validation'!$K$2&lt;&gt;TRUE,"",'Data Validation'!C339)</f>
        <v>XAUUSD</v>
      </c>
      <c r="C339" s="6" t="str">
        <f>IF('Data Validation'!$K$2&lt;&gt;TRUE,"",'Data Validation'!E339)</f>
        <v>M5</v>
      </c>
      <c r="D339" s="6">
        <f>IF('Data Validation'!$K$2&lt;&gt;TRUE,"",'Data Validation'!G339)</f>
        <v>5174.8500000000004</v>
      </c>
      <c r="E339" s="6">
        <f>IF($C339&lt;&gt;"M5","",SSA!E339)</f>
        <v>5172.3705900000004</v>
      </c>
      <c r="F339" s="6">
        <f>IF($C339&lt;&gt;"M5","",SSA!F339)</f>
        <v>5171.5162799999998</v>
      </c>
      <c r="G339" s="21">
        <f t="shared" si="31"/>
        <v>0.8543100000006234</v>
      </c>
      <c r="H339" s="21">
        <f t="shared" si="35"/>
        <v>1</v>
      </c>
      <c r="I339" s="21">
        <f t="shared" si="36"/>
        <v>3</v>
      </c>
      <c r="J339" s="23" t="str">
        <f t="shared" si="32"/>
        <v>UP</v>
      </c>
      <c r="K339" s="22" t="str">
        <f t="shared" si="33"/>
        <v>-----</v>
      </c>
      <c r="L339" s="23" t="str">
        <f t="shared" si="34"/>
        <v>-----</v>
      </c>
    </row>
    <row r="340" spans="1:12" x14ac:dyDescent="0.55000000000000004">
      <c r="A340" s="6">
        <f>IF('Data Validation'!$K$2&lt;&gt;TRUE,"",'Data Validation'!A340)</f>
        <v>1772130000</v>
      </c>
      <c r="B340" s="6" t="str">
        <f>IF('Data Validation'!$K$2&lt;&gt;TRUE,"",'Data Validation'!C340)</f>
        <v>XAUUSD</v>
      </c>
      <c r="C340" s="6" t="str">
        <f>IF('Data Validation'!$K$2&lt;&gt;TRUE,"",'Data Validation'!E340)</f>
        <v>M5</v>
      </c>
      <c r="D340" s="6">
        <f>IF('Data Validation'!$K$2&lt;&gt;TRUE,"",'Data Validation'!G340)</f>
        <v>5174.8599999999997</v>
      </c>
      <c r="E340" s="6">
        <f>IF($C340&lt;&gt;"M5","",SSA!E340)</f>
        <v>5173.4978899999996</v>
      </c>
      <c r="F340" s="6">
        <f>IF($C340&lt;&gt;"M5","",SSA!F340)</f>
        <v>5172.5070800000003</v>
      </c>
      <c r="G340" s="21">
        <f t="shared" si="31"/>
        <v>0.99080999999932828</v>
      </c>
      <c r="H340" s="21">
        <f t="shared" si="35"/>
        <v>1</v>
      </c>
      <c r="I340" s="21">
        <f t="shared" si="36"/>
        <v>4</v>
      </c>
      <c r="J340" s="23" t="str">
        <f t="shared" si="32"/>
        <v>UP</v>
      </c>
      <c r="K340" s="22" t="str">
        <f t="shared" si="33"/>
        <v>-----</v>
      </c>
      <c r="L340" s="23" t="str">
        <f t="shared" si="34"/>
        <v>-----</v>
      </c>
    </row>
    <row r="341" spans="1:12" x14ac:dyDescent="0.55000000000000004">
      <c r="A341" s="6">
        <f>IF('Data Validation'!$K$2&lt;&gt;TRUE,"",'Data Validation'!A341)</f>
        <v>1772130300</v>
      </c>
      <c r="B341" s="6" t="str">
        <f>IF('Data Validation'!$K$2&lt;&gt;TRUE,"",'Data Validation'!C341)</f>
        <v>XAUUSD</v>
      </c>
      <c r="C341" s="6" t="str">
        <f>IF('Data Validation'!$K$2&lt;&gt;TRUE,"",'Data Validation'!E341)</f>
        <v>M5</v>
      </c>
      <c r="D341" s="6">
        <f>IF('Data Validation'!$K$2&lt;&gt;TRUE,"",'Data Validation'!G341)</f>
        <v>5177.09</v>
      </c>
      <c r="E341" s="6">
        <f>IF($C341&lt;&gt;"M5","",SSA!E341)</f>
        <v>5174.6433399999996</v>
      </c>
      <c r="F341" s="6">
        <f>IF($C341&lt;&gt;"M5","",SSA!F341)</f>
        <v>5173.57521</v>
      </c>
      <c r="G341" s="21">
        <f t="shared" si="31"/>
        <v>1.0681299999996554</v>
      </c>
      <c r="H341" s="21">
        <f t="shared" si="35"/>
        <v>1</v>
      </c>
      <c r="I341" s="21">
        <f t="shared" si="36"/>
        <v>5</v>
      </c>
      <c r="J341" s="23" t="str">
        <f t="shared" si="32"/>
        <v>UP</v>
      </c>
      <c r="K341" s="22" t="str">
        <f t="shared" si="33"/>
        <v>-----</v>
      </c>
      <c r="L341" s="23" t="str">
        <f t="shared" si="34"/>
        <v>-----</v>
      </c>
    </row>
    <row r="342" spans="1:12" x14ac:dyDescent="0.55000000000000004">
      <c r="A342" s="6">
        <f>IF('Data Validation'!$K$2&lt;&gt;TRUE,"",'Data Validation'!A342)</f>
        <v>1772130600</v>
      </c>
      <c r="B342" s="6" t="str">
        <f>IF('Data Validation'!$K$2&lt;&gt;TRUE,"",'Data Validation'!C342)</f>
        <v>XAUUSD</v>
      </c>
      <c r="C342" s="6" t="str">
        <f>IF('Data Validation'!$K$2&lt;&gt;TRUE,"",'Data Validation'!E342)</f>
        <v>M5</v>
      </c>
      <c r="D342" s="6">
        <f>IF('Data Validation'!$K$2&lt;&gt;TRUE,"",'Data Validation'!G342)</f>
        <v>5167.5600000000004</v>
      </c>
      <c r="E342" s="6">
        <f>IF($C342&lt;&gt;"M5","",SSA!E342)</f>
        <v>5175.79774</v>
      </c>
      <c r="F342" s="6">
        <f>IF($C342&lt;&gt;"M5","",SSA!F342)</f>
        <v>5174.6864800000003</v>
      </c>
      <c r="G342" s="21">
        <f t="shared" si="31"/>
        <v>1.1112599999996746</v>
      </c>
      <c r="H342" s="21">
        <f t="shared" si="35"/>
        <v>1</v>
      </c>
      <c r="I342" s="21">
        <f t="shared" si="36"/>
        <v>6</v>
      </c>
      <c r="J342" s="23" t="str">
        <f t="shared" si="32"/>
        <v>UP</v>
      </c>
      <c r="K342" s="22" t="str">
        <f t="shared" si="33"/>
        <v>-----</v>
      </c>
      <c r="L342" s="23" t="str">
        <f t="shared" si="34"/>
        <v>-----</v>
      </c>
    </row>
    <row r="343" spans="1:12" x14ac:dyDescent="0.55000000000000004">
      <c r="A343" s="6">
        <f>IF('Data Validation'!$K$2&lt;&gt;TRUE,"",'Data Validation'!A343)</f>
        <v>1772130900</v>
      </c>
      <c r="B343" s="6" t="str">
        <f>IF('Data Validation'!$K$2&lt;&gt;TRUE,"",'Data Validation'!C343)</f>
        <v>XAUUSD</v>
      </c>
      <c r="C343" s="6" t="str">
        <f>IF('Data Validation'!$K$2&lt;&gt;TRUE,"",'Data Validation'!E343)</f>
        <v>M5</v>
      </c>
      <c r="D343" s="6">
        <f>IF('Data Validation'!$K$2&lt;&gt;TRUE,"",'Data Validation'!G343)</f>
        <v>5175.5</v>
      </c>
      <c r="E343" s="6">
        <f>IF($C343&lt;&gt;"M5","",SSA!E343)</f>
        <v>5177.2832500000004</v>
      </c>
      <c r="F343" s="6">
        <f>IF($C343&lt;&gt;"M5","",SSA!F343)</f>
        <v>5175.9848599999996</v>
      </c>
      <c r="G343" s="21">
        <f t="shared" si="31"/>
        <v>1.2983900000008362</v>
      </c>
      <c r="H343" s="21">
        <f t="shared" si="35"/>
        <v>1</v>
      </c>
      <c r="I343" s="21">
        <f t="shared" si="36"/>
        <v>7</v>
      </c>
      <c r="J343" s="23" t="str">
        <f t="shared" si="32"/>
        <v>UP</v>
      </c>
      <c r="K343" s="22" t="str">
        <f t="shared" si="33"/>
        <v>-----</v>
      </c>
      <c r="L343" s="23" t="str">
        <f t="shared" si="34"/>
        <v>-----</v>
      </c>
    </row>
    <row r="344" spans="1:12" x14ac:dyDescent="0.55000000000000004">
      <c r="A344" s="6">
        <f>IF('Data Validation'!$K$2&lt;&gt;TRUE,"",'Data Validation'!A344)</f>
        <v>1772131200</v>
      </c>
      <c r="B344" s="6" t="str">
        <f>IF('Data Validation'!$K$2&lt;&gt;TRUE,"",'Data Validation'!C344)</f>
        <v>XAUUSD</v>
      </c>
      <c r="C344" s="6" t="str">
        <f>IF('Data Validation'!$K$2&lt;&gt;TRUE,"",'Data Validation'!E344)</f>
        <v>M5</v>
      </c>
      <c r="D344" s="6">
        <f>IF('Data Validation'!$K$2&lt;&gt;TRUE,"",'Data Validation'!G344)</f>
        <v>5181.72</v>
      </c>
      <c r="E344" s="6">
        <f>IF($C344&lt;&gt;"M5","",SSA!E344)</f>
        <v>5178.9163900000003</v>
      </c>
      <c r="F344" s="6">
        <f>IF($C344&lt;&gt;"M5","",SSA!F344)</f>
        <v>5177.4506300000003</v>
      </c>
      <c r="G344" s="21">
        <f t="shared" si="31"/>
        <v>1.4657600000000457</v>
      </c>
      <c r="H344" s="21">
        <f t="shared" si="35"/>
        <v>1</v>
      </c>
      <c r="I344" s="21">
        <f t="shared" si="36"/>
        <v>8</v>
      </c>
      <c r="J344" s="23" t="str">
        <f t="shared" si="32"/>
        <v>UP</v>
      </c>
      <c r="K344" s="22" t="str">
        <f t="shared" si="33"/>
        <v>-----</v>
      </c>
      <c r="L344" s="23" t="str">
        <f t="shared" si="34"/>
        <v>-----</v>
      </c>
    </row>
    <row r="345" spans="1:12" x14ac:dyDescent="0.55000000000000004">
      <c r="A345" s="6">
        <f>IF('Data Validation'!$K$2&lt;&gt;TRUE,"",'Data Validation'!A345)</f>
        <v>1772131500</v>
      </c>
      <c r="B345" s="6" t="str">
        <f>IF('Data Validation'!$K$2&lt;&gt;TRUE,"",'Data Validation'!C345)</f>
        <v>XAUUSD</v>
      </c>
      <c r="C345" s="6" t="str">
        <f>IF('Data Validation'!$K$2&lt;&gt;TRUE,"",'Data Validation'!E345)</f>
        <v>M5</v>
      </c>
      <c r="D345" s="6">
        <f>IF('Data Validation'!$K$2&lt;&gt;TRUE,"",'Data Validation'!G345)</f>
        <v>5184.66</v>
      </c>
      <c r="E345" s="6">
        <f>IF($C345&lt;&gt;"M5","",SSA!E345)</f>
        <v>5180.5209999999997</v>
      </c>
      <c r="F345" s="6">
        <f>IF($C345&lt;&gt;"M5","",SSA!F345)</f>
        <v>5178.9858100000001</v>
      </c>
      <c r="G345" s="21">
        <f t="shared" si="31"/>
        <v>1.5351899999996022</v>
      </c>
      <c r="H345" s="21">
        <f t="shared" si="35"/>
        <v>1</v>
      </c>
      <c r="I345" s="21">
        <f t="shared" si="36"/>
        <v>9</v>
      </c>
      <c r="J345" s="23" t="str">
        <f t="shared" si="32"/>
        <v>UP</v>
      </c>
      <c r="K345" s="22" t="str">
        <f t="shared" si="33"/>
        <v>-----</v>
      </c>
      <c r="L345" s="23" t="str">
        <f t="shared" si="34"/>
        <v>-----</v>
      </c>
    </row>
    <row r="346" spans="1:12" x14ac:dyDescent="0.55000000000000004">
      <c r="A346" s="6">
        <f>IF('Data Validation'!$K$2&lt;&gt;TRUE,"",'Data Validation'!A346)</f>
        <v>1772131800</v>
      </c>
      <c r="B346" s="6" t="str">
        <f>IF('Data Validation'!$K$2&lt;&gt;TRUE,"",'Data Validation'!C346)</f>
        <v>XAUUSD</v>
      </c>
      <c r="C346" s="6" t="str">
        <f>IF('Data Validation'!$K$2&lt;&gt;TRUE,"",'Data Validation'!E346)</f>
        <v>M5</v>
      </c>
      <c r="D346" s="6">
        <f>IF('Data Validation'!$K$2&lt;&gt;TRUE,"",'Data Validation'!G346)</f>
        <v>5180.8999999999996</v>
      </c>
      <c r="E346" s="6">
        <f>IF($C346&lt;&gt;"M5","",SSA!E346)</f>
        <v>5181.9794700000002</v>
      </c>
      <c r="F346" s="6">
        <f>IF($C346&lt;&gt;"M5","",SSA!F346)</f>
        <v>5180.4826400000002</v>
      </c>
      <c r="G346" s="21">
        <f t="shared" si="31"/>
        <v>1.4968300000000454</v>
      </c>
      <c r="H346" s="21">
        <f t="shared" si="35"/>
        <v>1</v>
      </c>
      <c r="I346" s="21">
        <f t="shared" si="36"/>
        <v>10</v>
      </c>
      <c r="J346" s="23" t="str">
        <f t="shared" si="32"/>
        <v>UP</v>
      </c>
      <c r="K346" s="22" t="str">
        <f t="shared" si="33"/>
        <v>-----</v>
      </c>
      <c r="L346" s="23" t="str">
        <f t="shared" si="34"/>
        <v>-----</v>
      </c>
    </row>
    <row r="347" spans="1:12" x14ac:dyDescent="0.55000000000000004">
      <c r="A347" s="6">
        <f>IF('Data Validation'!$K$2&lt;&gt;TRUE,"",'Data Validation'!A347)</f>
        <v>1772132100</v>
      </c>
      <c r="B347" s="6" t="str">
        <f>IF('Data Validation'!$K$2&lt;&gt;TRUE,"",'Data Validation'!C347)</f>
        <v>XAUUSD</v>
      </c>
      <c r="C347" s="6" t="str">
        <f>IF('Data Validation'!$K$2&lt;&gt;TRUE,"",'Data Validation'!E347)</f>
        <v>M5</v>
      </c>
      <c r="D347" s="6">
        <f>IF('Data Validation'!$K$2&lt;&gt;TRUE,"",'Data Validation'!G347)</f>
        <v>5180.24</v>
      </c>
      <c r="E347" s="6">
        <f>IF($C347&lt;&gt;"M5","",SSA!E347)</f>
        <v>5183.35707</v>
      </c>
      <c r="F347" s="6">
        <f>IF($C347&lt;&gt;"M5","",SSA!F347)</f>
        <v>5181.91986</v>
      </c>
      <c r="G347" s="21">
        <f t="shared" si="31"/>
        <v>1.4372100000000501</v>
      </c>
      <c r="H347" s="21">
        <f t="shared" si="35"/>
        <v>1</v>
      </c>
      <c r="I347" s="21">
        <f t="shared" si="36"/>
        <v>11</v>
      </c>
      <c r="J347" s="23" t="str">
        <f t="shared" si="32"/>
        <v>UP</v>
      </c>
      <c r="K347" s="22" t="str">
        <f t="shared" si="33"/>
        <v>-----</v>
      </c>
      <c r="L347" s="23" t="str">
        <f t="shared" si="34"/>
        <v>-----</v>
      </c>
    </row>
    <row r="348" spans="1:12" x14ac:dyDescent="0.55000000000000004">
      <c r="A348" s="6">
        <f>IF('Data Validation'!$K$2&lt;&gt;TRUE,"",'Data Validation'!A348)</f>
        <v>1772132400</v>
      </c>
      <c r="B348" s="6" t="str">
        <f>IF('Data Validation'!$K$2&lt;&gt;TRUE,"",'Data Validation'!C348)</f>
        <v>XAUUSD</v>
      </c>
      <c r="C348" s="6" t="str">
        <f>IF('Data Validation'!$K$2&lt;&gt;TRUE,"",'Data Validation'!E348)</f>
        <v>M5</v>
      </c>
      <c r="D348" s="6">
        <f>IF('Data Validation'!$K$2&lt;&gt;TRUE,"",'Data Validation'!G348)</f>
        <v>5185.45</v>
      </c>
      <c r="E348" s="6">
        <f>IF($C348&lt;&gt;"M5","",SSA!E348)</f>
        <v>5184.6201000000001</v>
      </c>
      <c r="F348" s="6">
        <f>IF($C348&lt;&gt;"M5","",SSA!F348)</f>
        <v>5183.26998</v>
      </c>
      <c r="G348" s="21">
        <f t="shared" si="31"/>
        <v>1.3501200000000608</v>
      </c>
      <c r="H348" s="21">
        <f t="shared" si="35"/>
        <v>1</v>
      </c>
      <c r="I348" s="21">
        <f t="shared" si="36"/>
        <v>12</v>
      </c>
      <c r="J348" s="23" t="str">
        <f t="shared" si="32"/>
        <v>UP</v>
      </c>
      <c r="K348" s="22" t="str">
        <f t="shared" si="33"/>
        <v>-----</v>
      </c>
      <c r="L348" s="23" t="str">
        <f t="shared" si="34"/>
        <v>-----</v>
      </c>
    </row>
    <row r="349" spans="1:12" x14ac:dyDescent="0.55000000000000004">
      <c r="A349" s="6">
        <f>IF('Data Validation'!$K$2&lt;&gt;TRUE,"",'Data Validation'!A349)</f>
        <v>1772132700</v>
      </c>
      <c r="B349" s="6" t="str">
        <f>IF('Data Validation'!$K$2&lt;&gt;TRUE,"",'Data Validation'!C349)</f>
        <v>XAUUSD</v>
      </c>
      <c r="C349" s="6" t="str">
        <f>IF('Data Validation'!$K$2&lt;&gt;TRUE,"",'Data Validation'!E349)</f>
        <v>M5</v>
      </c>
      <c r="D349" s="6">
        <f>IF('Data Validation'!$K$2&lt;&gt;TRUE,"",'Data Validation'!G349)</f>
        <v>5186.22</v>
      </c>
      <c r="E349" s="6">
        <f>IF($C349&lt;&gt;"M5","",SSA!E349)</f>
        <v>5185.5733099999998</v>
      </c>
      <c r="F349" s="6">
        <f>IF($C349&lt;&gt;"M5","",SSA!F349)</f>
        <v>5184.4216500000002</v>
      </c>
      <c r="G349" s="21">
        <f t="shared" si="31"/>
        <v>1.1516599999995378</v>
      </c>
      <c r="H349" s="21">
        <f t="shared" si="35"/>
        <v>1</v>
      </c>
      <c r="I349" s="21">
        <f t="shared" si="36"/>
        <v>13</v>
      </c>
      <c r="J349" s="23" t="str">
        <f t="shared" si="32"/>
        <v>UP</v>
      </c>
      <c r="K349" s="22" t="str">
        <f t="shared" si="33"/>
        <v>-----</v>
      </c>
      <c r="L349" s="23" t="str">
        <f t="shared" si="34"/>
        <v>-----</v>
      </c>
    </row>
    <row r="350" spans="1:12" x14ac:dyDescent="0.55000000000000004">
      <c r="A350" s="6">
        <f>IF('Data Validation'!$K$2&lt;&gt;TRUE,"",'Data Validation'!A350)</f>
        <v>1772133000</v>
      </c>
      <c r="B350" s="6" t="str">
        <f>IF('Data Validation'!$K$2&lt;&gt;TRUE,"",'Data Validation'!C350)</f>
        <v>XAUUSD</v>
      </c>
      <c r="C350" s="6" t="str">
        <f>IF('Data Validation'!$K$2&lt;&gt;TRUE,"",'Data Validation'!E350)</f>
        <v>M5</v>
      </c>
      <c r="D350" s="6">
        <f>IF('Data Validation'!$K$2&lt;&gt;TRUE,"",'Data Validation'!G350)</f>
        <v>5186.4799999999996</v>
      </c>
      <c r="E350" s="6">
        <f>IF($C350&lt;&gt;"M5","",SSA!E350)</f>
        <v>5186.1749399999999</v>
      </c>
      <c r="F350" s="6">
        <f>IF($C350&lt;&gt;"M5","",SSA!F350)</f>
        <v>5185.2982899999997</v>
      </c>
      <c r="G350" s="21">
        <f t="shared" si="31"/>
        <v>0.87665000000015425</v>
      </c>
      <c r="H350" s="21">
        <f t="shared" si="35"/>
        <v>1</v>
      </c>
      <c r="I350" s="21">
        <f t="shared" si="36"/>
        <v>14</v>
      </c>
      <c r="J350" s="23" t="str">
        <f t="shared" si="32"/>
        <v>UP</v>
      </c>
      <c r="K350" s="22" t="str">
        <f t="shared" si="33"/>
        <v>-----</v>
      </c>
      <c r="L350" s="23" t="str">
        <f t="shared" si="34"/>
        <v>-----</v>
      </c>
    </row>
    <row r="351" spans="1:12" x14ac:dyDescent="0.55000000000000004">
      <c r="A351" s="6">
        <f>IF('Data Validation'!$K$2&lt;&gt;TRUE,"",'Data Validation'!A351)</f>
        <v>1772133300</v>
      </c>
      <c r="B351" s="6" t="str">
        <f>IF('Data Validation'!$K$2&lt;&gt;TRUE,"",'Data Validation'!C351)</f>
        <v>XAUUSD</v>
      </c>
      <c r="C351" s="6" t="str">
        <f>IF('Data Validation'!$K$2&lt;&gt;TRUE,"",'Data Validation'!E351)</f>
        <v>M5</v>
      </c>
      <c r="D351" s="6">
        <f>IF('Data Validation'!$K$2&lt;&gt;TRUE,"",'Data Validation'!G351)</f>
        <v>5187.7</v>
      </c>
      <c r="E351" s="6">
        <f>IF($C351&lt;&gt;"M5","",SSA!E351)</f>
        <v>5186.4576999999999</v>
      </c>
      <c r="F351" s="6">
        <f>IF($C351&lt;&gt;"M5","",SSA!F351)</f>
        <v>5185.87799</v>
      </c>
      <c r="G351" s="21">
        <f t="shared" si="31"/>
        <v>0.5797099999999773</v>
      </c>
      <c r="H351" s="21">
        <f t="shared" si="35"/>
        <v>1</v>
      </c>
      <c r="I351" s="21">
        <f t="shared" si="36"/>
        <v>15</v>
      </c>
      <c r="J351" s="23" t="str">
        <f t="shared" si="32"/>
        <v>UP</v>
      </c>
      <c r="K351" s="22" t="str">
        <f t="shared" si="33"/>
        <v>-----</v>
      </c>
      <c r="L351" s="23" t="str">
        <f t="shared" si="34"/>
        <v>-----</v>
      </c>
    </row>
    <row r="352" spans="1:12" x14ac:dyDescent="0.55000000000000004">
      <c r="A352" s="6">
        <f>IF('Data Validation'!$K$2&lt;&gt;TRUE,"",'Data Validation'!A352)</f>
        <v>1772133600</v>
      </c>
      <c r="B352" s="6" t="str">
        <f>IF('Data Validation'!$K$2&lt;&gt;TRUE,"",'Data Validation'!C352)</f>
        <v>XAUUSD</v>
      </c>
      <c r="C352" s="6" t="str">
        <f>IF('Data Validation'!$K$2&lt;&gt;TRUE,"",'Data Validation'!E352)</f>
        <v>M5</v>
      </c>
      <c r="D352" s="6">
        <f>IF('Data Validation'!$K$2&lt;&gt;TRUE,"",'Data Validation'!G352)</f>
        <v>5185.79</v>
      </c>
      <c r="E352" s="6">
        <f>IF($C352&lt;&gt;"M5","",SSA!E352)</f>
        <v>5186.50666</v>
      </c>
      <c r="F352" s="6">
        <f>IF($C352&lt;&gt;"M5","",SSA!F352)</f>
        <v>5186.1923299999999</v>
      </c>
      <c r="G352" s="21">
        <f t="shared" si="31"/>
        <v>0.31433000000015454</v>
      </c>
      <c r="H352" s="21">
        <f t="shared" si="35"/>
        <v>1</v>
      </c>
      <c r="I352" s="21">
        <f t="shared" si="36"/>
        <v>16</v>
      </c>
      <c r="J352" s="23" t="str">
        <f t="shared" si="32"/>
        <v>UP</v>
      </c>
      <c r="K352" s="22" t="str">
        <f t="shared" si="33"/>
        <v>-----</v>
      </c>
      <c r="L352" s="23" t="str">
        <f t="shared" si="34"/>
        <v>-----</v>
      </c>
    </row>
    <row r="353" spans="1:12" x14ac:dyDescent="0.55000000000000004">
      <c r="A353" s="6">
        <f>IF('Data Validation'!$K$2&lt;&gt;TRUE,"",'Data Validation'!A353)</f>
        <v>1772133900</v>
      </c>
      <c r="B353" s="6" t="str">
        <f>IF('Data Validation'!$K$2&lt;&gt;TRUE,"",'Data Validation'!C353)</f>
        <v>XAUUSD</v>
      </c>
      <c r="C353" s="6" t="str">
        <f>IF('Data Validation'!$K$2&lt;&gt;TRUE,"",'Data Validation'!E353)</f>
        <v>M5</v>
      </c>
      <c r="D353" s="6">
        <f>IF('Data Validation'!$K$2&lt;&gt;TRUE,"",'Data Validation'!G353)</f>
        <v>5185.5600000000004</v>
      </c>
      <c r="E353" s="6">
        <f>IF($C353&lt;&gt;"M5","",SSA!E353)</f>
        <v>5186.5373300000001</v>
      </c>
      <c r="F353" s="6">
        <f>IF($C353&lt;&gt;"M5","",SSA!F353)</f>
        <v>5186.3648300000004</v>
      </c>
      <c r="G353" s="21">
        <f t="shared" si="31"/>
        <v>0.17249999999967258</v>
      </c>
      <c r="H353" s="21">
        <f t="shared" si="35"/>
        <v>1</v>
      </c>
      <c r="I353" s="21">
        <f t="shared" si="36"/>
        <v>17</v>
      </c>
      <c r="J353" s="23" t="str">
        <f t="shared" si="32"/>
        <v>UP</v>
      </c>
      <c r="K353" s="22" t="str">
        <f t="shared" si="33"/>
        <v>-----</v>
      </c>
      <c r="L353" s="23" t="str">
        <f t="shared" si="34"/>
        <v>-----</v>
      </c>
    </row>
    <row r="354" spans="1:12" x14ac:dyDescent="0.55000000000000004">
      <c r="A354" s="6">
        <f>IF('Data Validation'!$K$2&lt;&gt;TRUE,"",'Data Validation'!A354)</f>
        <v>1772134200</v>
      </c>
      <c r="B354" s="6" t="str">
        <f>IF('Data Validation'!$K$2&lt;&gt;TRUE,"",'Data Validation'!C354)</f>
        <v>XAUUSD</v>
      </c>
      <c r="C354" s="6" t="str">
        <f>IF('Data Validation'!$K$2&lt;&gt;TRUE,"",'Data Validation'!E354)</f>
        <v>M5</v>
      </c>
      <c r="D354" s="6">
        <f>IF('Data Validation'!$K$2&lt;&gt;TRUE,"",'Data Validation'!G354)</f>
        <v>5188.8599999999997</v>
      </c>
      <c r="E354" s="6">
        <f>IF($C354&lt;&gt;"M5","",SSA!E354)</f>
        <v>5186.7164000000002</v>
      </c>
      <c r="F354" s="6">
        <f>IF($C354&lt;&gt;"M5","",SSA!F354)</f>
        <v>5186.54061</v>
      </c>
      <c r="G354" s="21">
        <f t="shared" si="31"/>
        <v>0.1757900000002337</v>
      </c>
      <c r="H354" s="21">
        <f t="shared" si="35"/>
        <v>1</v>
      </c>
      <c r="I354" s="21">
        <f t="shared" si="36"/>
        <v>18</v>
      </c>
      <c r="J354" s="23" t="str">
        <f t="shared" si="32"/>
        <v>UP</v>
      </c>
      <c r="K354" s="22" t="str">
        <f t="shared" si="33"/>
        <v>-----</v>
      </c>
      <c r="L354" s="23" t="str">
        <f t="shared" si="34"/>
        <v>-----</v>
      </c>
    </row>
    <row r="355" spans="1:12" x14ac:dyDescent="0.55000000000000004">
      <c r="A355" s="6">
        <f>IF('Data Validation'!$K$2&lt;&gt;TRUE,"",'Data Validation'!A355)</f>
        <v>1772134500</v>
      </c>
      <c r="B355" s="6" t="str">
        <f>IF('Data Validation'!$K$2&lt;&gt;TRUE,"",'Data Validation'!C355)</f>
        <v>XAUUSD</v>
      </c>
      <c r="C355" s="6" t="str">
        <f>IF('Data Validation'!$K$2&lt;&gt;TRUE,"",'Data Validation'!E355)</f>
        <v>M5</v>
      </c>
      <c r="D355" s="6">
        <f>IF('Data Validation'!$K$2&lt;&gt;TRUE,"",'Data Validation'!G355)</f>
        <v>5184.1899999999996</v>
      </c>
      <c r="E355" s="6">
        <f>IF($C355&lt;&gt;"M5","",SSA!E355)</f>
        <v>5187.0927199999996</v>
      </c>
      <c r="F355" s="6">
        <f>IF($C355&lt;&gt;"M5","",SSA!F355)</f>
        <v>5186.8166700000002</v>
      </c>
      <c r="G355" s="21">
        <f t="shared" si="31"/>
        <v>0.27604999999948632</v>
      </c>
      <c r="H355" s="21">
        <f t="shared" si="35"/>
        <v>1</v>
      </c>
      <c r="I355" s="21">
        <f t="shared" si="36"/>
        <v>19</v>
      </c>
      <c r="J355" s="23" t="str">
        <f t="shared" si="32"/>
        <v>UP</v>
      </c>
      <c r="K355" s="22" t="str">
        <f t="shared" si="33"/>
        <v>-----</v>
      </c>
      <c r="L355" s="23" t="str">
        <f t="shared" si="34"/>
        <v>-----</v>
      </c>
    </row>
    <row r="356" spans="1:12" x14ac:dyDescent="0.55000000000000004">
      <c r="A356" s="6">
        <f>IF('Data Validation'!$K$2&lt;&gt;TRUE,"",'Data Validation'!A356)</f>
        <v>1772134800</v>
      </c>
      <c r="B356" s="6" t="str">
        <f>IF('Data Validation'!$K$2&lt;&gt;TRUE,"",'Data Validation'!C356)</f>
        <v>XAUUSD</v>
      </c>
      <c r="C356" s="6" t="str">
        <f>IF('Data Validation'!$K$2&lt;&gt;TRUE,"",'Data Validation'!E356)</f>
        <v>M5</v>
      </c>
      <c r="D356" s="6">
        <f>IF('Data Validation'!$K$2&lt;&gt;TRUE,"",'Data Validation'!G356)</f>
        <v>5186.3999999999996</v>
      </c>
      <c r="E356" s="6">
        <f>IF($C356&lt;&gt;"M5","",SSA!E356)</f>
        <v>5187.8606399999999</v>
      </c>
      <c r="F356" s="6">
        <f>IF($C356&lt;&gt;"M5","",SSA!F356)</f>
        <v>5187.3386499999997</v>
      </c>
      <c r="G356" s="21">
        <f t="shared" si="31"/>
        <v>0.52199000000018714</v>
      </c>
      <c r="H356" s="21">
        <f t="shared" si="35"/>
        <v>1</v>
      </c>
      <c r="I356" s="21">
        <f t="shared" si="36"/>
        <v>20</v>
      </c>
      <c r="J356" s="23" t="str">
        <f t="shared" si="32"/>
        <v>UP</v>
      </c>
      <c r="K356" s="22" t="str">
        <f t="shared" si="33"/>
        <v>-----</v>
      </c>
      <c r="L356" s="23" t="str">
        <f t="shared" si="34"/>
        <v>-----</v>
      </c>
    </row>
    <row r="357" spans="1:12" x14ac:dyDescent="0.55000000000000004">
      <c r="A357" s="6">
        <f>IF('Data Validation'!$K$2&lt;&gt;TRUE,"",'Data Validation'!A357)</f>
        <v>1772135100</v>
      </c>
      <c r="B357" s="6" t="str">
        <f>IF('Data Validation'!$K$2&lt;&gt;TRUE,"",'Data Validation'!C357)</f>
        <v>XAUUSD</v>
      </c>
      <c r="C357" s="6" t="str">
        <f>IF('Data Validation'!$K$2&lt;&gt;TRUE,"",'Data Validation'!E357)</f>
        <v>M5</v>
      </c>
      <c r="D357" s="6">
        <f>IF('Data Validation'!$K$2&lt;&gt;TRUE,"",'Data Validation'!G357)</f>
        <v>5193.8900000000003</v>
      </c>
      <c r="E357" s="6">
        <f>IF($C357&lt;&gt;"M5","",SSA!E357)</f>
        <v>5188.97487</v>
      </c>
      <c r="F357" s="6">
        <f>IF($C357&lt;&gt;"M5","",SSA!F357)</f>
        <v>5188.1567599999998</v>
      </c>
      <c r="G357" s="21">
        <f t="shared" si="31"/>
        <v>0.81811000000016065</v>
      </c>
      <c r="H357" s="21">
        <f t="shared" si="35"/>
        <v>1</v>
      </c>
      <c r="I357" s="21">
        <f t="shared" si="36"/>
        <v>21</v>
      </c>
      <c r="J357" s="23" t="str">
        <f t="shared" si="32"/>
        <v>UP</v>
      </c>
      <c r="K357" s="22" t="str">
        <f t="shared" si="33"/>
        <v>-----</v>
      </c>
      <c r="L357" s="23" t="str">
        <f t="shared" si="34"/>
        <v>-----</v>
      </c>
    </row>
    <row r="358" spans="1:12" x14ac:dyDescent="0.55000000000000004">
      <c r="A358" s="6">
        <f>IF('Data Validation'!$K$2&lt;&gt;TRUE,"",'Data Validation'!A358)</f>
        <v>1772135400</v>
      </c>
      <c r="B358" s="6" t="str">
        <f>IF('Data Validation'!$K$2&lt;&gt;TRUE,"",'Data Validation'!C358)</f>
        <v>XAUUSD</v>
      </c>
      <c r="C358" s="6" t="str">
        <f>IF('Data Validation'!$K$2&lt;&gt;TRUE,"",'Data Validation'!E358)</f>
        <v>M5</v>
      </c>
      <c r="D358" s="6">
        <f>IF('Data Validation'!$K$2&lt;&gt;TRUE,"",'Data Validation'!G358)</f>
        <v>5189.59</v>
      </c>
      <c r="E358" s="6">
        <f>IF($C358&lt;&gt;"M5","",SSA!E358)</f>
        <v>5190.1767499999996</v>
      </c>
      <c r="F358" s="6">
        <f>IF($C358&lt;&gt;"M5","",SSA!F358)</f>
        <v>5189.1667600000001</v>
      </c>
      <c r="G358" s="21">
        <f t="shared" si="31"/>
        <v>1.0099899999995614</v>
      </c>
      <c r="H358" s="21">
        <f t="shared" si="35"/>
        <v>1</v>
      </c>
      <c r="I358" s="21">
        <f t="shared" si="36"/>
        <v>22</v>
      </c>
      <c r="J358" s="23" t="str">
        <f t="shared" si="32"/>
        <v>UP</v>
      </c>
      <c r="K358" s="22" t="str">
        <f t="shared" si="33"/>
        <v>-----</v>
      </c>
      <c r="L358" s="23" t="str">
        <f t="shared" si="34"/>
        <v>-----</v>
      </c>
    </row>
    <row r="359" spans="1:12" x14ac:dyDescent="0.55000000000000004">
      <c r="A359" s="6">
        <f>IF('Data Validation'!$K$2&lt;&gt;TRUE,"",'Data Validation'!A359)</f>
        <v>1772135700</v>
      </c>
      <c r="B359" s="6" t="str">
        <f>IF('Data Validation'!$K$2&lt;&gt;TRUE,"",'Data Validation'!C359)</f>
        <v>XAUUSD</v>
      </c>
      <c r="C359" s="6" t="str">
        <f>IF('Data Validation'!$K$2&lt;&gt;TRUE,"",'Data Validation'!E359)</f>
        <v>M5</v>
      </c>
      <c r="D359" s="6">
        <f>IF('Data Validation'!$K$2&lt;&gt;TRUE,"",'Data Validation'!G359)</f>
        <v>5187.0600000000004</v>
      </c>
      <c r="E359" s="6">
        <f>IF($C359&lt;&gt;"M5","",SSA!E359)</f>
        <v>5191.4855500000003</v>
      </c>
      <c r="F359" s="6">
        <f>IF($C359&lt;&gt;"M5","",SSA!F359)</f>
        <v>5190.3261499999999</v>
      </c>
      <c r="G359" s="21">
        <f t="shared" si="31"/>
        <v>1.1594000000004598</v>
      </c>
      <c r="H359" s="21">
        <f t="shared" si="35"/>
        <v>1</v>
      </c>
      <c r="I359" s="21">
        <f t="shared" si="36"/>
        <v>23</v>
      </c>
      <c r="J359" s="23" t="str">
        <f t="shared" si="32"/>
        <v>UP</v>
      </c>
      <c r="K359" s="22" t="str">
        <f t="shared" si="33"/>
        <v>-----</v>
      </c>
      <c r="L359" s="23" t="str">
        <f t="shared" si="34"/>
        <v>-----</v>
      </c>
    </row>
    <row r="360" spans="1:12" x14ac:dyDescent="0.55000000000000004">
      <c r="A360" s="6">
        <f>IF('Data Validation'!$K$2&lt;&gt;TRUE,"",'Data Validation'!A360)</f>
        <v>1772136000</v>
      </c>
      <c r="B360" s="6" t="str">
        <f>IF('Data Validation'!$K$2&lt;&gt;TRUE,"",'Data Validation'!C360)</f>
        <v>XAUUSD</v>
      </c>
      <c r="C360" s="6" t="str">
        <f>IF('Data Validation'!$K$2&lt;&gt;TRUE,"",'Data Validation'!E360)</f>
        <v>M5</v>
      </c>
      <c r="D360" s="6">
        <f>IF('Data Validation'!$K$2&lt;&gt;TRUE,"",'Data Validation'!G360)</f>
        <v>5193.8100000000004</v>
      </c>
      <c r="E360" s="6">
        <f>IF($C360&lt;&gt;"M5","",SSA!E360)</f>
        <v>5192.8647300000002</v>
      </c>
      <c r="F360" s="6">
        <f>IF($C360&lt;&gt;"M5","",SSA!F360)</f>
        <v>5191.5954400000001</v>
      </c>
      <c r="G360" s="21">
        <f t="shared" si="31"/>
        <v>1.2692900000001828</v>
      </c>
      <c r="H360" s="21">
        <f t="shared" si="35"/>
        <v>1</v>
      </c>
      <c r="I360" s="21">
        <f t="shared" si="36"/>
        <v>24</v>
      </c>
      <c r="J360" s="23" t="str">
        <f t="shared" si="32"/>
        <v>UP</v>
      </c>
      <c r="K360" s="22" t="str">
        <f t="shared" si="33"/>
        <v>-----</v>
      </c>
      <c r="L360" s="23" t="str">
        <f t="shared" si="34"/>
        <v>-----</v>
      </c>
    </row>
    <row r="361" spans="1:12" x14ac:dyDescent="0.55000000000000004">
      <c r="A361" s="6">
        <f>IF('Data Validation'!$K$2&lt;&gt;TRUE,"",'Data Validation'!A361)</f>
        <v>1772136300</v>
      </c>
      <c r="B361" s="6" t="str">
        <f>IF('Data Validation'!$K$2&lt;&gt;TRUE,"",'Data Validation'!C361)</f>
        <v>XAUUSD</v>
      </c>
      <c r="C361" s="6" t="str">
        <f>IF('Data Validation'!$K$2&lt;&gt;TRUE,"",'Data Validation'!E361)</f>
        <v>M5</v>
      </c>
      <c r="D361" s="6">
        <f>IF('Data Validation'!$K$2&lt;&gt;TRUE,"",'Data Validation'!G361)</f>
        <v>5195.17</v>
      </c>
      <c r="E361" s="6">
        <f>IF($C361&lt;&gt;"M5","",SSA!E361)</f>
        <v>5194.0290999999997</v>
      </c>
      <c r="F361" s="6">
        <f>IF($C361&lt;&gt;"M5","",SSA!F361)</f>
        <v>5192.8122700000004</v>
      </c>
      <c r="G361" s="21">
        <f t="shared" si="31"/>
        <v>1.2168299999993906</v>
      </c>
      <c r="H361" s="21">
        <f t="shared" si="35"/>
        <v>1</v>
      </c>
      <c r="I361" s="21">
        <f t="shared" si="36"/>
        <v>25</v>
      </c>
      <c r="J361" s="23" t="str">
        <f t="shared" si="32"/>
        <v>UP</v>
      </c>
      <c r="K361" s="22" t="str">
        <f t="shared" si="33"/>
        <v>-----</v>
      </c>
      <c r="L361" s="23" t="str">
        <f t="shared" si="34"/>
        <v>-----</v>
      </c>
    </row>
    <row r="362" spans="1:12" x14ac:dyDescent="0.55000000000000004">
      <c r="A362" s="6">
        <f>IF('Data Validation'!$K$2&lt;&gt;TRUE,"",'Data Validation'!A362)</f>
        <v>1772136600</v>
      </c>
      <c r="B362" s="6" t="str">
        <f>IF('Data Validation'!$K$2&lt;&gt;TRUE,"",'Data Validation'!C362)</f>
        <v>XAUUSD</v>
      </c>
      <c r="C362" s="6" t="str">
        <f>IF('Data Validation'!$K$2&lt;&gt;TRUE,"",'Data Validation'!E362)</f>
        <v>M5</v>
      </c>
      <c r="D362" s="6">
        <f>IF('Data Validation'!$K$2&lt;&gt;TRUE,"",'Data Validation'!G362)</f>
        <v>5196.91</v>
      </c>
      <c r="E362" s="6">
        <f>IF($C362&lt;&gt;"M5","",SSA!E362)</f>
        <v>5194.8870200000001</v>
      </c>
      <c r="F362" s="6">
        <f>IF($C362&lt;&gt;"M5","",SSA!F362)</f>
        <v>5193.8496500000001</v>
      </c>
      <c r="G362" s="21">
        <f t="shared" si="31"/>
        <v>1.0373700000000099</v>
      </c>
      <c r="H362" s="21">
        <f t="shared" si="35"/>
        <v>1</v>
      </c>
      <c r="I362" s="21">
        <f t="shared" si="36"/>
        <v>26</v>
      </c>
      <c r="J362" s="23" t="str">
        <f t="shared" si="32"/>
        <v>UP</v>
      </c>
      <c r="K362" s="22" t="str">
        <f t="shared" si="33"/>
        <v>-----</v>
      </c>
      <c r="L362" s="23" t="str">
        <f t="shared" si="34"/>
        <v>-----</v>
      </c>
    </row>
    <row r="363" spans="1:12" x14ac:dyDescent="0.55000000000000004">
      <c r="A363" s="6">
        <f>IF('Data Validation'!$K$2&lt;&gt;TRUE,"",'Data Validation'!A363)</f>
        <v>1772136900</v>
      </c>
      <c r="B363" s="6" t="str">
        <f>IF('Data Validation'!$K$2&lt;&gt;TRUE,"",'Data Validation'!C363)</f>
        <v>XAUUSD</v>
      </c>
      <c r="C363" s="6" t="str">
        <f>IF('Data Validation'!$K$2&lt;&gt;TRUE,"",'Data Validation'!E363)</f>
        <v>M5</v>
      </c>
      <c r="D363" s="6">
        <f>IF('Data Validation'!$K$2&lt;&gt;TRUE,"",'Data Validation'!G363)</f>
        <v>5194.53</v>
      </c>
      <c r="E363" s="6">
        <f>IF($C363&lt;&gt;"M5","",SSA!E363)</f>
        <v>5195.4139699999996</v>
      </c>
      <c r="F363" s="6">
        <f>IF($C363&lt;&gt;"M5","",SSA!F363)</f>
        <v>5194.6318099999999</v>
      </c>
      <c r="G363" s="21">
        <f t="shared" si="31"/>
        <v>0.78215999999974883</v>
      </c>
      <c r="H363" s="21">
        <f t="shared" si="35"/>
        <v>1</v>
      </c>
      <c r="I363" s="21">
        <f t="shared" si="36"/>
        <v>27</v>
      </c>
      <c r="J363" s="23" t="str">
        <f t="shared" si="32"/>
        <v>UP</v>
      </c>
      <c r="K363" s="22" t="str">
        <f t="shared" si="33"/>
        <v>-----</v>
      </c>
      <c r="L363" s="23" t="str">
        <f t="shared" si="34"/>
        <v>-----</v>
      </c>
    </row>
    <row r="364" spans="1:12" x14ac:dyDescent="0.55000000000000004">
      <c r="A364" s="6">
        <f>IF('Data Validation'!$K$2&lt;&gt;TRUE,"",'Data Validation'!A364)</f>
        <v>1772137200</v>
      </c>
      <c r="B364" s="6" t="str">
        <f>IF('Data Validation'!$K$2&lt;&gt;TRUE,"",'Data Validation'!C364)</f>
        <v>XAUUSD</v>
      </c>
      <c r="C364" s="6" t="str">
        <f>IF('Data Validation'!$K$2&lt;&gt;TRUE,"",'Data Validation'!E364)</f>
        <v>M5</v>
      </c>
      <c r="D364" s="6">
        <f>IF('Data Validation'!$K$2&lt;&gt;TRUE,"",'Data Validation'!G364)</f>
        <v>5197.78</v>
      </c>
      <c r="E364" s="6">
        <f>IF($C364&lt;&gt;"M5","",SSA!E364)</f>
        <v>5195.7666499999996</v>
      </c>
      <c r="F364" s="6">
        <f>IF($C364&lt;&gt;"M5","",SSA!F364)</f>
        <v>5195.1992300000002</v>
      </c>
      <c r="G364" s="21">
        <f t="shared" si="31"/>
        <v>0.56741999999940163</v>
      </c>
      <c r="H364" s="21">
        <f t="shared" si="35"/>
        <v>1</v>
      </c>
      <c r="I364" s="21">
        <f t="shared" si="36"/>
        <v>28</v>
      </c>
      <c r="J364" s="23" t="str">
        <f t="shared" si="32"/>
        <v>UP</v>
      </c>
      <c r="K364" s="22" t="str">
        <f t="shared" si="33"/>
        <v>-----</v>
      </c>
      <c r="L364" s="23" t="str">
        <f t="shared" si="34"/>
        <v>-----</v>
      </c>
    </row>
    <row r="365" spans="1:12" x14ac:dyDescent="0.55000000000000004">
      <c r="A365" s="6">
        <f>IF('Data Validation'!$K$2&lt;&gt;TRUE,"",'Data Validation'!A365)</f>
        <v>1772137500</v>
      </c>
      <c r="B365" s="6" t="str">
        <f>IF('Data Validation'!$K$2&lt;&gt;TRUE,"",'Data Validation'!C365)</f>
        <v>XAUUSD</v>
      </c>
      <c r="C365" s="6" t="str">
        <f>IF('Data Validation'!$K$2&lt;&gt;TRUE,"",'Data Validation'!E365)</f>
        <v>M5</v>
      </c>
      <c r="D365" s="6">
        <f>IF('Data Validation'!$K$2&lt;&gt;TRUE,"",'Data Validation'!G365)</f>
        <v>5193.62</v>
      </c>
      <c r="E365" s="6">
        <f>IF($C365&lt;&gt;"M5","",SSA!E365)</f>
        <v>5195.9803599999996</v>
      </c>
      <c r="F365" s="6">
        <f>IF($C365&lt;&gt;"M5","",SSA!F365)</f>
        <v>5195.58979</v>
      </c>
      <c r="G365" s="21">
        <f t="shared" si="31"/>
        <v>0.39056999999957043</v>
      </c>
      <c r="H365" s="21">
        <f t="shared" si="35"/>
        <v>1</v>
      </c>
      <c r="I365" s="21">
        <f t="shared" si="36"/>
        <v>29</v>
      </c>
      <c r="J365" s="23" t="str">
        <f t="shared" si="32"/>
        <v>UP</v>
      </c>
      <c r="K365" s="22" t="str">
        <f t="shared" si="33"/>
        <v>-----</v>
      </c>
      <c r="L365" s="23" t="str">
        <f t="shared" si="34"/>
        <v>-----</v>
      </c>
    </row>
    <row r="366" spans="1:12" x14ac:dyDescent="0.55000000000000004">
      <c r="A366" s="6">
        <f>IF('Data Validation'!$K$2&lt;&gt;TRUE,"",'Data Validation'!A366)</f>
        <v>1772137800</v>
      </c>
      <c r="B366" s="6" t="str">
        <f>IF('Data Validation'!$K$2&lt;&gt;TRUE,"",'Data Validation'!C366)</f>
        <v>XAUUSD</v>
      </c>
      <c r="C366" s="6" t="str">
        <f>IF('Data Validation'!$K$2&lt;&gt;TRUE,"",'Data Validation'!E366)</f>
        <v>M5</v>
      </c>
      <c r="D366" s="6">
        <f>IF('Data Validation'!$K$2&lt;&gt;TRUE,"",'Data Validation'!G366)</f>
        <v>5194.3500000000004</v>
      </c>
      <c r="E366" s="6">
        <f>IF($C366&lt;&gt;"M5","",SSA!E366)</f>
        <v>5196.2781699999996</v>
      </c>
      <c r="F366" s="6">
        <f>IF($C366&lt;&gt;"M5","",SSA!F366)</f>
        <v>5195.9339799999998</v>
      </c>
      <c r="G366" s="21">
        <f t="shared" si="31"/>
        <v>0.3441899999997986</v>
      </c>
      <c r="H366" s="21">
        <f t="shared" si="35"/>
        <v>1</v>
      </c>
      <c r="I366" s="21">
        <f t="shared" si="36"/>
        <v>30</v>
      </c>
      <c r="J366" s="23" t="str">
        <f t="shared" si="32"/>
        <v>UP</v>
      </c>
      <c r="K366" s="22" t="str">
        <f t="shared" si="33"/>
        <v>-----</v>
      </c>
      <c r="L366" s="23" t="str">
        <f t="shared" si="34"/>
        <v>-----</v>
      </c>
    </row>
    <row r="367" spans="1:12" x14ac:dyDescent="0.55000000000000004">
      <c r="A367" s="6">
        <f>IF('Data Validation'!$K$2&lt;&gt;TRUE,"",'Data Validation'!A367)</f>
        <v>1772138100</v>
      </c>
      <c r="B367" s="6" t="str">
        <f>IF('Data Validation'!$K$2&lt;&gt;TRUE,"",'Data Validation'!C367)</f>
        <v>XAUUSD</v>
      </c>
      <c r="C367" s="6" t="str">
        <f>IF('Data Validation'!$K$2&lt;&gt;TRUE,"",'Data Validation'!E367)</f>
        <v>M5</v>
      </c>
      <c r="D367" s="6">
        <f>IF('Data Validation'!$K$2&lt;&gt;TRUE,"",'Data Validation'!G367)</f>
        <v>5197.7299999999996</v>
      </c>
      <c r="E367" s="6">
        <f>IF($C367&lt;&gt;"M5","",SSA!E367)</f>
        <v>5196.7049699999998</v>
      </c>
      <c r="F367" s="6">
        <f>IF($C367&lt;&gt;"M5","",SSA!F367)</f>
        <v>5196.3194700000004</v>
      </c>
      <c r="G367" s="21">
        <f t="shared" si="31"/>
        <v>0.38549999999941065</v>
      </c>
      <c r="H367" s="21">
        <f t="shared" si="35"/>
        <v>1</v>
      </c>
      <c r="I367" s="21">
        <f t="shared" si="36"/>
        <v>31</v>
      </c>
      <c r="J367" s="23" t="str">
        <f t="shared" si="32"/>
        <v>UP</v>
      </c>
      <c r="K367" s="22" t="str">
        <f t="shared" si="33"/>
        <v>-----</v>
      </c>
      <c r="L367" s="23" t="str">
        <f t="shared" si="34"/>
        <v>-----</v>
      </c>
    </row>
    <row r="368" spans="1:12" x14ac:dyDescent="0.55000000000000004">
      <c r="A368" s="6">
        <f>IF('Data Validation'!$K$2&lt;&gt;TRUE,"",'Data Validation'!A368)</f>
        <v>1772138400</v>
      </c>
      <c r="B368" s="6" t="str">
        <f>IF('Data Validation'!$K$2&lt;&gt;TRUE,"",'Data Validation'!C368)</f>
        <v>XAUUSD</v>
      </c>
      <c r="C368" s="6" t="str">
        <f>IF('Data Validation'!$K$2&lt;&gt;TRUE,"",'Data Validation'!E368)</f>
        <v>M5</v>
      </c>
      <c r="D368" s="6">
        <f>IF('Data Validation'!$K$2&lt;&gt;TRUE,"",'Data Validation'!G368)</f>
        <v>5198.3500000000004</v>
      </c>
      <c r="E368" s="6">
        <f>IF($C368&lt;&gt;"M5","",SSA!E368)</f>
        <v>5197.1550800000005</v>
      </c>
      <c r="F368" s="6">
        <f>IF($C368&lt;&gt;"M5","",SSA!F368)</f>
        <v>5196.7372800000003</v>
      </c>
      <c r="G368" s="21">
        <f t="shared" si="31"/>
        <v>0.41780000000017026</v>
      </c>
      <c r="H368" s="21">
        <f t="shared" si="35"/>
        <v>1</v>
      </c>
      <c r="I368" s="21">
        <f t="shared" si="36"/>
        <v>32</v>
      </c>
      <c r="J368" s="23" t="str">
        <f t="shared" si="32"/>
        <v>UP</v>
      </c>
      <c r="K368" s="22" t="str">
        <f t="shared" si="33"/>
        <v>-----</v>
      </c>
      <c r="L368" s="23" t="str">
        <f t="shared" si="34"/>
        <v>-----</v>
      </c>
    </row>
    <row r="369" spans="1:12" x14ac:dyDescent="0.55000000000000004">
      <c r="A369" s="6">
        <f>IF('Data Validation'!$K$2&lt;&gt;TRUE,"",'Data Validation'!A369)</f>
        <v>1772138700</v>
      </c>
      <c r="B369" s="6" t="str">
        <f>IF('Data Validation'!$K$2&lt;&gt;TRUE,"",'Data Validation'!C369)</f>
        <v>XAUUSD</v>
      </c>
      <c r="C369" s="6" t="str">
        <f>IF('Data Validation'!$K$2&lt;&gt;TRUE,"",'Data Validation'!E369)</f>
        <v>M5</v>
      </c>
      <c r="D369" s="6">
        <f>IF('Data Validation'!$K$2&lt;&gt;TRUE,"",'Data Validation'!G369)</f>
        <v>5199.97</v>
      </c>
      <c r="E369" s="6">
        <f>IF($C369&lt;&gt;"M5","",SSA!E369)</f>
        <v>5197.5339599999998</v>
      </c>
      <c r="F369" s="6">
        <f>IF($C369&lt;&gt;"M5","",SSA!F369)</f>
        <v>5197.13562</v>
      </c>
      <c r="G369" s="21">
        <f t="shared" si="31"/>
        <v>0.39833999999973457</v>
      </c>
      <c r="H369" s="21">
        <f t="shared" si="35"/>
        <v>1</v>
      </c>
      <c r="I369" s="21">
        <f t="shared" si="36"/>
        <v>33</v>
      </c>
      <c r="J369" s="23" t="str">
        <f t="shared" si="32"/>
        <v>UP</v>
      </c>
      <c r="K369" s="22" t="str">
        <f t="shared" si="33"/>
        <v>-----</v>
      </c>
      <c r="L369" s="23" t="str">
        <f t="shared" si="34"/>
        <v>-----</v>
      </c>
    </row>
    <row r="370" spans="1:12" x14ac:dyDescent="0.55000000000000004">
      <c r="A370" s="6">
        <f>IF('Data Validation'!$K$2&lt;&gt;TRUE,"",'Data Validation'!A370)</f>
        <v>1772139000</v>
      </c>
      <c r="B370" s="6" t="str">
        <f>IF('Data Validation'!$K$2&lt;&gt;TRUE,"",'Data Validation'!C370)</f>
        <v>XAUUSD</v>
      </c>
      <c r="C370" s="6" t="str">
        <f>IF('Data Validation'!$K$2&lt;&gt;TRUE,"",'Data Validation'!E370)</f>
        <v>M5</v>
      </c>
      <c r="D370" s="6">
        <f>IF('Data Validation'!$K$2&lt;&gt;TRUE,"",'Data Validation'!G370)</f>
        <v>5192.82</v>
      </c>
      <c r="E370" s="6">
        <f>IF($C370&lt;&gt;"M5","",SSA!E370)</f>
        <v>5197.6935899999999</v>
      </c>
      <c r="F370" s="6">
        <f>IF($C370&lt;&gt;"M5","",SSA!F370)</f>
        <v>5197.4146000000001</v>
      </c>
      <c r="G370" s="21">
        <f t="shared" si="31"/>
        <v>0.27898999999979424</v>
      </c>
      <c r="H370" s="21">
        <f t="shared" si="35"/>
        <v>1</v>
      </c>
      <c r="I370" s="21">
        <f t="shared" si="36"/>
        <v>34</v>
      </c>
      <c r="J370" s="23" t="str">
        <f t="shared" si="32"/>
        <v>UP</v>
      </c>
      <c r="K370" s="22" t="str">
        <f t="shared" si="33"/>
        <v>-----</v>
      </c>
      <c r="L370" s="23" t="str">
        <f t="shared" si="34"/>
        <v>-----</v>
      </c>
    </row>
    <row r="371" spans="1:12" x14ac:dyDescent="0.55000000000000004">
      <c r="A371" s="6">
        <f>IF('Data Validation'!$K$2&lt;&gt;TRUE,"",'Data Validation'!A371)</f>
        <v>1772139300</v>
      </c>
      <c r="B371" s="6" t="str">
        <f>IF('Data Validation'!$K$2&lt;&gt;TRUE,"",'Data Validation'!C371)</f>
        <v>XAUUSD</v>
      </c>
      <c r="C371" s="6" t="str">
        <f>IF('Data Validation'!$K$2&lt;&gt;TRUE,"",'Data Validation'!E371)</f>
        <v>M5</v>
      </c>
      <c r="D371" s="6">
        <f>IF('Data Validation'!$K$2&lt;&gt;TRUE,"",'Data Validation'!G371)</f>
        <v>5196.6099999999997</v>
      </c>
      <c r="E371" s="6">
        <f>IF($C371&lt;&gt;"M5","",SSA!E371)</f>
        <v>5197.7141000000001</v>
      </c>
      <c r="F371" s="6">
        <f>IF($C371&lt;&gt;"M5","",SSA!F371)</f>
        <v>5197.5643499999996</v>
      </c>
      <c r="G371" s="21">
        <f t="shared" si="31"/>
        <v>0.14975000000049477</v>
      </c>
      <c r="H371" s="21">
        <f t="shared" si="35"/>
        <v>1</v>
      </c>
      <c r="I371" s="21">
        <f t="shared" si="36"/>
        <v>35</v>
      </c>
      <c r="J371" s="23" t="str">
        <f t="shared" si="32"/>
        <v>UP</v>
      </c>
      <c r="K371" s="22" t="str">
        <f t="shared" si="33"/>
        <v>-----</v>
      </c>
      <c r="L371" s="23" t="str">
        <f t="shared" si="34"/>
        <v>-----</v>
      </c>
    </row>
    <row r="372" spans="1:12" x14ac:dyDescent="0.55000000000000004">
      <c r="A372" s="6">
        <f>IF('Data Validation'!$K$2&lt;&gt;TRUE,"",'Data Validation'!A372)</f>
        <v>1772139600</v>
      </c>
      <c r="B372" s="6" t="str">
        <f>IF('Data Validation'!$K$2&lt;&gt;TRUE,"",'Data Validation'!C372)</f>
        <v>XAUUSD</v>
      </c>
      <c r="C372" s="6" t="str">
        <f>IF('Data Validation'!$K$2&lt;&gt;TRUE,"",'Data Validation'!E372)</f>
        <v>M5</v>
      </c>
      <c r="D372" s="6">
        <f>IF('Data Validation'!$K$2&lt;&gt;TRUE,"",'Data Validation'!G372)</f>
        <v>5198.6400000000003</v>
      </c>
      <c r="E372" s="6">
        <f>IF($C372&lt;&gt;"M5","",SSA!E372)</f>
        <v>5197.39419</v>
      </c>
      <c r="F372" s="6">
        <f>IF($C372&lt;&gt;"M5","",SSA!F372)</f>
        <v>5197.4792699999998</v>
      </c>
      <c r="G372" s="21">
        <f t="shared" si="31"/>
        <v>-8.5079999999834399E-2</v>
      </c>
      <c r="H372" s="21">
        <f t="shared" si="35"/>
        <v>-1</v>
      </c>
      <c r="I372" s="21">
        <f t="shared" si="36"/>
        <v>-1</v>
      </c>
      <c r="J372" s="23" t="str">
        <f t="shared" si="32"/>
        <v>DOWN</v>
      </c>
      <c r="K372" s="22" t="str">
        <f t="shared" si="33"/>
        <v>-----</v>
      </c>
      <c r="L372" s="23" t="str">
        <f t="shared" si="34"/>
        <v>crossunder</v>
      </c>
    </row>
    <row r="373" spans="1:12" x14ac:dyDescent="0.55000000000000004">
      <c r="A373" s="6">
        <f>IF('Data Validation'!$K$2&lt;&gt;TRUE,"",'Data Validation'!A373)</f>
        <v>1772139900</v>
      </c>
      <c r="B373" s="6" t="str">
        <f>IF('Data Validation'!$K$2&lt;&gt;TRUE,"",'Data Validation'!C373)</f>
        <v>XAUUSD</v>
      </c>
      <c r="C373" s="6" t="str">
        <f>IF('Data Validation'!$K$2&lt;&gt;TRUE,"",'Data Validation'!E373)</f>
        <v>M5</v>
      </c>
      <c r="D373" s="6">
        <f>IF('Data Validation'!$K$2&lt;&gt;TRUE,"",'Data Validation'!G373)</f>
        <v>5199.59</v>
      </c>
      <c r="E373" s="6">
        <f>IF($C373&lt;&gt;"M5","",SSA!E373)</f>
        <v>5196.62453</v>
      </c>
      <c r="F373" s="6">
        <f>IF($C373&lt;&gt;"M5","",SSA!F373)</f>
        <v>5197.0519000000004</v>
      </c>
      <c r="G373" s="21">
        <f t="shared" si="31"/>
        <v>-0.42737000000033731</v>
      </c>
      <c r="H373" s="21">
        <f t="shared" si="35"/>
        <v>-1</v>
      </c>
      <c r="I373" s="21">
        <f t="shared" si="36"/>
        <v>-2</v>
      </c>
      <c r="J373" s="23" t="str">
        <f t="shared" si="32"/>
        <v>DOWN</v>
      </c>
      <c r="K373" s="22" t="str">
        <f t="shared" si="33"/>
        <v>-----</v>
      </c>
      <c r="L373" s="23" t="str">
        <f t="shared" si="34"/>
        <v>-----</v>
      </c>
    </row>
    <row r="374" spans="1:12" x14ac:dyDescent="0.55000000000000004">
      <c r="A374" s="6">
        <f>IF('Data Validation'!$K$2&lt;&gt;TRUE,"",'Data Validation'!A374)</f>
        <v>1772140200</v>
      </c>
      <c r="B374" s="6" t="str">
        <f>IF('Data Validation'!$K$2&lt;&gt;TRUE,"",'Data Validation'!C374)</f>
        <v>XAUUSD</v>
      </c>
      <c r="C374" s="6" t="str">
        <f>IF('Data Validation'!$K$2&lt;&gt;TRUE,"",'Data Validation'!E374)</f>
        <v>M5</v>
      </c>
      <c r="D374" s="6">
        <f>IF('Data Validation'!$K$2&lt;&gt;TRUE,"",'Data Validation'!G374)</f>
        <v>5196.51</v>
      </c>
      <c r="E374" s="6">
        <f>IF($C374&lt;&gt;"M5","",SSA!E374)</f>
        <v>5195.3603599999997</v>
      </c>
      <c r="F374" s="6">
        <f>IF($C374&lt;&gt;"M5","",SSA!F374)</f>
        <v>5196.2061299999996</v>
      </c>
      <c r="G374" s="21">
        <f t="shared" si="31"/>
        <v>-0.84576999999990221</v>
      </c>
      <c r="H374" s="21">
        <f t="shared" si="35"/>
        <v>-1</v>
      </c>
      <c r="I374" s="21">
        <f t="shared" si="36"/>
        <v>-3</v>
      </c>
      <c r="J374" s="23" t="str">
        <f t="shared" si="32"/>
        <v>DOWN</v>
      </c>
      <c r="K374" s="22" t="str">
        <f t="shared" si="33"/>
        <v>-----</v>
      </c>
      <c r="L374" s="23" t="str">
        <f t="shared" si="34"/>
        <v>-----</v>
      </c>
    </row>
    <row r="375" spans="1:12" x14ac:dyDescent="0.55000000000000004">
      <c r="A375" s="6">
        <f>IF('Data Validation'!$K$2&lt;&gt;TRUE,"",'Data Validation'!A375)</f>
        <v>1772140500</v>
      </c>
      <c r="B375" s="6" t="str">
        <f>IF('Data Validation'!$K$2&lt;&gt;TRUE,"",'Data Validation'!C375)</f>
        <v>XAUUSD</v>
      </c>
      <c r="C375" s="6" t="str">
        <f>IF('Data Validation'!$K$2&lt;&gt;TRUE,"",'Data Validation'!E375)</f>
        <v>M5</v>
      </c>
      <c r="D375" s="6">
        <f>IF('Data Validation'!$K$2&lt;&gt;TRUE,"",'Data Validation'!G375)</f>
        <v>5195.12</v>
      </c>
      <c r="E375" s="6">
        <f>IF($C375&lt;&gt;"M5","",SSA!E375)</f>
        <v>5193.7179100000003</v>
      </c>
      <c r="F375" s="6">
        <f>IF($C375&lt;&gt;"M5","",SSA!F375)</f>
        <v>5194.9620199999999</v>
      </c>
      <c r="G375" s="21">
        <f t="shared" si="31"/>
        <v>-1.2441099999996368</v>
      </c>
      <c r="H375" s="21">
        <f t="shared" si="35"/>
        <v>-1</v>
      </c>
      <c r="I375" s="21">
        <f t="shared" si="36"/>
        <v>-4</v>
      </c>
      <c r="J375" s="23" t="str">
        <f t="shared" si="32"/>
        <v>DOWN</v>
      </c>
      <c r="K375" s="22" t="str">
        <f t="shared" si="33"/>
        <v>-----</v>
      </c>
      <c r="L375" s="23" t="str">
        <f t="shared" si="34"/>
        <v>-----</v>
      </c>
    </row>
    <row r="376" spans="1:12" x14ac:dyDescent="0.55000000000000004">
      <c r="A376" s="6">
        <f>IF('Data Validation'!$K$2&lt;&gt;TRUE,"",'Data Validation'!A376)</f>
        <v>1772140800</v>
      </c>
      <c r="B376" s="6" t="str">
        <f>IF('Data Validation'!$K$2&lt;&gt;TRUE,"",'Data Validation'!C376)</f>
        <v>XAUUSD</v>
      </c>
      <c r="C376" s="6" t="str">
        <f>IF('Data Validation'!$K$2&lt;&gt;TRUE,"",'Data Validation'!E376)</f>
        <v>M5</v>
      </c>
      <c r="D376" s="6">
        <f>IF('Data Validation'!$K$2&lt;&gt;TRUE,"",'Data Validation'!G376)</f>
        <v>5191.3100000000004</v>
      </c>
      <c r="E376" s="6">
        <f>IF($C376&lt;&gt;"M5","",SSA!E376)</f>
        <v>5191.8314600000003</v>
      </c>
      <c r="F376" s="6">
        <f>IF($C376&lt;&gt;"M5","",SSA!F376)</f>
        <v>5193.3967400000001</v>
      </c>
      <c r="G376" s="21">
        <f t="shared" si="31"/>
        <v>-1.5652799999998024</v>
      </c>
      <c r="H376" s="21">
        <f t="shared" si="35"/>
        <v>-1</v>
      </c>
      <c r="I376" s="21">
        <f t="shared" si="36"/>
        <v>-5</v>
      </c>
      <c r="J376" s="23" t="str">
        <f t="shared" si="32"/>
        <v>DOWN</v>
      </c>
      <c r="K376" s="22" t="str">
        <f t="shared" si="33"/>
        <v>-----</v>
      </c>
      <c r="L376" s="23" t="str">
        <f t="shared" si="34"/>
        <v>-----</v>
      </c>
    </row>
    <row r="377" spans="1:12" x14ac:dyDescent="0.55000000000000004">
      <c r="A377" s="6">
        <f>IF('Data Validation'!$K$2&lt;&gt;TRUE,"",'Data Validation'!A377)</f>
        <v>1772141100</v>
      </c>
      <c r="B377" s="6" t="str">
        <f>IF('Data Validation'!$K$2&lt;&gt;TRUE,"",'Data Validation'!C377)</f>
        <v>XAUUSD</v>
      </c>
      <c r="C377" s="6" t="str">
        <f>IF('Data Validation'!$K$2&lt;&gt;TRUE,"",'Data Validation'!E377)</f>
        <v>M5</v>
      </c>
      <c r="D377" s="6">
        <f>IF('Data Validation'!$K$2&lt;&gt;TRUE,"",'Data Validation'!G377)</f>
        <v>5185.72</v>
      </c>
      <c r="E377" s="6">
        <f>IF($C377&lt;&gt;"M5","",SSA!E377)</f>
        <v>5189.93192</v>
      </c>
      <c r="F377" s="6">
        <f>IF($C377&lt;&gt;"M5","",SSA!F377)</f>
        <v>5191.6643299999996</v>
      </c>
      <c r="G377" s="21">
        <f t="shared" si="31"/>
        <v>-1.7324099999996179</v>
      </c>
      <c r="H377" s="21">
        <f t="shared" si="35"/>
        <v>-1</v>
      </c>
      <c r="I377" s="21">
        <f t="shared" si="36"/>
        <v>-6</v>
      </c>
      <c r="J377" s="23" t="str">
        <f t="shared" si="32"/>
        <v>DOWN</v>
      </c>
      <c r="K377" s="22" t="str">
        <f t="shared" si="33"/>
        <v>-----</v>
      </c>
      <c r="L377" s="23" t="str">
        <f t="shared" si="34"/>
        <v>-----</v>
      </c>
    </row>
    <row r="378" spans="1:12" x14ac:dyDescent="0.55000000000000004">
      <c r="A378" s="6">
        <f>IF('Data Validation'!$K$2&lt;&gt;TRUE,"",'Data Validation'!A378)</f>
        <v>1772141400</v>
      </c>
      <c r="B378" s="6" t="str">
        <f>IF('Data Validation'!$K$2&lt;&gt;TRUE,"",'Data Validation'!C378)</f>
        <v>XAUUSD</v>
      </c>
      <c r="C378" s="6" t="str">
        <f>IF('Data Validation'!$K$2&lt;&gt;TRUE,"",'Data Validation'!E378)</f>
        <v>M5</v>
      </c>
      <c r="D378" s="6">
        <f>IF('Data Validation'!$K$2&lt;&gt;TRUE,"",'Data Validation'!G378)</f>
        <v>5185.1099999999997</v>
      </c>
      <c r="E378" s="6">
        <f>IF($C378&lt;&gt;"M5","",SSA!E378)</f>
        <v>5188.2897800000001</v>
      </c>
      <c r="F378" s="6">
        <f>IF($C378&lt;&gt;"M5","",SSA!F378)</f>
        <v>5189.9770600000002</v>
      </c>
      <c r="G378" s="21">
        <f t="shared" si="31"/>
        <v>-1.6872800000001007</v>
      </c>
      <c r="H378" s="21">
        <f t="shared" si="35"/>
        <v>-1</v>
      </c>
      <c r="I378" s="21">
        <f t="shared" si="36"/>
        <v>-7</v>
      </c>
      <c r="J378" s="23" t="str">
        <f t="shared" si="32"/>
        <v>DOWN</v>
      </c>
      <c r="K378" s="22" t="str">
        <f t="shared" si="33"/>
        <v>-----</v>
      </c>
      <c r="L378" s="23" t="str">
        <f t="shared" si="34"/>
        <v>-----</v>
      </c>
    </row>
    <row r="379" spans="1:12" x14ac:dyDescent="0.55000000000000004">
      <c r="A379" s="6">
        <f>IF('Data Validation'!$K$2&lt;&gt;TRUE,"",'Data Validation'!A379)</f>
        <v>1772141700</v>
      </c>
      <c r="B379" s="6" t="str">
        <f>IF('Data Validation'!$K$2&lt;&gt;TRUE,"",'Data Validation'!C379)</f>
        <v>XAUUSD</v>
      </c>
      <c r="C379" s="6" t="str">
        <f>IF('Data Validation'!$K$2&lt;&gt;TRUE,"",'Data Validation'!E379)</f>
        <v>M5</v>
      </c>
      <c r="D379" s="6">
        <f>IF('Data Validation'!$K$2&lt;&gt;TRUE,"",'Data Validation'!G379)</f>
        <v>5187.12</v>
      </c>
      <c r="E379" s="6">
        <f>IF($C379&lt;&gt;"M5","",SSA!E379)</f>
        <v>5186.9851900000003</v>
      </c>
      <c r="F379" s="6">
        <f>IF($C379&lt;&gt;"M5","",SSA!F379)</f>
        <v>5188.4811200000004</v>
      </c>
      <c r="G379" s="21">
        <f t="shared" si="31"/>
        <v>-1.4959300000000439</v>
      </c>
      <c r="H379" s="21">
        <f t="shared" si="35"/>
        <v>-1</v>
      </c>
      <c r="I379" s="21">
        <f t="shared" si="36"/>
        <v>-8</v>
      </c>
      <c r="J379" s="23" t="str">
        <f t="shared" si="32"/>
        <v>DOWN</v>
      </c>
      <c r="K379" s="22" t="str">
        <f t="shared" si="33"/>
        <v>-----</v>
      </c>
      <c r="L379" s="23" t="str">
        <f t="shared" si="34"/>
        <v>-----</v>
      </c>
    </row>
    <row r="380" spans="1:12" x14ac:dyDescent="0.55000000000000004">
      <c r="A380" s="6">
        <f>IF('Data Validation'!$K$2&lt;&gt;TRUE,"",'Data Validation'!A380)</f>
        <v>1772142000</v>
      </c>
      <c r="B380" s="6" t="str">
        <f>IF('Data Validation'!$K$2&lt;&gt;TRUE,"",'Data Validation'!C380)</f>
        <v>XAUUSD</v>
      </c>
      <c r="C380" s="6" t="str">
        <f>IF('Data Validation'!$K$2&lt;&gt;TRUE,"",'Data Validation'!E380)</f>
        <v>M5</v>
      </c>
      <c r="D380" s="6">
        <f>IF('Data Validation'!$K$2&lt;&gt;TRUE,"",'Data Validation'!G380)</f>
        <v>5190.3900000000003</v>
      </c>
      <c r="E380" s="6">
        <f>IF($C380&lt;&gt;"M5","",SSA!E380)</f>
        <v>5185.9781000000003</v>
      </c>
      <c r="F380" s="6">
        <f>IF($C380&lt;&gt;"M5","",SSA!F380)</f>
        <v>5187.2296100000003</v>
      </c>
      <c r="G380" s="21">
        <f t="shared" si="31"/>
        <v>-1.251510000000053</v>
      </c>
      <c r="H380" s="21">
        <f t="shared" si="35"/>
        <v>-1</v>
      </c>
      <c r="I380" s="21">
        <f t="shared" si="36"/>
        <v>-9</v>
      </c>
      <c r="J380" s="23" t="str">
        <f t="shared" si="32"/>
        <v>DOWN</v>
      </c>
      <c r="K380" s="22" t="str">
        <f t="shared" si="33"/>
        <v>-----</v>
      </c>
      <c r="L380" s="23" t="str">
        <f t="shared" si="34"/>
        <v>-----</v>
      </c>
    </row>
    <row r="381" spans="1:12" x14ac:dyDescent="0.55000000000000004">
      <c r="A381" s="6">
        <f>IF('Data Validation'!$K$2&lt;&gt;TRUE,"",'Data Validation'!A381)</f>
        <v>1772142300</v>
      </c>
      <c r="B381" s="6" t="str">
        <f>IF('Data Validation'!$K$2&lt;&gt;TRUE,"",'Data Validation'!C381)</f>
        <v>XAUUSD</v>
      </c>
      <c r="C381" s="6" t="str">
        <f>IF('Data Validation'!$K$2&lt;&gt;TRUE,"",'Data Validation'!E381)</f>
        <v>M5</v>
      </c>
      <c r="D381" s="6">
        <f>IF('Data Validation'!$K$2&lt;&gt;TRUE,"",'Data Validation'!G381)</f>
        <v>5187.18</v>
      </c>
      <c r="E381" s="6">
        <f>IF($C381&lt;&gt;"M5","",SSA!E381)</f>
        <v>5185.1577600000001</v>
      </c>
      <c r="F381" s="6">
        <f>IF($C381&lt;&gt;"M5","",SSA!F381)</f>
        <v>5186.1936900000001</v>
      </c>
      <c r="G381" s="21">
        <f t="shared" si="31"/>
        <v>-1.0359300000000076</v>
      </c>
      <c r="H381" s="21">
        <f t="shared" si="35"/>
        <v>-1</v>
      </c>
      <c r="I381" s="21">
        <f t="shared" si="36"/>
        <v>-10</v>
      </c>
      <c r="J381" s="23" t="str">
        <f t="shared" si="32"/>
        <v>DOWN</v>
      </c>
      <c r="K381" s="22" t="str">
        <f t="shared" si="33"/>
        <v>-----</v>
      </c>
      <c r="L381" s="23" t="str">
        <f t="shared" si="34"/>
        <v>-----</v>
      </c>
    </row>
    <row r="382" spans="1:12" x14ac:dyDescent="0.55000000000000004">
      <c r="A382" s="6">
        <f>IF('Data Validation'!$K$2&lt;&gt;TRUE,"",'Data Validation'!A382)</f>
        <v>1772142600</v>
      </c>
      <c r="B382" s="6" t="str">
        <f>IF('Data Validation'!$K$2&lt;&gt;TRUE,"",'Data Validation'!C382)</f>
        <v>XAUUSD</v>
      </c>
      <c r="C382" s="6" t="str">
        <f>IF('Data Validation'!$K$2&lt;&gt;TRUE,"",'Data Validation'!E382)</f>
        <v>M5</v>
      </c>
      <c r="D382" s="6">
        <f>IF('Data Validation'!$K$2&lt;&gt;TRUE,"",'Data Validation'!G382)</f>
        <v>5183.3999999999996</v>
      </c>
      <c r="E382" s="6">
        <f>IF($C382&lt;&gt;"M5","",SSA!E382)</f>
        <v>5184.5737900000004</v>
      </c>
      <c r="F382" s="6">
        <f>IF($C382&lt;&gt;"M5","",SSA!F382)</f>
        <v>5185.3837400000002</v>
      </c>
      <c r="G382" s="21">
        <f t="shared" si="31"/>
        <v>-0.80994999999984429</v>
      </c>
      <c r="H382" s="21">
        <f t="shared" si="35"/>
        <v>-1</v>
      </c>
      <c r="I382" s="21">
        <f t="shared" si="36"/>
        <v>-11</v>
      </c>
      <c r="J382" s="23" t="str">
        <f t="shared" si="32"/>
        <v>DOWN</v>
      </c>
      <c r="K382" s="22" t="str">
        <f t="shared" si="33"/>
        <v>-----</v>
      </c>
      <c r="L382" s="23" t="str">
        <f t="shared" si="34"/>
        <v>-----</v>
      </c>
    </row>
    <row r="383" spans="1:12" x14ac:dyDescent="0.55000000000000004">
      <c r="A383" s="6">
        <f>IF('Data Validation'!$K$2&lt;&gt;TRUE,"",'Data Validation'!A383)</f>
        <v>1772142900</v>
      </c>
      <c r="B383" s="6" t="str">
        <f>IF('Data Validation'!$K$2&lt;&gt;TRUE,"",'Data Validation'!C383)</f>
        <v>XAUUSD</v>
      </c>
      <c r="C383" s="6" t="str">
        <f>IF('Data Validation'!$K$2&lt;&gt;TRUE,"",'Data Validation'!E383)</f>
        <v>M5</v>
      </c>
      <c r="D383" s="6">
        <f>IF('Data Validation'!$K$2&lt;&gt;TRUE,"",'Data Validation'!G383)</f>
        <v>5185.2</v>
      </c>
      <c r="E383" s="6">
        <f>IF($C383&lt;&gt;"M5","",SSA!E383)</f>
        <v>5184.2845100000004</v>
      </c>
      <c r="F383" s="6">
        <f>IF($C383&lt;&gt;"M5","",SSA!F383)</f>
        <v>5184.8341200000004</v>
      </c>
      <c r="G383" s="21">
        <f t="shared" si="31"/>
        <v>-0.54961000000002969</v>
      </c>
      <c r="H383" s="21">
        <f t="shared" si="35"/>
        <v>-1</v>
      </c>
      <c r="I383" s="21">
        <f t="shared" si="36"/>
        <v>-12</v>
      </c>
      <c r="J383" s="23" t="str">
        <f t="shared" si="32"/>
        <v>DOWN</v>
      </c>
      <c r="K383" s="22" t="str">
        <f t="shared" si="33"/>
        <v>-----</v>
      </c>
      <c r="L383" s="23" t="str">
        <f t="shared" si="34"/>
        <v>-----</v>
      </c>
    </row>
    <row r="384" spans="1:12" x14ac:dyDescent="0.55000000000000004">
      <c r="A384" s="6">
        <f>IF('Data Validation'!$K$2&lt;&gt;TRUE,"",'Data Validation'!A384)</f>
        <v>1772146800</v>
      </c>
      <c r="B384" s="6" t="str">
        <f>IF('Data Validation'!$K$2&lt;&gt;TRUE,"",'Data Validation'!C384)</f>
        <v>XAUUSD</v>
      </c>
      <c r="C384" s="6" t="str">
        <f>IF('Data Validation'!$K$2&lt;&gt;TRUE,"",'Data Validation'!E384)</f>
        <v>M5</v>
      </c>
      <c r="D384" s="6">
        <f>IF('Data Validation'!$K$2&lt;&gt;TRUE,"",'Data Validation'!G384)</f>
        <v>5182.18</v>
      </c>
      <c r="E384" s="6">
        <f>IF($C384&lt;&gt;"M5","",SSA!E384)</f>
        <v>5184.1821799999998</v>
      </c>
      <c r="F384" s="6">
        <f>IF($C384&lt;&gt;"M5","",SSA!F384)</f>
        <v>5184.5081499999997</v>
      </c>
      <c r="G384" s="21">
        <f t="shared" si="31"/>
        <v>-0.3259699999998702</v>
      </c>
      <c r="H384" s="21">
        <f t="shared" si="35"/>
        <v>-1</v>
      </c>
      <c r="I384" s="21">
        <f t="shared" si="36"/>
        <v>-13</v>
      </c>
      <c r="J384" s="23" t="str">
        <f t="shared" si="32"/>
        <v>DOWN</v>
      </c>
      <c r="K384" s="22" t="str">
        <f t="shared" si="33"/>
        <v>-----</v>
      </c>
      <c r="L384" s="23" t="str">
        <f t="shared" si="34"/>
        <v>-----</v>
      </c>
    </row>
    <row r="385" spans="1:12" x14ac:dyDescent="0.55000000000000004">
      <c r="A385" s="6">
        <f>IF('Data Validation'!$K$2&lt;&gt;TRUE,"",'Data Validation'!A385)</f>
        <v>1772147100</v>
      </c>
      <c r="B385" s="6" t="str">
        <f>IF('Data Validation'!$K$2&lt;&gt;TRUE,"",'Data Validation'!C385)</f>
        <v>XAUUSD</v>
      </c>
      <c r="C385" s="6" t="str">
        <f>IF('Data Validation'!$K$2&lt;&gt;TRUE,"",'Data Validation'!E385)</f>
        <v>M5</v>
      </c>
      <c r="D385" s="6">
        <f>IF('Data Validation'!$K$2&lt;&gt;TRUE,"",'Data Validation'!G385)</f>
        <v>5184.67</v>
      </c>
      <c r="E385" s="6">
        <f>IF($C385&lt;&gt;"M5","",SSA!E385)</f>
        <v>5184.2550600000004</v>
      </c>
      <c r="F385" s="6">
        <f>IF($C385&lt;&gt;"M5","",SSA!F385)</f>
        <v>5184.3815999999997</v>
      </c>
      <c r="G385" s="21">
        <f t="shared" si="31"/>
        <v>-0.12653999999929511</v>
      </c>
      <c r="H385" s="21">
        <f t="shared" si="35"/>
        <v>-1</v>
      </c>
      <c r="I385" s="21">
        <f t="shared" si="36"/>
        <v>-14</v>
      </c>
      <c r="J385" s="23" t="str">
        <f t="shared" si="32"/>
        <v>DOWN</v>
      </c>
      <c r="K385" s="22" t="str">
        <f t="shared" si="33"/>
        <v>-----</v>
      </c>
      <c r="L385" s="23" t="str">
        <f t="shared" si="34"/>
        <v>-----</v>
      </c>
    </row>
    <row r="386" spans="1:12" x14ac:dyDescent="0.55000000000000004">
      <c r="A386" s="6">
        <f>IF('Data Validation'!$K$2&lt;&gt;TRUE,"",'Data Validation'!A386)</f>
        <v>1772147400</v>
      </c>
      <c r="B386" s="6" t="str">
        <f>IF('Data Validation'!$K$2&lt;&gt;TRUE,"",'Data Validation'!C386)</f>
        <v>XAUUSD</v>
      </c>
      <c r="C386" s="6" t="str">
        <f>IF('Data Validation'!$K$2&lt;&gt;TRUE,"",'Data Validation'!E386)</f>
        <v>M5</v>
      </c>
      <c r="D386" s="6">
        <f>IF('Data Validation'!$K$2&lt;&gt;TRUE,"",'Data Validation'!G386)</f>
        <v>5183.99</v>
      </c>
      <c r="E386" s="6">
        <f>IF($C386&lt;&gt;"M5","",SSA!E386)</f>
        <v>5184.3516099999997</v>
      </c>
      <c r="F386" s="6">
        <f>IF($C386&lt;&gt;"M5","",SSA!F386)</f>
        <v>5184.36661</v>
      </c>
      <c r="G386" s="21">
        <f t="shared" ref="G386:G449" si="37">E386-F386</f>
        <v>-1.5000000000327418E-2</v>
      </c>
      <c r="H386" s="21">
        <f t="shared" si="35"/>
        <v>-1</v>
      </c>
      <c r="I386" s="21">
        <f t="shared" si="36"/>
        <v>-15</v>
      </c>
      <c r="J386" s="23" t="str">
        <f t="shared" si="32"/>
        <v>DOWN</v>
      </c>
      <c r="K386" s="22" t="str">
        <f t="shared" si="33"/>
        <v>-----</v>
      </c>
      <c r="L386" s="23" t="str">
        <f t="shared" si="34"/>
        <v>-----</v>
      </c>
    </row>
    <row r="387" spans="1:12" x14ac:dyDescent="0.55000000000000004">
      <c r="A387" s="6">
        <f>IF('Data Validation'!$K$2&lt;&gt;TRUE,"",'Data Validation'!A387)</f>
        <v>1772147700</v>
      </c>
      <c r="B387" s="6" t="str">
        <f>IF('Data Validation'!$K$2&lt;&gt;TRUE,"",'Data Validation'!C387)</f>
        <v>XAUUSD</v>
      </c>
      <c r="C387" s="6" t="str">
        <f>IF('Data Validation'!$K$2&lt;&gt;TRUE,"",'Data Validation'!E387)</f>
        <v>M5</v>
      </c>
      <c r="D387" s="6">
        <f>IF('Data Validation'!$K$2&lt;&gt;TRUE,"",'Data Validation'!G387)</f>
        <v>5183.7700000000004</v>
      </c>
      <c r="E387" s="6">
        <f>IF($C387&lt;&gt;"M5","",SSA!E387)</f>
        <v>5184.4236700000001</v>
      </c>
      <c r="F387" s="6">
        <f>IF($C387&lt;&gt;"M5","",SSA!F387)</f>
        <v>5184.3951399999996</v>
      </c>
      <c r="G387" s="21">
        <f t="shared" si="37"/>
        <v>2.8530000000500877E-2</v>
      </c>
      <c r="H387" s="21">
        <f t="shared" si="35"/>
        <v>1</v>
      </c>
      <c r="I387" s="21">
        <f t="shared" si="36"/>
        <v>1</v>
      </c>
      <c r="J387" s="23" t="str">
        <f t="shared" ref="J387:J450" si="38">IF(G387&gt;0,"UP","DOWN")</f>
        <v>UP</v>
      </c>
      <c r="K387" s="22" t="str">
        <f t="shared" ref="K387:K450" si="39">IF(AND(E387&gt;F387,E386&lt;F386),"crossover","-----")</f>
        <v>crossover</v>
      </c>
      <c r="L387" s="23" t="str">
        <f t="shared" ref="L387:L450" si="40">IF(AND(E387&lt;F387,E386&gt;F386),"crossunder","-----")</f>
        <v>-----</v>
      </c>
    </row>
    <row r="388" spans="1:12" x14ac:dyDescent="0.55000000000000004">
      <c r="A388" s="6">
        <f>IF('Data Validation'!$K$2&lt;&gt;TRUE,"",'Data Validation'!A388)</f>
        <v>1772148000</v>
      </c>
      <c r="B388" s="6" t="str">
        <f>IF('Data Validation'!$K$2&lt;&gt;TRUE,"",'Data Validation'!C388)</f>
        <v>XAUUSD</v>
      </c>
      <c r="C388" s="6" t="str">
        <f>IF('Data Validation'!$K$2&lt;&gt;TRUE,"",'Data Validation'!E388)</f>
        <v>M5</v>
      </c>
      <c r="D388" s="6">
        <f>IF('Data Validation'!$K$2&lt;&gt;TRUE,"",'Data Validation'!G388)</f>
        <v>5183.6899999999996</v>
      </c>
      <c r="E388" s="6">
        <f>IF($C388&lt;&gt;"M5","",SSA!E388)</f>
        <v>5184.4290300000002</v>
      </c>
      <c r="F388" s="6">
        <f>IF($C388&lt;&gt;"M5","",SSA!F388)</f>
        <v>5184.4120800000001</v>
      </c>
      <c r="G388" s="21">
        <f t="shared" si="37"/>
        <v>1.6950000000178989E-2</v>
      </c>
      <c r="H388" s="21">
        <f t="shared" ref="H388:H451" si="41">IF(G388&gt;=0,1,-1)</f>
        <v>1</v>
      </c>
      <c r="I388" s="21">
        <f t="shared" ref="I388:I451" si="42">IF(H388=H387,I387+H388,H388)</f>
        <v>2</v>
      </c>
      <c r="J388" s="23" t="str">
        <f t="shared" si="38"/>
        <v>UP</v>
      </c>
      <c r="K388" s="22" t="str">
        <f t="shared" si="39"/>
        <v>-----</v>
      </c>
      <c r="L388" s="23" t="str">
        <f t="shared" si="40"/>
        <v>-----</v>
      </c>
    </row>
    <row r="389" spans="1:12" x14ac:dyDescent="0.55000000000000004">
      <c r="A389" s="6">
        <f>IF('Data Validation'!$K$2&lt;&gt;TRUE,"",'Data Validation'!A389)</f>
        <v>1772148300</v>
      </c>
      <c r="B389" s="6" t="str">
        <f>IF('Data Validation'!$K$2&lt;&gt;TRUE,"",'Data Validation'!C389)</f>
        <v>XAUUSD</v>
      </c>
      <c r="C389" s="6" t="str">
        <f>IF('Data Validation'!$K$2&lt;&gt;TRUE,"",'Data Validation'!E389)</f>
        <v>M5</v>
      </c>
      <c r="D389" s="6">
        <f>IF('Data Validation'!$K$2&lt;&gt;TRUE,"",'Data Validation'!G389)</f>
        <v>5184</v>
      </c>
      <c r="E389" s="6">
        <f>IF($C389&lt;&gt;"M5","",SSA!E389)</f>
        <v>5184.3662100000001</v>
      </c>
      <c r="F389" s="6">
        <f>IF($C389&lt;&gt;"M5","",SSA!F389)</f>
        <v>5184.38915</v>
      </c>
      <c r="G389" s="21">
        <f t="shared" si="37"/>
        <v>-2.2939999999834981E-2</v>
      </c>
      <c r="H389" s="21">
        <f t="shared" si="41"/>
        <v>-1</v>
      </c>
      <c r="I389" s="21">
        <f t="shared" si="42"/>
        <v>-1</v>
      </c>
      <c r="J389" s="23" t="str">
        <f t="shared" si="38"/>
        <v>DOWN</v>
      </c>
      <c r="K389" s="22" t="str">
        <f t="shared" si="39"/>
        <v>-----</v>
      </c>
      <c r="L389" s="23" t="str">
        <f t="shared" si="40"/>
        <v>crossunder</v>
      </c>
    </row>
    <row r="390" spans="1:12" x14ac:dyDescent="0.55000000000000004">
      <c r="A390" s="6">
        <f>IF('Data Validation'!$K$2&lt;&gt;TRUE,"",'Data Validation'!A390)</f>
        <v>1772148600</v>
      </c>
      <c r="B390" s="6" t="str">
        <f>IF('Data Validation'!$K$2&lt;&gt;TRUE,"",'Data Validation'!C390)</f>
        <v>XAUUSD</v>
      </c>
      <c r="C390" s="6" t="str">
        <f>IF('Data Validation'!$K$2&lt;&gt;TRUE,"",'Data Validation'!E390)</f>
        <v>M5</v>
      </c>
      <c r="D390" s="6">
        <f>IF('Data Validation'!$K$2&lt;&gt;TRUE,"",'Data Validation'!G390)</f>
        <v>5183.32</v>
      </c>
      <c r="E390" s="6">
        <f>IF($C390&lt;&gt;"M5","",SSA!E390)</f>
        <v>5184.2573400000001</v>
      </c>
      <c r="F390" s="6">
        <f>IF($C390&lt;&gt;"M5","",SSA!F390)</f>
        <v>5184.3232399999997</v>
      </c>
      <c r="G390" s="21">
        <f t="shared" si="37"/>
        <v>-6.5899999999601278E-2</v>
      </c>
      <c r="H390" s="21">
        <f t="shared" si="41"/>
        <v>-1</v>
      </c>
      <c r="I390" s="21">
        <f t="shared" si="42"/>
        <v>-2</v>
      </c>
      <c r="J390" s="23" t="str">
        <f t="shared" si="38"/>
        <v>DOWN</v>
      </c>
      <c r="K390" s="22" t="str">
        <f t="shared" si="39"/>
        <v>-----</v>
      </c>
      <c r="L390" s="23" t="str">
        <f t="shared" si="40"/>
        <v>-----</v>
      </c>
    </row>
    <row r="391" spans="1:12" x14ac:dyDescent="0.55000000000000004">
      <c r="A391" s="6">
        <f>IF('Data Validation'!$K$2&lt;&gt;TRUE,"",'Data Validation'!A391)</f>
        <v>1772148900</v>
      </c>
      <c r="B391" s="6" t="str">
        <f>IF('Data Validation'!$K$2&lt;&gt;TRUE,"",'Data Validation'!C391)</f>
        <v>XAUUSD</v>
      </c>
      <c r="C391" s="6" t="str">
        <f>IF('Data Validation'!$K$2&lt;&gt;TRUE,"",'Data Validation'!E391)</f>
        <v>M5</v>
      </c>
      <c r="D391" s="6">
        <f>IF('Data Validation'!$K$2&lt;&gt;TRUE,"",'Data Validation'!G391)</f>
        <v>5187.21</v>
      </c>
      <c r="E391" s="6">
        <f>IF($C391&lt;&gt;"M5","",SSA!E391)</f>
        <v>5184.1674000000003</v>
      </c>
      <c r="F391" s="6">
        <f>IF($C391&lt;&gt;"M5","",SSA!F391)</f>
        <v>5184.24532</v>
      </c>
      <c r="G391" s="21">
        <f t="shared" si="37"/>
        <v>-7.7919999999721767E-2</v>
      </c>
      <c r="H391" s="21">
        <f t="shared" si="41"/>
        <v>-1</v>
      </c>
      <c r="I391" s="21">
        <f t="shared" si="42"/>
        <v>-3</v>
      </c>
      <c r="J391" s="23" t="str">
        <f t="shared" si="38"/>
        <v>DOWN</v>
      </c>
      <c r="K391" s="22" t="str">
        <f t="shared" si="39"/>
        <v>-----</v>
      </c>
      <c r="L391" s="23" t="str">
        <f t="shared" si="40"/>
        <v>-----</v>
      </c>
    </row>
    <row r="392" spans="1:12" x14ac:dyDescent="0.55000000000000004">
      <c r="A392" s="6">
        <f>IF('Data Validation'!$K$2&lt;&gt;TRUE,"",'Data Validation'!A392)</f>
        <v>1772149200</v>
      </c>
      <c r="B392" s="6" t="str">
        <f>IF('Data Validation'!$K$2&lt;&gt;TRUE,"",'Data Validation'!C392)</f>
        <v>XAUUSD</v>
      </c>
      <c r="C392" s="6" t="str">
        <f>IF('Data Validation'!$K$2&lt;&gt;TRUE,"",'Data Validation'!E392)</f>
        <v>M5</v>
      </c>
      <c r="D392" s="6">
        <f>IF('Data Validation'!$K$2&lt;&gt;TRUE,"",'Data Validation'!G392)</f>
        <v>5186.0200000000004</v>
      </c>
      <c r="E392" s="6">
        <f>IF($C392&lt;&gt;"M5","",SSA!E392)</f>
        <v>5184.0591400000003</v>
      </c>
      <c r="F392" s="6">
        <f>IF($C392&lt;&gt;"M5","",SSA!F392)</f>
        <v>5184.1522299999997</v>
      </c>
      <c r="G392" s="21">
        <f t="shared" si="37"/>
        <v>-9.3089999999392603E-2</v>
      </c>
      <c r="H392" s="21">
        <f t="shared" si="41"/>
        <v>-1</v>
      </c>
      <c r="I392" s="21">
        <f t="shared" si="42"/>
        <v>-4</v>
      </c>
      <c r="J392" s="23" t="str">
        <f t="shared" si="38"/>
        <v>DOWN</v>
      </c>
      <c r="K392" s="22" t="str">
        <f t="shared" si="39"/>
        <v>-----</v>
      </c>
      <c r="L392" s="23" t="str">
        <f t="shared" si="40"/>
        <v>-----</v>
      </c>
    </row>
    <row r="393" spans="1:12" x14ac:dyDescent="0.55000000000000004">
      <c r="A393" s="6">
        <f>IF('Data Validation'!$K$2&lt;&gt;TRUE,"",'Data Validation'!A393)</f>
        <v>1772149500</v>
      </c>
      <c r="B393" s="6" t="str">
        <f>IF('Data Validation'!$K$2&lt;&gt;TRUE,"",'Data Validation'!C393)</f>
        <v>XAUUSD</v>
      </c>
      <c r="C393" s="6" t="str">
        <f>IF('Data Validation'!$K$2&lt;&gt;TRUE,"",'Data Validation'!E393)</f>
        <v>M5</v>
      </c>
      <c r="D393" s="6">
        <f>IF('Data Validation'!$K$2&lt;&gt;TRUE,"",'Data Validation'!G393)</f>
        <v>5183.96</v>
      </c>
      <c r="E393" s="6">
        <f>IF($C393&lt;&gt;"M5","",SSA!E393)</f>
        <v>5184.04342</v>
      </c>
      <c r="F393" s="6">
        <f>IF($C393&lt;&gt;"M5","",SSA!F393)</f>
        <v>5184.0978299999997</v>
      </c>
      <c r="G393" s="21">
        <f t="shared" si="37"/>
        <v>-5.4409999999734282E-2</v>
      </c>
      <c r="H393" s="21">
        <f t="shared" si="41"/>
        <v>-1</v>
      </c>
      <c r="I393" s="21">
        <f t="shared" si="42"/>
        <v>-5</v>
      </c>
      <c r="J393" s="23" t="str">
        <f t="shared" si="38"/>
        <v>DOWN</v>
      </c>
      <c r="K393" s="22" t="str">
        <f t="shared" si="39"/>
        <v>-----</v>
      </c>
      <c r="L393" s="23" t="str">
        <f t="shared" si="40"/>
        <v>-----</v>
      </c>
    </row>
    <row r="394" spans="1:12" x14ac:dyDescent="0.55000000000000004">
      <c r="A394" s="6">
        <f>IF('Data Validation'!$K$2&lt;&gt;TRUE,"",'Data Validation'!A394)</f>
        <v>1772149800</v>
      </c>
      <c r="B394" s="6" t="str">
        <f>IF('Data Validation'!$K$2&lt;&gt;TRUE,"",'Data Validation'!C394)</f>
        <v>XAUUSD</v>
      </c>
      <c r="C394" s="6" t="str">
        <f>IF('Data Validation'!$K$2&lt;&gt;TRUE,"",'Data Validation'!E394)</f>
        <v>M5</v>
      </c>
      <c r="D394" s="6">
        <f>IF('Data Validation'!$K$2&lt;&gt;TRUE,"",'Data Validation'!G394)</f>
        <v>5184.93</v>
      </c>
      <c r="E394" s="6">
        <f>IF($C394&lt;&gt;"M5","",SSA!E394)</f>
        <v>5184.2452300000004</v>
      </c>
      <c r="F394" s="6">
        <f>IF($C394&lt;&gt;"M5","",SSA!F394)</f>
        <v>5184.1715299999996</v>
      </c>
      <c r="G394" s="21">
        <f t="shared" si="37"/>
        <v>7.3700000000826549E-2</v>
      </c>
      <c r="H394" s="21">
        <f t="shared" si="41"/>
        <v>1</v>
      </c>
      <c r="I394" s="21">
        <f t="shared" si="42"/>
        <v>1</v>
      </c>
      <c r="J394" s="23" t="str">
        <f t="shared" si="38"/>
        <v>UP</v>
      </c>
      <c r="K394" s="22" t="str">
        <f t="shared" si="39"/>
        <v>crossover</v>
      </c>
      <c r="L394" s="23" t="str">
        <f t="shared" si="40"/>
        <v>-----</v>
      </c>
    </row>
    <row r="395" spans="1:12" x14ac:dyDescent="0.55000000000000004">
      <c r="A395" s="6">
        <f>IF('Data Validation'!$K$2&lt;&gt;TRUE,"",'Data Validation'!A395)</f>
        <v>1772150100</v>
      </c>
      <c r="B395" s="6" t="str">
        <f>IF('Data Validation'!$K$2&lt;&gt;TRUE,"",'Data Validation'!C395)</f>
        <v>XAUUSD</v>
      </c>
      <c r="C395" s="6" t="str">
        <f>IF('Data Validation'!$K$2&lt;&gt;TRUE,"",'Data Validation'!E395)</f>
        <v>M5</v>
      </c>
      <c r="D395" s="6">
        <f>IF('Data Validation'!$K$2&lt;&gt;TRUE,"",'Data Validation'!G395)</f>
        <v>5184.6099999999997</v>
      </c>
      <c r="E395" s="6">
        <f>IF($C395&lt;&gt;"M5","",SSA!E395)</f>
        <v>5184.6511300000002</v>
      </c>
      <c r="F395" s="6">
        <f>IF($C395&lt;&gt;"M5","",SSA!F395)</f>
        <v>5184.4113299999999</v>
      </c>
      <c r="G395" s="21">
        <f t="shared" si="37"/>
        <v>0.23980000000028667</v>
      </c>
      <c r="H395" s="21">
        <f t="shared" si="41"/>
        <v>1</v>
      </c>
      <c r="I395" s="21">
        <f t="shared" si="42"/>
        <v>2</v>
      </c>
      <c r="J395" s="23" t="str">
        <f t="shared" si="38"/>
        <v>UP</v>
      </c>
      <c r="K395" s="22" t="str">
        <f t="shared" si="39"/>
        <v>-----</v>
      </c>
      <c r="L395" s="23" t="str">
        <f t="shared" si="40"/>
        <v>-----</v>
      </c>
    </row>
    <row r="396" spans="1:12" x14ac:dyDescent="0.55000000000000004">
      <c r="A396" s="6">
        <f>IF('Data Validation'!$K$2&lt;&gt;TRUE,"",'Data Validation'!A396)</f>
        <v>1772150400</v>
      </c>
      <c r="B396" s="6" t="str">
        <f>IF('Data Validation'!$K$2&lt;&gt;TRUE,"",'Data Validation'!C396)</f>
        <v>XAUUSD</v>
      </c>
      <c r="C396" s="6" t="str">
        <f>IF('Data Validation'!$K$2&lt;&gt;TRUE,"",'Data Validation'!E396)</f>
        <v>M5</v>
      </c>
      <c r="D396" s="6">
        <f>IF('Data Validation'!$K$2&lt;&gt;TRUE,"",'Data Validation'!G396)</f>
        <v>5180.24</v>
      </c>
      <c r="E396" s="6">
        <f>IF($C396&lt;&gt;"M5","",SSA!E396)</f>
        <v>5185.2187700000004</v>
      </c>
      <c r="F396" s="6">
        <f>IF($C396&lt;&gt;"M5","",SSA!F396)</f>
        <v>5184.8150500000002</v>
      </c>
      <c r="G396" s="21">
        <f t="shared" si="37"/>
        <v>0.40372000000024855</v>
      </c>
      <c r="H396" s="21">
        <f t="shared" si="41"/>
        <v>1</v>
      </c>
      <c r="I396" s="21">
        <f t="shared" si="42"/>
        <v>3</v>
      </c>
      <c r="J396" s="23" t="str">
        <f t="shared" si="38"/>
        <v>UP</v>
      </c>
      <c r="K396" s="22" t="str">
        <f t="shared" si="39"/>
        <v>-----</v>
      </c>
      <c r="L396" s="23" t="str">
        <f t="shared" si="40"/>
        <v>-----</v>
      </c>
    </row>
    <row r="397" spans="1:12" x14ac:dyDescent="0.55000000000000004">
      <c r="A397" s="6">
        <f>IF('Data Validation'!$K$2&lt;&gt;TRUE,"",'Data Validation'!A397)</f>
        <v>1772150700</v>
      </c>
      <c r="B397" s="6" t="str">
        <f>IF('Data Validation'!$K$2&lt;&gt;TRUE,"",'Data Validation'!C397)</f>
        <v>XAUUSD</v>
      </c>
      <c r="C397" s="6" t="str">
        <f>IF('Data Validation'!$K$2&lt;&gt;TRUE,"",'Data Validation'!E397)</f>
        <v>M5</v>
      </c>
      <c r="D397" s="6">
        <f>IF('Data Validation'!$K$2&lt;&gt;TRUE,"",'Data Validation'!G397)</f>
        <v>5182.68</v>
      </c>
      <c r="E397" s="6">
        <f>IF($C397&lt;&gt;"M5","",SSA!E397)</f>
        <v>5185.9276300000001</v>
      </c>
      <c r="F397" s="6">
        <f>IF($C397&lt;&gt;"M5","",SSA!F397)</f>
        <v>5185.3713399999997</v>
      </c>
      <c r="G397" s="21">
        <f t="shared" si="37"/>
        <v>0.55629000000044471</v>
      </c>
      <c r="H397" s="21">
        <f t="shared" si="41"/>
        <v>1</v>
      </c>
      <c r="I397" s="21">
        <f t="shared" si="42"/>
        <v>4</v>
      </c>
      <c r="J397" s="23" t="str">
        <f t="shared" si="38"/>
        <v>UP</v>
      </c>
      <c r="K397" s="22" t="str">
        <f t="shared" si="39"/>
        <v>-----</v>
      </c>
      <c r="L397" s="23" t="str">
        <f t="shared" si="40"/>
        <v>-----</v>
      </c>
    </row>
    <row r="398" spans="1:12" x14ac:dyDescent="0.55000000000000004">
      <c r="A398" s="6">
        <f>IF('Data Validation'!$K$2&lt;&gt;TRUE,"",'Data Validation'!A398)</f>
        <v>1772151000</v>
      </c>
      <c r="B398" s="6" t="str">
        <f>IF('Data Validation'!$K$2&lt;&gt;TRUE,"",'Data Validation'!C398)</f>
        <v>XAUUSD</v>
      </c>
      <c r="C398" s="6" t="str">
        <f>IF('Data Validation'!$K$2&lt;&gt;TRUE,"",'Data Validation'!E398)</f>
        <v>M5</v>
      </c>
      <c r="D398" s="6">
        <f>IF('Data Validation'!$K$2&lt;&gt;TRUE,"",'Data Validation'!G398)</f>
        <v>5185.8900000000003</v>
      </c>
      <c r="E398" s="6">
        <f>IF($C398&lt;&gt;"M5","",SSA!E398)</f>
        <v>5186.5115999999998</v>
      </c>
      <c r="F398" s="6">
        <f>IF($C398&lt;&gt;"M5","",SSA!F398)</f>
        <v>5185.9414699999998</v>
      </c>
      <c r="G398" s="21">
        <f t="shared" si="37"/>
        <v>0.57013000000006286</v>
      </c>
      <c r="H398" s="21">
        <f t="shared" si="41"/>
        <v>1</v>
      </c>
      <c r="I398" s="21">
        <f t="shared" si="42"/>
        <v>5</v>
      </c>
      <c r="J398" s="23" t="str">
        <f t="shared" si="38"/>
        <v>UP</v>
      </c>
      <c r="K398" s="22" t="str">
        <f t="shared" si="39"/>
        <v>-----</v>
      </c>
      <c r="L398" s="23" t="str">
        <f t="shared" si="40"/>
        <v>-----</v>
      </c>
    </row>
    <row r="399" spans="1:12" x14ac:dyDescent="0.55000000000000004">
      <c r="A399" s="6">
        <f>IF('Data Validation'!$K$2&lt;&gt;TRUE,"",'Data Validation'!A399)</f>
        <v>1772151300</v>
      </c>
      <c r="B399" s="6" t="str">
        <f>IF('Data Validation'!$K$2&lt;&gt;TRUE,"",'Data Validation'!C399)</f>
        <v>XAUUSD</v>
      </c>
      <c r="C399" s="6" t="str">
        <f>IF('Data Validation'!$K$2&lt;&gt;TRUE,"",'Data Validation'!E399)</f>
        <v>M5</v>
      </c>
      <c r="D399" s="6">
        <f>IF('Data Validation'!$K$2&lt;&gt;TRUE,"",'Data Validation'!G399)</f>
        <v>5189.28</v>
      </c>
      <c r="E399" s="6">
        <f>IF($C399&lt;&gt;"M5","",SSA!E399)</f>
        <v>5186.6573799999996</v>
      </c>
      <c r="F399" s="6">
        <f>IF($C399&lt;&gt;"M5","",SSA!F399)</f>
        <v>5186.2994200000003</v>
      </c>
      <c r="G399" s="21">
        <f t="shared" si="37"/>
        <v>0.35795999999936612</v>
      </c>
      <c r="H399" s="21">
        <f t="shared" si="41"/>
        <v>1</v>
      </c>
      <c r="I399" s="21">
        <f t="shared" si="42"/>
        <v>6</v>
      </c>
      <c r="J399" s="23" t="str">
        <f t="shared" si="38"/>
        <v>UP</v>
      </c>
      <c r="K399" s="22" t="str">
        <f t="shared" si="39"/>
        <v>-----</v>
      </c>
      <c r="L399" s="23" t="str">
        <f t="shared" si="40"/>
        <v>-----</v>
      </c>
    </row>
    <row r="400" spans="1:12" x14ac:dyDescent="0.55000000000000004">
      <c r="A400" s="6">
        <f>IF('Data Validation'!$K$2&lt;&gt;TRUE,"",'Data Validation'!A400)</f>
        <v>1772151600</v>
      </c>
      <c r="B400" s="6" t="str">
        <f>IF('Data Validation'!$K$2&lt;&gt;TRUE,"",'Data Validation'!C400)</f>
        <v>XAUUSD</v>
      </c>
      <c r="C400" s="6" t="str">
        <f>IF('Data Validation'!$K$2&lt;&gt;TRUE,"",'Data Validation'!E400)</f>
        <v>M5</v>
      </c>
      <c r="D400" s="6">
        <f>IF('Data Validation'!$K$2&lt;&gt;TRUE,"",'Data Validation'!G400)</f>
        <v>5192.47</v>
      </c>
      <c r="E400" s="6">
        <f>IF($C400&lt;&gt;"M5","",SSA!E400)</f>
        <v>5186.1036700000004</v>
      </c>
      <c r="F400" s="6">
        <f>IF($C400&lt;&gt;"M5","",SSA!F400)</f>
        <v>5186.2015499999998</v>
      </c>
      <c r="G400" s="21">
        <f t="shared" si="37"/>
        <v>-9.787999999934982E-2</v>
      </c>
      <c r="H400" s="21">
        <f t="shared" si="41"/>
        <v>-1</v>
      </c>
      <c r="I400" s="21">
        <f t="shared" si="42"/>
        <v>-1</v>
      </c>
      <c r="J400" s="23" t="str">
        <f t="shared" si="38"/>
        <v>DOWN</v>
      </c>
      <c r="K400" s="22" t="str">
        <f t="shared" si="39"/>
        <v>-----</v>
      </c>
      <c r="L400" s="23" t="str">
        <f t="shared" si="40"/>
        <v>crossunder</v>
      </c>
    </row>
    <row r="401" spans="1:12" x14ac:dyDescent="0.55000000000000004">
      <c r="A401" s="6">
        <f>IF('Data Validation'!$K$2&lt;&gt;TRUE,"",'Data Validation'!A401)</f>
        <v>1772151900</v>
      </c>
      <c r="B401" s="6" t="str">
        <f>IF('Data Validation'!$K$2&lt;&gt;TRUE,"",'Data Validation'!C401)</f>
        <v>XAUUSD</v>
      </c>
      <c r="C401" s="6" t="str">
        <f>IF('Data Validation'!$K$2&lt;&gt;TRUE,"",'Data Validation'!E401)</f>
        <v>M5</v>
      </c>
      <c r="D401" s="6">
        <f>IF('Data Validation'!$K$2&lt;&gt;TRUE,"",'Data Validation'!G401)</f>
        <v>5188.1400000000003</v>
      </c>
      <c r="E401" s="6">
        <f>IF($C401&lt;&gt;"M5","",SSA!E401)</f>
        <v>5184.7170299999998</v>
      </c>
      <c r="F401" s="6">
        <f>IF($C401&lt;&gt;"M5","",SSA!F401)</f>
        <v>5185.4592899999998</v>
      </c>
      <c r="G401" s="21">
        <f t="shared" si="37"/>
        <v>-0.74225999999998749</v>
      </c>
      <c r="H401" s="21">
        <f t="shared" si="41"/>
        <v>-1</v>
      </c>
      <c r="I401" s="21">
        <f t="shared" si="42"/>
        <v>-2</v>
      </c>
      <c r="J401" s="23" t="str">
        <f t="shared" si="38"/>
        <v>DOWN</v>
      </c>
      <c r="K401" s="22" t="str">
        <f t="shared" si="39"/>
        <v>-----</v>
      </c>
      <c r="L401" s="23" t="str">
        <f t="shared" si="40"/>
        <v>-----</v>
      </c>
    </row>
    <row r="402" spans="1:12" x14ac:dyDescent="0.55000000000000004">
      <c r="A402" s="6">
        <f>IF('Data Validation'!$K$2&lt;&gt;TRUE,"",'Data Validation'!A402)</f>
        <v>1772152200</v>
      </c>
      <c r="B402" s="6" t="str">
        <f>IF('Data Validation'!$K$2&lt;&gt;TRUE,"",'Data Validation'!C402)</f>
        <v>XAUUSD</v>
      </c>
      <c r="C402" s="6" t="str">
        <f>IF('Data Validation'!$K$2&lt;&gt;TRUE,"",'Data Validation'!E402)</f>
        <v>M5</v>
      </c>
      <c r="D402" s="6">
        <f>IF('Data Validation'!$K$2&lt;&gt;TRUE,"",'Data Validation'!G402)</f>
        <v>5182.22</v>
      </c>
      <c r="E402" s="6">
        <f>IF($C402&lt;&gt;"M5","",SSA!E402)</f>
        <v>5182.68282</v>
      </c>
      <c r="F402" s="6">
        <f>IF($C402&lt;&gt;"M5","",SSA!F402)</f>
        <v>5184.0710600000002</v>
      </c>
      <c r="G402" s="21">
        <f t="shared" si="37"/>
        <v>-1.3882400000002235</v>
      </c>
      <c r="H402" s="21">
        <f t="shared" si="41"/>
        <v>-1</v>
      </c>
      <c r="I402" s="21">
        <f t="shared" si="42"/>
        <v>-3</v>
      </c>
      <c r="J402" s="23" t="str">
        <f t="shared" si="38"/>
        <v>DOWN</v>
      </c>
      <c r="K402" s="22" t="str">
        <f t="shared" si="39"/>
        <v>-----</v>
      </c>
      <c r="L402" s="23" t="str">
        <f t="shared" si="40"/>
        <v>-----</v>
      </c>
    </row>
    <row r="403" spans="1:12" x14ac:dyDescent="0.55000000000000004">
      <c r="A403" s="6">
        <f>IF('Data Validation'!$K$2&lt;&gt;TRUE,"",'Data Validation'!A403)</f>
        <v>1772152500</v>
      </c>
      <c r="B403" s="6" t="str">
        <f>IF('Data Validation'!$K$2&lt;&gt;TRUE,"",'Data Validation'!C403)</f>
        <v>XAUUSD</v>
      </c>
      <c r="C403" s="6" t="str">
        <f>IF('Data Validation'!$K$2&lt;&gt;TRUE,"",'Data Validation'!E403)</f>
        <v>M5</v>
      </c>
      <c r="D403" s="6">
        <f>IF('Data Validation'!$K$2&lt;&gt;TRUE,"",'Data Validation'!G403)</f>
        <v>5174.71</v>
      </c>
      <c r="E403" s="6">
        <f>IF($C403&lt;&gt;"M5","",SSA!E403)</f>
        <v>5180.3527700000004</v>
      </c>
      <c r="F403" s="6">
        <f>IF($C403&lt;&gt;"M5","",SSA!F403)</f>
        <v>5182.21191</v>
      </c>
      <c r="G403" s="21">
        <f t="shared" si="37"/>
        <v>-1.8591399999995701</v>
      </c>
      <c r="H403" s="21">
        <f t="shared" si="41"/>
        <v>-1</v>
      </c>
      <c r="I403" s="21">
        <f t="shared" si="42"/>
        <v>-4</v>
      </c>
      <c r="J403" s="23" t="str">
        <f t="shared" si="38"/>
        <v>DOWN</v>
      </c>
      <c r="K403" s="22" t="str">
        <f t="shared" si="39"/>
        <v>-----</v>
      </c>
      <c r="L403" s="23" t="str">
        <f t="shared" si="40"/>
        <v>-----</v>
      </c>
    </row>
    <row r="404" spans="1:12" x14ac:dyDescent="0.55000000000000004">
      <c r="A404" s="6">
        <f>IF('Data Validation'!$K$2&lt;&gt;TRUE,"",'Data Validation'!A404)</f>
        <v>1772152800</v>
      </c>
      <c r="B404" s="6" t="str">
        <f>IF('Data Validation'!$K$2&lt;&gt;TRUE,"",'Data Validation'!C404)</f>
        <v>XAUUSD</v>
      </c>
      <c r="C404" s="6" t="str">
        <f>IF('Data Validation'!$K$2&lt;&gt;TRUE,"",'Data Validation'!E404)</f>
        <v>M5</v>
      </c>
      <c r="D404" s="6">
        <f>IF('Data Validation'!$K$2&lt;&gt;TRUE,"",'Data Validation'!G404)</f>
        <v>5176.2</v>
      </c>
      <c r="E404" s="6">
        <f>IF($C404&lt;&gt;"M5","",SSA!E404)</f>
        <v>5178.1641600000003</v>
      </c>
      <c r="F404" s="6">
        <f>IF($C404&lt;&gt;"M5","",SSA!F404)</f>
        <v>5180.18804</v>
      </c>
      <c r="G404" s="21">
        <f t="shared" si="37"/>
        <v>-2.0238799999997354</v>
      </c>
      <c r="H404" s="21">
        <f t="shared" si="41"/>
        <v>-1</v>
      </c>
      <c r="I404" s="21">
        <f t="shared" si="42"/>
        <v>-5</v>
      </c>
      <c r="J404" s="23" t="str">
        <f t="shared" si="38"/>
        <v>DOWN</v>
      </c>
      <c r="K404" s="22" t="str">
        <f t="shared" si="39"/>
        <v>-----</v>
      </c>
      <c r="L404" s="23" t="str">
        <f t="shared" si="40"/>
        <v>-----</v>
      </c>
    </row>
    <row r="405" spans="1:12" x14ac:dyDescent="0.55000000000000004">
      <c r="A405" s="6">
        <f>IF('Data Validation'!$K$2&lt;&gt;TRUE,"",'Data Validation'!A405)</f>
        <v>1772153100</v>
      </c>
      <c r="B405" s="6" t="str">
        <f>IF('Data Validation'!$K$2&lt;&gt;TRUE,"",'Data Validation'!C405)</f>
        <v>XAUUSD</v>
      </c>
      <c r="C405" s="6" t="str">
        <f>IF('Data Validation'!$K$2&lt;&gt;TRUE,"",'Data Validation'!E405)</f>
        <v>M5</v>
      </c>
      <c r="D405" s="6">
        <f>IF('Data Validation'!$K$2&lt;&gt;TRUE,"",'Data Validation'!G405)</f>
        <v>5173.8999999999996</v>
      </c>
      <c r="E405" s="6">
        <f>IF($C405&lt;&gt;"M5","",SSA!E405)</f>
        <v>5176.29756</v>
      </c>
      <c r="F405" s="6">
        <f>IF($C405&lt;&gt;"M5","",SSA!F405)</f>
        <v>5178.2428</v>
      </c>
      <c r="G405" s="21">
        <f t="shared" si="37"/>
        <v>-1.9452400000000125</v>
      </c>
      <c r="H405" s="21">
        <f t="shared" si="41"/>
        <v>-1</v>
      </c>
      <c r="I405" s="21">
        <f t="shared" si="42"/>
        <v>-6</v>
      </c>
      <c r="J405" s="23" t="str">
        <f t="shared" si="38"/>
        <v>DOWN</v>
      </c>
      <c r="K405" s="22" t="str">
        <f t="shared" si="39"/>
        <v>-----</v>
      </c>
      <c r="L405" s="23" t="str">
        <f t="shared" si="40"/>
        <v>-----</v>
      </c>
    </row>
    <row r="406" spans="1:12" x14ac:dyDescent="0.55000000000000004">
      <c r="A406" s="6">
        <f>IF('Data Validation'!$K$2&lt;&gt;TRUE,"",'Data Validation'!A406)</f>
        <v>1772153400</v>
      </c>
      <c r="B406" s="6" t="str">
        <f>IF('Data Validation'!$K$2&lt;&gt;TRUE,"",'Data Validation'!C406)</f>
        <v>XAUUSD</v>
      </c>
      <c r="C406" s="6" t="str">
        <f>IF('Data Validation'!$K$2&lt;&gt;TRUE,"",'Data Validation'!E406)</f>
        <v>M5</v>
      </c>
      <c r="D406" s="6">
        <f>IF('Data Validation'!$K$2&lt;&gt;TRUE,"",'Data Validation'!G406)</f>
        <v>5176.5600000000004</v>
      </c>
      <c r="E406" s="6">
        <f>IF($C406&lt;&gt;"M5","",SSA!E406)</f>
        <v>5174.9664000000002</v>
      </c>
      <c r="F406" s="6">
        <f>IF($C406&lt;&gt;"M5","",SSA!F406)</f>
        <v>5176.6045999999997</v>
      </c>
      <c r="G406" s="21">
        <f t="shared" si="37"/>
        <v>-1.638199999999415</v>
      </c>
      <c r="H406" s="21">
        <f t="shared" si="41"/>
        <v>-1</v>
      </c>
      <c r="I406" s="21">
        <f t="shared" si="42"/>
        <v>-7</v>
      </c>
      <c r="J406" s="23" t="str">
        <f t="shared" si="38"/>
        <v>DOWN</v>
      </c>
      <c r="K406" s="22" t="str">
        <f t="shared" si="39"/>
        <v>-----</v>
      </c>
      <c r="L406" s="23" t="str">
        <f t="shared" si="40"/>
        <v>-----</v>
      </c>
    </row>
    <row r="407" spans="1:12" x14ac:dyDescent="0.55000000000000004">
      <c r="A407" s="6">
        <f>IF('Data Validation'!$K$2&lt;&gt;TRUE,"",'Data Validation'!A407)</f>
        <v>1772153700</v>
      </c>
      <c r="B407" s="6" t="str">
        <f>IF('Data Validation'!$K$2&lt;&gt;TRUE,"",'Data Validation'!C407)</f>
        <v>XAUUSD</v>
      </c>
      <c r="C407" s="6" t="str">
        <f>IF('Data Validation'!$K$2&lt;&gt;TRUE,"",'Data Validation'!E407)</f>
        <v>M5</v>
      </c>
      <c r="D407" s="6">
        <f>IF('Data Validation'!$K$2&lt;&gt;TRUE,"",'Data Validation'!G407)</f>
        <v>5174.97</v>
      </c>
      <c r="E407" s="6">
        <f>IF($C407&lt;&gt;"M5","",SSA!E407)</f>
        <v>5174.1785499999996</v>
      </c>
      <c r="F407" s="6">
        <f>IF($C407&lt;&gt;"M5","",SSA!F407)</f>
        <v>5175.3915800000004</v>
      </c>
      <c r="G407" s="21">
        <f t="shared" si="37"/>
        <v>-1.2130300000007992</v>
      </c>
      <c r="H407" s="21">
        <f t="shared" si="41"/>
        <v>-1</v>
      </c>
      <c r="I407" s="21">
        <f t="shared" si="42"/>
        <v>-8</v>
      </c>
      <c r="J407" s="23" t="str">
        <f t="shared" si="38"/>
        <v>DOWN</v>
      </c>
      <c r="K407" s="22" t="str">
        <f t="shared" si="39"/>
        <v>-----</v>
      </c>
      <c r="L407" s="23" t="str">
        <f t="shared" si="40"/>
        <v>-----</v>
      </c>
    </row>
    <row r="408" spans="1:12" x14ac:dyDescent="0.55000000000000004">
      <c r="A408" s="6">
        <f>IF('Data Validation'!$K$2&lt;&gt;TRUE,"",'Data Validation'!A408)</f>
        <v>1772154000</v>
      </c>
      <c r="B408" s="6" t="str">
        <f>IF('Data Validation'!$K$2&lt;&gt;TRUE,"",'Data Validation'!C408)</f>
        <v>XAUUSD</v>
      </c>
      <c r="C408" s="6" t="str">
        <f>IF('Data Validation'!$K$2&lt;&gt;TRUE,"",'Data Validation'!E408)</f>
        <v>M5</v>
      </c>
      <c r="D408" s="6">
        <f>IF('Data Validation'!$K$2&lt;&gt;TRUE,"",'Data Validation'!G408)</f>
        <v>5175.37</v>
      </c>
      <c r="E408" s="6">
        <f>IF($C408&lt;&gt;"M5","",SSA!E408)</f>
        <v>5173.9927600000001</v>
      </c>
      <c r="F408" s="6">
        <f>IF($C408&lt;&gt;"M5","",SSA!F408)</f>
        <v>5174.6921700000003</v>
      </c>
      <c r="G408" s="21">
        <f t="shared" si="37"/>
        <v>-0.69941000000017084</v>
      </c>
      <c r="H408" s="21">
        <f t="shared" si="41"/>
        <v>-1</v>
      </c>
      <c r="I408" s="21">
        <f t="shared" si="42"/>
        <v>-9</v>
      </c>
      <c r="J408" s="23" t="str">
        <f t="shared" si="38"/>
        <v>DOWN</v>
      </c>
      <c r="K408" s="22" t="str">
        <f t="shared" si="39"/>
        <v>-----</v>
      </c>
      <c r="L408" s="23" t="str">
        <f t="shared" si="40"/>
        <v>-----</v>
      </c>
    </row>
    <row r="409" spans="1:12" x14ac:dyDescent="0.55000000000000004">
      <c r="A409" s="6">
        <f>IF('Data Validation'!$K$2&lt;&gt;TRUE,"",'Data Validation'!A409)</f>
        <v>1772154300</v>
      </c>
      <c r="B409" s="6" t="str">
        <f>IF('Data Validation'!$K$2&lt;&gt;TRUE,"",'Data Validation'!C409)</f>
        <v>XAUUSD</v>
      </c>
      <c r="C409" s="6" t="str">
        <f>IF('Data Validation'!$K$2&lt;&gt;TRUE,"",'Data Validation'!E409)</f>
        <v>M5</v>
      </c>
      <c r="D409" s="6">
        <f>IF('Data Validation'!$K$2&lt;&gt;TRUE,"",'Data Validation'!G409)</f>
        <v>5174.8599999999997</v>
      </c>
      <c r="E409" s="6">
        <f>IF($C409&lt;&gt;"M5","",SSA!E409)</f>
        <v>5174.3678200000004</v>
      </c>
      <c r="F409" s="6">
        <f>IF($C409&lt;&gt;"M5","",SSA!F409)</f>
        <v>5174.53</v>
      </c>
      <c r="G409" s="21">
        <f t="shared" si="37"/>
        <v>-0.16217999999935273</v>
      </c>
      <c r="H409" s="21">
        <f t="shared" si="41"/>
        <v>-1</v>
      </c>
      <c r="I409" s="21">
        <f t="shared" si="42"/>
        <v>-10</v>
      </c>
      <c r="J409" s="23" t="str">
        <f t="shared" si="38"/>
        <v>DOWN</v>
      </c>
      <c r="K409" s="22" t="str">
        <f t="shared" si="39"/>
        <v>-----</v>
      </c>
      <c r="L409" s="23" t="str">
        <f t="shared" si="40"/>
        <v>-----</v>
      </c>
    </row>
    <row r="410" spans="1:12" x14ac:dyDescent="0.55000000000000004">
      <c r="A410" s="6">
        <f>IF('Data Validation'!$K$2&lt;&gt;TRUE,"",'Data Validation'!A410)</f>
        <v>1772154600</v>
      </c>
      <c r="B410" s="6" t="str">
        <f>IF('Data Validation'!$K$2&lt;&gt;TRUE,"",'Data Validation'!C410)</f>
        <v>XAUUSD</v>
      </c>
      <c r="C410" s="6" t="str">
        <f>IF('Data Validation'!$K$2&lt;&gt;TRUE,"",'Data Validation'!E410)</f>
        <v>M5</v>
      </c>
      <c r="D410" s="6">
        <f>IF('Data Validation'!$K$2&lt;&gt;TRUE,"",'Data Validation'!G410)</f>
        <v>5176.58</v>
      </c>
      <c r="E410" s="6">
        <f>IF($C410&lt;&gt;"M5","",SSA!E410)</f>
        <v>5175.2682000000004</v>
      </c>
      <c r="F410" s="6">
        <f>IF($C410&lt;&gt;"M5","",SSA!F410)</f>
        <v>5174.8990999999996</v>
      </c>
      <c r="G410" s="21">
        <f t="shared" si="37"/>
        <v>0.3691000000007989</v>
      </c>
      <c r="H410" s="21">
        <f t="shared" si="41"/>
        <v>1</v>
      </c>
      <c r="I410" s="21">
        <f t="shared" si="42"/>
        <v>1</v>
      </c>
      <c r="J410" s="23" t="str">
        <f t="shared" si="38"/>
        <v>UP</v>
      </c>
      <c r="K410" s="22" t="str">
        <f t="shared" si="39"/>
        <v>crossover</v>
      </c>
      <c r="L410" s="23" t="str">
        <f t="shared" si="40"/>
        <v>-----</v>
      </c>
    </row>
    <row r="411" spans="1:12" x14ac:dyDescent="0.55000000000000004">
      <c r="A411" s="6">
        <f>IF('Data Validation'!$K$2&lt;&gt;TRUE,"",'Data Validation'!A411)</f>
        <v>1772154900</v>
      </c>
      <c r="B411" s="6" t="str">
        <f>IF('Data Validation'!$K$2&lt;&gt;TRUE,"",'Data Validation'!C411)</f>
        <v>XAUUSD</v>
      </c>
      <c r="C411" s="6" t="str">
        <f>IF('Data Validation'!$K$2&lt;&gt;TRUE,"",'Data Validation'!E411)</f>
        <v>M5</v>
      </c>
      <c r="D411" s="6">
        <f>IF('Data Validation'!$K$2&lt;&gt;TRUE,"",'Data Validation'!G411)</f>
        <v>5177.91</v>
      </c>
      <c r="E411" s="6">
        <f>IF($C411&lt;&gt;"M5","",SSA!E411)</f>
        <v>5176.6018700000004</v>
      </c>
      <c r="F411" s="6">
        <f>IF($C411&lt;&gt;"M5","",SSA!F411)</f>
        <v>5175.7504799999997</v>
      </c>
      <c r="G411" s="21">
        <f t="shared" si="37"/>
        <v>0.85139000000071974</v>
      </c>
      <c r="H411" s="21">
        <f t="shared" si="41"/>
        <v>1</v>
      </c>
      <c r="I411" s="21">
        <f t="shared" si="42"/>
        <v>2</v>
      </c>
      <c r="J411" s="23" t="str">
        <f t="shared" si="38"/>
        <v>UP</v>
      </c>
      <c r="K411" s="22" t="str">
        <f t="shared" si="39"/>
        <v>-----</v>
      </c>
      <c r="L411" s="23" t="str">
        <f t="shared" si="40"/>
        <v>-----</v>
      </c>
    </row>
    <row r="412" spans="1:12" x14ac:dyDescent="0.55000000000000004">
      <c r="A412" s="6">
        <f>IF('Data Validation'!$K$2&lt;&gt;TRUE,"",'Data Validation'!A412)</f>
        <v>1772155200</v>
      </c>
      <c r="B412" s="6" t="str">
        <f>IF('Data Validation'!$K$2&lt;&gt;TRUE,"",'Data Validation'!C412)</f>
        <v>XAUUSD</v>
      </c>
      <c r="C412" s="6" t="str">
        <f>IF('Data Validation'!$K$2&lt;&gt;TRUE,"",'Data Validation'!E412)</f>
        <v>M5</v>
      </c>
      <c r="D412" s="6">
        <f>IF('Data Validation'!$K$2&lt;&gt;TRUE,"",'Data Validation'!G412)</f>
        <v>5177.8599999999997</v>
      </c>
      <c r="E412" s="6">
        <f>IF($C412&lt;&gt;"M5","",SSA!E412)</f>
        <v>5178.3150800000003</v>
      </c>
      <c r="F412" s="6">
        <f>IF($C412&lt;&gt;"M5","",SSA!F412)</f>
        <v>5177.0327799999995</v>
      </c>
      <c r="G412" s="21">
        <f t="shared" si="37"/>
        <v>1.2823000000007596</v>
      </c>
      <c r="H412" s="21">
        <f t="shared" si="41"/>
        <v>1</v>
      </c>
      <c r="I412" s="21">
        <f t="shared" si="42"/>
        <v>3</v>
      </c>
      <c r="J412" s="23" t="str">
        <f t="shared" si="38"/>
        <v>UP</v>
      </c>
      <c r="K412" s="22" t="str">
        <f t="shared" si="39"/>
        <v>-----</v>
      </c>
      <c r="L412" s="23" t="str">
        <f t="shared" si="40"/>
        <v>-----</v>
      </c>
    </row>
    <row r="413" spans="1:12" x14ac:dyDescent="0.55000000000000004">
      <c r="A413" s="6">
        <f>IF('Data Validation'!$K$2&lt;&gt;TRUE,"",'Data Validation'!A413)</f>
        <v>1772155500</v>
      </c>
      <c r="B413" s="6" t="str">
        <f>IF('Data Validation'!$K$2&lt;&gt;TRUE,"",'Data Validation'!C413)</f>
        <v>XAUUSD</v>
      </c>
      <c r="C413" s="6" t="str">
        <f>IF('Data Validation'!$K$2&lt;&gt;TRUE,"",'Data Validation'!E413)</f>
        <v>M5</v>
      </c>
      <c r="D413" s="6">
        <f>IF('Data Validation'!$K$2&lt;&gt;TRUE,"",'Data Validation'!G413)</f>
        <v>5174.99</v>
      </c>
      <c r="E413" s="6">
        <f>IF($C413&lt;&gt;"M5","",SSA!E413)</f>
        <v>5180.4122799999996</v>
      </c>
      <c r="F413" s="6">
        <f>IF($C413&lt;&gt;"M5","",SSA!F413)</f>
        <v>5178.72253</v>
      </c>
      <c r="G413" s="21">
        <f t="shared" si="37"/>
        <v>1.6897499999995489</v>
      </c>
      <c r="H413" s="21">
        <f t="shared" si="41"/>
        <v>1</v>
      </c>
      <c r="I413" s="21">
        <f t="shared" si="42"/>
        <v>4</v>
      </c>
      <c r="J413" s="23" t="str">
        <f t="shared" si="38"/>
        <v>UP</v>
      </c>
      <c r="K413" s="22" t="str">
        <f t="shared" si="39"/>
        <v>-----</v>
      </c>
      <c r="L413" s="23" t="str">
        <f t="shared" si="40"/>
        <v>-----</v>
      </c>
    </row>
    <row r="414" spans="1:12" x14ac:dyDescent="0.55000000000000004">
      <c r="A414" s="6">
        <f>IF('Data Validation'!$K$2&lt;&gt;TRUE,"",'Data Validation'!A414)</f>
        <v>1772155800</v>
      </c>
      <c r="B414" s="6" t="str">
        <f>IF('Data Validation'!$K$2&lt;&gt;TRUE,"",'Data Validation'!C414)</f>
        <v>XAUUSD</v>
      </c>
      <c r="C414" s="6" t="str">
        <f>IF('Data Validation'!$K$2&lt;&gt;TRUE,"",'Data Validation'!E414)</f>
        <v>M5</v>
      </c>
      <c r="D414" s="6">
        <f>IF('Data Validation'!$K$2&lt;&gt;TRUE,"",'Data Validation'!G414)</f>
        <v>5182.1400000000003</v>
      </c>
      <c r="E414" s="6">
        <f>IF($C414&lt;&gt;"M5","",SSA!E414)</f>
        <v>5182.9564899999996</v>
      </c>
      <c r="F414" s="6">
        <f>IF($C414&lt;&gt;"M5","",SSA!F414)</f>
        <v>5180.8395099999998</v>
      </c>
      <c r="G414" s="21">
        <f t="shared" si="37"/>
        <v>2.1169799999997849</v>
      </c>
      <c r="H414" s="21">
        <f t="shared" si="41"/>
        <v>1</v>
      </c>
      <c r="I414" s="21">
        <f t="shared" si="42"/>
        <v>5</v>
      </c>
      <c r="J414" s="23" t="str">
        <f t="shared" si="38"/>
        <v>UP</v>
      </c>
      <c r="K414" s="22" t="str">
        <f t="shared" si="39"/>
        <v>-----</v>
      </c>
      <c r="L414" s="23" t="str">
        <f t="shared" si="40"/>
        <v>-----</v>
      </c>
    </row>
    <row r="415" spans="1:12" x14ac:dyDescent="0.55000000000000004">
      <c r="A415" s="6">
        <f>IF('Data Validation'!$K$2&lt;&gt;TRUE,"",'Data Validation'!A415)</f>
        <v>1772156100</v>
      </c>
      <c r="B415" s="6" t="str">
        <f>IF('Data Validation'!$K$2&lt;&gt;TRUE,"",'Data Validation'!C415)</f>
        <v>XAUUSD</v>
      </c>
      <c r="C415" s="6" t="str">
        <f>IF('Data Validation'!$K$2&lt;&gt;TRUE,"",'Data Validation'!E415)</f>
        <v>M5</v>
      </c>
      <c r="D415" s="6">
        <f>IF('Data Validation'!$K$2&lt;&gt;TRUE,"",'Data Validation'!G415)</f>
        <v>5190.7</v>
      </c>
      <c r="E415" s="6">
        <f>IF($C415&lt;&gt;"M5","",SSA!E415)</f>
        <v>5185.6921599999996</v>
      </c>
      <c r="F415" s="6">
        <f>IF($C415&lt;&gt;"M5","",SSA!F415)</f>
        <v>5183.26584</v>
      </c>
      <c r="G415" s="21">
        <f t="shared" si="37"/>
        <v>2.4263199999995777</v>
      </c>
      <c r="H415" s="21">
        <f t="shared" si="41"/>
        <v>1</v>
      </c>
      <c r="I415" s="21">
        <f t="shared" si="42"/>
        <v>6</v>
      </c>
      <c r="J415" s="23" t="str">
        <f t="shared" si="38"/>
        <v>UP</v>
      </c>
      <c r="K415" s="22" t="str">
        <f t="shared" si="39"/>
        <v>-----</v>
      </c>
      <c r="L415" s="23" t="str">
        <f t="shared" si="40"/>
        <v>-----</v>
      </c>
    </row>
    <row r="416" spans="1:12" x14ac:dyDescent="0.55000000000000004">
      <c r="A416" s="6">
        <f>IF('Data Validation'!$K$2&lt;&gt;TRUE,"",'Data Validation'!A416)</f>
        <v>1772156400</v>
      </c>
      <c r="B416" s="6" t="str">
        <f>IF('Data Validation'!$K$2&lt;&gt;TRUE,"",'Data Validation'!C416)</f>
        <v>XAUUSD</v>
      </c>
      <c r="C416" s="6" t="str">
        <f>IF('Data Validation'!$K$2&lt;&gt;TRUE,"",'Data Validation'!E416)</f>
        <v>M5</v>
      </c>
      <c r="D416" s="6">
        <f>IF('Data Validation'!$K$2&lt;&gt;TRUE,"",'Data Validation'!G416)</f>
        <v>5188.6499999999996</v>
      </c>
      <c r="E416" s="6">
        <f>IF($C416&lt;&gt;"M5","",SSA!E416)</f>
        <v>5188.2752600000003</v>
      </c>
      <c r="F416" s="6">
        <f>IF($C416&lt;&gt;"M5","",SSA!F416)</f>
        <v>5185.7705500000002</v>
      </c>
      <c r="G416" s="21">
        <f t="shared" si="37"/>
        <v>2.5047100000001592</v>
      </c>
      <c r="H416" s="21">
        <f t="shared" si="41"/>
        <v>1</v>
      </c>
      <c r="I416" s="21">
        <f t="shared" si="42"/>
        <v>7</v>
      </c>
      <c r="J416" s="23" t="str">
        <f t="shared" si="38"/>
        <v>UP</v>
      </c>
      <c r="K416" s="22" t="str">
        <f t="shared" si="39"/>
        <v>-----</v>
      </c>
      <c r="L416" s="23" t="str">
        <f t="shared" si="40"/>
        <v>-----</v>
      </c>
    </row>
    <row r="417" spans="1:12" x14ac:dyDescent="0.55000000000000004">
      <c r="A417" s="6">
        <f>IF('Data Validation'!$K$2&lt;&gt;TRUE,"",'Data Validation'!A417)</f>
        <v>1772156700</v>
      </c>
      <c r="B417" s="6" t="str">
        <f>IF('Data Validation'!$K$2&lt;&gt;TRUE,"",'Data Validation'!C417)</f>
        <v>XAUUSD</v>
      </c>
      <c r="C417" s="6" t="str">
        <f>IF('Data Validation'!$K$2&lt;&gt;TRUE,"",'Data Validation'!E417)</f>
        <v>M5</v>
      </c>
      <c r="D417" s="6">
        <f>IF('Data Validation'!$K$2&lt;&gt;TRUE,"",'Data Validation'!G417)</f>
        <v>5188.54</v>
      </c>
      <c r="E417" s="6">
        <f>IF($C417&lt;&gt;"M5","",SSA!E417)</f>
        <v>5190.62284</v>
      </c>
      <c r="F417" s="6">
        <f>IF($C417&lt;&gt;"M5","",SSA!F417)</f>
        <v>5188.1966899999998</v>
      </c>
      <c r="G417" s="21">
        <f t="shared" si="37"/>
        <v>2.4261500000002343</v>
      </c>
      <c r="H417" s="21">
        <f t="shared" si="41"/>
        <v>1</v>
      </c>
      <c r="I417" s="21">
        <f t="shared" si="42"/>
        <v>8</v>
      </c>
      <c r="J417" s="23" t="str">
        <f t="shared" si="38"/>
        <v>UP</v>
      </c>
      <c r="K417" s="22" t="str">
        <f t="shared" si="39"/>
        <v>-----</v>
      </c>
      <c r="L417" s="23" t="str">
        <f t="shared" si="40"/>
        <v>-----</v>
      </c>
    </row>
    <row r="418" spans="1:12" x14ac:dyDescent="0.55000000000000004">
      <c r="A418" s="6">
        <f>IF('Data Validation'!$K$2&lt;&gt;TRUE,"",'Data Validation'!A418)</f>
        <v>1772157000</v>
      </c>
      <c r="B418" s="6" t="str">
        <f>IF('Data Validation'!$K$2&lt;&gt;TRUE,"",'Data Validation'!C418)</f>
        <v>XAUUSD</v>
      </c>
      <c r="C418" s="6" t="str">
        <f>IF('Data Validation'!$K$2&lt;&gt;TRUE,"",'Data Validation'!E418)</f>
        <v>M5</v>
      </c>
      <c r="D418" s="6">
        <f>IF('Data Validation'!$K$2&lt;&gt;TRUE,"",'Data Validation'!G418)</f>
        <v>5192.1000000000004</v>
      </c>
      <c r="E418" s="6">
        <f>IF($C418&lt;&gt;"M5","",SSA!E418)</f>
        <v>5192.5814799999998</v>
      </c>
      <c r="F418" s="6">
        <f>IF($C418&lt;&gt;"M5","",SSA!F418)</f>
        <v>5190.3890899999997</v>
      </c>
      <c r="G418" s="21">
        <f t="shared" si="37"/>
        <v>2.1923900000001595</v>
      </c>
      <c r="H418" s="21">
        <f t="shared" si="41"/>
        <v>1</v>
      </c>
      <c r="I418" s="21">
        <f t="shared" si="42"/>
        <v>9</v>
      </c>
      <c r="J418" s="23" t="str">
        <f t="shared" si="38"/>
        <v>UP</v>
      </c>
      <c r="K418" s="22" t="str">
        <f t="shared" si="39"/>
        <v>-----</v>
      </c>
      <c r="L418" s="23" t="str">
        <f t="shared" si="40"/>
        <v>-----</v>
      </c>
    </row>
    <row r="419" spans="1:12" x14ac:dyDescent="0.55000000000000004">
      <c r="A419" s="6">
        <f>IF('Data Validation'!$K$2&lt;&gt;TRUE,"",'Data Validation'!A419)</f>
        <v>1772157300</v>
      </c>
      <c r="B419" s="6" t="str">
        <f>IF('Data Validation'!$K$2&lt;&gt;TRUE,"",'Data Validation'!C419)</f>
        <v>XAUUSD</v>
      </c>
      <c r="C419" s="6" t="str">
        <f>IF('Data Validation'!$K$2&lt;&gt;TRUE,"",'Data Validation'!E419)</f>
        <v>M5</v>
      </c>
      <c r="D419" s="6">
        <f>IF('Data Validation'!$K$2&lt;&gt;TRUE,"",'Data Validation'!G419)</f>
        <v>5194.22</v>
      </c>
      <c r="E419" s="6">
        <f>IF($C419&lt;&gt;"M5","",SSA!E419)</f>
        <v>5193.8848699999999</v>
      </c>
      <c r="F419" s="6">
        <f>IF($C419&lt;&gt;"M5","",SSA!F419)</f>
        <v>5192.1369800000002</v>
      </c>
      <c r="G419" s="21">
        <f t="shared" si="37"/>
        <v>1.7478899999996429</v>
      </c>
      <c r="H419" s="21">
        <f t="shared" si="41"/>
        <v>1</v>
      </c>
      <c r="I419" s="21">
        <f t="shared" si="42"/>
        <v>10</v>
      </c>
      <c r="J419" s="23" t="str">
        <f t="shared" si="38"/>
        <v>UP</v>
      </c>
      <c r="K419" s="22" t="str">
        <f t="shared" si="39"/>
        <v>-----</v>
      </c>
      <c r="L419" s="23" t="str">
        <f t="shared" si="40"/>
        <v>-----</v>
      </c>
    </row>
    <row r="420" spans="1:12" x14ac:dyDescent="0.55000000000000004">
      <c r="A420" s="6">
        <f>IF('Data Validation'!$K$2&lt;&gt;TRUE,"",'Data Validation'!A420)</f>
        <v>1772157600</v>
      </c>
      <c r="B420" s="6" t="str">
        <f>IF('Data Validation'!$K$2&lt;&gt;TRUE,"",'Data Validation'!C420)</f>
        <v>XAUUSD</v>
      </c>
      <c r="C420" s="6" t="str">
        <f>IF('Data Validation'!$K$2&lt;&gt;TRUE,"",'Data Validation'!E420)</f>
        <v>M5</v>
      </c>
      <c r="D420" s="6">
        <f>IF('Data Validation'!$K$2&lt;&gt;TRUE,"",'Data Validation'!G420)</f>
        <v>5193.3100000000004</v>
      </c>
      <c r="E420" s="6">
        <f>IF($C420&lt;&gt;"M5","",SSA!E420)</f>
        <v>5194.3381099999997</v>
      </c>
      <c r="F420" s="6">
        <f>IF($C420&lt;&gt;"M5","",SSA!F420)</f>
        <v>5193.2375400000001</v>
      </c>
      <c r="G420" s="21">
        <f t="shared" si="37"/>
        <v>1.1005699999996068</v>
      </c>
      <c r="H420" s="21">
        <f t="shared" si="41"/>
        <v>1</v>
      </c>
      <c r="I420" s="21">
        <f t="shared" si="42"/>
        <v>11</v>
      </c>
      <c r="J420" s="23" t="str">
        <f t="shared" si="38"/>
        <v>UP</v>
      </c>
      <c r="K420" s="22" t="str">
        <f t="shared" si="39"/>
        <v>-----</v>
      </c>
      <c r="L420" s="23" t="str">
        <f t="shared" si="40"/>
        <v>-----</v>
      </c>
    </row>
    <row r="421" spans="1:12" x14ac:dyDescent="0.55000000000000004">
      <c r="A421" s="6">
        <f>IF('Data Validation'!$K$2&lt;&gt;TRUE,"",'Data Validation'!A421)</f>
        <v>1772157900</v>
      </c>
      <c r="B421" s="6" t="str">
        <f>IF('Data Validation'!$K$2&lt;&gt;TRUE,"",'Data Validation'!C421)</f>
        <v>XAUUSD</v>
      </c>
      <c r="C421" s="6" t="str">
        <f>IF('Data Validation'!$K$2&lt;&gt;TRUE,"",'Data Validation'!E421)</f>
        <v>M5</v>
      </c>
      <c r="D421" s="6">
        <f>IF('Data Validation'!$K$2&lt;&gt;TRUE,"",'Data Validation'!G421)</f>
        <v>5195.28</v>
      </c>
      <c r="E421" s="6">
        <f>IF($C421&lt;&gt;"M5","",SSA!E421)</f>
        <v>5193.8959800000002</v>
      </c>
      <c r="F421" s="6">
        <f>IF($C421&lt;&gt;"M5","",SSA!F421)</f>
        <v>5193.5667599999997</v>
      </c>
      <c r="G421" s="21">
        <f t="shared" si="37"/>
        <v>0.32922000000053231</v>
      </c>
      <c r="H421" s="21">
        <f t="shared" si="41"/>
        <v>1</v>
      </c>
      <c r="I421" s="21">
        <f t="shared" si="42"/>
        <v>12</v>
      </c>
      <c r="J421" s="23" t="str">
        <f t="shared" si="38"/>
        <v>UP</v>
      </c>
      <c r="K421" s="22" t="str">
        <f t="shared" si="39"/>
        <v>-----</v>
      </c>
      <c r="L421" s="23" t="str">
        <f t="shared" si="40"/>
        <v>-----</v>
      </c>
    </row>
    <row r="422" spans="1:12" x14ac:dyDescent="0.55000000000000004">
      <c r="A422" s="6">
        <f>IF('Data Validation'!$K$2&lt;&gt;TRUE,"",'Data Validation'!A422)</f>
        <v>1772158200</v>
      </c>
      <c r="B422" s="6" t="str">
        <f>IF('Data Validation'!$K$2&lt;&gt;TRUE,"",'Data Validation'!C422)</f>
        <v>XAUUSD</v>
      </c>
      <c r="C422" s="6" t="str">
        <f>IF('Data Validation'!$K$2&lt;&gt;TRUE,"",'Data Validation'!E422)</f>
        <v>M5</v>
      </c>
      <c r="D422" s="6">
        <f>IF('Data Validation'!$K$2&lt;&gt;TRUE,"",'Data Validation'!G422)</f>
        <v>5194.16</v>
      </c>
      <c r="E422" s="6">
        <f>IF($C422&lt;&gt;"M5","",SSA!E422)</f>
        <v>5192.5242699999999</v>
      </c>
      <c r="F422" s="6">
        <f>IF($C422&lt;&gt;"M5","",SSA!F422)</f>
        <v>5193.0455199999997</v>
      </c>
      <c r="G422" s="21">
        <f t="shared" si="37"/>
        <v>-0.52124999999978172</v>
      </c>
      <c r="H422" s="21">
        <f t="shared" si="41"/>
        <v>-1</v>
      </c>
      <c r="I422" s="21">
        <f t="shared" si="42"/>
        <v>-1</v>
      </c>
      <c r="J422" s="23" t="str">
        <f t="shared" si="38"/>
        <v>DOWN</v>
      </c>
      <c r="K422" s="22" t="str">
        <f t="shared" si="39"/>
        <v>-----</v>
      </c>
      <c r="L422" s="23" t="str">
        <f t="shared" si="40"/>
        <v>crossunder</v>
      </c>
    </row>
    <row r="423" spans="1:12" x14ac:dyDescent="0.55000000000000004">
      <c r="A423" s="6">
        <f>IF('Data Validation'!$K$2&lt;&gt;TRUE,"",'Data Validation'!A423)</f>
        <v>1772158500</v>
      </c>
      <c r="B423" s="6" t="str">
        <f>IF('Data Validation'!$K$2&lt;&gt;TRUE,"",'Data Validation'!C423)</f>
        <v>XAUUSD</v>
      </c>
      <c r="C423" s="6" t="str">
        <f>IF('Data Validation'!$K$2&lt;&gt;TRUE,"",'Data Validation'!E423)</f>
        <v>M5</v>
      </c>
      <c r="D423" s="6">
        <f>IF('Data Validation'!$K$2&lt;&gt;TRUE,"",'Data Validation'!G423)</f>
        <v>5191.24</v>
      </c>
      <c r="E423" s="6">
        <f>IF($C423&lt;&gt;"M5","",SSA!E423)</f>
        <v>5190.3885200000004</v>
      </c>
      <c r="F423" s="6">
        <f>IF($C423&lt;&gt;"M5","",SSA!F423)</f>
        <v>5191.71702</v>
      </c>
      <c r="G423" s="21">
        <f t="shared" si="37"/>
        <v>-1.3284999999996217</v>
      </c>
      <c r="H423" s="21">
        <f t="shared" si="41"/>
        <v>-1</v>
      </c>
      <c r="I423" s="21">
        <f t="shared" si="42"/>
        <v>-2</v>
      </c>
      <c r="J423" s="23" t="str">
        <f t="shared" si="38"/>
        <v>DOWN</v>
      </c>
      <c r="K423" s="22" t="str">
        <f t="shared" si="39"/>
        <v>-----</v>
      </c>
      <c r="L423" s="23" t="str">
        <f t="shared" si="40"/>
        <v>-----</v>
      </c>
    </row>
    <row r="424" spans="1:12" x14ac:dyDescent="0.55000000000000004">
      <c r="A424" s="6">
        <f>IF('Data Validation'!$K$2&lt;&gt;TRUE,"",'Data Validation'!A424)</f>
        <v>1772158800</v>
      </c>
      <c r="B424" s="6" t="str">
        <f>IF('Data Validation'!$K$2&lt;&gt;TRUE,"",'Data Validation'!C424)</f>
        <v>XAUUSD</v>
      </c>
      <c r="C424" s="6" t="str">
        <f>IF('Data Validation'!$K$2&lt;&gt;TRUE,"",'Data Validation'!E424)</f>
        <v>M5</v>
      </c>
      <c r="D424" s="6">
        <f>IF('Data Validation'!$K$2&lt;&gt;TRUE,"",'Data Validation'!G424)</f>
        <v>5186.66</v>
      </c>
      <c r="E424" s="6">
        <f>IF($C424&lt;&gt;"M5","",SSA!E424)</f>
        <v>5187.8008600000003</v>
      </c>
      <c r="F424" s="6">
        <f>IF($C424&lt;&gt;"M5","",SSA!F424)</f>
        <v>5189.7589399999997</v>
      </c>
      <c r="G424" s="21">
        <f t="shared" si="37"/>
        <v>-1.9580799999994269</v>
      </c>
      <c r="H424" s="21">
        <f t="shared" si="41"/>
        <v>-1</v>
      </c>
      <c r="I424" s="21">
        <f t="shared" si="42"/>
        <v>-3</v>
      </c>
      <c r="J424" s="23" t="str">
        <f t="shared" si="38"/>
        <v>DOWN</v>
      </c>
      <c r="K424" s="22" t="str">
        <f t="shared" si="39"/>
        <v>-----</v>
      </c>
      <c r="L424" s="23" t="str">
        <f t="shared" si="40"/>
        <v>-----</v>
      </c>
    </row>
    <row r="425" spans="1:12" x14ac:dyDescent="0.55000000000000004">
      <c r="A425" s="6">
        <f>IF('Data Validation'!$K$2&lt;&gt;TRUE,"",'Data Validation'!A425)</f>
        <v>1772159100</v>
      </c>
      <c r="B425" s="6" t="str">
        <f>IF('Data Validation'!$K$2&lt;&gt;TRUE,"",'Data Validation'!C425)</f>
        <v>XAUUSD</v>
      </c>
      <c r="C425" s="6" t="str">
        <f>IF('Data Validation'!$K$2&lt;&gt;TRUE,"",'Data Validation'!E425)</f>
        <v>M5</v>
      </c>
      <c r="D425" s="6">
        <f>IF('Data Validation'!$K$2&lt;&gt;TRUE,"",'Data Validation'!G425)</f>
        <v>5183.93</v>
      </c>
      <c r="E425" s="6">
        <f>IF($C425&lt;&gt;"M5","",SSA!E425)</f>
        <v>5185.1629000000003</v>
      </c>
      <c r="F425" s="6">
        <f>IF($C425&lt;&gt;"M5","",SSA!F425)</f>
        <v>5187.4609200000004</v>
      </c>
      <c r="G425" s="21">
        <f t="shared" si="37"/>
        <v>-2.2980200000001787</v>
      </c>
      <c r="H425" s="21">
        <f t="shared" si="41"/>
        <v>-1</v>
      </c>
      <c r="I425" s="21">
        <f t="shared" si="42"/>
        <v>-4</v>
      </c>
      <c r="J425" s="23" t="str">
        <f t="shared" si="38"/>
        <v>DOWN</v>
      </c>
      <c r="K425" s="22" t="str">
        <f t="shared" si="39"/>
        <v>-----</v>
      </c>
      <c r="L425" s="23" t="str">
        <f t="shared" si="40"/>
        <v>-----</v>
      </c>
    </row>
    <row r="426" spans="1:12" x14ac:dyDescent="0.55000000000000004">
      <c r="A426" s="6">
        <f>IF('Data Validation'!$K$2&lt;&gt;TRUE,"",'Data Validation'!A426)</f>
        <v>1772159400</v>
      </c>
      <c r="B426" s="6" t="str">
        <f>IF('Data Validation'!$K$2&lt;&gt;TRUE,"",'Data Validation'!C426)</f>
        <v>XAUUSD</v>
      </c>
      <c r="C426" s="6" t="str">
        <f>IF('Data Validation'!$K$2&lt;&gt;TRUE,"",'Data Validation'!E426)</f>
        <v>M5</v>
      </c>
      <c r="D426" s="6">
        <f>IF('Data Validation'!$K$2&lt;&gt;TRUE,"",'Data Validation'!G426)</f>
        <v>5183.74</v>
      </c>
      <c r="E426" s="6">
        <f>IF($C426&lt;&gt;"M5","",SSA!E426)</f>
        <v>5182.8147499999995</v>
      </c>
      <c r="F426" s="6">
        <f>IF($C426&lt;&gt;"M5","",SSA!F426)</f>
        <v>5185.1378400000003</v>
      </c>
      <c r="G426" s="21">
        <f t="shared" si="37"/>
        <v>-2.323090000000775</v>
      </c>
      <c r="H426" s="21">
        <f t="shared" si="41"/>
        <v>-1</v>
      </c>
      <c r="I426" s="21">
        <f t="shared" si="42"/>
        <v>-5</v>
      </c>
      <c r="J426" s="23" t="str">
        <f t="shared" si="38"/>
        <v>DOWN</v>
      </c>
      <c r="K426" s="22" t="str">
        <f t="shared" si="39"/>
        <v>-----</v>
      </c>
      <c r="L426" s="23" t="str">
        <f t="shared" si="40"/>
        <v>-----</v>
      </c>
    </row>
    <row r="427" spans="1:12" x14ac:dyDescent="0.55000000000000004">
      <c r="A427" s="6">
        <f>IF('Data Validation'!$K$2&lt;&gt;TRUE,"",'Data Validation'!A427)</f>
        <v>1772159700</v>
      </c>
      <c r="B427" s="6" t="str">
        <f>IF('Data Validation'!$K$2&lt;&gt;TRUE,"",'Data Validation'!C427)</f>
        <v>XAUUSD</v>
      </c>
      <c r="C427" s="6" t="str">
        <f>IF('Data Validation'!$K$2&lt;&gt;TRUE,"",'Data Validation'!E427)</f>
        <v>M5</v>
      </c>
      <c r="D427" s="6">
        <f>IF('Data Validation'!$K$2&lt;&gt;TRUE,"",'Data Validation'!G427)</f>
        <v>5178.53</v>
      </c>
      <c r="E427" s="6">
        <f>IF($C427&lt;&gt;"M5","",SSA!E427)</f>
        <v>5180.9683100000002</v>
      </c>
      <c r="F427" s="6">
        <f>IF($C427&lt;&gt;"M5","",SSA!F427)</f>
        <v>5183.0530699999999</v>
      </c>
      <c r="G427" s="21">
        <f t="shared" si="37"/>
        <v>-2.0847599999997328</v>
      </c>
      <c r="H427" s="21">
        <f t="shared" si="41"/>
        <v>-1</v>
      </c>
      <c r="I427" s="21">
        <f t="shared" si="42"/>
        <v>-6</v>
      </c>
      <c r="J427" s="23" t="str">
        <f t="shared" si="38"/>
        <v>DOWN</v>
      </c>
      <c r="K427" s="22" t="str">
        <f t="shared" si="39"/>
        <v>-----</v>
      </c>
      <c r="L427" s="23" t="str">
        <f t="shared" si="40"/>
        <v>-----</v>
      </c>
    </row>
    <row r="428" spans="1:12" x14ac:dyDescent="0.55000000000000004">
      <c r="A428" s="6">
        <f>IF('Data Validation'!$K$2&lt;&gt;TRUE,"",'Data Validation'!A428)</f>
        <v>1772160000</v>
      </c>
      <c r="B428" s="6" t="str">
        <f>IF('Data Validation'!$K$2&lt;&gt;TRUE,"",'Data Validation'!C428)</f>
        <v>XAUUSD</v>
      </c>
      <c r="C428" s="6" t="str">
        <f>IF('Data Validation'!$K$2&lt;&gt;TRUE,"",'Data Validation'!E428)</f>
        <v>M5</v>
      </c>
      <c r="D428" s="6">
        <f>IF('Data Validation'!$K$2&lt;&gt;TRUE,"",'Data Validation'!G428)</f>
        <v>5181.46</v>
      </c>
      <c r="E428" s="6">
        <f>IF($C428&lt;&gt;"M5","",SSA!E428)</f>
        <v>5179.8719700000001</v>
      </c>
      <c r="F428" s="6">
        <f>IF($C428&lt;&gt;"M5","",SSA!F428)</f>
        <v>5181.46252</v>
      </c>
      <c r="G428" s="21">
        <f t="shared" si="37"/>
        <v>-1.5905499999998938</v>
      </c>
      <c r="H428" s="21">
        <f t="shared" si="41"/>
        <v>-1</v>
      </c>
      <c r="I428" s="21">
        <f t="shared" si="42"/>
        <v>-7</v>
      </c>
      <c r="J428" s="23" t="str">
        <f t="shared" si="38"/>
        <v>DOWN</v>
      </c>
      <c r="K428" s="22" t="str">
        <f t="shared" si="39"/>
        <v>-----</v>
      </c>
      <c r="L428" s="23" t="str">
        <f t="shared" si="40"/>
        <v>-----</v>
      </c>
    </row>
    <row r="429" spans="1:12" x14ac:dyDescent="0.55000000000000004">
      <c r="A429" s="6">
        <f>IF('Data Validation'!$K$2&lt;&gt;TRUE,"",'Data Validation'!A429)</f>
        <v>1772160300</v>
      </c>
      <c r="B429" s="6" t="str">
        <f>IF('Data Validation'!$K$2&lt;&gt;TRUE,"",'Data Validation'!C429)</f>
        <v>XAUUSD</v>
      </c>
      <c r="C429" s="6" t="str">
        <f>IF('Data Validation'!$K$2&lt;&gt;TRUE,"",'Data Validation'!E429)</f>
        <v>M5</v>
      </c>
      <c r="D429" s="6">
        <f>IF('Data Validation'!$K$2&lt;&gt;TRUE,"",'Data Validation'!G429)</f>
        <v>5178.68</v>
      </c>
      <c r="E429" s="6">
        <f>IF($C429&lt;&gt;"M5","",SSA!E429)</f>
        <v>5179.45075</v>
      </c>
      <c r="F429" s="6">
        <f>IF($C429&lt;&gt;"M5","",SSA!F429)</f>
        <v>5180.4566299999997</v>
      </c>
      <c r="G429" s="21">
        <f t="shared" si="37"/>
        <v>-1.0058799999997063</v>
      </c>
      <c r="H429" s="21">
        <f t="shared" si="41"/>
        <v>-1</v>
      </c>
      <c r="I429" s="21">
        <f t="shared" si="42"/>
        <v>-8</v>
      </c>
      <c r="J429" s="23" t="str">
        <f t="shared" si="38"/>
        <v>DOWN</v>
      </c>
      <c r="K429" s="22" t="str">
        <f t="shared" si="39"/>
        <v>-----</v>
      </c>
      <c r="L429" s="23" t="str">
        <f t="shared" si="40"/>
        <v>-----</v>
      </c>
    </row>
    <row r="430" spans="1:12" x14ac:dyDescent="0.55000000000000004">
      <c r="A430" s="6">
        <f>IF('Data Validation'!$K$2&lt;&gt;TRUE,"",'Data Validation'!A430)</f>
        <v>1772160600</v>
      </c>
      <c r="B430" s="6" t="str">
        <f>IF('Data Validation'!$K$2&lt;&gt;TRUE,"",'Data Validation'!C430)</f>
        <v>XAUUSD</v>
      </c>
      <c r="C430" s="6" t="str">
        <f>IF('Data Validation'!$K$2&lt;&gt;TRUE,"",'Data Validation'!E430)</f>
        <v>M5</v>
      </c>
      <c r="D430" s="6">
        <f>IF('Data Validation'!$K$2&lt;&gt;TRUE,"",'Data Validation'!G430)</f>
        <v>5177.7700000000004</v>
      </c>
      <c r="E430" s="6">
        <f>IF($C430&lt;&gt;"M5","",SSA!E430)</f>
        <v>5179.6981699999997</v>
      </c>
      <c r="F430" s="6">
        <f>IF($C430&lt;&gt;"M5","",SSA!F430)</f>
        <v>5180.0774000000001</v>
      </c>
      <c r="G430" s="21">
        <f t="shared" si="37"/>
        <v>-0.37923000000046159</v>
      </c>
      <c r="H430" s="21">
        <f t="shared" si="41"/>
        <v>-1</v>
      </c>
      <c r="I430" s="21">
        <f t="shared" si="42"/>
        <v>-9</v>
      </c>
      <c r="J430" s="23" t="str">
        <f t="shared" si="38"/>
        <v>DOWN</v>
      </c>
      <c r="K430" s="22" t="str">
        <f t="shared" si="39"/>
        <v>-----</v>
      </c>
      <c r="L430" s="23" t="str">
        <f t="shared" si="40"/>
        <v>-----</v>
      </c>
    </row>
    <row r="431" spans="1:12" x14ac:dyDescent="0.55000000000000004">
      <c r="A431" s="6">
        <f>IF('Data Validation'!$K$2&lt;&gt;TRUE,"",'Data Validation'!A431)</f>
        <v>1772160900</v>
      </c>
      <c r="B431" s="6" t="str">
        <f>IF('Data Validation'!$K$2&lt;&gt;TRUE,"",'Data Validation'!C431)</f>
        <v>XAUUSD</v>
      </c>
      <c r="C431" s="6" t="str">
        <f>IF('Data Validation'!$K$2&lt;&gt;TRUE,"",'Data Validation'!E431)</f>
        <v>M5</v>
      </c>
      <c r="D431" s="6">
        <f>IF('Data Validation'!$K$2&lt;&gt;TRUE,"",'Data Validation'!G431)</f>
        <v>5183.68</v>
      </c>
      <c r="E431" s="6">
        <f>IF($C431&lt;&gt;"M5","",SSA!E431)</f>
        <v>5180.4945100000004</v>
      </c>
      <c r="F431" s="6">
        <f>IF($C431&lt;&gt;"M5","",SSA!F431)</f>
        <v>5180.2859600000002</v>
      </c>
      <c r="G431" s="21">
        <f t="shared" si="37"/>
        <v>0.20855000000028667</v>
      </c>
      <c r="H431" s="21">
        <f t="shared" si="41"/>
        <v>1</v>
      </c>
      <c r="I431" s="21">
        <f t="shared" si="42"/>
        <v>1</v>
      </c>
      <c r="J431" s="23" t="str">
        <f t="shared" si="38"/>
        <v>UP</v>
      </c>
      <c r="K431" s="22" t="str">
        <f t="shared" si="39"/>
        <v>crossover</v>
      </c>
      <c r="L431" s="23" t="str">
        <f t="shared" si="40"/>
        <v>-----</v>
      </c>
    </row>
    <row r="432" spans="1:12" x14ac:dyDescent="0.55000000000000004">
      <c r="A432" s="6">
        <f>IF('Data Validation'!$K$2&lt;&gt;TRUE,"",'Data Validation'!A432)</f>
        <v>1772161200</v>
      </c>
      <c r="B432" s="6" t="str">
        <f>IF('Data Validation'!$K$2&lt;&gt;TRUE,"",'Data Validation'!C432)</f>
        <v>XAUUSD</v>
      </c>
      <c r="C432" s="6" t="str">
        <f>IF('Data Validation'!$K$2&lt;&gt;TRUE,"",'Data Validation'!E432)</f>
        <v>M5</v>
      </c>
      <c r="D432" s="6">
        <f>IF('Data Validation'!$K$2&lt;&gt;TRUE,"",'Data Validation'!G432)</f>
        <v>5182.75</v>
      </c>
      <c r="E432" s="6">
        <f>IF($C432&lt;&gt;"M5","",SSA!E432)</f>
        <v>5181.5238399999998</v>
      </c>
      <c r="F432" s="6">
        <f>IF($C432&lt;&gt;"M5","",SSA!F432)</f>
        <v>5180.9049000000005</v>
      </c>
      <c r="G432" s="21">
        <f t="shared" si="37"/>
        <v>0.61893999999938387</v>
      </c>
      <c r="H432" s="21">
        <f t="shared" si="41"/>
        <v>1</v>
      </c>
      <c r="I432" s="21">
        <f t="shared" si="42"/>
        <v>2</v>
      </c>
      <c r="J432" s="23" t="str">
        <f t="shared" si="38"/>
        <v>UP</v>
      </c>
      <c r="K432" s="22" t="str">
        <f t="shared" si="39"/>
        <v>-----</v>
      </c>
      <c r="L432" s="23" t="str">
        <f t="shared" si="40"/>
        <v>-----</v>
      </c>
    </row>
    <row r="433" spans="1:21" x14ac:dyDescent="0.55000000000000004">
      <c r="A433" s="6">
        <f>IF('Data Validation'!$K$2&lt;&gt;TRUE,"",'Data Validation'!A433)</f>
        <v>1772161500</v>
      </c>
      <c r="B433" s="6" t="str">
        <f>IF('Data Validation'!$K$2&lt;&gt;TRUE,"",'Data Validation'!C433)</f>
        <v>XAUUSD</v>
      </c>
      <c r="C433" s="6" t="str">
        <f>IF('Data Validation'!$K$2&lt;&gt;TRUE,"",'Data Validation'!E433)</f>
        <v>M5</v>
      </c>
      <c r="D433" s="6">
        <f>IF('Data Validation'!$K$2&lt;&gt;TRUE,"",'Data Validation'!G433)</f>
        <v>5183.04</v>
      </c>
      <c r="E433" s="6">
        <f>IF($C433&lt;&gt;"M5","",SSA!E433)</f>
        <v>5182.6796199999999</v>
      </c>
      <c r="F433" s="6">
        <f>IF($C433&lt;&gt;"M5","",SSA!F433)</f>
        <v>5181.7922600000002</v>
      </c>
      <c r="G433" s="21">
        <f t="shared" si="37"/>
        <v>0.88735999999971682</v>
      </c>
      <c r="H433" s="21">
        <f t="shared" si="41"/>
        <v>1</v>
      </c>
      <c r="I433" s="21">
        <f t="shared" si="42"/>
        <v>3</v>
      </c>
      <c r="J433" s="23" t="str">
        <f t="shared" si="38"/>
        <v>UP</v>
      </c>
      <c r="K433" s="22" t="str">
        <f t="shared" si="39"/>
        <v>-----</v>
      </c>
      <c r="L433" s="23" t="str">
        <f t="shared" si="40"/>
        <v>-----</v>
      </c>
    </row>
    <row r="434" spans="1:21" x14ac:dyDescent="0.55000000000000004">
      <c r="A434" s="6">
        <f>IF('Data Validation'!$K$2&lt;&gt;TRUE,"",'Data Validation'!A434)</f>
        <v>1772161800</v>
      </c>
      <c r="B434" s="6" t="str">
        <f>IF('Data Validation'!$K$2&lt;&gt;TRUE,"",'Data Validation'!C434)</f>
        <v>XAUUSD</v>
      </c>
      <c r="C434" s="6" t="str">
        <f>IF('Data Validation'!$K$2&lt;&gt;TRUE,"",'Data Validation'!E434)</f>
        <v>M5</v>
      </c>
      <c r="D434" s="6">
        <f>IF('Data Validation'!$K$2&lt;&gt;TRUE,"",'Data Validation'!G434)</f>
        <v>5182.8999999999996</v>
      </c>
      <c r="E434" s="6">
        <f>IF($C434&lt;&gt;"M5","",SSA!E434)</f>
        <v>5183.8615300000001</v>
      </c>
      <c r="F434" s="6">
        <f>IF($C434&lt;&gt;"M5","",SSA!F434)</f>
        <v>5182.8268900000003</v>
      </c>
      <c r="G434" s="21">
        <f t="shared" si="37"/>
        <v>1.0346399999998539</v>
      </c>
      <c r="H434" s="21">
        <f t="shared" si="41"/>
        <v>1</v>
      </c>
      <c r="I434" s="21">
        <f t="shared" si="42"/>
        <v>4</v>
      </c>
      <c r="J434" s="23" t="str">
        <f t="shared" si="38"/>
        <v>UP</v>
      </c>
      <c r="K434" s="22" t="str">
        <f t="shared" si="39"/>
        <v>-----</v>
      </c>
      <c r="L434" s="23" t="str">
        <f t="shared" si="40"/>
        <v>-----</v>
      </c>
    </row>
    <row r="435" spans="1:21" x14ac:dyDescent="0.55000000000000004">
      <c r="A435" s="6">
        <f>IF('Data Validation'!$K$2&lt;&gt;TRUE,"",'Data Validation'!A435)</f>
        <v>1772162100</v>
      </c>
      <c r="B435" s="6" t="str">
        <f>IF('Data Validation'!$K$2&lt;&gt;TRUE,"",'Data Validation'!C435)</f>
        <v>XAUUSD</v>
      </c>
      <c r="C435" s="6" t="str">
        <f>IF('Data Validation'!$K$2&lt;&gt;TRUE,"",'Data Validation'!E435)</f>
        <v>M5</v>
      </c>
      <c r="D435" s="6">
        <f>IF('Data Validation'!$K$2&lt;&gt;TRUE,"",'Data Validation'!G435)</f>
        <v>5183.78</v>
      </c>
      <c r="E435" s="6">
        <f>IF($C435&lt;&gt;"M5","",SSA!E435)</f>
        <v>5184.9960700000001</v>
      </c>
      <c r="F435" s="6">
        <f>IF($C435&lt;&gt;"M5","",SSA!F435)</f>
        <v>5183.9114799999998</v>
      </c>
      <c r="G435" s="21">
        <f t="shared" si="37"/>
        <v>1.0845900000003894</v>
      </c>
      <c r="H435" s="21">
        <f t="shared" si="41"/>
        <v>1</v>
      </c>
      <c r="I435" s="21">
        <f t="shared" si="42"/>
        <v>5</v>
      </c>
      <c r="J435" s="23" t="str">
        <f t="shared" si="38"/>
        <v>UP</v>
      </c>
      <c r="K435" s="22" t="str">
        <f t="shared" si="39"/>
        <v>-----</v>
      </c>
      <c r="L435" s="23" t="str">
        <f t="shared" si="40"/>
        <v>-----</v>
      </c>
    </row>
    <row r="436" spans="1:21" x14ac:dyDescent="0.55000000000000004">
      <c r="A436" s="6">
        <f>IF('Data Validation'!$K$2&lt;&gt;TRUE,"",'Data Validation'!A436)</f>
        <v>1772162400</v>
      </c>
      <c r="B436" s="6" t="str">
        <f>IF('Data Validation'!$K$2&lt;&gt;TRUE,"",'Data Validation'!C436)</f>
        <v>XAUUSD</v>
      </c>
      <c r="C436" s="6" t="str">
        <f>IF('Data Validation'!$K$2&lt;&gt;TRUE,"",'Data Validation'!E436)</f>
        <v>M5</v>
      </c>
      <c r="D436" s="6">
        <f>IF('Data Validation'!$K$2&lt;&gt;TRUE,"",'Data Validation'!G436)</f>
        <v>5185.07</v>
      </c>
      <c r="E436" s="6">
        <f>IF($C436&lt;&gt;"M5","",SSA!E436)</f>
        <v>5186.0020199999999</v>
      </c>
      <c r="F436" s="6">
        <f>IF($C436&lt;&gt;"M5","",SSA!F436)</f>
        <v>5184.9567500000003</v>
      </c>
      <c r="G436" s="21">
        <f t="shared" si="37"/>
        <v>1.0452699999996184</v>
      </c>
      <c r="H436" s="21">
        <f t="shared" si="41"/>
        <v>1</v>
      </c>
      <c r="I436" s="21">
        <f t="shared" si="42"/>
        <v>6</v>
      </c>
      <c r="J436" s="23" t="str">
        <f t="shared" si="38"/>
        <v>UP</v>
      </c>
      <c r="K436" s="22" t="str">
        <f t="shared" si="39"/>
        <v>-----</v>
      </c>
      <c r="L436" s="23" t="str">
        <f t="shared" si="40"/>
        <v>-----</v>
      </c>
    </row>
    <row r="437" spans="1:21" x14ac:dyDescent="0.55000000000000004">
      <c r="A437" s="6">
        <f>IF('Data Validation'!$K$2&lt;&gt;TRUE,"",'Data Validation'!A437)</f>
        <v>1772162700</v>
      </c>
      <c r="B437" s="6" t="str">
        <f>IF('Data Validation'!$K$2&lt;&gt;TRUE,"",'Data Validation'!C437)</f>
        <v>XAUUSD</v>
      </c>
      <c r="C437" s="6" t="str">
        <f>IF('Data Validation'!$K$2&lt;&gt;TRUE,"",'Data Validation'!E437)</f>
        <v>M5</v>
      </c>
      <c r="D437" s="6">
        <f>IF('Data Validation'!$K$2&lt;&gt;TRUE,"",'Data Validation'!G437)</f>
        <v>5186.8900000000003</v>
      </c>
      <c r="E437" s="6">
        <f>IF($C437&lt;&gt;"M5","",SSA!E437)</f>
        <v>5186.7898299999997</v>
      </c>
      <c r="F437" s="6">
        <f>IF($C437&lt;&gt;"M5","",SSA!F437)</f>
        <v>5185.8732900000005</v>
      </c>
      <c r="G437" s="21">
        <f t="shared" si="37"/>
        <v>0.91653999999925873</v>
      </c>
      <c r="H437" s="21">
        <f t="shared" si="41"/>
        <v>1</v>
      </c>
      <c r="I437" s="21">
        <f t="shared" si="42"/>
        <v>7</v>
      </c>
      <c r="J437" s="23" t="str">
        <f t="shared" si="38"/>
        <v>UP</v>
      </c>
      <c r="K437" s="22" t="str">
        <f t="shared" si="39"/>
        <v>-----</v>
      </c>
      <c r="L437" s="23" t="str">
        <f t="shared" si="40"/>
        <v>-----</v>
      </c>
    </row>
    <row r="438" spans="1:21" x14ac:dyDescent="0.55000000000000004">
      <c r="A438" s="6">
        <f>IF('Data Validation'!$K$2&lt;&gt;TRUE,"",'Data Validation'!A438)</f>
        <v>1772163000</v>
      </c>
      <c r="B438" s="6" t="str">
        <f>IF('Data Validation'!$K$2&lt;&gt;TRUE,"",'Data Validation'!C438)</f>
        <v>XAUUSD</v>
      </c>
      <c r="C438" s="6" t="str">
        <f>IF('Data Validation'!$K$2&lt;&gt;TRUE,"",'Data Validation'!E438)</f>
        <v>M5</v>
      </c>
      <c r="D438" s="6">
        <f>IF('Data Validation'!$K$2&lt;&gt;TRUE,"",'Data Validation'!G438)</f>
        <v>5187.76</v>
      </c>
      <c r="E438" s="6">
        <f>IF($C438&lt;&gt;"M5","",SSA!E438)</f>
        <v>5187.2837300000001</v>
      </c>
      <c r="F438" s="6">
        <f>IF($C438&lt;&gt;"M5","",SSA!F438)</f>
        <v>5186.5785100000003</v>
      </c>
      <c r="G438" s="21">
        <f t="shared" si="37"/>
        <v>0.70521999999982654</v>
      </c>
      <c r="H438" s="21">
        <f t="shared" si="41"/>
        <v>1</v>
      </c>
      <c r="I438" s="21">
        <f t="shared" si="42"/>
        <v>8</v>
      </c>
      <c r="J438" s="23" t="str">
        <f t="shared" si="38"/>
        <v>UP</v>
      </c>
      <c r="K438" s="22" t="str">
        <f t="shared" si="39"/>
        <v>-----</v>
      </c>
      <c r="L438" s="23" t="str">
        <f t="shared" si="40"/>
        <v>-----</v>
      </c>
    </row>
    <row r="439" spans="1:21" x14ac:dyDescent="0.55000000000000004">
      <c r="A439" s="6">
        <f>IF('Data Validation'!$K$2&lt;&gt;TRUE,"",'Data Validation'!A439)</f>
        <v>1772163300</v>
      </c>
      <c r="B439" s="6" t="str">
        <f>IF('Data Validation'!$K$2&lt;&gt;TRUE,"",'Data Validation'!C439)</f>
        <v>XAUUSD</v>
      </c>
      <c r="C439" s="6" t="str">
        <f>IF('Data Validation'!$K$2&lt;&gt;TRUE,"",'Data Validation'!E439)</f>
        <v>M5</v>
      </c>
      <c r="D439" s="6">
        <f>IF('Data Validation'!$K$2&lt;&gt;TRUE,"",'Data Validation'!G439)</f>
        <v>5186.55</v>
      </c>
      <c r="E439" s="6">
        <f>IF($C439&lt;&gt;"M5","",SSA!E439)</f>
        <v>5187.4727499999999</v>
      </c>
      <c r="F439" s="6">
        <f>IF($C439&lt;&gt;"M5","",SSA!F439)</f>
        <v>5187.0256300000001</v>
      </c>
      <c r="G439" s="21">
        <f t="shared" si="37"/>
        <v>0.44711999999981344</v>
      </c>
      <c r="H439" s="21">
        <f t="shared" si="41"/>
        <v>1</v>
      </c>
      <c r="I439" s="21">
        <f t="shared" si="42"/>
        <v>9</v>
      </c>
      <c r="J439" s="23" t="str">
        <f t="shared" si="38"/>
        <v>UP</v>
      </c>
      <c r="K439" s="22" t="str">
        <f t="shared" si="39"/>
        <v>-----</v>
      </c>
      <c r="L439" s="23" t="str">
        <f t="shared" si="40"/>
        <v>-----</v>
      </c>
      <c r="T439" s="4"/>
      <c r="U439" s="4"/>
    </row>
    <row r="440" spans="1:21" x14ac:dyDescent="0.55000000000000004">
      <c r="A440" s="6">
        <f>IF('Data Validation'!$K$2&lt;&gt;TRUE,"",'Data Validation'!A440)</f>
        <v>1772163600</v>
      </c>
      <c r="B440" s="6" t="str">
        <f>IF('Data Validation'!$K$2&lt;&gt;TRUE,"",'Data Validation'!C440)</f>
        <v>XAUUSD</v>
      </c>
      <c r="C440" s="6" t="str">
        <f>IF('Data Validation'!$K$2&lt;&gt;TRUE,"",'Data Validation'!E440)</f>
        <v>M5</v>
      </c>
      <c r="D440" s="6">
        <f>IF('Data Validation'!$K$2&lt;&gt;TRUE,"",'Data Validation'!G440)</f>
        <v>5187.17</v>
      </c>
      <c r="E440" s="6">
        <f>IF($C440&lt;&gt;"M5","",SSA!E440)</f>
        <v>5187.43073</v>
      </c>
      <c r="F440" s="6">
        <f>IF($C440&lt;&gt;"M5","",SSA!F440)</f>
        <v>5187.2281800000001</v>
      </c>
      <c r="G440" s="21">
        <f t="shared" si="37"/>
        <v>0.20254999999997381</v>
      </c>
      <c r="H440" s="21">
        <f t="shared" si="41"/>
        <v>1</v>
      </c>
      <c r="I440" s="21">
        <f t="shared" si="42"/>
        <v>10</v>
      </c>
      <c r="J440" s="23" t="str">
        <f t="shared" si="38"/>
        <v>UP</v>
      </c>
      <c r="K440" s="22" t="str">
        <f t="shared" si="39"/>
        <v>-----</v>
      </c>
      <c r="L440" s="23" t="str">
        <f t="shared" si="40"/>
        <v>-----</v>
      </c>
      <c r="T440" s="4"/>
      <c r="U440" s="4"/>
    </row>
    <row r="441" spans="1:21" x14ac:dyDescent="0.55000000000000004">
      <c r="A441" s="6">
        <f>IF('Data Validation'!$K$2&lt;&gt;TRUE,"",'Data Validation'!A441)</f>
        <v>1772163900</v>
      </c>
      <c r="B441" s="6" t="str">
        <f>IF('Data Validation'!$K$2&lt;&gt;TRUE,"",'Data Validation'!C441)</f>
        <v>XAUUSD</v>
      </c>
      <c r="C441" s="6" t="str">
        <f>IF('Data Validation'!$K$2&lt;&gt;TRUE,"",'Data Validation'!E441)</f>
        <v>M5</v>
      </c>
      <c r="D441" s="6">
        <f>IF('Data Validation'!$K$2&lt;&gt;TRUE,"",'Data Validation'!G441)</f>
        <v>5189.7</v>
      </c>
      <c r="E441" s="6">
        <f>IF($C441&lt;&gt;"M5","",SSA!E441)</f>
        <v>5187.20831</v>
      </c>
      <c r="F441" s="6">
        <f>IF($C441&lt;&gt;"M5","",SSA!F441)</f>
        <v>5187.2182400000002</v>
      </c>
      <c r="G441" s="21">
        <f t="shared" si="37"/>
        <v>-9.9300000001676381E-3</v>
      </c>
      <c r="H441" s="21">
        <f t="shared" si="41"/>
        <v>-1</v>
      </c>
      <c r="I441" s="21">
        <f t="shared" si="42"/>
        <v>-1</v>
      </c>
      <c r="J441" s="23" t="str">
        <f t="shared" si="38"/>
        <v>DOWN</v>
      </c>
      <c r="K441" s="22" t="str">
        <f t="shared" si="39"/>
        <v>-----</v>
      </c>
      <c r="L441" s="23" t="str">
        <f t="shared" si="40"/>
        <v>crossunder</v>
      </c>
      <c r="T441" s="4"/>
      <c r="U441" s="4"/>
    </row>
    <row r="442" spans="1:21" x14ac:dyDescent="0.55000000000000004">
      <c r="A442" s="6">
        <f>IF('Data Validation'!$K$2&lt;&gt;TRUE,"",'Data Validation'!A442)</f>
        <v>1772164200</v>
      </c>
      <c r="B442" s="6" t="str">
        <f>IF('Data Validation'!$K$2&lt;&gt;TRUE,"",'Data Validation'!C442)</f>
        <v>XAUUSD</v>
      </c>
      <c r="C442" s="6" t="str">
        <f>IF('Data Validation'!$K$2&lt;&gt;TRUE,"",'Data Validation'!E442)</f>
        <v>M5</v>
      </c>
      <c r="D442" s="6">
        <f>IF('Data Validation'!$K$2&lt;&gt;TRUE,"",'Data Validation'!G442)</f>
        <v>5189.59</v>
      </c>
      <c r="E442" s="6">
        <f>IF($C442&lt;&gt;"M5","",SSA!E442)</f>
        <v>5186.8348599999999</v>
      </c>
      <c r="F442" s="6">
        <f>IF($C442&lt;&gt;"M5","",SSA!F442)</f>
        <v>5187.0265499999996</v>
      </c>
      <c r="G442" s="21">
        <f t="shared" si="37"/>
        <v>-0.19168999999965308</v>
      </c>
      <c r="H442" s="21">
        <f t="shared" si="41"/>
        <v>-1</v>
      </c>
      <c r="I442" s="21">
        <f t="shared" si="42"/>
        <v>-2</v>
      </c>
      <c r="J442" s="23" t="str">
        <f t="shared" si="38"/>
        <v>DOWN</v>
      </c>
      <c r="K442" s="22" t="str">
        <f t="shared" si="39"/>
        <v>-----</v>
      </c>
      <c r="L442" s="23" t="str">
        <f t="shared" si="40"/>
        <v>-----</v>
      </c>
      <c r="T442" s="4"/>
      <c r="U442" s="4"/>
    </row>
    <row r="443" spans="1:21" x14ac:dyDescent="0.55000000000000004">
      <c r="A443" s="6">
        <f>IF('Data Validation'!$K$2&lt;&gt;TRUE,"",'Data Validation'!A443)</f>
        <v>1772164500</v>
      </c>
      <c r="B443" s="6" t="str">
        <f>IF('Data Validation'!$K$2&lt;&gt;TRUE,"",'Data Validation'!C443)</f>
        <v>XAUUSD</v>
      </c>
      <c r="C443" s="6" t="str">
        <f>IF('Data Validation'!$K$2&lt;&gt;TRUE,"",'Data Validation'!E443)</f>
        <v>M5</v>
      </c>
      <c r="D443" s="6">
        <f>IF('Data Validation'!$K$2&lt;&gt;TRUE,"",'Data Validation'!G443)</f>
        <v>5184</v>
      </c>
      <c r="E443" s="6">
        <f>IF($C443&lt;&gt;"M5","",SSA!E443)</f>
        <v>5186.4260400000003</v>
      </c>
      <c r="F443" s="6">
        <f>IF($C443&lt;&gt;"M5","",SSA!F443)</f>
        <v>5186.7263000000003</v>
      </c>
      <c r="G443" s="21">
        <f t="shared" si="37"/>
        <v>-0.30025999999998021</v>
      </c>
      <c r="H443" s="21">
        <f t="shared" si="41"/>
        <v>-1</v>
      </c>
      <c r="I443" s="21">
        <f t="shared" si="42"/>
        <v>-3</v>
      </c>
      <c r="J443" s="23" t="str">
        <f t="shared" si="38"/>
        <v>DOWN</v>
      </c>
      <c r="K443" s="22" t="str">
        <f t="shared" si="39"/>
        <v>-----</v>
      </c>
      <c r="L443" s="23" t="str">
        <f t="shared" si="40"/>
        <v>-----</v>
      </c>
      <c r="T443" s="4"/>
      <c r="U443" s="4"/>
    </row>
    <row r="444" spans="1:21" x14ac:dyDescent="0.55000000000000004">
      <c r="A444" s="6">
        <f>IF('Data Validation'!$K$2&lt;&gt;TRUE,"",'Data Validation'!A444)</f>
        <v>1772164800</v>
      </c>
      <c r="B444" s="6" t="str">
        <f>IF('Data Validation'!$K$2&lt;&gt;TRUE,"",'Data Validation'!C444)</f>
        <v>XAUUSD</v>
      </c>
      <c r="C444" s="6" t="str">
        <f>IF('Data Validation'!$K$2&lt;&gt;TRUE,"",'Data Validation'!E444)</f>
        <v>M5</v>
      </c>
      <c r="D444" s="6">
        <f>IF('Data Validation'!$K$2&lt;&gt;TRUE,"",'Data Validation'!G444)</f>
        <v>5185.32</v>
      </c>
      <c r="E444" s="6">
        <f>IF($C444&lt;&gt;"M5","",SSA!E444)</f>
        <v>5186.2345999999998</v>
      </c>
      <c r="F444" s="6">
        <f>IF($C444&lt;&gt;"M5","",SSA!F444)</f>
        <v>5186.48045</v>
      </c>
      <c r="G444" s="21">
        <f t="shared" si="37"/>
        <v>-0.24585000000024593</v>
      </c>
      <c r="H444" s="21">
        <f t="shared" si="41"/>
        <v>-1</v>
      </c>
      <c r="I444" s="21">
        <f t="shared" si="42"/>
        <v>-4</v>
      </c>
      <c r="J444" s="23" t="str">
        <f t="shared" si="38"/>
        <v>DOWN</v>
      </c>
      <c r="K444" s="22" t="str">
        <f t="shared" si="39"/>
        <v>-----</v>
      </c>
      <c r="L444" s="23" t="str">
        <f t="shared" si="40"/>
        <v>-----</v>
      </c>
      <c r="T444" s="4"/>
      <c r="U444" s="4"/>
    </row>
    <row r="445" spans="1:21" x14ac:dyDescent="0.55000000000000004">
      <c r="A445" s="6">
        <f>IF('Data Validation'!$K$2&lt;&gt;TRUE,"",'Data Validation'!A445)</f>
        <v>1772165100</v>
      </c>
      <c r="B445" s="6" t="str">
        <f>IF('Data Validation'!$K$2&lt;&gt;TRUE,"",'Data Validation'!C445)</f>
        <v>XAUUSD</v>
      </c>
      <c r="C445" s="6" t="str">
        <f>IF('Data Validation'!$K$2&lt;&gt;TRUE,"",'Data Validation'!E445)</f>
        <v>M5</v>
      </c>
      <c r="D445" s="6">
        <f>IF('Data Validation'!$K$2&lt;&gt;TRUE,"",'Data Validation'!G445)</f>
        <v>5185.8900000000003</v>
      </c>
      <c r="E445" s="6">
        <f>IF($C445&lt;&gt;"M5","",SSA!E445)</f>
        <v>5186.2623599999997</v>
      </c>
      <c r="F445" s="6">
        <f>IF($C445&lt;&gt;"M5","",SSA!F445)</f>
        <v>5186.3714099999997</v>
      </c>
      <c r="G445" s="21">
        <f t="shared" si="37"/>
        <v>-0.10905000000002474</v>
      </c>
      <c r="H445" s="21">
        <f t="shared" si="41"/>
        <v>-1</v>
      </c>
      <c r="I445" s="21">
        <f t="shared" si="42"/>
        <v>-5</v>
      </c>
      <c r="J445" s="23" t="str">
        <f t="shared" si="38"/>
        <v>DOWN</v>
      </c>
      <c r="K445" s="22" t="str">
        <f t="shared" si="39"/>
        <v>-----</v>
      </c>
      <c r="L445" s="23" t="str">
        <f t="shared" si="40"/>
        <v>-----</v>
      </c>
      <c r="T445" s="4"/>
      <c r="U445" s="4"/>
    </row>
    <row r="446" spans="1:21" x14ac:dyDescent="0.55000000000000004">
      <c r="A446" s="6">
        <f>IF('Data Validation'!$K$2&lt;&gt;TRUE,"",'Data Validation'!A446)</f>
        <v>1772165400</v>
      </c>
      <c r="B446" s="6" t="str">
        <f>IF('Data Validation'!$K$2&lt;&gt;TRUE,"",'Data Validation'!C446)</f>
        <v>XAUUSD</v>
      </c>
      <c r="C446" s="6" t="str">
        <f>IF('Data Validation'!$K$2&lt;&gt;TRUE,"",'Data Validation'!E446)</f>
        <v>M5</v>
      </c>
      <c r="D446" s="6">
        <f>IF('Data Validation'!$K$2&lt;&gt;TRUE,"",'Data Validation'!G446)</f>
        <v>5186.6099999999997</v>
      </c>
      <c r="E446" s="6">
        <f>IF($C446&lt;&gt;"M5","",SSA!E446)</f>
        <v>5186.4580800000003</v>
      </c>
      <c r="F446" s="6">
        <f>IF($C446&lt;&gt;"M5","",SSA!F446)</f>
        <v>5186.4147400000002</v>
      </c>
      <c r="G446" s="21">
        <f t="shared" si="37"/>
        <v>4.3340000000171131E-2</v>
      </c>
      <c r="H446" s="21">
        <f t="shared" si="41"/>
        <v>1</v>
      </c>
      <c r="I446" s="21">
        <f t="shared" si="42"/>
        <v>1</v>
      </c>
      <c r="J446" s="23" t="str">
        <f t="shared" si="38"/>
        <v>UP</v>
      </c>
      <c r="K446" s="22" t="str">
        <f t="shared" si="39"/>
        <v>crossover</v>
      </c>
      <c r="L446" s="23" t="str">
        <f t="shared" si="40"/>
        <v>-----</v>
      </c>
      <c r="T446" s="4"/>
      <c r="U446" s="4"/>
    </row>
    <row r="447" spans="1:21" x14ac:dyDescent="0.55000000000000004">
      <c r="A447" s="6">
        <f>IF('Data Validation'!$K$2&lt;&gt;TRUE,"",'Data Validation'!A447)</f>
        <v>1772165700</v>
      </c>
      <c r="B447" s="6" t="str">
        <f>IF('Data Validation'!$K$2&lt;&gt;TRUE,"",'Data Validation'!C447)</f>
        <v>XAUUSD</v>
      </c>
      <c r="C447" s="6" t="str">
        <f>IF('Data Validation'!$K$2&lt;&gt;TRUE,"",'Data Validation'!E447)</f>
        <v>M5</v>
      </c>
      <c r="D447" s="6">
        <f>IF('Data Validation'!$K$2&lt;&gt;TRUE,"",'Data Validation'!G447)</f>
        <v>5184.83</v>
      </c>
      <c r="E447" s="6">
        <f>IF($C447&lt;&gt;"M5","",SSA!E447)</f>
        <v>5186.7286599999998</v>
      </c>
      <c r="F447" s="6">
        <f>IF($C447&lt;&gt;"M5","",SSA!F447)</f>
        <v>5186.5717000000004</v>
      </c>
      <c r="G447" s="21">
        <f t="shared" si="37"/>
        <v>0.15695999999934429</v>
      </c>
      <c r="H447" s="21">
        <f t="shared" si="41"/>
        <v>1</v>
      </c>
      <c r="I447" s="21">
        <f t="shared" si="42"/>
        <v>2</v>
      </c>
      <c r="J447" s="23" t="str">
        <f t="shared" si="38"/>
        <v>UP</v>
      </c>
      <c r="K447" s="22" t="str">
        <f t="shared" si="39"/>
        <v>-----</v>
      </c>
      <c r="L447" s="23" t="str">
        <f t="shared" si="40"/>
        <v>-----</v>
      </c>
      <c r="T447" s="4"/>
      <c r="U447" s="4"/>
    </row>
    <row r="448" spans="1:21" x14ac:dyDescent="0.55000000000000004">
      <c r="A448" s="6">
        <f>IF('Data Validation'!$K$2&lt;&gt;TRUE,"",'Data Validation'!A448)</f>
        <v>1772166000</v>
      </c>
      <c r="B448" s="6" t="str">
        <f>IF('Data Validation'!$K$2&lt;&gt;TRUE,"",'Data Validation'!C448)</f>
        <v>XAUUSD</v>
      </c>
      <c r="C448" s="6" t="str">
        <f>IF('Data Validation'!$K$2&lt;&gt;TRUE,"",'Data Validation'!E448)</f>
        <v>M5</v>
      </c>
      <c r="D448" s="6">
        <f>IF('Data Validation'!$K$2&lt;&gt;TRUE,"",'Data Validation'!G448)</f>
        <v>5187.8599999999997</v>
      </c>
      <c r="E448" s="6">
        <f>IF($C448&lt;&gt;"M5","",SSA!E448)</f>
        <v>5187.0119599999998</v>
      </c>
      <c r="F448" s="6">
        <f>IF($C448&lt;&gt;"M5","",SSA!F448)</f>
        <v>5186.7918300000001</v>
      </c>
      <c r="G448" s="21">
        <f t="shared" si="37"/>
        <v>0.22012999999969907</v>
      </c>
      <c r="H448" s="21">
        <f t="shared" si="41"/>
        <v>1</v>
      </c>
      <c r="I448" s="21">
        <f t="shared" si="42"/>
        <v>3</v>
      </c>
      <c r="J448" s="23" t="str">
        <f t="shared" si="38"/>
        <v>UP</v>
      </c>
      <c r="K448" s="22" t="str">
        <f t="shared" si="39"/>
        <v>-----</v>
      </c>
      <c r="L448" s="23" t="str">
        <f t="shared" si="40"/>
        <v>-----</v>
      </c>
      <c r="T448" s="4"/>
      <c r="U448" s="4"/>
    </row>
    <row r="449" spans="1:21" x14ac:dyDescent="0.55000000000000004">
      <c r="A449" s="6">
        <f>IF('Data Validation'!$K$2&lt;&gt;TRUE,"",'Data Validation'!A449)</f>
        <v>1772166300</v>
      </c>
      <c r="B449" s="6" t="str">
        <f>IF('Data Validation'!$K$2&lt;&gt;TRUE,"",'Data Validation'!C449)</f>
        <v>XAUUSD</v>
      </c>
      <c r="C449" s="6" t="str">
        <f>IF('Data Validation'!$K$2&lt;&gt;TRUE,"",'Data Validation'!E449)</f>
        <v>M5</v>
      </c>
      <c r="D449" s="6">
        <f>IF('Data Validation'!$K$2&lt;&gt;TRUE,"",'Data Validation'!G449)</f>
        <v>5187.37</v>
      </c>
      <c r="E449" s="6">
        <f>IF($C449&lt;&gt;"M5","",SSA!E449)</f>
        <v>5187.1081400000003</v>
      </c>
      <c r="F449" s="6">
        <f>IF($C449&lt;&gt;"M5","",SSA!F449)</f>
        <v>5186.9499900000001</v>
      </c>
      <c r="G449" s="21">
        <f t="shared" si="37"/>
        <v>0.15815000000020518</v>
      </c>
      <c r="H449" s="21">
        <f t="shared" si="41"/>
        <v>1</v>
      </c>
      <c r="I449" s="21">
        <f t="shared" si="42"/>
        <v>4</v>
      </c>
      <c r="J449" s="23" t="str">
        <f t="shared" si="38"/>
        <v>UP</v>
      </c>
      <c r="K449" s="22" t="str">
        <f t="shared" si="39"/>
        <v>-----</v>
      </c>
      <c r="L449" s="23" t="str">
        <f t="shared" si="40"/>
        <v>-----</v>
      </c>
      <c r="T449" s="4"/>
      <c r="U449" s="4"/>
    </row>
    <row r="450" spans="1:21" x14ac:dyDescent="0.55000000000000004">
      <c r="A450" s="6">
        <f>IF('Data Validation'!$K$2&lt;&gt;TRUE,"",'Data Validation'!A450)</f>
        <v>1772166600</v>
      </c>
      <c r="B450" s="6" t="str">
        <f>IF('Data Validation'!$K$2&lt;&gt;TRUE,"",'Data Validation'!C450)</f>
        <v>XAUUSD</v>
      </c>
      <c r="C450" s="6" t="str">
        <f>IF('Data Validation'!$K$2&lt;&gt;TRUE,"",'Data Validation'!E450)</f>
        <v>M5</v>
      </c>
      <c r="D450" s="6">
        <f>IF('Data Validation'!$K$2&lt;&gt;TRUE,"",'Data Validation'!G450)</f>
        <v>5186.79</v>
      </c>
      <c r="E450" s="6">
        <f>IF($C450&lt;&gt;"M5","",SSA!E450)</f>
        <v>5186.9433200000003</v>
      </c>
      <c r="F450" s="6">
        <f>IF($C450&lt;&gt;"M5","",SSA!F450)</f>
        <v>5186.9466499999999</v>
      </c>
      <c r="G450" s="21">
        <f t="shared" ref="G450:G513" si="43">E450-F450</f>
        <v>-3.3299999995506369E-3</v>
      </c>
      <c r="H450" s="21">
        <f t="shared" si="41"/>
        <v>-1</v>
      </c>
      <c r="I450" s="21">
        <f t="shared" si="42"/>
        <v>-1</v>
      </c>
      <c r="J450" s="23" t="str">
        <f t="shared" si="38"/>
        <v>DOWN</v>
      </c>
      <c r="K450" s="22" t="str">
        <f t="shared" si="39"/>
        <v>-----</v>
      </c>
      <c r="L450" s="23" t="str">
        <f t="shared" si="40"/>
        <v>crossunder</v>
      </c>
      <c r="T450" s="4"/>
      <c r="U450" s="4"/>
    </row>
    <row r="451" spans="1:21" x14ac:dyDescent="0.55000000000000004">
      <c r="A451" s="6">
        <f>IF('Data Validation'!$K$2&lt;&gt;TRUE,"",'Data Validation'!A451)</f>
        <v>1772166900</v>
      </c>
      <c r="B451" s="6" t="str">
        <f>IF('Data Validation'!$K$2&lt;&gt;TRUE,"",'Data Validation'!C451)</f>
        <v>XAUUSD</v>
      </c>
      <c r="C451" s="6" t="str">
        <f>IF('Data Validation'!$K$2&lt;&gt;TRUE,"",'Data Validation'!E451)</f>
        <v>M5</v>
      </c>
      <c r="D451" s="6">
        <f>IF('Data Validation'!$K$2&lt;&gt;TRUE,"",'Data Validation'!G451)</f>
        <v>5187.75</v>
      </c>
      <c r="E451" s="6">
        <f>IF($C451&lt;&gt;"M5","",SSA!E451)</f>
        <v>5186.5076900000004</v>
      </c>
      <c r="F451" s="6">
        <f>IF($C451&lt;&gt;"M5","",SSA!F451)</f>
        <v>5186.7271700000001</v>
      </c>
      <c r="G451" s="21">
        <f t="shared" si="43"/>
        <v>-0.21947999999974854</v>
      </c>
      <c r="H451" s="21">
        <f t="shared" si="41"/>
        <v>-1</v>
      </c>
      <c r="I451" s="21">
        <f t="shared" si="42"/>
        <v>-2</v>
      </c>
      <c r="J451" s="23" t="str">
        <f t="shared" ref="J451:J500" si="44">IF(G451&gt;0,"UP","DOWN")</f>
        <v>DOWN</v>
      </c>
      <c r="K451" s="22" t="str">
        <f t="shared" ref="K451:K500" si="45">IF(AND(E451&gt;F451,E450&lt;F450),"crossover","-----")</f>
        <v>-----</v>
      </c>
      <c r="L451" s="23" t="str">
        <f t="shared" ref="L451:L500" si="46">IF(AND(E451&lt;F451,E450&gt;F450),"crossunder","-----")</f>
        <v>-----</v>
      </c>
      <c r="T451" s="4"/>
      <c r="U451" s="4"/>
    </row>
    <row r="452" spans="1:21" x14ac:dyDescent="0.55000000000000004">
      <c r="A452" s="6">
        <f>IF('Data Validation'!$K$2&lt;&gt;TRUE,"",'Data Validation'!A452)</f>
        <v>1772167200</v>
      </c>
      <c r="B452" s="6" t="str">
        <f>IF('Data Validation'!$K$2&lt;&gt;TRUE,"",'Data Validation'!C452)</f>
        <v>XAUUSD</v>
      </c>
      <c r="C452" s="6" t="str">
        <f>IF('Data Validation'!$K$2&lt;&gt;TRUE,"",'Data Validation'!E452)</f>
        <v>M5</v>
      </c>
      <c r="D452" s="6">
        <f>IF('Data Validation'!$K$2&lt;&gt;TRUE,"",'Data Validation'!G452)</f>
        <v>5187.34</v>
      </c>
      <c r="E452" s="6">
        <f>IF($C452&lt;&gt;"M5","",SSA!E452)</f>
        <v>5185.8213800000003</v>
      </c>
      <c r="F452" s="6">
        <f>IF($C452&lt;&gt;"M5","",SSA!F452)</f>
        <v>5186.2742699999999</v>
      </c>
      <c r="G452" s="21">
        <f t="shared" si="43"/>
        <v>-0.45288999999957014</v>
      </c>
      <c r="H452" s="21">
        <f t="shared" ref="H452:H500" si="47">IF(G452&gt;=0,1,-1)</f>
        <v>-1</v>
      </c>
      <c r="I452" s="21">
        <f t="shared" ref="I452:I500" si="48">IF(H452=H451,I451+H452,H452)</f>
        <v>-3</v>
      </c>
      <c r="J452" s="23" t="str">
        <f t="shared" si="44"/>
        <v>DOWN</v>
      </c>
      <c r="K452" s="22" t="str">
        <f t="shared" si="45"/>
        <v>-----</v>
      </c>
      <c r="L452" s="23" t="str">
        <f t="shared" si="46"/>
        <v>-----</v>
      </c>
      <c r="T452" s="4"/>
      <c r="U452" s="4"/>
    </row>
    <row r="453" spans="1:21" x14ac:dyDescent="0.55000000000000004">
      <c r="A453" s="6">
        <f>IF('Data Validation'!$K$2&lt;&gt;TRUE,"",'Data Validation'!A453)</f>
        <v>1772167500</v>
      </c>
      <c r="B453" s="6" t="str">
        <f>IF('Data Validation'!$K$2&lt;&gt;TRUE,"",'Data Validation'!C453)</f>
        <v>XAUUSD</v>
      </c>
      <c r="C453" s="6" t="str">
        <f>IF('Data Validation'!$K$2&lt;&gt;TRUE,"",'Data Validation'!E453)</f>
        <v>M5</v>
      </c>
      <c r="D453" s="6">
        <f>IF('Data Validation'!$K$2&lt;&gt;TRUE,"",'Data Validation'!G453)</f>
        <v>5185.67</v>
      </c>
      <c r="E453" s="6">
        <f>IF($C453&lt;&gt;"M5","",SSA!E453)</f>
        <v>5185.0329300000003</v>
      </c>
      <c r="F453" s="6">
        <f>IF($C453&lt;&gt;"M5","",SSA!F453)</f>
        <v>5185.6535999999996</v>
      </c>
      <c r="G453" s="21">
        <f t="shared" si="43"/>
        <v>-0.62066999999933614</v>
      </c>
      <c r="H453" s="21">
        <f t="shared" si="47"/>
        <v>-1</v>
      </c>
      <c r="I453" s="21">
        <f t="shared" si="48"/>
        <v>-4</v>
      </c>
      <c r="J453" s="23" t="str">
        <f t="shared" si="44"/>
        <v>DOWN</v>
      </c>
      <c r="K453" s="22" t="str">
        <f t="shared" si="45"/>
        <v>-----</v>
      </c>
      <c r="L453" s="23" t="str">
        <f t="shared" si="46"/>
        <v>-----</v>
      </c>
      <c r="T453" s="4"/>
      <c r="U453" s="4"/>
    </row>
    <row r="454" spans="1:21" x14ac:dyDescent="0.55000000000000004">
      <c r="A454" s="6">
        <f>IF('Data Validation'!$K$2&lt;&gt;TRUE,"",'Data Validation'!A454)</f>
        <v>1772167800</v>
      </c>
      <c r="B454" s="6" t="str">
        <f>IF('Data Validation'!$K$2&lt;&gt;TRUE,"",'Data Validation'!C454)</f>
        <v>XAUUSD</v>
      </c>
      <c r="C454" s="6" t="str">
        <f>IF('Data Validation'!$K$2&lt;&gt;TRUE,"",'Data Validation'!E454)</f>
        <v>M5</v>
      </c>
      <c r="D454" s="6">
        <f>IF('Data Validation'!$K$2&lt;&gt;TRUE,"",'Data Validation'!G454)</f>
        <v>5183.22</v>
      </c>
      <c r="E454" s="6">
        <f>IF($C454&lt;&gt;"M5","",SSA!E454)</f>
        <v>5184.3773300000003</v>
      </c>
      <c r="F454" s="6">
        <f>IF($C454&lt;&gt;"M5","",SSA!F454)</f>
        <v>5185.0154700000003</v>
      </c>
      <c r="G454" s="21">
        <f t="shared" si="43"/>
        <v>-0.63814000000002125</v>
      </c>
      <c r="H454" s="21">
        <f t="shared" si="47"/>
        <v>-1</v>
      </c>
      <c r="I454" s="21">
        <f t="shared" si="48"/>
        <v>-5</v>
      </c>
      <c r="J454" s="23" t="str">
        <f t="shared" si="44"/>
        <v>DOWN</v>
      </c>
      <c r="K454" s="22" t="str">
        <f t="shared" si="45"/>
        <v>-----</v>
      </c>
      <c r="L454" s="23" t="str">
        <f t="shared" si="46"/>
        <v>-----</v>
      </c>
      <c r="T454" s="4"/>
      <c r="U454" s="4"/>
    </row>
    <row r="455" spans="1:21" x14ac:dyDescent="0.55000000000000004">
      <c r="A455" s="6">
        <f>IF('Data Validation'!$K$2&lt;&gt;TRUE,"",'Data Validation'!A455)</f>
        <v>1772168100</v>
      </c>
      <c r="B455" s="6" t="str">
        <f>IF('Data Validation'!$K$2&lt;&gt;TRUE,"",'Data Validation'!C455)</f>
        <v>XAUUSD</v>
      </c>
      <c r="C455" s="6" t="str">
        <f>IF('Data Validation'!$K$2&lt;&gt;TRUE,"",'Data Validation'!E455)</f>
        <v>M5</v>
      </c>
      <c r="D455" s="6">
        <f>IF('Data Validation'!$K$2&lt;&gt;TRUE,"",'Data Validation'!G455)</f>
        <v>5181.88</v>
      </c>
      <c r="E455" s="6">
        <f>IF($C455&lt;&gt;"M5","",SSA!E455)</f>
        <v>5184.1055999999999</v>
      </c>
      <c r="F455" s="6">
        <f>IF($C455&lt;&gt;"M5","",SSA!F455)</f>
        <v>5184.5605299999997</v>
      </c>
      <c r="G455" s="21">
        <f t="shared" si="43"/>
        <v>-0.4549299999998766</v>
      </c>
      <c r="H455" s="21">
        <f t="shared" si="47"/>
        <v>-1</v>
      </c>
      <c r="I455" s="21">
        <f t="shared" si="48"/>
        <v>-6</v>
      </c>
      <c r="J455" s="23" t="str">
        <f t="shared" si="44"/>
        <v>DOWN</v>
      </c>
      <c r="K455" s="22" t="str">
        <f t="shared" si="45"/>
        <v>-----</v>
      </c>
      <c r="L455" s="23" t="str">
        <f t="shared" si="46"/>
        <v>-----</v>
      </c>
      <c r="T455" s="4"/>
      <c r="U455" s="4"/>
    </row>
    <row r="456" spans="1:21" x14ac:dyDescent="0.55000000000000004">
      <c r="A456" s="6">
        <f>IF('Data Validation'!$K$2&lt;&gt;TRUE,"",'Data Validation'!A456)</f>
        <v>1772168400</v>
      </c>
      <c r="B456" s="6" t="str">
        <f>IF('Data Validation'!$K$2&lt;&gt;TRUE,"",'Data Validation'!C456)</f>
        <v>XAUUSD</v>
      </c>
      <c r="C456" s="6" t="str">
        <f>IF('Data Validation'!$K$2&lt;&gt;TRUE,"",'Data Validation'!E456)</f>
        <v>M5</v>
      </c>
      <c r="D456" s="6">
        <f>IF('Data Validation'!$K$2&lt;&gt;TRUE,"",'Data Validation'!G456)</f>
        <v>5184.54</v>
      </c>
      <c r="E456" s="6">
        <f>IF($C456&lt;&gt;"M5","",SSA!E456)</f>
        <v>5184.3994700000003</v>
      </c>
      <c r="F456" s="6">
        <f>IF($C456&lt;&gt;"M5","",SSA!F456)</f>
        <v>5184.4799999999996</v>
      </c>
      <c r="G456" s="21">
        <f t="shared" si="43"/>
        <v>-8.052999999927124E-2</v>
      </c>
      <c r="H456" s="21">
        <f t="shared" si="47"/>
        <v>-1</v>
      </c>
      <c r="I456" s="21">
        <f t="shared" si="48"/>
        <v>-7</v>
      </c>
      <c r="J456" s="23" t="str">
        <f t="shared" si="44"/>
        <v>DOWN</v>
      </c>
      <c r="K456" s="22" t="str">
        <f t="shared" si="45"/>
        <v>-----</v>
      </c>
      <c r="L456" s="23" t="str">
        <f t="shared" si="46"/>
        <v>-----</v>
      </c>
      <c r="T456" s="4"/>
      <c r="U456" s="4"/>
    </row>
    <row r="457" spans="1:21" x14ac:dyDescent="0.55000000000000004">
      <c r="A457" s="6">
        <f>IF('Data Validation'!$K$2&lt;&gt;TRUE,"",'Data Validation'!A457)</f>
        <v>1772168700</v>
      </c>
      <c r="B457" s="6" t="str">
        <f>IF('Data Validation'!$K$2&lt;&gt;TRUE,"",'Data Validation'!C457)</f>
        <v>XAUUSD</v>
      </c>
      <c r="C457" s="6" t="str">
        <f>IF('Data Validation'!$K$2&lt;&gt;TRUE,"",'Data Validation'!E457)</f>
        <v>M5</v>
      </c>
      <c r="D457" s="6">
        <f>IF('Data Validation'!$K$2&lt;&gt;TRUE,"",'Data Validation'!G457)</f>
        <v>5185.09</v>
      </c>
      <c r="E457" s="6">
        <f>IF($C457&lt;&gt;"M5","",SSA!E457)</f>
        <v>5185.2387799999997</v>
      </c>
      <c r="F457" s="6">
        <f>IF($C457&lt;&gt;"M5","",SSA!F457)</f>
        <v>5184.8593899999996</v>
      </c>
      <c r="G457" s="21">
        <f t="shared" si="43"/>
        <v>0.37939000000005763</v>
      </c>
      <c r="H457" s="21">
        <f t="shared" si="47"/>
        <v>1</v>
      </c>
      <c r="I457" s="21">
        <f t="shared" si="48"/>
        <v>1</v>
      </c>
      <c r="J457" s="23" t="str">
        <f t="shared" si="44"/>
        <v>UP</v>
      </c>
      <c r="K457" s="22" t="str">
        <f t="shared" si="45"/>
        <v>crossover</v>
      </c>
      <c r="L457" s="23" t="str">
        <f t="shared" si="46"/>
        <v>-----</v>
      </c>
      <c r="T457" s="4"/>
      <c r="U457" s="4"/>
    </row>
    <row r="458" spans="1:21" x14ac:dyDescent="0.55000000000000004">
      <c r="A458" s="6">
        <f>IF('Data Validation'!$K$2&lt;&gt;TRUE,"",'Data Validation'!A458)</f>
        <v>1772169000</v>
      </c>
      <c r="B458" s="6" t="str">
        <f>IF('Data Validation'!$K$2&lt;&gt;TRUE,"",'Data Validation'!C458)</f>
        <v>XAUUSD</v>
      </c>
      <c r="C458" s="6" t="str">
        <f>IF('Data Validation'!$K$2&lt;&gt;TRUE,"",'Data Validation'!E458)</f>
        <v>M5</v>
      </c>
      <c r="D458" s="6">
        <f>IF('Data Validation'!$K$2&lt;&gt;TRUE,"",'Data Validation'!G458)</f>
        <v>5187.34</v>
      </c>
      <c r="E458" s="6">
        <f>IF($C458&lt;&gt;"M5","",SSA!E458)</f>
        <v>5186.5737099999997</v>
      </c>
      <c r="F458" s="6">
        <f>IF($C458&lt;&gt;"M5","",SSA!F458)</f>
        <v>5185.7165500000001</v>
      </c>
      <c r="G458" s="21">
        <f t="shared" si="43"/>
        <v>0.85715999999956694</v>
      </c>
      <c r="H458" s="21">
        <f t="shared" si="47"/>
        <v>1</v>
      </c>
      <c r="I458" s="21">
        <f t="shared" si="48"/>
        <v>2</v>
      </c>
      <c r="J458" s="23" t="str">
        <f t="shared" si="44"/>
        <v>UP</v>
      </c>
      <c r="K458" s="22" t="str">
        <f t="shared" si="45"/>
        <v>-----</v>
      </c>
      <c r="L458" s="23" t="str">
        <f t="shared" si="46"/>
        <v>-----</v>
      </c>
      <c r="T458" s="4"/>
      <c r="U458" s="4"/>
    </row>
    <row r="459" spans="1:21" x14ac:dyDescent="0.55000000000000004">
      <c r="A459" s="6">
        <f>IF('Data Validation'!$K$2&lt;&gt;TRUE,"",'Data Validation'!A459)</f>
        <v>1772169300</v>
      </c>
      <c r="B459" s="6" t="str">
        <f>IF('Data Validation'!$K$2&lt;&gt;TRUE,"",'Data Validation'!C459)</f>
        <v>XAUUSD</v>
      </c>
      <c r="C459" s="6" t="str">
        <f>IF('Data Validation'!$K$2&lt;&gt;TRUE,"",'Data Validation'!E459)</f>
        <v>M5</v>
      </c>
      <c r="D459" s="6">
        <f>IF('Data Validation'!$K$2&lt;&gt;TRUE,"",'Data Validation'!G459)</f>
        <v>5186.4799999999996</v>
      </c>
      <c r="E459" s="6">
        <f>IF($C459&lt;&gt;"M5","",SSA!E459)</f>
        <v>5188.2272599999997</v>
      </c>
      <c r="F459" s="6">
        <f>IF($C459&lt;&gt;"M5","",SSA!F459)</f>
        <v>5186.9718999999996</v>
      </c>
      <c r="G459" s="21">
        <f t="shared" si="43"/>
        <v>1.2553600000001097</v>
      </c>
      <c r="H459" s="21">
        <f t="shared" si="47"/>
        <v>1</v>
      </c>
      <c r="I459" s="21">
        <f t="shared" si="48"/>
        <v>3</v>
      </c>
      <c r="J459" s="23" t="str">
        <f t="shared" si="44"/>
        <v>UP</v>
      </c>
      <c r="K459" s="22" t="str">
        <f t="shared" si="45"/>
        <v>-----</v>
      </c>
      <c r="L459" s="23" t="str">
        <f t="shared" si="46"/>
        <v>-----</v>
      </c>
      <c r="T459" s="4"/>
      <c r="U459" s="4"/>
    </row>
    <row r="460" spans="1:21" x14ac:dyDescent="0.55000000000000004">
      <c r="A460" s="6">
        <f>IF('Data Validation'!$K$2&lt;&gt;TRUE,"",'Data Validation'!A460)</f>
        <v>1772169600</v>
      </c>
      <c r="B460" s="6" t="str">
        <f>IF('Data Validation'!$K$2&lt;&gt;TRUE,"",'Data Validation'!C460)</f>
        <v>XAUUSD</v>
      </c>
      <c r="C460" s="6" t="str">
        <f>IF('Data Validation'!$K$2&lt;&gt;TRUE,"",'Data Validation'!E460)</f>
        <v>M5</v>
      </c>
      <c r="D460" s="6">
        <f>IF('Data Validation'!$K$2&lt;&gt;TRUE,"",'Data Validation'!G460)</f>
        <v>5189.16</v>
      </c>
      <c r="E460" s="6">
        <f>IF($C460&lt;&gt;"M5","",SSA!E460)</f>
        <v>5190.0573000000004</v>
      </c>
      <c r="F460" s="6">
        <f>IF($C460&lt;&gt;"M5","",SSA!F460)</f>
        <v>5188.5146000000004</v>
      </c>
      <c r="G460" s="21">
        <f t="shared" si="43"/>
        <v>1.542699999999968</v>
      </c>
      <c r="H460" s="21">
        <f t="shared" si="47"/>
        <v>1</v>
      </c>
      <c r="I460" s="21">
        <f t="shared" si="48"/>
        <v>4</v>
      </c>
      <c r="J460" s="23" t="str">
        <f t="shared" si="44"/>
        <v>UP</v>
      </c>
      <c r="K460" s="22" t="str">
        <f t="shared" si="45"/>
        <v>-----</v>
      </c>
      <c r="L460" s="23" t="str">
        <f t="shared" si="46"/>
        <v>-----</v>
      </c>
      <c r="T460" s="4"/>
      <c r="U460" s="4"/>
    </row>
    <row r="461" spans="1:21" x14ac:dyDescent="0.55000000000000004">
      <c r="A461" s="6">
        <f>IF('Data Validation'!$K$2&lt;&gt;TRUE,"",'Data Validation'!A461)</f>
        <v>1772169900</v>
      </c>
      <c r="B461" s="6" t="str">
        <f>IF('Data Validation'!$K$2&lt;&gt;TRUE,"",'Data Validation'!C461)</f>
        <v>XAUUSD</v>
      </c>
      <c r="C461" s="6" t="str">
        <f>IF('Data Validation'!$K$2&lt;&gt;TRUE,"",'Data Validation'!E461)</f>
        <v>M5</v>
      </c>
      <c r="D461" s="6">
        <f>IF('Data Validation'!$K$2&lt;&gt;TRUE,"",'Data Validation'!G461)</f>
        <v>5194.8</v>
      </c>
      <c r="E461" s="6">
        <f>IF($C461&lt;&gt;"M5","",SSA!E461)</f>
        <v>5191.8124500000004</v>
      </c>
      <c r="F461" s="6">
        <f>IF($C461&lt;&gt;"M5","",SSA!F461)</f>
        <v>5190.1635299999998</v>
      </c>
      <c r="G461" s="21">
        <f t="shared" si="43"/>
        <v>1.648920000000544</v>
      </c>
      <c r="H461" s="21">
        <f t="shared" si="47"/>
        <v>1</v>
      </c>
      <c r="I461" s="21">
        <f t="shared" si="48"/>
        <v>5</v>
      </c>
      <c r="J461" s="23" t="str">
        <f t="shared" si="44"/>
        <v>UP</v>
      </c>
      <c r="K461" s="22" t="str">
        <f t="shared" si="45"/>
        <v>-----</v>
      </c>
      <c r="L461" s="23" t="str">
        <f t="shared" si="46"/>
        <v>-----</v>
      </c>
      <c r="T461" s="4"/>
      <c r="U461" s="4"/>
    </row>
    <row r="462" spans="1:21" x14ac:dyDescent="0.55000000000000004">
      <c r="A462" s="6">
        <f>IF('Data Validation'!$K$2&lt;&gt;TRUE,"",'Data Validation'!A462)</f>
        <v>1772170200</v>
      </c>
      <c r="B462" s="6" t="str">
        <f>IF('Data Validation'!$K$2&lt;&gt;TRUE,"",'Data Validation'!C462)</f>
        <v>XAUUSD</v>
      </c>
      <c r="C462" s="6" t="str">
        <f>IF('Data Validation'!$K$2&lt;&gt;TRUE,"",'Data Validation'!E462)</f>
        <v>M5</v>
      </c>
      <c r="D462" s="6">
        <f>IF('Data Validation'!$K$2&lt;&gt;TRUE,"",'Data Validation'!G462)</f>
        <v>5196.26</v>
      </c>
      <c r="E462" s="6">
        <f>IF($C462&lt;&gt;"M5","",SSA!E462)</f>
        <v>5193.1883500000004</v>
      </c>
      <c r="F462" s="6">
        <f>IF($C462&lt;&gt;"M5","",SSA!F462)</f>
        <v>5191.6759400000001</v>
      </c>
      <c r="G462" s="21">
        <f t="shared" si="43"/>
        <v>1.5124100000002727</v>
      </c>
      <c r="H462" s="21">
        <f t="shared" si="47"/>
        <v>1</v>
      </c>
      <c r="I462" s="21">
        <f t="shared" si="48"/>
        <v>6</v>
      </c>
      <c r="J462" s="23" t="str">
        <f t="shared" si="44"/>
        <v>UP</v>
      </c>
      <c r="K462" s="22" t="str">
        <f t="shared" si="45"/>
        <v>-----</v>
      </c>
      <c r="L462" s="23" t="str">
        <f t="shared" si="46"/>
        <v>-----</v>
      </c>
      <c r="T462" s="4"/>
      <c r="U462" s="4"/>
    </row>
    <row r="463" spans="1:21" x14ac:dyDescent="0.55000000000000004">
      <c r="A463" s="6">
        <f>IF('Data Validation'!$K$2&lt;&gt;TRUE,"",'Data Validation'!A463)</f>
        <v>1772170500</v>
      </c>
      <c r="B463" s="6" t="str">
        <f>IF('Data Validation'!$K$2&lt;&gt;TRUE,"",'Data Validation'!C463)</f>
        <v>XAUUSD</v>
      </c>
      <c r="C463" s="6" t="str">
        <f>IF('Data Validation'!$K$2&lt;&gt;TRUE,"",'Data Validation'!E463)</f>
        <v>M5</v>
      </c>
      <c r="D463" s="6">
        <f>IF('Data Validation'!$K$2&lt;&gt;TRUE,"",'Data Validation'!G463)</f>
        <v>5194.54</v>
      </c>
      <c r="E463" s="6">
        <f>IF($C463&lt;&gt;"M5","",SSA!E463)</f>
        <v>5194.0722500000002</v>
      </c>
      <c r="F463" s="6">
        <f>IF($C463&lt;&gt;"M5","",SSA!F463)</f>
        <v>5192.8741</v>
      </c>
      <c r="G463" s="21">
        <f t="shared" si="43"/>
        <v>1.1981500000001688</v>
      </c>
      <c r="H463" s="21">
        <f t="shared" si="47"/>
        <v>1</v>
      </c>
      <c r="I463" s="21">
        <f t="shared" si="48"/>
        <v>7</v>
      </c>
      <c r="J463" s="23" t="str">
        <f t="shared" si="44"/>
        <v>UP</v>
      </c>
      <c r="K463" s="22" t="str">
        <f t="shared" si="45"/>
        <v>-----</v>
      </c>
      <c r="L463" s="23" t="str">
        <f t="shared" si="46"/>
        <v>-----</v>
      </c>
      <c r="T463" s="4"/>
      <c r="U463" s="4"/>
    </row>
    <row r="464" spans="1:21" x14ac:dyDescent="0.55000000000000004">
      <c r="A464" s="6">
        <f>IF('Data Validation'!$K$2&lt;&gt;TRUE,"",'Data Validation'!A464)</f>
        <v>1772170800</v>
      </c>
      <c r="B464" s="6" t="str">
        <f>IF('Data Validation'!$K$2&lt;&gt;TRUE,"",'Data Validation'!C464)</f>
        <v>XAUUSD</v>
      </c>
      <c r="C464" s="6" t="str">
        <f>IF('Data Validation'!$K$2&lt;&gt;TRUE,"",'Data Validation'!E464)</f>
        <v>M5</v>
      </c>
      <c r="D464" s="6">
        <f>IF('Data Validation'!$K$2&lt;&gt;TRUE,"",'Data Validation'!G464)</f>
        <v>5191.87</v>
      </c>
      <c r="E464" s="6">
        <f>IF($C464&lt;&gt;"M5","",SSA!E464)</f>
        <v>5194.5386200000003</v>
      </c>
      <c r="F464" s="6">
        <f>IF($C464&lt;&gt;"M5","",SSA!F464)</f>
        <v>5193.7063600000001</v>
      </c>
      <c r="G464" s="21">
        <f t="shared" si="43"/>
        <v>0.832260000000133</v>
      </c>
      <c r="H464" s="21">
        <f t="shared" si="47"/>
        <v>1</v>
      </c>
      <c r="I464" s="21">
        <f t="shared" si="48"/>
        <v>8</v>
      </c>
      <c r="J464" s="23" t="str">
        <f t="shared" si="44"/>
        <v>UP</v>
      </c>
      <c r="K464" s="22" t="str">
        <f t="shared" si="45"/>
        <v>-----</v>
      </c>
      <c r="L464" s="23" t="str">
        <f t="shared" si="46"/>
        <v>-----</v>
      </c>
      <c r="T464" s="4"/>
      <c r="U464" s="4"/>
    </row>
    <row r="465" spans="1:21" x14ac:dyDescent="0.55000000000000004">
      <c r="A465" s="6">
        <f>IF('Data Validation'!$K$2&lt;&gt;TRUE,"",'Data Validation'!A465)</f>
        <v>1772171100</v>
      </c>
      <c r="B465" s="6" t="str">
        <f>IF('Data Validation'!$K$2&lt;&gt;TRUE,"",'Data Validation'!C465)</f>
        <v>XAUUSD</v>
      </c>
      <c r="C465" s="6" t="str">
        <f>IF('Data Validation'!$K$2&lt;&gt;TRUE,"",'Data Validation'!E465)</f>
        <v>M5</v>
      </c>
      <c r="D465" s="6">
        <f>IF('Data Validation'!$K$2&lt;&gt;TRUE,"",'Data Validation'!G465)</f>
        <v>5191.26</v>
      </c>
      <c r="E465" s="6">
        <f>IF($C465&lt;&gt;"M5","",SSA!E465)</f>
        <v>5194.7620200000001</v>
      </c>
      <c r="F465" s="6">
        <f>IF($C465&lt;&gt;"M5","",SSA!F465)</f>
        <v>5194.2341900000001</v>
      </c>
      <c r="G465" s="21">
        <f t="shared" si="43"/>
        <v>0.52782999999999447</v>
      </c>
      <c r="H465" s="21">
        <f t="shared" si="47"/>
        <v>1</v>
      </c>
      <c r="I465" s="21">
        <f t="shared" si="48"/>
        <v>9</v>
      </c>
      <c r="J465" s="23" t="str">
        <f t="shared" si="44"/>
        <v>UP</v>
      </c>
      <c r="K465" s="22" t="str">
        <f t="shared" si="45"/>
        <v>-----</v>
      </c>
      <c r="L465" s="23" t="str">
        <f t="shared" si="46"/>
        <v>-----</v>
      </c>
      <c r="T465" s="4"/>
      <c r="U465" s="4"/>
    </row>
    <row r="466" spans="1:21" x14ac:dyDescent="0.55000000000000004">
      <c r="A466" s="6">
        <f>IF('Data Validation'!$K$2&lt;&gt;TRUE,"",'Data Validation'!A466)</f>
        <v>1772171400</v>
      </c>
      <c r="B466" s="6" t="str">
        <f>IF('Data Validation'!$K$2&lt;&gt;TRUE,"",'Data Validation'!C466)</f>
        <v>XAUUSD</v>
      </c>
      <c r="C466" s="6" t="str">
        <f>IF('Data Validation'!$K$2&lt;&gt;TRUE,"",'Data Validation'!E466)</f>
        <v>M5</v>
      </c>
      <c r="D466" s="6">
        <f>IF('Data Validation'!$K$2&lt;&gt;TRUE,"",'Data Validation'!G466)</f>
        <v>5194.8599999999997</v>
      </c>
      <c r="E466" s="6">
        <f>IF($C466&lt;&gt;"M5","",SSA!E466)</f>
        <v>5194.8841400000001</v>
      </c>
      <c r="F466" s="6">
        <f>IF($C466&lt;&gt;"M5","",SSA!F466)</f>
        <v>5194.5591700000004</v>
      </c>
      <c r="G466" s="21">
        <f t="shared" si="43"/>
        <v>0.32496999999966647</v>
      </c>
      <c r="H466" s="21">
        <f t="shared" si="47"/>
        <v>1</v>
      </c>
      <c r="I466" s="21">
        <f t="shared" si="48"/>
        <v>10</v>
      </c>
      <c r="J466" s="23" t="str">
        <f t="shared" si="44"/>
        <v>UP</v>
      </c>
      <c r="K466" s="22" t="str">
        <f t="shared" si="45"/>
        <v>-----</v>
      </c>
      <c r="L466" s="23" t="str">
        <f t="shared" si="46"/>
        <v>-----</v>
      </c>
      <c r="T466" s="4"/>
      <c r="U466" s="4"/>
    </row>
    <row r="467" spans="1:21" x14ac:dyDescent="0.55000000000000004">
      <c r="A467" s="6">
        <f>IF('Data Validation'!$K$2&lt;&gt;TRUE,"",'Data Validation'!A467)</f>
        <v>1772171700</v>
      </c>
      <c r="B467" s="6" t="str">
        <f>IF('Data Validation'!$K$2&lt;&gt;TRUE,"",'Data Validation'!C467)</f>
        <v>XAUUSD</v>
      </c>
      <c r="C467" s="6" t="str">
        <f>IF('Data Validation'!$K$2&lt;&gt;TRUE,"",'Data Validation'!E467)</f>
        <v>M5</v>
      </c>
      <c r="D467" s="6">
        <f>IF('Data Validation'!$K$2&lt;&gt;TRUE,"",'Data Validation'!G467)</f>
        <v>5197.92</v>
      </c>
      <c r="E467" s="6">
        <f>IF($C467&lt;&gt;"M5","",SSA!E467)</f>
        <v>5194.9270500000002</v>
      </c>
      <c r="F467" s="6">
        <f>IF($C467&lt;&gt;"M5","",SSA!F467)</f>
        <v>5194.7431100000003</v>
      </c>
      <c r="G467" s="21">
        <f t="shared" si="43"/>
        <v>0.18393999999989319</v>
      </c>
      <c r="H467" s="21">
        <f t="shared" si="47"/>
        <v>1</v>
      </c>
      <c r="I467" s="21">
        <f t="shared" si="48"/>
        <v>11</v>
      </c>
      <c r="J467" s="23" t="str">
        <f t="shared" si="44"/>
        <v>UP</v>
      </c>
      <c r="K467" s="22" t="str">
        <f t="shared" si="45"/>
        <v>-----</v>
      </c>
      <c r="L467" s="23" t="str">
        <f t="shared" si="46"/>
        <v>-----</v>
      </c>
      <c r="T467" s="4"/>
      <c r="U467" s="4"/>
    </row>
    <row r="468" spans="1:21" x14ac:dyDescent="0.55000000000000004">
      <c r="A468" s="6">
        <f>IF('Data Validation'!$K$2&lt;&gt;TRUE,"",'Data Validation'!A468)</f>
        <v>1772172000</v>
      </c>
      <c r="B468" s="6" t="str">
        <f>IF('Data Validation'!$K$2&lt;&gt;TRUE,"",'Data Validation'!C468)</f>
        <v>XAUUSD</v>
      </c>
      <c r="C468" s="6" t="str">
        <f>IF('Data Validation'!$K$2&lt;&gt;TRUE,"",'Data Validation'!E468)</f>
        <v>M5</v>
      </c>
      <c r="D468" s="6">
        <f>IF('Data Validation'!$K$2&lt;&gt;TRUE,"",'Data Validation'!G468)</f>
        <v>5193.54</v>
      </c>
      <c r="E468" s="6">
        <f>IF($C468&lt;&gt;"M5","",SSA!E468)</f>
        <v>5194.8907799999997</v>
      </c>
      <c r="F468" s="6">
        <f>IF($C468&lt;&gt;"M5","",SSA!F468)</f>
        <v>5194.8169399999997</v>
      </c>
      <c r="G468" s="21">
        <f t="shared" si="43"/>
        <v>7.3840000000018335E-2</v>
      </c>
      <c r="H468" s="21">
        <f t="shared" si="47"/>
        <v>1</v>
      </c>
      <c r="I468" s="21">
        <f t="shared" si="48"/>
        <v>12</v>
      </c>
      <c r="J468" s="23" t="str">
        <f t="shared" si="44"/>
        <v>UP</v>
      </c>
      <c r="K468" s="22" t="str">
        <f t="shared" si="45"/>
        <v>-----</v>
      </c>
      <c r="L468" s="23" t="str">
        <f t="shared" si="46"/>
        <v>-----</v>
      </c>
      <c r="T468" s="4"/>
      <c r="U468" s="4"/>
    </row>
    <row r="469" spans="1:21" x14ac:dyDescent="0.55000000000000004">
      <c r="A469" s="6">
        <f>IF('Data Validation'!$K$2&lt;&gt;TRUE,"",'Data Validation'!A469)</f>
        <v>1772172300</v>
      </c>
      <c r="B469" s="6" t="str">
        <f>IF('Data Validation'!$K$2&lt;&gt;TRUE,"",'Data Validation'!C469)</f>
        <v>XAUUSD</v>
      </c>
      <c r="C469" s="6" t="str">
        <f>IF('Data Validation'!$K$2&lt;&gt;TRUE,"",'Data Validation'!E469)</f>
        <v>M5</v>
      </c>
      <c r="D469" s="6">
        <f>IF('Data Validation'!$K$2&lt;&gt;TRUE,"",'Data Validation'!G469)</f>
        <v>5194.7299999999996</v>
      </c>
      <c r="E469" s="6">
        <f>IF($C469&lt;&gt;"M5","",SSA!E469)</f>
        <v>5194.9351699999997</v>
      </c>
      <c r="F469" s="6">
        <f>IF($C469&lt;&gt;"M5","",SSA!F469)</f>
        <v>5194.8760599999996</v>
      </c>
      <c r="G469" s="21">
        <f t="shared" si="43"/>
        <v>5.9110000000146101E-2</v>
      </c>
      <c r="H469" s="21">
        <f t="shared" si="47"/>
        <v>1</v>
      </c>
      <c r="I469" s="21">
        <f t="shared" si="48"/>
        <v>13</v>
      </c>
      <c r="J469" s="23" t="str">
        <f t="shared" si="44"/>
        <v>UP</v>
      </c>
      <c r="K469" s="22" t="str">
        <f t="shared" si="45"/>
        <v>-----</v>
      </c>
      <c r="L469" s="23" t="str">
        <f t="shared" si="46"/>
        <v>-----</v>
      </c>
      <c r="T469" s="4"/>
      <c r="U469" s="4"/>
    </row>
    <row r="470" spans="1:21" x14ac:dyDescent="0.55000000000000004">
      <c r="A470" s="6">
        <f>IF('Data Validation'!$K$2&lt;&gt;TRUE,"",'Data Validation'!A470)</f>
        <v>1772172600</v>
      </c>
      <c r="B470" s="6" t="str">
        <f>IF('Data Validation'!$K$2&lt;&gt;TRUE,"",'Data Validation'!C470)</f>
        <v>XAUUSD</v>
      </c>
      <c r="C470" s="6" t="str">
        <f>IF('Data Validation'!$K$2&lt;&gt;TRUE,"",'Data Validation'!E470)</f>
        <v>M5</v>
      </c>
      <c r="D470" s="6">
        <f>IF('Data Validation'!$K$2&lt;&gt;TRUE,"",'Data Validation'!G470)</f>
        <v>5197.1400000000003</v>
      </c>
      <c r="E470" s="6">
        <f>IF($C470&lt;&gt;"M5","",SSA!E470)</f>
        <v>5195.0295500000002</v>
      </c>
      <c r="F470" s="6">
        <f>IF($C470&lt;&gt;"M5","",SSA!F470)</f>
        <v>5194.9528</v>
      </c>
      <c r="G470" s="21">
        <f t="shared" si="43"/>
        <v>7.6750000000174623E-2</v>
      </c>
      <c r="H470" s="21">
        <f t="shared" si="47"/>
        <v>1</v>
      </c>
      <c r="I470" s="21">
        <f t="shared" si="48"/>
        <v>14</v>
      </c>
      <c r="J470" s="23" t="str">
        <f t="shared" si="44"/>
        <v>UP</v>
      </c>
      <c r="K470" s="22" t="str">
        <f t="shared" si="45"/>
        <v>-----</v>
      </c>
      <c r="L470" s="23" t="str">
        <f t="shared" si="46"/>
        <v>-----</v>
      </c>
      <c r="T470" s="4"/>
      <c r="U470" s="4"/>
    </row>
    <row r="471" spans="1:21" x14ac:dyDescent="0.55000000000000004">
      <c r="A471" s="6">
        <f>IF('Data Validation'!$K$2&lt;&gt;TRUE,"",'Data Validation'!A471)</f>
        <v>1772172900</v>
      </c>
      <c r="B471" s="6" t="str">
        <f>IF('Data Validation'!$K$2&lt;&gt;TRUE,"",'Data Validation'!C471)</f>
        <v>XAUUSD</v>
      </c>
      <c r="C471" s="6" t="str">
        <f>IF('Data Validation'!$K$2&lt;&gt;TRUE,"",'Data Validation'!E471)</f>
        <v>M5</v>
      </c>
      <c r="D471" s="6">
        <f>IF('Data Validation'!$K$2&lt;&gt;TRUE,"",'Data Validation'!G471)</f>
        <v>5195.58</v>
      </c>
      <c r="E471" s="6">
        <f>IF($C471&lt;&gt;"M5","",SSA!E471)</f>
        <v>5195.0588200000002</v>
      </c>
      <c r="F471" s="6">
        <f>IF($C471&lt;&gt;"M5","",SSA!F471)</f>
        <v>5195.0058099999997</v>
      </c>
      <c r="G471" s="21">
        <f t="shared" si="43"/>
        <v>5.3010000000540458E-2</v>
      </c>
      <c r="H471" s="21">
        <f t="shared" si="47"/>
        <v>1</v>
      </c>
      <c r="I471" s="21">
        <f t="shared" si="48"/>
        <v>15</v>
      </c>
      <c r="J471" s="23" t="str">
        <f t="shared" si="44"/>
        <v>UP</v>
      </c>
      <c r="K471" s="22" t="str">
        <f t="shared" si="45"/>
        <v>-----</v>
      </c>
      <c r="L471" s="23" t="str">
        <f t="shared" si="46"/>
        <v>-----</v>
      </c>
      <c r="T471" s="4"/>
      <c r="U471" s="4"/>
    </row>
    <row r="472" spans="1:21" x14ac:dyDescent="0.55000000000000004">
      <c r="A472" s="6">
        <f>IF('Data Validation'!$K$2&lt;&gt;TRUE,"",'Data Validation'!A472)</f>
        <v>1772173200</v>
      </c>
      <c r="B472" s="6" t="str">
        <f>IF('Data Validation'!$K$2&lt;&gt;TRUE,"",'Data Validation'!C472)</f>
        <v>XAUUSD</v>
      </c>
      <c r="C472" s="6" t="str">
        <f>IF('Data Validation'!$K$2&lt;&gt;TRUE,"",'Data Validation'!E472)</f>
        <v>M5</v>
      </c>
      <c r="D472" s="6">
        <f>IF('Data Validation'!$K$2&lt;&gt;TRUE,"",'Data Validation'!G472)</f>
        <v>5195</v>
      </c>
      <c r="E472" s="6">
        <f>IF($C472&lt;&gt;"M5","",SSA!E472)</f>
        <v>5194.98279</v>
      </c>
      <c r="F472" s="6">
        <f>IF($C472&lt;&gt;"M5","",SSA!F472)</f>
        <v>5194.9943000000003</v>
      </c>
      <c r="G472" s="21">
        <f t="shared" si="43"/>
        <v>-1.1510000000271248E-2</v>
      </c>
      <c r="H472" s="21">
        <f t="shared" si="47"/>
        <v>-1</v>
      </c>
      <c r="I472" s="21">
        <f t="shared" si="48"/>
        <v>-1</v>
      </c>
      <c r="J472" s="23" t="str">
        <f t="shared" si="44"/>
        <v>DOWN</v>
      </c>
      <c r="K472" s="22" t="str">
        <f t="shared" si="45"/>
        <v>-----</v>
      </c>
      <c r="L472" s="23" t="str">
        <f t="shared" si="46"/>
        <v>crossunder</v>
      </c>
      <c r="T472" s="4"/>
      <c r="U472" s="4"/>
    </row>
    <row r="473" spans="1:21" x14ac:dyDescent="0.55000000000000004">
      <c r="A473" s="6">
        <f>IF('Data Validation'!$K$2&lt;&gt;TRUE,"",'Data Validation'!A473)</f>
        <v>1772173500</v>
      </c>
      <c r="B473" s="6" t="str">
        <f>IF('Data Validation'!$K$2&lt;&gt;TRUE,"",'Data Validation'!C473)</f>
        <v>XAUUSD</v>
      </c>
      <c r="C473" s="6" t="str">
        <f>IF('Data Validation'!$K$2&lt;&gt;TRUE,"",'Data Validation'!E473)</f>
        <v>M5</v>
      </c>
      <c r="D473" s="6">
        <f>IF('Data Validation'!$K$2&lt;&gt;TRUE,"",'Data Validation'!G473)</f>
        <v>5193.22</v>
      </c>
      <c r="E473" s="6">
        <f>IF($C473&lt;&gt;"M5","",SSA!E473)</f>
        <v>5194.7261500000004</v>
      </c>
      <c r="F473" s="6">
        <f>IF($C473&lt;&gt;"M5","",SSA!F473)</f>
        <v>5194.8602199999996</v>
      </c>
      <c r="G473" s="21">
        <f t="shared" si="43"/>
        <v>-0.1340699999991557</v>
      </c>
      <c r="H473" s="21">
        <f t="shared" si="47"/>
        <v>-1</v>
      </c>
      <c r="I473" s="21">
        <f t="shared" si="48"/>
        <v>-2</v>
      </c>
      <c r="J473" s="23" t="str">
        <f t="shared" si="44"/>
        <v>DOWN</v>
      </c>
      <c r="K473" s="22" t="str">
        <f t="shared" si="45"/>
        <v>-----</v>
      </c>
      <c r="L473" s="23" t="str">
        <f t="shared" si="46"/>
        <v>-----</v>
      </c>
      <c r="T473" s="4"/>
      <c r="U473" s="4"/>
    </row>
    <row r="474" spans="1:21" x14ac:dyDescent="0.55000000000000004">
      <c r="A474" s="6">
        <f>IF('Data Validation'!$K$2&lt;&gt;TRUE,"",'Data Validation'!A474)</f>
        <v>1772173800</v>
      </c>
      <c r="B474" s="6" t="str">
        <f>IF('Data Validation'!$K$2&lt;&gt;TRUE,"",'Data Validation'!C474)</f>
        <v>XAUUSD</v>
      </c>
      <c r="C474" s="6" t="str">
        <f>IF('Data Validation'!$K$2&lt;&gt;TRUE,"",'Data Validation'!E474)</f>
        <v>M5</v>
      </c>
      <c r="D474" s="6">
        <f>IF('Data Validation'!$K$2&lt;&gt;TRUE,"",'Data Validation'!G474)</f>
        <v>5192.34</v>
      </c>
      <c r="E474" s="6">
        <f>IF($C474&lt;&gt;"M5","",SSA!E474)</f>
        <v>5194.2508399999997</v>
      </c>
      <c r="F474" s="6">
        <f>IF($C474&lt;&gt;"M5","",SSA!F474)</f>
        <v>5194.5555299999996</v>
      </c>
      <c r="G474" s="21">
        <f t="shared" si="43"/>
        <v>-0.30468999999993684</v>
      </c>
      <c r="H474" s="21">
        <f t="shared" si="47"/>
        <v>-1</v>
      </c>
      <c r="I474" s="21">
        <f t="shared" si="48"/>
        <v>-3</v>
      </c>
      <c r="J474" s="23" t="str">
        <f t="shared" si="44"/>
        <v>DOWN</v>
      </c>
      <c r="K474" s="22" t="str">
        <f t="shared" si="45"/>
        <v>-----</v>
      </c>
      <c r="L474" s="23" t="str">
        <f t="shared" si="46"/>
        <v>-----</v>
      </c>
      <c r="T474" s="4"/>
      <c r="U474" s="4"/>
    </row>
    <row r="475" spans="1:21" x14ac:dyDescent="0.55000000000000004">
      <c r="A475" s="6">
        <f>IF('Data Validation'!$K$2&lt;&gt;TRUE,"",'Data Validation'!A475)</f>
        <v>1772174100</v>
      </c>
      <c r="B475" s="6" t="str">
        <f>IF('Data Validation'!$K$2&lt;&gt;TRUE,"",'Data Validation'!C475)</f>
        <v>XAUUSD</v>
      </c>
      <c r="C475" s="6" t="str">
        <f>IF('Data Validation'!$K$2&lt;&gt;TRUE,"",'Data Validation'!E475)</f>
        <v>M5</v>
      </c>
      <c r="D475" s="6">
        <f>IF('Data Validation'!$K$2&lt;&gt;TRUE,"",'Data Validation'!G475)</f>
        <v>5194.18</v>
      </c>
      <c r="E475" s="6">
        <f>IF($C475&lt;&gt;"M5","",SSA!E475)</f>
        <v>5193.4988199999998</v>
      </c>
      <c r="F475" s="6">
        <f>IF($C475&lt;&gt;"M5","",SSA!F475)</f>
        <v>5194.02718</v>
      </c>
      <c r="G475" s="21">
        <f t="shared" si="43"/>
        <v>-0.52836000000024796</v>
      </c>
      <c r="H475" s="21">
        <f t="shared" si="47"/>
        <v>-1</v>
      </c>
      <c r="I475" s="21">
        <f t="shared" si="48"/>
        <v>-4</v>
      </c>
      <c r="J475" s="23" t="str">
        <f t="shared" si="44"/>
        <v>DOWN</v>
      </c>
      <c r="K475" s="22" t="str">
        <f t="shared" si="45"/>
        <v>-----</v>
      </c>
      <c r="L475" s="23" t="str">
        <f t="shared" si="46"/>
        <v>-----</v>
      </c>
      <c r="T475" s="4"/>
      <c r="U475" s="4"/>
    </row>
    <row r="476" spans="1:21" x14ac:dyDescent="0.55000000000000004">
      <c r="A476" s="6">
        <f>IF('Data Validation'!$K$2&lt;&gt;TRUE,"",'Data Validation'!A476)</f>
        <v>1772174400</v>
      </c>
      <c r="B476" s="6" t="str">
        <f>IF('Data Validation'!$K$2&lt;&gt;TRUE,"",'Data Validation'!C476)</f>
        <v>XAUUSD</v>
      </c>
      <c r="C476" s="6" t="str">
        <f>IF('Data Validation'!$K$2&lt;&gt;TRUE,"",'Data Validation'!E476)</f>
        <v>M5</v>
      </c>
      <c r="D476" s="6">
        <f>IF('Data Validation'!$K$2&lt;&gt;TRUE,"",'Data Validation'!G476)</f>
        <v>5193.45</v>
      </c>
      <c r="E476" s="6">
        <f>IF($C476&lt;&gt;"M5","",SSA!E476)</f>
        <v>5192.3671199999999</v>
      </c>
      <c r="F476" s="6">
        <f>IF($C476&lt;&gt;"M5","",SSA!F476)</f>
        <v>5193.19715</v>
      </c>
      <c r="G476" s="21">
        <f t="shared" si="43"/>
        <v>-0.83003000000007887</v>
      </c>
      <c r="H476" s="21">
        <f t="shared" si="47"/>
        <v>-1</v>
      </c>
      <c r="I476" s="21">
        <f t="shared" si="48"/>
        <v>-5</v>
      </c>
      <c r="J476" s="23" t="str">
        <f t="shared" si="44"/>
        <v>DOWN</v>
      </c>
      <c r="K476" s="22" t="str">
        <f t="shared" si="45"/>
        <v>-----</v>
      </c>
      <c r="L476" s="23" t="str">
        <f t="shared" si="46"/>
        <v>-----</v>
      </c>
      <c r="T476" s="4"/>
      <c r="U476" s="4"/>
    </row>
    <row r="477" spans="1:21" x14ac:dyDescent="0.55000000000000004">
      <c r="A477" s="6">
        <f>IF('Data Validation'!$K$2&lt;&gt;TRUE,"",'Data Validation'!A477)</f>
        <v>1772174700</v>
      </c>
      <c r="B477" s="6" t="str">
        <f>IF('Data Validation'!$K$2&lt;&gt;TRUE,"",'Data Validation'!C477)</f>
        <v>XAUUSD</v>
      </c>
      <c r="C477" s="6" t="str">
        <f>IF('Data Validation'!$K$2&lt;&gt;TRUE,"",'Data Validation'!E477)</f>
        <v>M5</v>
      </c>
      <c r="D477" s="6">
        <f>IF('Data Validation'!$K$2&lt;&gt;TRUE,"",'Data Validation'!G477)</f>
        <v>5191.8900000000003</v>
      </c>
      <c r="E477" s="6">
        <f>IF($C477&lt;&gt;"M5","",SSA!E477)</f>
        <v>5190.8675300000004</v>
      </c>
      <c r="F477" s="6">
        <f>IF($C477&lt;&gt;"M5","",SSA!F477)</f>
        <v>5192.0323399999997</v>
      </c>
      <c r="G477" s="21">
        <f t="shared" si="43"/>
        <v>-1.1648099999993065</v>
      </c>
      <c r="H477" s="21">
        <f t="shared" si="47"/>
        <v>-1</v>
      </c>
      <c r="I477" s="21">
        <f t="shared" si="48"/>
        <v>-6</v>
      </c>
      <c r="J477" s="23" t="str">
        <f t="shared" si="44"/>
        <v>DOWN</v>
      </c>
      <c r="K477" s="22" t="str">
        <f t="shared" si="45"/>
        <v>-----</v>
      </c>
      <c r="L477" s="23" t="str">
        <f t="shared" si="46"/>
        <v>-----</v>
      </c>
      <c r="T477" s="4"/>
      <c r="U477" s="4"/>
    </row>
    <row r="478" spans="1:21" x14ac:dyDescent="0.55000000000000004">
      <c r="A478" s="6">
        <f>IF('Data Validation'!$K$2&lt;&gt;TRUE,"",'Data Validation'!A478)</f>
        <v>1772175000</v>
      </c>
      <c r="B478" s="6" t="str">
        <f>IF('Data Validation'!$K$2&lt;&gt;TRUE,"",'Data Validation'!C478)</f>
        <v>XAUUSD</v>
      </c>
      <c r="C478" s="6" t="str">
        <f>IF('Data Validation'!$K$2&lt;&gt;TRUE,"",'Data Validation'!E478)</f>
        <v>M5</v>
      </c>
      <c r="D478" s="6">
        <f>IF('Data Validation'!$K$2&lt;&gt;TRUE,"",'Data Validation'!G478)</f>
        <v>5188.8500000000004</v>
      </c>
      <c r="E478" s="6">
        <f>IF($C478&lt;&gt;"M5","",SSA!E478)</f>
        <v>5189.0911699999997</v>
      </c>
      <c r="F478" s="6">
        <f>IF($C478&lt;&gt;"M5","",SSA!F478)</f>
        <v>5190.5617599999996</v>
      </c>
      <c r="G478" s="21">
        <f t="shared" si="43"/>
        <v>-1.4705899999999019</v>
      </c>
      <c r="H478" s="21">
        <f t="shared" si="47"/>
        <v>-1</v>
      </c>
      <c r="I478" s="21">
        <f t="shared" si="48"/>
        <v>-7</v>
      </c>
      <c r="J478" s="23" t="str">
        <f t="shared" si="44"/>
        <v>DOWN</v>
      </c>
      <c r="K478" s="22" t="str">
        <f t="shared" si="45"/>
        <v>-----</v>
      </c>
      <c r="L478" s="23" t="str">
        <f t="shared" si="46"/>
        <v>-----</v>
      </c>
      <c r="T478" s="4"/>
      <c r="U478" s="4"/>
    </row>
    <row r="479" spans="1:21" x14ac:dyDescent="0.55000000000000004">
      <c r="A479" s="6">
        <f>IF('Data Validation'!$K$2&lt;&gt;TRUE,"",'Data Validation'!A479)</f>
        <v>1772175300</v>
      </c>
      <c r="B479" s="6" t="str">
        <f>IF('Data Validation'!$K$2&lt;&gt;TRUE,"",'Data Validation'!C479)</f>
        <v>XAUUSD</v>
      </c>
      <c r="C479" s="6" t="str">
        <f>IF('Data Validation'!$K$2&lt;&gt;TRUE,"",'Data Validation'!E479)</f>
        <v>M5</v>
      </c>
      <c r="D479" s="6">
        <f>IF('Data Validation'!$K$2&lt;&gt;TRUE,"",'Data Validation'!G479)</f>
        <v>5185.71</v>
      </c>
      <c r="E479" s="6">
        <f>IF($C479&lt;&gt;"M5","",SSA!E479)</f>
        <v>5187.2010099999998</v>
      </c>
      <c r="F479" s="6">
        <f>IF($C479&lt;&gt;"M5","",SSA!F479)</f>
        <v>5188.8813899999996</v>
      </c>
      <c r="G479" s="21">
        <f t="shared" si="43"/>
        <v>-1.6803799999997864</v>
      </c>
      <c r="H479" s="21">
        <f t="shared" si="47"/>
        <v>-1</v>
      </c>
      <c r="I479" s="21">
        <f t="shared" si="48"/>
        <v>-8</v>
      </c>
      <c r="J479" s="23" t="str">
        <f t="shared" si="44"/>
        <v>DOWN</v>
      </c>
      <c r="K479" s="22" t="str">
        <f t="shared" si="45"/>
        <v>-----</v>
      </c>
      <c r="L479" s="23" t="str">
        <f t="shared" si="46"/>
        <v>-----</v>
      </c>
      <c r="T479" s="4"/>
      <c r="U479" s="4"/>
    </row>
    <row r="480" spans="1:21" x14ac:dyDescent="0.55000000000000004">
      <c r="A480" s="6">
        <f>IF('Data Validation'!$K$2&lt;&gt;TRUE,"",'Data Validation'!A480)</f>
        <v>1772175600</v>
      </c>
      <c r="B480" s="6" t="str">
        <f>IF('Data Validation'!$K$2&lt;&gt;TRUE,"",'Data Validation'!C480)</f>
        <v>XAUUSD</v>
      </c>
      <c r="C480" s="6" t="str">
        <f>IF('Data Validation'!$K$2&lt;&gt;TRUE,"",'Data Validation'!E480)</f>
        <v>M5</v>
      </c>
      <c r="D480" s="6">
        <f>IF('Data Validation'!$K$2&lt;&gt;TRUE,"",'Data Validation'!G480)</f>
        <v>5185.28</v>
      </c>
      <c r="E480" s="6">
        <f>IF($C480&lt;&gt;"M5","",SSA!E480)</f>
        <v>5185.38663</v>
      </c>
      <c r="F480" s="6">
        <f>IF($C480&lt;&gt;"M5","",SSA!F480)</f>
        <v>5187.1340099999998</v>
      </c>
      <c r="G480" s="21">
        <f t="shared" si="43"/>
        <v>-1.7473799999997937</v>
      </c>
      <c r="H480" s="21">
        <f t="shared" si="47"/>
        <v>-1</v>
      </c>
      <c r="I480" s="21">
        <f t="shared" si="48"/>
        <v>-9</v>
      </c>
      <c r="J480" s="23" t="str">
        <f t="shared" si="44"/>
        <v>DOWN</v>
      </c>
      <c r="K480" s="22" t="str">
        <f t="shared" si="45"/>
        <v>-----</v>
      </c>
      <c r="L480" s="23" t="str">
        <f t="shared" si="46"/>
        <v>-----</v>
      </c>
      <c r="T480" s="4"/>
      <c r="U480" s="4"/>
    </row>
    <row r="481" spans="1:21" x14ac:dyDescent="0.55000000000000004">
      <c r="A481" s="6">
        <f>IF('Data Validation'!$K$2&lt;&gt;TRUE,"",'Data Validation'!A481)</f>
        <v>1772175900</v>
      </c>
      <c r="B481" s="6" t="str">
        <f>IF('Data Validation'!$K$2&lt;&gt;TRUE,"",'Data Validation'!C481)</f>
        <v>XAUUSD</v>
      </c>
      <c r="C481" s="6" t="str">
        <f>IF('Data Validation'!$K$2&lt;&gt;TRUE,"",'Data Validation'!E481)</f>
        <v>M5</v>
      </c>
      <c r="D481" s="6">
        <f>IF('Data Validation'!$K$2&lt;&gt;TRUE,"",'Data Validation'!G481)</f>
        <v>5187.16</v>
      </c>
      <c r="E481" s="6">
        <f>IF($C481&lt;&gt;"M5","",SSA!E481)</f>
        <v>5183.7547699999996</v>
      </c>
      <c r="F481" s="6">
        <f>IF($C481&lt;&gt;"M5","",SSA!F481)</f>
        <v>5185.4443899999997</v>
      </c>
      <c r="G481" s="21">
        <f t="shared" si="43"/>
        <v>-1.6896200000001045</v>
      </c>
      <c r="H481" s="21">
        <f t="shared" si="47"/>
        <v>-1</v>
      </c>
      <c r="I481" s="21">
        <f t="shared" si="48"/>
        <v>-10</v>
      </c>
      <c r="J481" s="23" t="str">
        <f t="shared" si="44"/>
        <v>DOWN</v>
      </c>
      <c r="K481" s="22" t="str">
        <f t="shared" si="45"/>
        <v>-----</v>
      </c>
      <c r="L481" s="23" t="str">
        <f t="shared" si="46"/>
        <v>-----</v>
      </c>
      <c r="T481" s="4"/>
      <c r="U481" s="4"/>
    </row>
    <row r="482" spans="1:21" x14ac:dyDescent="0.55000000000000004">
      <c r="A482" s="6">
        <f>IF('Data Validation'!$K$2&lt;&gt;TRUE,"",'Data Validation'!A482)</f>
        <v>1772176200</v>
      </c>
      <c r="B482" s="6" t="str">
        <f>IF('Data Validation'!$K$2&lt;&gt;TRUE,"",'Data Validation'!C482)</f>
        <v>XAUUSD</v>
      </c>
      <c r="C482" s="6" t="str">
        <f>IF('Data Validation'!$K$2&lt;&gt;TRUE,"",'Data Validation'!E482)</f>
        <v>M5</v>
      </c>
      <c r="D482" s="6">
        <f>IF('Data Validation'!$K$2&lt;&gt;TRUE,"",'Data Validation'!G482)</f>
        <v>5181.7</v>
      </c>
      <c r="E482" s="6">
        <f>IF($C482&lt;&gt;"M5","",SSA!E482)</f>
        <v>5182.3249800000003</v>
      </c>
      <c r="F482" s="6">
        <f>IF($C482&lt;&gt;"M5","",SSA!F482)</f>
        <v>5183.8846899999999</v>
      </c>
      <c r="G482" s="21">
        <f t="shared" si="43"/>
        <v>-1.5597099999995407</v>
      </c>
      <c r="H482" s="21">
        <f t="shared" si="47"/>
        <v>-1</v>
      </c>
      <c r="I482" s="21">
        <f t="shared" si="48"/>
        <v>-11</v>
      </c>
      <c r="J482" s="23" t="str">
        <f t="shared" si="44"/>
        <v>DOWN</v>
      </c>
      <c r="K482" s="22" t="str">
        <f t="shared" si="45"/>
        <v>-----</v>
      </c>
      <c r="L482" s="23" t="str">
        <f t="shared" si="46"/>
        <v>-----</v>
      </c>
      <c r="T482" s="4"/>
      <c r="U482" s="4"/>
    </row>
    <row r="483" spans="1:21" x14ac:dyDescent="0.55000000000000004">
      <c r="A483" s="6">
        <f>IF('Data Validation'!$K$2&lt;&gt;TRUE,"",'Data Validation'!A483)</f>
        <v>1772176500</v>
      </c>
      <c r="B483" s="6" t="str">
        <f>IF('Data Validation'!$K$2&lt;&gt;TRUE,"",'Data Validation'!C483)</f>
        <v>XAUUSD</v>
      </c>
      <c r="C483" s="6" t="str">
        <f>IF('Data Validation'!$K$2&lt;&gt;TRUE,"",'Data Validation'!E483)</f>
        <v>M5</v>
      </c>
      <c r="D483" s="6">
        <f>IF('Data Validation'!$K$2&lt;&gt;TRUE,"",'Data Validation'!G483)</f>
        <v>5177.62</v>
      </c>
      <c r="E483" s="6">
        <f>IF($C483&lt;&gt;"M5","",SSA!E483)</f>
        <v>5181.2828600000003</v>
      </c>
      <c r="F483" s="6">
        <f>IF($C483&lt;&gt;"M5","",SSA!F483)</f>
        <v>5182.5837700000002</v>
      </c>
      <c r="G483" s="21">
        <f t="shared" si="43"/>
        <v>-1.3009099999999307</v>
      </c>
      <c r="H483" s="21">
        <f t="shared" si="47"/>
        <v>-1</v>
      </c>
      <c r="I483" s="21">
        <f t="shared" si="48"/>
        <v>-12</v>
      </c>
      <c r="J483" s="23" t="str">
        <f t="shared" si="44"/>
        <v>DOWN</v>
      </c>
      <c r="K483" s="22" t="str">
        <f t="shared" si="45"/>
        <v>-----</v>
      </c>
      <c r="L483" s="23" t="str">
        <f t="shared" si="46"/>
        <v>-----</v>
      </c>
      <c r="T483" s="4"/>
      <c r="U483" s="4"/>
    </row>
    <row r="484" spans="1:21" x14ac:dyDescent="0.55000000000000004">
      <c r="A484" s="6">
        <f>IF('Data Validation'!$K$2&lt;&gt;TRUE,"",'Data Validation'!A484)</f>
        <v>1772176800</v>
      </c>
      <c r="B484" s="6" t="str">
        <f>IF('Data Validation'!$K$2&lt;&gt;TRUE,"",'Data Validation'!C484)</f>
        <v>XAUUSD</v>
      </c>
      <c r="C484" s="6" t="str">
        <f>IF('Data Validation'!$K$2&lt;&gt;TRUE,"",'Data Validation'!E484)</f>
        <v>M5</v>
      </c>
      <c r="D484" s="6">
        <f>IF('Data Validation'!$K$2&lt;&gt;TRUE,"",'Data Validation'!G484)</f>
        <v>5182.82</v>
      </c>
      <c r="E484" s="6">
        <f>IF($C484&lt;&gt;"M5","",SSA!E484)</f>
        <v>5180.7289199999996</v>
      </c>
      <c r="F484" s="6">
        <f>IF($C484&lt;&gt;"M5","",SSA!F484)</f>
        <v>5181.6563500000002</v>
      </c>
      <c r="G484" s="21">
        <f t="shared" si="43"/>
        <v>-0.92743000000064058</v>
      </c>
      <c r="H484" s="21">
        <f t="shared" si="47"/>
        <v>-1</v>
      </c>
      <c r="I484" s="21">
        <f t="shared" si="48"/>
        <v>-13</v>
      </c>
      <c r="J484" s="23" t="str">
        <f t="shared" si="44"/>
        <v>DOWN</v>
      </c>
      <c r="K484" s="22" t="str">
        <f t="shared" si="45"/>
        <v>-----</v>
      </c>
      <c r="L484" s="23" t="str">
        <f t="shared" si="46"/>
        <v>-----</v>
      </c>
      <c r="T484" s="4"/>
      <c r="U484" s="4"/>
    </row>
    <row r="485" spans="1:21" x14ac:dyDescent="0.55000000000000004">
      <c r="A485" s="6">
        <f>IF('Data Validation'!$K$2&lt;&gt;TRUE,"",'Data Validation'!A485)</f>
        <v>1772177100</v>
      </c>
      <c r="B485" s="6" t="str">
        <f>IF('Data Validation'!$K$2&lt;&gt;TRUE,"",'Data Validation'!C485)</f>
        <v>XAUUSD</v>
      </c>
      <c r="C485" s="6" t="str">
        <f>IF('Data Validation'!$K$2&lt;&gt;TRUE,"",'Data Validation'!E485)</f>
        <v>M5</v>
      </c>
      <c r="D485" s="6">
        <f>IF('Data Validation'!$K$2&lt;&gt;TRUE,"",'Data Validation'!G485)</f>
        <v>5178.6400000000003</v>
      </c>
      <c r="E485" s="6">
        <f>IF($C485&lt;&gt;"M5","",SSA!E485)</f>
        <v>5180.4526500000002</v>
      </c>
      <c r="F485" s="6">
        <f>IF($C485&lt;&gt;"M5","",SSA!F485)</f>
        <v>5181.0545000000002</v>
      </c>
      <c r="G485" s="21">
        <f t="shared" si="43"/>
        <v>-0.6018500000000131</v>
      </c>
      <c r="H485" s="21">
        <f t="shared" si="47"/>
        <v>-1</v>
      </c>
      <c r="I485" s="21">
        <f t="shared" si="48"/>
        <v>-14</v>
      </c>
      <c r="J485" s="23" t="str">
        <f t="shared" si="44"/>
        <v>DOWN</v>
      </c>
      <c r="K485" s="22" t="str">
        <f t="shared" si="45"/>
        <v>-----</v>
      </c>
      <c r="L485" s="23" t="str">
        <f t="shared" si="46"/>
        <v>-----</v>
      </c>
      <c r="T485" s="4"/>
      <c r="U485" s="4"/>
    </row>
    <row r="486" spans="1:21" x14ac:dyDescent="0.55000000000000004">
      <c r="A486" s="6">
        <f>IF('Data Validation'!$K$2&lt;&gt;TRUE,"",'Data Validation'!A486)</f>
        <v>1772177400</v>
      </c>
      <c r="B486" s="6" t="str">
        <f>IF('Data Validation'!$K$2&lt;&gt;TRUE,"",'Data Validation'!C486)</f>
        <v>XAUUSD</v>
      </c>
      <c r="C486" s="6" t="str">
        <f>IF('Data Validation'!$K$2&lt;&gt;TRUE,"",'Data Validation'!E486)</f>
        <v>M5</v>
      </c>
      <c r="D486" s="6">
        <f>IF('Data Validation'!$K$2&lt;&gt;TRUE,"",'Data Validation'!G486)</f>
        <v>5180.1899999999996</v>
      </c>
      <c r="E486" s="6">
        <f>IF($C486&lt;&gt;"M5","",SSA!E486)</f>
        <v>5180.4398300000003</v>
      </c>
      <c r="F486" s="6">
        <f>IF($C486&lt;&gt;"M5","",SSA!F486)</f>
        <v>5180.7471699999996</v>
      </c>
      <c r="G486" s="21">
        <f t="shared" si="43"/>
        <v>-0.30733999999938533</v>
      </c>
      <c r="H486" s="21">
        <f t="shared" si="47"/>
        <v>-1</v>
      </c>
      <c r="I486" s="21">
        <f t="shared" si="48"/>
        <v>-15</v>
      </c>
      <c r="J486" s="23" t="str">
        <f t="shared" si="44"/>
        <v>DOWN</v>
      </c>
      <c r="K486" s="22" t="str">
        <f t="shared" si="45"/>
        <v>-----</v>
      </c>
      <c r="L486" s="23" t="str">
        <f t="shared" si="46"/>
        <v>-----</v>
      </c>
      <c r="T486" s="4"/>
      <c r="U486" s="4"/>
    </row>
    <row r="487" spans="1:21" x14ac:dyDescent="0.55000000000000004">
      <c r="A487" s="6">
        <f>IF('Data Validation'!$K$2&lt;&gt;TRUE,"",'Data Validation'!A487)</f>
        <v>1772177700</v>
      </c>
      <c r="B487" s="6" t="str">
        <f>IF('Data Validation'!$K$2&lt;&gt;TRUE,"",'Data Validation'!C487)</f>
        <v>XAUUSD</v>
      </c>
      <c r="C487" s="6" t="str">
        <f>IF('Data Validation'!$K$2&lt;&gt;TRUE,"",'Data Validation'!E487)</f>
        <v>M5</v>
      </c>
      <c r="D487" s="6">
        <f>IF('Data Validation'!$K$2&lt;&gt;TRUE,"",'Data Validation'!G487)</f>
        <v>5182.7</v>
      </c>
      <c r="E487" s="6">
        <f>IF($C487&lt;&gt;"M5","",SSA!E487)</f>
        <v>5180.5073199999997</v>
      </c>
      <c r="F487" s="6">
        <f>IF($C487&lt;&gt;"M5","",SSA!F487)</f>
        <v>5180.6272399999998</v>
      </c>
      <c r="G487" s="21">
        <f t="shared" si="43"/>
        <v>-0.11992000000009284</v>
      </c>
      <c r="H487" s="21">
        <f t="shared" si="47"/>
        <v>-1</v>
      </c>
      <c r="I487" s="21">
        <f t="shared" si="48"/>
        <v>-16</v>
      </c>
      <c r="J487" s="23" t="str">
        <f t="shared" si="44"/>
        <v>DOWN</v>
      </c>
      <c r="K487" s="22" t="str">
        <f t="shared" si="45"/>
        <v>-----</v>
      </c>
      <c r="L487" s="23" t="str">
        <f t="shared" si="46"/>
        <v>-----</v>
      </c>
      <c r="T487" s="4"/>
      <c r="U487" s="4"/>
    </row>
    <row r="488" spans="1:21" x14ac:dyDescent="0.55000000000000004">
      <c r="A488" s="6">
        <f>IF('Data Validation'!$K$2&lt;&gt;TRUE,"",'Data Validation'!A488)</f>
        <v>1772178000</v>
      </c>
      <c r="B488" s="6" t="str">
        <f>IF('Data Validation'!$K$2&lt;&gt;TRUE,"",'Data Validation'!C488)</f>
        <v>XAUUSD</v>
      </c>
      <c r="C488" s="6" t="str">
        <f>IF('Data Validation'!$K$2&lt;&gt;TRUE,"",'Data Validation'!E488)</f>
        <v>M5</v>
      </c>
      <c r="D488" s="6">
        <f>IF('Data Validation'!$K$2&lt;&gt;TRUE,"",'Data Validation'!G488)</f>
        <v>5180.5200000000004</v>
      </c>
      <c r="E488" s="6">
        <f>IF($C488&lt;&gt;"M5","",SSA!E488)</f>
        <v>5180.4573</v>
      </c>
      <c r="F488" s="6">
        <f>IF($C488&lt;&gt;"M5","",SSA!F488)</f>
        <v>5180.5422699999999</v>
      </c>
      <c r="G488" s="21">
        <f t="shared" si="43"/>
        <v>-8.4969999999884749E-2</v>
      </c>
      <c r="H488" s="21">
        <f t="shared" si="47"/>
        <v>-1</v>
      </c>
      <c r="I488" s="21">
        <f t="shared" si="48"/>
        <v>-17</v>
      </c>
      <c r="J488" s="23" t="str">
        <f t="shared" si="44"/>
        <v>DOWN</v>
      </c>
      <c r="K488" s="22" t="str">
        <f t="shared" si="45"/>
        <v>-----</v>
      </c>
      <c r="L488" s="23" t="str">
        <f t="shared" si="46"/>
        <v>-----</v>
      </c>
      <c r="T488" s="4"/>
      <c r="U488" s="4"/>
    </row>
    <row r="489" spans="1:21" x14ac:dyDescent="0.55000000000000004">
      <c r="A489" s="6">
        <f>IF('Data Validation'!$K$2&lt;&gt;TRUE,"",'Data Validation'!A489)</f>
        <v>1772178300</v>
      </c>
      <c r="B489" s="6" t="str">
        <f>IF('Data Validation'!$K$2&lt;&gt;TRUE,"",'Data Validation'!C489)</f>
        <v>XAUUSD</v>
      </c>
      <c r="C489" s="6" t="str">
        <f>IF('Data Validation'!$K$2&lt;&gt;TRUE,"",'Data Validation'!E489)</f>
        <v>M5</v>
      </c>
      <c r="D489" s="6">
        <f>IF('Data Validation'!$K$2&lt;&gt;TRUE,"",'Data Validation'!G489)</f>
        <v>5181.24</v>
      </c>
      <c r="E489" s="6">
        <f>IF($C489&lt;&gt;"M5","",SSA!E489)</f>
        <v>5180.2694700000002</v>
      </c>
      <c r="F489" s="6">
        <f>IF($C489&lt;&gt;"M5","",SSA!F489)</f>
        <v>5180.4058699999996</v>
      </c>
      <c r="G489" s="21">
        <f t="shared" si="43"/>
        <v>-0.1363999999994121</v>
      </c>
      <c r="H489" s="21">
        <f t="shared" si="47"/>
        <v>-1</v>
      </c>
      <c r="I489" s="21">
        <f t="shared" si="48"/>
        <v>-18</v>
      </c>
      <c r="J489" s="23" t="str">
        <f t="shared" si="44"/>
        <v>DOWN</v>
      </c>
      <c r="K489" s="22" t="str">
        <f t="shared" si="45"/>
        <v>-----</v>
      </c>
      <c r="L489" s="23" t="str">
        <f t="shared" si="46"/>
        <v>-----</v>
      </c>
      <c r="T489" s="4"/>
      <c r="U489" s="4"/>
    </row>
    <row r="490" spans="1:21" x14ac:dyDescent="0.55000000000000004">
      <c r="A490" s="6">
        <f>IF('Data Validation'!$K$2&lt;&gt;TRUE,"",'Data Validation'!A490)</f>
        <v>1772178600</v>
      </c>
      <c r="B490" s="6" t="str">
        <f>IF('Data Validation'!$K$2&lt;&gt;TRUE,"",'Data Validation'!C490)</f>
        <v>XAUUSD</v>
      </c>
      <c r="C490" s="6" t="str">
        <f>IF('Data Validation'!$K$2&lt;&gt;TRUE,"",'Data Validation'!E490)</f>
        <v>M5</v>
      </c>
      <c r="D490" s="6">
        <f>IF('Data Validation'!$K$2&lt;&gt;TRUE,"",'Data Validation'!G490)</f>
        <v>5179.6499999999996</v>
      </c>
      <c r="E490" s="6">
        <f>IF($C490&lt;&gt;"M5","",SSA!E490)</f>
        <v>5179.9067100000002</v>
      </c>
      <c r="F490" s="6">
        <f>IF($C490&lt;&gt;"M5","",SSA!F490)</f>
        <v>5180.1562899999999</v>
      </c>
      <c r="G490" s="21">
        <f t="shared" si="43"/>
        <v>-0.24957999999969616</v>
      </c>
      <c r="H490" s="21">
        <f t="shared" si="47"/>
        <v>-1</v>
      </c>
      <c r="I490" s="21">
        <f t="shared" si="48"/>
        <v>-19</v>
      </c>
      <c r="J490" s="23" t="str">
        <f t="shared" si="44"/>
        <v>DOWN</v>
      </c>
      <c r="K490" s="22" t="str">
        <f t="shared" si="45"/>
        <v>-----</v>
      </c>
      <c r="L490" s="23" t="str">
        <f t="shared" si="46"/>
        <v>-----</v>
      </c>
      <c r="T490" s="4"/>
      <c r="U490" s="4"/>
    </row>
    <row r="491" spans="1:21" x14ac:dyDescent="0.55000000000000004">
      <c r="A491" s="6">
        <f>IF('Data Validation'!$K$2&lt;&gt;TRUE,"",'Data Validation'!A491)</f>
        <v>1772178900</v>
      </c>
      <c r="B491" s="6" t="str">
        <f>IF('Data Validation'!$K$2&lt;&gt;TRUE,"",'Data Validation'!C491)</f>
        <v>XAUUSD</v>
      </c>
      <c r="C491" s="6" t="str">
        <f>IF('Data Validation'!$K$2&lt;&gt;TRUE,"",'Data Validation'!E491)</f>
        <v>M5</v>
      </c>
      <c r="D491" s="6">
        <f>IF('Data Validation'!$K$2&lt;&gt;TRUE,"",'Data Validation'!G491)</f>
        <v>5176.1000000000004</v>
      </c>
      <c r="E491" s="6">
        <f>IF($C491&lt;&gt;"M5","",SSA!E491)</f>
        <v>5179.4543000000003</v>
      </c>
      <c r="F491" s="6">
        <f>IF($C491&lt;&gt;"M5","",SSA!F491)</f>
        <v>5179.8052900000002</v>
      </c>
      <c r="G491" s="21">
        <f t="shared" si="43"/>
        <v>-0.35098999999991065</v>
      </c>
      <c r="H491" s="21">
        <f t="shared" si="47"/>
        <v>-1</v>
      </c>
      <c r="I491" s="21">
        <f t="shared" si="48"/>
        <v>-20</v>
      </c>
      <c r="J491" s="23" t="str">
        <f t="shared" si="44"/>
        <v>DOWN</v>
      </c>
      <c r="K491" s="22" t="str">
        <f t="shared" si="45"/>
        <v>-----</v>
      </c>
      <c r="L491" s="23" t="str">
        <f t="shared" si="46"/>
        <v>-----</v>
      </c>
      <c r="T491" s="4"/>
      <c r="U491" s="4"/>
    </row>
    <row r="492" spans="1:21" x14ac:dyDescent="0.55000000000000004">
      <c r="A492" s="6">
        <f>IF('Data Validation'!$K$2&lt;&gt;TRUE,"",'Data Validation'!A492)</f>
        <v>1772179200</v>
      </c>
      <c r="B492" s="6" t="str">
        <f>IF('Data Validation'!$K$2&lt;&gt;TRUE,"",'Data Validation'!C492)</f>
        <v>XAUUSD</v>
      </c>
      <c r="C492" s="6" t="str">
        <f>IF('Data Validation'!$K$2&lt;&gt;TRUE,"",'Data Validation'!E492)</f>
        <v>M5</v>
      </c>
      <c r="D492" s="6">
        <f>IF('Data Validation'!$K$2&lt;&gt;TRUE,"",'Data Validation'!G492)</f>
        <v>5180.66</v>
      </c>
      <c r="E492" s="6">
        <f>IF($C492&lt;&gt;"M5","",SSA!E492)</f>
        <v>5179.0793400000002</v>
      </c>
      <c r="F492" s="6">
        <f>IF($C492&lt;&gt;"M5","",SSA!F492)</f>
        <v>5179.4423200000001</v>
      </c>
      <c r="G492" s="21">
        <f t="shared" si="43"/>
        <v>-0.36297999999987951</v>
      </c>
      <c r="H492" s="21">
        <f t="shared" si="47"/>
        <v>-1</v>
      </c>
      <c r="I492" s="21">
        <f t="shared" si="48"/>
        <v>-21</v>
      </c>
      <c r="J492" s="23" t="str">
        <f t="shared" si="44"/>
        <v>DOWN</v>
      </c>
      <c r="K492" s="22" t="str">
        <f t="shared" si="45"/>
        <v>-----</v>
      </c>
      <c r="L492" s="23" t="str">
        <f t="shared" si="46"/>
        <v>-----</v>
      </c>
      <c r="T492" s="4"/>
      <c r="U492" s="4"/>
    </row>
    <row r="493" spans="1:21" x14ac:dyDescent="0.55000000000000004">
      <c r="A493" s="6">
        <f>IF('Data Validation'!$K$2&lt;&gt;TRUE,"",'Data Validation'!A493)</f>
        <v>1772179500</v>
      </c>
      <c r="B493" s="6" t="str">
        <f>IF('Data Validation'!$K$2&lt;&gt;TRUE,"",'Data Validation'!C493)</f>
        <v>XAUUSD</v>
      </c>
      <c r="C493" s="6" t="str">
        <f>IF('Data Validation'!$K$2&lt;&gt;TRUE,"",'Data Validation'!E493)</f>
        <v>M5</v>
      </c>
      <c r="D493" s="6">
        <f>IF('Data Validation'!$K$2&lt;&gt;TRUE,"",'Data Validation'!G493)</f>
        <v>5180.62</v>
      </c>
      <c r="E493" s="6">
        <f>IF($C493&lt;&gt;"M5","",SSA!E493)</f>
        <v>5178.7373399999997</v>
      </c>
      <c r="F493" s="6">
        <f>IF($C493&lt;&gt;"M5","",SSA!F493)</f>
        <v>5179.0898299999999</v>
      </c>
      <c r="G493" s="21">
        <f t="shared" si="43"/>
        <v>-0.35249000000021624</v>
      </c>
      <c r="H493" s="21">
        <f t="shared" si="47"/>
        <v>-1</v>
      </c>
      <c r="I493" s="21">
        <f t="shared" si="48"/>
        <v>-22</v>
      </c>
      <c r="J493" s="23" t="str">
        <f t="shared" si="44"/>
        <v>DOWN</v>
      </c>
      <c r="K493" s="22" t="str">
        <f t="shared" si="45"/>
        <v>-----</v>
      </c>
      <c r="L493" s="23" t="str">
        <f t="shared" si="46"/>
        <v>-----</v>
      </c>
      <c r="T493" s="4"/>
      <c r="U493" s="4"/>
    </row>
    <row r="494" spans="1:21" x14ac:dyDescent="0.55000000000000004">
      <c r="A494" s="6">
        <f>IF('Data Validation'!$K$2&lt;&gt;TRUE,"",'Data Validation'!A494)</f>
        <v>1772179800</v>
      </c>
      <c r="B494" s="6" t="str">
        <f>IF('Data Validation'!$K$2&lt;&gt;TRUE,"",'Data Validation'!C494)</f>
        <v>XAUUSD</v>
      </c>
      <c r="C494" s="6" t="str">
        <f>IF('Data Validation'!$K$2&lt;&gt;TRUE,"",'Data Validation'!E494)</f>
        <v>M5</v>
      </c>
      <c r="D494" s="6">
        <f>IF('Data Validation'!$K$2&lt;&gt;TRUE,"",'Data Validation'!G494)</f>
        <v>5178.43</v>
      </c>
      <c r="E494" s="6">
        <f>IF($C494&lt;&gt;"M5","",SSA!E494)</f>
        <v>5178.4925700000003</v>
      </c>
      <c r="F494" s="6">
        <f>IF($C494&lt;&gt;"M5","",SSA!F494)</f>
        <v>5178.7911999999997</v>
      </c>
      <c r="G494" s="21">
        <f t="shared" si="43"/>
        <v>-0.29862999999932072</v>
      </c>
      <c r="H494" s="21">
        <f t="shared" si="47"/>
        <v>-1</v>
      </c>
      <c r="I494" s="21">
        <f t="shared" si="48"/>
        <v>-23</v>
      </c>
      <c r="J494" s="23" t="str">
        <f t="shared" si="44"/>
        <v>DOWN</v>
      </c>
      <c r="K494" s="22" t="str">
        <f t="shared" si="45"/>
        <v>-----</v>
      </c>
      <c r="L494" s="23" t="str">
        <f t="shared" si="46"/>
        <v>-----</v>
      </c>
      <c r="T494" s="4"/>
      <c r="U494" s="4"/>
    </row>
    <row r="495" spans="1:21" x14ac:dyDescent="0.55000000000000004">
      <c r="A495" s="6">
        <f>IF('Data Validation'!$K$2&lt;&gt;TRUE,"",'Data Validation'!A495)</f>
        <v>1772180100</v>
      </c>
      <c r="B495" s="6" t="str">
        <f>IF('Data Validation'!$K$2&lt;&gt;TRUE,"",'Data Validation'!C495)</f>
        <v>XAUUSD</v>
      </c>
      <c r="C495" s="6" t="str">
        <f>IF('Data Validation'!$K$2&lt;&gt;TRUE,"",'Data Validation'!E495)</f>
        <v>M5</v>
      </c>
      <c r="D495" s="6">
        <f>IF('Data Validation'!$K$2&lt;&gt;TRUE,"",'Data Validation'!G495)</f>
        <v>5178.8999999999996</v>
      </c>
      <c r="E495" s="6">
        <f>IF($C495&lt;&gt;"M5","",SSA!E495)</f>
        <v>5178.4420300000002</v>
      </c>
      <c r="F495" s="6">
        <f>IF($C495&lt;&gt;"M5","",SSA!F495)</f>
        <v>5178.61661</v>
      </c>
      <c r="G495" s="21">
        <f t="shared" si="43"/>
        <v>-0.17457999999987805</v>
      </c>
      <c r="H495" s="21">
        <f t="shared" si="47"/>
        <v>-1</v>
      </c>
      <c r="I495" s="21">
        <f t="shared" si="48"/>
        <v>-24</v>
      </c>
      <c r="J495" s="23" t="str">
        <f t="shared" si="44"/>
        <v>DOWN</v>
      </c>
      <c r="K495" s="22" t="str">
        <f t="shared" si="45"/>
        <v>-----</v>
      </c>
      <c r="L495" s="23" t="str">
        <f t="shared" si="46"/>
        <v>-----</v>
      </c>
      <c r="T495" s="4"/>
      <c r="U495" s="4"/>
    </row>
    <row r="496" spans="1:21" x14ac:dyDescent="0.55000000000000004">
      <c r="A496" s="6">
        <f>IF('Data Validation'!$K$2&lt;&gt;TRUE,"",'Data Validation'!A496)</f>
        <v>1772180400</v>
      </c>
      <c r="B496" s="6" t="str">
        <f>IF('Data Validation'!$K$2&lt;&gt;TRUE,"",'Data Validation'!C496)</f>
        <v>XAUUSD</v>
      </c>
      <c r="C496" s="6" t="str">
        <f>IF('Data Validation'!$K$2&lt;&gt;TRUE,"",'Data Validation'!E496)</f>
        <v>M5</v>
      </c>
      <c r="D496" s="6">
        <f>IF('Data Validation'!$K$2&lt;&gt;TRUE,"",'Data Validation'!G496)</f>
        <v>5175</v>
      </c>
      <c r="E496" s="6">
        <f>IF($C496&lt;&gt;"M5","",SSA!E496)</f>
        <v>5178.5642500000004</v>
      </c>
      <c r="F496" s="6">
        <f>IF($C496&lt;&gt;"M5","",SSA!F496)</f>
        <v>5178.5904300000002</v>
      </c>
      <c r="G496" s="21">
        <f t="shared" si="43"/>
        <v>-2.617999999984022E-2</v>
      </c>
      <c r="H496" s="21">
        <f t="shared" si="47"/>
        <v>-1</v>
      </c>
      <c r="I496" s="21">
        <f t="shared" si="48"/>
        <v>-25</v>
      </c>
      <c r="J496" s="23" t="str">
        <f t="shared" si="44"/>
        <v>DOWN</v>
      </c>
      <c r="K496" s="22" t="str">
        <f t="shared" si="45"/>
        <v>-----</v>
      </c>
      <c r="L496" s="23" t="str">
        <f t="shared" si="46"/>
        <v>-----</v>
      </c>
      <c r="T496" s="4"/>
      <c r="U496" s="4"/>
    </row>
    <row r="497" spans="1:21" x14ac:dyDescent="0.55000000000000004">
      <c r="A497" s="6">
        <f>IF('Data Validation'!$K$2&lt;&gt;TRUE,"",'Data Validation'!A497)</f>
        <v>1772180700</v>
      </c>
      <c r="B497" s="6" t="str">
        <f>IF('Data Validation'!$K$2&lt;&gt;TRUE,"",'Data Validation'!C497)</f>
        <v>XAUUSD</v>
      </c>
      <c r="C497" s="6" t="str">
        <f>IF('Data Validation'!$K$2&lt;&gt;TRUE,"",'Data Validation'!E497)</f>
        <v>M5</v>
      </c>
      <c r="D497" s="6">
        <f>IF('Data Validation'!$K$2&lt;&gt;TRUE,"",'Data Validation'!G497)</f>
        <v>5177.6099999999997</v>
      </c>
      <c r="E497" s="6">
        <f>IF($C497&lt;&gt;"M5","",SSA!E497)</f>
        <v>5178.9037399999997</v>
      </c>
      <c r="F497" s="6">
        <f>IF($C497&lt;&gt;"M5","",SSA!F497)</f>
        <v>5178.7470800000001</v>
      </c>
      <c r="G497" s="21">
        <f t="shared" si="43"/>
        <v>0.15665999999964697</v>
      </c>
      <c r="H497" s="21">
        <f t="shared" si="47"/>
        <v>1</v>
      </c>
      <c r="I497" s="21">
        <f t="shared" si="48"/>
        <v>1</v>
      </c>
      <c r="J497" s="23" t="str">
        <f t="shared" si="44"/>
        <v>UP</v>
      </c>
      <c r="K497" s="22" t="str">
        <f t="shared" si="45"/>
        <v>crossover</v>
      </c>
      <c r="L497" s="23" t="str">
        <f t="shared" si="46"/>
        <v>-----</v>
      </c>
      <c r="T497" s="4"/>
      <c r="U497" s="4"/>
    </row>
    <row r="498" spans="1:21" x14ac:dyDescent="0.55000000000000004">
      <c r="A498" s="6">
        <f>IF('Data Validation'!$K$2&lt;&gt;TRUE,"",'Data Validation'!A498)</f>
        <v>1772181000</v>
      </c>
      <c r="B498" s="6" t="str">
        <f>IF('Data Validation'!$K$2&lt;&gt;TRUE,"",'Data Validation'!C498)</f>
        <v>XAUUSD</v>
      </c>
      <c r="C498" s="6" t="str">
        <f>IF('Data Validation'!$K$2&lt;&gt;TRUE,"",'Data Validation'!E498)</f>
        <v>M5</v>
      </c>
      <c r="D498" s="6">
        <f>IF('Data Validation'!$K$2&lt;&gt;TRUE,"",'Data Validation'!G498)</f>
        <v>5181.78</v>
      </c>
      <c r="E498" s="6">
        <f>IF($C498&lt;&gt;"M5","",SSA!E498)</f>
        <v>5179.2920899999999</v>
      </c>
      <c r="F498" s="6">
        <f>IF($C498&lt;&gt;"M5","",SSA!F498)</f>
        <v>5179.0195899999999</v>
      </c>
      <c r="G498" s="21">
        <f t="shared" si="43"/>
        <v>0.27250000000003638</v>
      </c>
      <c r="H498" s="21">
        <f t="shared" si="47"/>
        <v>1</v>
      </c>
      <c r="I498" s="21">
        <f t="shared" si="48"/>
        <v>2</v>
      </c>
      <c r="J498" s="23" t="str">
        <f t="shared" si="44"/>
        <v>UP</v>
      </c>
      <c r="K498" s="22" t="str">
        <f t="shared" si="45"/>
        <v>-----</v>
      </c>
      <c r="L498" s="23" t="str">
        <f t="shared" si="46"/>
        <v>-----</v>
      </c>
      <c r="T498" s="4"/>
      <c r="U498" s="4"/>
    </row>
    <row r="499" spans="1:21" x14ac:dyDescent="0.55000000000000004">
      <c r="A499" s="6">
        <f>IF('Data Validation'!$K$2&lt;&gt;TRUE,"",'Data Validation'!A499)</f>
        <v>1772181300</v>
      </c>
      <c r="B499" s="6" t="str">
        <f>IF('Data Validation'!$K$2&lt;&gt;TRUE,"",'Data Validation'!C499)</f>
        <v>XAUUSD</v>
      </c>
      <c r="C499" s="6" t="str">
        <f>IF('Data Validation'!$K$2&lt;&gt;TRUE,"",'Data Validation'!E499)</f>
        <v>M5</v>
      </c>
      <c r="D499" s="6">
        <f>IF('Data Validation'!$K$2&lt;&gt;TRUE,"",'Data Validation'!G499)</f>
        <v>5180.34</v>
      </c>
      <c r="E499" s="6">
        <f>IF($C499&lt;&gt;"M5","",SSA!E499)</f>
        <v>5179.5276700000004</v>
      </c>
      <c r="F499" s="6">
        <f>IF($C499&lt;&gt;"M5","",SSA!F499)</f>
        <v>5179.2736299999997</v>
      </c>
      <c r="G499" s="21">
        <f t="shared" si="43"/>
        <v>0.25404000000071392</v>
      </c>
      <c r="H499" s="21">
        <f t="shared" si="47"/>
        <v>1</v>
      </c>
      <c r="I499" s="21">
        <f t="shared" si="48"/>
        <v>3</v>
      </c>
      <c r="J499" s="23" t="str">
        <f t="shared" si="44"/>
        <v>UP</v>
      </c>
      <c r="K499" s="22" t="str">
        <f t="shared" si="45"/>
        <v>-----</v>
      </c>
      <c r="L499" s="23" t="str">
        <f t="shared" si="46"/>
        <v>-----</v>
      </c>
      <c r="T499" s="4"/>
      <c r="U499" s="4"/>
    </row>
    <row r="500" spans="1:21" x14ac:dyDescent="0.55000000000000004">
      <c r="A500" s="6">
        <f>IF('Data Validation'!$K$2&lt;&gt;TRUE,"",'Data Validation'!A500)</f>
        <v>1772181600</v>
      </c>
      <c r="B500" s="6" t="str">
        <f>IF('Data Validation'!$K$2&lt;&gt;TRUE,"",'Data Validation'!C500)</f>
        <v>XAUUSD</v>
      </c>
      <c r="C500" s="6" t="str">
        <f>IF('Data Validation'!$K$2&lt;&gt;TRUE,"",'Data Validation'!E500)</f>
        <v>M5</v>
      </c>
      <c r="D500" s="6">
        <f>IF('Data Validation'!$K$2&lt;&gt;TRUE,"",'Data Validation'!G500)</f>
        <v>5180.32</v>
      </c>
      <c r="E500" s="6">
        <f>IF($C500&lt;&gt;"M5","",SSA!E500)</f>
        <v>5179.5827200000003</v>
      </c>
      <c r="F500" s="6">
        <f>IF($C500&lt;&gt;"M5","",SSA!F500)</f>
        <v>5179.4281700000001</v>
      </c>
      <c r="G500" s="21">
        <f t="shared" si="43"/>
        <v>0.15455000000019936</v>
      </c>
      <c r="H500" s="21">
        <f t="shared" si="47"/>
        <v>1</v>
      </c>
      <c r="I500" s="21">
        <f t="shared" si="48"/>
        <v>4</v>
      </c>
      <c r="J500" s="23" t="str">
        <f t="shared" si="44"/>
        <v>UP</v>
      </c>
      <c r="K500" s="22" t="str">
        <f t="shared" si="45"/>
        <v>-----</v>
      </c>
      <c r="L500" s="23" t="str">
        <f t="shared" si="46"/>
        <v>-----</v>
      </c>
      <c r="T500" s="4"/>
      <c r="U5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Price</vt:lpstr>
      <vt:lpstr>Trendlines</vt:lpstr>
      <vt:lpstr>ZigZag</vt:lpstr>
      <vt:lpstr>Dual_Tema</vt:lpstr>
      <vt:lpstr>Pinbar</vt:lpstr>
      <vt:lpstr>SSA</vt:lpstr>
      <vt:lpstr>SSA_new</vt:lpstr>
      <vt:lpstr>Data Validation</vt:lpstr>
      <vt:lpstr>Trendline Selection</vt:lpstr>
      <vt:lpstr>S&amp;R Level Analysis</vt:lpstr>
      <vt:lpstr>Trend Follow Strategy</vt:lpstr>
      <vt:lpstr>SSA_SMASSA Deviation</vt:lpstr>
      <vt:lpstr>Trend Counter Strategy</vt:lpstr>
      <vt:lpstr>SSA Crossing Confirmation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</cp:lastModifiedBy>
  <dcterms:created xsi:type="dcterms:W3CDTF">2026-02-27T09:58:49Z</dcterms:created>
  <dcterms:modified xsi:type="dcterms:W3CDTF">2026-03-27T23:27:19Z</dcterms:modified>
</cp:coreProperties>
</file>